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7"/>
  <workbookPr defaultThemeVersion="166925"/>
  <mc:AlternateContent xmlns:mc="http://schemas.openxmlformats.org/markup-compatibility/2006">
    <mc:Choice Requires="x15">
      <x15ac:absPath xmlns:x15ac="http://schemas.microsoft.com/office/spreadsheetml/2010/11/ac" url="D:\Dropbox\PLANMICC2050_compartido con equipo\OSeMOSYS\7_Requerimientos_Descarbonización\Escenarios_Agricultura\"/>
    </mc:Choice>
  </mc:AlternateContent>
  <xr:revisionPtr revIDLastSave="727" documentId="13_ncr:1_{A71B209A-75BE-44E2-B2FE-4C1FF86F4196}" xr6:coauthVersionLast="47" xr6:coauthVersionMax="47" xr10:uidLastSave="{378D15E8-1336-41F3-A522-C438A809C75C}"/>
  <bookViews>
    <workbookView xWindow="28680" yWindow="-120" windowWidth="29040" windowHeight="15720" firstSheet="2" activeTab="4" xr2:uid="{3D0F6C8F-A5C8-4D70-A4F9-4B7D4B2BDF1C}"/>
  </bookViews>
  <sheets>
    <sheet name="README" sheetId="2" r:id="rId1"/>
    <sheet name="Graficas_Excel" sheetId="11" r:id="rId2"/>
    <sheet name="Políticas anunciadas - %" sheetId="1" r:id="rId3"/>
    <sheet name="Políticas anunciadas - Valores" sheetId="5" r:id="rId4"/>
    <sheet name="Net Zero 2050 - %" sheetId="3" r:id="rId5"/>
    <sheet name="Net Zero 2050 - Valores" sheetId="6" r:id="rId6"/>
    <sheet name="Net Zero 2070 - %" sheetId="4" r:id="rId7"/>
    <sheet name="Net Zero 2070 - Valores" sheetId="7" r:id="rId8"/>
    <sheet name="Emisiones_USCUSS_PAnunciadas" sheetId="9" r:id="rId9"/>
    <sheet name="Emisiones_USCUSS_NetZero50" sheetId="8" r:id="rId10"/>
    <sheet name="Emisiones_USCUSS_NetZero2070" sheetId="10" r:id="rId11"/>
    <sheet name="Futuro220" sheetId="12" r:id="rId12"/>
  </sheets>
  <externalReferences>
    <externalReference r:id="rId13"/>
    <externalReference r:id="rId14"/>
    <externalReference r:id="rId15"/>
    <externalReference r:id="rId16"/>
    <externalReference r:id="rId17"/>
  </externalReferences>
  <definedNames>
    <definedName name="solver_adj" localSheetId="4" hidden="1">'Net Zero 2050 - %'!$BF$26</definedName>
    <definedName name="solver_adj" localSheetId="6" hidden="1">'Net Zero 2070 - %'!$BD$31</definedName>
    <definedName name="solver_cvg" localSheetId="4" hidden="1">0.0001</definedName>
    <definedName name="solver_cvg" localSheetId="6" hidden="1">0.0001</definedName>
    <definedName name="solver_drv" localSheetId="4" hidden="1">1</definedName>
    <definedName name="solver_drv" localSheetId="6" hidden="1">1</definedName>
    <definedName name="solver_eng" localSheetId="4" hidden="1">1</definedName>
    <definedName name="solver_eng" localSheetId="6" hidden="1">1</definedName>
    <definedName name="solver_est" localSheetId="4" hidden="1">1</definedName>
    <definedName name="solver_est" localSheetId="6" hidden="1">1</definedName>
    <definedName name="solver_itr" localSheetId="4" hidden="1">2147483647</definedName>
    <definedName name="solver_itr" localSheetId="6" hidden="1">2147483647</definedName>
    <definedName name="solver_mip" localSheetId="4" hidden="1">2147483647</definedName>
    <definedName name="solver_mip" localSheetId="6" hidden="1">2147483647</definedName>
    <definedName name="solver_mni" localSheetId="4" hidden="1">30</definedName>
    <definedName name="solver_mni" localSheetId="6" hidden="1">30</definedName>
    <definedName name="solver_mrt" localSheetId="4" hidden="1">0.075</definedName>
    <definedName name="solver_mrt" localSheetId="6" hidden="1">0.075</definedName>
    <definedName name="solver_msl" localSheetId="4" hidden="1">2</definedName>
    <definedName name="solver_msl" localSheetId="6" hidden="1">2</definedName>
    <definedName name="solver_neg" localSheetId="4" hidden="1">1</definedName>
    <definedName name="solver_neg" localSheetId="6" hidden="1">1</definedName>
    <definedName name="solver_nod" localSheetId="4" hidden="1">2147483647</definedName>
    <definedName name="solver_nod" localSheetId="6" hidden="1">2147483647</definedName>
    <definedName name="solver_num" localSheetId="4" hidden="1">0</definedName>
    <definedName name="solver_num" localSheetId="6" hidden="1">0</definedName>
    <definedName name="solver_nwt" localSheetId="4" hidden="1">1</definedName>
    <definedName name="solver_nwt" localSheetId="6" hidden="1">1</definedName>
    <definedName name="solver_opt" localSheetId="4" hidden="1">'Net Zero 2050 - %'!$BG$26</definedName>
    <definedName name="solver_opt" localSheetId="6" hidden="1">'Net Zero 2070 - %'!$BE$31</definedName>
    <definedName name="solver_pre" localSheetId="4" hidden="1">0.000001</definedName>
    <definedName name="solver_pre" localSheetId="6" hidden="1">0.000001</definedName>
    <definedName name="solver_rbv" localSheetId="4" hidden="1">1</definedName>
    <definedName name="solver_rbv" localSheetId="6" hidden="1">1</definedName>
    <definedName name="solver_rlx" localSheetId="4" hidden="1">2</definedName>
    <definedName name="solver_rlx" localSheetId="6" hidden="1">2</definedName>
    <definedName name="solver_rsd" localSheetId="4" hidden="1">0</definedName>
    <definedName name="solver_rsd" localSheetId="6" hidden="1">0</definedName>
    <definedName name="solver_scl" localSheetId="4" hidden="1">1</definedName>
    <definedName name="solver_scl" localSheetId="6" hidden="1">1</definedName>
    <definedName name="solver_sho" localSheetId="4" hidden="1">2</definedName>
    <definedName name="solver_sho" localSheetId="6" hidden="1">2</definedName>
    <definedName name="solver_ssz" localSheetId="4" hidden="1">100</definedName>
    <definedName name="solver_ssz" localSheetId="6" hidden="1">100</definedName>
    <definedName name="solver_tim" localSheetId="4" hidden="1">2147483647</definedName>
    <definedName name="solver_tim" localSheetId="6" hidden="1">2147483647</definedName>
    <definedName name="solver_tol" localSheetId="4" hidden="1">0.01</definedName>
    <definedName name="solver_tol" localSheetId="6" hidden="1">0.01</definedName>
    <definedName name="solver_typ" localSheetId="4" hidden="1">3</definedName>
    <definedName name="solver_typ" localSheetId="6" hidden="1">3</definedName>
    <definedName name="solver_val" localSheetId="4" hidden="1">0</definedName>
    <definedName name="solver_val" localSheetId="6" hidden="1">0</definedName>
    <definedName name="solver_ver" localSheetId="4" hidden="1">3</definedName>
    <definedName name="solver_ver" localSheetId="6" hidden="1">3</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45" i="9" l="1"/>
  <c r="H243" i="9"/>
  <c r="H163" i="9"/>
  <c r="H10" i="9"/>
  <c r="H7" i="9"/>
  <c r="F16" i="4"/>
  <c r="F14" i="4"/>
  <c r="G12" i="4"/>
  <c r="F12" i="4"/>
  <c r="F18" i="1"/>
  <c r="F17" i="1"/>
  <c r="F16" i="1"/>
  <c r="G15" i="1"/>
  <c r="F15" i="1"/>
  <c r="G14" i="1"/>
  <c r="H76" i="9"/>
  <c r="H75" i="9"/>
  <c r="G21" i="4"/>
  <c r="F21" i="4"/>
  <c r="F20" i="4"/>
  <c r="F19" i="4"/>
  <c r="F13" i="4"/>
  <c r="G13" i="4"/>
  <c r="H13" i="4" s="1"/>
  <c r="F18" i="3"/>
  <c r="H14" i="1"/>
  <c r="F13" i="3"/>
  <c r="F15" i="3" s="1"/>
  <c r="F20" i="1"/>
  <c r="F19" i="1"/>
  <c r="G18" i="1"/>
  <c r="G17" i="1"/>
  <c r="G16" i="1"/>
  <c r="I9" i="1"/>
  <c r="F9" i="1"/>
  <c r="F8" i="1"/>
  <c r="I12" i="1"/>
  <c r="H12" i="1"/>
  <c r="G12" i="1"/>
  <c r="F4" i="1"/>
  <c r="F12" i="1" s="1"/>
  <c r="F13" i="1"/>
  <c r="AB7" i="1"/>
  <c r="F7" i="1"/>
  <c r="BO11" i="1"/>
  <c r="BP11" i="1"/>
  <c r="BQ11" i="1"/>
  <c r="BR11" i="1"/>
  <c r="BS11" i="1"/>
  <c r="BT11" i="1"/>
  <c r="BU11" i="1"/>
  <c r="BV11" i="1"/>
  <c r="BW11" i="1"/>
  <c r="BX11" i="1"/>
  <c r="BY11" i="1"/>
  <c r="BZ11" i="1"/>
  <c r="CA11" i="1"/>
  <c r="CB11" i="1"/>
  <c r="CC11" i="1"/>
  <c r="CD11" i="1"/>
  <c r="CE11" i="1"/>
  <c r="CF11" i="1"/>
  <c r="CG11" i="1"/>
  <c r="CH11" i="1"/>
  <c r="CI11" i="1"/>
  <c r="CJ11" i="1"/>
  <c r="CK11" i="1"/>
  <c r="CL11" i="1"/>
  <c r="CM11" i="1"/>
  <c r="CN11" i="1"/>
  <c r="CO11" i="1"/>
  <c r="CP11" i="1"/>
  <c r="CQ11" i="1"/>
  <c r="CR11" i="1"/>
  <c r="CS11" i="1"/>
  <c r="CT11" i="1"/>
  <c r="CU11" i="1"/>
  <c r="CV11" i="1"/>
  <c r="CW11" i="1"/>
  <c r="CX11" i="1"/>
  <c r="CY11" i="1"/>
  <c r="CZ11" i="1"/>
  <c r="DA11" i="1"/>
  <c r="DB11" i="1"/>
  <c r="DC11" i="1"/>
  <c r="DD11" i="1"/>
  <c r="DE11" i="1"/>
  <c r="DF11" i="1"/>
  <c r="DG11" i="1"/>
  <c r="DH11" i="1"/>
  <c r="BN11" i="1"/>
  <c r="BM11" i="1"/>
  <c r="BL11" i="1"/>
  <c r="H15" i="1"/>
  <c r="I15" i="1"/>
  <c r="J15" i="1"/>
  <c r="K15" i="1"/>
  <c r="L15" i="1"/>
  <c r="M15" i="1"/>
  <c r="N15" i="1"/>
  <c r="O15" i="1"/>
  <c r="P15" i="1"/>
  <c r="Q15" i="1"/>
  <c r="R15" i="1"/>
  <c r="S15" i="1"/>
  <c r="T15" i="1"/>
  <c r="U15" i="1"/>
  <c r="V15" i="1"/>
  <c r="W15" i="1"/>
  <c r="X15" i="1"/>
  <c r="Y15" i="1"/>
  <c r="Z15" i="1"/>
  <c r="AA15" i="1"/>
  <c r="AB15" i="1"/>
  <c r="AC15" i="1"/>
  <c r="AD15" i="1"/>
  <c r="AE15" i="1"/>
  <c r="AF15" i="1"/>
  <c r="AG15" i="1"/>
  <c r="AH15" i="1"/>
  <c r="AI15" i="1"/>
  <c r="AJ15" i="1"/>
  <c r="AK15" i="1"/>
  <c r="AL15" i="1"/>
  <c r="AM15" i="1"/>
  <c r="AN15" i="1"/>
  <c r="AO15" i="1"/>
  <c r="AP15" i="1"/>
  <c r="AQ15" i="1"/>
  <c r="AR15" i="1"/>
  <c r="AS15" i="1"/>
  <c r="AT15" i="1"/>
  <c r="AU15" i="1"/>
  <c r="AV15" i="1"/>
  <c r="AW15" i="1"/>
  <c r="AX15" i="1"/>
  <c r="AY15" i="1"/>
  <c r="AZ15" i="1"/>
  <c r="BA15" i="1"/>
  <c r="BB15" i="1"/>
  <c r="G13" i="3"/>
  <c r="T19" i="1"/>
  <c r="F18" i="4"/>
  <c r="T20" i="4"/>
  <c r="BB6" i="3"/>
  <c r="G13" i="1"/>
  <c r="H13" i="1" s="1"/>
  <c r="G4" i="1"/>
  <c r="BF14" i="1"/>
  <c r="BF13" i="1"/>
  <c r="BG14" i="1"/>
  <c r="F9" i="3"/>
  <c r="F8" i="3"/>
  <c r="F10" i="3"/>
  <c r="F9" i="4"/>
  <c r="F6" i="3"/>
  <c r="F4" i="3" s="1"/>
  <c r="E172" i="7"/>
  <c r="F172" i="7"/>
  <c r="G172" i="7"/>
  <c r="H172" i="7"/>
  <c r="I172" i="7"/>
  <c r="J172" i="7"/>
  <c r="K172" i="7"/>
  <c r="L172" i="7"/>
  <c r="M172" i="7"/>
  <c r="N172" i="7"/>
  <c r="O172" i="7"/>
  <c r="P172" i="7"/>
  <c r="Q172" i="7"/>
  <c r="F48" i="1"/>
  <c r="G8" i="3"/>
  <c r="G10" i="3" s="1"/>
  <c r="F15" i="12"/>
  <c r="F11" i="12"/>
  <c r="BB6" i="12"/>
  <c r="BA6" i="12"/>
  <c r="AZ6" i="12"/>
  <c r="AY6" i="12"/>
  <c r="AX6" i="12"/>
  <c r="AW6" i="12"/>
  <c r="AV6" i="12"/>
  <c r="AU6" i="12"/>
  <c r="AT6" i="12"/>
  <c r="AS6" i="12"/>
  <c r="AR6" i="12"/>
  <c r="AQ6" i="12"/>
  <c r="AP6" i="12"/>
  <c r="AO6" i="12"/>
  <c r="AN6" i="12"/>
  <c r="AM6" i="12"/>
  <c r="AL6" i="12"/>
  <c r="AK6" i="12"/>
  <c r="AJ6" i="12"/>
  <c r="AI6" i="12"/>
  <c r="AH6" i="12"/>
  <c r="AG6" i="12"/>
  <c r="AF6" i="12"/>
  <c r="AE6" i="12"/>
  <c r="AD6" i="12"/>
  <c r="AC6" i="12"/>
  <c r="AB6" i="12"/>
  <c r="AA6" i="12"/>
  <c r="Z6" i="12"/>
  <c r="Y6" i="12"/>
  <c r="X6" i="12"/>
  <c r="W6" i="12"/>
  <c r="V6" i="12"/>
  <c r="U6" i="12"/>
  <c r="T6" i="12"/>
  <c r="S6" i="12"/>
  <c r="R6" i="12"/>
  <c r="Q6" i="12"/>
  <c r="P6" i="12"/>
  <c r="O6" i="12"/>
  <c r="N6" i="12"/>
  <c r="M6" i="12"/>
  <c r="L6" i="12"/>
  <c r="K6" i="12"/>
  <c r="J6" i="12"/>
  <c r="I6" i="12"/>
  <c r="H6" i="12"/>
  <c r="G6" i="12"/>
  <c r="F6" i="12"/>
  <c r="F4" i="12"/>
  <c r="F32" i="1"/>
  <c r="G32" i="1"/>
  <c r="H32" i="1"/>
  <c r="I32" i="1"/>
  <c r="J32" i="1" s="1"/>
  <c r="K32" i="1" s="1"/>
  <c r="L32" i="1" s="1"/>
  <c r="M32" i="1" s="1"/>
  <c r="N32" i="1" s="1"/>
  <c r="O32" i="1" s="1"/>
  <c r="P32" i="1" s="1"/>
  <c r="Q32" i="1" s="1"/>
  <c r="F33" i="1"/>
  <c r="G33" i="1" s="1"/>
  <c r="H33" i="1" s="1"/>
  <c r="I33" i="1" s="1"/>
  <c r="J33" i="1" s="1"/>
  <c r="K33" i="1" s="1"/>
  <c r="L33" i="1" s="1"/>
  <c r="M33" i="1" s="1"/>
  <c r="N33" i="1" s="1"/>
  <c r="O33" i="1" s="1"/>
  <c r="P33" i="1" s="1"/>
  <c r="Q33" i="1" s="1"/>
  <c r="F34" i="1"/>
  <c r="G34" i="1" s="1"/>
  <c r="H34" i="1" s="1"/>
  <c r="I34" i="1" s="1"/>
  <c r="J34" i="1" s="1"/>
  <c r="K34" i="1" s="1"/>
  <c r="L34" i="1" s="1"/>
  <c r="M34" i="1" s="1"/>
  <c r="N34" i="1" s="1"/>
  <c r="O34" i="1" s="1"/>
  <c r="P34" i="1" s="1"/>
  <c r="Q34" i="1" s="1"/>
  <c r="F35" i="1"/>
  <c r="G35" i="1" s="1"/>
  <c r="H35" i="1" s="1"/>
  <c r="I35" i="1" s="1"/>
  <c r="J35" i="1" s="1"/>
  <c r="K35" i="1" s="1"/>
  <c r="L35" i="1" s="1"/>
  <c r="M35" i="1" s="1"/>
  <c r="N35" i="1" s="1"/>
  <c r="O35" i="1" s="1"/>
  <c r="P35" i="1" s="1"/>
  <c r="Q35" i="1" s="1"/>
  <c r="F36" i="1"/>
  <c r="G36" i="1" s="1"/>
  <c r="H36" i="1" s="1"/>
  <c r="I36" i="1" s="1"/>
  <c r="J36" i="1" s="1"/>
  <c r="K36" i="1" s="1"/>
  <c r="L36" i="1" s="1"/>
  <c r="M36" i="1" s="1"/>
  <c r="N36" i="1" s="1"/>
  <c r="O36" i="1" s="1"/>
  <c r="P36" i="1" s="1"/>
  <c r="Q36" i="1" s="1"/>
  <c r="F37" i="1"/>
  <c r="G37" i="1" s="1"/>
  <c r="H37" i="1" s="1"/>
  <c r="I37" i="1" s="1"/>
  <c r="J37" i="1" s="1"/>
  <c r="K37" i="1" s="1"/>
  <c r="L37" i="1" s="1"/>
  <c r="M37" i="1" s="1"/>
  <c r="N37" i="1" s="1"/>
  <c r="O37" i="1" s="1"/>
  <c r="P37" i="1" s="1"/>
  <c r="Q37" i="1" s="1"/>
  <c r="F38" i="1"/>
  <c r="G38" i="1" s="1"/>
  <c r="H38" i="1" s="1"/>
  <c r="I38" i="1" s="1"/>
  <c r="J38" i="1" s="1"/>
  <c r="K38" i="1" s="1"/>
  <c r="L38" i="1" s="1"/>
  <c r="M38" i="1" s="1"/>
  <c r="N38" i="1" s="1"/>
  <c r="O38" i="1" s="1"/>
  <c r="P38" i="1" s="1"/>
  <c r="Q38" i="1" s="1"/>
  <c r="F39" i="1"/>
  <c r="G39" i="1" s="1"/>
  <c r="H39" i="1" s="1"/>
  <c r="I39" i="1" s="1"/>
  <c r="J39" i="1" s="1"/>
  <c r="K39" i="1" s="1"/>
  <c r="L39" i="1" s="1"/>
  <c r="M39" i="1" s="1"/>
  <c r="N39" i="1" s="1"/>
  <c r="O39" i="1" s="1"/>
  <c r="P39" i="1" s="1"/>
  <c r="Q39" i="1" s="1"/>
  <c r="F40" i="1"/>
  <c r="G40" i="1" s="1"/>
  <c r="H40" i="1" s="1"/>
  <c r="I40" i="1" s="1"/>
  <c r="J40" i="1" s="1"/>
  <c r="K40" i="1" s="1"/>
  <c r="L40" i="1" s="1"/>
  <c r="M40" i="1" s="1"/>
  <c r="N40" i="1" s="1"/>
  <c r="O40" i="1" s="1"/>
  <c r="P40" i="1" s="1"/>
  <c r="Q40" i="1" s="1"/>
  <c r="F41" i="1"/>
  <c r="G41" i="1" s="1"/>
  <c r="H41" i="1" s="1"/>
  <c r="I41" i="1" s="1"/>
  <c r="J41" i="1" s="1"/>
  <c r="K41" i="1" s="1"/>
  <c r="L41" i="1" s="1"/>
  <c r="M41" i="1" s="1"/>
  <c r="N41" i="1" s="1"/>
  <c r="O41" i="1" s="1"/>
  <c r="P41" i="1" s="1"/>
  <c r="Q41" i="1" s="1"/>
  <c r="F42" i="1"/>
  <c r="G42" i="1" s="1"/>
  <c r="H42" i="1" s="1"/>
  <c r="I42" i="1" s="1"/>
  <c r="J42" i="1" s="1"/>
  <c r="K42" i="1" s="1"/>
  <c r="L42" i="1" s="1"/>
  <c r="M42" i="1" s="1"/>
  <c r="N42" i="1" s="1"/>
  <c r="O42" i="1" s="1"/>
  <c r="P42" i="1" s="1"/>
  <c r="Q42" i="1" s="1"/>
  <c r="F43" i="1"/>
  <c r="G43" i="1" s="1"/>
  <c r="H43" i="1" s="1"/>
  <c r="I43" i="1" s="1"/>
  <c r="J43" i="1" s="1"/>
  <c r="K43" i="1" s="1"/>
  <c r="L43" i="1" s="1"/>
  <c r="M43" i="1" s="1"/>
  <c r="N43" i="1" s="1"/>
  <c r="O43" i="1" s="1"/>
  <c r="P43" i="1" s="1"/>
  <c r="Q43" i="1" s="1"/>
  <c r="F44" i="1"/>
  <c r="G44" i="1" s="1"/>
  <c r="H44" i="1" s="1"/>
  <c r="I44" i="1" s="1"/>
  <c r="J44" i="1" s="1"/>
  <c r="K44" i="1" s="1"/>
  <c r="L44" i="1" s="1"/>
  <c r="M44" i="1" s="1"/>
  <c r="N44" i="1" s="1"/>
  <c r="O44" i="1" s="1"/>
  <c r="P44" i="1" s="1"/>
  <c r="Q44" i="1" s="1"/>
  <c r="F45" i="1"/>
  <c r="G45" i="1" s="1"/>
  <c r="H45" i="1" s="1"/>
  <c r="I45" i="1" s="1"/>
  <c r="J45" i="1" s="1"/>
  <c r="K45" i="1" s="1"/>
  <c r="L45" i="1" s="1"/>
  <c r="M45" i="1" s="1"/>
  <c r="N45" i="1" s="1"/>
  <c r="O45" i="1" s="1"/>
  <c r="P45" i="1" s="1"/>
  <c r="Q45" i="1" s="1"/>
  <c r="F46" i="1"/>
  <c r="G46" i="1"/>
  <c r="H46" i="1" s="1"/>
  <c r="I46" i="1" s="1"/>
  <c r="J46" i="1" s="1"/>
  <c r="K46" i="1" s="1"/>
  <c r="L46" i="1" s="1"/>
  <c r="M46" i="1" s="1"/>
  <c r="N46" i="1" s="1"/>
  <c r="O46" i="1" s="1"/>
  <c r="P46" i="1" s="1"/>
  <c r="Q46" i="1" s="1"/>
  <c r="F17" i="3" l="1"/>
  <c r="F16" i="3"/>
  <c r="I14" i="1"/>
  <c r="J14" i="1" s="1"/>
  <c r="K14" i="1" s="1"/>
  <c r="L14" i="1" s="1"/>
  <c r="M14" i="1" s="1"/>
  <c r="N14" i="1" s="1"/>
  <c r="O14" i="1" s="1"/>
  <c r="P14" i="1" s="1"/>
  <c r="Q14" i="1" s="1"/>
  <c r="R14" i="1" s="1"/>
  <c r="S14" i="1" s="1"/>
  <c r="T14" i="1" s="1"/>
  <c r="U14" i="1" s="1"/>
  <c r="V14" i="1" s="1"/>
  <c r="W14" i="1" s="1"/>
  <c r="X14" i="1" s="1"/>
  <c r="Y14" i="1" s="1"/>
  <c r="Z14" i="1" s="1"/>
  <c r="AA14" i="1" s="1"/>
  <c r="AB14" i="1" s="1"/>
  <c r="AC14" i="1" s="1"/>
  <c r="AD14" i="1" s="1"/>
  <c r="AE14" i="1" s="1"/>
  <c r="AF14" i="1" s="1"/>
  <c r="AG14" i="1" s="1"/>
  <c r="AH14" i="1" s="1"/>
  <c r="AI14" i="1" s="1"/>
  <c r="AJ14" i="1" s="1"/>
  <c r="AK14" i="1" s="1"/>
  <c r="AL14" i="1" s="1"/>
  <c r="AM14" i="1" s="1"/>
  <c r="AN14" i="1" s="1"/>
  <c r="AO14" i="1" s="1"/>
  <c r="AP14" i="1" s="1"/>
  <c r="AQ14" i="1" s="1"/>
  <c r="AR14" i="1" s="1"/>
  <c r="AS14" i="1" s="1"/>
  <c r="AT14" i="1" s="1"/>
  <c r="AU14" i="1" s="1"/>
  <c r="AV14" i="1" s="1"/>
  <c r="AW14" i="1" s="1"/>
  <c r="AX14" i="1"/>
  <c r="AY14" i="1" s="1"/>
  <c r="AZ14" i="1" s="1"/>
  <c r="BA14" i="1" s="1"/>
  <c r="BB14" i="1" s="1"/>
  <c r="G15" i="3"/>
  <c r="G17" i="3" s="1"/>
  <c r="G15" i="12"/>
  <c r="F337" i="7"/>
  <c r="F338" i="7"/>
  <c r="G338" i="7" s="1"/>
  <c r="H338" i="7" s="1"/>
  <c r="I338" i="7" s="1"/>
  <c r="J338" i="7" s="1"/>
  <c r="K338" i="7" s="1"/>
  <c r="L338" i="7" s="1"/>
  <c r="M338" i="7" s="1"/>
  <c r="N338" i="7" s="1"/>
  <c r="O338" i="7" s="1"/>
  <c r="P338" i="7" s="1"/>
  <c r="Q338" i="7" s="1"/>
  <c r="R338" i="7" s="1"/>
  <c r="S338" i="7" s="1"/>
  <c r="T338" i="7" s="1"/>
  <c r="U338" i="7" s="1"/>
  <c r="V338" i="7" s="1"/>
  <c r="W338" i="7" s="1"/>
  <c r="X338" i="7" s="1"/>
  <c r="Y338" i="7" s="1"/>
  <c r="Z338" i="7" s="1"/>
  <c r="AA338" i="7" s="1"/>
  <c r="AB338" i="7" s="1"/>
  <c r="AC338" i="7" s="1"/>
  <c r="AD338" i="7" s="1"/>
  <c r="AE338" i="7" s="1"/>
  <c r="AF338" i="7" s="1"/>
  <c r="AG338" i="7" s="1"/>
  <c r="AH338" i="7" s="1"/>
  <c r="AI338" i="7" s="1"/>
  <c r="AJ338" i="7" s="1"/>
  <c r="AK338" i="7" s="1"/>
  <c r="AL338" i="7" s="1"/>
  <c r="AM338" i="7" s="1"/>
  <c r="AN338" i="7" s="1"/>
  <c r="AO338" i="7" s="1"/>
  <c r="AP338" i="7" s="1"/>
  <c r="AQ338" i="7" s="1"/>
  <c r="AR338" i="7" s="1"/>
  <c r="AS338" i="7" s="1"/>
  <c r="AT338" i="7" s="1"/>
  <c r="AU338" i="7" s="1"/>
  <c r="AV338" i="7" s="1"/>
  <c r="AW338" i="7" s="1"/>
  <c r="AX338" i="7" s="1"/>
  <c r="AY338" i="7" s="1"/>
  <c r="AZ338" i="7" s="1"/>
  <c r="BA338" i="7" s="1"/>
  <c r="BB338" i="7" s="1"/>
  <c r="F336" i="7"/>
  <c r="G336" i="7" s="1"/>
  <c r="H336" i="7" s="1"/>
  <c r="I336" i="7" s="1"/>
  <c r="J336" i="7" s="1"/>
  <c r="K336" i="7" s="1"/>
  <c r="L336" i="7" s="1"/>
  <c r="M336" i="7" s="1"/>
  <c r="N336" i="7" s="1"/>
  <c r="O336" i="7" s="1"/>
  <c r="P336" i="7" s="1"/>
  <c r="Q336" i="7" s="1"/>
  <c r="R336" i="7" s="1"/>
  <c r="S336" i="7" s="1"/>
  <c r="T336" i="7" s="1"/>
  <c r="U336" i="7" s="1"/>
  <c r="V336" i="7" s="1"/>
  <c r="W336" i="7" s="1"/>
  <c r="X336" i="7" s="1"/>
  <c r="Y336" i="7" s="1"/>
  <c r="Z336" i="7" s="1"/>
  <c r="AA336" i="7" s="1"/>
  <c r="AB336" i="7" s="1"/>
  <c r="AC336" i="7" s="1"/>
  <c r="AD336" i="7" s="1"/>
  <c r="AE336" i="7" s="1"/>
  <c r="AF336" i="7" s="1"/>
  <c r="AG336" i="7" s="1"/>
  <c r="AH336" i="7" s="1"/>
  <c r="AI336" i="7" s="1"/>
  <c r="AJ336" i="7" s="1"/>
  <c r="AK336" i="7" s="1"/>
  <c r="AL336" i="7" s="1"/>
  <c r="AM336" i="7" s="1"/>
  <c r="AN336" i="7" s="1"/>
  <c r="AO336" i="7" s="1"/>
  <c r="AP336" i="7" s="1"/>
  <c r="AQ336" i="7" s="1"/>
  <c r="AR336" i="7" s="1"/>
  <c r="AS336" i="7" s="1"/>
  <c r="AT336" i="7" s="1"/>
  <c r="AU336" i="7" s="1"/>
  <c r="AV336" i="7" s="1"/>
  <c r="AW336" i="7" s="1"/>
  <c r="AX336" i="7" s="1"/>
  <c r="AY336" i="7" s="1"/>
  <c r="AZ336" i="7" s="1"/>
  <c r="BA336" i="7" s="1"/>
  <c r="BB336" i="7" s="1"/>
  <c r="G331" i="7"/>
  <c r="H331" i="7"/>
  <c r="I331" i="7"/>
  <c r="J331" i="7"/>
  <c r="K331" i="7"/>
  <c r="L331" i="7"/>
  <c r="M331" i="7"/>
  <c r="N331" i="7"/>
  <c r="O331" i="7"/>
  <c r="P331" i="7"/>
  <c r="Q331" i="7"/>
  <c r="R331" i="7"/>
  <c r="G332" i="7"/>
  <c r="H332" i="7"/>
  <c r="I332" i="7"/>
  <c r="J332" i="7"/>
  <c r="K332" i="7"/>
  <c r="L332" i="7"/>
  <c r="M332" i="7"/>
  <c r="N332" i="7"/>
  <c r="O332" i="7"/>
  <c r="P332" i="7"/>
  <c r="Q332" i="7"/>
  <c r="R332" i="7"/>
  <c r="G333" i="7"/>
  <c r="H333" i="7"/>
  <c r="I333" i="7"/>
  <c r="J333" i="7"/>
  <c r="K333" i="7"/>
  <c r="L333" i="7"/>
  <c r="M333" i="7"/>
  <c r="N333" i="7"/>
  <c r="O333" i="7"/>
  <c r="P333" i="7"/>
  <c r="Q333" i="7"/>
  <c r="R333" i="7"/>
  <c r="F332" i="7"/>
  <c r="F333" i="7"/>
  <c r="F331" i="7"/>
  <c r="F328" i="7"/>
  <c r="G328" i="7" s="1"/>
  <c r="H328" i="7" s="1"/>
  <c r="I328" i="7" s="1"/>
  <c r="J328" i="7" s="1"/>
  <c r="K328" i="7" s="1"/>
  <c r="L328" i="7" s="1"/>
  <c r="M328" i="7" s="1"/>
  <c r="N328" i="7" s="1"/>
  <c r="O328" i="7" s="1"/>
  <c r="P328" i="7" s="1"/>
  <c r="Q328" i="7" s="1"/>
  <c r="R328" i="7" s="1"/>
  <c r="S328" i="7" s="1"/>
  <c r="T328" i="7" s="1"/>
  <c r="U328" i="7" s="1"/>
  <c r="V328" i="7" s="1"/>
  <c r="W328" i="7" s="1"/>
  <c r="X328" i="7" s="1"/>
  <c r="Y328" i="7" s="1"/>
  <c r="Z328" i="7" s="1"/>
  <c r="AA328" i="7" s="1"/>
  <c r="AB328" i="7" s="1"/>
  <c r="AC328" i="7" s="1"/>
  <c r="AD328" i="7" s="1"/>
  <c r="AE328" i="7" s="1"/>
  <c r="AF328" i="7" s="1"/>
  <c r="AG328" i="7" s="1"/>
  <c r="AH328" i="7" s="1"/>
  <c r="AI328" i="7" s="1"/>
  <c r="AJ328" i="7" s="1"/>
  <c r="AK328" i="7" s="1"/>
  <c r="AL328" i="7" s="1"/>
  <c r="AM328" i="7" s="1"/>
  <c r="AN328" i="7" s="1"/>
  <c r="AO328" i="7" s="1"/>
  <c r="AP328" i="7" s="1"/>
  <c r="AQ328" i="7" s="1"/>
  <c r="AR328" i="7" s="1"/>
  <c r="AS328" i="7" s="1"/>
  <c r="AT328" i="7" s="1"/>
  <c r="AU328" i="7" s="1"/>
  <c r="AV328" i="7" s="1"/>
  <c r="AW328" i="7" s="1"/>
  <c r="AX328" i="7" s="1"/>
  <c r="AY328" i="7" s="1"/>
  <c r="AZ328" i="7" s="1"/>
  <c r="BA328" i="7" s="1"/>
  <c r="BB328" i="7" s="1"/>
  <c r="F327" i="7"/>
  <c r="G327" i="7" s="1"/>
  <c r="H327" i="7" s="1"/>
  <c r="I327" i="7" s="1"/>
  <c r="J327" i="7" s="1"/>
  <c r="K327" i="7" s="1"/>
  <c r="L327" i="7" s="1"/>
  <c r="M327" i="7" s="1"/>
  <c r="N327" i="7" s="1"/>
  <c r="O327" i="7" s="1"/>
  <c r="P327" i="7" s="1"/>
  <c r="Q327" i="7" s="1"/>
  <c r="R327" i="7" s="1"/>
  <c r="S327" i="7" s="1"/>
  <c r="T327" i="7" s="1"/>
  <c r="U327" i="7" s="1"/>
  <c r="V327" i="7" s="1"/>
  <c r="W327" i="7" s="1"/>
  <c r="X327" i="7" s="1"/>
  <c r="Y327" i="7" s="1"/>
  <c r="Z327" i="7" s="1"/>
  <c r="AA327" i="7" s="1"/>
  <c r="AB327" i="7" s="1"/>
  <c r="AC327" i="7" s="1"/>
  <c r="AD327" i="7" s="1"/>
  <c r="AE327" i="7" s="1"/>
  <c r="AF327" i="7" s="1"/>
  <c r="AG327" i="7" s="1"/>
  <c r="AH327" i="7" s="1"/>
  <c r="AI327" i="7" s="1"/>
  <c r="AJ327" i="7" s="1"/>
  <c r="AK327" i="7" s="1"/>
  <c r="AL327" i="7" s="1"/>
  <c r="AM327" i="7" s="1"/>
  <c r="AN327" i="7" s="1"/>
  <c r="AO327" i="7" s="1"/>
  <c r="AP327" i="7" s="1"/>
  <c r="AQ327" i="7" s="1"/>
  <c r="AR327" i="7" s="1"/>
  <c r="AS327" i="7" s="1"/>
  <c r="AT327" i="7" s="1"/>
  <c r="AU327" i="7" s="1"/>
  <c r="AV327" i="7" s="1"/>
  <c r="AW327" i="7" s="1"/>
  <c r="AX327" i="7" s="1"/>
  <c r="AY327" i="7" s="1"/>
  <c r="AZ327" i="7" s="1"/>
  <c r="BA327" i="7" s="1"/>
  <c r="BB327" i="7" s="1"/>
  <c r="F326" i="7"/>
  <c r="G326" i="7" s="1"/>
  <c r="H326" i="7" s="1"/>
  <c r="I326" i="7" s="1"/>
  <c r="J326" i="7" s="1"/>
  <c r="K326" i="7" s="1"/>
  <c r="L326" i="7" s="1"/>
  <c r="M326" i="7" s="1"/>
  <c r="N326" i="7" s="1"/>
  <c r="O326" i="7" s="1"/>
  <c r="P326" i="7" s="1"/>
  <c r="Q326" i="7" s="1"/>
  <c r="R326" i="7" s="1"/>
  <c r="S326" i="7" s="1"/>
  <c r="T326" i="7" s="1"/>
  <c r="U326" i="7" s="1"/>
  <c r="V326" i="7" s="1"/>
  <c r="W326" i="7" s="1"/>
  <c r="X326" i="7" s="1"/>
  <c r="Y326" i="7" s="1"/>
  <c r="Z326" i="7" s="1"/>
  <c r="AA326" i="7" s="1"/>
  <c r="AB326" i="7" s="1"/>
  <c r="AC326" i="7" s="1"/>
  <c r="AD326" i="7" s="1"/>
  <c r="AE326" i="7" s="1"/>
  <c r="AF326" i="7" s="1"/>
  <c r="AG326" i="7" s="1"/>
  <c r="AH326" i="7" s="1"/>
  <c r="AI326" i="7" s="1"/>
  <c r="AJ326" i="7" s="1"/>
  <c r="AK326" i="7" s="1"/>
  <c r="AL326" i="7" s="1"/>
  <c r="AM326" i="7" s="1"/>
  <c r="AN326" i="7" s="1"/>
  <c r="AO326" i="7" s="1"/>
  <c r="AP326" i="7" s="1"/>
  <c r="AQ326" i="7" s="1"/>
  <c r="AR326" i="7" s="1"/>
  <c r="AS326" i="7" s="1"/>
  <c r="AT326" i="7" s="1"/>
  <c r="AU326" i="7" s="1"/>
  <c r="AV326" i="7" s="1"/>
  <c r="AW326" i="7" s="1"/>
  <c r="AX326" i="7" s="1"/>
  <c r="AY326" i="7" s="1"/>
  <c r="AZ326" i="7" s="1"/>
  <c r="BA326" i="7" s="1"/>
  <c r="BB326" i="7" s="1"/>
  <c r="F310" i="7"/>
  <c r="G310" i="7" s="1"/>
  <c r="H310" i="7" s="1"/>
  <c r="I310" i="7" s="1"/>
  <c r="J310" i="7" s="1"/>
  <c r="K310" i="7" s="1"/>
  <c r="L310" i="7" s="1"/>
  <c r="M310" i="7" s="1"/>
  <c r="N310" i="7" s="1"/>
  <c r="O310" i="7" s="1"/>
  <c r="P310" i="7" s="1"/>
  <c r="Q310" i="7" s="1"/>
  <c r="R310" i="7" s="1"/>
  <c r="S310" i="7" s="1"/>
  <c r="T310" i="7" s="1"/>
  <c r="U310" i="7" s="1"/>
  <c r="V310" i="7" s="1"/>
  <c r="W310" i="7" s="1"/>
  <c r="X310" i="7" s="1"/>
  <c r="Y310" i="7" s="1"/>
  <c r="Z310" i="7" s="1"/>
  <c r="AA310" i="7" s="1"/>
  <c r="AB310" i="7" s="1"/>
  <c r="AC310" i="7" s="1"/>
  <c r="AD310" i="7" s="1"/>
  <c r="AE310" i="7" s="1"/>
  <c r="AF310" i="7" s="1"/>
  <c r="AG310" i="7" s="1"/>
  <c r="AH310" i="7" s="1"/>
  <c r="AI310" i="7" s="1"/>
  <c r="AJ310" i="7" s="1"/>
  <c r="AK310" i="7" s="1"/>
  <c r="AL310" i="7" s="1"/>
  <c r="AM310" i="7" s="1"/>
  <c r="F309" i="7"/>
  <c r="G309" i="7" s="1"/>
  <c r="H309" i="7" s="1"/>
  <c r="I309" i="7" s="1"/>
  <c r="J309" i="7" s="1"/>
  <c r="K309" i="7" s="1"/>
  <c r="L309" i="7" s="1"/>
  <c r="M309" i="7" s="1"/>
  <c r="N309" i="7" s="1"/>
  <c r="O309" i="7" s="1"/>
  <c r="P309" i="7" s="1"/>
  <c r="Q309" i="7" s="1"/>
  <c r="R309" i="7" s="1"/>
  <c r="S309" i="7" s="1"/>
  <c r="T309" i="7" s="1"/>
  <c r="U309" i="7" s="1"/>
  <c r="V309" i="7" s="1"/>
  <c r="W309" i="7" s="1"/>
  <c r="X309" i="7" s="1"/>
  <c r="Y309" i="7" s="1"/>
  <c r="Z309" i="7" s="1"/>
  <c r="AA309" i="7" s="1"/>
  <c r="AB309" i="7" s="1"/>
  <c r="AC309" i="7" s="1"/>
  <c r="AD309" i="7" s="1"/>
  <c r="AE309" i="7" s="1"/>
  <c r="AF309" i="7" s="1"/>
  <c r="AG309" i="7" s="1"/>
  <c r="AH309" i="7" s="1"/>
  <c r="AI309" i="7" s="1"/>
  <c r="AJ309" i="7" s="1"/>
  <c r="AK309" i="7" s="1"/>
  <c r="AL309" i="7" s="1"/>
  <c r="AM309" i="7" s="1"/>
  <c r="AN309" i="7" s="1"/>
  <c r="AO309" i="7" s="1"/>
  <c r="AP309" i="7" s="1"/>
  <c r="AQ309" i="7" s="1"/>
  <c r="AR309" i="7" s="1"/>
  <c r="AS309" i="7" s="1"/>
  <c r="AT309" i="7" s="1"/>
  <c r="AU309" i="7" s="1"/>
  <c r="AV309" i="7" s="1"/>
  <c r="AW309" i="7" s="1"/>
  <c r="AX309" i="7" s="1"/>
  <c r="AY309" i="7" s="1"/>
  <c r="AZ309" i="7" s="1"/>
  <c r="F308" i="7"/>
  <c r="G308" i="7" s="1"/>
  <c r="H308" i="7" s="1"/>
  <c r="I308" i="7" s="1"/>
  <c r="J308" i="7" s="1"/>
  <c r="K308" i="7" s="1"/>
  <c r="L308" i="7" s="1"/>
  <c r="M308" i="7" s="1"/>
  <c r="N308" i="7" s="1"/>
  <c r="O308" i="7" s="1"/>
  <c r="P308" i="7" s="1"/>
  <c r="Q308" i="7" s="1"/>
  <c r="R308" i="7" s="1"/>
  <c r="S308" i="7" s="1"/>
  <c r="T308" i="7" s="1"/>
  <c r="G337" i="7"/>
  <c r="H337" i="7" s="1"/>
  <c r="I337" i="7" s="1"/>
  <c r="J337" i="7" s="1"/>
  <c r="K337" i="7" s="1"/>
  <c r="L337" i="7" s="1"/>
  <c r="M337" i="7" s="1"/>
  <c r="N337" i="7" s="1"/>
  <c r="O337" i="7" s="1"/>
  <c r="P337" i="7" s="1"/>
  <c r="Q337" i="7" s="1"/>
  <c r="R337" i="7" s="1"/>
  <c r="S337" i="7" s="1"/>
  <c r="T337" i="7" s="1"/>
  <c r="U337" i="7" s="1"/>
  <c r="V337" i="7" s="1"/>
  <c r="W337" i="7" s="1"/>
  <c r="X337" i="7" s="1"/>
  <c r="Y337" i="7" s="1"/>
  <c r="Z337" i="7" s="1"/>
  <c r="AA337" i="7" s="1"/>
  <c r="AB337" i="7" s="1"/>
  <c r="AC337" i="7" s="1"/>
  <c r="AD337" i="7" s="1"/>
  <c r="AE337" i="7" s="1"/>
  <c r="AF337" i="7" s="1"/>
  <c r="AG337" i="7" s="1"/>
  <c r="AH337" i="7" s="1"/>
  <c r="AI337" i="7" s="1"/>
  <c r="AJ337" i="7" s="1"/>
  <c r="AK337" i="7" s="1"/>
  <c r="AL337" i="7" s="1"/>
  <c r="AM337" i="7" s="1"/>
  <c r="AN337" i="7" s="1"/>
  <c r="AO337" i="7" s="1"/>
  <c r="AP337" i="7" s="1"/>
  <c r="AQ337" i="7" s="1"/>
  <c r="AR337" i="7" s="1"/>
  <c r="AS337" i="7" s="1"/>
  <c r="AT337" i="7" s="1"/>
  <c r="AU337" i="7" s="1"/>
  <c r="AV337" i="7" s="1"/>
  <c r="AW337" i="7" s="1"/>
  <c r="AX337" i="7" s="1"/>
  <c r="AY337" i="7" s="1"/>
  <c r="AZ337" i="7" s="1"/>
  <c r="BA337" i="7" s="1"/>
  <c r="BB337" i="7" s="1"/>
  <c r="F319" i="7"/>
  <c r="F318" i="7"/>
  <c r="F317" i="7"/>
  <c r="BB313" i="7"/>
  <c r="BA313" i="7"/>
  <c r="AZ313" i="7"/>
  <c r="AY313" i="7"/>
  <c r="AX313" i="7"/>
  <c r="AW313" i="7"/>
  <c r="AV313" i="7"/>
  <c r="AU313" i="7"/>
  <c r="AT313" i="7"/>
  <c r="AS313" i="7"/>
  <c r="AR313" i="7"/>
  <c r="AQ313" i="7"/>
  <c r="AP313" i="7"/>
  <c r="AO313" i="7"/>
  <c r="AN313" i="7"/>
  <c r="AM313" i="7"/>
  <c r="AL313" i="7"/>
  <c r="AK313" i="7"/>
  <c r="AJ313" i="7"/>
  <c r="AI313" i="7"/>
  <c r="AH313" i="7"/>
  <c r="AG313" i="7"/>
  <c r="AF313" i="7"/>
  <c r="AE313" i="7"/>
  <c r="AD313" i="7"/>
  <c r="AC313" i="7"/>
  <c r="AB313" i="7"/>
  <c r="AA313" i="7"/>
  <c r="Z313" i="7"/>
  <c r="Y313" i="7"/>
  <c r="X313" i="7"/>
  <c r="W313" i="7"/>
  <c r="V313" i="7"/>
  <c r="U313" i="7"/>
  <c r="T313" i="7"/>
  <c r="S313" i="7"/>
  <c r="R313" i="7"/>
  <c r="Q313" i="7"/>
  <c r="P313" i="7"/>
  <c r="O313" i="7"/>
  <c r="N313" i="7"/>
  <c r="M313" i="7"/>
  <c r="L313" i="7"/>
  <c r="K313" i="7"/>
  <c r="J313" i="7"/>
  <c r="I313" i="7"/>
  <c r="H313" i="7"/>
  <c r="G313" i="7"/>
  <c r="F313" i="7"/>
  <c r="BB311" i="7"/>
  <c r="BA311" i="7"/>
  <c r="AZ311" i="7"/>
  <c r="AY311" i="7"/>
  <c r="AX311" i="7"/>
  <c r="AW311" i="7"/>
  <c r="AV311" i="7"/>
  <c r="AU311" i="7"/>
  <c r="AT311" i="7"/>
  <c r="AS311" i="7"/>
  <c r="AR311" i="7"/>
  <c r="AQ311" i="7"/>
  <c r="AP311" i="7"/>
  <c r="AO311" i="7"/>
  <c r="AN311" i="7"/>
  <c r="AM311" i="7"/>
  <c r="AL311" i="7"/>
  <c r="AK311" i="7"/>
  <c r="AJ311" i="7"/>
  <c r="AI311" i="7"/>
  <c r="AH311" i="7"/>
  <c r="AG311" i="7"/>
  <c r="AF311" i="7"/>
  <c r="AE311" i="7"/>
  <c r="AD311" i="7"/>
  <c r="AC311" i="7"/>
  <c r="AB311" i="7"/>
  <c r="AA311" i="7"/>
  <c r="Z311" i="7"/>
  <c r="Y311" i="7"/>
  <c r="X311" i="7"/>
  <c r="W311" i="7"/>
  <c r="V311" i="7"/>
  <c r="U311" i="7"/>
  <c r="T311" i="7"/>
  <c r="S311" i="7"/>
  <c r="R311" i="7"/>
  <c r="Q311" i="7"/>
  <c r="P311" i="7"/>
  <c r="O311" i="7"/>
  <c r="N311" i="7"/>
  <c r="M311" i="7"/>
  <c r="L311" i="7"/>
  <c r="K311" i="7"/>
  <c r="J311" i="7"/>
  <c r="I311" i="7"/>
  <c r="H311" i="7"/>
  <c r="G311" i="7"/>
  <c r="F311" i="7"/>
  <c r="F335" i="6"/>
  <c r="G335" i="6" s="1"/>
  <c r="H335" i="6" s="1"/>
  <c r="I335" i="6" s="1"/>
  <c r="J335" i="6" s="1"/>
  <c r="K335" i="6" s="1"/>
  <c r="L335" i="6" s="1"/>
  <c r="M335" i="6" s="1"/>
  <c r="N335" i="6" s="1"/>
  <c r="O335" i="6" s="1"/>
  <c r="P335" i="6" s="1"/>
  <c r="Q335" i="6" s="1"/>
  <c r="R335" i="6" s="1"/>
  <c r="S335" i="6" s="1"/>
  <c r="T335" i="6" s="1"/>
  <c r="U335" i="6" s="1"/>
  <c r="V335" i="6" s="1"/>
  <c r="W335" i="6" s="1"/>
  <c r="X335" i="6" s="1"/>
  <c r="Y335" i="6" s="1"/>
  <c r="Z335" i="6" s="1"/>
  <c r="AA335" i="6" s="1"/>
  <c r="AB335" i="6" s="1"/>
  <c r="AC335" i="6" s="1"/>
  <c r="AD335" i="6" s="1"/>
  <c r="AE335" i="6" s="1"/>
  <c r="AF335" i="6" s="1"/>
  <c r="AG335" i="6" s="1"/>
  <c r="AH335" i="6" s="1"/>
  <c r="AI335" i="6" s="1"/>
  <c r="AJ335" i="6" s="1"/>
  <c r="AK335" i="6" s="1"/>
  <c r="AL335" i="6" s="1"/>
  <c r="AM335" i="6" s="1"/>
  <c r="AN335" i="6" s="1"/>
  <c r="AO335" i="6" s="1"/>
  <c r="AP335" i="6" s="1"/>
  <c r="AQ335" i="6" s="1"/>
  <c r="AR335" i="6" s="1"/>
  <c r="AS335" i="6" s="1"/>
  <c r="AT335" i="6" s="1"/>
  <c r="AU335" i="6" s="1"/>
  <c r="AV335" i="6" s="1"/>
  <c r="AW335" i="6" s="1"/>
  <c r="AX335" i="6" s="1"/>
  <c r="AY335" i="6" s="1"/>
  <c r="AZ335" i="6" s="1"/>
  <c r="BA335" i="6" s="1"/>
  <c r="BB335" i="6" s="1"/>
  <c r="F336" i="6"/>
  <c r="G336" i="6" s="1"/>
  <c r="H336" i="6" s="1"/>
  <c r="I336" i="6" s="1"/>
  <c r="J336" i="6" s="1"/>
  <c r="K336" i="6" s="1"/>
  <c r="L336" i="6" s="1"/>
  <c r="M336" i="6" s="1"/>
  <c r="N336" i="6" s="1"/>
  <c r="O336" i="6" s="1"/>
  <c r="P336" i="6" s="1"/>
  <c r="Q336" i="6" s="1"/>
  <c r="R336" i="6" s="1"/>
  <c r="S336" i="6" s="1"/>
  <c r="T336" i="6" s="1"/>
  <c r="U336" i="6" s="1"/>
  <c r="V336" i="6" s="1"/>
  <c r="W336" i="6" s="1"/>
  <c r="X336" i="6" s="1"/>
  <c r="Y336" i="6" s="1"/>
  <c r="Z336" i="6" s="1"/>
  <c r="AA336" i="6" s="1"/>
  <c r="AB336" i="6" s="1"/>
  <c r="AC336" i="6" s="1"/>
  <c r="AD336" i="6" s="1"/>
  <c r="AE336" i="6" s="1"/>
  <c r="AF336" i="6" s="1"/>
  <c r="AG336" i="6" s="1"/>
  <c r="AH336" i="6" s="1"/>
  <c r="AI336" i="6" s="1"/>
  <c r="AJ336" i="6" s="1"/>
  <c r="AK336" i="6" s="1"/>
  <c r="AL336" i="6" s="1"/>
  <c r="AM336" i="6" s="1"/>
  <c r="AN336" i="6" s="1"/>
  <c r="AO336" i="6" s="1"/>
  <c r="AP336" i="6" s="1"/>
  <c r="AQ336" i="6" s="1"/>
  <c r="AR336" i="6" s="1"/>
  <c r="AS336" i="6" s="1"/>
  <c r="AT336" i="6" s="1"/>
  <c r="AU336" i="6" s="1"/>
  <c r="AV336" i="6" s="1"/>
  <c r="AW336" i="6" s="1"/>
  <c r="AX336" i="6" s="1"/>
  <c r="AY336" i="6" s="1"/>
  <c r="AZ336" i="6" s="1"/>
  <c r="BA336" i="6" s="1"/>
  <c r="BB336" i="6" s="1"/>
  <c r="F334" i="6"/>
  <c r="G334" i="6" s="1"/>
  <c r="H334" i="6" s="1"/>
  <c r="I334" i="6" s="1"/>
  <c r="J334" i="6" s="1"/>
  <c r="K334" i="6" s="1"/>
  <c r="L334" i="6" s="1"/>
  <c r="M334" i="6" s="1"/>
  <c r="N334" i="6" s="1"/>
  <c r="O334" i="6" s="1"/>
  <c r="P334" i="6" s="1"/>
  <c r="Q334" i="6" s="1"/>
  <c r="R334" i="6" s="1"/>
  <c r="S334" i="6" s="1"/>
  <c r="T334" i="6" s="1"/>
  <c r="U334" i="6" s="1"/>
  <c r="V334" i="6" s="1"/>
  <c r="W334" i="6" s="1"/>
  <c r="X334" i="6" s="1"/>
  <c r="Y334" i="6" s="1"/>
  <c r="Z334" i="6" s="1"/>
  <c r="AA334" i="6" s="1"/>
  <c r="AB334" i="6" s="1"/>
  <c r="AC334" i="6" s="1"/>
  <c r="AD334" i="6" s="1"/>
  <c r="AE334" i="6" s="1"/>
  <c r="AF334" i="6" s="1"/>
  <c r="AG334" i="6" s="1"/>
  <c r="AH334" i="6" s="1"/>
  <c r="AI334" i="6" s="1"/>
  <c r="AJ334" i="6" s="1"/>
  <c r="AK334" i="6" s="1"/>
  <c r="AL334" i="6" s="1"/>
  <c r="AM334" i="6" s="1"/>
  <c r="AN334" i="6" s="1"/>
  <c r="AO334" i="6" s="1"/>
  <c r="AP334" i="6" s="1"/>
  <c r="AQ334" i="6" s="1"/>
  <c r="AR334" i="6" s="1"/>
  <c r="AS334" i="6" s="1"/>
  <c r="AT334" i="6" s="1"/>
  <c r="AU334" i="6" s="1"/>
  <c r="AV334" i="6" s="1"/>
  <c r="AW334" i="6" s="1"/>
  <c r="AX334" i="6" s="1"/>
  <c r="AY334" i="6" s="1"/>
  <c r="AZ334" i="6" s="1"/>
  <c r="BA334" i="6" s="1"/>
  <c r="BB334" i="6" s="1"/>
  <c r="G329" i="6"/>
  <c r="H329" i="6"/>
  <c r="I329" i="6"/>
  <c r="J329" i="6"/>
  <c r="K329" i="6"/>
  <c r="L329" i="6"/>
  <c r="M329" i="6"/>
  <c r="N329" i="6"/>
  <c r="O329" i="6"/>
  <c r="P329" i="6"/>
  <c r="Q329" i="6"/>
  <c r="R329" i="6"/>
  <c r="S329" i="6"/>
  <c r="G330" i="6"/>
  <c r="H330" i="6"/>
  <c r="I330" i="6"/>
  <c r="J330" i="6"/>
  <c r="K330" i="6"/>
  <c r="L330" i="6"/>
  <c r="M330" i="6"/>
  <c r="N330" i="6"/>
  <c r="O330" i="6"/>
  <c r="P330" i="6"/>
  <c r="Q330" i="6"/>
  <c r="R330" i="6"/>
  <c r="S330" i="6"/>
  <c r="G331" i="6"/>
  <c r="H331" i="6"/>
  <c r="I331" i="6"/>
  <c r="J331" i="6"/>
  <c r="K331" i="6"/>
  <c r="L331" i="6"/>
  <c r="M331" i="6"/>
  <c r="N331" i="6"/>
  <c r="O331" i="6"/>
  <c r="P331" i="6"/>
  <c r="Q331" i="6"/>
  <c r="R331" i="6"/>
  <c r="S331" i="6"/>
  <c r="F330" i="6"/>
  <c r="F331" i="6"/>
  <c r="F329" i="6"/>
  <c r="F326" i="6"/>
  <c r="G326" i="6" s="1"/>
  <c r="H326" i="6" s="1"/>
  <c r="I326" i="6" s="1"/>
  <c r="J326" i="6" s="1"/>
  <c r="K326" i="6" s="1"/>
  <c r="L326" i="6" s="1"/>
  <c r="M326" i="6" s="1"/>
  <c r="N326" i="6" s="1"/>
  <c r="O326" i="6" s="1"/>
  <c r="P326" i="6" s="1"/>
  <c r="Q326" i="6" s="1"/>
  <c r="R326" i="6" s="1"/>
  <c r="S326" i="6" s="1"/>
  <c r="T326" i="6" s="1"/>
  <c r="U326" i="6" s="1"/>
  <c r="V326" i="6" s="1"/>
  <c r="W326" i="6" s="1"/>
  <c r="X326" i="6" s="1"/>
  <c r="Y326" i="6" s="1"/>
  <c r="Z326" i="6" s="1"/>
  <c r="AA326" i="6" s="1"/>
  <c r="AB326" i="6" s="1"/>
  <c r="AC326" i="6" s="1"/>
  <c r="AD326" i="6" s="1"/>
  <c r="AE326" i="6" s="1"/>
  <c r="AF326" i="6" s="1"/>
  <c r="AG326" i="6" s="1"/>
  <c r="AH326" i="6" s="1"/>
  <c r="AI326" i="6" s="1"/>
  <c r="AJ326" i="6" s="1"/>
  <c r="AK326" i="6" s="1"/>
  <c r="AL326" i="6" s="1"/>
  <c r="AM326" i="6" s="1"/>
  <c r="AN326" i="6" s="1"/>
  <c r="AO326" i="6" s="1"/>
  <c r="AP326" i="6" s="1"/>
  <c r="AQ326" i="6" s="1"/>
  <c r="AR326" i="6" s="1"/>
  <c r="AS326" i="6" s="1"/>
  <c r="AT326" i="6" s="1"/>
  <c r="AU326" i="6" s="1"/>
  <c r="AV326" i="6" s="1"/>
  <c r="AW326" i="6" s="1"/>
  <c r="AX326" i="6" s="1"/>
  <c r="AY326" i="6" s="1"/>
  <c r="AZ326" i="6" s="1"/>
  <c r="BA326" i="6" s="1"/>
  <c r="BB326" i="6" s="1"/>
  <c r="F325" i="6"/>
  <c r="G325" i="6" s="1"/>
  <c r="H325" i="6" s="1"/>
  <c r="I325" i="6" s="1"/>
  <c r="J325" i="6" s="1"/>
  <c r="K325" i="6" s="1"/>
  <c r="L325" i="6" s="1"/>
  <c r="M325" i="6" s="1"/>
  <c r="N325" i="6" s="1"/>
  <c r="O325" i="6" s="1"/>
  <c r="P325" i="6" s="1"/>
  <c r="Q325" i="6" s="1"/>
  <c r="R325" i="6" s="1"/>
  <c r="S325" i="6" s="1"/>
  <c r="T325" i="6" s="1"/>
  <c r="U325" i="6" s="1"/>
  <c r="V325" i="6" s="1"/>
  <c r="W325" i="6" s="1"/>
  <c r="X325" i="6" s="1"/>
  <c r="Y325" i="6" s="1"/>
  <c r="Z325" i="6" s="1"/>
  <c r="AA325" i="6" s="1"/>
  <c r="AB325" i="6" s="1"/>
  <c r="AC325" i="6" s="1"/>
  <c r="AD325" i="6" s="1"/>
  <c r="AE325" i="6" s="1"/>
  <c r="AF325" i="6" s="1"/>
  <c r="AG325" i="6" s="1"/>
  <c r="AH325" i="6" s="1"/>
  <c r="AI325" i="6" s="1"/>
  <c r="AJ325" i="6" s="1"/>
  <c r="AK325" i="6" s="1"/>
  <c r="AL325" i="6" s="1"/>
  <c r="AM325" i="6" s="1"/>
  <c r="AN325" i="6" s="1"/>
  <c r="AO325" i="6" s="1"/>
  <c r="AP325" i="6" s="1"/>
  <c r="AQ325" i="6" s="1"/>
  <c r="AR325" i="6" s="1"/>
  <c r="AS325" i="6" s="1"/>
  <c r="AT325" i="6" s="1"/>
  <c r="AU325" i="6" s="1"/>
  <c r="AV325" i="6" s="1"/>
  <c r="AW325" i="6" s="1"/>
  <c r="AX325" i="6" s="1"/>
  <c r="AY325" i="6" s="1"/>
  <c r="AZ325" i="6" s="1"/>
  <c r="BA325" i="6" s="1"/>
  <c r="BB325" i="6" s="1"/>
  <c r="F324" i="6"/>
  <c r="G324" i="6" s="1"/>
  <c r="H324" i="6" s="1"/>
  <c r="I324" i="6" s="1"/>
  <c r="J324" i="6" s="1"/>
  <c r="K324" i="6" s="1"/>
  <c r="L324" i="6" s="1"/>
  <c r="M324" i="6" s="1"/>
  <c r="N324" i="6" s="1"/>
  <c r="O324" i="6" s="1"/>
  <c r="P324" i="6" s="1"/>
  <c r="Q324" i="6" s="1"/>
  <c r="R324" i="6" s="1"/>
  <c r="S324" i="6" s="1"/>
  <c r="T324" i="6" s="1"/>
  <c r="U324" i="6" s="1"/>
  <c r="V324" i="6" s="1"/>
  <c r="W324" i="6" s="1"/>
  <c r="X324" i="6" s="1"/>
  <c r="Y324" i="6" s="1"/>
  <c r="Z324" i="6" s="1"/>
  <c r="AA324" i="6" s="1"/>
  <c r="AB324" i="6" s="1"/>
  <c r="AC324" i="6" s="1"/>
  <c r="AD324" i="6" s="1"/>
  <c r="AE324" i="6" s="1"/>
  <c r="AF324" i="6" s="1"/>
  <c r="AG324" i="6" s="1"/>
  <c r="AH324" i="6" s="1"/>
  <c r="AI324" i="6" s="1"/>
  <c r="AJ324" i="6" s="1"/>
  <c r="AK324" i="6" s="1"/>
  <c r="AL324" i="6" s="1"/>
  <c r="AM324" i="6" s="1"/>
  <c r="AN324" i="6" s="1"/>
  <c r="AO324" i="6" s="1"/>
  <c r="AP324" i="6" s="1"/>
  <c r="AQ324" i="6" s="1"/>
  <c r="AR324" i="6" s="1"/>
  <c r="AS324" i="6" s="1"/>
  <c r="AT324" i="6" s="1"/>
  <c r="AU324" i="6" s="1"/>
  <c r="AV324" i="6" s="1"/>
  <c r="AW324" i="6" s="1"/>
  <c r="AX324" i="6" s="1"/>
  <c r="AY324" i="6" s="1"/>
  <c r="AZ324" i="6" s="1"/>
  <c r="BA324" i="6" s="1"/>
  <c r="BB324" i="6" s="1"/>
  <c r="F308" i="6"/>
  <c r="F307" i="6"/>
  <c r="G307" i="6" s="1"/>
  <c r="H307" i="6" s="1"/>
  <c r="I307" i="6" s="1"/>
  <c r="J307" i="6" s="1"/>
  <c r="K307" i="6" s="1"/>
  <c r="L307" i="6" s="1"/>
  <c r="M307" i="6" s="1"/>
  <c r="N307" i="6" s="1"/>
  <c r="O307" i="6" s="1"/>
  <c r="P307" i="6" s="1"/>
  <c r="Q307" i="6" s="1"/>
  <c r="R307" i="6" s="1"/>
  <c r="S307" i="6" s="1"/>
  <c r="T307" i="6" s="1"/>
  <c r="U307" i="6" s="1"/>
  <c r="V307" i="6" s="1"/>
  <c r="W307" i="6" s="1"/>
  <c r="X307" i="6" s="1"/>
  <c r="Y307" i="6" s="1"/>
  <c r="Z307" i="6" s="1"/>
  <c r="AA307" i="6" s="1"/>
  <c r="AB307" i="6" s="1"/>
  <c r="AC307" i="6" s="1"/>
  <c r="AD307" i="6" s="1"/>
  <c r="AE307" i="6" s="1"/>
  <c r="AF307" i="6" s="1"/>
  <c r="AG307" i="6" s="1"/>
  <c r="AH307" i="6" s="1"/>
  <c r="AI307" i="6" s="1"/>
  <c r="AJ307" i="6" s="1"/>
  <c r="AK307" i="6" s="1"/>
  <c r="AL307" i="6" s="1"/>
  <c r="AM307" i="6" s="1"/>
  <c r="AN307" i="6" s="1"/>
  <c r="AO307" i="6" s="1"/>
  <c r="AP307" i="6" s="1"/>
  <c r="AQ307" i="6" s="1"/>
  <c r="AR307" i="6" s="1"/>
  <c r="AS307" i="6" s="1"/>
  <c r="AT307" i="6" s="1"/>
  <c r="AU307" i="6" s="1"/>
  <c r="AV307" i="6" s="1"/>
  <c r="AW307" i="6" s="1"/>
  <c r="AX307" i="6" s="1"/>
  <c r="AY307" i="6" s="1"/>
  <c r="AZ307" i="6" s="1"/>
  <c r="F306" i="6"/>
  <c r="G306" i="6" s="1"/>
  <c r="H306" i="6" s="1"/>
  <c r="I306" i="6" s="1"/>
  <c r="J306" i="6" s="1"/>
  <c r="K306" i="6" s="1"/>
  <c r="L306" i="6" s="1"/>
  <c r="M306" i="6" s="1"/>
  <c r="N306" i="6" s="1"/>
  <c r="O306" i="6" s="1"/>
  <c r="P306" i="6" s="1"/>
  <c r="Q306" i="6" s="1"/>
  <c r="R306" i="6" s="1"/>
  <c r="S306" i="6" s="1"/>
  <c r="T306" i="6" s="1"/>
  <c r="F317" i="6"/>
  <c r="F316" i="6"/>
  <c r="F315" i="6"/>
  <c r="BB311" i="6"/>
  <c r="BA311" i="6"/>
  <c r="AZ311" i="6"/>
  <c r="AY311" i="6"/>
  <c r="AX311" i="6"/>
  <c r="AW311" i="6"/>
  <c r="AV311" i="6"/>
  <c r="AU311" i="6"/>
  <c r="AT311" i="6"/>
  <c r="AS311" i="6"/>
  <c r="AR311" i="6"/>
  <c r="AQ311" i="6"/>
  <c r="AP311" i="6"/>
  <c r="AO311" i="6"/>
  <c r="AN311" i="6"/>
  <c r="AM311" i="6"/>
  <c r="AL311" i="6"/>
  <c r="AK311" i="6"/>
  <c r="AJ311" i="6"/>
  <c r="AI311" i="6"/>
  <c r="AH311" i="6"/>
  <c r="AG311" i="6"/>
  <c r="AF311" i="6"/>
  <c r="AE311" i="6"/>
  <c r="AD311" i="6"/>
  <c r="AC311" i="6"/>
  <c r="AB311" i="6"/>
  <c r="AA311" i="6"/>
  <c r="Z311" i="6"/>
  <c r="Y311" i="6"/>
  <c r="X311" i="6"/>
  <c r="W311" i="6"/>
  <c r="V311" i="6"/>
  <c r="U311" i="6"/>
  <c r="T311" i="6"/>
  <c r="S311" i="6"/>
  <c r="R311" i="6"/>
  <c r="Q311" i="6"/>
  <c r="P311" i="6"/>
  <c r="O311" i="6"/>
  <c r="N311" i="6"/>
  <c r="M311" i="6"/>
  <c r="L311" i="6"/>
  <c r="K311" i="6"/>
  <c r="J311" i="6"/>
  <c r="I311" i="6"/>
  <c r="H311" i="6"/>
  <c r="G311" i="6"/>
  <c r="F311" i="6"/>
  <c r="BB309" i="6"/>
  <c r="BA309" i="6"/>
  <c r="AZ309" i="6"/>
  <c r="AY309" i="6"/>
  <c r="AX309" i="6"/>
  <c r="AW309" i="6"/>
  <c r="AV309" i="6"/>
  <c r="AU309" i="6"/>
  <c r="AT309" i="6"/>
  <c r="AS309" i="6"/>
  <c r="AR309" i="6"/>
  <c r="AQ309" i="6"/>
  <c r="AP309" i="6"/>
  <c r="AO309" i="6"/>
  <c r="AN309" i="6"/>
  <c r="AM309" i="6"/>
  <c r="AL309" i="6"/>
  <c r="AK309" i="6"/>
  <c r="AJ309" i="6"/>
  <c r="AI309" i="6"/>
  <c r="AH309" i="6"/>
  <c r="AG309" i="6"/>
  <c r="AF309" i="6"/>
  <c r="AE309" i="6"/>
  <c r="AD309" i="6"/>
  <c r="AC309" i="6"/>
  <c r="AB309" i="6"/>
  <c r="AA309" i="6"/>
  <c r="Z309" i="6"/>
  <c r="Y309" i="6"/>
  <c r="X309" i="6"/>
  <c r="W309" i="6"/>
  <c r="V309" i="6"/>
  <c r="U309" i="6"/>
  <c r="T309" i="6"/>
  <c r="S309" i="6"/>
  <c r="R309" i="6"/>
  <c r="Q309" i="6"/>
  <c r="P309" i="6"/>
  <c r="O309" i="6"/>
  <c r="N309" i="6"/>
  <c r="M309" i="6"/>
  <c r="L309" i="6"/>
  <c r="K309" i="6"/>
  <c r="J309" i="6"/>
  <c r="I309" i="6"/>
  <c r="H309" i="6"/>
  <c r="G309" i="6"/>
  <c r="F309" i="6"/>
  <c r="G308" i="6"/>
  <c r="H308" i="6" s="1"/>
  <c r="I308" i="6" s="1"/>
  <c r="J308" i="6" s="1"/>
  <c r="K308" i="6" s="1"/>
  <c r="L308" i="6" s="1"/>
  <c r="M308" i="6" s="1"/>
  <c r="N308" i="6" s="1"/>
  <c r="O308" i="6" s="1"/>
  <c r="P308" i="6" s="1"/>
  <c r="Q308" i="6" s="1"/>
  <c r="R308" i="6" s="1"/>
  <c r="S308" i="6" s="1"/>
  <c r="T308" i="6" s="1"/>
  <c r="U308" i="6" s="1"/>
  <c r="V308" i="6" s="1"/>
  <c r="W308" i="6" s="1"/>
  <c r="X308" i="6" s="1"/>
  <c r="Y308" i="6" s="1"/>
  <c r="Z308" i="6" s="1"/>
  <c r="AA308" i="6" s="1"/>
  <c r="AB308" i="6" s="1"/>
  <c r="AC308" i="6" s="1"/>
  <c r="AD308" i="6" s="1"/>
  <c r="AE308" i="6" s="1"/>
  <c r="AF308" i="6" s="1"/>
  <c r="AG308" i="6" s="1"/>
  <c r="AH308" i="6" s="1"/>
  <c r="AI308" i="6" s="1"/>
  <c r="AJ308" i="6" s="1"/>
  <c r="AK308" i="6" s="1"/>
  <c r="AL308" i="6" s="1"/>
  <c r="AM308" i="6" s="1"/>
  <c r="F246" i="5"/>
  <c r="G246" i="5" s="1"/>
  <c r="H246" i="5" s="1"/>
  <c r="I246" i="5" s="1"/>
  <c r="J246" i="5" s="1"/>
  <c r="K246" i="5" s="1"/>
  <c r="L246" i="5" s="1"/>
  <c r="M246" i="5" s="1"/>
  <c r="N246" i="5" s="1"/>
  <c r="O246" i="5" s="1"/>
  <c r="P246" i="5" s="1"/>
  <c r="Q246" i="5" s="1"/>
  <c r="R246" i="5" s="1"/>
  <c r="S246" i="5" s="1"/>
  <c r="T246" i="5" s="1"/>
  <c r="U246" i="5" s="1"/>
  <c r="V246" i="5" s="1"/>
  <c r="W246" i="5" s="1"/>
  <c r="X246" i="5" s="1"/>
  <c r="Y246" i="5" s="1"/>
  <c r="Z246" i="5" s="1"/>
  <c r="AA246" i="5" s="1"/>
  <c r="AB246" i="5" s="1"/>
  <c r="AC246" i="5" s="1"/>
  <c r="AD246" i="5" s="1"/>
  <c r="AE246" i="5" s="1"/>
  <c r="AF246" i="5" s="1"/>
  <c r="AG246" i="5" s="1"/>
  <c r="AH246" i="5" s="1"/>
  <c r="AI246" i="5" s="1"/>
  <c r="AJ246" i="5" s="1"/>
  <c r="AK246" i="5" s="1"/>
  <c r="AL246" i="5" s="1"/>
  <c r="AM246" i="5" s="1"/>
  <c r="AN246" i="5" s="1"/>
  <c r="AO246" i="5" s="1"/>
  <c r="AP246" i="5" s="1"/>
  <c r="AQ246" i="5" s="1"/>
  <c r="AR246" i="5" s="1"/>
  <c r="AS246" i="5" s="1"/>
  <c r="AT246" i="5" s="1"/>
  <c r="AU246" i="5" s="1"/>
  <c r="AV246" i="5" s="1"/>
  <c r="AW246" i="5" s="1"/>
  <c r="AX246" i="5" s="1"/>
  <c r="AY246" i="5" s="1"/>
  <c r="AZ246" i="5" s="1"/>
  <c r="BA246" i="5" s="1"/>
  <c r="BB246" i="5" s="1"/>
  <c r="F247" i="5"/>
  <c r="G247" i="5" s="1"/>
  <c r="H247" i="5" s="1"/>
  <c r="I247" i="5" s="1"/>
  <c r="J247" i="5" s="1"/>
  <c r="K247" i="5" s="1"/>
  <c r="L247" i="5" s="1"/>
  <c r="M247" i="5" s="1"/>
  <c r="N247" i="5" s="1"/>
  <c r="O247" i="5" s="1"/>
  <c r="P247" i="5" s="1"/>
  <c r="Q247" i="5" s="1"/>
  <c r="R247" i="5" s="1"/>
  <c r="S247" i="5" s="1"/>
  <c r="T247" i="5" s="1"/>
  <c r="U247" i="5" s="1"/>
  <c r="V247" i="5" s="1"/>
  <c r="W247" i="5" s="1"/>
  <c r="X247" i="5" s="1"/>
  <c r="Y247" i="5" s="1"/>
  <c r="Z247" i="5" s="1"/>
  <c r="AA247" i="5" s="1"/>
  <c r="AB247" i="5" s="1"/>
  <c r="AC247" i="5" s="1"/>
  <c r="AD247" i="5" s="1"/>
  <c r="AE247" i="5" s="1"/>
  <c r="AF247" i="5" s="1"/>
  <c r="AG247" i="5" s="1"/>
  <c r="AH247" i="5" s="1"/>
  <c r="AI247" i="5" s="1"/>
  <c r="AJ247" i="5" s="1"/>
  <c r="AK247" i="5" s="1"/>
  <c r="AL247" i="5" s="1"/>
  <c r="AM247" i="5" s="1"/>
  <c r="AN247" i="5" s="1"/>
  <c r="AO247" i="5" s="1"/>
  <c r="AP247" i="5" s="1"/>
  <c r="AQ247" i="5" s="1"/>
  <c r="AR247" i="5" s="1"/>
  <c r="AS247" i="5" s="1"/>
  <c r="AT247" i="5" s="1"/>
  <c r="AU247" i="5" s="1"/>
  <c r="AV247" i="5" s="1"/>
  <c r="AW247" i="5" s="1"/>
  <c r="AX247" i="5" s="1"/>
  <c r="AY247" i="5" s="1"/>
  <c r="AZ247" i="5" s="1"/>
  <c r="BA247" i="5" s="1"/>
  <c r="BB247" i="5" s="1"/>
  <c r="F245" i="5"/>
  <c r="G245" i="5" s="1"/>
  <c r="H245" i="5" s="1"/>
  <c r="I245" i="5" s="1"/>
  <c r="J245" i="5" s="1"/>
  <c r="K245" i="5" s="1"/>
  <c r="L245" i="5" s="1"/>
  <c r="M245" i="5" s="1"/>
  <c r="N245" i="5" s="1"/>
  <c r="O245" i="5" s="1"/>
  <c r="P245" i="5" s="1"/>
  <c r="Q245" i="5" s="1"/>
  <c r="R245" i="5" s="1"/>
  <c r="S245" i="5" s="1"/>
  <c r="T245" i="5" s="1"/>
  <c r="U245" i="5" s="1"/>
  <c r="V245" i="5" s="1"/>
  <c r="W245" i="5" s="1"/>
  <c r="X245" i="5" s="1"/>
  <c r="Y245" i="5" s="1"/>
  <c r="Z245" i="5" s="1"/>
  <c r="AA245" i="5" s="1"/>
  <c r="AB245" i="5" s="1"/>
  <c r="AC245" i="5" s="1"/>
  <c r="AD245" i="5" s="1"/>
  <c r="AE245" i="5" s="1"/>
  <c r="AF245" i="5" s="1"/>
  <c r="AG245" i="5" s="1"/>
  <c r="AH245" i="5" s="1"/>
  <c r="AI245" i="5" s="1"/>
  <c r="AJ245" i="5" s="1"/>
  <c r="AK245" i="5" s="1"/>
  <c r="AL245" i="5" s="1"/>
  <c r="AM245" i="5" s="1"/>
  <c r="AN245" i="5" s="1"/>
  <c r="AO245" i="5" s="1"/>
  <c r="AP245" i="5" s="1"/>
  <c r="AQ245" i="5" s="1"/>
  <c r="AR245" i="5" s="1"/>
  <c r="AS245" i="5" s="1"/>
  <c r="AT245" i="5" s="1"/>
  <c r="AU245" i="5" s="1"/>
  <c r="AV245" i="5" s="1"/>
  <c r="AW245" i="5" s="1"/>
  <c r="AX245" i="5" s="1"/>
  <c r="AY245" i="5" s="1"/>
  <c r="AZ245" i="5" s="1"/>
  <c r="BA245" i="5" s="1"/>
  <c r="BB245" i="5" s="1"/>
  <c r="H241" i="5"/>
  <c r="I241" i="5"/>
  <c r="J241" i="5"/>
  <c r="K241" i="5"/>
  <c r="L241" i="5"/>
  <c r="M241" i="5"/>
  <c r="N241" i="5"/>
  <c r="O241" i="5"/>
  <c r="P241" i="5"/>
  <c r="Q241" i="5"/>
  <c r="R241" i="5"/>
  <c r="S241" i="5"/>
  <c r="H242" i="5"/>
  <c r="I242" i="5"/>
  <c r="J242" i="5"/>
  <c r="K242" i="5"/>
  <c r="L242" i="5"/>
  <c r="M242" i="5"/>
  <c r="N242" i="5"/>
  <c r="O242" i="5"/>
  <c r="P242" i="5"/>
  <c r="Q242" i="5"/>
  <c r="R242" i="5"/>
  <c r="S242" i="5"/>
  <c r="H243" i="5"/>
  <c r="I243" i="5"/>
  <c r="J243" i="5"/>
  <c r="K243" i="5"/>
  <c r="L243" i="5"/>
  <c r="M243" i="5"/>
  <c r="N243" i="5"/>
  <c r="O243" i="5"/>
  <c r="P243" i="5"/>
  <c r="Q243" i="5"/>
  <c r="R243" i="5"/>
  <c r="S243" i="5"/>
  <c r="G241" i="5"/>
  <c r="G242" i="5"/>
  <c r="G243" i="5"/>
  <c r="F242" i="5"/>
  <c r="F243" i="5"/>
  <c r="F241" i="5"/>
  <c r="F239" i="5"/>
  <c r="G239" i="5" s="1"/>
  <c r="H239" i="5" s="1"/>
  <c r="I239" i="5" s="1"/>
  <c r="J239" i="5" s="1"/>
  <c r="K239" i="5" s="1"/>
  <c r="L239" i="5" s="1"/>
  <c r="M239" i="5" s="1"/>
  <c r="N239" i="5" s="1"/>
  <c r="O239" i="5" s="1"/>
  <c r="P239" i="5" s="1"/>
  <c r="Q239" i="5" s="1"/>
  <c r="R239" i="5" s="1"/>
  <c r="S239" i="5" s="1"/>
  <c r="T239" i="5" s="1"/>
  <c r="U239" i="5" s="1"/>
  <c r="V239" i="5" s="1"/>
  <c r="W239" i="5" s="1"/>
  <c r="X239" i="5" s="1"/>
  <c r="Y239" i="5" s="1"/>
  <c r="Z239" i="5" s="1"/>
  <c r="AA239" i="5" s="1"/>
  <c r="AB239" i="5" s="1"/>
  <c r="AC239" i="5" s="1"/>
  <c r="AD239" i="5" s="1"/>
  <c r="AE239" i="5" s="1"/>
  <c r="AF239" i="5" s="1"/>
  <c r="AG239" i="5" s="1"/>
  <c r="AH239" i="5" s="1"/>
  <c r="AI239" i="5" s="1"/>
  <c r="AJ239" i="5" s="1"/>
  <c r="AK239" i="5" s="1"/>
  <c r="AL239" i="5" s="1"/>
  <c r="AM239" i="5" s="1"/>
  <c r="AN239" i="5" s="1"/>
  <c r="AO239" i="5" s="1"/>
  <c r="AP239" i="5" s="1"/>
  <c r="AQ239" i="5" s="1"/>
  <c r="AR239" i="5" s="1"/>
  <c r="AS239" i="5" s="1"/>
  <c r="AT239" i="5" s="1"/>
  <c r="AU239" i="5" s="1"/>
  <c r="AV239" i="5" s="1"/>
  <c r="AW239" i="5" s="1"/>
  <c r="AX239" i="5" s="1"/>
  <c r="AY239" i="5" s="1"/>
  <c r="AZ239" i="5" s="1"/>
  <c r="BA239" i="5" s="1"/>
  <c r="BB239" i="5" s="1"/>
  <c r="F238" i="5"/>
  <c r="G238" i="5" s="1"/>
  <c r="H238" i="5" s="1"/>
  <c r="I238" i="5" s="1"/>
  <c r="J238" i="5" s="1"/>
  <c r="K238" i="5" s="1"/>
  <c r="L238" i="5" s="1"/>
  <c r="M238" i="5" s="1"/>
  <c r="N238" i="5" s="1"/>
  <c r="O238" i="5" s="1"/>
  <c r="P238" i="5" s="1"/>
  <c r="Q238" i="5" s="1"/>
  <c r="R238" i="5" s="1"/>
  <c r="S238" i="5" s="1"/>
  <c r="T238" i="5" s="1"/>
  <c r="U238" i="5" s="1"/>
  <c r="V238" i="5" s="1"/>
  <c r="W238" i="5" s="1"/>
  <c r="X238" i="5" s="1"/>
  <c r="Y238" i="5" s="1"/>
  <c r="Z238" i="5" s="1"/>
  <c r="AA238" i="5" s="1"/>
  <c r="AB238" i="5" s="1"/>
  <c r="AC238" i="5" s="1"/>
  <c r="AD238" i="5" s="1"/>
  <c r="AE238" i="5" s="1"/>
  <c r="AF238" i="5" s="1"/>
  <c r="AG238" i="5" s="1"/>
  <c r="AH238" i="5" s="1"/>
  <c r="AI238" i="5" s="1"/>
  <c r="AJ238" i="5" s="1"/>
  <c r="AK238" i="5" s="1"/>
  <c r="AL238" i="5" s="1"/>
  <c r="AM238" i="5" s="1"/>
  <c r="AN238" i="5" s="1"/>
  <c r="AO238" i="5" s="1"/>
  <c r="AP238" i="5" s="1"/>
  <c r="AQ238" i="5" s="1"/>
  <c r="AR238" i="5" s="1"/>
  <c r="AS238" i="5" s="1"/>
  <c r="AT238" i="5" s="1"/>
  <c r="AU238" i="5" s="1"/>
  <c r="AV238" i="5" s="1"/>
  <c r="AW238" i="5" s="1"/>
  <c r="AX238" i="5" s="1"/>
  <c r="AY238" i="5" s="1"/>
  <c r="AZ238" i="5" s="1"/>
  <c r="BA238" i="5" s="1"/>
  <c r="BB238" i="5" s="1"/>
  <c r="F237" i="5"/>
  <c r="G237" i="5" s="1"/>
  <c r="H237" i="5" s="1"/>
  <c r="I237" i="5" s="1"/>
  <c r="J237" i="5" s="1"/>
  <c r="K237" i="5" s="1"/>
  <c r="L237" i="5" s="1"/>
  <c r="M237" i="5" s="1"/>
  <c r="N237" i="5" s="1"/>
  <c r="O237" i="5" s="1"/>
  <c r="P237" i="5" s="1"/>
  <c r="Q237" i="5" s="1"/>
  <c r="R237" i="5" s="1"/>
  <c r="S237" i="5" s="1"/>
  <c r="T237" i="5" s="1"/>
  <c r="U237" i="5" s="1"/>
  <c r="V237" i="5" s="1"/>
  <c r="W237" i="5" s="1"/>
  <c r="X237" i="5" s="1"/>
  <c r="Y237" i="5" s="1"/>
  <c r="Z237" i="5" s="1"/>
  <c r="AA237" i="5" s="1"/>
  <c r="AB237" i="5" s="1"/>
  <c r="AC237" i="5" s="1"/>
  <c r="AD237" i="5" s="1"/>
  <c r="AE237" i="5" s="1"/>
  <c r="AF237" i="5" s="1"/>
  <c r="AG237" i="5" s="1"/>
  <c r="AH237" i="5" s="1"/>
  <c r="AI237" i="5" s="1"/>
  <c r="AJ237" i="5" s="1"/>
  <c r="AK237" i="5" s="1"/>
  <c r="AL237" i="5" s="1"/>
  <c r="AM237" i="5" s="1"/>
  <c r="AN237" i="5" s="1"/>
  <c r="AO237" i="5" s="1"/>
  <c r="AP237" i="5" s="1"/>
  <c r="AQ237" i="5" s="1"/>
  <c r="AR237" i="5" s="1"/>
  <c r="AS237" i="5" s="1"/>
  <c r="AT237" i="5" s="1"/>
  <c r="AU237" i="5" s="1"/>
  <c r="AV237" i="5" s="1"/>
  <c r="AW237" i="5" s="1"/>
  <c r="AX237" i="5" s="1"/>
  <c r="AY237" i="5" s="1"/>
  <c r="AZ237" i="5" s="1"/>
  <c r="BA237" i="5" s="1"/>
  <c r="BB237" i="5" s="1"/>
  <c r="F222" i="5"/>
  <c r="G222" i="5" s="1"/>
  <c r="H222" i="5" s="1"/>
  <c r="I222" i="5" s="1"/>
  <c r="J222" i="5" s="1"/>
  <c r="K222" i="5" s="1"/>
  <c r="L222" i="5" s="1"/>
  <c r="M222" i="5" s="1"/>
  <c r="N222" i="5" s="1"/>
  <c r="O222" i="5" s="1"/>
  <c r="P222" i="5" s="1"/>
  <c r="Q222" i="5" s="1"/>
  <c r="R222" i="5" s="1"/>
  <c r="S222" i="5" s="1"/>
  <c r="T222" i="5" s="1"/>
  <c r="U222" i="5" s="1"/>
  <c r="V222" i="5" s="1"/>
  <c r="W222" i="5" s="1"/>
  <c r="X222" i="5" s="1"/>
  <c r="Y222" i="5" s="1"/>
  <c r="Z222" i="5" s="1"/>
  <c r="AA222" i="5" s="1"/>
  <c r="AB222" i="5" s="1"/>
  <c r="AC222" i="5" s="1"/>
  <c r="AD222" i="5" s="1"/>
  <c r="AE222" i="5" s="1"/>
  <c r="AF222" i="5" s="1"/>
  <c r="AG222" i="5" s="1"/>
  <c r="AH222" i="5" s="1"/>
  <c r="AI222" i="5" s="1"/>
  <c r="AJ222" i="5" s="1"/>
  <c r="AK222" i="5" s="1"/>
  <c r="AL222" i="5" s="1"/>
  <c r="AM222" i="5" s="1"/>
  <c r="F221" i="5"/>
  <c r="G221" i="5" s="1"/>
  <c r="H221" i="5" s="1"/>
  <c r="I221" i="5" s="1"/>
  <c r="J221" i="5" s="1"/>
  <c r="K221" i="5" s="1"/>
  <c r="L221" i="5" s="1"/>
  <c r="M221" i="5" s="1"/>
  <c r="N221" i="5" s="1"/>
  <c r="O221" i="5" s="1"/>
  <c r="P221" i="5" s="1"/>
  <c r="Q221" i="5" s="1"/>
  <c r="R221" i="5" s="1"/>
  <c r="S221" i="5" s="1"/>
  <c r="T221" i="5" s="1"/>
  <c r="U221" i="5" s="1"/>
  <c r="V221" i="5" s="1"/>
  <c r="W221" i="5" s="1"/>
  <c r="X221" i="5" s="1"/>
  <c r="Y221" i="5" s="1"/>
  <c r="Z221" i="5" s="1"/>
  <c r="AA221" i="5" s="1"/>
  <c r="AB221" i="5" s="1"/>
  <c r="AC221" i="5" s="1"/>
  <c r="AD221" i="5" s="1"/>
  <c r="AE221" i="5" s="1"/>
  <c r="AF221" i="5" s="1"/>
  <c r="AG221" i="5" s="1"/>
  <c r="AH221" i="5" s="1"/>
  <c r="AI221" i="5" s="1"/>
  <c r="AJ221" i="5" s="1"/>
  <c r="AK221" i="5" s="1"/>
  <c r="AL221" i="5" s="1"/>
  <c r="AM221" i="5" s="1"/>
  <c r="AN221" i="5" s="1"/>
  <c r="AO221" i="5" s="1"/>
  <c r="AP221" i="5" s="1"/>
  <c r="AQ221" i="5" s="1"/>
  <c r="AR221" i="5" s="1"/>
  <c r="AS221" i="5" s="1"/>
  <c r="AT221" i="5" s="1"/>
  <c r="AU221" i="5" s="1"/>
  <c r="AV221" i="5" s="1"/>
  <c r="AW221" i="5" s="1"/>
  <c r="AX221" i="5" s="1"/>
  <c r="AY221" i="5" s="1"/>
  <c r="AZ221" i="5" s="1"/>
  <c r="F220" i="5"/>
  <c r="G220" i="5" s="1"/>
  <c r="H220" i="5" s="1"/>
  <c r="I220" i="5" s="1"/>
  <c r="J220" i="5" s="1"/>
  <c r="K220" i="5" s="1"/>
  <c r="L220" i="5" s="1"/>
  <c r="M220" i="5" s="1"/>
  <c r="N220" i="5" s="1"/>
  <c r="O220" i="5" s="1"/>
  <c r="P220" i="5" s="1"/>
  <c r="Q220" i="5" s="1"/>
  <c r="R220" i="5" s="1"/>
  <c r="S220" i="5" s="1"/>
  <c r="T220" i="5" s="1"/>
  <c r="F231" i="5"/>
  <c r="F230" i="5"/>
  <c r="F229" i="5"/>
  <c r="BB225" i="5"/>
  <c r="BA225" i="5"/>
  <c r="AZ225" i="5"/>
  <c r="AY225" i="5"/>
  <c r="AX225" i="5"/>
  <c r="AW225" i="5"/>
  <c r="AV225" i="5"/>
  <c r="AU225" i="5"/>
  <c r="AT225" i="5"/>
  <c r="AS225" i="5"/>
  <c r="AR225" i="5"/>
  <c r="AQ225" i="5"/>
  <c r="AP225" i="5"/>
  <c r="AO225" i="5"/>
  <c r="AN225" i="5"/>
  <c r="AM225" i="5"/>
  <c r="AL225" i="5"/>
  <c r="AK225" i="5"/>
  <c r="AJ225" i="5"/>
  <c r="AI225" i="5"/>
  <c r="AH225" i="5"/>
  <c r="AG225" i="5"/>
  <c r="AF225" i="5"/>
  <c r="AE225" i="5"/>
  <c r="AD225" i="5"/>
  <c r="AC225" i="5"/>
  <c r="AB225" i="5"/>
  <c r="AA225" i="5"/>
  <c r="Z225" i="5"/>
  <c r="Y225" i="5"/>
  <c r="X225" i="5"/>
  <c r="W225" i="5"/>
  <c r="V225" i="5"/>
  <c r="U225" i="5"/>
  <c r="T225" i="5"/>
  <c r="S225" i="5"/>
  <c r="R225" i="5"/>
  <c r="Q225" i="5"/>
  <c r="P225" i="5"/>
  <c r="O225" i="5"/>
  <c r="N225" i="5"/>
  <c r="M225" i="5"/>
  <c r="L225" i="5"/>
  <c r="K225" i="5"/>
  <c r="J225" i="5"/>
  <c r="I225" i="5"/>
  <c r="H225" i="5"/>
  <c r="G225" i="5"/>
  <c r="F225" i="5"/>
  <c r="BB223" i="5"/>
  <c r="BA223" i="5"/>
  <c r="AZ223" i="5"/>
  <c r="AY223" i="5"/>
  <c r="AX223" i="5"/>
  <c r="AW223" i="5"/>
  <c r="AV223" i="5"/>
  <c r="AU223" i="5"/>
  <c r="AT223" i="5"/>
  <c r="AS223" i="5"/>
  <c r="AR223" i="5"/>
  <c r="AQ223" i="5"/>
  <c r="AP223" i="5"/>
  <c r="AO223" i="5"/>
  <c r="AN223" i="5"/>
  <c r="AM223" i="5"/>
  <c r="AL223" i="5"/>
  <c r="AK223" i="5"/>
  <c r="AJ223" i="5"/>
  <c r="AI223" i="5"/>
  <c r="AH223" i="5"/>
  <c r="AG223" i="5"/>
  <c r="AF223" i="5"/>
  <c r="AE223" i="5"/>
  <c r="AD223" i="5"/>
  <c r="AC223" i="5"/>
  <c r="AB223" i="5"/>
  <c r="AA223" i="5"/>
  <c r="Z223" i="5"/>
  <c r="Y223" i="5"/>
  <c r="X223" i="5"/>
  <c r="W223" i="5"/>
  <c r="V223" i="5"/>
  <c r="U223" i="5"/>
  <c r="T223" i="5"/>
  <c r="S223" i="5"/>
  <c r="R223" i="5"/>
  <c r="Q223" i="5"/>
  <c r="P223" i="5"/>
  <c r="O223" i="5"/>
  <c r="N223" i="5"/>
  <c r="M223" i="5"/>
  <c r="L223" i="5"/>
  <c r="K223" i="5"/>
  <c r="J223" i="5"/>
  <c r="I223" i="5"/>
  <c r="H223" i="5"/>
  <c r="G223" i="5"/>
  <c r="F223" i="5"/>
  <c r="G16" i="3" l="1"/>
  <c r="I312" i="7"/>
  <c r="Q312" i="7"/>
  <c r="G312" i="7"/>
  <c r="O312" i="7"/>
  <c r="W312" i="7"/>
  <c r="AE312" i="7"/>
  <c r="AM312" i="7"/>
  <c r="AU312" i="7"/>
  <c r="R312" i="7"/>
  <c r="Z312" i="7"/>
  <c r="AH312" i="7"/>
  <c r="AX312" i="7"/>
  <c r="AP310" i="6"/>
  <c r="AX310" i="6"/>
  <c r="F319" i="6"/>
  <c r="J310" i="6"/>
  <c r="R310" i="6"/>
  <c r="Z310" i="6"/>
  <c r="AH310" i="6"/>
  <c r="H310" i="6"/>
  <c r="P310" i="6"/>
  <c r="X310" i="6"/>
  <c r="AF310" i="6"/>
  <c r="AN310" i="6"/>
  <c r="AV310" i="6"/>
  <c r="F320" i="6"/>
  <c r="F321" i="6"/>
  <c r="K310" i="6"/>
  <c r="S310" i="6"/>
  <c r="AA310" i="6"/>
  <c r="AI310" i="6"/>
  <c r="AQ310" i="6"/>
  <c r="AY310" i="6"/>
  <c r="M310" i="6"/>
  <c r="U310" i="6"/>
  <c r="AC310" i="6"/>
  <c r="AK310" i="6"/>
  <c r="AS310" i="6"/>
  <c r="BA310" i="6"/>
  <c r="G310" i="6"/>
  <c r="O310" i="6"/>
  <c r="W310" i="6"/>
  <c r="AE310" i="6"/>
  <c r="AM310" i="6"/>
  <c r="AU310" i="6"/>
  <c r="M224" i="5"/>
  <c r="U224" i="5"/>
  <c r="AC224" i="5"/>
  <c r="AK224" i="5"/>
  <c r="AS224" i="5"/>
  <c r="H224" i="5"/>
  <c r="P224" i="5"/>
  <c r="X224" i="5"/>
  <c r="AF224" i="5"/>
  <c r="AN224" i="5"/>
  <c r="AV224" i="5"/>
  <c r="F235" i="5"/>
  <c r="AQ224" i="5"/>
  <c r="F224" i="5"/>
  <c r="N224" i="5"/>
  <c r="V224" i="5"/>
  <c r="AD224" i="5"/>
  <c r="AL224" i="5"/>
  <c r="AT224" i="5"/>
  <c r="BB224" i="5"/>
  <c r="AY224" i="5"/>
  <c r="K224" i="5"/>
  <c r="S224" i="5"/>
  <c r="AA224" i="5"/>
  <c r="I310" i="6"/>
  <c r="P312" i="7"/>
  <c r="AF312" i="7"/>
  <c r="AV312" i="7"/>
  <c r="Q224" i="5"/>
  <c r="AO224" i="5"/>
  <c r="AW224" i="5"/>
  <c r="F310" i="6"/>
  <c r="N310" i="6"/>
  <c r="V310" i="6"/>
  <c r="AD310" i="6"/>
  <c r="AL310" i="6"/>
  <c r="AT310" i="6"/>
  <c r="BB310" i="6"/>
  <c r="U312" i="7"/>
  <c r="H15" i="12"/>
  <c r="G4" i="12"/>
  <c r="G14" i="12" s="1"/>
  <c r="AI224" i="5"/>
  <c r="J312" i="7"/>
  <c r="AP312" i="7"/>
  <c r="J224" i="5"/>
  <c r="R224" i="5"/>
  <c r="AP224" i="5"/>
  <c r="S312" i="7"/>
  <c r="AI312" i="7"/>
  <c r="AQ312" i="7"/>
  <c r="AY312" i="7"/>
  <c r="F312" i="7"/>
  <c r="N312" i="7"/>
  <c r="V312" i="7"/>
  <c r="AD312" i="7"/>
  <c r="AL312" i="7"/>
  <c r="AT312" i="7"/>
  <c r="BB312" i="7"/>
  <c r="F322" i="7"/>
  <c r="AM322" i="7"/>
  <c r="AN310" i="7"/>
  <c r="T321" i="7"/>
  <c r="U308" i="7"/>
  <c r="AZ323" i="7"/>
  <c r="BA309" i="7"/>
  <c r="H312" i="7"/>
  <c r="X312" i="7"/>
  <c r="AN312" i="7"/>
  <c r="Y312" i="7"/>
  <c r="AG312" i="7"/>
  <c r="AO312" i="7"/>
  <c r="AW312" i="7"/>
  <c r="K312" i="7"/>
  <c r="AA312" i="7"/>
  <c r="L312" i="7"/>
  <c r="T312" i="7"/>
  <c r="AB312" i="7"/>
  <c r="AJ312" i="7"/>
  <c r="AR312" i="7"/>
  <c r="AZ312" i="7"/>
  <c r="M312" i="7"/>
  <c r="AC312" i="7"/>
  <c r="AK312" i="7"/>
  <c r="AS312" i="7"/>
  <c r="BA312" i="7"/>
  <c r="F321" i="7"/>
  <c r="F323" i="7"/>
  <c r="AZ321" i="6"/>
  <c r="BA307" i="6"/>
  <c r="T319" i="6"/>
  <c r="U306" i="6"/>
  <c r="AN308" i="6"/>
  <c r="AM320" i="6"/>
  <c r="Q310" i="6"/>
  <c r="Y310" i="6"/>
  <c r="AG310" i="6"/>
  <c r="AO310" i="6"/>
  <c r="AW310" i="6"/>
  <c r="L310" i="6"/>
  <c r="T310" i="6"/>
  <c r="AB310" i="6"/>
  <c r="AJ310" i="6"/>
  <c r="AR310" i="6"/>
  <c r="AZ310" i="6"/>
  <c r="F234" i="5"/>
  <c r="T233" i="5"/>
  <c r="U220" i="5"/>
  <c r="AZ235" i="5"/>
  <c r="BA221" i="5"/>
  <c r="AN222" i="5"/>
  <c r="AM234" i="5"/>
  <c r="G224" i="5"/>
  <c r="O224" i="5"/>
  <c r="W224" i="5"/>
  <c r="AE224" i="5"/>
  <c r="AM224" i="5"/>
  <c r="AU224" i="5"/>
  <c r="I224" i="5"/>
  <c r="Y224" i="5"/>
  <c r="AG224" i="5"/>
  <c r="Z224" i="5"/>
  <c r="AH224" i="5"/>
  <c r="AX224" i="5"/>
  <c r="L224" i="5"/>
  <c r="T224" i="5"/>
  <c r="AB224" i="5"/>
  <c r="AJ224" i="5"/>
  <c r="AR224" i="5"/>
  <c r="AZ224" i="5"/>
  <c r="BA224" i="5"/>
  <c r="F233" i="5"/>
  <c r="I15" i="12" l="1"/>
  <c r="H4" i="12"/>
  <c r="H14" i="12" s="1"/>
  <c r="BA323" i="7"/>
  <c r="BB309" i="7"/>
  <c r="BB323" i="7" s="1"/>
  <c r="U321" i="7"/>
  <c r="V308" i="7"/>
  <c r="AN322" i="7"/>
  <c r="AO310" i="7"/>
  <c r="BA321" i="6"/>
  <c r="BB307" i="6"/>
  <c r="BB321" i="6" s="1"/>
  <c r="U319" i="6"/>
  <c r="V306" i="6"/>
  <c r="AO308" i="6"/>
  <c r="AN320" i="6"/>
  <c r="BA235" i="5"/>
  <c r="BB221" i="5"/>
  <c r="BB235" i="5" s="1"/>
  <c r="V220" i="5"/>
  <c r="U233" i="5"/>
  <c r="AN234" i="5"/>
  <c r="AO222" i="5"/>
  <c r="J15" i="12" l="1"/>
  <c r="I4" i="12"/>
  <c r="I14" i="12" s="1"/>
  <c r="V321" i="7"/>
  <c r="W308" i="7"/>
  <c r="AO322" i="7"/>
  <c r="AP310" i="7"/>
  <c r="AP308" i="6"/>
  <c r="AO320" i="6"/>
  <c r="V319" i="6"/>
  <c r="W306" i="6"/>
  <c r="V233" i="5"/>
  <c r="W220" i="5"/>
  <c r="AO234" i="5"/>
  <c r="AP222" i="5"/>
  <c r="K15" i="12" l="1"/>
  <c r="J4" i="12"/>
  <c r="J14" i="12" s="1"/>
  <c r="AQ310" i="7"/>
  <c r="AP322" i="7"/>
  <c r="W321" i="7"/>
  <c r="X308" i="7"/>
  <c r="AP320" i="6"/>
  <c r="AQ308" i="6"/>
  <c r="W319" i="6"/>
  <c r="X306" i="6"/>
  <c r="AP234" i="5"/>
  <c r="AQ222" i="5"/>
  <c r="W233" i="5"/>
  <c r="X220" i="5"/>
  <c r="L15" i="12" l="1"/>
  <c r="K4" i="12"/>
  <c r="K14" i="12" s="1"/>
  <c r="X321" i="7"/>
  <c r="Y308" i="7"/>
  <c r="AQ322" i="7"/>
  <c r="AR310" i="7"/>
  <c r="Y306" i="6"/>
  <c r="X319" i="6"/>
  <c r="AQ320" i="6"/>
  <c r="AR308" i="6"/>
  <c r="Y220" i="5"/>
  <c r="X233" i="5"/>
  <c r="AQ234" i="5"/>
  <c r="AR222" i="5"/>
  <c r="M15" i="12" l="1"/>
  <c r="L4" i="12"/>
  <c r="L14" i="12" s="1"/>
  <c r="AR322" i="7"/>
  <c r="AS310" i="7"/>
  <c r="Y321" i="7"/>
  <c r="Z308" i="7"/>
  <c r="Z306" i="6"/>
  <c r="Y319" i="6"/>
  <c r="AR320" i="6"/>
  <c r="AS308" i="6"/>
  <c r="Y233" i="5"/>
  <c r="Z220" i="5"/>
  <c r="AS222" i="5"/>
  <c r="AR234" i="5"/>
  <c r="N15" i="12" l="1"/>
  <c r="M4" i="12"/>
  <c r="M14" i="12" s="1"/>
  <c r="Z321" i="7"/>
  <c r="AA308" i="7"/>
  <c r="AS322" i="7"/>
  <c r="AT310" i="7"/>
  <c r="AS320" i="6"/>
  <c r="AT308" i="6"/>
  <c r="AA306" i="6"/>
  <c r="Z319" i="6"/>
  <c r="AS234" i="5"/>
  <c r="AT222" i="5"/>
  <c r="Z233" i="5"/>
  <c r="AA220" i="5"/>
  <c r="O15" i="12" l="1"/>
  <c r="N4" i="12"/>
  <c r="N14" i="12" s="1"/>
  <c r="AT322" i="7"/>
  <c r="AU310" i="7"/>
  <c r="AB308" i="7"/>
  <c r="AA321" i="7"/>
  <c r="AA319" i="6"/>
  <c r="AB306" i="6"/>
  <c r="AT320" i="6"/>
  <c r="AU308" i="6"/>
  <c r="AA233" i="5"/>
  <c r="AB220" i="5"/>
  <c r="AT234" i="5"/>
  <c r="AU222" i="5"/>
  <c r="P15" i="12" l="1"/>
  <c r="O4" i="12"/>
  <c r="O14" i="12" s="1"/>
  <c r="AB321" i="7"/>
  <c r="AC308" i="7"/>
  <c r="AU322" i="7"/>
  <c r="AV310" i="7"/>
  <c r="AV308" i="6"/>
  <c r="AU320" i="6"/>
  <c r="AB319" i="6"/>
  <c r="AC306" i="6"/>
  <c r="AU234" i="5"/>
  <c r="AV222" i="5"/>
  <c r="AB233" i="5"/>
  <c r="AC220" i="5"/>
  <c r="Q15" i="12" l="1"/>
  <c r="P4" i="12"/>
  <c r="P14" i="12" s="1"/>
  <c r="AV322" i="7"/>
  <c r="AW310" i="7"/>
  <c r="AC321" i="7"/>
  <c r="AD308" i="7"/>
  <c r="AC319" i="6"/>
  <c r="AD306" i="6"/>
  <c r="AW308" i="6"/>
  <c r="AV320" i="6"/>
  <c r="AC233" i="5"/>
  <c r="AD220" i="5"/>
  <c r="AV234" i="5"/>
  <c r="AW222" i="5"/>
  <c r="R15" i="12" l="1"/>
  <c r="Q4" i="12"/>
  <c r="Q14" i="12" s="1"/>
  <c r="AD321" i="7"/>
  <c r="AE308" i="7"/>
  <c r="AW322" i="7"/>
  <c r="AX310" i="7"/>
  <c r="AW320" i="6"/>
  <c r="AX308" i="6"/>
  <c r="AD319" i="6"/>
  <c r="AE306" i="6"/>
  <c r="AW234" i="5"/>
  <c r="AX222" i="5"/>
  <c r="AD233" i="5"/>
  <c r="AE220" i="5"/>
  <c r="S15" i="12" l="1"/>
  <c r="R4" i="12"/>
  <c r="R14" i="12" s="1"/>
  <c r="AY310" i="7"/>
  <c r="AX322" i="7"/>
  <c r="AE321" i="7"/>
  <c r="AF308" i="7"/>
  <c r="AE319" i="6"/>
  <c r="AF306" i="6"/>
  <c r="AX320" i="6"/>
  <c r="AY308" i="6"/>
  <c r="AE233" i="5"/>
  <c r="AF220" i="5"/>
  <c r="AX234" i="5"/>
  <c r="AY222" i="5"/>
  <c r="T15" i="12" l="1"/>
  <c r="S4" i="12"/>
  <c r="S14" i="12" s="1"/>
  <c r="AF321" i="7"/>
  <c r="AG308" i="7"/>
  <c r="AY322" i="7"/>
  <c r="AZ310" i="7"/>
  <c r="AY320" i="6"/>
  <c r="AZ308" i="6"/>
  <c r="AF319" i="6"/>
  <c r="AG306" i="6"/>
  <c r="AY234" i="5"/>
  <c r="AZ222" i="5"/>
  <c r="AG220" i="5"/>
  <c r="AF233" i="5"/>
  <c r="U15" i="12" l="1"/>
  <c r="T4" i="12"/>
  <c r="T14" i="12" s="1"/>
  <c r="AZ322" i="7"/>
  <c r="BA310" i="7"/>
  <c r="AG321" i="7"/>
  <c r="AH308" i="7"/>
  <c r="AG319" i="6"/>
  <c r="AH306" i="6"/>
  <c r="AZ320" i="6"/>
  <c r="BA308" i="6"/>
  <c r="AG233" i="5"/>
  <c r="AH220" i="5"/>
  <c r="AZ234" i="5"/>
  <c r="BA222" i="5"/>
  <c r="V15" i="12" l="1"/>
  <c r="U4" i="12"/>
  <c r="U14" i="12" s="1"/>
  <c r="AH321" i="7"/>
  <c r="AI308" i="7"/>
  <c r="BA322" i="7"/>
  <c r="BB310" i="7"/>
  <c r="BB322" i="7" s="1"/>
  <c r="BB308" i="6"/>
  <c r="BB320" i="6" s="1"/>
  <c r="BA320" i="6"/>
  <c r="AH319" i="6"/>
  <c r="AI306" i="6"/>
  <c r="BA234" i="5"/>
  <c r="BB222" i="5"/>
  <c r="BB234" i="5" s="1"/>
  <c r="AH233" i="5"/>
  <c r="AI220" i="5"/>
  <c r="W15" i="12" l="1"/>
  <c r="V4" i="12"/>
  <c r="V14" i="12" s="1"/>
  <c r="AJ308" i="7"/>
  <c r="AI321" i="7"/>
  <c r="AI319" i="6"/>
  <c r="AJ306" i="6"/>
  <c r="AI233" i="5"/>
  <c r="AJ220" i="5"/>
  <c r="X15" i="12" l="1"/>
  <c r="W4" i="12"/>
  <c r="W14" i="12" s="1"/>
  <c r="AJ321" i="7"/>
  <c r="AK308" i="7"/>
  <c r="AJ319" i="6"/>
  <c r="AK306" i="6"/>
  <c r="AJ233" i="5"/>
  <c r="AK220" i="5"/>
  <c r="Y15" i="12" l="1"/>
  <c r="X4" i="12"/>
  <c r="X14" i="12" s="1"/>
  <c r="AK321" i="7"/>
  <c r="AL308" i="7"/>
  <c r="AL306" i="6"/>
  <c r="AK319" i="6"/>
  <c r="AK233" i="5"/>
  <c r="AL220" i="5"/>
  <c r="Z15" i="12" l="1"/>
  <c r="Y4" i="12"/>
  <c r="Y14" i="12" s="1"/>
  <c r="AL321" i="7"/>
  <c r="AM308" i="7"/>
  <c r="AM306" i="6"/>
  <c r="AL319" i="6"/>
  <c r="AL233" i="5"/>
  <c r="AM220" i="5"/>
  <c r="AA15" i="12" l="1"/>
  <c r="Z4" i="12"/>
  <c r="Z14" i="12" s="1"/>
  <c r="AM321" i="7"/>
  <c r="AN308" i="7"/>
  <c r="AM319" i="6"/>
  <c r="AN306" i="6"/>
  <c r="AM233" i="5"/>
  <c r="AN220" i="5"/>
  <c r="AB15" i="12" l="1"/>
  <c r="AA4" i="12"/>
  <c r="AA14" i="12" s="1"/>
  <c r="AN321" i="7"/>
  <c r="AO308" i="7"/>
  <c r="AO306" i="6"/>
  <c r="AN319" i="6"/>
  <c r="AO220" i="5"/>
  <c r="AN233" i="5"/>
  <c r="AC15" i="12" l="1"/>
  <c r="AB4" i="12"/>
  <c r="AB14" i="12" s="1"/>
  <c r="AO321" i="7"/>
  <c r="AP308" i="7"/>
  <c r="AP306" i="6"/>
  <c r="AO319" i="6"/>
  <c r="AO233" i="5"/>
  <c r="AP220" i="5"/>
  <c r="AD15" i="12" l="1"/>
  <c r="AC4" i="12"/>
  <c r="AC14" i="12" s="1"/>
  <c r="AP321" i="7"/>
  <c r="AQ308" i="7"/>
  <c r="AQ306" i="6"/>
  <c r="AP319" i="6"/>
  <c r="AP233" i="5"/>
  <c r="AQ220" i="5"/>
  <c r="AE15" i="12" l="1"/>
  <c r="AD4" i="12"/>
  <c r="AD14" i="12" s="1"/>
  <c r="AQ321" i="7"/>
  <c r="AR308" i="7"/>
  <c r="AQ319" i="6"/>
  <c r="AR306" i="6"/>
  <c r="AQ233" i="5"/>
  <c r="AR220" i="5"/>
  <c r="AF15" i="12" l="1"/>
  <c r="AE4" i="12"/>
  <c r="AE14" i="12" s="1"/>
  <c r="AR321" i="7"/>
  <c r="AS308" i="7"/>
  <c r="AR319" i="6"/>
  <c r="AS306" i="6"/>
  <c r="AR233" i="5"/>
  <c r="AS220" i="5"/>
  <c r="AG15" i="12" l="1"/>
  <c r="AF4" i="12"/>
  <c r="AF14" i="12" s="1"/>
  <c r="AS321" i="7"/>
  <c r="AT308" i="7"/>
  <c r="AS319" i="6"/>
  <c r="AT306" i="6"/>
  <c r="AT220" i="5"/>
  <c r="AS233" i="5"/>
  <c r="AH15" i="12" l="1"/>
  <c r="AG4" i="12"/>
  <c r="AG14" i="12" s="1"/>
  <c r="AT321" i="7"/>
  <c r="AU308" i="7"/>
  <c r="AT319" i="6"/>
  <c r="AU306" i="6"/>
  <c r="AT233" i="5"/>
  <c r="AU220" i="5"/>
  <c r="AI15" i="12" l="1"/>
  <c r="AH4" i="12"/>
  <c r="AH14" i="12" s="1"/>
  <c r="AU321" i="7"/>
  <c r="AV308" i="7"/>
  <c r="AU319" i="6"/>
  <c r="AV306" i="6"/>
  <c r="AU233" i="5"/>
  <c r="AV220" i="5"/>
  <c r="AJ15" i="12" l="1"/>
  <c r="AI4" i="12"/>
  <c r="AI14" i="12" s="1"/>
  <c r="AV321" i="7"/>
  <c r="AW308" i="7"/>
  <c r="AV319" i="6"/>
  <c r="AW306" i="6"/>
  <c r="AW220" i="5"/>
  <c r="AV233" i="5"/>
  <c r="AK15" i="12" l="1"/>
  <c r="AJ4" i="12"/>
  <c r="AJ14" i="12" s="1"/>
  <c r="AW321" i="7"/>
  <c r="AX308" i="7"/>
  <c r="AX306" i="6"/>
  <c r="AW319" i="6"/>
  <c r="AW233" i="5"/>
  <c r="AX220" i="5"/>
  <c r="AL15" i="12" l="1"/>
  <c r="AK4" i="12"/>
  <c r="AK14" i="12" s="1"/>
  <c r="AX321" i="7"/>
  <c r="AY308" i="7"/>
  <c r="AY306" i="6"/>
  <c r="AX319" i="6"/>
  <c r="AX233" i="5"/>
  <c r="AY220" i="5"/>
  <c r="AM15" i="12" l="1"/>
  <c r="AL4" i="12"/>
  <c r="AL14" i="12" s="1"/>
  <c r="AY321" i="7"/>
  <c r="AZ308" i="7"/>
  <c r="AY319" i="6"/>
  <c r="AZ306" i="6"/>
  <c r="AY233" i="5"/>
  <c r="AZ220" i="5"/>
  <c r="AN15" i="12" l="1"/>
  <c r="AM4" i="12"/>
  <c r="AM14" i="12" s="1"/>
  <c r="AZ321" i="7"/>
  <c r="BA308" i="7"/>
  <c r="AZ319" i="6"/>
  <c r="BA306" i="6"/>
  <c r="AZ233" i="5"/>
  <c r="BA220" i="5"/>
  <c r="AO15" i="12" l="1"/>
  <c r="AN4" i="12"/>
  <c r="AN14" i="12" s="1"/>
  <c r="BA321" i="7"/>
  <c r="BB308" i="7"/>
  <c r="BB321" i="7" s="1"/>
  <c r="BA319" i="6"/>
  <c r="BB306" i="6"/>
  <c r="BB319" i="6" s="1"/>
  <c r="BA233" i="5"/>
  <c r="BB220" i="5"/>
  <c r="BB233" i="5" s="1"/>
  <c r="AP15" i="12" l="1"/>
  <c r="AO4" i="12"/>
  <c r="AO14" i="12" s="1"/>
  <c r="F203" i="5"/>
  <c r="F204" i="5"/>
  <c r="F205" i="5"/>
  <c r="AQ15" i="12" l="1"/>
  <c r="AP4" i="12"/>
  <c r="AP14" i="12" s="1"/>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AJ295" i="7"/>
  <c r="AK295" i="7"/>
  <c r="AL295" i="7"/>
  <c r="AM295" i="7"/>
  <c r="AN295" i="7"/>
  <c r="AO295" i="7"/>
  <c r="AP295" i="7"/>
  <c r="AQ295" i="7"/>
  <c r="AR295" i="7"/>
  <c r="AS295" i="7"/>
  <c r="AT295" i="7"/>
  <c r="AU295" i="7"/>
  <c r="AV295" i="7"/>
  <c r="AW295" i="7"/>
  <c r="AX295" i="7"/>
  <c r="AY295" i="7"/>
  <c r="AZ295" i="7"/>
  <c r="BA295" i="7"/>
  <c r="BB295" i="7"/>
  <c r="AX296" i="7"/>
  <c r="AY296" i="7"/>
  <c r="AZ296" i="7"/>
  <c r="BA296" i="7"/>
  <c r="BB296" i="7"/>
  <c r="G284" i="7"/>
  <c r="H284" i="7"/>
  <c r="I284" i="7"/>
  <c r="J284" i="7"/>
  <c r="K284" i="7"/>
  <c r="L284" i="7"/>
  <c r="M284" i="7"/>
  <c r="N284" i="7"/>
  <c r="O284" i="7"/>
  <c r="P284" i="7"/>
  <c r="Q284" i="7"/>
  <c r="R284" i="7"/>
  <c r="G286" i="7"/>
  <c r="H286" i="7"/>
  <c r="I286" i="7"/>
  <c r="J286" i="7"/>
  <c r="K286" i="7"/>
  <c r="L286" i="7"/>
  <c r="M286" i="7"/>
  <c r="N286" i="7"/>
  <c r="O286" i="7"/>
  <c r="P286" i="7"/>
  <c r="Q286" i="7"/>
  <c r="R286" i="7"/>
  <c r="F286" i="7"/>
  <c r="F284" i="7"/>
  <c r="F292" i="7"/>
  <c r="F296" i="7" s="1"/>
  <c r="F291" i="7"/>
  <c r="F295" i="7" s="1"/>
  <c r="F290" i="7"/>
  <c r="F294" i="7" s="1"/>
  <c r="S292" i="6"/>
  <c r="T292" i="6"/>
  <c r="U292" i="6"/>
  <c r="V292" i="6"/>
  <c r="W292" i="6"/>
  <c r="X292" i="6"/>
  <c r="Y292" i="6"/>
  <c r="Z292" i="6"/>
  <c r="AA292" i="6"/>
  <c r="AB292" i="6"/>
  <c r="AC292" i="6"/>
  <c r="AD292" i="6"/>
  <c r="AE292" i="6"/>
  <c r="AF292" i="6"/>
  <c r="AG292" i="6"/>
  <c r="AH292" i="6"/>
  <c r="AI292" i="6"/>
  <c r="AJ292" i="6"/>
  <c r="AK292" i="6"/>
  <c r="AL292" i="6"/>
  <c r="AM292" i="6"/>
  <c r="AN292" i="6"/>
  <c r="AO292" i="6"/>
  <c r="AP292" i="6"/>
  <c r="AQ292" i="6"/>
  <c r="AR292" i="6"/>
  <c r="AS292" i="6"/>
  <c r="AT292" i="6"/>
  <c r="AU292" i="6"/>
  <c r="AV292" i="6"/>
  <c r="AW292" i="6"/>
  <c r="AX292" i="6"/>
  <c r="AY292" i="6"/>
  <c r="AZ292" i="6"/>
  <c r="BA292" i="6"/>
  <c r="BB292" i="6"/>
  <c r="AB293" i="6"/>
  <c r="AC293" i="6"/>
  <c r="AD293" i="6"/>
  <c r="AE293" i="6"/>
  <c r="AF293" i="6"/>
  <c r="AG293" i="6"/>
  <c r="AH293" i="6"/>
  <c r="AI293" i="6"/>
  <c r="AJ293" i="6"/>
  <c r="AK293" i="6"/>
  <c r="AL293" i="6"/>
  <c r="AM293" i="6"/>
  <c r="AN293" i="6"/>
  <c r="AO293" i="6"/>
  <c r="AP293" i="6"/>
  <c r="AQ293" i="6"/>
  <c r="AR293" i="6"/>
  <c r="AS293" i="6"/>
  <c r="AT293" i="6"/>
  <c r="AU293" i="6"/>
  <c r="AV293" i="6"/>
  <c r="AW293" i="6"/>
  <c r="AX293" i="6"/>
  <c r="AY293" i="6"/>
  <c r="AZ293" i="6"/>
  <c r="BA293" i="6"/>
  <c r="BB293" i="6"/>
  <c r="G282" i="6"/>
  <c r="H282" i="6"/>
  <c r="I282" i="6"/>
  <c r="J282" i="6"/>
  <c r="K282" i="6"/>
  <c r="L282" i="6"/>
  <c r="M282" i="6"/>
  <c r="N282" i="6"/>
  <c r="O282" i="6"/>
  <c r="P282" i="6"/>
  <c r="Q282" i="6"/>
  <c r="R282" i="6"/>
  <c r="S282" i="6"/>
  <c r="G284" i="6"/>
  <c r="H284" i="6"/>
  <c r="I284" i="6"/>
  <c r="J284" i="6"/>
  <c r="K284" i="6"/>
  <c r="L284" i="6"/>
  <c r="M284" i="6"/>
  <c r="N284" i="6"/>
  <c r="O284" i="6"/>
  <c r="P284" i="6"/>
  <c r="Q284" i="6"/>
  <c r="R284" i="6"/>
  <c r="S284" i="6"/>
  <c r="F284" i="6"/>
  <c r="F282" i="6"/>
  <c r="F290" i="6"/>
  <c r="F289" i="6"/>
  <c r="F293" i="6" s="1"/>
  <c r="F288" i="6"/>
  <c r="F292" i="6" s="1"/>
  <c r="AM208" i="5"/>
  <c r="AN208" i="5"/>
  <c r="AO208" i="5"/>
  <c r="AP208" i="5"/>
  <c r="AQ208" i="5"/>
  <c r="AR208" i="5"/>
  <c r="AS208" i="5"/>
  <c r="AT208" i="5"/>
  <c r="AU208" i="5"/>
  <c r="AV208" i="5"/>
  <c r="AW208" i="5"/>
  <c r="AX208" i="5"/>
  <c r="AY208" i="5"/>
  <c r="AZ208" i="5"/>
  <c r="BA208" i="5"/>
  <c r="BB208" i="5"/>
  <c r="F208" i="5"/>
  <c r="Q197" i="5"/>
  <c r="R197" i="5"/>
  <c r="S197" i="5"/>
  <c r="T197" i="5"/>
  <c r="Q199" i="5"/>
  <c r="R199" i="5"/>
  <c r="S199" i="5"/>
  <c r="T199" i="5"/>
  <c r="H197" i="5"/>
  <c r="I197" i="5"/>
  <c r="J197" i="5"/>
  <c r="K197" i="5"/>
  <c r="L197" i="5"/>
  <c r="M197" i="5"/>
  <c r="N197" i="5"/>
  <c r="O197" i="5"/>
  <c r="P197" i="5"/>
  <c r="H199" i="5"/>
  <c r="I199" i="5"/>
  <c r="J199" i="5"/>
  <c r="K199" i="5"/>
  <c r="L199" i="5"/>
  <c r="M199" i="5"/>
  <c r="N199" i="5"/>
  <c r="O199" i="5"/>
  <c r="P199" i="5"/>
  <c r="G199" i="5"/>
  <c r="G197" i="5"/>
  <c r="F197" i="5"/>
  <c r="F199" i="5"/>
  <c r="F294" i="6" l="1"/>
  <c r="AR15" i="12"/>
  <c r="AQ4" i="12"/>
  <c r="AQ14" i="12" s="1"/>
  <c r="J314" i="7"/>
  <c r="J316" i="7"/>
  <c r="J315" i="7"/>
  <c r="Q314" i="7"/>
  <c r="Q316" i="7"/>
  <c r="Q315" i="7"/>
  <c r="I314" i="7"/>
  <c r="I316" i="7"/>
  <c r="I315" i="7"/>
  <c r="F316" i="7"/>
  <c r="F314" i="7"/>
  <c r="F315" i="7"/>
  <c r="P314" i="7"/>
  <c r="P315" i="7"/>
  <c r="P316" i="7"/>
  <c r="H314" i="7"/>
  <c r="H316" i="7"/>
  <c r="H315" i="7"/>
  <c r="O314" i="7"/>
  <c r="O316" i="7"/>
  <c r="O315" i="7"/>
  <c r="G314" i="7"/>
  <c r="G316" i="7"/>
  <c r="G315" i="7"/>
  <c r="N315" i="7"/>
  <c r="N316" i="7"/>
  <c r="N314" i="7"/>
  <c r="R314" i="7"/>
  <c r="R316" i="7"/>
  <c r="R319" i="7" s="1"/>
  <c r="R323" i="7" s="1"/>
  <c r="R315" i="7"/>
  <c r="M316" i="7"/>
  <c r="M314" i="7"/>
  <c r="M315" i="7"/>
  <c r="L314" i="7"/>
  <c r="L316" i="7"/>
  <c r="L315" i="7"/>
  <c r="K314" i="7"/>
  <c r="K316" i="7"/>
  <c r="K315" i="7"/>
  <c r="N312" i="6"/>
  <c r="N314" i="6"/>
  <c r="N313" i="6"/>
  <c r="M312" i="6"/>
  <c r="M314" i="6"/>
  <c r="M313" i="6"/>
  <c r="L314" i="6"/>
  <c r="L312" i="6"/>
  <c r="L313" i="6"/>
  <c r="S314" i="6"/>
  <c r="S312" i="6"/>
  <c r="S313" i="6"/>
  <c r="K314" i="6"/>
  <c r="K312" i="6"/>
  <c r="K313" i="6"/>
  <c r="F312" i="6"/>
  <c r="F314" i="6"/>
  <c r="F313" i="6"/>
  <c r="R312" i="6"/>
  <c r="R313" i="6"/>
  <c r="R314" i="6"/>
  <c r="J313" i="6"/>
  <c r="J312" i="6"/>
  <c r="J314" i="6"/>
  <c r="Q312" i="6"/>
  <c r="Q314" i="6"/>
  <c r="Q313" i="6"/>
  <c r="I313" i="6"/>
  <c r="I312" i="6"/>
  <c r="I314" i="6"/>
  <c r="P312" i="6"/>
  <c r="P314" i="6"/>
  <c r="P313" i="6"/>
  <c r="H313" i="6"/>
  <c r="H312" i="6"/>
  <c r="H314" i="6"/>
  <c r="O314" i="6"/>
  <c r="O313" i="6"/>
  <c r="O312" i="6"/>
  <c r="G312" i="6"/>
  <c r="G315" i="6" s="1"/>
  <c r="G319" i="6" s="1"/>
  <c r="G314" i="6"/>
  <c r="G313" i="6"/>
  <c r="G316" i="6" s="1"/>
  <c r="G320" i="6" s="1"/>
  <c r="O228" i="5"/>
  <c r="O226" i="5"/>
  <c r="O227" i="5"/>
  <c r="N226" i="5"/>
  <c r="N227" i="5"/>
  <c r="N228" i="5"/>
  <c r="M227" i="5"/>
  <c r="M226" i="5"/>
  <c r="M228" i="5"/>
  <c r="F227" i="5"/>
  <c r="F226" i="5"/>
  <c r="F228" i="5"/>
  <c r="L226" i="5"/>
  <c r="L228" i="5"/>
  <c r="L227" i="5"/>
  <c r="G228" i="5"/>
  <c r="G226" i="5"/>
  <c r="G227" i="5"/>
  <c r="G230" i="5" s="1"/>
  <c r="G234" i="5" s="1"/>
  <c r="K228" i="5"/>
  <c r="K226" i="5"/>
  <c r="K227" i="5"/>
  <c r="T226" i="5"/>
  <c r="T228" i="5"/>
  <c r="T227" i="5"/>
  <c r="J226" i="5"/>
  <c r="J228" i="5"/>
  <c r="J227" i="5"/>
  <c r="S227" i="5"/>
  <c r="S228" i="5"/>
  <c r="S226" i="5"/>
  <c r="I226" i="5"/>
  <c r="I228" i="5"/>
  <c r="I227" i="5"/>
  <c r="R227" i="5"/>
  <c r="R228" i="5"/>
  <c r="R226" i="5"/>
  <c r="P228" i="5"/>
  <c r="P226" i="5"/>
  <c r="P227" i="5"/>
  <c r="H228" i="5"/>
  <c r="H231" i="5" s="1"/>
  <c r="H235" i="5" s="1"/>
  <c r="H227" i="5"/>
  <c r="H226" i="5"/>
  <c r="Q227" i="5"/>
  <c r="Q226" i="5"/>
  <c r="Q228" i="5"/>
  <c r="G198" i="5"/>
  <c r="M198" i="5"/>
  <c r="S283" i="6"/>
  <c r="R283" i="6"/>
  <c r="Q283" i="6"/>
  <c r="P283" i="6"/>
  <c r="O283" i="6"/>
  <c r="N283" i="6"/>
  <c r="M283" i="6"/>
  <c r="L283" i="6"/>
  <c r="K283" i="6"/>
  <c r="J283" i="6"/>
  <c r="I283" i="6"/>
  <c r="H283" i="6"/>
  <c r="G283" i="6"/>
  <c r="F285" i="7"/>
  <c r="R285" i="7"/>
  <c r="Q285" i="7"/>
  <c r="P285" i="7"/>
  <c r="O285" i="7"/>
  <c r="N285" i="7"/>
  <c r="L285" i="7"/>
  <c r="K285" i="7"/>
  <c r="J285" i="7"/>
  <c r="I285" i="7"/>
  <c r="H285" i="7"/>
  <c r="G285" i="7"/>
  <c r="M285" i="7"/>
  <c r="F283" i="6"/>
  <c r="P198" i="5"/>
  <c r="F198" i="5"/>
  <c r="H198" i="5"/>
  <c r="K198" i="5"/>
  <c r="I198" i="5"/>
  <c r="R198" i="5"/>
  <c r="Q198" i="5"/>
  <c r="O198" i="5"/>
  <c r="J198" i="5"/>
  <c r="S198" i="5"/>
  <c r="N198" i="5"/>
  <c r="L198" i="5"/>
  <c r="T198" i="5"/>
  <c r="K318" i="7" l="1"/>
  <c r="K322" i="7" s="1"/>
  <c r="G317" i="7"/>
  <c r="G321" i="7" s="1"/>
  <c r="R317" i="7"/>
  <c r="R321" i="7" s="1"/>
  <c r="R318" i="7"/>
  <c r="R322" i="7" s="1"/>
  <c r="G318" i="7"/>
  <c r="G322" i="7" s="1"/>
  <c r="K317" i="7"/>
  <c r="K321" i="7" s="1"/>
  <c r="G229" i="5"/>
  <c r="G233" i="5" s="1"/>
  <c r="G317" i="6"/>
  <c r="G321" i="6" s="1"/>
  <c r="O315" i="6"/>
  <c r="O319" i="6" s="1"/>
  <c r="O317" i="6"/>
  <c r="O321" i="6" s="1"/>
  <c r="P230" i="5"/>
  <c r="P234" i="5" s="1"/>
  <c r="P229" i="5"/>
  <c r="P233" i="5" s="1"/>
  <c r="G319" i="7"/>
  <c r="G323" i="7" s="1"/>
  <c r="K319" i="7"/>
  <c r="K323" i="7" s="1"/>
  <c r="O316" i="6"/>
  <c r="O320" i="6" s="1"/>
  <c r="AS15" i="12"/>
  <c r="AR4" i="12"/>
  <c r="AR14" i="12" s="1"/>
  <c r="P231" i="5"/>
  <c r="P235" i="5" s="1"/>
  <c r="Q231" i="5"/>
  <c r="Q235" i="5" s="1"/>
  <c r="Q230" i="5"/>
  <c r="Q234" i="5" s="1"/>
  <c r="H229" i="5"/>
  <c r="H233" i="5" s="1"/>
  <c r="J229" i="5"/>
  <c r="J233" i="5" s="1"/>
  <c r="P317" i="6"/>
  <c r="P321" i="6" s="1"/>
  <c r="I317" i="6"/>
  <c r="I321" i="6" s="1"/>
  <c r="I315" i="6"/>
  <c r="I319" i="6" s="1"/>
  <c r="J315" i="6"/>
  <c r="J319" i="6" s="1"/>
  <c r="J316" i="6"/>
  <c r="J320" i="6" s="1"/>
  <c r="L317" i="6"/>
  <c r="L321" i="6" s="1"/>
  <c r="N315" i="6"/>
  <c r="N319" i="6" s="1"/>
  <c r="M317" i="7"/>
  <c r="M321" i="7" s="1"/>
  <c r="M319" i="7"/>
  <c r="M323" i="7" s="1"/>
  <c r="O318" i="7"/>
  <c r="O322" i="7" s="1"/>
  <c r="O319" i="7"/>
  <c r="O323" i="7" s="1"/>
  <c r="H317" i="7"/>
  <c r="H321" i="7" s="1"/>
  <c r="P319" i="7"/>
  <c r="P323" i="7" s="1"/>
  <c r="P317" i="7"/>
  <c r="P321" i="7" s="1"/>
  <c r="I319" i="7"/>
  <c r="I323" i="7" s="1"/>
  <c r="I317" i="7"/>
  <c r="I321" i="7" s="1"/>
  <c r="K316" i="6"/>
  <c r="K320" i="6" s="1"/>
  <c r="M316" i="6"/>
  <c r="M320" i="6" s="1"/>
  <c r="Q229" i="5"/>
  <c r="Q233" i="5" s="1"/>
  <c r="O229" i="5"/>
  <c r="O233" i="5" s="1"/>
  <c r="H230" i="5"/>
  <c r="H234" i="5" s="1"/>
  <c r="M231" i="5"/>
  <c r="M235" i="5" s="1"/>
  <c r="T230" i="5"/>
  <c r="T234" i="5" s="1"/>
  <c r="G231" i="5"/>
  <c r="G235" i="5" s="1"/>
  <c r="P318" i="7"/>
  <c r="P322" i="7" s="1"/>
  <c r="Q318" i="7"/>
  <c r="Q322" i="7" s="1"/>
  <c r="Q319" i="7"/>
  <c r="Q323" i="7" s="1"/>
  <c r="L318" i="7"/>
  <c r="L322" i="7" s="1"/>
  <c r="Q317" i="7"/>
  <c r="Q321" i="7" s="1"/>
  <c r="L319" i="7"/>
  <c r="L323" i="7" s="1"/>
  <c r="N317" i="7"/>
  <c r="N321" i="7" s="1"/>
  <c r="O317" i="7"/>
  <c r="O321" i="7" s="1"/>
  <c r="J318" i="7"/>
  <c r="J322" i="7" s="1"/>
  <c r="L317" i="7"/>
  <c r="L321" i="7" s="1"/>
  <c r="N319" i="7"/>
  <c r="N323" i="7" s="1"/>
  <c r="H318" i="7"/>
  <c r="H322" i="7" s="1"/>
  <c r="J319" i="7"/>
  <c r="J323" i="7" s="1"/>
  <c r="M318" i="7"/>
  <c r="M322" i="7" s="1"/>
  <c r="N318" i="7"/>
  <c r="N322" i="7" s="1"/>
  <c r="H319" i="7"/>
  <c r="H323" i="7" s="1"/>
  <c r="I318" i="7"/>
  <c r="I322" i="7" s="1"/>
  <c r="J317" i="7"/>
  <c r="J321" i="7" s="1"/>
  <c r="J317" i="6"/>
  <c r="J321" i="6" s="1"/>
  <c r="L315" i="6"/>
  <c r="L319" i="6" s="1"/>
  <c r="P315" i="6"/>
  <c r="P319" i="6" s="1"/>
  <c r="K315" i="6"/>
  <c r="K319" i="6" s="1"/>
  <c r="R317" i="6"/>
  <c r="R321" i="6" s="1"/>
  <c r="K317" i="6"/>
  <c r="K321" i="6" s="1"/>
  <c r="M317" i="6"/>
  <c r="M321" i="6" s="1"/>
  <c r="H317" i="6"/>
  <c r="H321" i="6" s="1"/>
  <c r="I316" i="6"/>
  <c r="I320" i="6" s="1"/>
  <c r="R316" i="6"/>
  <c r="R320" i="6" s="1"/>
  <c r="S316" i="6"/>
  <c r="S320" i="6" s="1"/>
  <c r="M315" i="6"/>
  <c r="M319" i="6" s="1"/>
  <c r="H315" i="6"/>
  <c r="H319" i="6" s="1"/>
  <c r="Q316" i="6"/>
  <c r="Q320" i="6" s="1"/>
  <c r="R315" i="6"/>
  <c r="R319" i="6" s="1"/>
  <c r="S315" i="6"/>
  <c r="S319" i="6" s="1"/>
  <c r="N316" i="6"/>
  <c r="N320" i="6" s="1"/>
  <c r="H316" i="6"/>
  <c r="H320" i="6" s="1"/>
  <c r="Q317" i="6"/>
  <c r="Q321" i="6" s="1"/>
  <c r="S317" i="6"/>
  <c r="S321" i="6" s="1"/>
  <c r="N317" i="6"/>
  <c r="N321" i="6" s="1"/>
  <c r="P316" i="6"/>
  <c r="P320" i="6" s="1"/>
  <c r="Q315" i="6"/>
  <c r="Q319" i="6" s="1"/>
  <c r="L316" i="6"/>
  <c r="L320" i="6" s="1"/>
  <c r="I231" i="5"/>
  <c r="I235" i="5" s="1"/>
  <c r="M229" i="5"/>
  <c r="M233" i="5" s="1"/>
  <c r="I229" i="5"/>
  <c r="I233" i="5" s="1"/>
  <c r="T231" i="5"/>
  <c r="T235" i="5" s="1"/>
  <c r="L230" i="5"/>
  <c r="L234" i="5" s="1"/>
  <c r="M230" i="5"/>
  <c r="M234" i="5" s="1"/>
  <c r="S229" i="5"/>
  <c r="S233" i="5" s="1"/>
  <c r="L231" i="5"/>
  <c r="L235" i="5" s="1"/>
  <c r="N231" i="5"/>
  <c r="N235" i="5" s="1"/>
  <c r="S231" i="5"/>
  <c r="S235" i="5" s="1"/>
  <c r="K230" i="5"/>
  <c r="K234" i="5" s="1"/>
  <c r="L229" i="5"/>
  <c r="L233" i="5" s="1"/>
  <c r="N230" i="5"/>
  <c r="N234" i="5" s="1"/>
  <c r="R229" i="5"/>
  <c r="R233" i="5" s="1"/>
  <c r="S230" i="5"/>
  <c r="S234" i="5" s="1"/>
  <c r="K229" i="5"/>
  <c r="K233" i="5" s="1"/>
  <c r="N229" i="5"/>
  <c r="N233" i="5" s="1"/>
  <c r="R231" i="5"/>
  <c r="R235" i="5" s="1"/>
  <c r="J230" i="5"/>
  <c r="J234" i="5" s="1"/>
  <c r="K231" i="5"/>
  <c r="K235" i="5" s="1"/>
  <c r="O230" i="5"/>
  <c r="O234" i="5" s="1"/>
  <c r="R230" i="5"/>
  <c r="R234" i="5" s="1"/>
  <c r="J231" i="5"/>
  <c r="J235" i="5" s="1"/>
  <c r="I230" i="5"/>
  <c r="I234" i="5" s="1"/>
  <c r="O231" i="5"/>
  <c r="O235" i="5" s="1"/>
  <c r="F251" i="5"/>
  <c r="F217" i="5"/>
  <c r="G217" i="5" s="1"/>
  <c r="H217" i="5" s="1"/>
  <c r="I217" i="5" s="1"/>
  <c r="J217" i="5" s="1"/>
  <c r="K217" i="5" s="1"/>
  <c r="L217" i="5" s="1"/>
  <c r="M217" i="5" s="1"/>
  <c r="N217" i="5" s="1"/>
  <c r="O217" i="5" s="1"/>
  <c r="P217" i="5" s="1"/>
  <c r="Q217" i="5" s="1"/>
  <c r="R217" i="5" s="1"/>
  <c r="S217" i="5" s="1"/>
  <c r="T217" i="5" s="1"/>
  <c r="U217" i="5" s="1"/>
  <c r="V217" i="5" s="1"/>
  <c r="W217" i="5" s="1"/>
  <c r="X217" i="5" s="1"/>
  <c r="Y217" i="5" s="1"/>
  <c r="Z217" i="5" s="1"/>
  <c r="AA217" i="5" s="1"/>
  <c r="AB217" i="5" s="1"/>
  <c r="AC217" i="5" s="1"/>
  <c r="AD217" i="5" s="1"/>
  <c r="AE217" i="5" s="1"/>
  <c r="AF217" i="5" s="1"/>
  <c r="AG217" i="5" s="1"/>
  <c r="AH217" i="5" s="1"/>
  <c r="AI217" i="5" s="1"/>
  <c r="AJ217" i="5" s="1"/>
  <c r="AK217" i="5" s="1"/>
  <c r="AL217" i="5" s="1"/>
  <c r="AM217" i="5" s="1"/>
  <c r="AN217" i="5" s="1"/>
  <c r="AO217" i="5" s="1"/>
  <c r="AP217" i="5" s="1"/>
  <c r="AQ217" i="5" s="1"/>
  <c r="AR217" i="5" s="1"/>
  <c r="AS217" i="5" s="1"/>
  <c r="AT217" i="5" s="1"/>
  <c r="AU217" i="5" s="1"/>
  <c r="AV217" i="5" s="1"/>
  <c r="AW217" i="5" s="1"/>
  <c r="AX217" i="5" s="1"/>
  <c r="AY217" i="5" s="1"/>
  <c r="AZ217" i="5" s="1"/>
  <c r="BA217" i="5" s="1"/>
  <c r="BB217" i="5" s="1"/>
  <c r="F216" i="5"/>
  <c r="G216" i="5" s="1"/>
  <c r="H216" i="5" s="1"/>
  <c r="I216" i="5" s="1"/>
  <c r="J216" i="5" s="1"/>
  <c r="K216" i="5" s="1"/>
  <c r="L216" i="5" s="1"/>
  <c r="M216" i="5" s="1"/>
  <c r="N216" i="5" s="1"/>
  <c r="O216" i="5" s="1"/>
  <c r="P216" i="5" s="1"/>
  <c r="Q216" i="5" s="1"/>
  <c r="R216" i="5" s="1"/>
  <c r="S216" i="5" s="1"/>
  <c r="T216" i="5" s="1"/>
  <c r="U216" i="5" s="1"/>
  <c r="V216" i="5" s="1"/>
  <c r="W216" i="5" s="1"/>
  <c r="X216" i="5" s="1"/>
  <c r="Y216" i="5" s="1"/>
  <c r="Z216" i="5" s="1"/>
  <c r="AA216" i="5" s="1"/>
  <c r="AB216" i="5" s="1"/>
  <c r="AC216" i="5" s="1"/>
  <c r="AD216" i="5" s="1"/>
  <c r="AE216" i="5" s="1"/>
  <c r="AF216" i="5" s="1"/>
  <c r="AG216" i="5" s="1"/>
  <c r="AH216" i="5" s="1"/>
  <c r="AI216" i="5" s="1"/>
  <c r="AJ216" i="5" s="1"/>
  <c r="AK216" i="5" s="1"/>
  <c r="AL216" i="5" s="1"/>
  <c r="AM216" i="5" s="1"/>
  <c r="AN216" i="5" s="1"/>
  <c r="AO216" i="5" s="1"/>
  <c r="AP216" i="5" s="1"/>
  <c r="AQ216" i="5" s="1"/>
  <c r="AR216" i="5" s="1"/>
  <c r="AS216" i="5" s="1"/>
  <c r="AT216" i="5" s="1"/>
  <c r="AU216" i="5" s="1"/>
  <c r="AV216" i="5" s="1"/>
  <c r="AW216" i="5" s="1"/>
  <c r="AX216" i="5" s="1"/>
  <c r="AY216" i="5" s="1"/>
  <c r="AZ216" i="5" s="1"/>
  <c r="BA216" i="5" s="1"/>
  <c r="BB216" i="5" s="1"/>
  <c r="F213" i="5"/>
  <c r="G213" i="5" s="1"/>
  <c r="H213" i="5" s="1"/>
  <c r="I213" i="5" s="1"/>
  <c r="J213" i="5" s="1"/>
  <c r="K213" i="5" s="1"/>
  <c r="L213" i="5" s="1"/>
  <c r="M213" i="5" s="1"/>
  <c r="N213" i="5" s="1"/>
  <c r="O213" i="5" s="1"/>
  <c r="P213" i="5" s="1"/>
  <c r="Q213" i="5" s="1"/>
  <c r="R213" i="5" s="1"/>
  <c r="S213" i="5" s="1"/>
  <c r="T213" i="5" s="1"/>
  <c r="U213" i="5" s="1"/>
  <c r="V213" i="5" s="1"/>
  <c r="W213" i="5" s="1"/>
  <c r="X213" i="5" s="1"/>
  <c r="Y213" i="5" s="1"/>
  <c r="Z213" i="5" s="1"/>
  <c r="AA213" i="5" s="1"/>
  <c r="AB213" i="5" s="1"/>
  <c r="AC213" i="5" s="1"/>
  <c r="AD213" i="5" s="1"/>
  <c r="AE213" i="5" s="1"/>
  <c r="AF213" i="5" s="1"/>
  <c r="AG213" i="5" s="1"/>
  <c r="AH213" i="5" s="1"/>
  <c r="AI213" i="5" s="1"/>
  <c r="AJ213" i="5" s="1"/>
  <c r="AK213" i="5" s="1"/>
  <c r="AL213" i="5" s="1"/>
  <c r="AM213" i="5" s="1"/>
  <c r="AN213" i="5" s="1"/>
  <c r="AO213" i="5" s="1"/>
  <c r="AP213" i="5" s="1"/>
  <c r="AQ213" i="5" s="1"/>
  <c r="AR213" i="5" s="1"/>
  <c r="AS213" i="5" s="1"/>
  <c r="AT213" i="5" s="1"/>
  <c r="AU213" i="5" s="1"/>
  <c r="AV213" i="5" s="1"/>
  <c r="AW213" i="5" s="1"/>
  <c r="AX213" i="5" s="1"/>
  <c r="AY213" i="5" s="1"/>
  <c r="AZ213" i="5" s="1"/>
  <c r="BA213" i="5" s="1"/>
  <c r="BB213" i="5" s="1"/>
  <c r="F212" i="5"/>
  <c r="G212" i="5" s="1"/>
  <c r="H212" i="5" s="1"/>
  <c r="I212" i="5" s="1"/>
  <c r="J212" i="5" s="1"/>
  <c r="K212" i="5" s="1"/>
  <c r="L212" i="5" s="1"/>
  <c r="M212" i="5" s="1"/>
  <c r="N212" i="5" s="1"/>
  <c r="O212" i="5" s="1"/>
  <c r="P212" i="5" s="1"/>
  <c r="Q212" i="5" s="1"/>
  <c r="R212" i="5" s="1"/>
  <c r="S212" i="5" s="1"/>
  <c r="T212" i="5" s="1"/>
  <c r="U212" i="5" s="1"/>
  <c r="V212" i="5" s="1"/>
  <c r="W212" i="5" s="1"/>
  <c r="X212" i="5" s="1"/>
  <c r="Y212" i="5" s="1"/>
  <c r="Z212" i="5" s="1"/>
  <c r="AA212" i="5" s="1"/>
  <c r="AB212" i="5" s="1"/>
  <c r="AC212" i="5" s="1"/>
  <c r="AD212" i="5" s="1"/>
  <c r="AE212" i="5" s="1"/>
  <c r="AF212" i="5" s="1"/>
  <c r="AG212" i="5" s="1"/>
  <c r="AH212" i="5" s="1"/>
  <c r="AI212" i="5" s="1"/>
  <c r="AJ212" i="5" s="1"/>
  <c r="AK212" i="5" s="1"/>
  <c r="AL212" i="5" s="1"/>
  <c r="AM212" i="5" s="1"/>
  <c r="AN212" i="5" s="1"/>
  <c r="AO212" i="5" s="1"/>
  <c r="AP212" i="5" s="1"/>
  <c r="AQ212" i="5" s="1"/>
  <c r="AR212" i="5" s="1"/>
  <c r="AS212" i="5" s="1"/>
  <c r="AT212" i="5" s="1"/>
  <c r="AU212" i="5" s="1"/>
  <c r="AV212" i="5" s="1"/>
  <c r="AW212" i="5" s="1"/>
  <c r="AX212" i="5" s="1"/>
  <c r="AY212" i="5" s="1"/>
  <c r="AZ212" i="5" s="1"/>
  <c r="BA212" i="5" s="1"/>
  <c r="BB212" i="5" s="1"/>
  <c r="F196" i="5"/>
  <c r="F209" i="5" s="1"/>
  <c r="F194" i="5"/>
  <c r="F207" i="5" s="1"/>
  <c r="H253" i="5"/>
  <c r="I253" i="5"/>
  <c r="J253" i="5"/>
  <c r="K253" i="5"/>
  <c r="L253" i="5"/>
  <c r="M253" i="5"/>
  <c r="N253" i="5"/>
  <c r="O253" i="5"/>
  <c r="P253" i="5"/>
  <c r="Q253" i="5"/>
  <c r="R253" i="5"/>
  <c r="S253" i="5"/>
  <c r="T253" i="5"/>
  <c r="U253" i="5"/>
  <c r="V253" i="5"/>
  <c r="W253" i="5"/>
  <c r="X253" i="5"/>
  <c r="Y253" i="5"/>
  <c r="Z253" i="5"/>
  <c r="AA253" i="5"/>
  <c r="AB253" i="5"/>
  <c r="AC253" i="5"/>
  <c r="AD253" i="5"/>
  <c r="AE253" i="5"/>
  <c r="AF253" i="5"/>
  <c r="AG253" i="5"/>
  <c r="AH253" i="5"/>
  <c r="G253" i="5"/>
  <c r="F253" i="5"/>
  <c r="G235" i="3"/>
  <c r="H235" i="3"/>
  <c r="I235" i="3"/>
  <c r="J235" i="3"/>
  <c r="K235" i="3"/>
  <c r="L235" i="3"/>
  <c r="M235" i="3"/>
  <c r="N235" i="3"/>
  <c r="O235" i="3"/>
  <c r="P235" i="3"/>
  <c r="Q235" i="3"/>
  <c r="R235" i="3"/>
  <c r="R236" i="3" s="1"/>
  <c r="S235" i="3"/>
  <c r="S236" i="3" s="1"/>
  <c r="T235" i="3"/>
  <c r="U235" i="3"/>
  <c r="U236" i="3" s="1"/>
  <c r="V235" i="3"/>
  <c r="V236" i="3" s="1"/>
  <c r="W235" i="3"/>
  <c r="W236" i="3" s="1"/>
  <c r="X235" i="3"/>
  <c r="X236" i="3" s="1"/>
  <c r="Y235" i="3"/>
  <c r="Y236" i="3" s="1"/>
  <c r="Z235" i="3"/>
  <c r="Z236" i="3" s="1"/>
  <c r="AA235" i="3"/>
  <c r="AA236" i="3" s="1"/>
  <c r="AB235" i="3"/>
  <c r="AC235" i="3"/>
  <c r="AD235" i="3"/>
  <c r="AE235" i="3"/>
  <c r="AE236" i="3" s="1"/>
  <c r="AF235" i="3"/>
  <c r="AF236" i="3" s="1"/>
  <c r="AG235" i="3"/>
  <c r="AG236" i="3" s="1"/>
  <c r="AH235" i="3"/>
  <c r="AH236" i="3" s="1"/>
  <c r="AI235" i="3"/>
  <c r="AI236" i="3" s="1"/>
  <c r="AJ235" i="3"/>
  <c r="AK235" i="3"/>
  <c r="AK236" i="3" s="1"/>
  <c r="AL235" i="3"/>
  <c r="AM235" i="3"/>
  <c r="AM236" i="3" s="1"/>
  <c r="AN235" i="3"/>
  <c r="AN236" i="3" s="1"/>
  <c r="AO235" i="3"/>
  <c r="AO236" i="3" s="1"/>
  <c r="AP235" i="3"/>
  <c r="AP236" i="3" s="1"/>
  <c r="AQ235" i="3"/>
  <c r="AQ236" i="3" s="1"/>
  <c r="AR235" i="3"/>
  <c r="AS235" i="3"/>
  <c r="AT235" i="3"/>
  <c r="AT236" i="3" s="1"/>
  <c r="AU235" i="3"/>
  <c r="AU236" i="3" s="1"/>
  <c r="AV235" i="3"/>
  <c r="AV236" i="3" s="1"/>
  <c r="AW235" i="3"/>
  <c r="AW236" i="3" s="1"/>
  <c r="AX235" i="3"/>
  <c r="AX236" i="3" s="1"/>
  <c r="AY235" i="3"/>
  <c r="AY236" i="3" s="1"/>
  <c r="AZ235" i="3"/>
  <c r="AZ236" i="3" s="1"/>
  <c r="BA235" i="3"/>
  <c r="BA236" i="3" s="1"/>
  <c r="BB235" i="3"/>
  <c r="G236" i="3"/>
  <c r="H236" i="3"/>
  <c r="I236" i="3"/>
  <c r="J236" i="3"/>
  <c r="K236" i="3"/>
  <c r="L236" i="3"/>
  <c r="M236" i="3"/>
  <c r="N236" i="3"/>
  <c r="O236" i="3"/>
  <c r="P236" i="3"/>
  <c r="Q236" i="3"/>
  <c r="T236" i="3"/>
  <c r="AB236" i="3"/>
  <c r="AC236" i="3"/>
  <c r="AD236" i="3"/>
  <c r="AJ236" i="3"/>
  <c r="AL236" i="3"/>
  <c r="AR236" i="3"/>
  <c r="AS236" i="3"/>
  <c r="BB236" i="3"/>
  <c r="F235" i="3"/>
  <c r="F236" i="3" s="1"/>
  <c r="G7" i="1"/>
  <c r="H7" i="1" s="1"/>
  <c r="F10" i="1"/>
  <c r="E9" i="1"/>
  <c r="F2" i="12" l="1"/>
  <c r="F17" i="12" s="1"/>
  <c r="AT15" i="12"/>
  <c r="AS4" i="12"/>
  <c r="AS14" i="12" s="1"/>
  <c r="G194" i="5"/>
  <c r="G196" i="5"/>
  <c r="F8" i="4"/>
  <c r="F10" i="4" l="1"/>
  <c r="AU15" i="12"/>
  <c r="AT4" i="12"/>
  <c r="AT14" i="12" s="1"/>
  <c r="H194" i="5"/>
  <c r="H196" i="5"/>
  <c r="F11" i="4"/>
  <c r="F11" i="3"/>
  <c r="H85" i="8"/>
  <c r="I85" i="8"/>
  <c r="J85" i="8"/>
  <c r="K85" i="8"/>
  <c r="L85" i="8"/>
  <c r="M85" i="8"/>
  <c r="N85" i="8"/>
  <c r="O85" i="8"/>
  <c r="P85" i="8"/>
  <c r="Q85" i="8"/>
  <c r="R85" i="8"/>
  <c r="S85" i="8"/>
  <c r="T85" i="8"/>
  <c r="U85" i="8"/>
  <c r="V85" i="8"/>
  <c r="W85" i="8"/>
  <c r="X85" i="8"/>
  <c r="Y85" i="8"/>
  <c r="Z85" i="8"/>
  <c r="AA85" i="8"/>
  <c r="AB85" i="8"/>
  <c r="AC85" i="8"/>
  <c r="AD85" i="8"/>
  <c r="AE85" i="8"/>
  <c r="AF85" i="8"/>
  <c r="AG85" i="8"/>
  <c r="AH85" i="8"/>
  <c r="AI85" i="8"/>
  <c r="AJ85" i="8"/>
  <c r="AK85" i="8"/>
  <c r="AL85" i="8"/>
  <c r="AM85" i="8"/>
  <c r="AN85" i="8"/>
  <c r="AO85" i="8"/>
  <c r="AP85" i="8"/>
  <c r="AQ85" i="8"/>
  <c r="AR85" i="8"/>
  <c r="AS85" i="8"/>
  <c r="AT85" i="8"/>
  <c r="AU85" i="8"/>
  <c r="AV85" i="8"/>
  <c r="AW85" i="8"/>
  <c r="AX85" i="8"/>
  <c r="AY85" i="8"/>
  <c r="AZ85" i="8"/>
  <c r="BA85" i="8"/>
  <c r="BB85" i="8"/>
  <c r="BC85" i="8"/>
  <c r="G85" i="8"/>
  <c r="I80" i="10"/>
  <c r="J80" i="10"/>
  <c r="K80" i="10"/>
  <c r="L80" i="10"/>
  <c r="M80" i="10"/>
  <c r="N80" i="10"/>
  <c r="O80" i="10"/>
  <c r="P80" i="10"/>
  <c r="Q80" i="10"/>
  <c r="R80" i="10"/>
  <c r="S80" i="10"/>
  <c r="T80" i="10"/>
  <c r="U80" i="10"/>
  <c r="V80" i="10"/>
  <c r="W80" i="10"/>
  <c r="X80" i="10"/>
  <c r="Y80" i="10"/>
  <c r="Z80" i="10"/>
  <c r="AA80" i="10"/>
  <c r="AB80" i="10"/>
  <c r="AC80" i="10"/>
  <c r="AD80" i="10"/>
  <c r="AE80" i="10"/>
  <c r="AF80" i="10"/>
  <c r="AG80" i="10"/>
  <c r="AH80" i="10"/>
  <c r="AI80" i="10"/>
  <c r="AJ80" i="10"/>
  <c r="AK80" i="10"/>
  <c r="AL80" i="10"/>
  <c r="AM80" i="10"/>
  <c r="AN80" i="10"/>
  <c r="AO80" i="10"/>
  <c r="AP80" i="10"/>
  <c r="AQ80" i="10"/>
  <c r="AR80" i="10"/>
  <c r="AS80" i="10"/>
  <c r="AT80" i="10"/>
  <c r="AU80" i="10"/>
  <c r="AV80" i="10"/>
  <c r="AW80" i="10"/>
  <c r="AX80" i="10"/>
  <c r="AY80" i="10"/>
  <c r="AZ80" i="10"/>
  <c r="BA80" i="10"/>
  <c r="BB80" i="10"/>
  <c r="BC80" i="10"/>
  <c r="BD80" i="10"/>
  <c r="H80" i="10"/>
  <c r="I82" i="10" s="1"/>
  <c r="J82" i="10" s="1"/>
  <c r="I77" i="10"/>
  <c r="J77" i="10"/>
  <c r="K77" i="10"/>
  <c r="L77" i="10"/>
  <c r="M77" i="10"/>
  <c r="N77" i="10"/>
  <c r="O77" i="10"/>
  <c r="P77" i="10"/>
  <c r="Q77" i="10"/>
  <c r="R77" i="10"/>
  <c r="S77" i="10"/>
  <c r="T77" i="10"/>
  <c r="U77" i="10"/>
  <c r="V77" i="10"/>
  <c r="W77" i="10"/>
  <c r="X77" i="10"/>
  <c r="Y77" i="10"/>
  <c r="Z77" i="10"/>
  <c r="AA77" i="10"/>
  <c r="AB77" i="10"/>
  <c r="AC77" i="10"/>
  <c r="AD77" i="10"/>
  <c r="AE77" i="10"/>
  <c r="AF77" i="10"/>
  <c r="AG77" i="10"/>
  <c r="AH77" i="10"/>
  <c r="AI77" i="10"/>
  <c r="AJ77" i="10"/>
  <c r="AK77" i="10"/>
  <c r="AL77" i="10"/>
  <c r="AM77" i="10"/>
  <c r="AN77" i="10"/>
  <c r="AO77" i="10"/>
  <c r="AP77" i="10"/>
  <c r="AQ77" i="10"/>
  <c r="AR77" i="10"/>
  <c r="AS77" i="10"/>
  <c r="AT77" i="10"/>
  <c r="AU77" i="10"/>
  <c r="AV77" i="10"/>
  <c r="AW77" i="10"/>
  <c r="AX77" i="10"/>
  <c r="AY77" i="10"/>
  <c r="AZ77" i="10"/>
  <c r="BA77" i="10"/>
  <c r="BB77" i="10"/>
  <c r="BC77" i="10"/>
  <c r="BD77" i="10"/>
  <c r="H76" i="10"/>
  <c r="H77" i="10"/>
  <c r="I76" i="10"/>
  <c r="J76" i="10"/>
  <c r="K76" i="10"/>
  <c r="L76" i="10"/>
  <c r="M76" i="10"/>
  <c r="N76" i="10"/>
  <c r="O76" i="10"/>
  <c r="P76" i="10"/>
  <c r="Q76" i="10"/>
  <c r="R76" i="10"/>
  <c r="S76" i="10"/>
  <c r="T76" i="10"/>
  <c r="U76" i="10"/>
  <c r="V76" i="10"/>
  <c r="W76" i="10"/>
  <c r="X76" i="10"/>
  <c r="Y76" i="10"/>
  <c r="Z76" i="10"/>
  <c r="AA76" i="10"/>
  <c r="AB76" i="10"/>
  <c r="AC76" i="10"/>
  <c r="AD76" i="10"/>
  <c r="AE76" i="10"/>
  <c r="AF76" i="10"/>
  <c r="AG76" i="10"/>
  <c r="AH76" i="10"/>
  <c r="AI76" i="10"/>
  <c r="AJ76" i="10"/>
  <c r="AK76" i="10"/>
  <c r="AL76" i="10"/>
  <c r="AM76" i="10"/>
  <c r="AN76" i="10"/>
  <c r="AO76" i="10"/>
  <c r="AP76" i="10"/>
  <c r="AQ76" i="10"/>
  <c r="AR76" i="10"/>
  <c r="AS76" i="10"/>
  <c r="AT76" i="10"/>
  <c r="AU76" i="10"/>
  <c r="AV76" i="10"/>
  <c r="AW76" i="10"/>
  <c r="AX76" i="10"/>
  <c r="AY76" i="10"/>
  <c r="AZ76" i="10"/>
  <c r="BA76" i="10"/>
  <c r="BB76" i="10"/>
  <c r="BC76" i="10"/>
  <c r="BD76" i="10"/>
  <c r="G6" i="4"/>
  <c r="H6" i="4"/>
  <c r="I6" i="4"/>
  <c r="J6" i="4"/>
  <c r="K6" i="4"/>
  <c r="L6" i="4"/>
  <c r="M6" i="4"/>
  <c r="N6" i="4"/>
  <c r="O6" i="4"/>
  <c r="P6" i="4"/>
  <c r="Q6" i="4"/>
  <c r="R6" i="4"/>
  <c r="S6" i="4"/>
  <c r="T6" i="4"/>
  <c r="U6" i="4"/>
  <c r="V6" i="4"/>
  <c r="W6" i="4"/>
  <c r="X6" i="4"/>
  <c r="Y6" i="4"/>
  <c r="Z6" i="4"/>
  <c r="AA6" i="4"/>
  <c r="AB6" i="4"/>
  <c r="AC6" i="4"/>
  <c r="AD6" i="4"/>
  <c r="AE6" i="4"/>
  <c r="AF6" i="4"/>
  <c r="AG6" i="4"/>
  <c r="AH6" i="4"/>
  <c r="AI6" i="4"/>
  <c r="AJ6" i="4"/>
  <c r="AK6" i="4"/>
  <c r="AL6" i="4"/>
  <c r="AM6" i="4"/>
  <c r="AN6" i="4"/>
  <c r="AO6" i="4"/>
  <c r="AP6" i="4"/>
  <c r="AQ6" i="4"/>
  <c r="AR6" i="4"/>
  <c r="AS6" i="4"/>
  <c r="AT6" i="4"/>
  <c r="AU6" i="4"/>
  <c r="AV6" i="4"/>
  <c r="AW6" i="4"/>
  <c r="AX6" i="4"/>
  <c r="AY6" i="4"/>
  <c r="AZ6" i="4"/>
  <c r="BA6" i="4"/>
  <c r="BB6" i="4"/>
  <c r="F6" i="4"/>
  <c r="F4" i="4" s="1"/>
  <c r="BF15" i="12"/>
  <c r="BF16" i="12"/>
  <c r="I82" i="8"/>
  <c r="J82" i="8"/>
  <c r="K82" i="8"/>
  <c r="L82" i="8"/>
  <c r="M82" i="8"/>
  <c r="N82" i="8"/>
  <c r="O82" i="8"/>
  <c r="P82" i="8"/>
  <c r="Q82" i="8"/>
  <c r="R82" i="8"/>
  <c r="S82" i="8"/>
  <c r="T82" i="8"/>
  <c r="U82" i="8"/>
  <c r="V82" i="8"/>
  <c r="W82" i="8"/>
  <c r="X82" i="8"/>
  <c r="Y82" i="8"/>
  <c r="Z82" i="8"/>
  <c r="AA82" i="8"/>
  <c r="AB82" i="8"/>
  <c r="AC82" i="8"/>
  <c r="AD82" i="8"/>
  <c r="AE82" i="8"/>
  <c r="AF82" i="8"/>
  <c r="AG82" i="8"/>
  <c r="AH82" i="8"/>
  <c r="AI82" i="8"/>
  <c r="AJ82" i="8"/>
  <c r="AK82" i="8"/>
  <c r="AL82" i="8"/>
  <c r="AM82" i="8"/>
  <c r="AN82" i="8"/>
  <c r="AO82" i="8"/>
  <c r="AP82" i="8"/>
  <c r="AQ82" i="8"/>
  <c r="AR82" i="8"/>
  <c r="AS82" i="8"/>
  <c r="AT82" i="8"/>
  <c r="AU82" i="8"/>
  <c r="AV82" i="8"/>
  <c r="AW82" i="8"/>
  <c r="AX82" i="8"/>
  <c r="AY82" i="8"/>
  <c r="AZ82" i="8"/>
  <c r="BA82" i="8"/>
  <c r="BB82" i="8"/>
  <c r="BC82" i="8"/>
  <c r="H82" i="8"/>
  <c r="I81" i="8"/>
  <c r="J81" i="8"/>
  <c r="K81" i="8"/>
  <c r="L81" i="8"/>
  <c r="M81" i="8"/>
  <c r="N81" i="8"/>
  <c r="O81" i="8"/>
  <c r="P81" i="8"/>
  <c r="Q81" i="8"/>
  <c r="R81" i="8"/>
  <c r="S81" i="8"/>
  <c r="T81" i="8"/>
  <c r="U81" i="8"/>
  <c r="V81" i="8"/>
  <c r="W81" i="8"/>
  <c r="X81" i="8"/>
  <c r="Y81" i="8"/>
  <c r="Z81" i="8"/>
  <c r="AA81" i="8"/>
  <c r="AB81" i="8"/>
  <c r="AC81" i="8"/>
  <c r="AD81" i="8"/>
  <c r="AE81" i="8"/>
  <c r="AF81" i="8"/>
  <c r="AG81" i="8"/>
  <c r="AH81" i="8"/>
  <c r="AI81" i="8"/>
  <c r="AJ81" i="8"/>
  <c r="AK81" i="8"/>
  <c r="AL81" i="8"/>
  <c r="AM81" i="8"/>
  <c r="AN81" i="8"/>
  <c r="AO81" i="8"/>
  <c r="AP81" i="8"/>
  <c r="AQ81" i="8"/>
  <c r="AR81" i="8"/>
  <c r="AS81" i="8"/>
  <c r="AT81" i="8"/>
  <c r="AU81" i="8"/>
  <c r="AV81" i="8"/>
  <c r="AW81" i="8"/>
  <c r="AX81" i="8"/>
  <c r="AY81" i="8"/>
  <c r="AZ81" i="8"/>
  <c r="BA81" i="8"/>
  <c r="BB81" i="8"/>
  <c r="BC81" i="8"/>
  <c r="BC84" i="8" s="1"/>
  <c r="H81" i="8"/>
  <c r="H84" i="8" s="1"/>
  <c r="G6" i="3"/>
  <c r="H83" i="8" s="1"/>
  <c r="H6" i="3"/>
  <c r="I83" i="8" s="1"/>
  <c r="I6" i="3"/>
  <c r="J83" i="8" s="1"/>
  <c r="J6" i="3"/>
  <c r="K83" i="8" s="1"/>
  <c r="K6" i="3"/>
  <c r="L83" i="8" s="1"/>
  <c r="L6" i="3"/>
  <c r="M83" i="8" s="1"/>
  <c r="M6" i="3"/>
  <c r="N83" i="8" s="1"/>
  <c r="N6" i="3"/>
  <c r="O83" i="8" s="1"/>
  <c r="O6" i="3"/>
  <c r="P83" i="8" s="1"/>
  <c r="P6" i="3"/>
  <c r="Q83" i="8" s="1"/>
  <c r="Q6" i="3"/>
  <c r="R83" i="8" s="1"/>
  <c r="R6" i="3"/>
  <c r="S83" i="8" s="1"/>
  <c r="S6" i="3"/>
  <c r="T83" i="8" s="1"/>
  <c r="T6" i="3"/>
  <c r="U83" i="8" s="1"/>
  <c r="U6" i="3"/>
  <c r="V83" i="8" s="1"/>
  <c r="V6" i="3"/>
  <c r="W83" i="8" s="1"/>
  <c r="W6" i="3"/>
  <c r="X83" i="8" s="1"/>
  <c r="X6" i="3"/>
  <c r="Y83" i="8" s="1"/>
  <c r="Y6" i="3"/>
  <c r="Z83" i="8" s="1"/>
  <c r="Z6" i="3"/>
  <c r="AA83" i="8" s="1"/>
  <c r="AA6" i="3"/>
  <c r="AB83" i="8" s="1"/>
  <c r="AB6" i="3"/>
  <c r="AC83" i="8" s="1"/>
  <c r="AC6" i="3"/>
  <c r="AD83" i="8" s="1"/>
  <c r="AD6" i="3"/>
  <c r="AE83" i="8" s="1"/>
  <c r="AE6" i="3"/>
  <c r="AF83" i="8" s="1"/>
  <c r="AF6" i="3"/>
  <c r="AG83" i="8" s="1"/>
  <c r="AG6" i="3"/>
  <c r="AH83" i="8" s="1"/>
  <c r="AH6" i="3"/>
  <c r="AI83" i="8" s="1"/>
  <c r="AI6" i="3"/>
  <c r="AJ83" i="8" s="1"/>
  <c r="AJ6" i="3"/>
  <c r="AK83" i="8" s="1"/>
  <c r="AK6" i="3"/>
  <c r="AL83" i="8" s="1"/>
  <c r="AL6" i="3"/>
  <c r="AM83" i="8" s="1"/>
  <c r="AM6" i="3"/>
  <c r="AN83" i="8" s="1"/>
  <c r="AN6" i="3"/>
  <c r="AO83" i="8" s="1"/>
  <c r="AO6" i="3"/>
  <c r="AP83" i="8" s="1"/>
  <c r="AP6" i="3"/>
  <c r="AQ83" i="8" s="1"/>
  <c r="AQ6" i="3"/>
  <c r="AR83" i="8" s="1"/>
  <c r="AR6" i="3"/>
  <c r="AS83" i="8" s="1"/>
  <c r="AS6" i="3"/>
  <c r="AT83" i="8" s="1"/>
  <c r="AT6" i="3"/>
  <c r="AU83" i="8" s="1"/>
  <c r="AU6" i="3"/>
  <c r="AV83" i="8" s="1"/>
  <c r="AV6" i="3"/>
  <c r="AW83" i="8" s="1"/>
  <c r="AW6" i="3"/>
  <c r="AX83" i="8" s="1"/>
  <c r="AX6" i="3"/>
  <c r="AY83" i="8" s="1"/>
  <c r="AY6" i="3"/>
  <c r="AZ83" i="8" s="1"/>
  <c r="AZ6" i="3"/>
  <c r="BA83" i="8" s="1"/>
  <c r="BA6" i="3"/>
  <c r="BB83" i="8" s="1"/>
  <c r="BC83" i="8"/>
  <c r="I77" i="9"/>
  <c r="J77" i="9"/>
  <c r="K77" i="9"/>
  <c r="L77" i="9"/>
  <c r="M77" i="9"/>
  <c r="N77" i="9"/>
  <c r="O77" i="9"/>
  <c r="P77" i="9"/>
  <c r="Q77" i="9"/>
  <c r="R77" i="9"/>
  <c r="S77" i="9"/>
  <c r="T77" i="9"/>
  <c r="U77" i="9"/>
  <c r="V77" i="9"/>
  <c r="W77" i="9"/>
  <c r="X77" i="9"/>
  <c r="Y77" i="9"/>
  <c r="Z77" i="9"/>
  <c r="AA77" i="9"/>
  <c r="AB77" i="9"/>
  <c r="AC77" i="9"/>
  <c r="AD77" i="9"/>
  <c r="AE77" i="9"/>
  <c r="AF77" i="9"/>
  <c r="AG77" i="9"/>
  <c r="AH77" i="9"/>
  <c r="AI77" i="9"/>
  <c r="AJ77" i="9"/>
  <c r="AK77" i="9"/>
  <c r="AL77" i="9"/>
  <c r="AM77" i="9"/>
  <c r="AN77" i="9"/>
  <c r="AO77" i="9"/>
  <c r="AP77" i="9"/>
  <c r="AQ77" i="9"/>
  <c r="AR77" i="9"/>
  <c r="AS77" i="9"/>
  <c r="AT77" i="9"/>
  <c r="AU77" i="9"/>
  <c r="AV77" i="9"/>
  <c r="AW77" i="9"/>
  <c r="AX77" i="9"/>
  <c r="AY77" i="9"/>
  <c r="AZ77" i="9"/>
  <c r="BA77" i="9"/>
  <c r="BB77" i="9"/>
  <c r="BC77" i="9"/>
  <c r="H77" i="9"/>
  <c r="I76" i="9"/>
  <c r="J76" i="9"/>
  <c r="K76" i="9"/>
  <c r="L76" i="9"/>
  <c r="M76" i="9"/>
  <c r="N76" i="9"/>
  <c r="O76" i="9"/>
  <c r="P76" i="9"/>
  <c r="Q76" i="9"/>
  <c r="R76" i="9"/>
  <c r="S76" i="9"/>
  <c r="T76" i="9"/>
  <c r="U76" i="9"/>
  <c r="V76" i="9"/>
  <c r="W76" i="9"/>
  <c r="X76" i="9"/>
  <c r="Y76" i="9"/>
  <c r="Z76" i="9"/>
  <c r="AA76" i="9"/>
  <c r="AB76" i="9"/>
  <c r="AC76" i="9"/>
  <c r="AD76" i="9"/>
  <c r="AE76" i="9"/>
  <c r="AF76" i="9"/>
  <c r="AG76" i="9"/>
  <c r="AH76" i="9"/>
  <c r="AI76" i="9"/>
  <c r="AJ76" i="9"/>
  <c r="AK76" i="9"/>
  <c r="AL76" i="9"/>
  <c r="AM76" i="9"/>
  <c r="AN76" i="9"/>
  <c r="AO76" i="9"/>
  <c r="AP76" i="9"/>
  <c r="AQ76" i="9"/>
  <c r="AR76" i="9"/>
  <c r="AS76" i="9"/>
  <c r="AT76" i="9"/>
  <c r="AU76" i="9"/>
  <c r="AV76" i="9"/>
  <c r="AW76" i="9"/>
  <c r="AX76" i="9"/>
  <c r="AY76" i="9"/>
  <c r="AZ76" i="9"/>
  <c r="BA76" i="9"/>
  <c r="BB76" i="9"/>
  <c r="BC76" i="9"/>
  <c r="I78" i="9"/>
  <c r="J78" i="9"/>
  <c r="K78" i="9"/>
  <c r="L78" i="9"/>
  <c r="M78" i="9"/>
  <c r="N78" i="9"/>
  <c r="O78" i="9"/>
  <c r="P78" i="9"/>
  <c r="Q78" i="9"/>
  <c r="R78" i="9"/>
  <c r="S78" i="9"/>
  <c r="T78" i="9"/>
  <c r="U78" i="9"/>
  <c r="V78" i="9"/>
  <c r="W78" i="9"/>
  <c r="X78" i="9"/>
  <c r="Y78" i="9"/>
  <c r="Z78" i="9"/>
  <c r="AA78" i="9"/>
  <c r="AB78" i="9"/>
  <c r="AC78" i="9"/>
  <c r="AD78" i="9"/>
  <c r="AE78" i="9"/>
  <c r="AF78" i="9"/>
  <c r="AG78" i="9"/>
  <c r="AH78" i="9"/>
  <c r="AI78" i="9"/>
  <c r="AJ78" i="9"/>
  <c r="AK78" i="9"/>
  <c r="AL78" i="9"/>
  <c r="AM78" i="9"/>
  <c r="AN78" i="9"/>
  <c r="AO78" i="9"/>
  <c r="AP78" i="9"/>
  <c r="AQ78" i="9"/>
  <c r="AR78" i="9"/>
  <c r="AS78" i="9"/>
  <c r="AT78" i="9"/>
  <c r="AU78" i="9"/>
  <c r="AV78" i="9"/>
  <c r="AW78" i="9"/>
  <c r="AX78" i="9"/>
  <c r="AY78" i="9"/>
  <c r="AZ78" i="9"/>
  <c r="BA78" i="9"/>
  <c r="BB78" i="9"/>
  <c r="BC78" i="9"/>
  <c r="H78" i="9"/>
  <c r="H30" i="9"/>
  <c r="I30" i="9"/>
  <c r="J30" i="9"/>
  <c r="K30" i="9"/>
  <c r="L30" i="9"/>
  <c r="M30" i="9"/>
  <c r="N30" i="9"/>
  <c r="O30" i="9"/>
  <c r="P30" i="9"/>
  <c r="Q30" i="9"/>
  <c r="R30" i="9"/>
  <c r="S30" i="9"/>
  <c r="T30" i="9"/>
  <c r="U30" i="9"/>
  <c r="V30" i="9"/>
  <c r="W30" i="9"/>
  <c r="X30" i="9"/>
  <c r="Y30" i="9"/>
  <c r="Z30" i="9"/>
  <c r="AA30" i="9"/>
  <c r="AB30" i="9"/>
  <c r="AC30" i="9"/>
  <c r="AD30" i="9"/>
  <c r="AE30" i="9"/>
  <c r="AF30" i="9"/>
  <c r="AG30" i="9"/>
  <c r="AH30" i="9"/>
  <c r="AI30" i="9"/>
  <c r="AJ30" i="9"/>
  <c r="AK30" i="9"/>
  <c r="AL30" i="9"/>
  <c r="AM30" i="9"/>
  <c r="AN30" i="9"/>
  <c r="AO30" i="9"/>
  <c r="AP30" i="9"/>
  <c r="AQ30" i="9"/>
  <c r="AR30" i="9"/>
  <c r="AS30" i="9"/>
  <c r="AT30" i="9"/>
  <c r="AU30" i="9"/>
  <c r="AV30" i="9"/>
  <c r="AW30" i="9"/>
  <c r="AX30" i="9"/>
  <c r="AY30" i="9"/>
  <c r="AZ30" i="9"/>
  <c r="BA30" i="9"/>
  <c r="BB30" i="9"/>
  <c r="BC30" i="9"/>
  <c r="F133" i="6"/>
  <c r="G171" i="5"/>
  <c r="H171" i="5"/>
  <c r="I171" i="5"/>
  <c r="J171" i="5"/>
  <c r="K171" i="5"/>
  <c r="L171" i="5"/>
  <c r="M171" i="5"/>
  <c r="N171" i="5"/>
  <c r="O171" i="5"/>
  <c r="P171" i="5"/>
  <c r="Q171" i="5"/>
  <c r="R171" i="5"/>
  <c r="G172" i="5"/>
  <c r="N172" i="5"/>
  <c r="O172" i="5"/>
  <c r="P172" i="5"/>
  <c r="K172" i="5"/>
  <c r="L172" i="5"/>
  <c r="M172" i="5"/>
  <c r="I172" i="5"/>
  <c r="J172" i="5"/>
  <c r="H172" i="5"/>
  <c r="F172" i="5"/>
  <c r="F171" i="5"/>
  <c r="G133" i="5"/>
  <c r="H133" i="5"/>
  <c r="I133" i="5"/>
  <c r="J133" i="5"/>
  <c r="K133" i="5"/>
  <c r="L133" i="5"/>
  <c r="M133" i="5"/>
  <c r="N133" i="5"/>
  <c r="O133" i="5"/>
  <c r="P133" i="5"/>
  <c r="Q133" i="5"/>
  <c r="R133" i="5"/>
  <c r="S133" i="5"/>
  <c r="G134" i="5"/>
  <c r="H134" i="5"/>
  <c r="I134" i="5"/>
  <c r="J134" i="5"/>
  <c r="K134" i="5"/>
  <c r="L134" i="5"/>
  <c r="M134" i="5"/>
  <c r="N134" i="5"/>
  <c r="O134" i="5"/>
  <c r="P134" i="5"/>
  <c r="Q134" i="5"/>
  <c r="R134" i="5"/>
  <c r="S134" i="5"/>
  <c r="F134" i="5"/>
  <c r="F133" i="5"/>
  <c r="F134" i="7"/>
  <c r="G134" i="7"/>
  <c r="H134" i="7"/>
  <c r="I134" i="7"/>
  <c r="J134" i="7"/>
  <c r="K134" i="7"/>
  <c r="L134" i="7"/>
  <c r="M134" i="7"/>
  <c r="N134" i="7"/>
  <c r="O134" i="7"/>
  <c r="P134" i="7"/>
  <c r="Q134" i="7"/>
  <c r="F135" i="7"/>
  <c r="G135" i="7"/>
  <c r="H135" i="7"/>
  <c r="I135" i="7"/>
  <c r="J135" i="7"/>
  <c r="K135" i="7"/>
  <c r="L135" i="7"/>
  <c r="M135" i="7"/>
  <c r="N135" i="7"/>
  <c r="O135" i="7"/>
  <c r="P135" i="7"/>
  <c r="Q135" i="7"/>
  <c r="E135" i="7"/>
  <c r="E134" i="7"/>
  <c r="S56" i="4"/>
  <c r="S332" i="7" s="1"/>
  <c r="S58" i="4"/>
  <c r="S333" i="7" s="1"/>
  <c r="S59" i="4"/>
  <c r="S61" i="4"/>
  <c r="S62" i="4"/>
  <c r="S64" i="4"/>
  <c r="S65" i="4"/>
  <c r="S55" i="4"/>
  <c r="R172" i="7" s="1"/>
  <c r="G19" i="12" l="1"/>
  <c r="G18" i="4"/>
  <c r="F19" i="12"/>
  <c r="BF17" i="12"/>
  <c r="I236" i="10"/>
  <c r="H87" i="8"/>
  <c r="AV15" i="12"/>
  <c r="AU4" i="12"/>
  <c r="AU14" i="12" s="1"/>
  <c r="R134" i="7"/>
  <c r="S331" i="7"/>
  <c r="H80" i="8"/>
  <c r="H239" i="8" s="1"/>
  <c r="R135" i="7"/>
  <c r="S284" i="7"/>
  <c r="S286" i="7"/>
  <c r="H202" i="5"/>
  <c r="H201" i="5"/>
  <c r="O202" i="5"/>
  <c r="O201" i="5"/>
  <c r="G202" i="5"/>
  <c r="G201" i="5"/>
  <c r="F202" i="5"/>
  <c r="F201" i="5"/>
  <c r="N202" i="5"/>
  <c r="N201" i="5"/>
  <c r="M202" i="5"/>
  <c r="M201" i="5"/>
  <c r="P202" i="5"/>
  <c r="P201" i="5"/>
  <c r="L202" i="5"/>
  <c r="L201" i="5"/>
  <c r="K202" i="5"/>
  <c r="K201" i="5"/>
  <c r="R202" i="5"/>
  <c r="R201" i="5"/>
  <c r="J202" i="5"/>
  <c r="J201" i="5"/>
  <c r="Q202" i="5"/>
  <c r="Q201" i="5"/>
  <c r="I202" i="5"/>
  <c r="I205" i="5" s="1"/>
  <c r="I201" i="5"/>
  <c r="L200" i="5"/>
  <c r="K200" i="5"/>
  <c r="J200" i="5"/>
  <c r="I200" i="5"/>
  <c r="Q200" i="5"/>
  <c r="P200" i="5"/>
  <c r="H200" i="5"/>
  <c r="M200" i="5"/>
  <c r="R200" i="5"/>
  <c r="O200" i="5"/>
  <c r="G200" i="5"/>
  <c r="I194" i="5"/>
  <c r="F200" i="5"/>
  <c r="N200" i="5"/>
  <c r="I196" i="5"/>
  <c r="J173" i="5"/>
  <c r="I79" i="10"/>
  <c r="K173" i="5"/>
  <c r="G9" i="1"/>
  <c r="H235" i="9"/>
  <c r="H8" i="3"/>
  <c r="H10" i="3" s="1"/>
  <c r="G8" i="4"/>
  <c r="G10" i="4" s="1"/>
  <c r="G11" i="4" s="1"/>
  <c r="H75" i="10"/>
  <c r="O173" i="5"/>
  <c r="M173" i="5"/>
  <c r="L173" i="5"/>
  <c r="I173" i="5"/>
  <c r="P173" i="5"/>
  <c r="H173" i="5"/>
  <c r="G18" i="9"/>
  <c r="H78" i="10"/>
  <c r="BD78" i="10"/>
  <c r="BC78" i="10"/>
  <c r="BB78" i="10"/>
  <c r="BA78" i="10"/>
  <c r="AZ78" i="10"/>
  <c r="AY78" i="10"/>
  <c r="AX78" i="10"/>
  <c r="AW78" i="10"/>
  <c r="AV78" i="10"/>
  <c r="AU78" i="10"/>
  <c r="AT78" i="10"/>
  <c r="AS78" i="10"/>
  <c r="AR78" i="10"/>
  <c r="AQ78" i="10"/>
  <c r="AP78" i="10"/>
  <c r="AO78" i="10"/>
  <c r="AN78" i="10"/>
  <c r="AM78" i="10"/>
  <c r="AL78" i="10"/>
  <c r="AK78" i="10"/>
  <c r="AJ78" i="10"/>
  <c r="AI78" i="10"/>
  <c r="AH78" i="10"/>
  <c r="AG78" i="10"/>
  <c r="AF78" i="10"/>
  <c r="AE78" i="10"/>
  <c r="AD78" i="10"/>
  <c r="AC78" i="10"/>
  <c r="AB78" i="10"/>
  <c r="AA78" i="10"/>
  <c r="Z78" i="10"/>
  <c r="Y78" i="10"/>
  <c r="X78" i="10"/>
  <c r="W78" i="10"/>
  <c r="V78" i="10"/>
  <c r="U78" i="10"/>
  <c r="T78" i="10"/>
  <c r="S78" i="10"/>
  <c r="R78" i="10"/>
  <c r="Q78" i="10"/>
  <c r="P78" i="10"/>
  <c r="O78" i="10"/>
  <c r="N78" i="10"/>
  <c r="M78" i="10"/>
  <c r="L78" i="10"/>
  <c r="K78" i="10"/>
  <c r="J78" i="10"/>
  <c r="G4" i="4"/>
  <c r="I78" i="10"/>
  <c r="H79" i="10"/>
  <c r="N173" i="5"/>
  <c r="G173" i="5"/>
  <c r="F173" i="5"/>
  <c r="S91" i="1"/>
  <c r="S92" i="1"/>
  <c r="S94" i="1"/>
  <c r="S95" i="1"/>
  <c r="F91" i="1"/>
  <c r="F92" i="1"/>
  <c r="F94" i="1"/>
  <c r="F95" i="1"/>
  <c r="G91" i="1"/>
  <c r="H91" i="1"/>
  <c r="I91" i="1"/>
  <c r="J91" i="1"/>
  <c r="K91" i="1"/>
  <c r="L91" i="1"/>
  <c r="M91" i="1"/>
  <c r="N91" i="1"/>
  <c r="O91" i="1"/>
  <c r="P91" i="1"/>
  <c r="Q91" i="1"/>
  <c r="R91" i="1"/>
  <c r="G92" i="1"/>
  <c r="H92" i="1"/>
  <c r="I92" i="1"/>
  <c r="J92" i="1"/>
  <c r="K92" i="1"/>
  <c r="L92" i="1"/>
  <c r="M92" i="1"/>
  <c r="N92" i="1"/>
  <c r="O92" i="1"/>
  <c r="P92" i="1"/>
  <c r="Q92" i="1"/>
  <c r="R92" i="1"/>
  <c r="G94" i="1"/>
  <c r="H94" i="1"/>
  <c r="I94" i="1"/>
  <c r="J94" i="1"/>
  <c r="K94" i="1"/>
  <c r="L94" i="1"/>
  <c r="M94" i="1"/>
  <c r="N94" i="1"/>
  <c r="O94" i="1"/>
  <c r="P94" i="1"/>
  <c r="Q94" i="1"/>
  <c r="R94" i="1"/>
  <c r="G95" i="1"/>
  <c r="H95" i="1"/>
  <c r="I95" i="1"/>
  <c r="J95" i="1"/>
  <c r="K95" i="1"/>
  <c r="L95" i="1"/>
  <c r="M95" i="1"/>
  <c r="N95" i="1"/>
  <c r="O95" i="1"/>
  <c r="P95" i="1"/>
  <c r="Q95" i="1"/>
  <c r="R95" i="1"/>
  <c r="G48" i="1"/>
  <c r="H48" i="1"/>
  <c r="I48" i="1"/>
  <c r="J48" i="1"/>
  <c r="I87" i="8" l="1"/>
  <c r="H240" i="8"/>
  <c r="I38" i="10"/>
  <c r="H4" i="4"/>
  <c r="H12" i="4" s="1"/>
  <c r="F21" i="12"/>
  <c r="G7" i="12"/>
  <c r="G2" i="12"/>
  <c r="G17" i="12" s="1"/>
  <c r="I204" i="5"/>
  <c r="I208" i="5" s="1"/>
  <c r="AW15" i="12"/>
  <c r="AV4" i="12"/>
  <c r="AV14" i="12" s="1"/>
  <c r="G7" i="9"/>
  <c r="P205" i="5"/>
  <c r="I7" i="10"/>
  <c r="I18" i="10"/>
  <c r="I47" i="10"/>
  <c r="G10" i="1"/>
  <c r="I57" i="10"/>
  <c r="I66" i="10"/>
  <c r="Q204" i="5"/>
  <c r="Q208" i="5" s="1"/>
  <c r="G11" i="3"/>
  <c r="S314" i="7"/>
  <c r="S317" i="7" s="1"/>
  <c r="S321" i="7" s="1"/>
  <c r="S316" i="7"/>
  <c r="S319" i="7" s="1"/>
  <c r="S323" i="7" s="1"/>
  <c r="S315" i="7"/>
  <c r="S318" i="7" s="1"/>
  <c r="S322" i="7" s="1"/>
  <c r="N203" i="5"/>
  <c r="Q205" i="5"/>
  <c r="R203" i="5"/>
  <c r="M203" i="5"/>
  <c r="P204" i="5"/>
  <c r="P208" i="5" s="1"/>
  <c r="G203" i="5"/>
  <c r="G207" i="5" s="1"/>
  <c r="O203" i="5"/>
  <c r="H203" i="5"/>
  <c r="H207" i="5" s="1"/>
  <c r="P203" i="5"/>
  <c r="Q203" i="5"/>
  <c r="I203" i="5"/>
  <c r="I207" i="5" s="1"/>
  <c r="J203" i="5"/>
  <c r="K203" i="5"/>
  <c r="L203" i="5"/>
  <c r="I209" i="5"/>
  <c r="J204" i="5"/>
  <c r="J208" i="5" s="1"/>
  <c r="J205" i="5"/>
  <c r="R204" i="5"/>
  <c r="R208" i="5" s="1"/>
  <c r="R205" i="5"/>
  <c r="K204" i="5"/>
  <c r="K208" i="5" s="1"/>
  <c r="K205" i="5"/>
  <c r="L204" i="5"/>
  <c r="L208" i="5" s="1"/>
  <c r="L205" i="5"/>
  <c r="M204" i="5"/>
  <c r="M208" i="5" s="1"/>
  <c r="M205" i="5"/>
  <c r="N204" i="5"/>
  <c r="N208" i="5" s="1"/>
  <c r="N205" i="5"/>
  <c r="G204" i="5"/>
  <c r="G208" i="5" s="1"/>
  <c r="G205" i="5"/>
  <c r="G209" i="5" s="1"/>
  <c r="O204" i="5"/>
  <c r="O208" i="5" s="1"/>
  <c r="O205" i="5"/>
  <c r="H204" i="5"/>
  <c r="H208" i="5" s="1"/>
  <c r="H205" i="5"/>
  <c r="H209" i="5" s="1"/>
  <c r="S285" i="7"/>
  <c r="J194" i="5"/>
  <c r="J196" i="5"/>
  <c r="I29" i="10"/>
  <c r="I13" i="4"/>
  <c r="H8" i="4"/>
  <c r="H10" i="4" s="1"/>
  <c r="H11" i="4" s="1"/>
  <c r="I75" i="10"/>
  <c r="I8" i="3"/>
  <c r="I80" i="8"/>
  <c r="H9" i="1"/>
  <c r="I75" i="9"/>
  <c r="G4" i="3"/>
  <c r="J66" i="10"/>
  <c r="J57" i="10"/>
  <c r="J47" i="10"/>
  <c r="J38" i="10"/>
  <c r="J29" i="10"/>
  <c r="J18" i="10"/>
  <c r="J7" i="10"/>
  <c r="H66" i="10"/>
  <c r="H57" i="10"/>
  <c r="H47" i="10"/>
  <c r="H38" i="10"/>
  <c r="H29" i="10"/>
  <c r="H18" i="10"/>
  <c r="H7" i="10"/>
  <c r="H13" i="3"/>
  <c r="H11" i="3" s="1"/>
  <c r="G311" i="11"/>
  <c r="H311" i="11"/>
  <c r="I311" i="11"/>
  <c r="J311" i="11"/>
  <c r="K311" i="11"/>
  <c r="L311" i="11"/>
  <c r="M311" i="11"/>
  <c r="N311" i="11"/>
  <c r="O311" i="11"/>
  <c r="P311" i="11"/>
  <c r="Q311" i="11"/>
  <c r="R311" i="11"/>
  <c r="S311" i="11"/>
  <c r="T311" i="11"/>
  <c r="U311" i="11"/>
  <c r="V311" i="11"/>
  <c r="W311" i="11"/>
  <c r="X311" i="11"/>
  <c r="Y311" i="11"/>
  <c r="Z311" i="11"/>
  <c r="AA311" i="11"/>
  <c r="AB311" i="11"/>
  <c r="AC311" i="11"/>
  <c r="AD311" i="11"/>
  <c r="AE311" i="11"/>
  <c r="AF311" i="11"/>
  <c r="AG311" i="11"/>
  <c r="AH311" i="11"/>
  <c r="AI311" i="11"/>
  <c r="AJ311" i="11"/>
  <c r="AK311" i="11"/>
  <c r="AL311" i="11"/>
  <c r="AM311" i="11"/>
  <c r="AN311" i="11"/>
  <c r="AO311" i="11"/>
  <c r="AP311" i="11"/>
  <c r="AQ311" i="11"/>
  <c r="AR311" i="11"/>
  <c r="AS311" i="11"/>
  <c r="AT311" i="11"/>
  <c r="AU311" i="11"/>
  <c r="AV311" i="11"/>
  <c r="AW311" i="11"/>
  <c r="AX311" i="11"/>
  <c r="AY311" i="11"/>
  <c r="AZ311" i="11"/>
  <c r="BA311" i="11"/>
  <c r="BB311" i="11"/>
  <c r="C311" i="11"/>
  <c r="D311" i="11"/>
  <c r="E311" i="11"/>
  <c r="F311" i="11"/>
  <c r="B311" i="11"/>
  <c r="G290" i="11"/>
  <c r="H290" i="11"/>
  <c r="I290" i="11"/>
  <c r="J290" i="11"/>
  <c r="K290" i="11"/>
  <c r="L290" i="11"/>
  <c r="M290" i="11"/>
  <c r="N290" i="11"/>
  <c r="O290" i="11"/>
  <c r="P290" i="11"/>
  <c r="Q290" i="11"/>
  <c r="R290" i="11"/>
  <c r="S290" i="11"/>
  <c r="T290" i="11"/>
  <c r="U290" i="11"/>
  <c r="V290" i="11"/>
  <c r="W290" i="11"/>
  <c r="X290" i="11"/>
  <c r="Y290" i="11"/>
  <c r="Z290" i="11"/>
  <c r="AA290" i="11"/>
  <c r="AB290" i="11"/>
  <c r="AC290" i="11"/>
  <c r="AD290" i="11"/>
  <c r="AE290" i="11"/>
  <c r="AF290" i="11"/>
  <c r="AG290" i="11"/>
  <c r="AH290" i="11"/>
  <c r="AI290" i="11"/>
  <c r="AJ290" i="11"/>
  <c r="AK290" i="11"/>
  <c r="AL290" i="11"/>
  <c r="AM290" i="11"/>
  <c r="AN290" i="11"/>
  <c r="AO290" i="11"/>
  <c r="AP290" i="11"/>
  <c r="AQ290" i="11"/>
  <c r="AR290" i="11"/>
  <c r="AS290" i="11"/>
  <c r="AT290" i="11"/>
  <c r="AU290" i="11"/>
  <c r="AV290" i="11"/>
  <c r="AW290" i="11"/>
  <c r="AX290" i="11"/>
  <c r="AY290" i="11"/>
  <c r="AZ290" i="11"/>
  <c r="BA290" i="11"/>
  <c r="BB290" i="11"/>
  <c r="C290" i="11"/>
  <c r="D290" i="11"/>
  <c r="E290" i="11"/>
  <c r="F290" i="11"/>
  <c r="B290" i="11"/>
  <c r="G269" i="11"/>
  <c r="H269" i="11"/>
  <c r="I269" i="11"/>
  <c r="J269" i="11"/>
  <c r="K269" i="11"/>
  <c r="L269" i="11"/>
  <c r="M269" i="11"/>
  <c r="N269" i="11"/>
  <c r="O269" i="11"/>
  <c r="P269" i="11"/>
  <c r="Q269" i="11"/>
  <c r="R269" i="11"/>
  <c r="S269" i="11"/>
  <c r="T269" i="11"/>
  <c r="U269" i="11"/>
  <c r="V269" i="11"/>
  <c r="W269" i="11"/>
  <c r="X269" i="11"/>
  <c r="Y269" i="11"/>
  <c r="Z269" i="11"/>
  <c r="AA269" i="11"/>
  <c r="AB269" i="11"/>
  <c r="AC269" i="11"/>
  <c r="AD269" i="11"/>
  <c r="AE269" i="11"/>
  <c r="AF269" i="11"/>
  <c r="AG269" i="11"/>
  <c r="AH269" i="11"/>
  <c r="AI269" i="11"/>
  <c r="AJ269" i="11"/>
  <c r="AK269" i="11"/>
  <c r="AL269" i="11"/>
  <c r="AM269" i="11"/>
  <c r="AN269" i="11"/>
  <c r="AO269" i="11"/>
  <c r="AP269" i="11"/>
  <c r="AQ269" i="11"/>
  <c r="AR269" i="11"/>
  <c r="AS269" i="11"/>
  <c r="AT269" i="11"/>
  <c r="AU269" i="11"/>
  <c r="AV269" i="11"/>
  <c r="AW269" i="11"/>
  <c r="AX269" i="11"/>
  <c r="AY269" i="11"/>
  <c r="AZ269" i="11"/>
  <c r="BA269" i="11"/>
  <c r="BB269" i="11"/>
  <c r="F269" i="11"/>
  <c r="C269" i="11"/>
  <c r="D269" i="11"/>
  <c r="E269" i="11"/>
  <c r="B269" i="11"/>
  <c r="F172" i="6"/>
  <c r="F292" i="11" s="1"/>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E175" i="7"/>
  <c r="BB174" i="6"/>
  <c r="BA174" i="6"/>
  <c r="AZ174" i="6"/>
  <c r="AY174" i="6"/>
  <c r="AX174" i="6"/>
  <c r="AW174" i="6"/>
  <c r="AV174" i="6"/>
  <c r="AU174" i="6"/>
  <c r="AT174" i="6"/>
  <c r="AS174" i="6"/>
  <c r="AR174" i="6"/>
  <c r="AQ174" i="6"/>
  <c r="AP174" i="6"/>
  <c r="AO174" i="6"/>
  <c r="AN174" i="6"/>
  <c r="AM174" i="6"/>
  <c r="AL174" i="6"/>
  <c r="AK174" i="6"/>
  <c r="AJ174" i="6"/>
  <c r="AI174" i="6"/>
  <c r="AH174" i="6"/>
  <c r="AG174" i="6"/>
  <c r="AF174" i="6"/>
  <c r="AE174" i="6"/>
  <c r="AD174" i="6"/>
  <c r="AC174" i="6"/>
  <c r="AB174" i="6"/>
  <c r="AA174" i="6"/>
  <c r="Z174" i="6"/>
  <c r="Y174" i="6"/>
  <c r="X174" i="6"/>
  <c r="W174" i="6"/>
  <c r="V174" i="6"/>
  <c r="U174" i="6"/>
  <c r="T174" i="6"/>
  <c r="S174" i="6"/>
  <c r="R174" i="6"/>
  <c r="Q174" i="6"/>
  <c r="P174" i="6"/>
  <c r="O174" i="6"/>
  <c r="N174" i="6"/>
  <c r="M174" i="6"/>
  <c r="L174" i="6"/>
  <c r="K174" i="6"/>
  <c r="J174" i="6"/>
  <c r="I174" i="6"/>
  <c r="H174" i="6"/>
  <c r="G174" i="6"/>
  <c r="F174" i="6"/>
  <c r="G174" i="5"/>
  <c r="H174" i="5"/>
  <c r="I174" i="5"/>
  <c r="J174" i="5"/>
  <c r="K174" i="5"/>
  <c r="L174" i="5"/>
  <c r="M174" i="5"/>
  <c r="N174" i="5"/>
  <c r="O174" i="5"/>
  <c r="P174" i="5"/>
  <c r="Q174" i="5"/>
  <c r="R174" i="5"/>
  <c r="S174" i="5"/>
  <c r="T174" i="5"/>
  <c r="U174" i="5"/>
  <c r="V174" i="5"/>
  <c r="W174" i="5"/>
  <c r="X174" i="5"/>
  <c r="Y174" i="5"/>
  <c r="Z174" i="5"/>
  <c r="AA174" i="5"/>
  <c r="AB174" i="5"/>
  <c r="AC174" i="5"/>
  <c r="AD174" i="5"/>
  <c r="AE174" i="5"/>
  <c r="AF174" i="5"/>
  <c r="AG174" i="5"/>
  <c r="AH174" i="5"/>
  <c r="AI174" i="5"/>
  <c r="AJ174" i="5"/>
  <c r="AK174" i="5"/>
  <c r="AL174" i="5"/>
  <c r="AM174" i="5"/>
  <c r="AN174" i="5"/>
  <c r="AO174" i="5"/>
  <c r="AP174" i="5"/>
  <c r="AQ174" i="5"/>
  <c r="AR174" i="5"/>
  <c r="AS174" i="5"/>
  <c r="AT174" i="5"/>
  <c r="AU174" i="5"/>
  <c r="AV174" i="5"/>
  <c r="AW174" i="5"/>
  <c r="AX174" i="5"/>
  <c r="AY174" i="5"/>
  <c r="AZ174" i="5"/>
  <c r="BA174" i="5"/>
  <c r="BB174" i="5"/>
  <c r="F174" i="5"/>
  <c r="H7" i="12" l="1"/>
  <c r="H2" i="12"/>
  <c r="H17" i="12" s="1"/>
  <c r="H4" i="3"/>
  <c r="H12" i="3" s="1"/>
  <c r="G12" i="3"/>
  <c r="H7" i="8" s="1"/>
  <c r="H167" i="8" s="1"/>
  <c r="AX15" i="12"/>
  <c r="AW4" i="12"/>
  <c r="AW14" i="12" s="1"/>
  <c r="H10" i="1"/>
  <c r="J209" i="5"/>
  <c r="J207" i="5"/>
  <c r="K194" i="5"/>
  <c r="K207" i="5" s="1"/>
  <c r="K196" i="5"/>
  <c r="K209" i="5" s="1"/>
  <c r="J13" i="4"/>
  <c r="I4" i="4"/>
  <c r="I12" i="4" s="1"/>
  <c r="H61" i="8"/>
  <c r="J80" i="8"/>
  <c r="I10" i="3"/>
  <c r="H40" i="8"/>
  <c r="H50" i="8"/>
  <c r="H210" i="8" s="1"/>
  <c r="I7" i="1"/>
  <c r="J75" i="9"/>
  <c r="I8" i="4"/>
  <c r="I10" i="4" s="1"/>
  <c r="I11" i="4" s="1"/>
  <c r="J75" i="10"/>
  <c r="I13" i="1"/>
  <c r="H4" i="1"/>
  <c r="H66" i="9"/>
  <c r="H57" i="9"/>
  <c r="H47" i="9"/>
  <c r="H38" i="9"/>
  <c r="H29" i="9"/>
  <c r="H18" i="9"/>
  <c r="I71" i="8"/>
  <c r="I61" i="8"/>
  <c r="I50" i="8"/>
  <c r="I40" i="8"/>
  <c r="I30" i="8"/>
  <c r="I18" i="8"/>
  <c r="I7" i="8"/>
  <c r="I13" i="3"/>
  <c r="I4" i="3" s="1"/>
  <c r="I12" i="3" s="1"/>
  <c r="T59" i="3"/>
  <c r="U59" i="3" s="1"/>
  <c r="V59" i="3" s="1"/>
  <c r="W59" i="3" s="1"/>
  <c r="X59" i="3" s="1"/>
  <c r="Y59" i="3" s="1"/>
  <c r="Z59" i="3" s="1"/>
  <c r="AA59" i="3" s="1"/>
  <c r="AB59" i="3" s="1"/>
  <c r="AC59" i="3" s="1"/>
  <c r="AD59" i="3" s="1"/>
  <c r="AE59" i="3" s="1"/>
  <c r="AF59" i="3" s="1"/>
  <c r="AG59" i="3" s="1"/>
  <c r="AG172" i="6" s="1"/>
  <c r="AG292" i="11" s="1"/>
  <c r="E173" i="7"/>
  <c r="F293" i="11" s="1"/>
  <c r="F291" i="11"/>
  <c r="F173" i="7"/>
  <c r="G172" i="6"/>
  <c r="G292" i="11" s="1"/>
  <c r="I7" i="12" l="1"/>
  <c r="I2" i="12"/>
  <c r="I17" i="12" s="1"/>
  <c r="H71" i="8"/>
  <c r="H30" i="8"/>
  <c r="H18" i="8"/>
  <c r="H178" i="8" s="1"/>
  <c r="AY15" i="12"/>
  <c r="AX4" i="12"/>
  <c r="AX14" i="12" s="1"/>
  <c r="I10" i="1"/>
  <c r="G293" i="11"/>
  <c r="L194" i="5"/>
  <c r="L207" i="5" s="1"/>
  <c r="L196" i="5"/>
  <c r="L209" i="5" s="1"/>
  <c r="K7" i="10"/>
  <c r="K66" i="10"/>
  <c r="K57" i="10"/>
  <c r="K47" i="10"/>
  <c r="K29" i="10"/>
  <c r="K38" i="10"/>
  <c r="K18" i="10"/>
  <c r="K13" i="4"/>
  <c r="J4" i="4"/>
  <c r="J12" i="4" s="1"/>
  <c r="I11" i="3"/>
  <c r="J8" i="4"/>
  <c r="K75" i="10"/>
  <c r="J7" i="1"/>
  <c r="J9" i="1" s="1"/>
  <c r="K75" i="9"/>
  <c r="J13" i="1"/>
  <c r="I4" i="1"/>
  <c r="J71" i="8"/>
  <c r="J61" i="8"/>
  <c r="J50" i="8"/>
  <c r="J40" i="8"/>
  <c r="J30" i="8"/>
  <c r="J18" i="8"/>
  <c r="J7" i="8"/>
  <c r="J13" i="3"/>
  <c r="I66" i="9"/>
  <c r="I57" i="9"/>
  <c r="I47" i="9"/>
  <c r="I38" i="9"/>
  <c r="I29" i="9"/>
  <c r="I18" i="9"/>
  <c r="I7" i="9"/>
  <c r="O172" i="6"/>
  <c r="O292" i="11" s="1"/>
  <c r="AB172" i="6"/>
  <c r="AB292" i="11" s="1"/>
  <c r="T172" i="6"/>
  <c r="T292" i="11" s="1"/>
  <c r="AD172" i="6"/>
  <c r="AD292" i="11" s="1"/>
  <c r="W172" i="6"/>
  <c r="W292" i="11" s="1"/>
  <c r="J172" i="6"/>
  <c r="J292" i="11" s="1"/>
  <c r="L172" i="6"/>
  <c r="L292" i="11" s="1"/>
  <c r="AF172" i="6"/>
  <c r="AF292" i="11" s="1"/>
  <c r="U172" i="6"/>
  <c r="U292" i="11" s="1"/>
  <c r="AA172" i="6"/>
  <c r="AA292" i="11" s="1"/>
  <c r="AE172" i="6"/>
  <c r="AE292" i="11" s="1"/>
  <c r="Z172" i="6"/>
  <c r="Z292" i="11" s="1"/>
  <c r="H172" i="6"/>
  <c r="H292" i="11" s="1"/>
  <c r="AH59" i="3"/>
  <c r="AI59" i="3" s="1"/>
  <c r="AC172" i="6"/>
  <c r="AC292" i="11" s="1"/>
  <c r="V172" i="6"/>
  <c r="V292" i="11" s="1"/>
  <c r="R172" i="6"/>
  <c r="R292" i="11" s="1"/>
  <c r="I172" i="6"/>
  <c r="I292" i="11" s="1"/>
  <c r="K172" i="6"/>
  <c r="K292" i="11" s="1"/>
  <c r="X172" i="6"/>
  <c r="X292" i="11" s="1"/>
  <c r="Y172" i="6"/>
  <c r="Y292" i="11" s="1"/>
  <c r="M172" i="6"/>
  <c r="M292" i="11" s="1"/>
  <c r="P172" i="6"/>
  <c r="P292" i="11" s="1"/>
  <c r="Q172" i="6"/>
  <c r="Q292" i="11" s="1"/>
  <c r="S172" i="6"/>
  <c r="S292" i="11" s="1"/>
  <c r="N172" i="6"/>
  <c r="N292" i="11" s="1"/>
  <c r="G291" i="11"/>
  <c r="G173" i="7"/>
  <c r="J10" i="4" l="1"/>
  <c r="J11" i="4" s="1"/>
  <c r="J7" i="12"/>
  <c r="J2" i="12"/>
  <c r="J17" i="12" s="1"/>
  <c r="AZ15" i="12"/>
  <c r="AY4" i="12"/>
  <c r="AY14" i="12" s="1"/>
  <c r="J10" i="1"/>
  <c r="H293" i="11"/>
  <c r="M194" i="5"/>
  <c r="M207" i="5" s="1"/>
  <c r="M196" i="5"/>
  <c r="M209" i="5" s="1"/>
  <c r="L57" i="10"/>
  <c r="L38" i="10"/>
  <c r="L66" i="10"/>
  <c r="L47" i="10"/>
  <c r="L29" i="10"/>
  <c r="L7" i="10"/>
  <c r="L18" i="10"/>
  <c r="L13" i="4"/>
  <c r="K4" i="4"/>
  <c r="K12" i="4" s="1"/>
  <c r="AH172" i="6"/>
  <c r="AH292" i="11" s="1"/>
  <c r="J4" i="3"/>
  <c r="J12" i="3" s="1"/>
  <c r="K30" i="8" s="1"/>
  <c r="K7" i="1"/>
  <c r="K9" i="1" s="1"/>
  <c r="L75" i="9"/>
  <c r="K8" i="4"/>
  <c r="K10" i="4" s="1"/>
  <c r="K11" i="4" s="1"/>
  <c r="L75" i="10"/>
  <c r="J8" i="3"/>
  <c r="K13" i="1"/>
  <c r="J4" i="1"/>
  <c r="J12" i="1" s="1"/>
  <c r="K18" i="9" s="1"/>
  <c r="K13" i="3"/>
  <c r="J66" i="9"/>
  <c r="J57" i="9"/>
  <c r="J47" i="9"/>
  <c r="J38" i="9"/>
  <c r="J29" i="9"/>
  <c r="J18" i="9"/>
  <c r="J7" i="9"/>
  <c r="H291" i="11"/>
  <c r="H173" i="7"/>
  <c r="AJ59" i="3"/>
  <c r="AI172" i="6"/>
  <c r="AI292" i="11" s="1"/>
  <c r="K7" i="12" l="1"/>
  <c r="K2" i="12"/>
  <c r="K17" i="12" s="1"/>
  <c r="BA15" i="12"/>
  <c r="AZ4" i="12"/>
  <c r="AZ14" i="12" s="1"/>
  <c r="K71" i="8"/>
  <c r="K29" i="9"/>
  <c r="K38" i="9"/>
  <c r="K66" i="9"/>
  <c r="K10" i="1"/>
  <c r="K40" i="8"/>
  <c r="K47" i="9"/>
  <c r="K57" i="9"/>
  <c r="K7" i="9"/>
  <c r="K50" i="8"/>
  <c r="K61" i="8"/>
  <c r="I293" i="11"/>
  <c r="N194" i="5"/>
  <c r="N207" i="5" s="1"/>
  <c r="N196" i="5"/>
  <c r="N209" i="5" s="1"/>
  <c r="M13" i="4"/>
  <c r="L4" i="4"/>
  <c r="L12" i="4" s="1"/>
  <c r="M66" i="10"/>
  <c r="M38" i="10"/>
  <c r="M57" i="10"/>
  <c r="M47" i="10"/>
  <c r="M29" i="10"/>
  <c r="M7" i="10"/>
  <c r="M18" i="10"/>
  <c r="K18" i="8"/>
  <c r="K4" i="3"/>
  <c r="K12" i="3" s="1"/>
  <c r="L61" i="8" s="1"/>
  <c r="K7" i="8"/>
  <c r="K80" i="8"/>
  <c r="J10" i="3"/>
  <c r="J11" i="3" s="1"/>
  <c r="L8" i="4"/>
  <c r="L10" i="4" s="1"/>
  <c r="L11" i="4" s="1"/>
  <c r="M75" i="10"/>
  <c r="L7" i="1"/>
  <c r="L9" i="1" s="1"/>
  <c r="M75" i="9"/>
  <c r="K8" i="3"/>
  <c r="L13" i="1"/>
  <c r="K4" i="1"/>
  <c r="K12" i="1" s="1"/>
  <c r="L66" i="9" s="1"/>
  <c r="L13" i="3"/>
  <c r="L4" i="3" s="1"/>
  <c r="L12" i="3" s="1"/>
  <c r="L47" i="9"/>
  <c r="I291" i="11"/>
  <c r="I173" i="7"/>
  <c r="AK59" i="3"/>
  <c r="AJ172" i="6"/>
  <c r="AJ292" i="11" s="1"/>
  <c r="L7" i="12" l="1"/>
  <c r="L2" i="12"/>
  <c r="L17" i="12" s="1"/>
  <c r="BB15" i="12"/>
  <c r="BA4" i="12"/>
  <c r="BA14" i="12" s="1"/>
  <c r="L38" i="9"/>
  <c r="L7" i="9"/>
  <c r="L18" i="9"/>
  <c r="L29" i="9"/>
  <c r="L30" i="8"/>
  <c r="L18" i="8"/>
  <c r="L71" i="8"/>
  <c r="L57" i="9"/>
  <c r="L7" i="8"/>
  <c r="L10" i="1"/>
  <c r="J293" i="11"/>
  <c r="O194" i="5"/>
  <c r="O207" i="5" s="1"/>
  <c r="O196" i="5"/>
  <c r="O209" i="5" s="1"/>
  <c r="N57" i="10"/>
  <c r="N38" i="10"/>
  <c r="N18" i="10"/>
  <c r="N47" i="10"/>
  <c r="N29" i="10"/>
  <c r="N7" i="10"/>
  <c r="N66" i="10"/>
  <c r="N13" i="4"/>
  <c r="M4" i="4"/>
  <c r="M12" i="4" s="1"/>
  <c r="L80" i="8"/>
  <c r="K10" i="3"/>
  <c r="K11" i="3" s="1"/>
  <c r="L40" i="8"/>
  <c r="L50" i="8"/>
  <c r="M7" i="1"/>
  <c r="M9" i="1" s="1"/>
  <c r="N75" i="9"/>
  <c r="M8" i="4"/>
  <c r="M10" i="4" s="1"/>
  <c r="M11" i="4" s="1"/>
  <c r="N75" i="10"/>
  <c r="L8" i="3"/>
  <c r="M13" i="1"/>
  <c r="L4" i="1"/>
  <c r="L12" i="1" s="1"/>
  <c r="M66" i="9" s="1"/>
  <c r="M71" i="8"/>
  <c r="M61" i="8"/>
  <c r="M50" i="8"/>
  <c r="M40" i="8"/>
  <c r="M30" i="8"/>
  <c r="M18" i="8"/>
  <c r="M7" i="8"/>
  <c r="M13" i="3"/>
  <c r="M4" i="3" s="1"/>
  <c r="M12" i="3" s="1"/>
  <c r="J291" i="11"/>
  <c r="J173" i="7"/>
  <c r="AL59" i="3"/>
  <c r="AK172" i="6"/>
  <c r="AK292" i="11" s="1"/>
  <c r="M7" i="12" l="1"/>
  <c r="M2" i="12"/>
  <c r="M17" i="12" s="1"/>
  <c r="BB4" i="12"/>
  <c r="BB14" i="12" s="1"/>
  <c r="M10" i="1"/>
  <c r="M29" i="9"/>
  <c r="M38" i="9"/>
  <c r="M18" i="9"/>
  <c r="M47" i="9"/>
  <c r="M57" i="9"/>
  <c r="M7" i="9"/>
  <c r="K293" i="11"/>
  <c r="P194" i="5"/>
  <c r="P207" i="5" s="1"/>
  <c r="P196" i="5"/>
  <c r="P209" i="5" s="1"/>
  <c r="O13" i="4"/>
  <c r="N4" i="4"/>
  <c r="N12" i="4" s="1"/>
  <c r="O47" i="10"/>
  <c r="O18" i="10"/>
  <c r="O38" i="10"/>
  <c r="O29" i="10"/>
  <c r="O66" i="10"/>
  <c r="O57" i="10"/>
  <c r="O7" i="10"/>
  <c r="M80" i="8"/>
  <c r="L10" i="3"/>
  <c r="L11" i="3" s="1"/>
  <c r="N8" i="4"/>
  <c r="N10" i="4" s="1"/>
  <c r="N11" i="4" s="1"/>
  <c r="O75" i="10"/>
  <c r="N7" i="1"/>
  <c r="N9" i="1" s="1"/>
  <c r="O75" i="9"/>
  <c r="M8" i="3"/>
  <c r="N13" i="1"/>
  <c r="M4" i="1"/>
  <c r="M12" i="1" s="1"/>
  <c r="N57" i="9" s="1"/>
  <c r="N71" i="8"/>
  <c r="N61" i="8"/>
  <c r="N50" i="8"/>
  <c r="N40" i="8"/>
  <c r="N30" i="8"/>
  <c r="N18" i="8"/>
  <c r="N7" i="8"/>
  <c r="N13" i="3"/>
  <c r="N4" i="3" s="1"/>
  <c r="N12" i="3" s="1"/>
  <c r="N66" i="9"/>
  <c r="K291" i="11"/>
  <c r="K173" i="7"/>
  <c r="AM59" i="3"/>
  <c r="AL172" i="6"/>
  <c r="AL292" i="11" s="1"/>
  <c r="N7" i="12" l="1"/>
  <c r="N2" i="12"/>
  <c r="N17" i="12" s="1"/>
  <c r="N10" i="1"/>
  <c r="N7" i="9"/>
  <c r="N18" i="9"/>
  <c r="N29" i="9"/>
  <c r="N38" i="9"/>
  <c r="N47" i="9"/>
  <c r="L293" i="11"/>
  <c r="Q194" i="5"/>
  <c r="Q207" i="5" s="1"/>
  <c r="Q196" i="5"/>
  <c r="Q209" i="5" s="1"/>
  <c r="P38" i="10"/>
  <c r="P18" i="10"/>
  <c r="P29" i="10"/>
  <c r="P7" i="10"/>
  <c r="P47" i="10"/>
  <c r="P66" i="10"/>
  <c r="P57" i="10"/>
  <c r="P13" i="4"/>
  <c r="O4" i="4"/>
  <c r="O12" i="4" s="1"/>
  <c r="N80" i="8"/>
  <c r="M10" i="3"/>
  <c r="M11" i="3" s="1"/>
  <c r="O7" i="1"/>
  <c r="O9" i="1" s="1"/>
  <c r="P75" i="9"/>
  <c r="O8" i="4"/>
  <c r="O10" i="4" s="1"/>
  <c r="O11" i="4" s="1"/>
  <c r="P75" i="10"/>
  <c r="N8" i="3"/>
  <c r="O13" i="1"/>
  <c r="N4" i="1"/>
  <c r="N12" i="1" s="1"/>
  <c r="O29" i="9" s="1"/>
  <c r="O71" i="8"/>
  <c r="O61" i="8"/>
  <c r="O50" i="8"/>
  <c r="O40" i="8"/>
  <c r="O30" i="8"/>
  <c r="O18" i="8"/>
  <c r="O7" i="8"/>
  <c r="O13" i="3"/>
  <c r="O4" i="3" s="1"/>
  <c r="O12" i="3" s="1"/>
  <c r="O66" i="9"/>
  <c r="L291" i="11"/>
  <c r="L173" i="7"/>
  <c r="AN59" i="3"/>
  <c r="AM172" i="6"/>
  <c r="AM292" i="11" s="1"/>
  <c r="O7" i="12" l="1"/>
  <c r="O2" i="12"/>
  <c r="O17" i="12" s="1"/>
  <c r="O57" i="9"/>
  <c r="O47" i="9"/>
  <c r="O7" i="9"/>
  <c r="O38" i="9"/>
  <c r="O10" i="1"/>
  <c r="O18" i="9"/>
  <c r="M293" i="11"/>
  <c r="R194" i="5"/>
  <c r="R207" i="5" s="1"/>
  <c r="R196" i="5"/>
  <c r="R209" i="5" s="1"/>
  <c r="Q13" i="4"/>
  <c r="P4" i="4"/>
  <c r="P12" i="4" s="1"/>
  <c r="Q29" i="10"/>
  <c r="Q7" i="10"/>
  <c r="Q18" i="10"/>
  <c r="Q57" i="10"/>
  <c r="Q66" i="10"/>
  <c r="Q47" i="10"/>
  <c r="Q38" i="10"/>
  <c r="O80" i="8"/>
  <c r="N10" i="3"/>
  <c r="N11" i="3" s="1"/>
  <c r="P8" i="4"/>
  <c r="P10" i="4" s="1"/>
  <c r="P11" i="4" s="1"/>
  <c r="Q75" i="10"/>
  <c r="P7" i="1"/>
  <c r="P9" i="1" s="1"/>
  <c r="Q75" i="9"/>
  <c r="O8" i="3"/>
  <c r="P13" i="1"/>
  <c r="O4" i="1"/>
  <c r="O12" i="1" s="1"/>
  <c r="P29" i="9" s="1"/>
  <c r="P71" i="8"/>
  <c r="P61" i="8"/>
  <c r="P50" i="8"/>
  <c r="P40" i="8"/>
  <c r="P30" i="8"/>
  <c r="P18" i="8"/>
  <c r="P7" i="8"/>
  <c r="P13" i="3"/>
  <c r="P4" i="3" s="1"/>
  <c r="P12" i="3" s="1"/>
  <c r="P47" i="9"/>
  <c r="M291" i="11"/>
  <c r="M173" i="7"/>
  <c r="AO59" i="3"/>
  <c r="AN172" i="6"/>
  <c r="AN292" i="11" s="1"/>
  <c r="P7" i="12" l="1"/>
  <c r="P2" i="12"/>
  <c r="P17" i="12" s="1"/>
  <c r="P57" i="9"/>
  <c r="P38" i="9"/>
  <c r="P66" i="9"/>
  <c r="P10" i="1"/>
  <c r="P7" i="9"/>
  <c r="P18" i="9"/>
  <c r="N293" i="11"/>
  <c r="S194" i="5"/>
  <c r="S196" i="5"/>
  <c r="R18" i="10"/>
  <c r="R66" i="10"/>
  <c r="R7" i="10"/>
  <c r="R29" i="10"/>
  <c r="R57" i="10"/>
  <c r="R47" i="10"/>
  <c r="R38" i="10"/>
  <c r="R13" i="4"/>
  <c r="Q4" i="4"/>
  <c r="Q12" i="4" s="1"/>
  <c r="P80" i="8"/>
  <c r="O10" i="3"/>
  <c r="O11" i="3" s="1"/>
  <c r="Q7" i="1"/>
  <c r="Q9" i="1" s="1"/>
  <c r="R75" i="9"/>
  <c r="Q8" i="4"/>
  <c r="Q10" i="4" s="1"/>
  <c r="Q11" i="4" s="1"/>
  <c r="R75" i="10"/>
  <c r="P8" i="3"/>
  <c r="Q13" i="1"/>
  <c r="P4" i="1"/>
  <c r="P12" i="1" s="1"/>
  <c r="Q66" i="9" s="1"/>
  <c r="Q71" i="8"/>
  <c r="Q61" i="8"/>
  <c r="Q50" i="8"/>
  <c r="Q40" i="8"/>
  <c r="Q30" i="8"/>
  <c r="Q18" i="8"/>
  <c r="Q7" i="8"/>
  <c r="Q13" i="3"/>
  <c r="Q4" i="3" s="1"/>
  <c r="Q12" i="3" s="1"/>
  <c r="N291" i="11"/>
  <c r="N173" i="7"/>
  <c r="AP59" i="3"/>
  <c r="AO172" i="6"/>
  <c r="AO292" i="11" s="1"/>
  <c r="Q7" i="12" l="1"/>
  <c r="Q2" i="12"/>
  <c r="Q17" i="12" s="1"/>
  <c r="Q29" i="9"/>
  <c r="Q7" i="9"/>
  <c r="Q38" i="9"/>
  <c r="Q10" i="1"/>
  <c r="Q47" i="9"/>
  <c r="Q18" i="9"/>
  <c r="Q57" i="9"/>
  <c r="O293" i="11"/>
  <c r="T194" i="5"/>
  <c r="T207" i="5" s="1"/>
  <c r="T196" i="5"/>
  <c r="S13" i="4"/>
  <c r="R4" i="4"/>
  <c r="R12" i="4" s="1"/>
  <c r="S7" i="10"/>
  <c r="S66" i="10"/>
  <c r="S57" i="10"/>
  <c r="S29" i="10"/>
  <c r="S18" i="10"/>
  <c r="S47" i="10"/>
  <c r="S38" i="10"/>
  <c r="Q80" i="8"/>
  <c r="P10" i="3"/>
  <c r="P11" i="3" s="1"/>
  <c r="R8" i="4"/>
  <c r="R10" i="4" s="1"/>
  <c r="R11" i="4" s="1"/>
  <c r="S75" i="10"/>
  <c r="R7" i="1"/>
  <c r="R9" i="1" s="1"/>
  <c r="S75" i="9"/>
  <c r="Q8" i="3"/>
  <c r="R13" i="1"/>
  <c r="Q4" i="1"/>
  <c r="Q12" i="1" s="1"/>
  <c r="R57" i="9" s="1"/>
  <c r="R71" i="8"/>
  <c r="R61" i="8"/>
  <c r="R50" i="8"/>
  <c r="R40" i="8"/>
  <c r="R30" i="8"/>
  <c r="R18" i="8"/>
  <c r="R7" i="8"/>
  <c r="R13" i="3"/>
  <c r="R4" i="3" s="1"/>
  <c r="R12" i="3" s="1"/>
  <c r="R66" i="9"/>
  <c r="O291" i="11"/>
  <c r="O173" i="7"/>
  <c r="AQ59" i="3"/>
  <c r="AP172" i="6"/>
  <c r="AP292" i="11" s="1"/>
  <c r="R7" i="12" l="1"/>
  <c r="R2" i="12"/>
  <c r="R17" i="12" s="1"/>
  <c r="R10" i="1"/>
  <c r="R38" i="9"/>
  <c r="R7" i="9"/>
  <c r="R29" i="9"/>
  <c r="R18" i="9"/>
  <c r="R47" i="9"/>
  <c r="P293" i="11"/>
  <c r="U194" i="5"/>
  <c r="U207" i="5" s="1"/>
  <c r="U196" i="5"/>
  <c r="T47" i="10"/>
  <c r="T66" i="10"/>
  <c r="T57" i="10"/>
  <c r="T7" i="10"/>
  <c r="T29" i="10"/>
  <c r="T38" i="10"/>
  <c r="T18" i="10"/>
  <c r="T13" i="4"/>
  <c r="S4" i="4"/>
  <c r="S12" i="4" s="1"/>
  <c r="R80" i="8"/>
  <c r="Q10" i="3"/>
  <c r="Q11" i="3" s="1"/>
  <c r="S7" i="1"/>
  <c r="S9" i="1" s="1"/>
  <c r="T75" i="9"/>
  <c r="S8" i="4"/>
  <c r="S10" i="4" s="1"/>
  <c r="S11" i="4" s="1"/>
  <c r="T75" i="10"/>
  <c r="R8" i="3"/>
  <c r="S13" i="1"/>
  <c r="R4" i="1"/>
  <c r="R12" i="1" s="1"/>
  <c r="S38" i="9" s="1"/>
  <c r="S71" i="8"/>
  <c r="S61" i="8"/>
  <c r="S50" i="8"/>
  <c r="S40" i="8"/>
  <c r="S30" i="8"/>
  <c r="S18" i="8"/>
  <c r="S7" i="8"/>
  <c r="S13" i="3"/>
  <c r="S4" i="3" s="1"/>
  <c r="S12" i="3" s="1"/>
  <c r="S66" i="9"/>
  <c r="S57" i="9"/>
  <c r="P291" i="11"/>
  <c r="P173" i="7"/>
  <c r="AR59" i="3"/>
  <c r="AQ172" i="6"/>
  <c r="AQ292" i="11" s="1"/>
  <c r="S7" i="12" l="1"/>
  <c r="S2" i="12"/>
  <c r="S17" i="12" s="1"/>
  <c r="S47" i="9"/>
  <c r="S18" i="9"/>
  <c r="S7" i="9"/>
  <c r="S10" i="1"/>
  <c r="S29" i="9"/>
  <c r="Q293" i="11"/>
  <c r="V194" i="5"/>
  <c r="V207" i="5" s="1"/>
  <c r="V196" i="5"/>
  <c r="U13" i="4"/>
  <c r="T4" i="4"/>
  <c r="T12" i="4" s="1"/>
  <c r="U66" i="10"/>
  <c r="U47" i="10"/>
  <c r="U57" i="10"/>
  <c r="U38" i="10"/>
  <c r="U18" i="10"/>
  <c r="U29" i="10"/>
  <c r="U7" i="10"/>
  <c r="S80" i="8"/>
  <c r="R10" i="3"/>
  <c r="R11" i="3" s="1"/>
  <c r="T8" i="4"/>
  <c r="T10" i="4" s="1"/>
  <c r="T11" i="4" s="1"/>
  <c r="U75" i="10"/>
  <c r="T7" i="1"/>
  <c r="T9" i="1" s="1"/>
  <c r="U75" i="9"/>
  <c r="S8" i="3"/>
  <c r="T13" i="1"/>
  <c r="S4" i="1"/>
  <c r="S12" i="1" s="1"/>
  <c r="T29" i="9" s="1"/>
  <c r="T71" i="8"/>
  <c r="T61" i="8"/>
  <c r="T50" i="8"/>
  <c r="T40" i="8"/>
  <c r="T30" i="8"/>
  <c r="T18" i="8"/>
  <c r="T7" i="8"/>
  <c r="T13" i="3"/>
  <c r="T4" i="3"/>
  <c r="T12" i="3" s="1"/>
  <c r="T57" i="9"/>
  <c r="T47" i="9"/>
  <c r="T38" i="9"/>
  <c r="Q172" i="5"/>
  <c r="Q291" i="11" s="1"/>
  <c r="Q173" i="7"/>
  <c r="AS59" i="3"/>
  <c r="AR172" i="6"/>
  <c r="AR292" i="11" s="1"/>
  <c r="T7" i="12" l="1"/>
  <c r="T2" i="12"/>
  <c r="T17" i="12" s="1"/>
  <c r="T66" i="9"/>
  <c r="T7" i="9"/>
  <c r="T10" i="1"/>
  <c r="T18" i="9"/>
  <c r="R293" i="11"/>
  <c r="W194" i="5"/>
  <c r="W207" i="5" s="1"/>
  <c r="W196" i="5"/>
  <c r="V57" i="10"/>
  <c r="V29" i="10"/>
  <c r="V47" i="10"/>
  <c r="V38" i="10"/>
  <c r="V18" i="10"/>
  <c r="V66" i="10"/>
  <c r="V7" i="10"/>
  <c r="V13" i="4"/>
  <c r="U4" i="4"/>
  <c r="U12" i="4" s="1"/>
  <c r="T80" i="8"/>
  <c r="S10" i="3"/>
  <c r="S11" i="3" s="1"/>
  <c r="U7" i="1"/>
  <c r="U9" i="1" s="1"/>
  <c r="V75" i="9"/>
  <c r="U8" i="4"/>
  <c r="U10" i="4" s="1"/>
  <c r="U11" i="4" s="1"/>
  <c r="V75" i="10"/>
  <c r="T8" i="3"/>
  <c r="U13" i="1"/>
  <c r="T4" i="1"/>
  <c r="T12" i="1" s="1"/>
  <c r="U18" i="9" s="1"/>
  <c r="U71" i="8"/>
  <c r="U61" i="8"/>
  <c r="U50" i="8"/>
  <c r="U40" i="8"/>
  <c r="U30" i="8"/>
  <c r="U18" i="8"/>
  <c r="U7" i="8"/>
  <c r="U13" i="3"/>
  <c r="U4" i="3" s="1"/>
  <c r="U12" i="3" s="1"/>
  <c r="U47" i="9"/>
  <c r="U38" i="9"/>
  <c r="U29" i="9"/>
  <c r="R172" i="5"/>
  <c r="R291" i="11" s="1"/>
  <c r="T64" i="4"/>
  <c r="R173" i="7"/>
  <c r="AT59" i="3"/>
  <c r="AS172" i="6"/>
  <c r="AS292" i="11" s="1"/>
  <c r="U7" i="12" l="1"/>
  <c r="U2" i="12"/>
  <c r="U17" i="12" s="1"/>
  <c r="U57" i="9"/>
  <c r="U66" i="9"/>
  <c r="U7" i="9"/>
  <c r="U10" i="1"/>
  <c r="S293" i="11"/>
  <c r="X194" i="5"/>
  <c r="X207" i="5" s="1"/>
  <c r="X196" i="5"/>
  <c r="W13" i="4"/>
  <c r="V4" i="4"/>
  <c r="V12" i="4" s="1"/>
  <c r="W47" i="10"/>
  <c r="W29" i="10"/>
  <c r="W38" i="10"/>
  <c r="W18" i="10"/>
  <c r="W57" i="10"/>
  <c r="W66" i="10"/>
  <c r="W7" i="10"/>
  <c r="U80" i="8"/>
  <c r="T10" i="3"/>
  <c r="T11" i="3" s="1"/>
  <c r="V8" i="4"/>
  <c r="V10" i="4" s="1"/>
  <c r="V11" i="4" s="1"/>
  <c r="W75" i="10"/>
  <c r="V7" i="1"/>
  <c r="V9" i="1" s="1"/>
  <c r="W75" i="9"/>
  <c r="U8" i="3"/>
  <c r="V13" i="1"/>
  <c r="U4" i="1"/>
  <c r="U12" i="1" s="1"/>
  <c r="V57" i="9" s="1"/>
  <c r="V71" i="8"/>
  <c r="V61" i="8"/>
  <c r="V50" i="8"/>
  <c r="V40" i="8"/>
  <c r="V30" i="8"/>
  <c r="V18" i="8"/>
  <c r="V7" i="8"/>
  <c r="V13" i="3"/>
  <c r="V4" i="3"/>
  <c r="V12" i="3" s="1"/>
  <c r="V18" i="9"/>
  <c r="V7" i="9"/>
  <c r="T97" i="1"/>
  <c r="S172" i="5"/>
  <c r="S291" i="11" s="1"/>
  <c r="U64" i="4"/>
  <c r="S173" i="7"/>
  <c r="AU59" i="3"/>
  <c r="AT172" i="6"/>
  <c r="AT292" i="11" s="1"/>
  <c r="V7" i="12" l="1"/>
  <c r="V2" i="12"/>
  <c r="V17" i="12" s="1"/>
  <c r="V29" i="9"/>
  <c r="V38" i="9"/>
  <c r="V47" i="9"/>
  <c r="V10" i="1"/>
  <c r="V66" i="9"/>
  <c r="T293" i="11"/>
  <c r="Y194" i="5"/>
  <c r="Y207" i="5" s="1"/>
  <c r="Y196" i="5"/>
  <c r="X38" i="10"/>
  <c r="X7" i="10"/>
  <c r="X29" i="10"/>
  <c r="X18" i="10"/>
  <c r="X66" i="10"/>
  <c r="X57" i="10"/>
  <c r="X47" i="10"/>
  <c r="X13" i="4"/>
  <c r="W4" i="4"/>
  <c r="W12" i="4" s="1"/>
  <c r="V80" i="8"/>
  <c r="U10" i="3"/>
  <c r="U11" i="3" s="1"/>
  <c r="W7" i="1"/>
  <c r="W9" i="1" s="1"/>
  <c r="X75" i="9"/>
  <c r="W8" i="4"/>
  <c r="W10" i="4" s="1"/>
  <c r="W11" i="4" s="1"/>
  <c r="X75" i="10"/>
  <c r="V8" i="3"/>
  <c r="W13" i="1"/>
  <c r="V4" i="1"/>
  <c r="V12" i="1" s="1"/>
  <c r="W66" i="9" s="1"/>
  <c r="W71" i="8"/>
  <c r="W61" i="8"/>
  <c r="W50" i="8"/>
  <c r="W40" i="8"/>
  <c r="W30" i="8"/>
  <c r="W18" i="8"/>
  <c r="W7" i="8"/>
  <c r="W13" i="3"/>
  <c r="W4" i="3" s="1"/>
  <c r="W12" i="3" s="1"/>
  <c r="U97" i="1"/>
  <c r="T172" i="5"/>
  <c r="T291" i="11" s="1"/>
  <c r="V64" i="4"/>
  <c r="T173" i="7"/>
  <c r="AV59" i="3"/>
  <c r="AU172" i="6"/>
  <c r="AU292" i="11" s="1"/>
  <c r="W7" i="12" l="1"/>
  <c r="W2" i="12"/>
  <c r="W17" i="12" s="1"/>
  <c r="W7" i="9"/>
  <c r="W10" i="1"/>
  <c r="W29" i="9"/>
  <c r="W47" i="9"/>
  <c r="W57" i="9"/>
  <c r="W18" i="9"/>
  <c r="W38" i="9"/>
  <c r="U293" i="11"/>
  <c r="Z194" i="5"/>
  <c r="Z207" i="5" s="1"/>
  <c r="Z196" i="5"/>
  <c r="Y13" i="4"/>
  <c r="X4" i="4"/>
  <c r="X12" i="4" s="1"/>
  <c r="Y29" i="10"/>
  <c r="Y7" i="10"/>
  <c r="Y18" i="10"/>
  <c r="Y38" i="10"/>
  <c r="Y57" i="10"/>
  <c r="Y66" i="10"/>
  <c r="Y47" i="10"/>
  <c r="W80" i="8"/>
  <c r="V10" i="3"/>
  <c r="V11" i="3" s="1"/>
  <c r="X8" i="4"/>
  <c r="X10" i="4" s="1"/>
  <c r="X11" i="4" s="1"/>
  <c r="Y75" i="10"/>
  <c r="X7" i="1"/>
  <c r="X9" i="1" s="1"/>
  <c r="Y75" i="9"/>
  <c r="W8" i="3"/>
  <c r="X13" i="1"/>
  <c r="W4" i="1"/>
  <c r="W12" i="1" s="1"/>
  <c r="X57" i="9" s="1"/>
  <c r="X71" i="8"/>
  <c r="X61" i="8"/>
  <c r="X50" i="8"/>
  <c r="X40" i="8"/>
  <c r="X30" i="8"/>
  <c r="X18" i="8"/>
  <c r="X7" i="8"/>
  <c r="X13" i="3"/>
  <c r="X4" i="3"/>
  <c r="X12" i="3" s="1"/>
  <c r="X66" i="9"/>
  <c r="V97" i="1"/>
  <c r="U172" i="5"/>
  <c r="U291" i="11" s="1"/>
  <c r="W64" i="4"/>
  <c r="U173" i="7"/>
  <c r="AW59" i="3"/>
  <c r="AV172" i="6"/>
  <c r="AV292" i="11" s="1"/>
  <c r="X7" i="12" l="1"/>
  <c r="X2" i="12"/>
  <c r="X17" i="12" s="1"/>
  <c r="X10" i="1"/>
  <c r="X7" i="9"/>
  <c r="X18" i="9"/>
  <c r="X29" i="9"/>
  <c r="X38" i="9"/>
  <c r="X47" i="9"/>
  <c r="V293" i="11"/>
  <c r="AA194" i="5"/>
  <c r="AA207" i="5" s="1"/>
  <c r="AA196" i="5"/>
  <c r="Z13" i="4"/>
  <c r="Y4" i="4"/>
  <c r="Y12" i="4" s="1"/>
  <c r="Z18" i="10"/>
  <c r="Z7" i="10"/>
  <c r="Z66" i="10"/>
  <c r="Z57" i="10"/>
  <c r="Z47" i="10"/>
  <c r="Z38" i="10"/>
  <c r="Z29" i="10"/>
  <c r="X80" i="8"/>
  <c r="W10" i="3"/>
  <c r="W11" i="3" s="1"/>
  <c r="Y7" i="1"/>
  <c r="Y9" i="1" s="1"/>
  <c r="Z75" i="9"/>
  <c r="Y8" i="4"/>
  <c r="Y10" i="4" s="1"/>
  <c r="Y11" i="4" s="1"/>
  <c r="Z75" i="10"/>
  <c r="X8" i="3"/>
  <c r="Y8" i="3" s="1"/>
  <c r="Z8" i="3" s="1"/>
  <c r="Y13" i="1"/>
  <c r="X4" i="1"/>
  <c r="X12" i="1" s="1"/>
  <c r="Y38" i="9" s="1"/>
  <c r="Y71" i="8"/>
  <c r="Y61" i="8"/>
  <c r="Y50" i="8"/>
  <c r="Y40" i="8"/>
  <c r="Y30" i="8"/>
  <c r="Y18" i="8"/>
  <c r="Y7" i="8"/>
  <c r="Y13" i="3"/>
  <c r="Y4" i="3" s="1"/>
  <c r="Y12" i="3" s="1"/>
  <c r="Y66" i="9"/>
  <c r="Y57" i="9"/>
  <c r="W97" i="1"/>
  <c r="V172" i="5"/>
  <c r="V291" i="11" s="1"/>
  <c r="X64" i="4"/>
  <c r="V173" i="7"/>
  <c r="AX59" i="3"/>
  <c r="AW172" i="6"/>
  <c r="AW292" i="11" s="1"/>
  <c r="Y7" i="12" l="1"/>
  <c r="Y2" i="12"/>
  <c r="Y17" i="12" s="1"/>
  <c r="Y47" i="9"/>
  <c r="Y7" i="9"/>
  <c r="Y18" i="9"/>
  <c r="Y29" i="9"/>
  <c r="Y10" i="1"/>
  <c r="W293" i="11"/>
  <c r="AB194" i="5"/>
  <c r="AB207" i="5" s="1"/>
  <c r="AB196" i="5"/>
  <c r="AA13" i="4"/>
  <c r="Z4" i="4"/>
  <c r="Z12" i="4" s="1"/>
  <c r="AA7" i="10"/>
  <c r="AA57" i="10"/>
  <c r="AA66" i="10"/>
  <c r="AA18" i="10"/>
  <c r="AA47" i="10"/>
  <c r="AA29" i="10"/>
  <c r="AA38" i="10"/>
  <c r="Y80" i="8"/>
  <c r="X10" i="3"/>
  <c r="X11" i="3" s="1"/>
  <c r="Z8" i="4"/>
  <c r="Z10" i="4" s="1"/>
  <c r="Z11" i="4" s="1"/>
  <c r="AA75" i="10"/>
  <c r="Z7" i="1"/>
  <c r="Z9" i="1" s="1"/>
  <c r="AA75" i="9"/>
  <c r="Z13" i="1"/>
  <c r="Y4" i="1"/>
  <c r="Y12" i="1" s="1"/>
  <c r="Z18" i="9" s="1"/>
  <c r="Z71" i="8"/>
  <c r="Z61" i="8"/>
  <c r="Z50" i="8"/>
  <c r="Z40" i="8"/>
  <c r="Z30" i="8"/>
  <c r="Z18" i="8"/>
  <c r="Z7" i="8"/>
  <c r="Z13" i="3"/>
  <c r="Z4" i="3" s="1"/>
  <c r="Z12" i="3" s="1"/>
  <c r="Z57" i="9"/>
  <c r="Z47" i="9"/>
  <c r="Z38" i="9"/>
  <c r="X97" i="1"/>
  <c r="W172" i="5"/>
  <c r="W291" i="11" s="1"/>
  <c r="Y64" i="4"/>
  <c r="W173" i="7"/>
  <c r="AY59" i="3"/>
  <c r="AX172" i="6"/>
  <c r="AX292" i="11" s="1"/>
  <c r="Z7" i="12" l="1"/>
  <c r="Z2" i="12"/>
  <c r="Z17" i="12" s="1"/>
  <c r="Z29" i="9"/>
  <c r="Z66" i="9"/>
  <c r="Z7" i="9"/>
  <c r="Z10" i="1"/>
  <c r="X293" i="11"/>
  <c r="AC194" i="5"/>
  <c r="AC207" i="5" s="1"/>
  <c r="AC196" i="5"/>
  <c r="AB57" i="10"/>
  <c r="AB66" i="10"/>
  <c r="AB47" i="10"/>
  <c r="AB29" i="10"/>
  <c r="AB18" i="10"/>
  <c r="AB7" i="10"/>
  <c r="AB38" i="10"/>
  <c r="AB13" i="4"/>
  <c r="AA4" i="4"/>
  <c r="AA12" i="4" s="1"/>
  <c r="Z80" i="8"/>
  <c r="Y10" i="3"/>
  <c r="Y11" i="3" s="1"/>
  <c r="AA7" i="1"/>
  <c r="AA9" i="1" s="1"/>
  <c r="AB75" i="9"/>
  <c r="AA8" i="4"/>
  <c r="AA10" i="4" s="1"/>
  <c r="AA11" i="4" s="1"/>
  <c r="AB75" i="10"/>
  <c r="AA13" i="1"/>
  <c r="Z4" i="1"/>
  <c r="Z12" i="1" s="1"/>
  <c r="AA18" i="9" s="1"/>
  <c r="AA71" i="8"/>
  <c r="AA61" i="8"/>
  <c r="AA50" i="8"/>
  <c r="AA40" i="8"/>
  <c r="AA30" i="8"/>
  <c r="AA18" i="8"/>
  <c r="AA7" i="8"/>
  <c r="AA13" i="3"/>
  <c r="AA4" i="3" s="1"/>
  <c r="AA12" i="3" s="1"/>
  <c r="AA66" i="9"/>
  <c r="AA57" i="9"/>
  <c r="AA47" i="9"/>
  <c r="AA38" i="9"/>
  <c r="Y97" i="1"/>
  <c r="X172" i="5"/>
  <c r="X291" i="11" s="1"/>
  <c r="Z64" i="4"/>
  <c r="X173" i="7"/>
  <c r="AY172" i="6"/>
  <c r="AY292" i="11" s="1"/>
  <c r="AZ59" i="3"/>
  <c r="AA7" i="12" l="1"/>
  <c r="AA2" i="12"/>
  <c r="AA17" i="12" s="1"/>
  <c r="AA7" i="9"/>
  <c r="AA29" i="9"/>
  <c r="AA10" i="1"/>
  <c r="Y293" i="11"/>
  <c r="AD194" i="5"/>
  <c r="AD207" i="5" s="1"/>
  <c r="AD196" i="5"/>
  <c r="AC66" i="10"/>
  <c r="AC38" i="10"/>
  <c r="AC57" i="10"/>
  <c r="AC47" i="10"/>
  <c r="AC18" i="10"/>
  <c r="AC29" i="10"/>
  <c r="AC7" i="10"/>
  <c r="AC13" i="4"/>
  <c r="AB4" i="4"/>
  <c r="AB12" i="4" s="1"/>
  <c r="AA80" i="8"/>
  <c r="Z10" i="3"/>
  <c r="Z11" i="3" s="1"/>
  <c r="AB8" i="4"/>
  <c r="AB10" i="4" s="1"/>
  <c r="AB11" i="4" s="1"/>
  <c r="AC75" i="10"/>
  <c r="AB9" i="1"/>
  <c r="AC75" i="9"/>
  <c r="AA8" i="3"/>
  <c r="AB13" i="1"/>
  <c r="AA4" i="1"/>
  <c r="AA12" i="1" s="1"/>
  <c r="AB66" i="9" s="1"/>
  <c r="AB71" i="8"/>
  <c r="AB61" i="8"/>
  <c r="AB50" i="8"/>
  <c r="AB40" i="8"/>
  <c r="AB30" i="8"/>
  <c r="AB18" i="8"/>
  <c r="AB7" i="8"/>
  <c r="AB13" i="3"/>
  <c r="AB4" i="3" s="1"/>
  <c r="AB12" i="3" s="1"/>
  <c r="Z97" i="1"/>
  <c r="Y172" i="5"/>
  <c r="Y291" i="11" s="1"/>
  <c r="AA64" i="4"/>
  <c r="Y173" i="7"/>
  <c r="BA59" i="3"/>
  <c r="AZ172" i="6"/>
  <c r="AZ292" i="11" s="1"/>
  <c r="AB7" i="12" l="1"/>
  <c r="AB2" i="12"/>
  <c r="AB17" i="12" s="1"/>
  <c r="AB10" i="1"/>
  <c r="AB18" i="9"/>
  <c r="AB7" i="9"/>
  <c r="AB38" i="9"/>
  <c r="AB47" i="9"/>
  <c r="AB57" i="9"/>
  <c r="AB29" i="9"/>
  <c r="Z293" i="11"/>
  <c r="AE194" i="5"/>
  <c r="AE207" i="5" s="1"/>
  <c r="AE196" i="5"/>
  <c r="AD13" i="4"/>
  <c r="AC4" i="4"/>
  <c r="AC12" i="4" s="1"/>
  <c r="AD57" i="10"/>
  <c r="AD38" i="10"/>
  <c r="AD47" i="10"/>
  <c r="AD29" i="10"/>
  <c r="AD66" i="10"/>
  <c r="AD18" i="10"/>
  <c r="AD7" i="10"/>
  <c r="AB80" i="8"/>
  <c r="AA10" i="3"/>
  <c r="AA11" i="3" s="1"/>
  <c r="AC7" i="1"/>
  <c r="AC9" i="1" s="1"/>
  <c r="AD75" i="9"/>
  <c r="AC8" i="4"/>
  <c r="AC10" i="4" s="1"/>
  <c r="AC11" i="4" s="1"/>
  <c r="AD75" i="10"/>
  <c r="AB8" i="3"/>
  <c r="AC13" i="1"/>
  <c r="AB4" i="1"/>
  <c r="AB12" i="1" s="1"/>
  <c r="AC47" i="9" s="1"/>
  <c r="AC71" i="8"/>
  <c r="AC61" i="8"/>
  <c r="AC50" i="8"/>
  <c r="AC40" i="8"/>
  <c r="AC30" i="8"/>
  <c r="AC18" i="8"/>
  <c r="AC7" i="8"/>
  <c r="AC13" i="3"/>
  <c r="AC4" i="3" s="1"/>
  <c r="AC12" i="3" s="1"/>
  <c r="AC66" i="9"/>
  <c r="AA97" i="1"/>
  <c r="Z172" i="5"/>
  <c r="Z291" i="11" s="1"/>
  <c r="AB64" i="4"/>
  <c r="Z173" i="7"/>
  <c r="BB59" i="3"/>
  <c r="BB172" i="6" s="1"/>
  <c r="BB292" i="11" s="1"/>
  <c r="BA172" i="6"/>
  <c r="BA292" i="11" s="1"/>
  <c r="AC7" i="12" l="1"/>
  <c r="AC2" i="12"/>
  <c r="AC17" i="12" s="1"/>
  <c r="AC57" i="9"/>
  <c r="AC18" i="9"/>
  <c r="AC10" i="1"/>
  <c r="AC29" i="9"/>
  <c r="AC38" i="9"/>
  <c r="AC7" i="9"/>
  <c r="AA293" i="11"/>
  <c r="AF194" i="5"/>
  <c r="AF207" i="5" s="1"/>
  <c r="AF196" i="5"/>
  <c r="AE47" i="10"/>
  <c r="AE18" i="10"/>
  <c r="AE38" i="10"/>
  <c r="AE29" i="10"/>
  <c r="AE7" i="10"/>
  <c r="AE66" i="10"/>
  <c r="AE57" i="10"/>
  <c r="AE13" i="4"/>
  <c r="AD4" i="4"/>
  <c r="AD12" i="4" s="1"/>
  <c r="AC80" i="8"/>
  <c r="AB10" i="3"/>
  <c r="AB11" i="3" s="1"/>
  <c r="AD8" i="4"/>
  <c r="AD10" i="4" s="1"/>
  <c r="AD11" i="4" s="1"/>
  <c r="AE75" i="10"/>
  <c r="AD7" i="1"/>
  <c r="AD9" i="1" s="1"/>
  <c r="AE75" i="9"/>
  <c r="AC8" i="3"/>
  <c r="AD13" i="1"/>
  <c r="AC4" i="1"/>
  <c r="AC12" i="1" s="1"/>
  <c r="AD38" i="9" s="1"/>
  <c r="AD71" i="8"/>
  <c r="AD61" i="8"/>
  <c r="AD50" i="8"/>
  <c r="AD40" i="8"/>
  <c r="AD30" i="8"/>
  <c r="AD18" i="8"/>
  <c r="AD7" i="8"/>
  <c r="AD13" i="3"/>
  <c r="AD4" i="3" s="1"/>
  <c r="AD12" i="3" s="1"/>
  <c r="AD57" i="9"/>
  <c r="AD47" i="9"/>
  <c r="AB97" i="1"/>
  <c r="AA172" i="5"/>
  <c r="AA291" i="11" s="1"/>
  <c r="AC64" i="4"/>
  <c r="AA173" i="7"/>
  <c r="AD7" i="12" l="1"/>
  <c r="AD2" i="12"/>
  <c r="AD17" i="12" s="1"/>
  <c r="AD66" i="9"/>
  <c r="AD7" i="9"/>
  <c r="AD18" i="9"/>
  <c r="AD10" i="1"/>
  <c r="AD29" i="9"/>
  <c r="AB293" i="11"/>
  <c r="AG194" i="5"/>
  <c r="AG207" i="5" s="1"/>
  <c r="AG196" i="5"/>
  <c r="AF13" i="4"/>
  <c r="AE4" i="4"/>
  <c r="AE12" i="4" s="1"/>
  <c r="AF38" i="10"/>
  <c r="AF18" i="10"/>
  <c r="AF29" i="10"/>
  <c r="AF7" i="10"/>
  <c r="AF47" i="10"/>
  <c r="AF57" i="10"/>
  <c r="AF66" i="10"/>
  <c r="AD80" i="8"/>
  <c r="AC10" i="3"/>
  <c r="AC11" i="3" s="1"/>
  <c r="AE7" i="1"/>
  <c r="AE9" i="1" s="1"/>
  <c r="AF75" i="9"/>
  <c r="AE8" i="4"/>
  <c r="AE10" i="4" s="1"/>
  <c r="AE11" i="4" s="1"/>
  <c r="AF75" i="10"/>
  <c r="AD8" i="3"/>
  <c r="AE13" i="1"/>
  <c r="AD4" i="1"/>
  <c r="AD12" i="1" s="1"/>
  <c r="AE18" i="9" s="1"/>
  <c r="AE71" i="8"/>
  <c r="AE61" i="8"/>
  <c r="AE50" i="8"/>
  <c r="AE40" i="8"/>
  <c r="AE30" i="8"/>
  <c r="AE18" i="8"/>
  <c r="AE7" i="8"/>
  <c r="AE13" i="3"/>
  <c r="AE4" i="3" s="1"/>
  <c r="AE12" i="3" s="1"/>
  <c r="AE57" i="9"/>
  <c r="AE47" i="9"/>
  <c r="AC97" i="1"/>
  <c r="AB172" i="5"/>
  <c r="AB291" i="11" s="1"/>
  <c r="AD64" i="4"/>
  <c r="AB173" i="7"/>
  <c r="AE7" i="12" l="1"/>
  <c r="AE2" i="12"/>
  <c r="AE17" i="12" s="1"/>
  <c r="AE66" i="9"/>
  <c r="AE7" i="9"/>
  <c r="AE29" i="9"/>
  <c r="AE38" i="9"/>
  <c r="AE10" i="1"/>
  <c r="AC293" i="11"/>
  <c r="AH194" i="5"/>
  <c r="AH207" i="5" s="1"/>
  <c r="AH196" i="5"/>
  <c r="AG13" i="4"/>
  <c r="AF4" i="4"/>
  <c r="AF12" i="4" s="1"/>
  <c r="AG29" i="10"/>
  <c r="AG18" i="10"/>
  <c r="AG7" i="10"/>
  <c r="AG57" i="10"/>
  <c r="AG47" i="10"/>
  <c r="AG38" i="10"/>
  <c r="AG66" i="10"/>
  <c r="AE80" i="8"/>
  <c r="AD10" i="3"/>
  <c r="AD11" i="3" s="1"/>
  <c r="AF8" i="4"/>
  <c r="AF10" i="4" s="1"/>
  <c r="AF11" i="4" s="1"/>
  <c r="AG75" i="10"/>
  <c r="AF7" i="1"/>
  <c r="AF9" i="1" s="1"/>
  <c r="AG75" i="9"/>
  <c r="AE8" i="3"/>
  <c r="AF13" i="1"/>
  <c r="AE4" i="1"/>
  <c r="AE12" i="1" s="1"/>
  <c r="AF66" i="9" s="1"/>
  <c r="AF71" i="8"/>
  <c r="AF61" i="8"/>
  <c r="AF50" i="8"/>
  <c r="AF40" i="8"/>
  <c r="AF30" i="8"/>
  <c r="AF18" i="8"/>
  <c r="AF7" i="8"/>
  <c r="AF13" i="3"/>
  <c r="AF4" i="3" s="1"/>
  <c r="AF12" i="3" s="1"/>
  <c r="AD97" i="1"/>
  <c r="AC172" i="5"/>
  <c r="AC291" i="11" s="1"/>
  <c r="AE64" i="4"/>
  <c r="AC173" i="7"/>
  <c r="AF7" i="12" l="1"/>
  <c r="AF2" i="12"/>
  <c r="AF17" i="12" s="1"/>
  <c r="AF10" i="1"/>
  <c r="AF7" i="9"/>
  <c r="AF47" i="9"/>
  <c r="AF29" i="9"/>
  <c r="AF38" i="9"/>
  <c r="AF57" i="9"/>
  <c r="AF18" i="9"/>
  <c r="AD293" i="11"/>
  <c r="AI194" i="5"/>
  <c r="AI207" i="5" s="1"/>
  <c r="AI196" i="5"/>
  <c r="AH18" i="10"/>
  <c r="AH66" i="10"/>
  <c r="AH7" i="10"/>
  <c r="AH29" i="10"/>
  <c r="AH47" i="10"/>
  <c r="AH57" i="10"/>
  <c r="AH38" i="10"/>
  <c r="AH13" i="4"/>
  <c r="AG4" i="4"/>
  <c r="AG12" i="4" s="1"/>
  <c r="AF80" i="8"/>
  <c r="AE10" i="3"/>
  <c r="AE11" i="3" s="1"/>
  <c r="AG7" i="1"/>
  <c r="AG9" i="1" s="1"/>
  <c r="AH75" i="9"/>
  <c r="AG8" i="4"/>
  <c r="AG10" i="4" s="1"/>
  <c r="AG11" i="4" s="1"/>
  <c r="AH75" i="10"/>
  <c r="AF8" i="3"/>
  <c r="AG13" i="1"/>
  <c r="AF4" i="1"/>
  <c r="AF12" i="1" s="1"/>
  <c r="AG47" i="9" s="1"/>
  <c r="AG71" i="8"/>
  <c r="AG61" i="8"/>
  <c r="AG50" i="8"/>
  <c r="AG40" i="8"/>
  <c r="AG30" i="8"/>
  <c r="AG18" i="8"/>
  <c r="AG7" i="8"/>
  <c r="AG13" i="3"/>
  <c r="AG66" i="9"/>
  <c r="AE97" i="1"/>
  <c r="AD172" i="5"/>
  <c r="AD291" i="11" s="1"/>
  <c r="AF64" i="4"/>
  <c r="AD173" i="7"/>
  <c r="AG4" i="3" l="1"/>
  <c r="AG12" i="3" s="1"/>
  <c r="AH1" i="3"/>
  <c r="AG7" i="12"/>
  <c r="AG2" i="12"/>
  <c r="AG17" i="12" s="1"/>
  <c r="AG57" i="9"/>
  <c r="AG10" i="1"/>
  <c r="AG7" i="9"/>
  <c r="AG18" i="9"/>
  <c r="AG38" i="9"/>
  <c r="AG29" i="9"/>
  <c r="AE293" i="11"/>
  <c r="AJ194" i="5"/>
  <c r="AJ207" i="5" s="1"/>
  <c r="AJ196" i="5"/>
  <c r="AI13" i="4"/>
  <c r="AH4" i="4"/>
  <c r="AH12" i="4" s="1"/>
  <c r="AI7" i="10"/>
  <c r="AI66" i="10"/>
  <c r="AI57" i="10"/>
  <c r="AI38" i="10"/>
  <c r="AI47" i="10"/>
  <c r="AI29" i="10"/>
  <c r="AI18" i="10"/>
  <c r="AG80" i="8"/>
  <c r="AF10" i="3"/>
  <c r="AF11" i="3" s="1"/>
  <c r="AH8" i="4"/>
  <c r="AH10" i="4" s="1"/>
  <c r="AH11" i="4" s="1"/>
  <c r="AI75" i="10"/>
  <c r="AH7" i="1"/>
  <c r="AH9" i="1" s="1"/>
  <c r="AI75" i="9"/>
  <c r="AG8" i="3"/>
  <c r="AH13" i="1"/>
  <c r="AG4" i="1"/>
  <c r="AG12" i="1" s="1"/>
  <c r="AH38" i="9" s="1"/>
  <c r="AH71" i="8"/>
  <c r="AH61" i="8"/>
  <c r="AH50" i="8"/>
  <c r="AH40" i="8"/>
  <c r="AH30" i="8"/>
  <c r="AH18" i="8"/>
  <c r="AH7" i="8"/>
  <c r="AH13" i="3"/>
  <c r="AH4" i="3"/>
  <c r="AH12" i="3" s="1"/>
  <c r="AH57" i="9"/>
  <c r="AF97" i="1"/>
  <c r="AE172" i="5"/>
  <c r="AE291" i="11" s="1"/>
  <c r="AG64" i="4"/>
  <c r="AE173" i="7"/>
  <c r="AH7" i="12" l="1"/>
  <c r="AH2" i="12"/>
  <c r="AH17" i="12" s="1"/>
  <c r="AH66" i="9"/>
  <c r="AH47" i="9"/>
  <c r="AH7" i="9"/>
  <c r="AH18" i="9"/>
  <c r="AH10" i="1"/>
  <c r="AH29" i="9"/>
  <c r="AF293" i="11"/>
  <c r="AK194" i="5"/>
  <c r="AK207" i="5" s="1"/>
  <c r="AK196" i="5"/>
  <c r="AJ13" i="4"/>
  <c r="AI4" i="4"/>
  <c r="AI12" i="4" s="1"/>
  <c r="AJ47" i="10"/>
  <c r="AJ66" i="10"/>
  <c r="AJ57" i="10"/>
  <c r="AJ7" i="10"/>
  <c r="AJ38" i="10"/>
  <c r="AJ18" i="10"/>
  <c r="AJ29" i="10"/>
  <c r="AH80" i="8"/>
  <c r="AG10" i="3"/>
  <c r="AG11" i="3" s="1"/>
  <c r="AI7" i="1"/>
  <c r="AI9" i="1" s="1"/>
  <c r="AJ75" i="9"/>
  <c r="AI8" i="4"/>
  <c r="AI10" i="4" s="1"/>
  <c r="AI11" i="4" s="1"/>
  <c r="AJ75" i="10"/>
  <c r="AH8" i="3"/>
  <c r="AH10" i="3" s="1"/>
  <c r="AH11" i="3" s="1"/>
  <c r="AI13" i="1"/>
  <c r="AH4" i="1"/>
  <c r="AH12" i="1" s="1"/>
  <c r="AI29" i="9" s="1"/>
  <c r="AI71" i="8"/>
  <c r="AI61" i="8"/>
  <c r="AI50" i="8"/>
  <c r="AI40" i="8"/>
  <c r="AI30" i="8"/>
  <c r="AI18" i="8"/>
  <c r="AI7" i="8"/>
  <c r="AI13" i="3"/>
  <c r="AI4" i="3"/>
  <c r="AI12" i="3" s="1"/>
  <c r="AI66" i="9"/>
  <c r="AI57" i="9"/>
  <c r="AG97" i="1"/>
  <c r="AF172" i="5"/>
  <c r="AF291" i="11" s="1"/>
  <c r="AH64" i="4"/>
  <c r="AF173" i="7"/>
  <c r="AI7" i="12" l="1"/>
  <c r="AI2" i="12"/>
  <c r="AI17" i="12" s="1"/>
  <c r="AI10" i="1"/>
  <c r="AI7" i="9"/>
  <c r="AI18" i="9"/>
  <c r="AI38" i="9"/>
  <c r="AI47" i="9"/>
  <c r="AG293" i="11"/>
  <c r="AL194" i="5"/>
  <c r="AL207" i="5" s="1"/>
  <c r="AL196" i="5"/>
  <c r="AK66" i="10"/>
  <c r="AK47" i="10"/>
  <c r="AK57" i="10"/>
  <c r="AK38" i="10"/>
  <c r="AK7" i="10"/>
  <c r="AK29" i="10"/>
  <c r="AK18" i="10"/>
  <c r="AK13" i="4"/>
  <c r="AJ4" i="4"/>
  <c r="AJ12" i="4" s="1"/>
  <c r="AI8" i="3"/>
  <c r="AI80" i="8"/>
  <c r="AJ8" i="4"/>
  <c r="AJ10" i="4" s="1"/>
  <c r="AJ11" i="4" s="1"/>
  <c r="AK75" i="10"/>
  <c r="AJ7" i="1"/>
  <c r="AJ9" i="1" s="1"/>
  <c r="AK75" i="9"/>
  <c r="AJ13" i="1"/>
  <c r="AI4" i="1"/>
  <c r="AJ71" i="8"/>
  <c r="AJ61" i="8"/>
  <c r="AJ50" i="8"/>
  <c r="AJ40" i="8"/>
  <c r="AJ30" i="8"/>
  <c r="AJ18" i="8"/>
  <c r="AJ7" i="8"/>
  <c r="AJ13" i="3"/>
  <c r="AJ4" i="3" s="1"/>
  <c r="AJ12" i="3" s="1"/>
  <c r="AI12" i="1"/>
  <c r="AH97" i="1"/>
  <c r="AG172" i="5"/>
  <c r="AG291" i="11" s="1"/>
  <c r="AI64" i="4"/>
  <c r="AG173" i="7"/>
  <c r="AJ7" i="12" l="1"/>
  <c r="AJ2" i="12"/>
  <c r="AJ17" i="12" s="1"/>
  <c r="AJ10" i="1"/>
  <c r="AH293" i="11"/>
  <c r="AM194" i="5"/>
  <c r="AM207" i="5" s="1"/>
  <c r="AM196" i="5"/>
  <c r="AL57" i="10"/>
  <c r="AL29" i="10"/>
  <c r="AL47" i="10"/>
  <c r="AL38" i="10"/>
  <c r="AL66" i="10"/>
  <c r="AL7" i="10"/>
  <c r="AL18" i="10"/>
  <c r="AL13" i="4"/>
  <c r="AK4" i="4"/>
  <c r="AK12" i="4" s="1"/>
  <c r="AJ80" i="8"/>
  <c r="AI10" i="3"/>
  <c r="AI11" i="3" s="1"/>
  <c r="AK7" i="1"/>
  <c r="AK9" i="1" s="1"/>
  <c r="AL75" i="9"/>
  <c r="AK8" i="4"/>
  <c r="AK10" i="4" s="1"/>
  <c r="AK11" i="4" s="1"/>
  <c r="AL75" i="10"/>
  <c r="AJ8" i="3"/>
  <c r="AK13" i="1"/>
  <c r="AJ4" i="1"/>
  <c r="AJ12" i="1" s="1"/>
  <c r="AK57" i="9" s="1"/>
  <c r="AK71" i="8"/>
  <c r="AK61" i="8"/>
  <c r="AK50" i="8"/>
  <c r="AK40" i="8"/>
  <c r="AK30" i="8"/>
  <c r="AK18" i="8"/>
  <c r="AK7" i="8"/>
  <c r="AK13" i="3"/>
  <c r="AK4" i="3"/>
  <c r="AK12" i="3" s="1"/>
  <c r="AJ66" i="9"/>
  <c r="AJ57" i="9"/>
  <c r="AJ47" i="9"/>
  <c r="AJ38" i="9"/>
  <c r="AJ29" i="9"/>
  <c r="AJ18" i="9"/>
  <c r="AJ7" i="9"/>
  <c r="AI97" i="1"/>
  <c r="AH172" i="5"/>
  <c r="AH291" i="11" s="1"/>
  <c r="AJ64" i="4"/>
  <c r="AH173" i="7"/>
  <c r="AK7" i="12" l="1"/>
  <c r="AK2" i="12"/>
  <c r="AK17" i="12" s="1"/>
  <c r="AK66" i="9"/>
  <c r="AK10" i="1"/>
  <c r="AK18" i="9"/>
  <c r="AK29" i="9"/>
  <c r="AK38" i="9"/>
  <c r="AK7" i="9"/>
  <c r="AK47" i="9"/>
  <c r="AI293" i="11"/>
  <c r="AN194" i="5"/>
  <c r="AN207" i="5" s="1"/>
  <c r="AN196" i="5"/>
  <c r="AM47" i="10"/>
  <c r="AM38" i="10"/>
  <c r="AM29" i="10"/>
  <c r="AM18" i="10"/>
  <c r="AM57" i="10"/>
  <c r="AM7" i="10"/>
  <c r="AM66" i="10"/>
  <c r="AM13" i="4"/>
  <c r="AL4" i="4"/>
  <c r="AL12" i="4" s="1"/>
  <c r="AK80" i="8"/>
  <c r="AJ10" i="3"/>
  <c r="AJ11" i="3" s="1"/>
  <c r="AL8" i="4"/>
  <c r="AL10" i="4" s="1"/>
  <c r="AL11" i="4" s="1"/>
  <c r="AM75" i="10"/>
  <c r="AL7" i="1"/>
  <c r="AL9" i="1" s="1"/>
  <c r="AM75" i="9"/>
  <c r="AK8" i="3"/>
  <c r="AL13" i="1"/>
  <c r="AK4" i="1"/>
  <c r="AK12" i="1" s="1"/>
  <c r="AL47" i="9" s="1"/>
  <c r="AL71" i="8"/>
  <c r="AL61" i="8"/>
  <c r="AL50" i="8"/>
  <c r="AL40" i="8"/>
  <c r="AL30" i="8"/>
  <c r="AL18" i="8"/>
  <c r="AL7" i="8"/>
  <c r="AL13" i="3"/>
  <c r="AL4" i="3" s="1"/>
  <c r="AL12" i="3" s="1"/>
  <c r="AL66" i="9"/>
  <c r="AJ97" i="1"/>
  <c r="AI172" i="5"/>
  <c r="AI291" i="11" s="1"/>
  <c r="AK64" i="4"/>
  <c r="AI173" i="7"/>
  <c r="AL7" i="12" l="1"/>
  <c r="AL2" i="12"/>
  <c r="AL17" i="12" s="1"/>
  <c r="AL57" i="9"/>
  <c r="AL10" i="1"/>
  <c r="AL18" i="9"/>
  <c r="AL7" i="9"/>
  <c r="AL29" i="9"/>
  <c r="AL38" i="9"/>
  <c r="AJ293" i="11"/>
  <c r="AO194" i="5"/>
  <c r="AO207" i="5" s="1"/>
  <c r="AO196" i="5"/>
  <c r="AN38" i="10"/>
  <c r="AN7" i="10"/>
  <c r="AN29" i="10"/>
  <c r="AN18" i="10"/>
  <c r="AN66" i="10"/>
  <c r="AN57" i="10"/>
  <c r="AN47" i="10"/>
  <c r="AN13" i="4"/>
  <c r="AM4" i="4"/>
  <c r="AM12" i="4" s="1"/>
  <c r="AL80" i="8"/>
  <c r="AK10" i="3"/>
  <c r="AK11" i="3" s="1"/>
  <c r="AM7" i="1"/>
  <c r="AM9" i="1" s="1"/>
  <c r="AN75" i="9"/>
  <c r="AM8" i="4"/>
  <c r="AM10" i="4" s="1"/>
  <c r="AM11" i="4" s="1"/>
  <c r="AN75" i="10"/>
  <c r="AL8" i="3"/>
  <c r="AM13" i="1"/>
  <c r="AL4" i="1"/>
  <c r="AL12" i="1" s="1"/>
  <c r="AM38" i="9" s="1"/>
  <c r="AM71" i="8"/>
  <c r="AM61" i="8"/>
  <c r="AM50" i="8"/>
  <c r="AM40" i="8"/>
  <c r="AM30" i="8"/>
  <c r="AM18" i="8"/>
  <c r="AM7" i="8"/>
  <c r="AM13" i="3"/>
  <c r="AM4" i="3" s="1"/>
  <c r="AM12" i="3" s="1"/>
  <c r="AM57" i="9"/>
  <c r="AM47" i="9"/>
  <c r="AK97" i="1"/>
  <c r="AJ172" i="5"/>
  <c r="AJ291" i="11" s="1"/>
  <c r="AL64" i="4"/>
  <c r="AJ173" i="7"/>
  <c r="AM7" i="12" l="1"/>
  <c r="AM2" i="12"/>
  <c r="AM17" i="12" s="1"/>
  <c r="AM66" i="9"/>
  <c r="AM7" i="9"/>
  <c r="AM18" i="9"/>
  <c r="AM10" i="1"/>
  <c r="AM29" i="9"/>
  <c r="AK293" i="11"/>
  <c r="AP194" i="5"/>
  <c r="AP207" i="5" s="1"/>
  <c r="AP196" i="5"/>
  <c r="AO13" i="4"/>
  <c r="AN4" i="4"/>
  <c r="AN12" i="4" s="1"/>
  <c r="AO29" i="10"/>
  <c r="AO7" i="10"/>
  <c r="AO18" i="10"/>
  <c r="AO38" i="10"/>
  <c r="AO66" i="10"/>
  <c r="AO47" i="10"/>
  <c r="AO57" i="10"/>
  <c r="AM80" i="8"/>
  <c r="AL10" i="3"/>
  <c r="AL11" i="3" s="1"/>
  <c r="AN8" i="4"/>
  <c r="AN10" i="4" s="1"/>
  <c r="AN11" i="4" s="1"/>
  <c r="AO75" i="10"/>
  <c r="AN7" i="1"/>
  <c r="AN9" i="1" s="1"/>
  <c r="AO75" i="9"/>
  <c r="AM8" i="3"/>
  <c r="AN13" i="1"/>
  <c r="AM4" i="1"/>
  <c r="AM12" i="1" s="1"/>
  <c r="AN38" i="9" s="1"/>
  <c r="AN71" i="8"/>
  <c r="AN61" i="8"/>
  <c r="AN50" i="8"/>
  <c r="AN40" i="8"/>
  <c r="AN30" i="8"/>
  <c r="AN18" i="8"/>
  <c r="AN7" i="8"/>
  <c r="AN13" i="3"/>
  <c r="AN4" i="3" s="1"/>
  <c r="AN12" i="3" s="1"/>
  <c r="AL97" i="1"/>
  <c r="AK172" i="5"/>
  <c r="AK291" i="11" s="1"/>
  <c r="AM64" i="4"/>
  <c r="AK173" i="7"/>
  <c r="AN7" i="12" l="1"/>
  <c r="AN2" i="12"/>
  <c r="AN17" i="12" s="1"/>
  <c r="AN47" i="9"/>
  <c r="AN57" i="9"/>
  <c r="AN66" i="9"/>
  <c r="AN18" i="9"/>
  <c r="AN7" i="9"/>
  <c r="AN10" i="1"/>
  <c r="AN29" i="9"/>
  <c r="AL293" i="11"/>
  <c r="AQ194" i="5"/>
  <c r="AQ207" i="5" s="1"/>
  <c r="AQ196" i="5"/>
  <c r="AP18" i="10"/>
  <c r="AP7" i="10"/>
  <c r="AP66" i="10"/>
  <c r="AP38" i="10"/>
  <c r="AP29" i="10"/>
  <c r="AP57" i="10"/>
  <c r="AP47" i="10"/>
  <c r="AP13" i="4"/>
  <c r="AO4" i="4"/>
  <c r="AO12" i="4" s="1"/>
  <c r="AN80" i="8"/>
  <c r="AM10" i="3"/>
  <c r="AM11" i="3" s="1"/>
  <c r="AO7" i="1"/>
  <c r="AO9" i="1" s="1"/>
  <c r="AP75" i="9"/>
  <c r="AO8" i="4"/>
  <c r="AO10" i="4" s="1"/>
  <c r="AO11" i="4" s="1"/>
  <c r="AP75" i="10"/>
  <c r="AN8" i="3"/>
  <c r="AO13" i="1"/>
  <c r="AN4" i="1"/>
  <c r="AN12" i="1" s="1"/>
  <c r="AO29" i="9" s="1"/>
  <c r="AO71" i="8"/>
  <c r="AO61" i="8"/>
  <c r="AO50" i="8"/>
  <c r="AO40" i="8"/>
  <c r="AO30" i="8"/>
  <c r="AO18" i="8"/>
  <c r="AO7" i="8"/>
  <c r="AO13" i="3"/>
  <c r="AO4" i="3" s="1"/>
  <c r="AO12" i="3" s="1"/>
  <c r="AO66" i="9"/>
  <c r="AM97" i="1"/>
  <c r="AL172" i="5"/>
  <c r="AL291" i="11" s="1"/>
  <c r="AN64" i="4"/>
  <c r="AL173" i="7"/>
  <c r="AO7" i="12" l="1"/>
  <c r="AO2" i="12"/>
  <c r="AO17" i="12" s="1"/>
  <c r="AO7" i="9"/>
  <c r="AO18" i="9"/>
  <c r="AO38" i="9"/>
  <c r="AO47" i="9"/>
  <c r="AO57" i="9"/>
  <c r="AO10" i="1"/>
  <c r="AM293" i="11"/>
  <c r="AR194" i="5"/>
  <c r="AR207" i="5" s="1"/>
  <c r="AR196" i="5"/>
  <c r="AQ13" i="4"/>
  <c r="AP4" i="4"/>
  <c r="AP12" i="4" s="1"/>
  <c r="AQ7" i="10"/>
  <c r="AQ57" i="10"/>
  <c r="AQ66" i="10"/>
  <c r="AQ18" i="10"/>
  <c r="AQ38" i="10"/>
  <c r="AQ47" i="10"/>
  <c r="AQ29" i="10"/>
  <c r="AO80" i="8"/>
  <c r="AN10" i="3"/>
  <c r="AN11" i="3" s="1"/>
  <c r="AP8" i="4"/>
  <c r="AP10" i="4" s="1"/>
  <c r="AP11" i="4" s="1"/>
  <c r="AQ75" i="10"/>
  <c r="AP7" i="1"/>
  <c r="AP9" i="1" s="1"/>
  <c r="AQ75" i="9"/>
  <c r="AO8" i="3"/>
  <c r="AP13" i="1"/>
  <c r="AO4" i="1"/>
  <c r="AO12" i="1" s="1"/>
  <c r="AP38" i="9" s="1"/>
  <c r="AP71" i="8"/>
  <c r="AP61" i="8"/>
  <c r="AP50" i="8"/>
  <c r="AP40" i="8"/>
  <c r="AP30" i="8"/>
  <c r="AP18" i="8"/>
  <c r="AP7" i="8"/>
  <c r="AP13" i="3"/>
  <c r="AP4" i="3" s="1"/>
  <c r="AP12" i="3" s="1"/>
  <c r="AN97" i="1"/>
  <c r="AM172" i="5"/>
  <c r="AM291" i="11" s="1"/>
  <c r="AO64" i="4"/>
  <c r="AM173" i="7"/>
  <c r="AP7" i="12" l="1"/>
  <c r="AP2" i="12"/>
  <c r="AP17" i="12" s="1"/>
  <c r="AP10" i="1"/>
  <c r="AP18" i="9"/>
  <c r="AP47" i="9"/>
  <c r="AP57" i="9"/>
  <c r="AP29" i="9"/>
  <c r="AP66" i="9"/>
  <c r="AP7" i="9"/>
  <c r="AN293" i="11"/>
  <c r="AS194" i="5"/>
  <c r="AS207" i="5" s="1"/>
  <c r="AS196" i="5"/>
  <c r="AR57" i="10"/>
  <c r="AR66" i="10"/>
  <c r="AR47" i="10"/>
  <c r="AR29" i="10"/>
  <c r="AR38" i="10"/>
  <c r="AR18" i="10"/>
  <c r="AR7" i="10"/>
  <c r="AR13" i="4"/>
  <c r="AQ4" i="4"/>
  <c r="AQ12" i="4" s="1"/>
  <c r="AP80" i="8"/>
  <c r="AO10" i="3"/>
  <c r="AO11" i="3" s="1"/>
  <c r="AQ7" i="1"/>
  <c r="AQ9" i="1" s="1"/>
  <c r="AR75" i="9"/>
  <c r="AQ8" i="4"/>
  <c r="AQ10" i="4" s="1"/>
  <c r="AQ11" i="4" s="1"/>
  <c r="AR75" i="10"/>
  <c r="AP8" i="3"/>
  <c r="AQ13" i="1"/>
  <c r="AP4" i="1"/>
  <c r="AP12" i="1" s="1"/>
  <c r="AQ47" i="9" s="1"/>
  <c r="AQ71" i="8"/>
  <c r="AQ61" i="8"/>
  <c r="AQ50" i="8"/>
  <c r="AQ40" i="8"/>
  <c r="AQ30" i="8"/>
  <c r="AQ18" i="8"/>
  <c r="AQ7" i="8"/>
  <c r="AQ13" i="3"/>
  <c r="AQ4" i="3" s="1"/>
  <c r="AQ12" i="3" s="1"/>
  <c r="AO97" i="1"/>
  <c r="AN172" i="5"/>
  <c r="AN291" i="11" s="1"/>
  <c r="AP64" i="4"/>
  <c r="AN173" i="7"/>
  <c r="AQ7" i="12" l="1"/>
  <c r="AQ2" i="12"/>
  <c r="AQ17" i="12" s="1"/>
  <c r="AQ66" i="9"/>
  <c r="AQ7" i="9"/>
  <c r="AQ57" i="9"/>
  <c r="AQ10" i="1"/>
  <c r="AQ18" i="9"/>
  <c r="AQ38" i="9"/>
  <c r="AQ29" i="9"/>
  <c r="AO293" i="11"/>
  <c r="AT194" i="5"/>
  <c r="AT207" i="5" s="1"/>
  <c r="AT196" i="5"/>
  <c r="AS13" i="4"/>
  <c r="AR4" i="4"/>
  <c r="AR12" i="4" s="1"/>
  <c r="AS66" i="10"/>
  <c r="AS38" i="10"/>
  <c r="AS57" i="10"/>
  <c r="AS47" i="10"/>
  <c r="AS29" i="10"/>
  <c r="AS7" i="10"/>
  <c r="AS18" i="10"/>
  <c r="AQ80" i="8"/>
  <c r="AP10" i="3"/>
  <c r="AP11" i="3" s="1"/>
  <c r="AR8" i="4"/>
  <c r="AR10" i="4" s="1"/>
  <c r="AR11" i="4" s="1"/>
  <c r="AS75" i="10"/>
  <c r="AR7" i="1"/>
  <c r="AR9" i="1" s="1"/>
  <c r="AS75" i="9"/>
  <c r="AQ8" i="3"/>
  <c r="AR13" i="1"/>
  <c r="AQ4" i="1"/>
  <c r="AQ12" i="1" s="1"/>
  <c r="AR29" i="9" s="1"/>
  <c r="AR71" i="8"/>
  <c r="AR61" i="8"/>
  <c r="AR50" i="8"/>
  <c r="AR40" i="8"/>
  <c r="AR30" i="8"/>
  <c r="AR18" i="8"/>
  <c r="AR7" i="8"/>
  <c r="AR13" i="3"/>
  <c r="AR4" i="3" s="1"/>
  <c r="AR12" i="3" s="1"/>
  <c r="AP97" i="1"/>
  <c r="AO172" i="5"/>
  <c r="AO291" i="11" s="1"/>
  <c r="AQ64" i="4"/>
  <c r="AO173" i="7"/>
  <c r="AR7" i="12" l="1"/>
  <c r="AR2" i="12"/>
  <c r="AR17" i="12" s="1"/>
  <c r="AR66" i="9"/>
  <c r="AR57" i="9"/>
  <c r="AR38" i="9"/>
  <c r="AR47" i="9"/>
  <c r="AR10" i="1"/>
  <c r="AR7" i="9"/>
  <c r="AR18" i="9"/>
  <c r="AP293" i="11"/>
  <c r="AU194" i="5"/>
  <c r="AU207" i="5" s="1"/>
  <c r="AU196" i="5"/>
  <c r="AT57" i="10"/>
  <c r="AT38" i="10"/>
  <c r="AT47" i="10"/>
  <c r="AT29" i="10"/>
  <c r="AT66" i="10"/>
  <c r="AT18" i="10"/>
  <c r="AT7" i="10"/>
  <c r="AT13" i="4"/>
  <c r="AS4" i="4"/>
  <c r="AS12" i="4" s="1"/>
  <c r="AR80" i="8"/>
  <c r="AQ10" i="3"/>
  <c r="AQ11" i="3" s="1"/>
  <c r="AS7" i="1"/>
  <c r="AS9" i="1" s="1"/>
  <c r="AT75" i="9"/>
  <c r="AS8" i="4"/>
  <c r="AS10" i="4" s="1"/>
  <c r="AS11" i="4" s="1"/>
  <c r="AT75" i="10"/>
  <c r="AR8" i="3"/>
  <c r="AS13" i="1"/>
  <c r="AR4" i="1"/>
  <c r="AR12" i="1" s="1"/>
  <c r="AS7" i="9" s="1"/>
  <c r="AS71" i="8"/>
  <c r="AS61" i="8"/>
  <c r="AS50" i="8"/>
  <c r="AS40" i="8"/>
  <c r="AS30" i="8"/>
  <c r="AS18" i="8"/>
  <c r="AS7" i="8"/>
  <c r="AS13" i="3"/>
  <c r="AS4" i="3" s="1"/>
  <c r="AS12" i="3" s="1"/>
  <c r="AS47" i="9"/>
  <c r="AS38" i="9"/>
  <c r="AQ97" i="1"/>
  <c r="AP172" i="5"/>
  <c r="AP291" i="11" s="1"/>
  <c r="AR64" i="4"/>
  <c r="AP173" i="7"/>
  <c r="AS7" i="12" l="1"/>
  <c r="AS2" i="12"/>
  <c r="AS17" i="12" s="1"/>
  <c r="AS57" i="9"/>
  <c r="AS66" i="9"/>
  <c r="AS29" i="9"/>
  <c r="AS18" i="9"/>
  <c r="AS10" i="1"/>
  <c r="AQ293" i="11"/>
  <c r="AV194" i="5"/>
  <c r="AV207" i="5" s="1"/>
  <c r="AV196" i="5"/>
  <c r="AU13" i="4"/>
  <c r="AT4" i="4"/>
  <c r="AT12" i="4" s="1"/>
  <c r="AU47" i="10"/>
  <c r="AU18" i="10"/>
  <c r="AU38" i="10"/>
  <c r="AU29" i="10"/>
  <c r="AU66" i="10"/>
  <c r="AU57" i="10"/>
  <c r="AU7" i="10"/>
  <c r="AS80" i="8"/>
  <c r="AR10" i="3"/>
  <c r="AR11" i="3" s="1"/>
  <c r="AT8" i="4"/>
  <c r="AT10" i="4" s="1"/>
  <c r="AT11" i="4" s="1"/>
  <c r="AU75" i="10"/>
  <c r="AT7" i="1"/>
  <c r="AT9" i="1" s="1"/>
  <c r="AU75" i="9"/>
  <c r="AS8" i="3"/>
  <c r="AT13" i="1"/>
  <c r="AS4" i="1"/>
  <c r="AS12" i="1" s="1"/>
  <c r="AT66" i="9" s="1"/>
  <c r="AT71" i="8"/>
  <c r="AT61" i="8"/>
  <c r="AT50" i="8"/>
  <c r="AT40" i="8"/>
  <c r="AT30" i="8"/>
  <c r="AT18" i="8"/>
  <c r="AT7" i="8"/>
  <c r="AT13" i="3"/>
  <c r="AT4" i="3"/>
  <c r="AT12" i="3" s="1"/>
  <c r="AR97" i="1"/>
  <c r="AQ172" i="5"/>
  <c r="AQ291" i="11" s="1"/>
  <c r="AS64" i="4"/>
  <c r="AQ173" i="7"/>
  <c r="AT7" i="12" l="1"/>
  <c r="AT2" i="12"/>
  <c r="AT17" i="12" s="1"/>
  <c r="AT10" i="1"/>
  <c r="AT47" i="9"/>
  <c r="AT29" i="9"/>
  <c r="AT57" i="9"/>
  <c r="AT7" i="9"/>
  <c r="AT18" i="9"/>
  <c r="AT38" i="9"/>
  <c r="AR293" i="11"/>
  <c r="AW194" i="5"/>
  <c r="AW207" i="5" s="1"/>
  <c r="AW196" i="5"/>
  <c r="AV38" i="10"/>
  <c r="AV18" i="10"/>
  <c r="AV29" i="10"/>
  <c r="AV7" i="10"/>
  <c r="AV47" i="10"/>
  <c r="AV66" i="10"/>
  <c r="AV57" i="10"/>
  <c r="AV13" i="4"/>
  <c r="AU4" i="4"/>
  <c r="AU12" i="4" s="1"/>
  <c r="AT80" i="8"/>
  <c r="AS10" i="3"/>
  <c r="AS11" i="3" s="1"/>
  <c r="AU7" i="1"/>
  <c r="AU9" i="1" s="1"/>
  <c r="AV75" i="9"/>
  <c r="AU8" i="4"/>
  <c r="AU10" i="4" s="1"/>
  <c r="AU11" i="4" s="1"/>
  <c r="AV75" i="10"/>
  <c r="AT8" i="3"/>
  <c r="AU13" i="1"/>
  <c r="AT4" i="1"/>
  <c r="AT12" i="1" s="1"/>
  <c r="AU47" i="9" s="1"/>
  <c r="AU71" i="8"/>
  <c r="AU61" i="8"/>
  <c r="AU50" i="8"/>
  <c r="AU40" i="8"/>
  <c r="AU30" i="8"/>
  <c r="AU18" i="8"/>
  <c r="AU7" i="8"/>
  <c r="AU13" i="3"/>
  <c r="AU4" i="3" s="1"/>
  <c r="AU12" i="3" s="1"/>
  <c r="AS97" i="1"/>
  <c r="AR172" i="5"/>
  <c r="AR291" i="11" s="1"/>
  <c r="AT64" i="4"/>
  <c r="AR173" i="7"/>
  <c r="AU7" i="12" l="1"/>
  <c r="AU2" i="12"/>
  <c r="AU17" i="12" s="1"/>
  <c r="AU66" i="9"/>
  <c r="AU57" i="9"/>
  <c r="AU18" i="9"/>
  <c r="AU10" i="1"/>
  <c r="AU7" i="9"/>
  <c r="AU29" i="9"/>
  <c r="AU38" i="9"/>
  <c r="AS293" i="11"/>
  <c r="AX194" i="5"/>
  <c r="AX207" i="5" s="1"/>
  <c r="AX196" i="5"/>
  <c r="AW29" i="10"/>
  <c r="AW18" i="10"/>
  <c r="AW7" i="10"/>
  <c r="AW57" i="10"/>
  <c r="AW66" i="10"/>
  <c r="AW47" i="10"/>
  <c r="AW38" i="10"/>
  <c r="AW13" i="4"/>
  <c r="AV4" i="4"/>
  <c r="AV12" i="4" s="1"/>
  <c r="AU80" i="8"/>
  <c r="AT10" i="3"/>
  <c r="AT11" i="3" s="1"/>
  <c r="AV8" i="4"/>
  <c r="AV10" i="4" s="1"/>
  <c r="AV11" i="4" s="1"/>
  <c r="AW75" i="10"/>
  <c r="AV7" i="1"/>
  <c r="AV9" i="1" s="1"/>
  <c r="AW75" i="9"/>
  <c r="AU8" i="3"/>
  <c r="AV13" i="1"/>
  <c r="AU4" i="1"/>
  <c r="AU12" i="1" s="1"/>
  <c r="AV29" i="9" s="1"/>
  <c r="AV71" i="8"/>
  <c r="AV61" i="8"/>
  <c r="AV50" i="8"/>
  <c r="AV40" i="8"/>
  <c r="AV30" i="8"/>
  <c r="AV18" i="8"/>
  <c r="AV7" i="8"/>
  <c r="AV13" i="3"/>
  <c r="AV4" i="3" s="1"/>
  <c r="AV12" i="3" s="1"/>
  <c r="AT97" i="1"/>
  <c r="AS172" i="5"/>
  <c r="AS291" i="11" s="1"/>
  <c r="AU64" i="4"/>
  <c r="AS173" i="7"/>
  <c r="AV7" i="12" l="1"/>
  <c r="AV2" i="12"/>
  <c r="AV17" i="12" s="1"/>
  <c r="AV38" i="9"/>
  <c r="AV66" i="9"/>
  <c r="AV47" i="9"/>
  <c r="AV57" i="9"/>
  <c r="AV7" i="9"/>
  <c r="AV18" i="9"/>
  <c r="AV10" i="1"/>
  <c r="AT293" i="11"/>
  <c r="AY194" i="5"/>
  <c r="AY207" i="5" s="1"/>
  <c r="AY196" i="5"/>
  <c r="AX13" i="4"/>
  <c r="AW4" i="4"/>
  <c r="AW12" i="4" s="1"/>
  <c r="AX18" i="10"/>
  <c r="AX66" i="10"/>
  <c r="AX7" i="10"/>
  <c r="AX29" i="10"/>
  <c r="AX57" i="10"/>
  <c r="AX38" i="10"/>
  <c r="AX47" i="10"/>
  <c r="AV80" i="8"/>
  <c r="AU10" i="3"/>
  <c r="AU11" i="3" s="1"/>
  <c r="AW7" i="1"/>
  <c r="AW9" i="1" s="1"/>
  <c r="AX75" i="9"/>
  <c r="AW8" i="4"/>
  <c r="AW10" i="4" s="1"/>
  <c r="AW11" i="4" s="1"/>
  <c r="AX75" i="10"/>
  <c r="AV8" i="3"/>
  <c r="AW13" i="1"/>
  <c r="AV4" i="1"/>
  <c r="AV12" i="1" s="1"/>
  <c r="AW38" i="9" s="1"/>
  <c r="AW71" i="8"/>
  <c r="AW61" i="8"/>
  <c r="AW50" i="8"/>
  <c r="AW40" i="8"/>
  <c r="AW30" i="8"/>
  <c r="AW18" i="8"/>
  <c r="AW7" i="8"/>
  <c r="AW13" i="3"/>
  <c r="AW4" i="3" s="1"/>
  <c r="AW12" i="3" s="1"/>
  <c r="AW57" i="9"/>
  <c r="AU97" i="1"/>
  <c r="AT172" i="5"/>
  <c r="AT291" i="11" s="1"/>
  <c r="AV64" i="4"/>
  <c r="AT173" i="7"/>
  <c r="AW7" i="12" l="1"/>
  <c r="AW2" i="12"/>
  <c r="AW17" i="12" s="1"/>
  <c r="AW66" i="9"/>
  <c r="AW47" i="9"/>
  <c r="AW10" i="1"/>
  <c r="AW7" i="9"/>
  <c r="AW18" i="9"/>
  <c r="AW29" i="9"/>
  <c r="AU293" i="11"/>
  <c r="AZ194" i="5"/>
  <c r="AZ207" i="5" s="1"/>
  <c r="AZ196" i="5"/>
  <c r="AZ209" i="5" s="1"/>
  <c r="AY7" i="10"/>
  <c r="AY66" i="10"/>
  <c r="AY57" i="10"/>
  <c r="AY29" i="10"/>
  <c r="AY18" i="10"/>
  <c r="AY47" i="10"/>
  <c r="AY38" i="10"/>
  <c r="AY13" i="4"/>
  <c r="AX4" i="4"/>
  <c r="AX12" i="4" s="1"/>
  <c r="AW80" i="8"/>
  <c r="AV10" i="3"/>
  <c r="AV11" i="3" s="1"/>
  <c r="AX8" i="4"/>
  <c r="AX10" i="4" s="1"/>
  <c r="AX11" i="4" s="1"/>
  <c r="AY75" i="10"/>
  <c r="AX7" i="1"/>
  <c r="AX9" i="1" s="1"/>
  <c r="AY75" i="9"/>
  <c r="AW8" i="3"/>
  <c r="AX13" i="1"/>
  <c r="AW4" i="1"/>
  <c r="AW12" i="1" s="1"/>
  <c r="AX29" i="9" s="1"/>
  <c r="AX71" i="8"/>
  <c r="AX61" i="8"/>
  <c r="AX50" i="8"/>
  <c r="AX40" i="8"/>
  <c r="AX30" i="8"/>
  <c r="AX18" i="8"/>
  <c r="AX7" i="8"/>
  <c r="AX13" i="3"/>
  <c r="AX4" i="3" s="1"/>
  <c r="AX12" i="3" s="1"/>
  <c r="AX57" i="9"/>
  <c r="AV97" i="1"/>
  <c r="AU172" i="5"/>
  <c r="AU291" i="11" s="1"/>
  <c r="AW64" i="4"/>
  <c r="AU173" i="7"/>
  <c r="AX7" i="12" l="1"/>
  <c r="AX2" i="12"/>
  <c r="AX17" i="12" s="1"/>
  <c r="AX66" i="9"/>
  <c r="AX7" i="9"/>
  <c r="AX38" i="9"/>
  <c r="AX18" i="9"/>
  <c r="AX47" i="9"/>
  <c r="AX10" i="1"/>
  <c r="AV293" i="11"/>
  <c r="BA194" i="5"/>
  <c r="BA207" i="5" s="1"/>
  <c r="BA196" i="5"/>
  <c r="BA209" i="5" s="1"/>
  <c r="AZ47" i="10"/>
  <c r="AZ66" i="10"/>
  <c r="AZ57" i="10"/>
  <c r="AZ7" i="10"/>
  <c r="AZ29" i="10"/>
  <c r="AZ38" i="10"/>
  <c r="AZ18" i="10"/>
  <c r="AZ13" i="4"/>
  <c r="AY4" i="4"/>
  <c r="AY12" i="4" s="1"/>
  <c r="AX80" i="8"/>
  <c r="AW10" i="3"/>
  <c r="AW11" i="3" s="1"/>
  <c r="AZ75" i="9"/>
  <c r="AY7" i="1"/>
  <c r="AY9" i="1" s="1"/>
  <c r="AY8" i="4"/>
  <c r="AY10" i="4" s="1"/>
  <c r="AY11" i="4" s="1"/>
  <c r="AZ75" i="10"/>
  <c r="AX8" i="3"/>
  <c r="AY13" i="1"/>
  <c r="AX4" i="1"/>
  <c r="AX12" i="1" s="1"/>
  <c r="AY66" i="9" s="1"/>
  <c r="AY71" i="8"/>
  <c r="AY61" i="8"/>
  <c r="AY50" i="8"/>
  <c r="AY40" i="8"/>
  <c r="AY30" i="8"/>
  <c r="AY18" i="8"/>
  <c r="AY7" i="8"/>
  <c r="AY13" i="3"/>
  <c r="AY4" i="3" s="1"/>
  <c r="AY12" i="3" s="1"/>
  <c r="AW97" i="1"/>
  <c r="AV172" i="5"/>
  <c r="AV291" i="11" s="1"/>
  <c r="AX64" i="4"/>
  <c r="AV173" i="7"/>
  <c r="AY7" i="12" l="1"/>
  <c r="AY2" i="12"/>
  <c r="AY17" i="12" s="1"/>
  <c r="AY10" i="1"/>
  <c r="AY7" i="9"/>
  <c r="AY29" i="9"/>
  <c r="AY18" i="9"/>
  <c r="AY38" i="9"/>
  <c r="AY47" i="9"/>
  <c r="AY57" i="9"/>
  <c r="AW293" i="11"/>
  <c r="BB194" i="5"/>
  <c r="BB207" i="5" s="1"/>
  <c r="BB196" i="5"/>
  <c r="BB209" i="5" s="1"/>
  <c r="BA13" i="4"/>
  <c r="AZ4" i="4"/>
  <c r="AZ12" i="4" s="1"/>
  <c r="BA66" i="10"/>
  <c r="BA47" i="10"/>
  <c r="BA57" i="10"/>
  <c r="BA38" i="10"/>
  <c r="BA18" i="10"/>
  <c r="BA29" i="10"/>
  <c r="BA7" i="10"/>
  <c r="AY80" i="8"/>
  <c r="AX10" i="3"/>
  <c r="AX11" i="3" s="1"/>
  <c r="AZ8" i="4"/>
  <c r="AZ10" i="4" s="1"/>
  <c r="AZ11" i="4" s="1"/>
  <c r="BA75" i="10"/>
  <c r="BA75" i="9"/>
  <c r="AZ7" i="1"/>
  <c r="AZ9" i="1" s="1"/>
  <c r="AY8" i="3"/>
  <c r="AZ13" i="1"/>
  <c r="AY4" i="1"/>
  <c r="AY12" i="1" s="1"/>
  <c r="AZ47" i="9" s="1"/>
  <c r="AZ71" i="8"/>
  <c r="AZ61" i="8"/>
  <c r="AZ50" i="8"/>
  <c r="AZ40" i="8"/>
  <c r="AZ30" i="8"/>
  <c r="AZ18" i="8"/>
  <c r="AZ7" i="8"/>
  <c r="AZ13" i="3"/>
  <c r="AZ4" i="3"/>
  <c r="AZ12" i="3" s="1"/>
  <c r="AZ66" i="9"/>
  <c r="AX97" i="1"/>
  <c r="AW172" i="5"/>
  <c r="AW291" i="11" s="1"/>
  <c r="AY64" i="4"/>
  <c r="AW173" i="7"/>
  <c r="AZ10" i="1" l="1"/>
  <c r="AZ7" i="12"/>
  <c r="AZ2" i="12"/>
  <c r="AZ17" i="12" s="1"/>
  <c r="AZ57" i="9"/>
  <c r="AZ7" i="9"/>
  <c r="AZ18" i="9"/>
  <c r="AZ29" i="9"/>
  <c r="AZ38" i="9"/>
  <c r="AX293" i="11"/>
  <c r="BB57" i="10"/>
  <c r="BB29" i="10"/>
  <c r="BB47" i="10"/>
  <c r="BB38" i="10"/>
  <c r="BB66" i="10"/>
  <c r="BB18" i="10"/>
  <c r="BB7" i="10"/>
  <c r="BB13" i="4"/>
  <c r="BA4" i="4"/>
  <c r="BA12" i="4" s="1"/>
  <c r="AZ80" i="8"/>
  <c r="AY10" i="3"/>
  <c r="AY11" i="3" s="1"/>
  <c r="BB75" i="9"/>
  <c r="BA7" i="1"/>
  <c r="BA9" i="1" s="1"/>
  <c r="BA8" i="4"/>
  <c r="BA10" i="4" s="1"/>
  <c r="BA11" i="4" s="1"/>
  <c r="BB75" i="10"/>
  <c r="AZ8" i="3"/>
  <c r="BA13" i="1"/>
  <c r="AZ4" i="1"/>
  <c r="AZ12" i="1" s="1"/>
  <c r="BA18" i="9" s="1"/>
  <c r="BA71" i="8"/>
  <c r="BA61" i="8"/>
  <c r="BA50" i="8"/>
  <c r="BA40" i="8"/>
  <c r="BA30" i="8"/>
  <c r="BA18" i="8"/>
  <c r="BA7" i="8"/>
  <c r="BA13" i="3"/>
  <c r="BA47" i="9"/>
  <c r="BA38" i="9"/>
  <c r="BA29" i="9"/>
  <c r="AY97" i="1"/>
  <c r="AX172" i="5"/>
  <c r="AX291" i="11" s="1"/>
  <c r="AZ64" i="4"/>
  <c r="AX173" i="7"/>
  <c r="BA4" i="3" l="1"/>
  <c r="BA12" i="3" s="1"/>
  <c r="BB13" i="3"/>
  <c r="BA7" i="12"/>
  <c r="BA2" i="12"/>
  <c r="BA17" i="12" s="1"/>
  <c r="BA57" i="9"/>
  <c r="BA66" i="9"/>
  <c r="BA7" i="9"/>
  <c r="BA10" i="1"/>
  <c r="AY293" i="11"/>
  <c r="BB4" i="4"/>
  <c r="BB12" i="4" s="1"/>
  <c r="BC47" i="10"/>
  <c r="BC29" i="10"/>
  <c r="BC38" i="10"/>
  <c r="BC18" i="10"/>
  <c r="BC57" i="10"/>
  <c r="BC66" i="10"/>
  <c r="BC7" i="10"/>
  <c r="BA80" i="8"/>
  <c r="AZ10" i="3"/>
  <c r="AZ11" i="3" s="1"/>
  <c r="BB8" i="4"/>
  <c r="BC75" i="10"/>
  <c r="BC75" i="9"/>
  <c r="BB7" i="1"/>
  <c r="BB9" i="1" s="1"/>
  <c r="BA8" i="3"/>
  <c r="BB8" i="3" s="1"/>
  <c r="BB10" i="3" s="1"/>
  <c r="BB13" i="1"/>
  <c r="BA4" i="1"/>
  <c r="BA12" i="1" s="1"/>
  <c r="BB29" i="9" s="1"/>
  <c r="BB71" i="8"/>
  <c r="BB61" i="8"/>
  <c r="BB50" i="8"/>
  <c r="BB40" i="8"/>
  <c r="BB30" i="8"/>
  <c r="BB18" i="8"/>
  <c r="BB7" i="8"/>
  <c r="AZ97" i="1"/>
  <c r="AY172" i="5"/>
  <c r="AY291" i="11" s="1"/>
  <c r="BA64" i="4"/>
  <c r="AY173" i="7"/>
  <c r="BB15" i="3" l="1"/>
  <c r="BB11" i="3"/>
  <c r="BB4" i="3"/>
  <c r="BB12" i="3" s="1"/>
  <c r="BB7" i="12"/>
  <c r="BB2" i="12"/>
  <c r="BB17" i="12" s="1"/>
  <c r="BB57" i="9"/>
  <c r="BB66" i="9"/>
  <c r="BB47" i="9"/>
  <c r="BB38" i="9"/>
  <c r="BB10" i="1"/>
  <c r="BB7" i="9"/>
  <c r="BB18" i="9"/>
  <c r="AZ293" i="11"/>
  <c r="BD75" i="10"/>
  <c r="BB10" i="4"/>
  <c r="BB11" i="4" s="1"/>
  <c r="BD38" i="10"/>
  <c r="BD7" i="10"/>
  <c r="BD29" i="10"/>
  <c r="BD18" i="10"/>
  <c r="BD57" i="10"/>
  <c r="BD47" i="10"/>
  <c r="BD66" i="10"/>
  <c r="BB80" i="8"/>
  <c r="BA10" i="3"/>
  <c r="BA11" i="3" s="1"/>
  <c r="BB4" i="1"/>
  <c r="BB12" i="1" s="1"/>
  <c r="BC29" i="9" s="1"/>
  <c r="BA97" i="1"/>
  <c r="AZ172" i="5"/>
  <c r="AZ291" i="11" s="1"/>
  <c r="BB64" i="4"/>
  <c r="BA173" i="7" s="1"/>
  <c r="AZ173" i="7"/>
  <c r="BC57" i="9" l="1"/>
  <c r="BC66" i="9"/>
  <c r="BC47" i="9"/>
  <c r="BC38" i="9"/>
  <c r="BC7" i="9"/>
  <c r="BC18" i="9"/>
  <c r="BA293" i="11"/>
  <c r="BB293" i="11"/>
  <c r="BC80" i="8"/>
  <c r="BC71" i="8"/>
  <c r="BC61" i="8"/>
  <c r="BC50" i="8"/>
  <c r="BC40" i="8"/>
  <c r="BC30" i="8"/>
  <c r="BC18" i="8"/>
  <c r="BC7" i="8"/>
  <c r="BB97" i="1"/>
  <c r="BB172" i="5" s="1"/>
  <c r="BB291" i="11" s="1"/>
  <c r="BA172" i="5"/>
  <c r="BA291" i="11" s="1"/>
  <c r="G49" i="1" l="1"/>
  <c r="H49" i="1"/>
  <c r="I49" i="1"/>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E170" i="7"/>
  <c r="BB169" i="6"/>
  <c r="BA169" i="6"/>
  <c r="AZ169" i="6"/>
  <c r="AY169" i="6"/>
  <c r="AX169" i="6"/>
  <c r="AW169" i="6"/>
  <c r="AV169" i="6"/>
  <c r="AU169" i="6"/>
  <c r="AT169" i="6"/>
  <c r="AS169" i="6"/>
  <c r="AR169" i="6"/>
  <c r="AQ169" i="6"/>
  <c r="AP169" i="6"/>
  <c r="AO169" i="6"/>
  <c r="AN169" i="6"/>
  <c r="AM169" i="6"/>
  <c r="AL169" i="6"/>
  <c r="AK169" i="6"/>
  <c r="AJ169" i="6"/>
  <c r="AI169" i="6"/>
  <c r="AH169" i="6"/>
  <c r="AG169" i="6"/>
  <c r="AF169" i="6"/>
  <c r="AE169" i="6"/>
  <c r="AD169" i="6"/>
  <c r="AC169" i="6"/>
  <c r="AB169" i="6"/>
  <c r="AA169" i="6"/>
  <c r="Z169" i="6"/>
  <c r="Y169" i="6"/>
  <c r="X169" i="6"/>
  <c r="W169" i="6"/>
  <c r="V169" i="6"/>
  <c r="U169" i="6"/>
  <c r="T169" i="6"/>
  <c r="S169" i="6"/>
  <c r="R169" i="6"/>
  <c r="Q169" i="6"/>
  <c r="P169" i="6"/>
  <c r="O169" i="6"/>
  <c r="N169" i="6"/>
  <c r="M169" i="6"/>
  <c r="L169" i="6"/>
  <c r="K169" i="6"/>
  <c r="J169" i="6"/>
  <c r="I169" i="6"/>
  <c r="H169" i="6"/>
  <c r="G169" i="6"/>
  <c r="F169" i="6"/>
  <c r="G169" i="5"/>
  <c r="H169" i="5"/>
  <c r="I169" i="5"/>
  <c r="J169" i="5"/>
  <c r="K169" i="5"/>
  <c r="L169" i="5"/>
  <c r="M169" i="5"/>
  <c r="N169" i="5"/>
  <c r="O169" i="5"/>
  <c r="P169" i="5"/>
  <c r="Q169" i="5"/>
  <c r="R169" i="5"/>
  <c r="S169" i="5"/>
  <c r="T169" i="5"/>
  <c r="U169" i="5"/>
  <c r="V169" i="5"/>
  <c r="W169" i="5"/>
  <c r="X169" i="5"/>
  <c r="Y169" i="5"/>
  <c r="Z169" i="5"/>
  <c r="AA169" i="5"/>
  <c r="AB169" i="5"/>
  <c r="AC169" i="5"/>
  <c r="AD169" i="5"/>
  <c r="AE169" i="5"/>
  <c r="AF169" i="5"/>
  <c r="AG169" i="5"/>
  <c r="AH169" i="5"/>
  <c r="AI169" i="5"/>
  <c r="AJ169" i="5"/>
  <c r="AK169" i="5"/>
  <c r="AL169" i="5"/>
  <c r="AM169" i="5"/>
  <c r="AN169" i="5"/>
  <c r="AO169" i="5"/>
  <c r="AP169" i="5"/>
  <c r="AQ169" i="5"/>
  <c r="AR169" i="5"/>
  <c r="AS169" i="5"/>
  <c r="AT169" i="5"/>
  <c r="AU169" i="5"/>
  <c r="AV169" i="5"/>
  <c r="AW169" i="5"/>
  <c r="AX169" i="5"/>
  <c r="AY169" i="5"/>
  <c r="AZ169" i="5"/>
  <c r="BA169" i="5"/>
  <c r="BB169" i="5"/>
  <c r="F169" i="5"/>
  <c r="C224" i="11" l="1"/>
  <c r="D224" i="11"/>
  <c r="E224" i="11"/>
  <c r="F224" i="11"/>
  <c r="G224" i="11"/>
  <c r="H224" i="11"/>
  <c r="I224" i="11"/>
  <c r="J224" i="11"/>
  <c r="K224" i="11"/>
  <c r="L224" i="11"/>
  <c r="M224" i="11"/>
  <c r="N224" i="11"/>
  <c r="O224" i="11"/>
  <c r="P224" i="11"/>
  <c r="Q224" i="11"/>
  <c r="R224" i="11"/>
  <c r="S224" i="11"/>
  <c r="T224" i="11"/>
  <c r="U224" i="11"/>
  <c r="V224" i="11"/>
  <c r="W224" i="11"/>
  <c r="X224" i="11"/>
  <c r="Y224" i="11"/>
  <c r="Z224" i="11"/>
  <c r="AA224" i="11"/>
  <c r="AB224" i="11"/>
  <c r="AC224" i="11"/>
  <c r="AD224" i="11"/>
  <c r="AE224" i="11"/>
  <c r="AF224" i="11"/>
  <c r="AG224" i="11"/>
  <c r="AH224" i="11"/>
  <c r="AI224" i="11"/>
  <c r="AJ224" i="11"/>
  <c r="AK224" i="11"/>
  <c r="AL224" i="11"/>
  <c r="AM224" i="11"/>
  <c r="AN224" i="11"/>
  <c r="AO224" i="11"/>
  <c r="AP224" i="11"/>
  <c r="AQ224" i="11"/>
  <c r="AR224" i="11"/>
  <c r="AS224" i="11"/>
  <c r="AT224" i="11"/>
  <c r="AU224" i="11"/>
  <c r="AV224" i="11"/>
  <c r="AW224" i="11"/>
  <c r="AX224" i="11"/>
  <c r="AY224" i="11"/>
  <c r="AZ224" i="11"/>
  <c r="BA224" i="11"/>
  <c r="BB224" i="11"/>
  <c r="B224" i="11"/>
  <c r="C200" i="11"/>
  <c r="D200" i="11"/>
  <c r="E200" i="11"/>
  <c r="F200" i="11"/>
  <c r="G200" i="11"/>
  <c r="H200" i="11"/>
  <c r="I200" i="11"/>
  <c r="J200" i="11"/>
  <c r="K200" i="11"/>
  <c r="L200" i="11"/>
  <c r="M200" i="11"/>
  <c r="N200" i="11"/>
  <c r="O200" i="11"/>
  <c r="P200" i="11"/>
  <c r="Q200" i="11"/>
  <c r="R200" i="11"/>
  <c r="S200" i="11"/>
  <c r="T200" i="11"/>
  <c r="U200" i="11"/>
  <c r="V200" i="11"/>
  <c r="W200" i="11"/>
  <c r="X200" i="11"/>
  <c r="Y200" i="11"/>
  <c r="Z200" i="11"/>
  <c r="AA200" i="11"/>
  <c r="AB200" i="11"/>
  <c r="AC200" i="11"/>
  <c r="AD200" i="11"/>
  <c r="AE200" i="11"/>
  <c r="AF200" i="11"/>
  <c r="AG200" i="11"/>
  <c r="AH200" i="11"/>
  <c r="AI200" i="11"/>
  <c r="AJ200" i="11"/>
  <c r="AK200" i="11"/>
  <c r="AL200" i="11"/>
  <c r="AM200" i="11"/>
  <c r="AN200" i="11"/>
  <c r="AO200" i="11"/>
  <c r="AP200" i="11"/>
  <c r="AQ200" i="11"/>
  <c r="AR200" i="11"/>
  <c r="AS200" i="11"/>
  <c r="AT200" i="11"/>
  <c r="AU200" i="11"/>
  <c r="AV200" i="11"/>
  <c r="AW200" i="11"/>
  <c r="AX200" i="11"/>
  <c r="AY200" i="11"/>
  <c r="AZ200" i="11"/>
  <c r="BA200" i="11"/>
  <c r="BB200" i="11"/>
  <c r="B200" i="11"/>
  <c r="D144" i="11"/>
  <c r="E144" i="11"/>
  <c r="F144" i="11"/>
  <c r="G144" i="11"/>
  <c r="H144" i="11"/>
  <c r="I144" i="11"/>
  <c r="J144" i="11"/>
  <c r="K144" i="11"/>
  <c r="L144" i="11"/>
  <c r="M144" i="11"/>
  <c r="N144" i="11"/>
  <c r="O144" i="11"/>
  <c r="P144" i="11"/>
  <c r="Q144" i="11"/>
  <c r="R144" i="11"/>
  <c r="S144" i="11"/>
  <c r="T144" i="11"/>
  <c r="U144" i="11"/>
  <c r="V144" i="11"/>
  <c r="W144" i="11"/>
  <c r="X144" i="11"/>
  <c r="Y144" i="11"/>
  <c r="Z144" i="11"/>
  <c r="AA144" i="11"/>
  <c r="AB144" i="11"/>
  <c r="AC144" i="11"/>
  <c r="AD144" i="11"/>
  <c r="AE144" i="11"/>
  <c r="AF144" i="11"/>
  <c r="AG144" i="11"/>
  <c r="AH144" i="11"/>
  <c r="AI144" i="11"/>
  <c r="AJ144" i="11"/>
  <c r="AK144" i="11"/>
  <c r="AL144" i="11"/>
  <c r="AM144" i="11"/>
  <c r="AN144" i="11"/>
  <c r="AO144" i="11"/>
  <c r="AP144" i="11"/>
  <c r="AQ144" i="11"/>
  <c r="AR144" i="11"/>
  <c r="AS144" i="11"/>
  <c r="AT144" i="11"/>
  <c r="AU144" i="11"/>
  <c r="AV144" i="11"/>
  <c r="AW144" i="11"/>
  <c r="AX144" i="11"/>
  <c r="AY144" i="11"/>
  <c r="AZ144" i="11"/>
  <c r="BA144" i="11"/>
  <c r="BB144" i="11"/>
  <c r="C144" i="11"/>
  <c r="B144" i="11"/>
  <c r="T94" i="1" l="1"/>
  <c r="U94" i="1"/>
  <c r="V94" i="1"/>
  <c r="W94" i="1"/>
  <c r="X94" i="1"/>
  <c r="Y94" i="1"/>
  <c r="Z94" i="1"/>
  <c r="AA94" i="1"/>
  <c r="AB94" i="1"/>
  <c r="AC94" i="1"/>
  <c r="AD94" i="1"/>
  <c r="AE94" i="1"/>
  <c r="AF94" i="1"/>
  <c r="AG94" i="1"/>
  <c r="AH94" i="1"/>
  <c r="AI94" i="1"/>
  <c r="AJ94" i="1"/>
  <c r="AK94" i="1"/>
  <c r="AL94" i="1"/>
  <c r="AM94" i="1"/>
  <c r="AN94" i="1"/>
  <c r="AO94" i="1"/>
  <c r="AP94" i="1"/>
  <c r="AQ94" i="1"/>
  <c r="AR94" i="1"/>
  <c r="AS94" i="1"/>
  <c r="AT94" i="1"/>
  <c r="AU94" i="1"/>
  <c r="AV94" i="1"/>
  <c r="AW94" i="1"/>
  <c r="AX94" i="1"/>
  <c r="AY94" i="1"/>
  <c r="AZ94" i="1"/>
  <c r="BA94" i="1"/>
  <c r="BB94" i="1"/>
  <c r="T95" i="1"/>
  <c r="U95" i="1"/>
  <c r="V95" i="1"/>
  <c r="W95" i="1"/>
  <c r="X95" i="1"/>
  <c r="Y95" i="1"/>
  <c r="Z95" i="1"/>
  <c r="AA95" i="1"/>
  <c r="AB95" i="1"/>
  <c r="AC95" i="1"/>
  <c r="AD95" i="1"/>
  <c r="AE95" i="1"/>
  <c r="AF95" i="1"/>
  <c r="AG95" i="1"/>
  <c r="AH95" i="1"/>
  <c r="AI95" i="1"/>
  <c r="AJ95" i="1"/>
  <c r="AK95" i="1"/>
  <c r="AL95" i="1"/>
  <c r="AM95" i="1"/>
  <c r="AN95" i="1"/>
  <c r="AO95" i="1"/>
  <c r="AP95" i="1"/>
  <c r="AQ95" i="1"/>
  <c r="AR95" i="1"/>
  <c r="AS95" i="1"/>
  <c r="AT95" i="1"/>
  <c r="AU95" i="1"/>
  <c r="AV95" i="1"/>
  <c r="AW95" i="1"/>
  <c r="AX95" i="1"/>
  <c r="AY95" i="1"/>
  <c r="AZ95" i="1"/>
  <c r="BA95" i="1"/>
  <c r="BB95" i="1"/>
  <c r="T91" i="1"/>
  <c r="U91" i="1"/>
  <c r="V91" i="1"/>
  <c r="W91" i="1"/>
  <c r="X91" i="1"/>
  <c r="Y91" i="1"/>
  <c r="Z91" i="1"/>
  <c r="AA91" i="1"/>
  <c r="AB91" i="1"/>
  <c r="AC91" i="1"/>
  <c r="AD91" i="1"/>
  <c r="AE91" i="1"/>
  <c r="AF91" i="1"/>
  <c r="AG91" i="1"/>
  <c r="AH91" i="1"/>
  <c r="AI91" i="1"/>
  <c r="AJ91" i="1"/>
  <c r="AK91" i="1"/>
  <c r="AL91" i="1"/>
  <c r="AM91" i="1"/>
  <c r="AN91" i="1"/>
  <c r="AO91" i="1"/>
  <c r="AP91" i="1"/>
  <c r="AQ91" i="1"/>
  <c r="AR91" i="1"/>
  <c r="AS91" i="1"/>
  <c r="AT91" i="1"/>
  <c r="AU91" i="1"/>
  <c r="AV91" i="1"/>
  <c r="AW91" i="1"/>
  <c r="AX91" i="1"/>
  <c r="AY91" i="1"/>
  <c r="AZ91" i="1"/>
  <c r="BA91" i="1"/>
  <c r="BB91" i="1"/>
  <c r="T92" i="1"/>
  <c r="U92" i="1"/>
  <c r="V92" i="1"/>
  <c r="W92" i="1"/>
  <c r="X92" i="1"/>
  <c r="Y92" i="1"/>
  <c r="Z92" i="1"/>
  <c r="AA92" i="1"/>
  <c r="AB92" i="1"/>
  <c r="AC92" i="1"/>
  <c r="AD92" i="1"/>
  <c r="AE92" i="1"/>
  <c r="AF92" i="1"/>
  <c r="AG92" i="1"/>
  <c r="AH92" i="1"/>
  <c r="AI92" i="1"/>
  <c r="AJ92" i="1"/>
  <c r="AK92" i="1"/>
  <c r="AL92" i="1"/>
  <c r="AM92" i="1"/>
  <c r="AN92" i="1"/>
  <c r="AO92" i="1"/>
  <c r="AP92" i="1"/>
  <c r="AQ92" i="1"/>
  <c r="AR92" i="1"/>
  <c r="AS92" i="1"/>
  <c r="AT92" i="1"/>
  <c r="AU92" i="1"/>
  <c r="AV92" i="1"/>
  <c r="AW92" i="1"/>
  <c r="AX92" i="1"/>
  <c r="AY92" i="1"/>
  <c r="AZ92" i="1"/>
  <c r="BA92" i="1"/>
  <c r="BB92" i="1"/>
  <c r="G51" i="1"/>
  <c r="H51" i="1"/>
  <c r="I51" i="1"/>
  <c r="J51" i="1"/>
  <c r="K51" i="1"/>
  <c r="L51" i="1"/>
  <c r="M51" i="1"/>
  <c r="N51" i="1"/>
  <c r="O51" i="1"/>
  <c r="P51" i="1"/>
  <c r="Q51" i="1"/>
  <c r="R51" i="1"/>
  <c r="S51" i="1"/>
  <c r="T51" i="1"/>
  <c r="U51" i="1"/>
  <c r="V51" i="1"/>
  <c r="W51" i="1"/>
  <c r="X51" i="1"/>
  <c r="Y51" i="1"/>
  <c r="Z51" i="1"/>
  <c r="AA51" i="1"/>
  <c r="AB51" i="1"/>
  <c r="AC51" i="1"/>
  <c r="AD51" i="1"/>
  <c r="AE51" i="1"/>
  <c r="AF51" i="1"/>
  <c r="AG51" i="1"/>
  <c r="AH51" i="1"/>
  <c r="AI51" i="1"/>
  <c r="AJ51" i="1"/>
  <c r="AK51" i="1"/>
  <c r="AL51" i="1"/>
  <c r="AM51" i="1"/>
  <c r="AN51" i="1"/>
  <c r="AO51" i="1"/>
  <c r="AP51" i="1"/>
  <c r="AQ51" i="1"/>
  <c r="AR51" i="1"/>
  <c r="AS51" i="1"/>
  <c r="AT51" i="1"/>
  <c r="AU51" i="1"/>
  <c r="AV51" i="1"/>
  <c r="AW51" i="1"/>
  <c r="AX51" i="1"/>
  <c r="AY51" i="1"/>
  <c r="AZ51" i="1"/>
  <c r="BA51" i="1"/>
  <c r="BB51" i="1"/>
  <c r="F51" i="1"/>
  <c r="K67" i="1"/>
  <c r="L67" i="1"/>
  <c r="M67" i="1"/>
  <c r="N67" i="1"/>
  <c r="O67" i="1"/>
  <c r="P67" i="1"/>
  <c r="Q67" i="1"/>
  <c r="R67" i="1"/>
  <c r="S67" i="1"/>
  <c r="T67" i="1"/>
  <c r="U67" i="1"/>
  <c r="V67" i="1"/>
  <c r="W67" i="1"/>
  <c r="X67" i="1"/>
  <c r="Y67" i="1"/>
  <c r="Z67" i="1"/>
  <c r="AA67" i="1"/>
  <c r="AB67" i="1"/>
  <c r="AC67" i="1"/>
  <c r="AD67" i="1"/>
  <c r="AE67" i="1"/>
  <c r="AF67" i="1"/>
  <c r="AG67" i="1"/>
  <c r="AH67" i="1"/>
  <c r="AI67" i="1"/>
  <c r="AJ67" i="1"/>
  <c r="AK67" i="1"/>
  <c r="AL67" i="1"/>
  <c r="AM67" i="1"/>
  <c r="AN67" i="1"/>
  <c r="AO67" i="1"/>
  <c r="AP67" i="1"/>
  <c r="AQ67" i="1"/>
  <c r="AR67" i="1"/>
  <c r="AS67" i="1"/>
  <c r="AT67" i="1"/>
  <c r="AU67" i="1"/>
  <c r="AV67" i="1"/>
  <c r="AW67" i="1"/>
  <c r="AX67" i="1"/>
  <c r="AY67" i="1"/>
  <c r="AZ67" i="1"/>
  <c r="BA67" i="1"/>
  <c r="BB67" i="1"/>
  <c r="G78" i="1"/>
  <c r="H78" i="1"/>
  <c r="I78" i="1"/>
  <c r="J78" i="1"/>
  <c r="K78" i="1"/>
  <c r="L78" i="1"/>
  <c r="M78" i="1"/>
  <c r="N78" i="1"/>
  <c r="O78" i="1"/>
  <c r="P78" i="1"/>
  <c r="Q78" i="1"/>
  <c r="R78" i="1"/>
  <c r="S78" i="1"/>
  <c r="T78" i="1"/>
  <c r="U78" i="1"/>
  <c r="V78" i="1"/>
  <c r="W78" i="1"/>
  <c r="X78" i="1"/>
  <c r="Y78" i="1"/>
  <c r="Z78" i="1"/>
  <c r="AA78" i="1"/>
  <c r="AB78" i="1"/>
  <c r="AC78" i="1"/>
  <c r="AD78" i="1"/>
  <c r="AE78" i="1"/>
  <c r="AF78" i="1"/>
  <c r="AG78" i="1"/>
  <c r="AH78" i="1"/>
  <c r="AI78" i="1"/>
  <c r="AJ78" i="1"/>
  <c r="AK78" i="1"/>
  <c r="AL78" i="1"/>
  <c r="AM78" i="1"/>
  <c r="AN78" i="1"/>
  <c r="AO78" i="1"/>
  <c r="AP78" i="1"/>
  <c r="AQ78" i="1"/>
  <c r="AR78" i="1"/>
  <c r="AS78" i="1"/>
  <c r="AT78" i="1"/>
  <c r="AU78" i="1"/>
  <c r="AV78" i="1"/>
  <c r="AW78" i="1"/>
  <c r="AX78" i="1"/>
  <c r="AY78" i="1"/>
  <c r="AZ78" i="1"/>
  <c r="BA78" i="1"/>
  <c r="BB78" i="1"/>
  <c r="F78" i="1"/>
  <c r="G62" i="1"/>
  <c r="H62" i="1"/>
  <c r="I62" i="1"/>
  <c r="J62" i="1"/>
  <c r="K62" i="1"/>
  <c r="L62" i="1"/>
  <c r="M62" i="1"/>
  <c r="N62" i="1"/>
  <c r="O62" i="1"/>
  <c r="P62" i="1"/>
  <c r="Q62" i="1"/>
  <c r="R62" i="1"/>
  <c r="S62" i="1"/>
  <c r="T62" i="1"/>
  <c r="U62" i="1"/>
  <c r="V62" i="1"/>
  <c r="W62" i="1"/>
  <c r="X62" i="1"/>
  <c r="Y62" i="1"/>
  <c r="Z62" i="1"/>
  <c r="AA62" i="1"/>
  <c r="AB62" i="1"/>
  <c r="AC62" i="1"/>
  <c r="AD62" i="1"/>
  <c r="AE62" i="1"/>
  <c r="AF62" i="1"/>
  <c r="AG62" i="1"/>
  <c r="AH62" i="1"/>
  <c r="AI62" i="1"/>
  <c r="AJ62" i="1"/>
  <c r="AK62" i="1"/>
  <c r="AL62" i="1"/>
  <c r="AM62" i="1"/>
  <c r="AN62" i="1"/>
  <c r="AO62" i="1"/>
  <c r="AP62" i="1"/>
  <c r="AQ62" i="1"/>
  <c r="AR62" i="1"/>
  <c r="AS62" i="1"/>
  <c r="AT62" i="1"/>
  <c r="AU62" i="1"/>
  <c r="AV62" i="1"/>
  <c r="AW62" i="1"/>
  <c r="AX62" i="1"/>
  <c r="AY62" i="1"/>
  <c r="AZ62" i="1"/>
  <c r="BA62" i="1"/>
  <c r="BB62" i="1"/>
  <c r="F62" i="1"/>
  <c r="F80" i="1"/>
  <c r="BE50" i="7" l="1"/>
  <c r="BF50" i="7"/>
  <c r="F35" i="4"/>
  <c r="G35" i="4" s="1"/>
  <c r="F50" i="7" s="1"/>
  <c r="BF50" i="6"/>
  <c r="BG50" i="6"/>
  <c r="F30" i="3"/>
  <c r="G30" i="3" s="1"/>
  <c r="F30" i="1"/>
  <c r="G30" i="1" s="1"/>
  <c r="H30" i="1" s="1"/>
  <c r="I30" i="1" s="1"/>
  <c r="BE53" i="7"/>
  <c r="BF53" i="7"/>
  <c r="BE54" i="7"/>
  <c r="BF54" i="7"/>
  <c r="BE55" i="7"/>
  <c r="BF55" i="7"/>
  <c r="BE56" i="7"/>
  <c r="BF56" i="7"/>
  <c r="BE57" i="7"/>
  <c r="BF57" i="7"/>
  <c r="BE58" i="7"/>
  <c r="BF58" i="7"/>
  <c r="BE59" i="7"/>
  <c r="BF59" i="7"/>
  <c r="BE60" i="7"/>
  <c r="BF60" i="7"/>
  <c r="BE61" i="7"/>
  <c r="BF61" i="7"/>
  <c r="BE62" i="7"/>
  <c r="BF62" i="7"/>
  <c r="BE63" i="7"/>
  <c r="BF63" i="7"/>
  <c r="BE64" i="7"/>
  <c r="BF64" i="7"/>
  <c r="BE65" i="7"/>
  <c r="BF65" i="7"/>
  <c r="BE66" i="7"/>
  <c r="BF66" i="7"/>
  <c r="BF52" i="7"/>
  <c r="BE52" i="7"/>
  <c r="F53" i="4"/>
  <c r="G53" i="4" s="1"/>
  <c r="F37" i="4"/>
  <c r="E52" i="7" s="1"/>
  <c r="F38" i="4"/>
  <c r="E53" i="7" s="1"/>
  <c r="F39" i="4"/>
  <c r="E54" i="7" s="1"/>
  <c r="F40" i="4"/>
  <c r="E55" i="7" s="1"/>
  <c r="F41" i="4"/>
  <c r="E56" i="7" s="1"/>
  <c r="F42" i="4"/>
  <c r="E57" i="7" s="1"/>
  <c r="F43" i="4"/>
  <c r="E58" i="7" s="1"/>
  <c r="F44" i="4"/>
  <c r="E59" i="7" s="1"/>
  <c r="F45" i="4"/>
  <c r="F46" i="4"/>
  <c r="E61" i="7" s="1"/>
  <c r="F47" i="4"/>
  <c r="E62" i="7" s="1"/>
  <c r="F48" i="4"/>
  <c r="E63" i="7" s="1"/>
  <c r="F49" i="4"/>
  <c r="E64" i="7" s="1"/>
  <c r="F50" i="4"/>
  <c r="E65" i="7" s="1"/>
  <c r="F51" i="4"/>
  <c r="E66" i="7" s="1"/>
  <c r="BG53" i="6"/>
  <c r="BG54" i="6"/>
  <c r="BG55" i="6"/>
  <c r="BG56" i="6"/>
  <c r="BG57" i="6"/>
  <c r="BG58" i="6"/>
  <c r="BG59" i="6"/>
  <c r="BG60" i="6"/>
  <c r="BG61" i="6"/>
  <c r="BG62" i="6"/>
  <c r="BG63" i="6"/>
  <c r="BG64" i="6"/>
  <c r="BG65" i="6"/>
  <c r="BG66" i="6"/>
  <c r="BG52" i="6"/>
  <c r="BF133" i="6"/>
  <c r="BF134" i="6"/>
  <c r="BF136" i="6"/>
  <c r="BF53" i="6"/>
  <c r="BF54" i="6"/>
  <c r="BF55" i="6"/>
  <c r="BF56" i="6"/>
  <c r="BF57" i="6"/>
  <c r="BF58" i="6"/>
  <c r="BF59" i="6"/>
  <c r="BF60" i="6"/>
  <c r="BF61" i="6"/>
  <c r="BF62" i="6"/>
  <c r="BF63" i="6"/>
  <c r="BF64" i="6"/>
  <c r="BF65" i="6"/>
  <c r="BF66" i="6"/>
  <c r="BF52" i="6"/>
  <c r="F46" i="3"/>
  <c r="F66" i="6" s="1"/>
  <c r="F38" i="3"/>
  <c r="F58" i="6" s="1"/>
  <c r="F37" i="3"/>
  <c r="F57" i="6" s="1"/>
  <c r="F36" i="3"/>
  <c r="F56" i="6" s="1"/>
  <c r="F35" i="3"/>
  <c r="F55" i="6" s="1"/>
  <c r="F34" i="3"/>
  <c r="F54" i="6" s="1"/>
  <c r="F33" i="3"/>
  <c r="F53" i="6" s="1"/>
  <c r="F32" i="3"/>
  <c r="F52" i="6" s="1"/>
  <c r="F58" i="5"/>
  <c r="F57" i="5"/>
  <c r="F56" i="5"/>
  <c r="F55" i="5"/>
  <c r="F54" i="5"/>
  <c r="F53" i="5"/>
  <c r="F52" i="5"/>
  <c r="E60" i="7" l="1"/>
  <c r="F264" i="7"/>
  <c r="F265" i="7"/>
  <c r="F266" i="7"/>
  <c r="F267" i="7"/>
  <c r="F268" i="7"/>
  <c r="F269" i="7"/>
  <c r="F270" i="7"/>
  <c r="F271" i="7"/>
  <c r="F272" i="7"/>
  <c r="F273" i="7"/>
  <c r="F274" i="7"/>
  <c r="F275" i="7"/>
  <c r="F276" i="7"/>
  <c r="F277" i="7"/>
  <c r="F263" i="7"/>
  <c r="F247" i="7"/>
  <c r="F248" i="7"/>
  <c r="F249" i="7"/>
  <c r="F250" i="7"/>
  <c r="F251" i="7"/>
  <c r="F252" i="7"/>
  <c r="F253" i="7"/>
  <c r="F254" i="7"/>
  <c r="F255" i="7"/>
  <c r="F256" i="7"/>
  <c r="F257" i="7"/>
  <c r="F258" i="7"/>
  <c r="F259" i="7"/>
  <c r="F260" i="7"/>
  <c r="F246" i="7"/>
  <c r="F213" i="7"/>
  <c r="F214" i="7"/>
  <c r="F215" i="7"/>
  <c r="F216" i="7"/>
  <c r="F217" i="7"/>
  <c r="F218" i="7"/>
  <c r="F219" i="7"/>
  <c r="F220" i="7"/>
  <c r="F221" i="7"/>
  <c r="F222" i="7"/>
  <c r="F223" i="7"/>
  <c r="F224" i="7"/>
  <c r="F225" i="7"/>
  <c r="F226" i="7"/>
  <c r="F212" i="7"/>
  <c r="F196" i="7"/>
  <c r="F197" i="7"/>
  <c r="F198" i="7"/>
  <c r="F199" i="7"/>
  <c r="F200" i="7"/>
  <c r="F201" i="7"/>
  <c r="F202" i="7"/>
  <c r="F203" i="7"/>
  <c r="F204" i="7"/>
  <c r="F205" i="7"/>
  <c r="F206" i="7"/>
  <c r="F207" i="7"/>
  <c r="F208" i="7"/>
  <c r="F209" i="7"/>
  <c r="F195" i="7"/>
  <c r="F179" i="7"/>
  <c r="F180" i="7"/>
  <c r="F181" i="7"/>
  <c r="F182" i="7"/>
  <c r="F183" i="7"/>
  <c r="F184" i="7"/>
  <c r="F185" i="7"/>
  <c r="F186" i="7"/>
  <c r="F187" i="7"/>
  <c r="F188" i="7"/>
  <c r="F189" i="7"/>
  <c r="F190" i="7"/>
  <c r="F191" i="7"/>
  <c r="F192" i="7"/>
  <c r="F178" i="7"/>
  <c r="F66" i="5"/>
  <c r="F82" i="5" s="1"/>
  <c r="G32" i="3"/>
  <c r="G52" i="6" s="1"/>
  <c r="G54" i="5"/>
  <c r="G55" i="5"/>
  <c r="F71" i="5"/>
  <c r="G35" i="3"/>
  <c r="G55" i="6" s="1"/>
  <c r="G37" i="3"/>
  <c r="G57" i="6" s="1"/>
  <c r="G47" i="4"/>
  <c r="F62" i="7" s="1"/>
  <c r="G46" i="4"/>
  <c r="F61" i="7" s="1"/>
  <c r="G44" i="4"/>
  <c r="F59" i="7" s="1"/>
  <c r="G51" i="4"/>
  <c r="F66" i="7" s="1"/>
  <c r="E98" i="7"/>
  <c r="E82" i="7"/>
  <c r="G48" i="4"/>
  <c r="F63" i="7" s="1"/>
  <c r="G45" i="4"/>
  <c r="H30" i="3"/>
  <c r="H50" i="6" s="1"/>
  <c r="G50" i="6"/>
  <c r="G39" i="4"/>
  <c r="F54" i="7" s="1"/>
  <c r="G38" i="4"/>
  <c r="F53" i="7" s="1"/>
  <c r="G37" i="4"/>
  <c r="F52" i="7" s="1"/>
  <c r="G50" i="4"/>
  <c r="F65" i="7" s="1"/>
  <c r="G43" i="4"/>
  <c r="F58" i="7" s="1"/>
  <c r="G49" i="4"/>
  <c r="F64" i="7" s="1"/>
  <c r="F50" i="5"/>
  <c r="G42" i="4"/>
  <c r="F57" i="7" s="1"/>
  <c r="G41" i="4"/>
  <c r="F56" i="7" s="1"/>
  <c r="H35" i="4"/>
  <c r="G50" i="7" s="1"/>
  <c r="E50" i="7"/>
  <c r="F50" i="6"/>
  <c r="G50" i="5"/>
  <c r="G40" i="4"/>
  <c r="F55" i="7" s="1"/>
  <c r="G34" i="3"/>
  <c r="G54" i="6" s="1"/>
  <c r="G33" i="3"/>
  <c r="G53" i="6" s="1"/>
  <c r="G36" i="3"/>
  <c r="G56" i="6" s="1"/>
  <c r="G38" i="3"/>
  <c r="G58" i="6" s="1"/>
  <c r="G46" i="3"/>
  <c r="G66" i="6" s="1"/>
  <c r="G57" i="5"/>
  <c r="G53" i="5"/>
  <c r="G58" i="5"/>
  <c r="G56" i="5"/>
  <c r="H46" i="4" l="1"/>
  <c r="G61" i="7" s="1"/>
  <c r="H47" i="4"/>
  <c r="G62" i="7" s="1"/>
  <c r="I30" i="3"/>
  <c r="I50" i="6" s="1"/>
  <c r="F98" i="5"/>
  <c r="F114" i="5" s="1"/>
  <c r="F130" i="5" s="1"/>
  <c r="F60" i="7"/>
  <c r="G263" i="7"/>
  <c r="G264" i="7"/>
  <c r="G265" i="7"/>
  <c r="G266" i="7"/>
  <c r="G267" i="7"/>
  <c r="G268" i="7"/>
  <c r="G269" i="7"/>
  <c r="G270" i="7"/>
  <c r="G271" i="7"/>
  <c r="G272" i="7"/>
  <c r="G273" i="7"/>
  <c r="G274" i="7"/>
  <c r="G275" i="7"/>
  <c r="G276" i="7"/>
  <c r="G277" i="7"/>
  <c r="G246" i="7"/>
  <c r="G247" i="7"/>
  <c r="G248" i="7"/>
  <c r="G249" i="7"/>
  <c r="G250" i="7"/>
  <c r="G251" i="7"/>
  <c r="G252" i="7"/>
  <c r="G253" i="7"/>
  <c r="G254" i="7"/>
  <c r="G255" i="7"/>
  <c r="G256" i="7"/>
  <c r="G257" i="7"/>
  <c r="G258" i="7"/>
  <c r="G259" i="7"/>
  <c r="G260" i="7"/>
  <c r="G212" i="7"/>
  <c r="G213" i="7"/>
  <c r="G214" i="7"/>
  <c r="G215" i="7"/>
  <c r="G216" i="7"/>
  <c r="G217" i="7"/>
  <c r="G218" i="7"/>
  <c r="G219" i="7"/>
  <c r="G220" i="7"/>
  <c r="G221" i="7"/>
  <c r="G222" i="7"/>
  <c r="G223" i="7"/>
  <c r="G224" i="7"/>
  <c r="G225" i="7"/>
  <c r="G226" i="7"/>
  <c r="G195" i="7"/>
  <c r="G196" i="7"/>
  <c r="G197" i="7"/>
  <c r="G198" i="7"/>
  <c r="G199" i="7"/>
  <c r="G200" i="7"/>
  <c r="G201" i="7"/>
  <c r="G202" i="7"/>
  <c r="G203" i="7"/>
  <c r="G204" i="7"/>
  <c r="G205" i="7"/>
  <c r="G206" i="7"/>
  <c r="G207" i="7"/>
  <c r="G208" i="7"/>
  <c r="G209" i="7"/>
  <c r="G178" i="7"/>
  <c r="G179" i="7"/>
  <c r="G180" i="7"/>
  <c r="G181" i="7"/>
  <c r="G182" i="7"/>
  <c r="G183" i="7"/>
  <c r="G184" i="7"/>
  <c r="G185" i="7"/>
  <c r="G186" i="7"/>
  <c r="G187" i="7"/>
  <c r="G188" i="7"/>
  <c r="G189" i="7"/>
  <c r="G190" i="7"/>
  <c r="G191" i="7"/>
  <c r="G192" i="7"/>
  <c r="H48" i="4"/>
  <c r="G63" i="7" s="1"/>
  <c r="H51" i="4"/>
  <c r="G66" i="7" s="1"/>
  <c r="G98" i="7" s="1"/>
  <c r="H35" i="3"/>
  <c r="H55" i="6" s="1"/>
  <c r="H37" i="3"/>
  <c r="H57" i="6" s="1"/>
  <c r="G66" i="5"/>
  <c r="G82" i="5" s="1"/>
  <c r="G52" i="5"/>
  <c r="G68" i="5" s="1"/>
  <c r="H32" i="3"/>
  <c r="H52" i="6" s="1"/>
  <c r="H43" i="4"/>
  <c r="G58" i="7" s="1"/>
  <c r="H49" i="4"/>
  <c r="G64" i="7" s="1"/>
  <c r="H37" i="4"/>
  <c r="G52" i="7" s="1"/>
  <c r="H44" i="4"/>
  <c r="G59" i="7" s="1"/>
  <c r="H53" i="5"/>
  <c r="G69" i="5"/>
  <c r="H55" i="5"/>
  <c r="G71" i="5"/>
  <c r="H54" i="5"/>
  <c r="E114" i="7"/>
  <c r="E130" i="7" s="1"/>
  <c r="F82" i="6"/>
  <c r="F98" i="6"/>
  <c r="G82" i="6"/>
  <c r="G98" i="6"/>
  <c r="H57" i="5"/>
  <c r="H42" i="4"/>
  <c r="G57" i="7" s="1"/>
  <c r="H50" i="4"/>
  <c r="G65" i="7" s="1"/>
  <c r="H38" i="4"/>
  <c r="G53" i="7" s="1"/>
  <c r="H39" i="4"/>
  <c r="G54" i="7" s="1"/>
  <c r="H45" i="4"/>
  <c r="H41" i="4"/>
  <c r="G56" i="7" s="1"/>
  <c r="I35" i="4"/>
  <c r="H50" i="7" s="1"/>
  <c r="J30" i="3"/>
  <c r="J50" i="6" s="1"/>
  <c r="H50" i="5"/>
  <c r="I46" i="4"/>
  <c r="H61" i="7" s="1"/>
  <c r="I47" i="4"/>
  <c r="H62" i="7" s="1"/>
  <c r="I45" i="4"/>
  <c r="H40" i="4"/>
  <c r="G55" i="7" s="1"/>
  <c r="H46" i="3"/>
  <c r="H66" i="6" s="1"/>
  <c r="I37" i="3"/>
  <c r="I57" i="6" s="1"/>
  <c r="H36" i="3"/>
  <c r="H56" i="6" s="1"/>
  <c r="H38" i="3"/>
  <c r="H58" i="6" s="1"/>
  <c r="H33" i="3"/>
  <c r="H53" i="6" s="1"/>
  <c r="H34" i="3"/>
  <c r="H54" i="6" s="1"/>
  <c r="H58" i="5"/>
  <c r="H56" i="5"/>
  <c r="I37" i="4" l="1"/>
  <c r="H52" i="7" s="1"/>
  <c r="I51" i="4"/>
  <c r="H66" i="7" s="1"/>
  <c r="I49" i="4"/>
  <c r="H64" i="7" s="1"/>
  <c r="I42" i="4"/>
  <c r="H57" i="7" s="1"/>
  <c r="I48" i="4"/>
  <c r="H63" i="7" s="1"/>
  <c r="I57" i="5"/>
  <c r="H60" i="7"/>
  <c r="I263" i="7"/>
  <c r="I264" i="7"/>
  <c r="I265" i="7"/>
  <c r="I266" i="7"/>
  <c r="I267" i="7"/>
  <c r="I268" i="7"/>
  <c r="I269" i="7"/>
  <c r="I270" i="7"/>
  <c r="I271" i="7"/>
  <c r="I272" i="7"/>
  <c r="I273" i="7"/>
  <c r="I274" i="7"/>
  <c r="I275" i="7"/>
  <c r="I276" i="7"/>
  <c r="I277" i="7"/>
  <c r="I246" i="7"/>
  <c r="I247" i="7"/>
  <c r="I248" i="7"/>
  <c r="I249" i="7"/>
  <c r="I250" i="7"/>
  <c r="I251" i="7"/>
  <c r="I252" i="7"/>
  <c r="I253" i="7"/>
  <c r="I254" i="7"/>
  <c r="I255" i="7"/>
  <c r="I256" i="7"/>
  <c r="I257" i="7"/>
  <c r="I258" i="7"/>
  <c r="I259" i="7"/>
  <c r="I260" i="7"/>
  <c r="I212" i="7"/>
  <c r="I213" i="7"/>
  <c r="I214" i="7"/>
  <c r="I215" i="7"/>
  <c r="I216" i="7"/>
  <c r="I217" i="7"/>
  <c r="I218" i="7"/>
  <c r="I219" i="7"/>
  <c r="I220" i="7"/>
  <c r="I221" i="7"/>
  <c r="I222" i="7"/>
  <c r="I223" i="7"/>
  <c r="I224" i="7"/>
  <c r="I225" i="7"/>
  <c r="I226" i="7"/>
  <c r="I195" i="7"/>
  <c r="I196" i="7"/>
  <c r="I197" i="7"/>
  <c r="I198" i="7"/>
  <c r="I199" i="7"/>
  <c r="I200" i="7"/>
  <c r="I201" i="7"/>
  <c r="I202" i="7"/>
  <c r="I203" i="7"/>
  <c r="I204" i="7"/>
  <c r="I205" i="7"/>
  <c r="I206" i="7"/>
  <c r="I207" i="7"/>
  <c r="I208" i="7"/>
  <c r="I209" i="7"/>
  <c r="I178" i="7"/>
  <c r="I179" i="7"/>
  <c r="I180" i="7"/>
  <c r="I181" i="7"/>
  <c r="I182" i="7"/>
  <c r="I183" i="7"/>
  <c r="I184" i="7"/>
  <c r="I185" i="7"/>
  <c r="I186" i="7"/>
  <c r="I187" i="7"/>
  <c r="I188" i="7"/>
  <c r="I189" i="7"/>
  <c r="I190" i="7"/>
  <c r="I191" i="7"/>
  <c r="I192" i="7"/>
  <c r="G60" i="7"/>
  <c r="H263" i="7"/>
  <c r="H264" i="7"/>
  <c r="H265" i="7"/>
  <c r="H266" i="7"/>
  <c r="H267" i="7"/>
  <c r="H268" i="7"/>
  <c r="H269" i="7"/>
  <c r="H270" i="7"/>
  <c r="H271" i="7"/>
  <c r="H272" i="7"/>
  <c r="H273" i="7"/>
  <c r="H274" i="7"/>
  <c r="H275" i="7"/>
  <c r="H276" i="7"/>
  <c r="H277" i="7"/>
  <c r="H246" i="7"/>
  <c r="H247" i="7"/>
  <c r="H248" i="7"/>
  <c r="H249" i="7"/>
  <c r="H250" i="7"/>
  <c r="H251" i="7"/>
  <c r="H252" i="7"/>
  <c r="H253" i="7"/>
  <c r="H254" i="7"/>
  <c r="H255" i="7"/>
  <c r="H256" i="7"/>
  <c r="H257" i="7"/>
  <c r="H258" i="7"/>
  <c r="H259" i="7"/>
  <c r="H260" i="7"/>
  <c r="H212" i="7"/>
  <c r="H213" i="7"/>
  <c r="H214" i="7"/>
  <c r="H215" i="7"/>
  <c r="H216" i="7"/>
  <c r="H217" i="7"/>
  <c r="H218" i="7"/>
  <c r="H219" i="7"/>
  <c r="H220" i="7"/>
  <c r="H221" i="7"/>
  <c r="H222" i="7"/>
  <c r="H223" i="7"/>
  <c r="H224" i="7"/>
  <c r="H225" i="7"/>
  <c r="H226" i="7"/>
  <c r="H195" i="7"/>
  <c r="H196" i="7"/>
  <c r="H197" i="7"/>
  <c r="H198" i="7"/>
  <c r="H199" i="7"/>
  <c r="H200" i="7"/>
  <c r="H201" i="7"/>
  <c r="H202" i="7"/>
  <c r="H203" i="7"/>
  <c r="H204" i="7"/>
  <c r="H205" i="7"/>
  <c r="H206" i="7"/>
  <c r="H207" i="7"/>
  <c r="H208" i="7"/>
  <c r="H209" i="7"/>
  <c r="H178" i="7"/>
  <c r="H179" i="7"/>
  <c r="H180" i="7"/>
  <c r="H181" i="7"/>
  <c r="H182" i="7"/>
  <c r="H183" i="7"/>
  <c r="H184" i="7"/>
  <c r="H185" i="7"/>
  <c r="H186" i="7"/>
  <c r="H187" i="7"/>
  <c r="H188" i="7"/>
  <c r="H189" i="7"/>
  <c r="H190" i="7"/>
  <c r="H191" i="7"/>
  <c r="H192" i="7"/>
  <c r="I43" i="4"/>
  <c r="H58" i="7" s="1"/>
  <c r="I35" i="3"/>
  <c r="I55" i="6" s="1"/>
  <c r="H66" i="5"/>
  <c r="H82" i="5" s="1"/>
  <c r="H52" i="5"/>
  <c r="H68" i="5" s="1"/>
  <c r="I32" i="3"/>
  <c r="I52" i="6" s="1"/>
  <c r="I44" i="4"/>
  <c r="H59" i="7" s="1"/>
  <c r="G82" i="7"/>
  <c r="G114" i="7" s="1"/>
  <c r="G130" i="7" s="1"/>
  <c r="H98" i="7"/>
  <c r="I54" i="5"/>
  <c r="I55" i="5"/>
  <c r="H71" i="5"/>
  <c r="F82" i="7"/>
  <c r="F98" i="7"/>
  <c r="I53" i="5"/>
  <c r="H69" i="5"/>
  <c r="G114" i="6"/>
  <c r="G130" i="6" s="1"/>
  <c r="F114" i="6"/>
  <c r="F130" i="6" s="1"/>
  <c r="H82" i="6"/>
  <c r="H98" i="6"/>
  <c r="G98" i="5"/>
  <c r="I38" i="4"/>
  <c r="H53" i="7" s="1"/>
  <c r="I39" i="4"/>
  <c r="H54" i="7" s="1"/>
  <c r="I50" i="4"/>
  <c r="H65" i="7" s="1"/>
  <c r="I41" i="4"/>
  <c r="H56" i="7" s="1"/>
  <c r="J35" i="4"/>
  <c r="I50" i="7" s="1"/>
  <c r="K30" i="3"/>
  <c r="K50" i="6" s="1"/>
  <c r="J30" i="1"/>
  <c r="I50" i="5"/>
  <c r="J49" i="4"/>
  <c r="I64" i="7" s="1"/>
  <c r="J45" i="4"/>
  <c r="J47" i="4"/>
  <c r="I62" i="7" s="1"/>
  <c r="I40" i="4"/>
  <c r="H55" i="7" s="1"/>
  <c r="J37" i="4"/>
  <c r="I52" i="7" s="1"/>
  <c r="J42" i="4"/>
  <c r="I57" i="7" s="1"/>
  <c r="J51" i="4"/>
  <c r="I66" i="7" s="1"/>
  <c r="J46" i="4"/>
  <c r="I61" i="7" s="1"/>
  <c r="I34" i="3"/>
  <c r="I54" i="6" s="1"/>
  <c r="I36" i="3"/>
  <c r="I56" i="6" s="1"/>
  <c r="I33" i="3"/>
  <c r="I53" i="6" s="1"/>
  <c r="J37" i="3"/>
  <c r="J57" i="6" s="1"/>
  <c r="I38" i="3"/>
  <c r="I58" i="6" s="1"/>
  <c r="I46" i="3"/>
  <c r="I66" i="6" s="1"/>
  <c r="J57" i="5"/>
  <c r="I56" i="5"/>
  <c r="I58" i="5"/>
  <c r="J48" i="4" l="1"/>
  <c r="I63" i="7" s="1"/>
  <c r="J43" i="4"/>
  <c r="I58" i="7" s="1"/>
  <c r="I60" i="7"/>
  <c r="J263" i="7"/>
  <c r="J264" i="7"/>
  <c r="J265" i="7"/>
  <c r="J266" i="7"/>
  <c r="J267" i="7"/>
  <c r="J268" i="7"/>
  <c r="J269" i="7"/>
  <c r="J270" i="7"/>
  <c r="J271" i="7"/>
  <c r="J272" i="7"/>
  <c r="J273" i="7"/>
  <c r="J274" i="7"/>
  <c r="J275" i="7"/>
  <c r="J276" i="7"/>
  <c r="J277" i="7"/>
  <c r="J246" i="7"/>
  <c r="J247" i="7"/>
  <c r="J248" i="7"/>
  <c r="J249" i="7"/>
  <c r="J250" i="7"/>
  <c r="J251" i="7"/>
  <c r="J252" i="7"/>
  <c r="J253" i="7"/>
  <c r="J254" i="7"/>
  <c r="J255" i="7"/>
  <c r="J256" i="7"/>
  <c r="J257" i="7"/>
  <c r="J258" i="7"/>
  <c r="J259" i="7"/>
  <c r="J260" i="7"/>
  <c r="J212" i="7"/>
  <c r="J213" i="7"/>
  <c r="J214" i="7"/>
  <c r="J215" i="7"/>
  <c r="J216" i="7"/>
  <c r="J217" i="7"/>
  <c r="J218" i="7"/>
  <c r="J219" i="7"/>
  <c r="J220" i="7"/>
  <c r="J221" i="7"/>
  <c r="J222" i="7"/>
  <c r="J223" i="7"/>
  <c r="J224" i="7"/>
  <c r="J225" i="7"/>
  <c r="J226" i="7"/>
  <c r="J195" i="7"/>
  <c r="J196" i="7"/>
  <c r="J197" i="7"/>
  <c r="J198" i="7"/>
  <c r="J199" i="7"/>
  <c r="J200" i="7"/>
  <c r="J201" i="7"/>
  <c r="J202" i="7"/>
  <c r="J203" i="7"/>
  <c r="J204" i="7"/>
  <c r="J205" i="7"/>
  <c r="J206" i="7"/>
  <c r="J207" i="7"/>
  <c r="J208" i="7"/>
  <c r="J209" i="7"/>
  <c r="J178" i="7"/>
  <c r="J179" i="7"/>
  <c r="J180" i="7"/>
  <c r="J181" i="7"/>
  <c r="J182" i="7"/>
  <c r="J183" i="7"/>
  <c r="J184" i="7"/>
  <c r="J185" i="7"/>
  <c r="J186" i="7"/>
  <c r="J187" i="7"/>
  <c r="J188" i="7"/>
  <c r="J189" i="7"/>
  <c r="J190" i="7"/>
  <c r="J191" i="7"/>
  <c r="J192" i="7"/>
  <c r="J35" i="3"/>
  <c r="J55" i="6" s="1"/>
  <c r="I66" i="5"/>
  <c r="I82" i="5" s="1"/>
  <c r="I52" i="5"/>
  <c r="I68" i="5" s="1"/>
  <c r="H82" i="7"/>
  <c r="H114" i="7" s="1"/>
  <c r="H130" i="7" s="1"/>
  <c r="J32" i="3"/>
  <c r="J52" i="6" s="1"/>
  <c r="J44" i="4"/>
  <c r="I59" i="7" s="1"/>
  <c r="J39" i="4"/>
  <c r="I54" i="7" s="1"/>
  <c r="I98" i="7"/>
  <c r="J53" i="5"/>
  <c r="I69" i="5"/>
  <c r="F114" i="7"/>
  <c r="F130" i="7" s="1"/>
  <c r="J55" i="5"/>
  <c r="I71" i="5"/>
  <c r="J54" i="5"/>
  <c r="J52" i="5"/>
  <c r="H114" i="6"/>
  <c r="H130" i="6" s="1"/>
  <c r="G114" i="5"/>
  <c r="G130" i="5" s="1"/>
  <c r="I82" i="6"/>
  <c r="I98" i="6"/>
  <c r="H98" i="5"/>
  <c r="J50" i="4"/>
  <c r="I65" i="7" s="1"/>
  <c r="J38" i="4"/>
  <c r="I53" i="7" s="1"/>
  <c r="J41" i="4"/>
  <c r="I56" i="7" s="1"/>
  <c r="K35" i="4"/>
  <c r="J50" i="7" s="1"/>
  <c r="L30" i="3"/>
  <c r="L50" i="6" s="1"/>
  <c r="K30" i="1"/>
  <c r="J50" i="5"/>
  <c r="K45" i="4"/>
  <c r="K42" i="4"/>
  <c r="J57" i="7" s="1"/>
  <c r="J40" i="4"/>
  <c r="I55" i="7" s="1"/>
  <c r="K46" i="4"/>
  <c r="J61" i="7" s="1"/>
  <c r="K37" i="4"/>
  <c r="J52" i="7" s="1"/>
  <c r="K51" i="4"/>
  <c r="J66" i="7" s="1"/>
  <c r="K49" i="4"/>
  <c r="J64" i="7" s="1"/>
  <c r="K48" i="4"/>
  <c r="J63" i="7" s="1"/>
  <c r="K47" i="4"/>
  <c r="J62" i="7" s="1"/>
  <c r="J38" i="3"/>
  <c r="J58" i="6" s="1"/>
  <c r="J36" i="3"/>
  <c r="J56" i="6" s="1"/>
  <c r="J46" i="3"/>
  <c r="J66" i="6" s="1"/>
  <c r="J33" i="3"/>
  <c r="J53" i="6" s="1"/>
  <c r="K37" i="3"/>
  <c r="K57" i="6" s="1"/>
  <c r="J34" i="3"/>
  <c r="J54" i="6" s="1"/>
  <c r="J56" i="5"/>
  <c r="J58" i="5"/>
  <c r="K57" i="5"/>
  <c r="K43" i="4" l="1"/>
  <c r="J58" i="7" s="1"/>
  <c r="K35" i="3"/>
  <c r="K55" i="6" s="1"/>
  <c r="J60" i="7"/>
  <c r="K263" i="7"/>
  <c r="K264" i="7"/>
  <c r="K265" i="7"/>
  <c r="K266" i="7"/>
  <c r="K267" i="7"/>
  <c r="K268" i="7"/>
  <c r="K269" i="7"/>
  <c r="K270" i="7"/>
  <c r="K271" i="7"/>
  <c r="K272" i="7"/>
  <c r="K273" i="7"/>
  <c r="K274" i="7"/>
  <c r="K275" i="7"/>
  <c r="K276" i="7"/>
  <c r="K277" i="7"/>
  <c r="K246" i="7"/>
  <c r="K247" i="7"/>
  <c r="K248" i="7"/>
  <c r="K249" i="7"/>
  <c r="K250" i="7"/>
  <c r="K251" i="7"/>
  <c r="K252" i="7"/>
  <c r="K253" i="7"/>
  <c r="K254" i="7"/>
  <c r="K255" i="7"/>
  <c r="K256" i="7"/>
  <c r="K257" i="7"/>
  <c r="K258" i="7"/>
  <c r="K259" i="7"/>
  <c r="K260" i="7"/>
  <c r="K212" i="7"/>
  <c r="K213" i="7"/>
  <c r="K214" i="7"/>
  <c r="K215" i="7"/>
  <c r="K216" i="7"/>
  <c r="K217" i="7"/>
  <c r="K218" i="7"/>
  <c r="K219" i="7"/>
  <c r="K220" i="7"/>
  <c r="K221" i="7"/>
  <c r="K222" i="7"/>
  <c r="K223" i="7"/>
  <c r="K224" i="7"/>
  <c r="K225" i="7"/>
  <c r="K226" i="7"/>
  <c r="K195" i="7"/>
  <c r="K196" i="7"/>
  <c r="K197" i="7"/>
  <c r="K198" i="7"/>
  <c r="K199" i="7"/>
  <c r="K200" i="7"/>
  <c r="K201" i="7"/>
  <c r="K202" i="7"/>
  <c r="K203" i="7"/>
  <c r="K204" i="7"/>
  <c r="K205" i="7"/>
  <c r="K206" i="7"/>
  <c r="K207" i="7"/>
  <c r="K208" i="7"/>
  <c r="K209" i="7"/>
  <c r="K178" i="7"/>
  <c r="K179" i="7"/>
  <c r="K180" i="7"/>
  <c r="K181" i="7"/>
  <c r="K182" i="7"/>
  <c r="K183" i="7"/>
  <c r="K184" i="7"/>
  <c r="K185" i="7"/>
  <c r="K186" i="7"/>
  <c r="K187" i="7"/>
  <c r="K188" i="7"/>
  <c r="K189" i="7"/>
  <c r="K190" i="7"/>
  <c r="K191" i="7"/>
  <c r="K192" i="7"/>
  <c r="K32" i="3"/>
  <c r="K52" i="6" s="1"/>
  <c r="J66" i="5"/>
  <c r="J82" i="5" s="1"/>
  <c r="K44" i="4"/>
  <c r="J59" i="7" s="1"/>
  <c r="I82" i="7"/>
  <c r="I114" i="7" s="1"/>
  <c r="I130" i="7" s="1"/>
  <c r="K39" i="4"/>
  <c r="J54" i="7" s="1"/>
  <c r="J98" i="7"/>
  <c r="K52" i="5"/>
  <c r="K54" i="5"/>
  <c r="K55" i="5"/>
  <c r="J71" i="5"/>
  <c r="K53" i="5"/>
  <c r="I114" i="6"/>
  <c r="I130" i="6" s="1"/>
  <c r="H114" i="5"/>
  <c r="H130" i="5" s="1"/>
  <c r="J82" i="6"/>
  <c r="J98" i="6"/>
  <c r="I98" i="5"/>
  <c r="K38" i="4"/>
  <c r="J53" i="7" s="1"/>
  <c r="K50" i="4"/>
  <c r="J65" i="7" s="1"/>
  <c r="K41" i="4"/>
  <c r="J56" i="7" s="1"/>
  <c r="L35" i="4"/>
  <c r="K50" i="7" s="1"/>
  <c r="M30" i="3"/>
  <c r="M50" i="6" s="1"/>
  <c r="L30" i="1"/>
  <c r="K50" i="5"/>
  <c r="L51" i="4"/>
  <c r="K66" i="7" s="1"/>
  <c r="L49" i="4"/>
  <c r="K64" i="7" s="1"/>
  <c r="K40" i="4"/>
  <c r="J55" i="7" s="1"/>
  <c r="L37" i="4"/>
  <c r="K52" i="7" s="1"/>
  <c r="L42" i="4"/>
  <c r="K57" i="7" s="1"/>
  <c r="L48" i="4"/>
  <c r="K63" i="7" s="1"/>
  <c r="L47" i="4"/>
  <c r="K62" i="7" s="1"/>
  <c r="L43" i="4"/>
  <c r="K58" i="7" s="1"/>
  <c r="L46" i="4"/>
  <c r="K61" i="7" s="1"/>
  <c r="L45" i="4"/>
  <c r="L37" i="3"/>
  <c r="L57" i="6" s="1"/>
  <c r="L35" i="3"/>
  <c r="L55" i="6" s="1"/>
  <c r="K33" i="3"/>
  <c r="K53" i="6" s="1"/>
  <c r="K36" i="3"/>
  <c r="K56" i="6" s="1"/>
  <c r="K34" i="3"/>
  <c r="K54" i="6" s="1"/>
  <c r="K46" i="3"/>
  <c r="K66" i="6" s="1"/>
  <c r="K38" i="3"/>
  <c r="K58" i="6" s="1"/>
  <c r="L57" i="5"/>
  <c r="K58" i="5"/>
  <c r="K56" i="5"/>
  <c r="L32" i="3" l="1"/>
  <c r="L52" i="6" s="1"/>
  <c r="K60" i="7"/>
  <c r="L263" i="7"/>
  <c r="L264" i="7"/>
  <c r="L265" i="7"/>
  <c r="L266" i="7"/>
  <c r="L267" i="7"/>
  <c r="L268" i="7"/>
  <c r="L269" i="7"/>
  <c r="L270" i="7"/>
  <c r="L271" i="7"/>
  <c r="L272" i="7"/>
  <c r="L273" i="7"/>
  <c r="L274" i="7"/>
  <c r="L275" i="7"/>
  <c r="L276" i="7"/>
  <c r="L277" i="7"/>
  <c r="L246" i="7"/>
  <c r="L247" i="7"/>
  <c r="L248" i="7"/>
  <c r="L249" i="7"/>
  <c r="L250" i="7"/>
  <c r="L251" i="7"/>
  <c r="L252" i="7"/>
  <c r="L253" i="7"/>
  <c r="L254" i="7"/>
  <c r="L255" i="7"/>
  <c r="L256" i="7"/>
  <c r="L257" i="7"/>
  <c r="L258" i="7"/>
  <c r="L259" i="7"/>
  <c r="L260" i="7"/>
  <c r="L212" i="7"/>
  <c r="L213" i="7"/>
  <c r="L214" i="7"/>
  <c r="L215" i="7"/>
  <c r="L216" i="7"/>
  <c r="L217" i="7"/>
  <c r="L218" i="7"/>
  <c r="L219" i="7"/>
  <c r="L220" i="7"/>
  <c r="L221" i="7"/>
  <c r="L222" i="7"/>
  <c r="L223" i="7"/>
  <c r="L224" i="7"/>
  <c r="L225" i="7"/>
  <c r="L226" i="7"/>
  <c r="L195" i="7"/>
  <c r="L196" i="7"/>
  <c r="L197" i="7"/>
  <c r="L198" i="7"/>
  <c r="L199" i="7"/>
  <c r="L200" i="7"/>
  <c r="L201" i="7"/>
  <c r="L202" i="7"/>
  <c r="L203" i="7"/>
  <c r="L204" i="7"/>
  <c r="L205" i="7"/>
  <c r="L206" i="7"/>
  <c r="L207" i="7"/>
  <c r="L208" i="7"/>
  <c r="L209" i="7"/>
  <c r="L178" i="7"/>
  <c r="L179" i="7"/>
  <c r="L180" i="7"/>
  <c r="L181" i="7"/>
  <c r="L182" i="7"/>
  <c r="L183" i="7"/>
  <c r="L184" i="7"/>
  <c r="L185" i="7"/>
  <c r="L186" i="7"/>
  <c r="L187" i="7"/>
  <c r="L188" i="7"/>
  <c r="L189" i="7"/>
  <c r="L190" i="7"/>
  <c r="L191" i="7"/>
  <c r="L192" i="7"/>
  <c r="L39" i="4"/>
  <c r="K54" i="7" s="1"/>
  <c r="K66" i="5"/>
  <c r="K82" i="5" s="1"/>
  <c r="J82" i="7"/>
  <c r="J114" i="7" s="1"/>
  <c r="J130" i="7" s="1"/>
  <c r="L44" i="4"/>
  <c r="K59" i="7" s="1"/>
  <c r="K98" i="7"/>
  <c r="L53" i="5"/>
  <c r="L55" i="5"/>
  <c r="K71" i="5"/>
  <c r="L54" i="5"/>
  <c r="L52" i="5"/>
  <c r="J114" i="6"/>
  <c r="J130" i="6" s="1"/>
  <c r="I114" i="5"/>
  <c r="I130" i="5" s="1"/>
  <c r="K82" i="6"/>
  <c r="K98" i="6"/>
  <c r="J98" i="5"/>
  <c r="L50" i="4"/>
  <c r="K65" i="7" s="1"/>
  <c r="L38" i="4"/>
  <c r="K53" i="7" s="1"/>
  <c r="L41" i="4"/>
  <c r="K56" i="7" s="1"/>
  <c r="M35" i="4"/>
  <c r="L50" i="7" s="1"/>
  <c r="N30" i="3"/>
  <c r="N50" i="6" s="1"/>
  <c r="M30" i="1"/>
  <c r="L50" i="5"/>
  <c r="M37" i="4"/>
  <c r="L52" i="7" s="1"/>
  <c r="M47" i="4"/>
  <c r="L62" i="7" s="1"/>
  <c r="L40" i="4"/>
  <c r="K55" i="7" s="1"/>
  <c r="M46" i="4"/>
  <c r="L61" i="7" s="1"/>
  <c r="M39" i="4"/>
  <c r="L54" i="7" s="1"/>
  <c r="M48" i="4"/>
  <c r="L63" i="7" s="1"/>
  <c r="M49" i="4"/>
  <c r="L64" i="7" s="1"/>
  <c r="M45" i="4"/>
  <c r="M42" i="4"/>
  <c r="L57" i="7" s="1"/>
  <c r="M51" i="4"/>
  <c r="L66" i="7" s="1"/>
  <c r="M43" i="4"/>
  <c r="L58" i="7" s="1"/>
  <c r="L38" i="3"/>
  <c r="L58" i="6" s="1"/>
  <c r="L33" i="3"/>
  <c r="L53" i="6" s="1"/>
  <c r="M32" i="3"/>
  <c r="M52" i="6" s="1"/>
  <c r="M35" i="3"/>
  <c r="M55" i="6" s="1"/>
  <c r="L46" i="3"/>
  <c r="L66" i="6" s="1"/>
  <c r="L34" i="3"/>
  <c r="L54" i="6" s="1"/>
  <c r="L36" i="3"/>
  <c r="L56" i="6" s="1"/>
  <c r="M37" i="3"/>
  <c r="M57" i="6" s="1"/>
  <c r="L58" i="5"/>
  <c r="L56" i="5"/>
  <c r="M57" i="5"/>
  <c r="L60" i="7" l="1"/>
  <c r="M263" i="7"/>
  <c r="M264" i="7"/>
  <c r="M265" i="7"/>
  <c r="M266" i="7"/>
  <c r="M267" i="7"/>
  <c r="M268" i="7"/>
  <c r="M269" i="7"/>
  <c r="M270" i="7"/>
  <c r="M271" i="7"/>
  <c r="M272" i="7"/>
  <c r="M273" i="7"/>
  <c r="M274" i="7"/>
  <c r="M275" i="7"/>
  <c r="M276" i="7"/>
  <c r="M277" i="7"/>
  <c r="M246" i="7"/>
  <c r="M247" i="7"/>
  <c r="M248" i="7"/>
  <c r="M249" i="7"/>
  <c r="M250" i="7"/>
  <c r="M251" i="7"/>
  <c r="M252" i="7"/>
  <c r="M253" i="7"/>
  <c r="M254" i="7"/>
  <c r="M255" i="7"/>
  <c r="M256" i="7"/>
  <c r="M257" i="7"/>
  <c r="M258" i="7"/>
  <c r="M259" i="7"/>
  <c r="M260" i="7"/>
  <c r="M212" i="7"/>
  <c r="M213" i="7"/>
  <c r="M214" i="7"/>
  <c r="M215" i="7"/>
  <c r="M216" i="7"/>
  <c r="M217" i="7"/>
  <c r="M218" i="7"/>
  <c r="M219" i="7"/>
  <c r="M220" i="7"/>
  <c r="M221" i="7"/>
  <c r="M222" i="7"/>
  <c r="M223" i="7"/>
  <c r="M224" i="7"/>
  <c r="M225" i="7"/>
  <c r="M226" i="7"/>
  <c r="M195" i="7"/>
  <c r="M196" i="7"/>
  <c r="M197" i="7"/>
  <c r="M198" i="7"/>
  <c r="M199" i="7"/>
  <c r="M200" i="7"/>
  <c r="M201" i="7"/>
  <c r="M202" i="7"/>
  <c r="M203" i="7"/>
  <c r="M204" i="7"/>
  <c r="M205" i="7"/>
  <c r="M206" i="7"/>
  <c r="M207" i="7"/>
  <c r="M208" i="7"/>
  <c r="M209" i="7"/>
  <c r="M178" i="7"/>
  <c r="M179" i="7"/>
  <c r="M180" i="7"/>
  <c r="M181" i="7"/>
  <c r="M182" i="7"/>
  <c r="M183" i="7"/>
  <c r="M184" i="7"/>
  <c r="M185" i="7"/>
  <c r="M186" i="7"/>
  <c r="M187" i="7"/>
  <c r="M188" i="7"/>
  <c r="M189" i="7"/>
  <c r="M190" i="7"/>
  <c r="M191" i="7"/>
  <c r="M192" i="7"/>
  <c r="L66" i="5"/>
  <c r="L82" i="5" s="1"/>
  <c r="M44" i="4"/>
  <c r="L59" i="7" s="1"/>
  <c r="K82" i="7"/>
  <c r="K114" i="7" s="1"/>
  <c r="K130" i="7" s="1"/>
  <c r="L98" i="7"/>
  <c r="M52" i="5"/>
  <c r="M54" i="5"/>
  <c r="M55" i="5"/>
  <c r="L71" i="5"/>
  <c r="M53" i="5"/>
  <c r="K114" i="6"/>
  <c r="K130" i="6" s="1"/>
  <c r="J114" i="5"/>
  <c r="J130" i="5" s="1"/>
  <c r="L82" i="6"/>
  <c r="L98" i="6"/>
  <c r="K98" i="5"/>
  <c r="M38" i="4"/>
  <c r="L53" i="7" s="1"/>
  <c r="M50" i="4"/>
  <c r="L65" i="7" s="1"/>
  <c r="M41" i="4"/>
  <c r="L56" i="7" s="1"/>
  <c r="N35" i="4"/>
  <c r="M50" i="7" s="1"/>
  <c r="O30" i="3"/>
  <c r="O50" i="6" s="1"/>
  <c r="N30" i="1"/>
  <c r="M50" i="5"/>
  <c r="N48" i="4"/>
  <c r="M63" i="7" s="1"/>
  <c r="N39" i="4"/>
  <c r="M54" i="7" s="1"/>
  <c r="N45" i="4"/>
  <c r="N46" i="4"/>
  <c r="M61" i="7" s="1"/>
  <c r="N47" i="4"/>
  <c r="M62" i="7" s="1"/>
  <c r="N51" i="4"/>
  <c r="M66" i="7" s="1"/>
  <c r="N37" i="4"/>
  <c r="M52" i="7" s="1"/>
  <c r="M40" i="4"/>
  <c r="L55" i="7" s="1"/>
  <c r="N49" i="4"/>
  <c r="M64" i="7" s="1"/>
  <c r="N42" i="4"/>
  <c r="M57" i="7" s="1"/>
  <c r="N43" i="4"/>
  <c r="M58" i="7" s="1"/>
  <c r="N35" i="3"/>
  <c r="N55" i="6" s="1"/>
  <c r="M46" i="3"/>
  <c r="M66" i="6" s="1"/>
  <c r="M38" i="3"/>
  <c r="M58" i="6" s="1"/>
  <c r="N37" i="3"/>
  <c r="N57" i="6" s="1"/>
  <c r="M34" i="3"/>
  <c r="M54" i="6" s="1"/>
  <c r="M36" i="3"/>
  <c r="M56" i="6" s="1"/>
  <c r="N32" i="3"/>
  <c r="N52" i="6" s="1"/>
  <c r="M33" i="3"/>
  <c r="M53" i="6" s="1"/>
  <c r="M56" i="5"/>
  <c r="N57" i="5"/>
  <c r="M58" i="5"/>
  <c r="M60" i="7" l="1"/>
  <c r="N263" i="7"/>
  <c r="N264" i="7"/>
  <c r="N265" i="7"/>
  <c r="N266" i="7"/>
  <c r="N267" i="7"/>
  <c r="N268" i="7"/>
  <c r="N269" i="7"/>
  <c r="N270" i="7"/>
  <c r="N271" i="7"/>
  <c r="N272" i="7"/>
  <c r="N273" i="7"/>
  <c r="N274" i="7"/>
  <c r="N275" i="7"/>
  <c r="N276" i="7"/>
  <c r="N277" i="7"/>
  <c r="N246" i="7"/>
  <c r="N247" i="7"/>
  <c r="N248" i="7"/>
  <c r="N249" i="7"/>
  <c r="N250" i="7"/>
  <c r="N251" i="7"/>
  <c r="N252" i="7"/>
  <c r="N253" i="7"/>
  <c r="N254" i="7"/>
  <c r="N255" i="7"/>
  <c r="N256" i="7"/>
  <c r="N257" i="7"/>
  <c r="N258" i="7"/>
  <c r="N259" i="7"/>
  <c r="N260" i="7"/>
  <c r="N212" i="7"/>
  <c r="N213" i="7"/>
  <c r="N214" i="7"/>
  <c r="N215" i="7"/>
  <c r="N216" i="7"/>
  <c r="N217" i="7"/>
  <c r="N218" i="7"/>
  <c r="N219" i="7"/>
  <c r="N220" i="7"/>
  <c r="N221" i="7"/>
  <c r="N222" i="7"/>
  <c r="N223" i="7"/>
  <c r="N224" i="7"/>
  <c r="N225" i="7"/>
  <c r="N226" i="7"/>
  <c r="N195" i="7"/>
  <c r="N196" i="7"/>
  <c r="N197" i="7"/>
  <c r="N198" i="7"/>
  <c r="N199" i="7"/>
  <c r="N200" i="7"/>
  <c r="N201" i="7"/>
  <c r="N202" i="7"/>
  <c r="N203" i="7"/>
  <c r="N204" i="7"/>
  <c r="N205" i="7"/>
  <c r="N206" i="7"/>
  <c r="N207" i="7"/>
  <c r="N208" i="7"/>
  <c r="N209" i="7"/>
  <c r="N178" i="7"/>
  <c r="N179" i="7"/>
  <c r="N180" i="7"/>
  <c r="N181" i="7"/>
  <c r="N182" i="7"/>
  <c r="N183" i="7"/>
  <c r="N184" i="7"/>
  <c r="N185" i="7"/>
  <c r="N186" i="7"/>
  <c r="N187" i="7"/>
  <c r="N188" i="7"/>
  <c r="N189" i="7"/>
  <c r="N190" i="7"/>
  <c r="N191" i="7"/>
  <c r="N192" i="7"/>
  <c r="M66" i="5"/>
  <c r="M82" i="5" s="1"/>
  <c r="L82" i="7"/>
  <c r="L114" i="7" s="1"/>
  <c r="L130" i="7" s="1"/>
  <c r="N44" i="4"/>
  <c r="M59" i="7" s="1"/>
  <c r="M98" i="7"/>
  <c r="N53" i="5"/>
  <c r="N55" i="5"/>
  <c r="M71" i="5"/>
  <c r="N54" i="5"/>
  <c r="N52" i="5"/>
  <c r="L114" i="6"/>
  <c r="L130" i="6" s="1"/>
  <c r="K114" i="5"/>
  <c r="K130" i="5" s="1"/>
  <c r="M82" i="6"/>
  <c r="M98" i="6"/>
  <c r="L98" i="5"/>
  <c r="N50" i="4"/>
  <c r="M65" i="7" s="1"/>
  <c r="N38" i="4"/>
  <c r="M53" i="7" s="1"/>
  <c r="N41" i="4"/>
  <c r="M56" i="7" s="1"/>
  <c r="O35" i="4"/>
  <c r="N50" i="7" s="1"/>
  <c r="P30" i="3"/>
  <c r="P50" i="6" s="1"/>
  <c r="O30" i="1"/>
  <c r="N50" i="5"/>
  <c r="N40" i="4"/>
  <c r="M55" i="7" s="1"/>
  <c r="O46" i="4"/>
  <c r="N61" i="7" s="1"/>
  <c r="O45" i="4"/>
  <c r="O43" i="4"/>
  <c r="N58" i="7" s="1"/>
  <c r="O37" i="4"/>
  <c r="N52" i="7" s="1"/>
  <c r="O49" i="4"/>
  <c r="N64" i="7" s="1"/>
  <c r="O51" i="4"/>
  <c r="N66" i="7" s="1"/>
  <c r="O39" i="4"/>
  <c r="N54" i="7" s="1"/>
  <c r="O42" i="4"/>
  <c r="N57" i="7" s="1"/>
  <c r="O47" i="4"/>
  <c r="N62" i="7" s="1"/>
  <c r="O48" i="4"/>
  <c r="N63" i="7" s="1"/>
  <c r="N34" i="3"/>
  <c r="N54" i="6" s="1"/>
  <c r="N36" i="3"/>
  <c r="N56" i="6" s="1"/>
  <c r="N46" i="3"/>
  <c r="N66" i="6" s="1"/>
  <c r="O35" i="3"/>
  <c r="O55" i="6" s="1"/>
  <c r="N33" i="3"/>
  <c r="N53" i="6" s="1"/>
  <c r="O37" i="3"/>
  <c r="O57" i="6" s="1"/>
  <c r="O32" i="3"/>
  <c r="O52" i="6" s="1"/>
  <c r="N38" i="3"/>
  <c r="N58" i="6" s="1"/>
  <c r="N58" i="5"/>
  <c r="O57" i="5"/>
  <c r="N56" i="5"/>
  <c r="N60" i="7" l="1"/>
  <c r="O263" i="7"/>
  <c r="O264" i="7"/>
  <c r="O265" i="7"/>
  <c r="O266" i="7"/>
  <c r="O267" i="7"/>
  <c r="O268" i="7"/>
  <c r="O269" i="7"/>
  <c r="O270" i="7"/>
  <c r="O271" i="7"/>
  <c r="O272" i="7"/>
  <c r="O273" i="7"/>
  <c r="O274" i="7"/>
  <c r="O275" i="7"/>
  <c r="O276" i="7"/>
  <c r="O277" i="7"/>
  <c r="O246" i="7"/>
  <c r="O247" i="7"/>
  <c r="O248" i="7"/>
  <c r="O249" i="7"/>
  <c r="O250" i="7"/>
  <c r="O251" i="7"/>
  <c r="O252" i="7"/>
  <c r="O253" i="7"/>
  <c r="O254" i="7"/>
  <c r="O255" i="7"/>
  <c r="O256" i="7"/>
  <c r="O257" i="7"/>
  <c r="O258" i="7"/>
  <c r="O259" i="7"/>
  <c r="O260" i="7"/>
  <c r="O212" i="7"/>
  <c r="O213" i="7"/>
  <c r="O214" i="7"/>
  <c r="O215" i="7"/>
  <c r="O216" i="7"/>
  <c r="O217" i="7"/>
  <c r="O218" i="7"/>
  <c r="O219" i="7"/>
  <c r="O220" i="7"/>
  <c r="O221" i="7"/>
  <c r="O222" i="7"/>
  <c r="O223" i="7"/>
  <c r="O224" i="7"/>
  <c r="O225" i="7"/>
  <c r="O226" i="7"/>
  <c r="O195" i="7"/>
  <c r="O196" i="7"/>
  <c r="O197" i="7"/>
  <c r="O198" i="7"/>
  <c r="O199" i="7"/>
  <c r="O200" i="7"/>
  <c r="O201" i="7"/>
  <c r="O202" i="7"/>
  <c r="O203" i="7"/>
  <c r="O204" i="7"/>
  <c r="O205" i="7"/>
  <c r="O206" i="7"/>
  <c r="O207" i="7"/>
  <c r="O208" i="7"/>
  <c r="O209" i="7"/>
  <c r="O178" i="7"/>
  <c r="O179" i="7"/>
  <c r="O180" i="7"/>
  <c r="O181" i="7"/>
  <c r="O182" i="7"/>
  <c r="O183" i="7"/>
  <c r="O184" i="7"/>
  <c r="O185" i="7"/>
  <c r="O186" i="7"/>
  <c r="O187" i="7"/>
  <c r="O188" i="7"/>
  <c r="O189" i="7"/>
  <c r="O190" i="7"/>
  <c r="O191" i="7"/>
  <c r="O192" i="7"/>
  <c r="N66" i="5"/>
  <c r="N82" i="5" s="1"/>
  <c r="M82" i="7"/>
  <c r="M114" i="7" s="1"/>
  <c r="M130" i="7" s="1"/>
  <c r="O44" i="4"/>
  <c r="N59" i="7" s="1"/>
  <c r="N98" i="7"/>
  <c r="O52" i="5"/>
  <c r="O54" i="5"/>
  <c r="O55" i="5"/>
  <c r="N71" i="5"/>
  <c r="O53" i="5"/>
  <c r="M114" i="6"/>
  <c r="M130" i="6" s="1"/>
  <c r="L114" i="5"/>
  <c r="L130" i="5" s="1"/>
  <c r="N82" i="6"/>
  <c r="N98" i="6"/>
  <c r="M98" i="5"/>
  <c r="O50" i="4"/>
  <c r="N65" i="7" s="1"/>
  <c r="O38" i="4"/>
  <c r="N53" i="7" s="1"/>
  <c r="O41" i="4"/>
  <c r="N56" i="7" s="1"/>
  <c r="P35" i="4"/>
  <c r="O50" i="7" s="1"/>
  <c r="Q30" i="3"/>
  <c r="Q50" i="6" s="1"/>
  <c r="P30" i="1"/>
  <c r="O50" i="5"/>
  <c r="P37" i="4"/>
  <c r="O52" i="7" s="1"/>
  <c r="P42" i="4"/>
  <c r="O57" i="7" s="1"/>
  <c r="P46" i="4"/>
  <c r="O61" i="7" s="1"/>
  <c r="P45" i="4"/>
  <c r="P48" i="4"/>
  <c r="O63" i="7" s="1"/>
  <c r="P39" i="4"/>
  <c r="O54" i="7" s="1"/>
  <c r="P47" i="4"/>
  <c r="O62" i="7" s="1"/>
  <c r="P51" i="4"/>
  <c r="O66" i="7" s="1"/>
  <c r="P43" i="4"/>
  <c r="O58" i="7" s="1"/>
  <c r="P49" i="4"/>
  <c r="O64" i="7" s="1"/>
  <c r="O40" i="4"/>
  <c r="N55" i="7" s="1"/>
  <c r="O38" i="3"/>
  <c r="O58" i="6" s="1"/>
  <c r="P35" i="3"/>
  <c r="P55" i="6" s="1"/>
  <c r="P32" i="3"/>
  <c r="P52" i="6" s="1"/>
  <c r="O46" i="3"/>
  <c r="O66" i="6" s="1"/>
  <c r="P37" i="3"/>
  <c r="P57" i="6" s="1"/>
  <c r="O36" i="3"/>
  <c r="O56" i="6" s="1"/>
  <c r="O33" i="3"/>
  <c r="O53" i="6" s="1"/>
  <c r="O34" i="3"/>
  <c r="O54" i="6" s="1"/>
  <c r="P57" i="5"/>
  <c r="O56" i="5"/>
  <c r="O58" i="5"/>
  <c r="O60" i="7" l="1"/>
  <c r="P263" i="7"/>
  <c r="P264" i="7"/>
  <c r="P265" i="7"/>
  <c r="P266" i="7"/>
  <c r="P267" i="7"/>
  <c r="P268" i="7"/>
  <c r="P269" i="7"/>
  <c r="P270" i="7"/>
  <c r="P271" i="7"/>
  <c r="P272" i="7"/>
  <c r="P273" i="7"/>
  <c r="P274" i="7"/>
  <c r="P275" i="7"/>
  <c r="P276" i="7"/>
  <c r="P277" i="7"/>
  <c r="P246" i="7"/>
  <c r="P247" i="7"/>
  <c r="P248" i="7"/>
  <c r="P249" i="7"/>
  <c r="P250" i="7"/>
  <c r="P251" i="7"/>
  <c r="P252" i="7"/>
  <c r="P253" i="7"/>
  <c r="P254" i="7"/>
  <c r="P255" i="7"/>
  <c r="P256" i="7"/>
  <c r="P257" i="7"/>
  <c r="P258" i="7"/>
  <c r="P259" i="7"/>
  <c r="P260" i="7"/>
  <c r="P212" i="7"/>
  <c r="P213" i="7"/>
  <c r="P214" i="7"/>
  <c r="P215" i="7"/>
  <c r="P216" i="7"/>
  <c r="P217" i="7"/>
  <c r="P218" i="7"/>
  <c r="P219" i="7"/>
  <c r="P220" i="7"/>
  <c r="P221" i="7"/>
  <c r="P222" i="7"/>
  <c r="P223" i="7"/>
  <c r="P224" i="7"/>
  <c r="P225" i="7"/>
  <c r="P226" i="7"/>
  <c r="P195" i="7"/>
  <c r="P196" i="7"/>
  <c r="P197" i="7"/>
  <c r="P198" i="7"/>
  <c r="P199" i="7"/>
  <c r="P200" i="7"/>
  <c r="P201" i="7"/>
  <c r="P202" i="7"/>
  <c r="P203" i="7"/>
  <c r="P204" i="7"/>
  <c r="P205" i="7"/>
  <c r="P206" i="7"/>
  <c r="P207" i="7"/>
  <c r="P208" i="7"/>
  <c r="P209" i="7"/>
  <c r="P178" i="7"/>
  <c r="P179" i="7"/>
  <c r="P180" i="7"/>
  <c r="P181" i="7"/>
  <c r="P182" i="7"/>
  <c r="P183" i="7"/>
  <c r="P184" i="7"/>
  <c r="P185" i="7"/>
  <c r="P186" i="7"/>
  <c r="P187" i="7"/>
  <c r="P188" i="7"/>
  <c r="P189" i="7"/>
  <c r="P190" i="7"/>
  <c r="P191" i="7"/>
  <c r="P192" i="7"/>
  <c r="O66" i="5"/>
  <c r="O82" i="5" s="1"/>
  <c r="N82" i="7"/>
  <c r="N114" i="7" s="1"/>
  <c r="N130" i="7" s="1"/>
  <c r="P44" i="4"/>
  <c r="O59" i="7" s="1"/>
  <c r="O98" i="7"/>
  <c r="P53" i="5"/>
  <c r="P55" i="5"/>
  <c r="O71" i="5"/>
  <c r="P54" i="5"/>
  <c r="P52" i="5"/>
  <c r="N114" i="6"/>
  <c r="N130" i="6" s="1"/>
  <c r="M114" i="5"/>
  <c r="M130" i="5" s="1"/>
  <c r="O82" i="6"/>
  <c r="O98" i="6"/>
  <c r="N98" i="5"/>
  <c r="P38" i="4"/>
  <c r="O53" i="7" s="1"/>
  <c r="P50" i="4"/>
  <c r="O65" i="7" s="1"/>
  <c r="P41" i="4"/>
  <c r="O56" i="7" s="1"/>
  <c r="Q35" i="4"/>
  <c r="P50" i="7" s="1"/>
  <c r="R30" i="3"/>
  <c r="R50" i="6" s="1"/>
  <c r="Q30" i="1"/>
  <c r="P50" i="5"/>
  <c r="Q43" i="4"/>
  <c r="P58" i="7" s="1"/>
  <c r="Q48" i="4"/>
  <c r="P63" i="7" s="1"/>
  <c r="Q42" i="4"/>
  <c r="P57" i="7" s="1"/>
  <c r="Q39" i="4"/>
  <c r="P54" i="7" s="1"/>
  <c r="Q49" i="4"/>
  <c r="P64" i="7" s="1"/>
  <c r="Q51" i="4"/>
  <c r="P66" i="7" s="1"/>
  <c r="Q45" i="4"/>
  <c r="Q37" i="4"/>
  <c r="P52" i="7" s="1"/>
  <c r="Q46" i="4"/>
  <c r="P61" i="7" s="1"/>
  <c r="P40" i="4"/>
  <c r="O55" i="7" s="1"/>
  <c r="Q47" i="4"/>
  <c r="P62" i="7" s="1"/>
  <c r="P34" i="3"/>
  <c r="P54" i="6" s="1"/>
  <c r="P46" i="3"/>
  <c r="P66" i="6" s="1"/>
  <c r="P36" i="3"/>
  <c r="P56" i="6" s="1"/>
  <c r="Q35" i="3"/>
  <c r="Q55" i="6" s="1"/>
  <c r="P33" i="3"/>
  <c r="P53" i="6" s="1"/>
  <c r="Q32" i="3"/>
  <c r="Q52" i="6" s="1"/>
  <c r="Q37" i="3"/>
  <c r="Q57" i="6" s="1"/>
  <c r="P38" i="3"/>
  <c r="P58" i="6" s="1"/>
  <c r="P56" i="5"/>
  <c r="P58" i="5"/>
  <c r="Q57" i="5"/>
  <c r="P60" i="7" l="1"/>
  <c r="Q263" i="7"/>
  <c r="Q264" i="7"/>
  <c r="Q265" i="7"/>
  <c r="Q266" i="7"/>
  <c r="Q267" i="7"/>
  <c r="Q268" i="7"/>
  <c r="Q269" i="7"/>
  <c r="Q270" i="7"/>
  <c r="Q271" i="7"/>
  <c r="Q272" i="7"/>
  <c r="Q273" i="7"/>
  <c r="Q274" i="7"/>
  <c r="Q275" i="7"/>
  <c r="Q276" i="7"/>
  <c r="Q277" i="7"/>
  <c r="Q246" i="7"/>
  <c r="Q247" i="7"/>
  <c r="Q248" i="7"/>
  <c r="Q249" i="7"/>
  <c r="Q250" i="7"/>
  <c r="Q251" i="7"/>
  <c r="Q252" i="7"/>
  <c r="Q253" i="7"/>
  <c r="Q254" i="7"/>
  <c r="Q255" i="7"/>
  <c r="Q256" i="7"/>
  <c r="Q257" i="7"/>
  <c r="Q258" i="7"/>
  <c r="Q259" i="7"/>
  <c r="Q260" i="7"/>
  <c r="Q212" i="7"/>
  <c r="Q213" i="7"/>
  <c r="Q214" i="7"/>
  <c r="Q215" i="7"/>
  <c r="Q216" i="7"/>
  <c r="Q217" i="7"/>
  <c r="Q218" i="7"/>
  <c r="Q219" i="7"/>
  <c r="Q220" i="7"/>
  <c r="Q221" i="7"/>
  <c r="Q222" i="7"/>
  <c r="Q223" i="7"/>
  <c r="Q224" i="7"/>
  <c r="Q225" i="7"/>
  <c r="Q226" i="7"/>
  <c r="Q195" i="7"/>
  <c r="Q196" i="7"/>
  <c r="Q197" i="7"/>
  <c r="Q198" i="7"/>
  <c r="Q199" i="7"/>
  <c r="Q200" i="7"/>
  <c r="Q201" i="7"/>
  <c r="Q202" i="7"/>
  <c r="Q203" i="7"/>
  <c r="Q204" i="7"/>
  <c r="Q205" i="7"/>
  <c r="Q206" i="7"/>
  <c r="Q207" i="7"/>
  <c r="Q208" i="7"/>
  <c r="Q209" i="7"/>
  <c r="Q178" i="7"/>
  <c r="Q179" i="7"/>
  <c r="Q180" i="7"/>
  <c r="Q181" i="7"/>
  <c r="Q182" i="7"/>
  <c r="Q183" i="7"/>
  <c r="Q184" i="7"/>
  <c r="Q185" i="7"/>
  <c r="Q186" i="7"/>
  <c r="Q187" i="7"/>
  <c r="Q188" i="7"/>
  <c r="Q189" i="7"/>
  <c r="Q190" i="7"/>
  <c r="Q191" i="7"/>
  <c r="Q192" i="7"/>
  <c r="P66" i="5"/>
  <c r="P82" i="5" s="1"/>
  <c r="O82" i="7"/>
  <c r="O114" i="7" s="1"/>
  <c r="O130" i="7" s="1"/>
  <c r="Q44" i="4"/>
  <c r="P59" i="7" s="1"/>
  <c r="P98" i="7"/>
  <c r="Q52" i="5"/>
  <c r="Q54" i="5"/>
  <c r="Q55" i="5"/>
  <c r="P71" i="5"/>
  <c r="Q53" i="5"/>
  <c r="O114" i="6"/>
  <c r="O130" i="6" s="1"/>
  <c r="N114" i="5"/>
  <c r="N130" i="5" s="1"/>
  <c r="P82" i="6"/>
  <c r="P98" i="6"/>
  <c r="O98" i="5"/>
  <c r="Q50" i="4"/>
  <c r="P65" i="7" s="1"/>
  <c r="Q38" i="4"/>
  <c r="P53" i="7" s="1"/>
  <c r="Q41" i="4"/>
  <c r="P56" i="7" s="1"/>
  <c r="R35" i="4"/>
  <c r="Q50" i="7" s="1"/>
  <c r="S30" i="3"/>
  <c r="S50" i="6" s="1"/>
  <c r="R30" i="1"/>
  <c r="Q50" i="5"/>
  <c r="R51" i="4"/>
  <c r="Q66" i="7" s="1"/>
  <c r="R48" i="4"/>
  <c r="Q63" i="7" s="1"/>
  <c r="R42" i="4"/>
  <c r="Q57" i="7" s="1"/>
  <c r="R46" i="4"/>
  <c r="Q61" i="7" s="1"/>
  <c r="R47" i="4"/>
  <c r="Q62" i="7" s="1"/>
  <c r="R49" i="4"/>
  <c r="Q64" i="7" s="1"/>
  <c r="R43" i="4"/>
  <c r="Q58" i="7" s="1"/>
  <c r="Q40" i="4"/>
  <c r="P55" i="7" s="1"/>
  <c r="R45" i="4"/>
  <c r="R37" i="4"/>
  <c r="Q52" i="7" s="1"/>
  <c r="R39" i="4"/>
  <c r="Q54" i="7" s="1"/>
  <c r="R35" i="3"/>
  <c r="R55" i="6" s="1"/>
  <c r="R37" i="3"/>
  <c r="R57" i="6" s="1"/>
  <c r="Q36" i="3"/>
  <c r="Q56" i="6" s="1"/>
  <c r="R32" i="3"/>
  <c r="R52" i="6" s="1"/>
  <c r="Q46" i="3"/>
  <c r="Q66" i="6" s="1"/>
  <c r="Q38" i="3"/>
  <c r="Q58" i="6" s="1"/>
  <c r="Q33" i="3"/>
  <c r="Q53" i="6" s="1"/>
  <c r="Q34" i="3"/>
  <c r="Q54" i="6" s="1"/>
  <c r="Q58" i="5"/>
  <c r="Q56" i="5"/>
  <c r="R37" i="1"/>
  <c r="R57" i="5" s="1"/>
  <c r="Q60" i="7" l="1"/>
  <c r="R263" i="7"/>
  <c r="R264" i="7"/>
  <c r="R265" i="7"/>
  <c r="R266" i="7"/>
  <c r="R267" i="7"/>
  <c r="R268" i="7"/>
  <c r="R269" i="7"/>
  <c r="R270" i="7"/>
  <c r="R271" i="7"/>
  <c r="R272" i="7"/>
  <c r="R273" i="7"/>
  <c r="R274" i="7"/>
  <c r="R275" i="7"/>
  <c r="R276" i="7"/>
  <c r="R277" i="7"/>
  <c r="R246" i="7"/>
  <c r="R247" i="7"/>
  <c r="R248" i="7"/>
  <c r="R249" i="7"/>
  <c r="R250" i="7"/>
  <c r="R251" i="7"/>
  <c r="R252" i="7"/>
  <c r="R253" i="7"/>
  <c r="R254" i="7"/>
  <c r="R255" i="7"/>
  <c r="R256" i="7"/>
  <c r="R257" i="7"/>
  <c r="R258" i="7"/>
  <c r="R259" i="7"/>
  <c r="R260" i="7"/>
  <c r="R212" i="7"/>
  <c r="R213" i="7"/>
  <c r="R214" i="7"/>
  <c r="R215" i="7"/>
  <c r="R216" i="7"/>
  <c r="R217" i="7"/>
  <c r="R218" i="7"/>
  <c r="R219" i="7"/>
  <c r="R220" i="7"/>
  <c r="R221" i="7"/>
  <c r="R222" i="7"/>
  <c r="R223" i="7"/>
  <c r="R224" i="7"/>
  <c r="R225" i="7"/>
  <c r="R226" i="7"/>
  <c r="R195" i="7"/>
  <c r="R196" i="7"/>
  <c r="R197" i="7"/>
  <c r="R198" i="7"/>
  <c r="R199" i="7"/>
  <c r="R200" i="7"/>
  <c r="R201" i="7"/>
  <c r="R202" i="7"/>
  <c r="R203" i="7"/>
  <c r="R204" i="7"/>
  <c r="R205" i="7"/>
  <c r="R206" i="7"/>
  <c r="R207" i="7"/>
  <c r="R208" i="7"/>
  <c r="R209" i="7"/>
  <c r="R178" i="7"/>
  <c r="R179" i="7"/>
  <c r="R180" i="7"/>
  <c r="R181" i="7"/>
  <c r="R182" i="7"/>
  <c r="R183" i="7"/>
  <c r="R184" i="7"/>
  <c r="R185" i="7"/>
  <c r="R186" i="7"/>
  <c r="R187" i="7"/>
  <c r="R188" i="7"/>
  <c r="R189" i="7"/>
  <c r="R190" i="7"/>
  <c r="R191" i="7"/>
  <c r="R192" i="7"/>
  <c r="Q66" i="5"/>
  <c r="Q82" i="5" s="1"/>
  <c r="R44" i="4"/>
  <c r="Q59" i="7" s="1"/>
  <c r="P82" i="7"/>
  <c r="P114" i="7" s="1"/>
  <c r="P130" i="7" s="1"/>
  <c r="Q98" i="7"/>
  <c r="R33" i="1"/>
  <c r="R53" i="5" s="1"/>
  <c r="R35" i="1"/>
  <c r="R55" i="5" s="1"/>
  <c r="Q71" i="5"/>
  <c r="R34" i="1"/>
  <c r="R54" i="5" s="1"/>
  <c r="R32" i="1"/>
  <c r="R52" i="5" s="1"/>
  <c r="P114" i="6"/>
  <c r="P130" i="6" s="1"/>
  <c r="O114" i="5"/>
  <c r="O130" i="5" s="1"/>
  <c r="Q82" i="6"/>
  <c r="Q98" i="6"/>
  <c r="P98" i="5"/>
  <c r="R50" i="4"/>
  <c r="Q65" i="7" s="1"/>
  <c r="R38" i="4"/>
  <c r="Q53" i="7" s="1"/>
  <c r="R41" i="4"/>
  <c r="Q56" i="7" s="1"/>
  <c r="S35" i="4"/>
  <c r="R50" i="7" s="1"/>
  <c r="T30" i="3"/>
  <c r="T50" i="6" s="1"/>
  <c r="S30" i="1"/>
  <c r="R50" i="5"/>
  <c r="S49" i="4"/>
  <c r="R64" i="7" s="1"/>
  <c r="S42" i="4"/>
  <c r="R57" i="7" s="1"/>
  <c r="S48" i="4"/>
  <c r="R63" i="7" s="1"/>
  <c r="S46" i="4"/>
  <c r="R61" i="7" s="1"/>
  <c r="S39" i="4"/>
  <c r="R54" i="7" s="1"/>
  <c r="S45" i="4"/>
  <c r="S43" i="4"/>
  <c r="R58" i="7" s="1"/>
  <c r="S37" i="4"/>
  <c r="R52" i="7" s="1"/>
  <c r="R40" i="4"/>
  <c r="Q55" i="7" s="1"/>
  <c r="S47" i="4"/>
  <c r="R62" i="7" s="1"/>
  <c r="S51" i="4"/>
  <c r="R66" i="7" s="1"/>
  <c r="S32" i="3"/>
  <c r="S52" i="6" s="1"/>
  <c r="R33" i="3"/>
  <c r="R53" i="6" s="1"/>
  <c r="R36" i="3"/>
  <c r="R56" i="6" s="1"/>
  <c r="R38" i="3"/>
  <c r="R58" i="6" s="1"/>
  <c r="S37" i="3"/>
  <c r="S57" i="6" s="1"/>
  <c r="R34" i="3"/>
  <c r="R54" i="6" s="1"/>
  <c r="R46" i="3"/>
  <c r="R66" i="6" s="1"/>
  <c r="S35" i="3"/>
  <c r="S55" i="6" s="1"/>
  <c r="R46" i="1"/>
  <c r="S37" i="1"/>
  <c r="S57" i="5" s="1"/>
  <c r="R36" i="1"/>
  <c r="R56" i="5" s="1"/>
  <c r="R38" i="1"/>
  <c r="R58" i="5" s="1"/>
  <c r="R60" i="7" l="1"/>
  <c r="S263" i="7"/>
  <c r="S264" i="7"/>
  <c r="S265" i="7"/>
  <c r="S266" i="7"/>
  <c r="S267" i="7"/>
  <c r="S268" i="7"/>
  <c r="S269" i="7"/>
  <c r="S270" i="7"/>
  <c r="S271" i="7"/>
  <c r="S272" i="7"/>
  <c r="S273" i="7"/>
  <c r="S274" i="7"/>
  <c r="S275" i="7"/>
  <c r="S276" i="7"/>
  <c r="S277" i="7"/>
  <c r="S246" i="7"/>
  <c r="S247" i="7"/>
  <c r="S248" i="7"/>
  <c r="S249" i="7"/>
  <c r="S250" i="7"/>
  <c r="S251" i="7"/>
  <c r="S252" i="7"/>
  <c r="S253" i="7"/>
  <c r="S254" i="7"/>
  <c r="S255" i="7"/>
  <c r="S256" i="7"/>
  <c r="S257" i="7"/>
  <c r="S258" i="7"/>
  <c r="S259" i="7"/>
  <c r="S260" i="7"/>
  <c r="S212" i="7"/>
  <c r="S213" i="7"/>
  <c r="S214" i="7"/>
  <c r="S215" i="7"/>
  <c r="S216" i="7"/>
  <c r="S217" i="7"/>
  <c r="S218" i="7"/>
  <c r="S219" i="7"/>
  <c r="S220" i="7"/>
  <c r="S221" i="7"/>
  <c r="S222" i="7"/>
  <c r="S223" i="7"/>
  <c r="S224" i="7"/>
  <c r="S225" i="7"/>
  <c r="S226" i="7"/>
  <c r="S195" i="7"/>
  <c r="S196" i="7"/>
  <c r="S197" i="7"/>
  <c r="S198" i="7"/>
  <c r="S199" i="7"/>
  <c r="S200" i="7"/>
  <c r="S201" i="7"/>
  <c r="S202" i="7"/>
  <c r="S203" i="7"/>
  <c r="S204" i="7"/>
  <c r="S205" i="7"/>
  <c r="S206" i="7"/>
  <c r="S207" i="7"/>
  <c r="S208" i="7"/>
  <c r="S209" i="7"/>
  <c r="S178" i="7"/>
  <c r="S179" i="7"/>
  <c r="S180" i="7"/>
  <c r="S181" i="7"/>
  <c r="S182" i="7"/>
  <c r="S183" i="7"/>
  <c r="S184" i="7"/>
  <c r="S185" i="7"/>
  <c r="S186" i="7"/>
  <c r="S187" i="7"/>
  <c r="S188" i="7"/>
  <c r="S189" i="7"/>
  <c r="S190" i="7"/>
  <c r="S191" i="7"/>
  <c r="S192" i="7"/>
  <c r="R66" i="5"/>
  <c r="R82" i="5" s="1"/>
  <c r="S44" i="4"/>
  <c r="R59" i="7" s="1"/>
  <c r="Q82" i="7"/>
  <c r="Q114" i="7" s="1"/>
  <c r="Q130" i="7" s="1"/>
  <c r="R98" i="7"/>
  <c r="S32" i="1"/>
  <c r="S52" i="5" s="1"/>
  <c r="S34" i="1"/>
  <c r="S54" i="5" s="1"/>
  <c r="S35" i="1"/>
  <c r="S55" i="5" s="1"/>
  <c r="R71" i="5"/>
  <c r="S33" i="1"/>
  <c r="S53" i="5" s="1"/>
  <c r="Q114" i="6"/>
  <c r="Q130" i="6" s="1"/>
  <c r="P114" i="5"/>
  <c r="P130" i="5" s="1"/>
  <c r="R82" i="6"/>
  <c r="R98" i="6"/>
  <c r="Q98" i="5"/>
  <c r="S50" i="4"/>
  <c r="R65" i="7" s="1"/>
  <c r="S38" i="4"/>
  <c r="R53" i="7" s="1"/>
  <c r="S41" i="4"/>
  <c r="R56" i="7" s="1"/>
  <c r="T35" i="4"/>
  <c r="S50" i="7" s="1"/>
  <c r="U30" i="3"/>
  <c r="U50" i="6" s="1"/>
  <c r="T30" i="1"/>
  <c r="S50" i="5"/>
  <c r="T42" i="4"/>
  <c r="S57" i="7" s="1"/>
  <c r="T45" i="4"/>
  <c r="T51" i="4"/>
  <c r="S66" i="7" s="1"/>
  <c r="T39" i="4"/>
  <c r="S54" i="7" s="1"/>
  <c r="T49" i="4"/>
  <c r="S64" i="7" s="1"/>
  <c r="T47" i="4"/>
  <c r="S62" i="7" s="1"/>
  <c r="T43" i="4"/>
  <c r="S58" i="7" s="1"/>
  <c r="T46" i="4"/>
  <c r="S61" i="7" s="1"/>
  <c r="S40" i="4"/>
  <c r="R55" i="7" s="1"/>
  <c r="T37" i="4"/>
  <c r="S52" i="7" s="1"/>
  <c r="T48" i="4"/>
  <c r="S63" i="7" s="1"/>
  <c r="T35" i="3"/>
  <c r="T55" i="6" s="1"/>
  <c r="S38" i="3"/>
  <c r="S58" i="6" s="1"/>
  <c r="S46" i="3"/>
  <c r="S66" i="6" s="1"/>
  <c r="S34" i="3"/>
  <c r="S54" i="6" s="1"/>
  <c r="S33" i="3"/>
  <c r="S53" i="6" s="1"/>
  <c r="S36" i="3"/>
  <c r="S56" i="6" s="1"/>
  <c r="T37" i="3"/>
  <c r="T57" i="6" s="1"/>
  <c r="T32" i="3"/>
  <c r="T52" i="6" s="1"/>
  <c r="S46" i="1"/>
  <c r="S38" i="1"/>
  <c r="S58" i="5" s="1"/>
  <c r="S36" i="1"/>
  <c r="S56" i="5" s="1"/>
  <c r="T37" i="1"/>
  <c r="T57" i="5" s="1"/>
  <c r="S60" i="7" l="1"/>
  <c r="T263" i="7"/>
  <c r="T264" i="7"/>
  <c r="T265" i="7"/>
  <c r="T266" i="7"/>
  <c r="T267" i="7"/>
  <c r="T268" i="7"/>
  <c r="T269" i="7"/>
  <c r="T270" i="7"/>
  <c r="T271" i="7"/>
  <c r="T272" i="7"/>
  <c r="T273" i="7"/>
  <c r="T274" i="7"/>
  <c r="T275" i="7"/>
  <c r="T276" i="7"/>
  <c r="T277" i="7"/>
  <c r="T246" i="7"/>
  <c r="T247" i="7"/>
  <c r="T248" i="7"/>
  <c r="T249" i="7"/>
  <c r="T250" i="7"/>
  <c r="T251" i="7"/>
  <c r="T252" i="7"/>
  <c r="T253" i="7"/>
  <c r="T254" i="7"/>
  <c r="T255" i="7"/>
  <c r="T256" i="7"/>
  <c r="T257" i="7"/>
  <c r="T258" i="7"/>
  <c r="T259" i="7"/>
  <c r="T260" i="7"/>
  <c r="T212" i="7"/>
  <c r="T213" i="7"/>
  <c r="T214" i="7"/>
  <c r="T215" i="7"/>
  <c r="T216" i="7"/>
  <c r="T217" i="7"/>
  <c r="T218" i="7"/>
  <c r="T219" i="7"/>
  <c r="T220" i="7"/>
  <c r="T221" i="7"/>
  <c r="T222" i="7"/>
  <c r="T223" i="7"/>
  <c r="T224" i="7"/>
  <c r="T225" i="7"/>
  <c r="T226" i="7"/>
  <c r="T195" i="7"/>
  <c r="T196" i="7"/>
  <c r="T197" i="7"/>
  <c r="T198" i="7"/>
  <c r="T199" i="7"/>
  <c r="T200" i="7"/>
  <c r="T201" i="7"/>
  <c r="T202" i="7"/>
  <c r="T203" i="7"/>
  <c r="T204" i="7"/>
  <c r="T205" i="7"/>
  <c r="T206" i="7"/>
  <c r="T207" i="7"/>
  <c r="T208" i="7"/>
  <c r="T209" i="7"/>
  <c r="T178" i="7"/>
  <c r="T179" i="7"/>
  <c r="T180" i="7"/>
  <c r="T181" i="7"/>
  <c r="T182" i="7"/>
  <c r="T183" i="7"/>
  <c r="T184" i="7"/>
  <c r="T185" i="7"/>
  <c r="T186" i="7"/>
  <c r="T187" i="7"/>
  <c r="T188" i="7"/>
  <c r="T189" i="7"/>
  <c r="T190" i="7"/>
  <c r="T191" i="7"/>
  <c r="T192" i="7"/>
  <c r="S66" i="5"/>
  <c r="S82" i="5" s="1"/>
  <c r="R82" i="7"/>
  <c r="R114" i="7" s="1"/>
  <c r="R130" i="7" s="1"/>
  <c r="T44" i="4"/>
  <c r="S59" i="7" s="1"/>
  <c r="S98" i="7"/>
  <c r="T33" i="1"/>
  <c r="T53" i="5" s="1"/>
  <c r="T35" i="1"/>
  <c r="T55" i="5" s="1"/>
  <c r="S71" i="5"/>
  <c r="T34" i="1"/>
  <c r="T54" i="5" s="1"/>
  <c r="T32" i="1"/>
  <c r="T52" i="5" s="1"/>
  <c r="R114" i="6"/>
  <c r="R130" i="6" s="1"/>
  <c r="Q114" i="5"/>
  <c r="Q130" i="5" s="1"/>
  <c r="S82" i="6"/>
  <c r="S98" i="6"/>
  <c r="R98" i="5"/>
  <c r="T38" i="4"/>
  <c r="S53" i="7" s="1"/>
  <c r="T50" i="4"/>
  <c r="S65" i="7" s="1"/>
  <c r="T41" i="4"/>
  <c r="S56" i="7" s="1"/>
  <c r="U35" i="4"/>
  <c r="T50" i="7" s="1"/>
  <c r="V30" i="3"/>
  <c r="V50" i="6" s="1"/>
  <c r="U30" i="1"/>
  <c r="T50" i="5"/>
  <c r="U37" i="4"/>
  <c r="T52" i="7" s="1"/>
  <c r="U43" i="4"/>
  <c r="T58" i="7" s="1"/>
  <c r="U48" i="4"/>
  <c r="T63" i="7" s="1"/>
  <c r="U49" i="4"/>
  <c r="T64" i="7" s="1"/>
  <c r="U45" i="4"/>
  <c r="T40" i="4"/>
  <c r="S55" i="7" s="1"/>
  <c r="U47" i="4"/>
  <c r="T62" i="7" s="1"/>
  <c r="U42" i="4"/>
  <c r="T57" i="7" s="1"/>
  <c r="U51" i="4"/>
  <c r="T66" i="7" s="1"/>
  <c r="U46" i="4"/>
  <c r="T61" i="7" s="1"/>
  <c r="U39" i="4"/>
  <c r="T54" i="7" s="1"/>
  <c r="T34" i="3"/>
  <c r="T54" i="6" s="1"/>
  <c r="T46" i="3"/>
  <c r="T66" i="6" s="1"/>
  <c r="T36" i="3"/>
  <c r="T56" i="6" s="1"/>
  <c r="T38" i="3"/>
  <c r="T58" i="6" s="1"/>
  <c r="U32" i="3"/>
  <c r="U52" i="6" s="1"/>
  <c r="U37" i="3"/>
  <c r="U57" i="6" s="1"/>
  <c r="T33" i="3"/>
  <c r="T53" i="6" s="1"/>
  <c r="U35" i="3"/>
  <c r="U55" i="6" s="1"/>
  <c r="T46" i="1"/>
  <c r="T36" i="1"/>
  <c r="T56" i="5" s="1"/>
  <c r="U37" i="1"/>
  <c r="U57" i="5" s="1"/>
  <c r="T38" i="1"/>
  <c r="T58" i="5" s="1"/>
  <c r="T60" i="7" l="1"/>
  <c r="U263" i="7"/>
  <c r="U264" i="7"/>
  <c r="U265" i="7"/>
  <c r="U266" i="7"/>
  <c r="U267" i="7"/>
  <c r="U268" i="7"/>
  <c r="U269" i="7"/>
  <c r="U270" i="7"/>
  <c r="U271" i="7"/>
  <c r="U272" i="7"/>
  <c r="U273" i="7"/>
  <c r="U274" i="7"/>
  <c r="U275" i="7"/>
  <c r="U276" i="7"/>
  <c r="U277" i="7"/>
  <c r="U246" i="7"/>
  <c r="U247" i="7"/>
  <c r="U248" i="7"/>
  <c r="U249" i="7"/>
  <c r="U250" i="7"/>
  <c r="U251" i="7"/>
  <c r="U252" i="7"/>
  <c r="U253" i="7"/>
  <c r="U254" i="7"/>
  <c r="U255" i="7"/>
  <c r="U256" i="7"/>
  <c r="U257" i="7"/>
  <c r="U258" i="7"/>
  <c r="U259" i="7"/>
  <c r="U260" i="7"/>
  <c r="U212" i="7"/>
  <c r="U213" i="7"/>
  <c r="U214" i="7"/>
  <c r="U215" i="7"/>
  <c r="U216" i="7"/>
  <c r="U217" i="7"/>
  <c r="U218" i="7"/>
  <c r="U219" i="7"/>
  <c r="U220" i="7"/>
  <c r="U221" i="7"/>
  <c r="U222" i="7"/>
  <c r="U223" i="7"/>
  <c r="U224" i="7"/>
  <c r="U225" i="7"/>
  <c r="U226" i="7"/>
  <c r="U195" i="7"/>
  <c r="U196" i="7"/>
  <c r="U197" i="7"/>
  <c r="U198" i="7"/>
  <c r="U199" i="7"/>
  <c r="U200" i="7"/>
  <c r="U201" i="7"/>
  <c r="U202" i="7"/>
  <c r="U203" i="7"/>
  <c r="U204" i="7"/>
  <c r="U205" i="7"/>
  <c r="U206" i="7"/>
  <c r="U207" i="7"/>
  <c r="U208" i="7"/>
  <c r="U209" i="7"/>
  <c r="U178" i="7"/>
  <c r="U179" i="7"/>
  <c r="U180" i="7"/>
  <c r="U181" i="7"/>
  <c r="U182" i="7"/>
  <c r="U183" i="7"/>
  <c r="U184" i="7"/>
  <c r="U185" i="7"/>
  <c r="U186" i="7"/>
  <c r="U187" i="7"/>
  <c r="U188" i="7"/>
  <c r="U189" i="7"/>
  <c r="U190" i="7"/>
  <c r="U191" i="7"/>
  <c r="U192" i="7"/>
  <c r="T66" i="5"/>
  <c r="T82" i="5" s="1"/>
  <c r="S82" i="7"/>
  <c r="S114" i="7" s="1"/>
  <c r="S130" i="7" s="1"/>
  <c r="U44" i="4"/>
  <c r="T59" i="7" s="1"/>
  <c r="T98" i="7"/>
  <c r="U32" i="1"/>
  <c r="U52" i="5" s="1"/>
  <c r="U34" i="1"/>
  <c r="U54" i="5" s="1"/>
  <c r="U35" i="1"/>
  <c r="U55" i="5" s="1"/>
  <c r="T71" i="5"/>
  <c r="U33" i="1"/>
  <c r="U53" i="5" s="1"/>
  <c r="S114" i="6"/>
  <c r="S130" i="6" s="1"/>
  <c r="R114" i="5"/>
  <c r="R130" i="5" s="1"/>
  <c r="T82" i="6"/>
  <c r="T98" i="6"/>
  <c r="S98" i="5"/>
  <c r="U50" i="4"/>
  <c r="T65" i="7" s="1"/>
  <c r="U38" i="4"/>
  <c r="T53" i="7" s="1"/>
  <c r="U41" i="4"/>
  <c r="T56" i="7" s="1"/>
  <c r="V35" i="4"/>
  <c r="U50" i="7" s="1"/>
  <c r="W30" i="3"/>
  <c r="W50" i="6" s="1"/>
  <c r="V30" i="1"/>
  <c r="U50" i="5"/>
  <c r="V48" i="4"/>
  <c r="U63" i="7" s="1"/>
  <c r="U40" i="4"/>
  <c r="T55" i="7" s="1"/>
  <c r="V45" i="4"/>
  <c r="V46" i="4"/>
  <c r="U61" i="7" s="1"/>
  <c r="V42" i="4"/>
  <c r="U57" i="7" s="1"/>
  <c r="V49" i="4"/>
  <c r="U64" i="7" s="1"/>
  <c r="V51" i="4"/>
  <c r="U66" i="7" s="1"/>
  <c r="V39" i="4"/>
  <c r="U54" i="7" s="1"/>
  <c r="V43" i="4"/>
  <c r="U58" i="7" s="1"/>
  <c r="V47" i="4"/>
  <c r="U62" i="7" s="1"/>
  <c r="V37" i="4"/>
  <c r="U52" i="7" s="1"/>
  <c r="U34" i="3"/>
  <c r="U54" i="6" s="1"/>
  <c r="U38" i="3"/>
  <c r="U58" i="6" s="1"/>
  <c r="V35" i="3"/>
  <c r="V55" i="6" s="1"/>
  <c r="U33" i="3"/>
  <c r="U53" i="6" s="1"/>
  <c r="U36" i="3"/>
  <c r="U56" i="6" s="1"/>
  <c r="V37" i="3"/>
  <c r="V57" i="6" s="1"/>
  <c r="U46" i="3"/>
  <c r="U66" i="6" s="1"/>
  <c r="V32" i="3"/>
  <c r="V52" i="6" s="1"/>
  <c r="U46" i="1"/>
  <c r="U38" i="1"/>
  <c r="U58" i="5" s="1"/>
  <c r="V37" i="1"/>
  <c r="V57" i="5" s="1"/>
  <c r="U36" i="1"/>
  <c r="U56" i="5" s="1"/>
  <c r="U60" i="7" l="1"/>
  <c r="V263" i="7"/>
  <c r="V264" i="7"/>
  <c r="V265" i="7"/>
  <c r="V266" i="7"/>
  <c r="V267" i="7"/>
  <c r="V268" i="7"/>
  <c r="V269" i="7"/>
  <c r="V270" i="7"/>
  <c r="V271" i="7"/>
  <c r="V272" i="7"/>
  <c r="V273" i="7"/>
  <c r="V274" i="7"/>
  <c r="V275" i="7"/>
  <c r="V276" i="7"/>
  <c r="V277" i="7"/>
  <c r="V246" i="7"/>
  <c r="V247" i="7"/>
  <c r="V248" i="7"/>
  <c r="V249" i="7"/>
  <c r="V250" i="7"/>
  <c r="V251" i="7"/>
  <c r="V252" i="7"/>
  <c r="V253" i="7"/>
  <c r="V254" i="7"/>
  <c r="V255" i="7"/>
  <c r="V256" i="7"/>
  <c r="V257" i="7"/>
  <c r="V258" i="7"/>
  <c r="V259" i="7"/>
  <c r="V260" i="7"/>
  <c r="V212" i="7"/>
  <c r="V213" i="7"/>
  <c r="V214" i="7"/>
  <c r="V215" i="7"/>
  <c r="V216" i="7"/>
  <c r="V217" i="7"/>
  <c r="V218" i="7"/>
  <c r="V219" i="7"/>
  <c r="V220" i="7"/>
  <c r="V221" i="7"/>
  <c r="V222" i="7"/>
  <c r="V223" i="7"/>
  <c r="V224" i="7"/>
  <c r="V225" i="7"/>
  <c r="V226" i="7"/>
  <c r="V195" i="7"/>
  <c r="V196" i="7"/>
  <c r="V197" i="7"/>
  <c r="V198" i="7"/>
  <c r="V199" i="7"/>
  <c r="V200" i="7"/>
  <c r="V201" i="7"/>
  <c r="V202" i="7"/>
  <c r="V203" i="7"/>
  <c r="V204" i="7"/>
  <c r="V205" i="7"/>
  <c r="V206" i="7"/>
  <c r="V207" i="7"/>
  <c r="V208" i="7"/>
  <c r="V209" i="7"/>
  <c r="V178" i="7"/>
  <c r="V179" i="7"/>
  <c r="V180" i="7"/>
  <c r="V181" i="7"/>
  <c r="V182" i="7"/>
  <c r="V183" i="7"/>
  <c r="V184" i="7"/>
  <c r="V185" i="7"/>
  <c r="V186" i="7"/>
  <c r="V187" i="7"/>
  <c r="V188" i="7"/>
  <c r="V189" i="7"/>
  <c r="V190" i="7"/>
  <c r="V191" i="7"/>
  <c r="V192" i="7"/>
  <c r="U66" i="5"/>
  <c r="U82" i="5" s="1"/>
  <c r="T82" i="7"/>
  <c r="T114" i="7" s="1"/>
  <c r="T130" i="7" s="1"/>
  <c r="V44" i="4"/>
  <c r="U59" i="7" s="1"/>
  <c r="U98" i="7"/>
  <c r="V33" i="1"/>
  <c r="V53" i="5" s="1"/>
  <c r="V35" i="1"/>
  <c r="V55" i="5" s="1"/>
  <c r="U71" i="5"/>
  <c r="V34" i="1"/>
  <c r="V54" i="5" s="1"/>
  <c r="V32" i="1"/>
  <c r="V52" i="5" s="1"/>
  <c r="T114" i="6"/>
  <c r="T130" i="6" s="1"/>
  <c r="S114" i="5"/>
  <c r="S130" i="5" s="1"/>
  <c r="U82" i="6"/>
  <c r="U98" i="6"/>
  <c r="T98" i="5"/>
  <c r="V38" i="4"/>
  <c r="U53" i="7" s="1"/>
  <c r="V50" i="4"/>
  <c r="U65" i="7" s="1"/>
  <c r="V41" i="4"/>
  <c r="U56" i="7" s="1"/>
  <c r="W35" i="4"/>
  <c r="V50" i="7" s="1"/>
  <c r="X30" i="3"/>
  <c r="X50" i="6" s="1"/>
  <c r="W30" i="1"/>
  <c r="V50" i="5"/>
  <c r="W51" i="4"/>
  <c r="V66" i="7" s="1"/>
  <c r="W45" i="4"/>
  <c r="W43" i="4"/>
  <c r="V58" i="7" s="1"/>
  <c r="W37" i="4"/>
  <c r="V52" i="7" s="1"/>
  <c r="W42" i="4"/>
  <c r="V57" i="7" s="1"/>
  <c r="W48" i="4"/>
  <c r="V63" i="7" s="1"/>
  <c r="W49" i="4"/>
  <c r="V64" i="7" s="1"/>
  <c r="V40" i="4"/>
  <c r="U55" i="7" s="1"/>
  <c r="W47" i="4"/>
  <c r="V62" i="7" s="1"/>
  <c r="W39" i="4"/>
  <c r="V54" i="7" s="1"/>
  <c r="W46" i="4"/>
  <c r="V61" i="7" s="1"/>
  <c r="W32" i="3"/>
  <c r="W52" i="6" s="1"/>
  <c r="V33" i="3"/>
  <c r="V53" i="6" s="1"/>
  <c r="V46" i="3"/>
  <c r="V66" i="6" s="1"/>
  <c r="W37" i="3"/>
  <c r="W57" i="6" s="1"/>
  <c r="V38" i="3"/>
  <c r="V58" i="6" s="1"/>
  <c r="W35" i="3"/>
  <c r="W55" i="6" s="1"/>
  <c r="V36" i="3"/>
  <c r="V56" i="6" s="1"/>
  <c r="V34" i="3"/>
  <c r="V54" i="6" s="1"/>
  <c r="V46" i="1"/>
  <c r="W37" i="1"/>
  <c r="W57" i="5" s="1"/>
  <c r="V36" i="1"/>
  <c r="V56" i="5" s="1"/>
  <c r="V38" i="1"/>
  <c r="V58" i="5" s="1"/>
  <c r="V60" i="7" l="1"/>
  <c r="W263" i="7"/>
  <c r="W264" i="7"/>
  <c r="W265" i="7"/>
  <c r="W266" i="7"/>
  <c r="W267" i="7"/>
  <c r="W268" i="7"/>
  <c r="W269" i="7"/>
  <c r="W270" i="7"/>
  <c r="W271" i="7"/>
  <c r="W272" i="7"/>
  <c r="W273" i="7"/>
  <c r="W274" i="7"/>
  <c r="W275" i="7"/>
  <c r="W276" i="7"/>
  <c r="W277" i="7"/>
  <c r="W246" i="7"/>
  <c r="W247" i="7"/>
  <c r="W248" i="7"/>
  <c r="W249" i="7"/>
  <c r="W250" i="7"/>
  <c r="W251" i="7"/>
  <c r="W252" i="7"/>
  <c r="W253" i="7"/>
  <c r="W254" i="7"/>
  <c r="W255" i="7"/>
  <c r="W256" i="7"/>
  <c r="W257" i="7"/>
  <c r="W258" i="7"/>
  <c r="W259" i="7"/>
  <c r="W260" i="7"/>
  <c r="W212" i="7"/>
  <c r="W213" i="7"/>
  <c r="W214" i="7"/>
  <c r="W215" i="7"/>
  <c r="W216" i="7"/>
  <c r="W217" i="7"/>
  <c r="W218" i="7"/>
  <c r="W219" i="7"/>
  <c r="W220" i="7"/>
  <c r="W221" i="7"/>
  <c r="W222" i="7"/>
  <c r="W223" i="7"/>
  <c r="W224" i="7"/>
  <c r="W225" i="7"/>
  <c r="W226" i="7"/>
  <c r="W195" i="7"/>
  <c r="W196" i="7"/>
  <c r="W197" i="7"/>
  <c r="W198" i="7"/>
  <c r="W199" i="7"/>
  <c r="W200" i="7"/>
  <c r="W201" i="7"/>
  <c r="W202" i="7"/>
  <c r="W203" i="7"/>
  <c r="W204" i="7"/>
  <c r="W205" i="7"/>
  <c r="W206" i="7"/>
  <c r="W207" i="7"/>
  <c r="W208" i="7"/>
  <c r="W209" i="7"/>
  <c r="W178" i="7"/>
  <c r="W179" i="7"/>
  <c r="W180" i="7"/>
  <c r="W181" i="7"/>
  <c r="W182" i="7"/>
  <c r="W183" i="7"/>
  <c r="W184" i="7"/>
  <c r="W185" i="7"/>
  <c r="W186" i="7"/>
  <c r="W187" i="7"/>
  <c r="W188" i="7"/>
  <c r="W189" i="7"/>
  <c r="W190" i="7"/>
  <c r="W191" i="7"/>
  <c r="W192" i="7"/>
  <c r="V66" i="5"/>
  <c r="V82" i="5" s="1"/>
  <c r="U82" i="7"/>
  <c r="U114" i="7" s="1"/>
  <c r="U130" i="7" s="1"/>
  <c r="W44" i="4"/>
  <c r="V59" i="7" s="1"/>
  <c r="V98" i="7"/>
  <c r="W32" i="1"/>
  <c r="W52" i="5" s="1"/>
  <c r="W34" i="1"/>
  <c r="W54" i="5" s="1"/>
  <c r="W35" i="1"/>
  <c r="W55" i="5" s="1"/>
  <c r="V71" i="5"/>
  <c r="W33" i="1"/>
  <c r="W53" i="5" s="1"/>
  <c r="U114" i="6"/>
  <c r="U130" i="6" s="1"/>
  <c r="T114" i="5"/>
  <c r="T130" i="5" s="1"/>
  <c r="V82" i="6"/>
  <c r="V98" i="6"/>
  <c r="U98" i="5"/>
  <c r="W50" i="4"/>
  <c r="V65" i="7" s="1"/>
  <c r="W38" i="4"/>
  <c r="V53" i="7" s="1"/>
  <c r="W41" i="4"/>
  <c r="V56" i="7" s="1"/>
  <c r="X35" i="4"/>
  <c r="W50" i="7" s="1"/>
  <c r="Y30" i="3"/>
  <c r="Y50" i="6" s="1"/>
  <c r="X30" i="1"/>
  <c r="W50" i="5"/>
  <c r="X47" i="4"/>
  <c r="W62" i="7" s="1"/>
  <c r="X42" i="4"/>
  <c r="W57" i="7" s="1"/>
  <c r="X43" i="4"/>
  <c r="W58" i="7" s="1"/>
  <c r="X45" i="4"/>
  <c r="W40" i="4"/>
  <c r="V55" i="7" s="1"/>
  <c r="X46" i="4"/>
  <c r="W61" i="7" s="1"/>
  <c r="X49" i="4"/>
  <c r="W64" i="7" s="1"/>
  <c r="X51" i="4"/>
  <c r="W66" i="7" s="1"/>
  <c r="X37" i="4"/>
  <c r="W52" i="7" s="1"/>
  <c r="X39" i="4"/>
  <c r="W54" i="7" s="1"/>
  <c r="X48" i="4"/>
  <c r="W63" i="7" s="1"/>
  <c r="X32" i="3"/>
  <c r="X52" i="6" s="1"/>
  <c r="X37" i="3"/>
  <c r="X57" i="6" s="1"/>
  <c r="W36" i="3"/>
  <c r="W56" i="6" s="1"/>
  <c r="W46" i="3"/>
  <c r="W66" i="6" s="1"/>
  <c r="W38" i="3"/>
  <c r="W58" i="6" s="1"/>
  <c r="W34" i="3"/>
  <c r="W54" i="6" s="1"/>
  <c r="X35" i="3"/>
  <c r="X55" i="6" s="1"/>
  <c r="W33" i="3"/>
  <c r="W53" i="6" s="1"/>
  <c r="W46" i="1"/>
  <c r="W36" i="1"/>
  <c r="W56" i="5" s="1"/>
  <c r="W38" i="1"/>
  <c r="W58" i="5" s="1"/>
  <c r="X37" i="1"/>
  <c r="X57" i="5" s="1"/>
  <c r="W60" i="7" l="1"/>
  <c r="X263" i="7"/>
  <c r="X264" i="7"/>
  <c r="X265" i="7"/>
  <c r="X266" i="7"/>
  <c r="X267" i="7"/>
  <c r="X268" i="7"/>
  <c r="X269" i="7"/>
  <c r="X270" i="7"/>
  <c r="X271" i="7"/>
  <c r="X272" i="7"/>
  <c r="X273" i="7"/>
  <c r="X274" i="7"/>
  <c r="X275" i="7"/>
  <c r="X276" i="7"/>
  <c r="X277" i="7"/>
  <c r="X246" i="7"/>
  <c r="X247" i="7"/>
  <c r="X248" i="7"/>
  <c r="X249" i="7"/>
  <c r="X250" i="7"/>
  <c r="X251" i="7"/>
  <c r="X252" i="7"/>
  <c r="X253" i="7"/>
  <c r="X254" i="7"/>
  <c r="X255" i="7"/>
  <c r="X256" i="7"/>
  <c r="X257" i="7"/>
  <c r="X258" i="7"/>
  <c r="X259" i="7"/>
  <c r="X260" i="7"/>
  <c r="X212" i="7"/>
  <c r="X213" i="7"/>
  <c r="X214" i="7"/>
  <c r="X215" i="7"/>
  <c r="X216" i="7"/>
  <c r="X217" i="7"/>
  <c r="X218" i="7"/>
  <c r="X219" i="7"/>
  <c r="X220" i="7"/>
  <c r="X221" i="7"/>
  <c r="X222" i="7"/>
  <c r="X223" i="7"/>
  <c r="X224" i="7"/>
  <c r="X225" i="7"/>
  <c r="X226" i="7"/>
  <c r="X195" i="7"/>
  <c r="X196" i="7"/>
  <c r="X197" i="7"/>
  <c r="X198" i="7"/>
  <c r="X199" i="7"/>
  <c r="X200" i="7"/>
  <c r="X201" i="7"/>
  <c r="X202" i="7"/>
  <c r="X203" i="7"/>
  <c r="X204" i="7"/>
  <c r="X205" i="7"/>
  <c r="X206" i="7"/>
  <c r="X207" i="7"/>
  <c r="X208" i="7"/>
  <c r="X209" i="7"/>
  <c r="X178" i="7"/>
  <c r="X179" i="7"/>
  <c r="X180" i="7"/>
  <c r="X181" i="7"/>
  <c r="X182" i="7"/>
  <c r="X183" i="7"/>
  <c r="X184" i="7"/>
  <c r="X185" i="7"/>
  <c r="X186" i="7"/>
  <c r="X187" i="7"/>
  <c r="X188" i="7"/>
  <c r="X189" i="7"/>
  <c r="X190" i="7"/>
  <c r="X191" i="7"/>
  <c r="X192" i="7"/>
  <c r="W66" i="5"/>
  <c r="W82" i="5" s="1"/>
  <c r="V82" i="7"/>
  <c r="V114" i="7" s="1"/>
  <c r="V130" i="7" s="1"/>
  <c r="X44" i="4"/>
  <c r="W59" i="7" s="1"/>
  <c r="W98" i="7"/>
  <c r="X33" i="1"/>
  <c r="X53" i="5" s="1"/>
  <c r="X35" i="1"/>
  <c r="X55" i="5" s="1"/>
  <c r="W71" i="5"/>
  <c r="X34" i="1"/>
  <c r="X54" i="5" s="1"/>
  <c r="X32" i="1"/>
  <c r="X52" i="5" s="1"/>
  <c r="V114" i="6"/>
  <c r="V130" i="6" s="1"/>
  <c r="U114" i="5"/>
  <c r="U130" i="5" s="1"/>
  <c r="W82" i="6"/>
  <c r="W98" i="6"/>
  <c r="V98" i="5"/>
  <c r="X38" i="4"/>
  <c r="W53" i="7" s="1"/>
  <c r="X50" i="4"/>
  <c r="W65" i="7" s="1"/>
  <c r="X41" i="4"/>
  <c r="W56" i="7" s="1"/>
  <c r="Y35" i="4"/>
  <c r="X50" i="7" s="1"/>
  <c r="Z30" i="3"/>
  <c r="Z50" i="6" s="1"/>
  <c r="Y30" i="1"/>
  <c r="X50" i="5"/>
  <c r="Y45" i="4"/>
  <c r="Y51" i="4"/>
  <c r="X66" i="7" s="1"/>
  <c r="Y43" i="4"/>
  <c r="X58" i="7" s="1"/>
  <c r="Y37" i="4"/>
  <c r="X52" i="7" s="1"/>
  <c r="Y48" i="4"/>
  <c r="X63" i="7" s="1"/>
  <c r="X40" i="4"/>
  <c r="W55" i="7" s="1"/>
  <c r="Y42" i="4"/>
  <c r="X57" i="7" s="1"/>
  <c r="Y46" i="4"/>
  <c r="X61" i="7" s="1"/>
  <c r="Y39" i="4"/>
  <c r="X54" i="7" s="1"/>
  <c r="Y49" i="4"/>
  <c r="X64" i="7" s="1"/>
  <c r="Y47" i="4"/>
  <c r="X62" i="7" s="1"/>
  <c r="X38" i="3"/>
  <c r="X58" i="6" s="1"/>
  <c r="Y32" i="3"/>
  <c r="Y52" i="6" s="1"/>
  <c r="X46" i="3"/>
  <c r="X66" i="6" s="1"/>
  <c r="Y35" i="3"/>
  <c r="Y55" i="6" s="1"/>
  <c r="X36" i="3"/>
  <c r="X56" i="6" s="1"/>
  <c r="X33" i="3"/>
  <c r="X53" i="6" s="1"/>
  <c r="X34" i="3"/>
  <c r="X54" i="6" s="1"/>
  <c r="Y37" i="3"/>
  <c r="Y57" i="6" s="1"/>
  <c r="X46" i="1"/>
  <c r="Y37" i="1"/>
  <c r="Y57" i="5" s="1"/>
  <c r="X38" i="1"/>
  <c r="X58" i="5" s="1"/>
  <c r="X36" i="1"/>
  <c r="X56" i="5" s="1"/>
  <c r="X60" i="7" l="1"/>
  <c r="Y263" i="7"/>
  <c r="Y264" i="7"/>
  <c r="Y265" i="7"/>
  <c r="Y266" i="7"/>
  <c r="Y267" i="7"/>
  <c r="Y268" i="7"/>
  <c r="Y269" i="7"/>
  <c r="Y270" i="7"/>
  <c r="Y271" i="7"/>
  <c r="Y272" i="7"/>
  <c r="Y273" i="7"/>
  <c r="Y274" i="7"/>
  <c r="Y275" i="7"/>
  <c r="Y276" i="7"/>
  <c r="Y277" i="7"/>
  <c r="Y246" i="7"/>
  <c r="Y247" i="7"/>
  <c r="Y248" i="7"/>
  <c r="Y249" i="7"/>
  <c r="Y250" i="7"/>
  <c r="Y251" i="7"/>
  <c r="Y252" i="7"/>
  <c r="Y253" i="7"/>
  <c r="Y254" i="7"/>
  <c r="Y255" i="7"/>
  <c r="Y256" i="7"/>
  <c r="Y257" i="7"/>
  <c r="Y258" i="7"/>
  <c r="Y259" i="7"/>
  <c r="Y260" i="7"/>
  <c r="Y212" i="7"/>
  <c r="Y213" i="7"/>
  <c r="Y214" i="7"/>
  <c r="Y215" i="7"/>
  <c r="Y216" i="7"/>
  <c r="Y217" i="7"/>
  <c r="Y218" i="7"/>
  <c r="Y219" i="7"/>
  <c r="Y220" i="7"/>
  <c r="Y221" i="7"/>
  <c r="Y222" i="7"/>
  <c r="Y223" i="7"/>
  <c r="Y224" i="7"/>
  <c r="Y225" i="7"/>
  <c r="Y226" i="7"/>
  <c r="Y195" i="7"/>
  <c r="Y196" i="7"/>
  <c r="Y197" i="7"/>
  <c r="Y198" i="7"/>
  <c r="Y199" i="7"/>
  <c r="Y200" i="7"/>
  <c r="Y201" i="7"/>
  <c r="Y202" i="7"/>
  <c r="Y203" i="7"/>
  <c r="Y204" i="7"/>
  <c r="Y205" i="7"/>
  <c r="Y206" i="7"/>
  <c r="Y207" i="7"/>
  <c r="Y208" i="7"/>
  <c r="Y209" i="7"/>
  <c r="Y178" i="7"/>
  <c r="Y179" i="7"/>
  <c r="Y180" i="7"/>
  <c r="Y181" i="7"/>
  <c r="Y182" i="7"/>
  <c r="Y183" i="7"/>
  <c r="Y184" i="7"/>
  <c r="Y185" i="7"/>
  <c r="Y186" i="7"/>
  <c r="Y187" i="7"/>
  <c r="Y188" i="7"/>
  <c r="Y189" i="7"/>
  <c r="Y190" i="7"/>
  <c r="Y191" i="7"/>
  <c r="Y192" i="7"/>
  <c r="X66" i="5"/>
  <c r="X82" i="5" s="1"/>
  <c r="W82" i="7"/>
  <c r="W114" i="7" s="1"/>
  <c r="W130" i="7" s="1"/>
  <c r="Y44" i="4"/>
  <c r="X59" i="7" s="1"/>
  <c r="X98" i="7"/>
  <c r="Y32" i="1"/>
  <c r="Y52" i="5" s="1"/>
  <c r="Y34" i="1"/>
  <c r="Y54" i="5" s="1"/>
  <c r="Y35" i="1"/>
  <c r="Y55" i="5" s="1"/>
  <c r="X71" i="5"/>
  <c r="Y33" i="1"/>
  <c r="Y53" i="5" s="1"/>
  <c r="W114" i="6"/>
  <c r="W130" i="6" s="1"/>
  <c r="V114" i="5"/>
  <c r="V130" i="5" s="1"/>
  <c r="X82" i="6"/>
  <c r="X98" i="6"/>
  <c r="W98" i="5"/>
  <c r="Y50" i="4"/>
  <c r="X65" i="7" s="1"/>
  <c r="Y38" i="4"/>
  <c r="X53" i="7" s="1"/>
  <c r="Y41" i="4"/>
  <c r="X56" i="7" s="1"/>
  <c r="Z35" i="4"/>
  <c r="Y50" i="7" s="1"/>
  <c r="AA30" i="3"/>
  <c r="AA50" i="6" s="1"/>
  <c r="Z30" i="1"/>
  <c r="Y50" i="5"/>
  <c r="Z47" i="4"/>
  <c r="Y62" i="7" s="1"/>
  <c r="Z39" i="4"/>
  <c r="Y54" i="7" s="1"/>
  <c r="Z46" i="4"/>
  <c r="Y61" i="7" s="1"/>
  <c r="Z48" i="4"/>
  <c r="Y63" i="7" s="1"/>
  <c r="Z51" i="4"/>
  <c r="Y66" i="7" s="1"/>
  <c r="Z42" i="4"/>
  <c r="Y57" i="7" s="1"/>
  <c r="Z37" i="4"/>
  <c r="Y52" i="7" s="1"/>
  <c r="Z49" i="4"/>
  <c r="Y64" i="7" s="1"/>
  <c r="Y40" i="4"/>
  <c r="X55" i="7" s="1"/>
  <c r="Z43" i="4"/>
  <c r="Y58" i="7" s="1"/>
  <c r="Z45" i="4"/>
  <c r="Y36" i="3"/>
  <c r="Y56" i="6" s="1"/>
  <c r="Z37" i="3"/>
  <c r="Z57" i="6" s="1"/>
  <c r="Y34" i="3"/>
  <c r="Y54" i="6" s="1"/>
  <c r="Y46" i="3"/>
  <c r="Y66" i="6" s="1"/>
  <c r="Y38" i="3"/>
  <c r="Y58" i="6" s="1"/>
  <c r="Z35" i="3"/>
  <c r="Z55" i="6" s="1"/>
  <c r="Y33" i="3"/>
  <c r="Y53" i="6" s="1"/>
  <c r="Z32" i="3"/>
  <c r="Z52" i="6" s="1"/>
  <c r="Y46" i="1"/>
  <c r="Z37" i="1"/>
  <c r="Z57" i="5" s="1"/>
  <c r="Y36" i="1"/>
  <c r="Y56" i="5" s="1"/>
  <c r="Y38" i="1"/>
  <c r="Y58" i="5" s="1"/>
  <c r="Y60" i="7" l="1"/>
  <c r="Z263" i="7"/>
  <c r="Z264" i="7"/>
  <c r="Z265" i="7"/>
  <c r="Z266" i="7"/>
  <c r="Z267" i="7"/>
  <c r="Z268" i="7"/>
  <c r="Z269" i="7"/>
  <c r="Z270" i="7"/>
  <c r="Z271" i="7"/>
  <c r="Z272" i="7"/>
  <c r="Z273" i="7"/>
  <c r="Z274" i="7"/>
  <c r="Z275" i="7"/>
  <c r="Z276" i="7"/>
  <c r="Z277" i="7"/>
  <c r="Z246" i="7"/>
  <c r="Z247" i="7"/>
  <c r="Z248" i="7"/>
  <c r="Z249" i="7"/>
  <c r="Z250" i="7"/>
  <c r="Z251" i="7"/>
  <c r="Z252" i="7"/>
  <c r="Z253" i="7"/>
  <c r="Z254" i="7"/>
  <c r="Z255" i="7"/>
  <c r="Z256" i="7"/>
  <c r="Z257" i="7"/>
  <c r="Z258" i="7"/>
  <c r="Z259" i="7"/>
  <c r="Z260" i="7"/>
  <c r="Z212" i="7"/>
  <c r="Z213" i="7"/>
  <c r="Z214" i="7"/>
  <c r="Z215" i="7"/>
  <c r="Z216" i="7"/>
  <c r="Z217" i="7"/>
  <c r="Z218" i="7"/>
  <c r="Z219" i="7"/>
  <c r="Z220" i="7"/>
  <c r="Z221" i="7"/>
  <c r="Z222" i="7"/>
  <c r="Z223" i="7"/>
  <c r="Z224" i="7"/>
  <c r="Z225" i="7"/>
  <c r="Z226" i="7"/>
  <c r="Z195" i="7"/>
  <c r="Z196" i="7"/>
  <c r="Z197" i="7"/>
  <c r="Z198" i="7"/>
  <c r="Z199" i="7"/>
  <c r="Z200" i="7"/>
  <c r="Z201" i="7"/>
  <c r="Z202" i="7"/>
  <c r="Z203" i="7"/>
  <c r="Z204" i="7"/>
  <c r="Z205" i="7"/>
  <c r="Z206" i="7"/>
  <c r="Z207" i="7"/>
  <c r="Z208" i="7"/>
  <c r="Z209" i="7"/>
  <c r="Z178" i="7"/>
  <c r="Z179" i="7"/>
  <c r="Z180" i="7"/>
  <c r="Z181" i="7"/>
  <c r="Z182" i="7"/>
  <c r="Z183" i="7"/>
  <c r="Z184" i="7"/>
  <c r="Z185" i="7"/>
  <c r="Z186" i="7"/>
  <c r="Z187" i="7"/>
  <c r="Z188" i="7"/>
  <c r="Z189" i="7"/>
  <c r="Z190" i="7"/>
  <c r="Z191" i="7"/>
  <c r="Z192" i="7"/>
  <c r="Y66" i="5"/>
  <c r="Y82" i="5" s="1"/>
  <c r="X82" i="7"/>
  <c r="X114" i="7" s="1"/>
  <c r="X130" i="7" s="1"/>
  <c r="Z44" i="4"/>
  <c r="Y59" i="7" s="1"/>
  <c r="Y98" i="7"/>
  <c r="Z33" i="1"/>
  <c r="Z53" i="5" s="1"/>
  <c r="Z35" i="1"/>
  <c r="Z55" i="5" s="1"/>
  <c r="Y71" i="5"/>
  <c r="Z34" i="1"/>
  <c r="Z54" i="5" s="1"/>
  <c r="Z32" i="1"/>
  <c r="Z52" i="5" s="1"/>
  <c r="X114" i="6"/>
  <c r="X130" i="6" s="1"/>
  <c r="W114" i="5"/>
  <c r="W130" i="5" s="1"/>
  <c r="Y82" i="6"/>
  <c r="Y98" i="6"/>
  <c r="X98" i="5"/>
  <c r="Z38" i="4"/>
  <c r="Y53" i="7" s="1"/>
  <c r="Z50" i="4"/>
  <c r="Y65" i="7" s="1"/>
  <c r="Z41" i="4"/>
  <c r="Y56" i="7" s="1"/>
  <c r="AA35" i="4"/>
  <c r="Z50" i="7" s="1"/>
  <c r="AB30" i="3"/>
  <c r="AB50" i="6" s="1"/>
  <c r="AA30" i="1"/>
  <c r="Z50" i="5"/>
  <c r="AA49" i="4"/>
  <c r="Z64" i="7" s="1"/>
  <c r="AA45" i="4"/>
  <c r="AA42" i="4"/>
  <c r="Z57" i="7" s="1"/>
  <c r="AA46" i="4"/>
  <c r="Z61" i="7" s="1"/>
  <c r="AA37" i="4"/>
  <c r="Z52" i="7" s="1"/>
  <c r="AA43" i="4"/>
  <c r="Z58" i="7" s="1"/>
  <c r="AA39" i="4"/>
  <c r="Z54" i="7" s="1"/>
  <c r="AA48" i="4"/>
  <c r="Z63" i="7" s="1"/>
  <c r="Z40" i="4"/>
  <c r="Y55" i="7" s="1"/>
  <c r="AA51" i="4"/>
  <c r="Z66" i="7" s="1"/>
  <c r="AA47" i="4"/>
  <c r="Z62" i="7" s="1"/>
  <c r="AA32" i="3"/>
  <c r="AA52" i="6" s="1"/>
  <c r="Z38" i="3"/>
  <c r="Z58" i="6" s="1"/>
  <c r="Z36" i="3"/>
  <c r="Z56" i="6" s="1"/>
  <c r="Z46" i="3"/>
  <c r="Z66" i="6" s="1"/>
  <c r="Z33" i="3"/>
  <c r="Z53" i="6" s="1"/>
  <c r="Z34" i="3"/>
  <c r="Z54" i="6" s="1"/>
  <c r="AA35" i="3"/>
  <c r="AA55" i="6" s="1"/>
  <c r="AA37" i="3"/>
  <c r="AA57" i="6" s="1"/>
  <c r="Z46" i="1"/>
  <c r="Z36" i="1"/>
  <c r="Z56" i="5" s="1"/>
  <c r="Z38" i="1"/>
  <c r="Z58" i="5" s="1"/>
  <c r="AA37" i="1"/>
  <c r="AA57" i="5" s="1"/>
  <c r="Z60" i="7" l="1"/>
  <c r="AA263" i="7"/>
  <c r="AA264" i="7"/>
  <c r="AA265" i="7"/>
  <c r="AA266" i="7"/>
  <c r="AA267" i="7"/>
  <c r="AA268" i="7"/>
  <c r="AA269" i="7"/>
  <c r="AA270" i="7"/>
  <c r="AA271" i="7"/>
  <c r="AA272" i="7"/>
  <c r="AA273" i="7"/>
  <c r="AA274" i="7"/>
  <c r="AA275" i="7"/>
  <c r="AA276" i="7"/>
  <c r="AA277" i="7"/>
  <c r="AA246" i="7"/>
  <c r="AA247" i="7"/>
  <c r="AA248" i="7"/>
  <c r="AA249" i="7"/>
  <c r="AA250" i="7"/>
  <c r="AA251" i="7"/>
  <c r="AA252" i="7"/>
  <c r="AA253" i="7"/>
  <c r="AA254" i="7"/>
  <c r="AA255" i="7"/>
  <c r="AA256" i="7"/>
  <c r="AA257" i="7"/>
  <c r="AA258" i="7"/>
  <c r="AA259" i="7"/>
  <c r="AA260" i="7"/>
  <c r="AA212" i="7"/>
  <c r="AA213" i="7"/>
  <c r="AA214" i="7"/>
  <c r="AA215" i="7"/>
  <c r="AA216" i="7"/>
  <c r="AA217" i="7"/>
  <c r="AA218" i="7"/>
  <c r="AA219" i="7"/>
  <c r="AA220" i="7"/>
  <c r="AA221" i="7"/>
  <c r="AA222" i="7"/>
  <c r="AA223" i="7"/>
  <c r="AA224" i="7"/>
  <c r="AA225" i="7"/>
  <c r="AA226" i="7"/>
  <c r="AA195" i="7"/>
  <c r="AA196" i="7"/>
  <c r="AA197" i="7"/>
  <c r="AA198" i="7"/>
  <c r="AA199" i="7"/>
  <c r="AA200" i="7"/>
  <c r="AA201" i="7"/>
  <c r="AA202" i="7"/>
  <c r="AA203" i="7"/>
  <c r="AA204" i="7"/>
  <c r="AA205" i="7"/>
  <c r="AA206" i="7"/>
  <c r="AA207" i="7"/>
  <c r="AA208" i="7"/>
  <c r="AA209" i="7"/>
  <c r="AA178" i="7"/>
  <c r="AA179" i="7"/>
  <c r="AA180" i="7"/>
  <c r="AA181" i="7"/>
  <c r="AA182" i="7"/>
  <c r="AA183" i="7"/>
  <c r="AA184" i="7"/>
  <c r="AA185" i="7"/>
  <c r="AA186" i="7"/>
  <c r="AA187" i="7"/>
  <c r="AA188" i="7"/>
  <c r="AA189" i="7"/>
  <c r="AA190" i="7"/>
  <c r="AA191" i="7"/>
  <c r="AA192" i="7"/>
  <c r="Z66" i="5"/>
  <c r="Z82" i="5" s="1"/>
  <c r="Y82" i="7"/>
  <c r="Y114" i="7" s="1"/>
  <c r="AA44" i="4"/>
  <c r="Z59" i="7" s="1"/>
  <c r="Z98" i="7"/>
  <c r="AA32" i="1"/>
  <c r="AA52" i="5" s="1"/>
  <c r="AA34" i="1"/>
  <c r="AA54" i="5" s="1"/>
  <c r="AA35" i="1"/>
  <c r="AA55" i="5" s="1"/>
  <c r="Z71" i="5"/>
  <c r="AA33" i="1"/>
  <c r="AA53" i="5" s="1"/>
  <c r="Y114" i="6"/>
  <c r="Y130" i="6" s="1"/>
  <c r="X114" i="5"/>
  <c r="X130" i="5" s="1"/>
  <c r="Z82" i="6"/>
  <c r="Z98" i="6"/>
  <c r="Y98" i="5"/>
  <c r="AA50" i="4"/>
  <c r="Z65" i="7" s="1"/>
  <c r="AA38" i="4"/>
  <c r="Z53" i="7" s="1"/>
  <c r="AA41" i="4"/>
  <c r="Z56" i="7" s="1"/>
  <c r="AB35" i="4"/>
  <c r="AA50" i="7" s="1"/>
  <c r="AC30" i="3"/>
  <c r="AC50" i="6" s="1"/>
  <c r="AB30" i="1"/>
  <c r="AA50" i="5"/>
  <c r="AB47" i="4"/>
  <c r="AA62" i="7" s="1"/>
  <c r="AB48" i="4"/>
  <c r="AA63" i="7" s="1"/>
  <c r="AB43" i="4"/>
  <c r="AA58" i="7" s="1"/>
  <c r="AA40" i="4"/>
  <c r="Z55" i="7" s="1"/>
  <c r="AB51" i="4"/>
  <c r="AA66" i="7" s="1"/>
  <c r="AB37" i="4"/>
  <c r="AA52" i="7" s="1"/>
  <c r="AB45" i="4"/>
  <c r="AB42" i="4"/>
  <c r="AA57" i="7" s="1"/>
  <c r="AB39" i="4"/>
  <c r="AA54" i="7" s="1"/>
  <c r="AB46" i="4"/>
  <c r="AA61" i="7" s="1"/>
  <c r="AB49" i="4"/>
  <c r="AA64" i="7" s="1"/>
  <c r="AB35" i="3"/>
  <c r="AB55" i="6" s="1"/>
  <c r="AA36" i="3"/>
  <c r="AA56" i="6" s="1"/>
  <c r="AB37" i="3"/>
  <c r="AB57" i="6" s="1"/>
  <c r="AA34" i="3"/>
  <c r="AA54" i="6" s="1"/>
  <c r="AA38" i="3"/>
  <c r="AA58" i="6" s="1"/>
  <c r="AA46" i="3"/>
  <c r="AA66" i="6" s="1"/>
  <c r="AA33" i="3"/>
  <c r="AA53" i="6" s="1"/>
  <c r="AB32" i="3"/>
  <c r="AB52" i="6" s="1"/>
  <c r="AA46" i="1"/>
  <c r="AA36" i="1"/>
  <c r="AA56" i="5" s="1"/>
  <c r="AB37" i="1"/>
  <c r="AB57" i="5" s="1"/>
  <c r="AA38" i="1"/>
  <c r="AA58" i="5" s="1"/>
  <c r="AA60" i="7" l="1"/>
  <c r="AB263" i="7"/>
  <c r="AB264" i="7"/>
  <c r="AB265" i="7"/>
  <c r="AB266" i="7"/>
  <c r="AB267" i="7"/>
  <c r="AB268" i="7"/>
  <c r="AB269" i="7"/>
  <c r="AB270" i="7"/>
  <c r="AB271" i="7"/>
  <c r="AB272" i="7"/>
  <c r="AB273" i="7"/>
  <c r="AB274" i="7"/>
  <c r="AB275" i="7"/>
  <c r="AB276" i="7"/>
  <c r="AB277" i="7"/>
  <c r="AB246" i="7"/>
  <c r="AB247" i="7"/>
  <c r="AB248" i="7"/>
  <c r="AB249" i="7"/>
  <c r="AB250" i="7"/>
  <c r="AB251" i="7"/>
  <c r="AB252" i="7"/>
  <c r="AB253" i="7"/>
  <c r="AB254" i="7"/>
  <c r="AB255" i="7"/>
  <c r="AB256" i="7"/>
  <c r="AB257" i="7"/>
  <c r="AB258" i="7"/>
  <c r="AB259" i="7"/>
  <c r="AB260" i="7"/>
  <c r="AB212" i="7"/>
  <c r="AB213" i="7"/>
  <c r="AB214" i="7"/>
  <c r="AB215" i="7"/>
  <c r="AB216" i="7"/>
  <c r="AB217" i="7"/>
  <c r="AB218" i="7"/>
  <c r="AB219" i="7"/>
  <c r="AB220" i="7"/>
  <c r="AB221" i="7"/>
  <c r="AB222" i="7"/>
  <c r="AB223" i="7"/>
  <c r="AB224" i="7"/>
  <c r="AB225" i="7"/>
  <c r="AB226" i="7"/>
  <c r="AB195" i="7"/>
  <c r="AB196" i="7"/>
  <c r="AB197" i="7"/>
  <c r="AB198" i="7"/>
  <c r="AB199" i="7"/>
  <c r="AB200" i="7"/>
  <c r="AB201" i="7"/>
  <c r="AB202" i="7"/>
  <c r="AB203" i="7"/>
  <c r="AB204" i="7"/>
  <c r="AB205" i="7"/>
  <c r="AB206" i="7"/>
  <c r="AB207" i="7"/>
  <c r="AB208" i="7"/>
  <c r="AB209" i="7"/>
  <c r="AB178" i="7"/>
  <c r="AB179" i="7"/>
  <c r="AB180" i="7"/>
  <c r="AB181" i="7"/>
  <c r="AB182" i="7"/>
  <c r="AB183" i="7"/>
  <c r="AB184" i="7"/>
  <c r="AB185" i="7"/>
  <c r="AB186" i="7"/>
  <c r="AB187" i="7"/>
  <c r="AB188" i="7"/>
  <c r="AB189" i="7"/>
  <c r="AB190" i="7"/>
  <c r="AB191" i="7"/>
  <c r="AB192" i="7"/>
  <c r="AA66" i="5"/>
  <c r="AA82" i="5" s="1"/>
  <c r="Y130" i="7"/>
  <c r="Z82" i="7"/>
  <c r="Z114" i="7" s="1"/>
  <c r="Z130" i="7" s="1"/>
  <c r="AB44" i="4"/>
  <c r="AA59" i="7" s="1"/>
  <c r="AA98" i="7"/>
  <c r="AB33" i="1"/>
  <c r="AB53" i="5" s="1"/>
  <c r="AB35" i="1"/>
  <c r="AB55" i="5" s="1"/>
  <c r="AA71" i="5"/>
  <c r="AB34" i="1"/>
  <c r="AB54" i="5" s="1"/>
  <c r="AB32" i="1"/>
  <c r="AB52" i="5" s="1"/>
  <c r="Z114" i="6"/>
  <c r="Z130" i="6" s="1"/>
  <c r="Y114" i="5"/>
  <c r="Y130" i="5" s="1"/>
  <c r="AA82" i="6"/>
  <c r="AA98" i="6"/>
  <c r="Z98" i="5"/>
  <c r="AB38" i="4"/>
  <c r="AA53" i="7" s="1"/>
  <c r="AB50" i="4"/>
  <c r="AA65" i="7" s="1"/>
  <c r="AB41" i="4"/>
  <c r="AA56" i="7" s="1"/>
  <c r="AC35" i="4"/>
  <c r="AB50" i="7" s="1"/>
  <c r="AD30" i="3"/>
  <c r="AD50" i="6" s="1"/>
  <c r="AC30" i="1"/>
  <c r="AB50" i="5"/>
  <c r="AC37" i="4"/>
  <c r="AB52" i="7" s="1"/>
  <c r="AC49" i="4"/>
  <c r="AB64" i="7" s="1"/>
  <c r="AC39" i="4"/>
  <c r="AB54" i="7" s="1"/>
  <c r="AC51" i="4"/>
  <c r="AB66" i="7" s="1"/>
  <c r="AC43" i="4"/>
  <c r="AB58" i="7" s="1"/>
  <c r="AC42" i="4"/>
  <c r="AB57" i="7" s="1"/>
  <c r="AC46" i="4"/>
  <c r="AB61" i="7" s="1"/>
  <c r="AB40" i="4"/>
  <c r="AA55" i="7" s="1"/>
  <c r="AC48" i="4"/>
  <c r="AB63" i="7" s="1"/>
  <c r="AC45" i="4"/>
  <c r="AC47" i="4"/>
  <c r="AB62" i="7" s="1"/>
  <c r="AB33" i="3"/>
  <c r="AB53" i="6" s="1"/>
  <c r="AC37" i="3"/>
  <c r="AC57" i="6" s="1"/>
  <c r="AB34" i="3"/>
  <c r="AB54" i="6" s="1"/>
  <c r="AB46" i="3"/>
  <c r="AB66" i="6" s="1"/>
  <c r="AB36" i="3"/>
  <c r="AB56" i="6" s="1"/>
  <c r="AC32" i="3"/>
  <c r="AC52" i="6" s="1"/>
  <c r="AB38" i="3"/>
  <c r="AB58" i="6" s="1"/>
  <c r="AC35" i="3"/>
  <c r="AC55" i="6" s="1"/>
  <c r="AB46" i="1"/>
  <c r="AC37" i="1"/>
  <c r="AC57" i="5" s="1"/>
  <c r="AB38" i="1"/>
  <c r="AB58" i="5" s="1"/>
  <c r="AB36" i="1"/>
  <c r="AB56" i="5" s="1"/>
  <c r="AB60" i="7" l="1"/>
  <c r="AC263" i="7"/>
  <c r="AC264" i="7"/>
  <c r="AC265" i="7"/>
  <c r="AC266" i="7"/>
  <c r="AC267" i="7"/>
  <c r="AC268" i="7"/>
  <c r="AC269" i="7"/>
  <c r="AC270" i="7"/>
  <c r="AC271" i="7"/>
  <c r="AC272" i="7"/>
  <c r="AC273" i="7"/>
  <c r="AC274" i="7"/>
  <c r="AC275" i="7"/>
  <c r="AC276" i="7"/>
  <c r="AC277" i="7"/>
  <c r="AC246" i="7"/>
  <c r="AC247" i="7"/>
  <c r="AC248" i="7"/>
  <c r="AC249" i="7"/>
  <c r="AC250" i="7"/>
  <c r="AC251" i="7"/>
  <c r="AC252" i="7"/>
  <c r="AC253" i="7"/>
  <c r="AC254" i="7"/>
  <c r="AC255" i="7"/>
  <c r="AC256" i="7"/>
  <c r="AC257" i="7"/>
  <c r="AC258" i="7"/>
  <c r="AC259" i="7"/>
  <c r="AC260" i="7"/>
  <c r="AC212" i="7"/>
  <c r="AC213" i="7"/>
  <c r="AC214" i="7"/>
  <c r="AC215" i="7"/>
  <c r="AC216" i="7"/>
  <c r="AC217" i="7"/>
  <c r="AC218" i="7"/>
  <c r="AC219" i="7"/>
  <c r="AC220" i="7"/>
  <c r="AC221" i="7"/>
  <c r="AC222" i="7"/>
  <c r="AC223" i="7"/>
  <c r="AC224" i="7"/>
  <c r="AC225" i="7"/>
  <c r="AC226" i="7"/>
  <c r="AC195" i="7"/>
  <c r="AC196" i="7"/>
  <c r="AC197" i="7"/>
  <c r="AC198" i="7"/>
  <c r="AC199" i="7"/>
  <c r="AC200" i="7"/>
  <c r="AC201" i="7"/>
  <c r="AC202" i="7"/>
  <c r="AC203" i="7"/>
  <c r="AC204" i="7"/>
  <c r="AC205" i="7"/>
  <c r="AC206" i="7"/>
  <c r="AC207" i="7"/>
  <c r="AC208" i="7"/>
  <c r="AC209" i="7"/>
  <c r="AC178" i="7"/>
  <c r="AC179" i="7"/>
  <c r="AC180" i="7"/>
  <c r="AC181" i="7"/>
  <c r="AC182" i="7"/>
  <c r="AC183" i="7"/>
  <c r="AC184" i="7"/>
  <c r="AC185" i="7"/>
  <c r="AC186" i="7"/>
  <c r="AC187" i="7"/>
  <c r="AC188" i="7"/>
  <c r="AC189" i="7"/>
  <c r="AC190" i="7"/>
  <c r="AC191" i="7"/>
  <c r="AC192" i="7"/>
  <c r="AB66" i="5"/>
  <c r="AB82" i="5" s="1"/>
  <c r="AA82" i="7"/>
  <c r="AA114" i="7" s="1"/>
  <c r="AA130" i="7" s="1"/>
  <c r="AC44" i="4"/>
  <c r="AB59" i="7" s="1"/>
  <c r="AB98" i="7"/>
  <c r="AC32" i="1"/>
  <c r="AC52" i="5" s="1"/>
  <c r="AC34" i="1"/>
  <c r="AC54" i="5" s="1"/>
  <c r="AC35" i="1"/>
  <c r="AC55" i="5" s="1"/>
  <c r="AB71" i="5"/>
  <c r="AC33" i="1"/>
  <c r="AC53" i="5" s="1"/>
  <c r="AA114" i="6"/>
  <c r="AA130" i="6" s="1"/>
  <c r="Z114" i="5"/>
  <c r="Z130" i="5" s="1"/>
  <c r="AB82" i="6"/>
  <c r="AB98" i="6"/>
  <c r="AA98" i="5"/>
  <c r="AC50" i="4"/>
  <c r="AB65" i="7" s="1"/>
  <c r="AC38" i="4"/>
  <c r="AB53" i="7" s="1"/>
  <c r="AC41" i="4"/>
  <c r="AB56" i="7" s="1"/>
  <c r="AD35" i="4"/>
  <c r="AC50" i="7" s="1"/>
  <c r="AE30" i="3"/>
  <c r="AE50" i="6" s="1"/>
  <c r="AD30" i="1"/>
  <c r="AC50" i="5"/>
  <c r="AD42" i="4"/>
  <c r="AC57" i="7" s="1"/>
  <c r="AD49" i="4"/>
  <c r="AC64" i="7" s="1"/>
  <c r="AD43" i="4"/>
  <c r="AC58" i="7" s="1"/>
  <c r="AD48" i="4"/>
  <c r="AC63" i="7" s="1"/>
  <c r="AD47" i="4"/>
  <c r="AC62" i="7" s="1"/>
  <c r="AC40" i="4"/>
  <c r="AB55" i="7" s="1"/>
  <c r="AD51" i="4"/>
  <c r="AC66" i="7" s="1"/>
  <c r="AD37" i="4"/>
  <c r="AC52" i="7" s="1"/>
  <c r="AD45" i="4"/>
  <c r="AD46" i="4"/>
  <c r="AC61" i="7" s="1"/>
  <c r="AD39" i="4"/>
  <c r="AC54" i="7" s="1"/>
  <c r="AC46" i="3"/>
  <c r="AC66" i="6" s="1"/>
  <c r="AC38" i="3"/>
  <c r="AC58" i="6" s="1"/>
  <c r="AC34" i="3"/>
  <c r="AC54" i="6" s="1"/>
  <c r="AD32" i="3"/>
  <c r="AD52" i="6" s="1"/>
  <c r="AD37" i="3"/>
  <c r="AD57" i="6" s="1"/>
  <c r="AD35" i="3"/>
  <c r="AD55" i="6" s="1"/>
  <c r="AC36" i="3"/>
  <c r="AC56" i="6" s="1"/>
  <c r="AC33" i="3"/>
  <c r="AC53" i="6" s="1"/>
  <c r="AC46" i="1"/>
  <c r="AC36" i="1"/>
  <c r="AC56" i="5" s="1"/>
  <c r="AC38" i="1"/>
  <c r="AC58" i="5" s="1"/>
  <c r="AD37" i="1"/>
  <c r="AD57" i="5" s="1"/>
  <c r="AC60" i="7" l="1"/>
  <c r="AD263" i="7"/>
  <c r="AD264" i="7"/>
  <c r="AD265" i="7"/>
  <c r="AD266" i="7"/>
  <c r="AD267" i="7"/>
  <c r="AD268" i="7"/>
  <c r="AD269" i="7"/>
  <c r="AD270" i="7"/>
  <c r="AD271" i="7"/>
  <c r="AD272" i="7"/>
  <c r="AD273" i="7"/>
  <c r="AD274" i="7"/>
  <c r="AD275" i="7"/>
  <c r="AD276" i="7"/>
  <c r="AD277" i="7"/>
  <c r="AD246" i="7"/>
  <c r="AD247" i="7"/>
  <c r="AD248" i="7"/>
  <c r="AD249" i="7"/>
  <c r="AD250" i="7"/>
  <c r="AD251" i="7"/>
  <c r="AD252" i="7"/>
  <c r="AD253" i="7"/>
  <c r="AD254" i="7"/>
  <c r="AD255" i="7"/>
  <c r="AD256" i="7"/>
  <c r="AD257" i="7"/>
  <c r="AD258" i="7"/>
  <c r="AD259" i="7"/>
  <c r="AD260" i="7"/>
  <c r="AD212" i="7"/>
  <c r="AD213" i="7"/>
  <c r="AD214" i="7"/>
  <c r="AD215" i="7"/>
  <c r="AD216" i="7"/>
  <c r="AD217" i="7"/>
  <c r="AD218" i="7"/>
  <c r="AD219" i="7"/>
  <c r="AD220" i="7"/>
  <c r="AD221" i="7"/>
  <c r="AD222" i="7"/>
  <c r="AD223" i="7"/>
  <c r="AD224" i="7"/>
  <c r="AD225" i="7"/>
  <c r="AD226" i="7"/>
  <c r="AD195" i="7"/>
  <c r="AD196" i="7"/>
  <c r="AD197" i="7"/>
  <c r="AD198" i="7"/>
  <c r="AD199" i="7"/>
  <c r="AD200" i="7"/>
  <c r="AD201" i="7"/>
  <c r="AD202" i="7"/>
  <c r="AD203" i="7"/>
  <c r="AD204" i="7"/>
  <c r="AD205" i="7"/>
  <c r="AD206" i="7"/>
  <c r="AD207" i="7"/>
  <c r="AD208" i="7"/>
  <c r="AD209" i="7"/>
  <c r="AD178" i="7"/>
  <c r="AD179" i="7"/>
  <c r="AD180" i="7"/>
  <c r="AD181" i="7"/>
  <c r="AD182" i="7"/>
  <c r="AD183" i="7"/>
  <c r="AD184" i="7"/>
  <c r="AD185" i="7"/>
  <c r="AD186" i="7"/>
  <c r="AD187" i="7"/>
  <c r="AD188" i="7"/>
  <c r="AD189" i="7"/>
  <c r="AD190" i="7"/>
  <c r="AD191" i="7"/>
  <c r="AD192" i="7"/>
  <c r="AC66" i="5"/>
  <c r="AC82" i="5" s="1"/>
  <c r="AB82" i="7"/>
  <c r="AB114" i="7" s="1"/>
  <c r="AB130" i="7" s="1"/>
  <c r="AD44" i="4"/>
  <c r="AC59" i="7" s="1"/>
  <c r="AC98" i="7"/>
  <c r="AD33" i="1"/>
  <c r="AD53" i="5" s="1"/>
  <c r="AD35" i="1"/>
  <c r="AD55" i="5" s="1"/>
  <c r="AC71" i="5"/>
  <c r="AD34" i="1"/>
  <c r="AD54" i="5" s="1"/>
  <c r="AD32" i="1"/>
  <c r="AD52" i="5" s="1"/>
  <c r="AB114" i="6"/>
  <c r="AB130" i="6"/>
  <c r="AA114" i="5"/>
  <c r="AA130" i="5" s="1"/>
  <c r="AC82" i="6"/>
  <c r="AC98" i="6"/>
  <c r="AB98" i="5"/>
  <c r="AD38" i="4"/>
  <c r="AC53" i="7" s="1"/>
  <c r="AD50" i="4"/>
  <c r="AC65" i="7" s="1"/>
  <c r="AD41" i="4"/>
  <c r="AC56" i="7" s="1"/>
  <c r="AE35" i="4"/>
  <c r="AD50" i="7" s="1"/>
  <c r="AF30" i="3"/>
  <c r="AF50" i="6" s="1"/>
  <c r="AE30" i="1"/>
  <c r="AD50" i="5"/>
  <c r="AE43" i="4"/>
  <c r="AD58" i="7" s="1"/>
  <c r="AE49" i="4"/>
  <c r="AD64" i="7" s="1"/>
  <c r="AE45" i="4"/>
  <c r="AE39" i="4"/>
  <c r="AD54" i="7" s="1"/>
  <c r="AE37" i="4"/>
  <c r="AD52" i="7" s="1"/>
  <c r="AE47" i="4"/>
  <c r="AD62" i="7" s="1"/>
  <c r="AE42" i="4"/>
  <c r="AD57" i="7" s="1"/>
  <c r="AD40" i="4"/>
  <c r="AC55" i="7" s="1"/>
  <c r="AE46" i="4"/>
  <c r="AD61" i="7" s="1"/>
  <c r="AE51" i="4"/>
  <c r="AD66" i="7" s="1"/>
  <c r="AE48" i="4"/>
  <c r="AD63" i="7" s="1"/>
  <c r="AE32" i="3"/>
  <c r="AE52" i="6" s="1"/>
  <c r="AD36" i="3"/>
  <c r="AD56" i="6" s="1"/>
  <c r="AD34" i="3"/>
  <c r="AD54" i="6" s="1"/>
  <c r="AD33" i="3"/>
  <c r="AD53" i="6" s="1"/>
  <c r="AE35" i="3"/>
  <c r="AE55" i="6" s="1"/>
  <c r="AD38" i="3"/>
  <c r="AD58" i="6" s="1"/>
  <c r="AE37" i="3"/>
  <c r="AE57" i="6" s="1"/>
  <c r="AD46" i="3"/>
  <c r="AD66" i="6" s="1"/>
  <c r="AD46" i="1"/>
  <c r="AE37" i="1"/>
  <c r="AE57" i="5" s="1"/>
  <c r="AD38" i="1"/>
  <c r="AD58" i="5" s="1"/>
  <c r="AD36" i="1"/>
  <c r="AD56" i="5" s="1"/>
  <c r="AD60" i="7" l="1"/>
  <c r="AE263" i="7"/>
  <c r="AE264" i="7"/>
  <c r="AE265" i="7"/>
  <c r="AE266" i="7"/>
  <c r="AE267" i="7"/>
  <c r="AE268" i="7"/>
  <c r="AE269" i="7"/>
  <c r="AE270" i="7"/>
  <c r="AE271" i="7"/>
  <c r="AE272" i="7"/>
  <c r="AE273" i="7"/>
  <c r="AE274" i="7"/>
  <c r="AE275" i="7"/>
  <c r="AE276" i="7"/>
  <c r="AE277" i="7"/>
  <c r="AE246" i="7"/>
  <c r="AE247" i="7"/>
  <c r="AE248" i="7"/>
  <c r="AE249" i="7"/>
  <c r="AE250" i="7"/>
  <c r="AE251" i="7"/>
  <c r="AE252" i="7"/>
  <c r="AE253" i="7"/>
  <c r="AE254" i="7"/>
  <c r="AE255" i="7"/>
  <c r="AE256" i="7"/>
  <c r="AE257" i="7"/>
  <c r="AE258" i="7"/>
  <c r="AE259" i="7"/>
  <c r="AE260" i="7"/>
  <c r="AE212" i="7"/>
  <c r="AE213" i="7"/>
  <c r="AE214" i="7"/>
  <c r="AE215" i="7"/>
  <c r="AE216" i="7"/>
  <c r="AE217" i="7"/>
  <c r="AE218" i="7"/>
  <c r="AE219" i="7"/>
  <c r="AE220" i="7"/>
  <c r="AE221" i="7"/>
  <c r="AE222" i="7"/>
  <c r="AE223" i="7"/>
  <c r="AE224" i="7"/>
  <c r="AE225" i="7"/>
  <c r="AE226" i="7"/>
  <c r="AE195" i="7"/>
  <c r="AE196" i="7"/>
  <c r="AE197" i="7"/>
  <c r="AE198" i="7"/>
  <c r="AE199" i="7"/>
  <c r="AE200" i="7"/>
  <c r="AE201" i="7"/>
  <c r="AE202" i="7"/>
  <c r="AE203" i="7"/>
  <c r="AE204" i="7"/>
  <c r="AE205" i="7"/>
  <c r="AE206" i="7"/>
  <c r="AE207" i="7"/>
  <c r="AE208" i="7"/>
  <c r="AE209" i="7"/>
  <c r="AE178" i="7"/>
  <c r="AE179" i="7"/>
  <c r="AE180" i="7"/>
  <c r="AE181" i="7"/>
  <c r="AE182" i="7"/>
  <c r="AE183" i="7"/>
  <c r="AE184" i="7"/>
  <c r="AE185" i="7"/>
  <c r="AE186" i="7"/>
  <c r="AE187" i="7"/>
  <c r="AE188" i="7"/>
  <c r="AE189" i="7"/>
  <c r="AE190" i="7"/>
  <c r="AE191" i="7"/>
  <c r="AE192" i="7"/>
  <c r="AD66" i="5"/>
  <c r="AD82" i="5" s="1"/>
  <c r="AC82" i="7"/>
  <c r="AC114" i="7" s="1"/>
  <c r="AC130" i="7" s="1"/>
  <c r="AE44" i="4"/>
  <c r="AD59" i="7" s="1"/>
  <c r="AD98" i="7"/>
  <c r="AE32" i="1"/>
  <c r="AE52" i="5" s="1"/>
  <c r="AE34" i="1"/>
  <c r="AE54" i="5" s="1"/>
  <c r="AE35" i="1"/>
  <c r="AE55" i="5" s="1"/>
  <c r="AD71" i="5"/>
  <c r="AE33" i="1"/>
  <c r="AE53" i="5" s="1"/>
  <c r="AC114" i="6"/>
  <c r="AC130" i="6" s="1"/>
  <c r="AB114" i="5"/>
  <c r="AB130" i="5" s="1"/>
  <c r="AD82" i="6"/>
  <c r="AD98" i="6"/>
  <c r="AC98" i="5"/>
  <c r="AE50" i="4"/>
  <c r="AD65" i="7" s="1"/>
  <c r="AE38" i="4"/>
  <c r="AD53" i="7" s="1"/>
  <c r="AE41" i="4"/>
  <c r="AD56" i="7" s="1"/>
  <c r="AF35" i="4"/>
  <c r="AE50" i="7" s="1"/>
  <c r="AG30" i="3"/>
  <c r="AG50" i="6" s="1"/>
  <c r="AF30" i="1"/>
  <c r="AE50" i="5"/>
  <c r="AF37" i="4"/>
  <c r="AE52" i="7" s="1"/>
  <c r="AE40" i="4"/>
  <c r="AD55" i="7" s="1"/>
  <c r="AF39" i="4"/>
  <c r="AE54" i="7" s="1"/>
  <c r="AF46" i="4"/>
  <c r="AE61" i="7" s="1"/>
  <c r="AF45" i="4"/>
  <c r="AF48" i="4"/>
  <c r="AE63" i="7" s="1"/>
  <c r="AF42" i="4"/>
  <c r="AE57" i="7" s="1"/>
  <c r="AF51" i="4"/>
  <c r="AE66" i="7" s="1"/>
  <c r="AF47" i="4"/>
  <c r="AE62" i="7" s="1"/>
  <c r="AF49" i="4"/>
  <c r="AE64" i="7" s="1"/>
  <c r="AF43" i="4"/>
  <c r="AE58" i="7" s="1"/>
  <c r="AF37" i="3"/>
  <c r="AF57" i="6" s="1"/>
  <c r="AE34" i="3"/>
  <c r="AE54" i="6" s="1"/>
  <c r="AE46" i="3"/>
  <c r="AE66" i="6" s="1"/>
  <c r="AE38" i="3"/>
  <c r="AE58" i="6" s="1"/>
  <c r="AE36" i="3"/>
  <c r="AE56" i="6" s="1"/>
  <c r="AE33" i="3"/>
  <c r="AE53" i="6" s="1"/>
  <c r="AF35" i="3"/>
  <c r="AF55" i="6" s="1"/>
  <c r="AF32" i="3"/>
  <c r="AF52" i="6" s="1"/>
  <c r="AE46" i="1"/>
  <c r="AE38" i="1"/>
  <c r="AE58" i="5" s="1"/>
  <c r="AE36" i="1"/>
  <c r="AE56" i="5" s="1"/>
  <c r="AF37" i="1"/>
  <c r="AF57" i="5" s="1"/>
  <c r="AE60" i="7" l="1"/>
  <c r="AF263" i="7"/>
  <c r="AF264" i="7"/>
  <c r="AF265" i="7"/>
  <c r="AF266" i="7"/>
  <c r="AF267" i="7"/>
  <c r="AF268" i="7"/>
  <c r="AF269" i="7"/>
  <c r="AF270" i="7"/>
  <c r="AF271" i="7"/>
  <c r="AF272" i="7"/>
  <c r="AF273" i="7"/>
  <c r="AF274" i="7"/>
  <c r="AF275" i="7"/>
  <c r="AF276" i="7"/>
  <c r="AF277" i="7"/>
  <c r="AF246" i="7"/>
  <c r="AF247" i="7"/>
  <c r="AF248" i="7"/>
  <c r="AF249" i="7"/>
  <c r="AF250" i="7"/>
  <c r="AF251" i="7"/>
  <c r="AF252" i="7"/>
  <c r="AF253" i="7"/>
  <c r="AF254" i="7"/>
  <c r="AF255" i="7"/>
  <c r="AF256" i="7"/>
  <c r="AF257" i="7"/>
  <c r="AF258" i="7"/>
  <c r="AF259" i="7"/>
  <c r="AF260" i="7"/>
  <c r="AF212" i="7"/>
  <c r="AF213" i="7"/>
  <c r="AF214" i="7"/>
  <c r="AF215" i="7"/>
  <c r="AF216" i="7"/>
  <c r="AF217" i="7"/>
  <c r="AF218" i="7"/>
  <c r="AF219" i="7"/>
  <c r="AF220" i="7"/>
  <c r="AF221" i="7"/>
  <c r="AF222" i="7"/>
  <c r="AF223" i="7"/>
  <c r="AF224" i="7"/>
  <c r="AF225" i="7"/>
  <c r="AF226" i="7"/>
  <c r="AF195" i="7"/>
  <c r="AF196" i="7"/>
  <c r="AF197" i="7"/>
  <c r="AF198" i="7"/>
  <c r="AF199" i="7"/>
  <c r="AF200" i="7"/>
  <c r="AF201" i="7"/>
  <c r="AF202" i="7"/>
  <c r="AF203" i="7"/>
  <c r="AF204" i="7"/>
  <c r="AF205" i="7"/>
  <c r="AF206" i="7"/>
  <c r="AF207" i="7"/>
  <c r="AF208" i="7"/>
  <c r="AF209" i="7"/>
  <c r="AF178" i="7"/>
  <c r="AF179" i="7"/>
  <c r="AF180" i="7"/>
  <c r="AF181" i="7"/>
  <c r="AF182" i="7"/>
  <c r="AF183" i="7"/>
  <c r="AF184" i="7"/>
  <c r="AF185" i="7"/>
  <c r="AF186" i="7"/>
  <c r="AF187" i="7"/>
  <c r="AF188" i="7"/>
  <c r="AF189" i="7"/>
  <c r="AF190" i="7"/>
  <c r="AF191" i="7"/>
  <c r="AF192" i="7"/>
  <c r="AE66" i="5"/>
  <c r="AE82" i="5" s="1"/>
  <c r="AD82" i="7"/>
  <c r="AD114" i="7" s="1"/>
  <c r="AF44" i="4"/>
  <c r="AE59" i="7" s="1"/>
  <c r="AE98" i="7"/>
  <c r="AF33" i="1"/>
  <c r="AF53" i="5" s="1"/>
  <c r="AF35" i="1"/>
  <c r="AF55" i="5" s="1"/>
  <c r="AE71" i="5"/>
  <c r="AF34" i="1"/>
  <c r="AF54" i="5" s="1"/>
  <c r="AF32" i="1"/>
  <c r="AF52" i="5" s="1"/>
  <c r="AD114" i="6"/>
  <c r="AD130" i="6" s="1"/>
  <c r="AC114" i="5"/>
  <c r="AC130" i="5" s="1"/>
  <c r="AE82" i="6"/>
  <c r="AE98" i="6"/>
  <c r="AD98" i="5"/>
  <c r="AF50" i="4"/>
  <c r="AE65" i="7" s="1"/>
  <c r="AF38" i="4"/>
  <c r="AE53" i="7" s="1"/>
  <c r="AF41" i="4"/>
  <c r="AE56" i="7" s="1"/>
  <c r="AG35" i="4"/>
  <c r="AF50" i="7" s="1"/>
  <c r="AH30" i="3"/>
  <c r="AH50" i="6" s="1"/>
  <c r="AG30" i="1"/>
  <c r="AF50" i="5"/>
  <c r="AF40" i="4"/>
  <c r="AE55" i="7" s="1"/>
  <c r="AG43" i="4"/>
  <c r="AF58" i="7" s="1"/>
  <c r="AG46" i="4"/>
  <c r="AF61" i="7" s="1"/>
  <c r="AG45" i="4"/>
  <c r="AG49" i="4"/>
  <c r="AF64" i="7" s="1"/>
  <c r="AG42" i="4"/>
  <c r="AF57" i="7" s="1"/>
  <c r="AG51" i="4"/>
  <c r="AF66" i="7" s="1"/>
  <c r="AG47" i="4"/>
  <c r="AF62" i="7" s="1"/>
  <c r="AG48" i="4"/>
  <c r="AF63" i="7" s="1"/>
  <c r="AG39" i="4"/>
  <c r="AF54" i="7" s="1"/>
  <c r="AG37" i="4"/>
  <c r="AF52" i="7" s="1"/>
  <c r="AF46" i="3"/>
  <c r="AF66" i="6" s="1"/>
  <c r="AF33" i="3"/>
  <c r="AF53" i="6" s="1"/>
  <c r="AF34" i="3"/>
  <c r="AF54" i="6" s="1"/>
  <c r="AF38" i="3"/>
  <c r="AF58" i="6" s="1"/>
  <c r="AG35" i="3"/>
  <c r="AG55" i="6" s="1"/>
  <c r="AG32" i="3"/>
  <c r="AG52" i="6" s="1"/>
  <c r="AF36" i="3"/>
  <c r="AF56" i="6" s="1"/>
  <c r="AG37" i="3"/>
  <c r="AG57" i="6" s="1"/>
  <c r="AF46" i="1"/>
  <c r="AF38" i="1"/>
  <c r="AF58" i="5" s="1"/>
  <c r="AG37" i="1"/>
  <c r="AG57" i="5" s="1"/>
  <c r="AF36" i="1"/>
  <c r="AF56" i="5" s="1"/>
  <c r="AF60" i="7" l="1"/>
  <c r="AG263" i="7"/>
  <c r="AG264" i="7"/>
  <c r="AG265" i="7"/>
  <c r="AG266" i="7"/>
  <c r="AG267" i="7"/>
  <c r="AG268" i="7"/>
  <c r="AG269" i="7"/>
  <c r="AG270" i="7"/>
  <c r="AG271" i="7"/>
  <c r="AG272" i="7"/>
  <c r="AG273" i="7"/>
  <c r="AG274" i="7"/>
  <c r="AG275" i="7"/>
  <c r="AG276" i="7"/>
  <c r="AG277" i="7"/>
  <c r="AG246" i="7"/>
  <c r="AG247" i="7"/>
  <c r="AG248" i="7"/>
  <c r="AG249" i="7"/>
  <c r="AG250" i="7"/>
  <c r="AG251" i="7"/>
  <c r="AG252" i="7"/>
  <c r="AG253" i="7"/>
  <c r="AG254" i="7"/>
  <c r="AG255" i="7"/>
  <c r="AG256" i="7"/>
  <c r="AG257" i="7"/>
  <c r="AG258" i="7"/>
  <c r="AG259" i="7"/>
  <c r="AG260" i="7"/>
  <c r="AG212" i="7"/>
  <c r="AG213" i="7"/>
  <c r="AG214" i="7"/>
  <c r="AG215" i="7"/>
  <c r="AG216" i="7"/>
  <c r="AG217" i="7"/>
  <c r="AG218" i="7"/>
  <c r="AG219" i="7"/>
  <c r="AG220" i="7"/>
  <c r="AG221" i="7"/>
  <c r="AG222" i="7"/>
  <c r="AG223" i="7"/>
  <c r="AG224" i="7"/>
  <c r="AG225" i="7"/>
  <c r="AG226" i="7"/>
  <c r="AG195" i="7"/>
  <c r="AG196" i="7"/>
  <c r="AG197" i="7"/>
  <c r="AG198" i="7"/>
  <c r="AG199" i="7"/>
  <c r="AG200" i="7"/>
  <c r="AG201" i="7"/>
  <c r="AG202" i="7"/>
  <c r="AG203" i="7"/>
  <c r="AG204" i="7"/>
  <c r="AG205" i="7"/>
  <c r="AG206" i="7"/>
  <c r="AG207" i="7"/>
  <c r="AG208" i="7"/>
  <c r="AG209" i="7"/>
  <c r="AG178" i="7"/>
  <c r="AG179" i="7"/>
  <c r="AG180" i="7"/>
  <c r="AG181" i="7"/>
  <c r="AG182" i="7"/>
  <c r="AG183" i="7"/>
  <c r="AG184" i="7"/>
  <c r="AG185" i="7"/>
  <c r="AG186" i="7"/>
  <c r="AG187" i="7"/>
  <c r="AG188" i="7"/>
  <c r="AG189" i="7"/>
  <c r="AG190" i="7"/>
  <c r="AG191" i="7"/>
  <c r="AG192" i="7"/>
  <c r="AF66" i="5"/>
  <c r="AF82" i="5" s="1"/>
  <c r="AD130" i="7"/>
  <c r="AE82" i="7"/>
  <c r="AE114" i="7" s="1"/>
  <c r="AE130" i="7" s="1"/>
  <c r="AG44" i="4"/>
  <c r="AF59" i="7" s="1"/>
  <c r="AF98" i="7"/>
  <c r="AG32" i="1"/>
  <c r="AG52" i="5" s="1"/>
  <c r="AG34" i="1"/>
  <c r="AG54" i="5" s="1"/>
  <c r="AG35" i="1"/>
  <c r="AG55" i="5" s="1"/>
  <c r="AF71" i="5"/>
  <c r="AG33" i="1"/>
  <c r="AG53" i="5" s="1"/>
  <c r="AE114" i="6"/>
  <c r="AE130" i="6" s="1"/>
  <c r="AD114" i="5"/>
  <c r="AD130" i="5" s="1"/>
  <c r="AF82" i="6"/>
  <c r="AF98" i="6"/>
  <c r="AE98" i="5"/>
  <c r="AG38" i="4"/>
  <c r="AF53" i="7" s="1"/>
  <c r="AG50" i="4"/>
  <c r="AF65" i="7" s="1"/>
  <c r="AG41" i="4"/>
  <c r="AF56" i="7" s="1"/>
  <c r="AH35" i="4"/>
  <c r="AG50" i="7" s="1"/>
  <c r="AI30" i="3"/>
  <c r="AI50" i="6" s="1"/>
  <c r="AH30" i="1"/>
  <c r="AG50" i="5"/>
  <c r="AH46" i="4"/>
  <c r="AG61" i="7" s="1"/>
  <c r="AH37" i="4"/>
  <c r="AG52" i="7" s="1"/>
  <c r="AH51" i="4"/>
  <c r="AG66" i="7" s="1"/>
  <c r="AH49" i="4"/>
  <c r="AG64" i="7" s="1"/>
  <c r="AH47" i="4"/>
  <c r="AG62" i="7" s="1"/>
  <c r="AH39" i="4"/>
  <c r="AG54" i="7" s="1"/>
  <c r="AH45" i="4"/>
  <c r="AH43" i="4"/>
  <c r="AG58" i="7" s="1"/>
  <c r="AH42" i="4"/>
  <c r="AG57" i="7" s="1"/>
  <c r="AH48" i="4"/>
  <c r="AG63" i="7" s="1"/>
  <c r="AG40" i="4"/>
  <c r="AF55" i="7" s="1"/>
  <c r="AG34" i="3"/>
  <c r="AG54" i="6" s="1"/>
  <c r="AH37" i="3"/>
  <c r="AH57" i="6" s="1"/>
  <c r="AG36" i="3"/>
  <c r="AG56" i="6" s="1"/>
  <c r="AH32" i="3"/>
  <c r="AH52" i="6" s="1"/>
  <c r="AG33" i="3"/>
  <c r="AG53" i="6" s="1"/>
  <c r="AG38" i="3"/>
  <c r="AG58" i="6" s="1"/>
  <c r="AH35" i="3"/>
  <c r="AH55" i="6" s="1"/>
  <c r="AG46" i="3"/>
  <c r="AG66" i="6" s="1"/>
  <c r="AG46" i="1"/>
  <c r="AH37" i="1"/>
  <c r="AH57" i="5" s="1"/>
  <c r="AG36" i="1"/>
  <c r="AG56" i="5" s="1"/>
  <c r="AG38" i="1"/>
  <c r="AG58" i="5" s="1"/>
  <c r="AG60" i="7" l="1"/>
  <c r="AH263" i="7"/>
  <c r="AH264" i="7"/>
  <c r="AH265" i="7"/>
  <c r="AH266" i="7"/>
  <c r="AH267" i="7"/>
  <c r="AH268" i="7"/>
  <c r="AH269" i="7"/>
  <c r="AH270" i="7"/>
  <c r="AH271" i="7"/>
  <c r="AH272" i="7"/>
  <c r="AH273" i="7"/>
  <c r="AH274" i="7"/>
  <c r="AH275" i="7"/>
  <c r="AH276" i="7"/>
  <c r="AH277" i="7"/>
  <c r="AH246" i="7"/>
  <c r="AH247" i="7"/>
  <c r="AH248" i="7"/>
  <c r="AH249" i="7"/>
  <c r="AH250" i="7"/>
  <c r="AH251" i="7"/>
  <c r="AH252" i="7"/>
  <c r="AH253" i="7"/>
  <c r="AH254" i="7"/>
  <c r="AH255" i="7"/>
  <c r="AH256" i="7"/>
  <c r="AH257" i="7"/>
  <c r="AH258" i="7"/>
  <c r="AH259" i="7"/>
  <c r="AH260" i="7"/>
  <c r="AH212" i="7"/>
  <c r="AH213" i="7"/>
  <c r="AH214" i="7"/>
  <c r="AH215" i="7"/>
  <c r="AH216" i="7"/>
  <c r="AH217" i="7"/>
  <c r="AH218" i="7"/>
  <c r="AH219" i="7"/>
  <c r="AH220" i="7"/>
  <c r="AH221" i="7"/>
  <c r="AH222" i="7"/>
  <c r="AH223" i="7"/>
  <c r="AH224" i="7"/>
  <c r="AH225" i="7"/>
  <c r="AH226" i="7"/>
  <c r="AH195" i="7"/>
  <c r="AH196" i="7"/>
  <c r="AH197" i="7"/>
  <c r="AH198" i="7"/>
  <c r="AH199" i="7"/>
  <c r="AH200" i="7"/>
  <c r="AH201" i="7"/>
  <c r="AH202" i="7"/>
  <c r="AH203" i="7"/>
  <c r="AH204" i="7"/>
  <c r="AH205" i="7"/>
  <c r="AH206" i="7"/>
  <c r="AH207" i="7"/>
  <c r="AH208" i="7"/>
  <c r="AH209" i="7"/>
  <c r="AH178" i="7"/>
  <c r="AH179" i="7"/>
  <c r="AH180" i="7"/>
  <c r="AH181" i="7"/>
  <c r="AH182" i="7"/>
  <c r="AH183" i="7"/>
  <c r="AH184" i="7"/>
  <c r="AH185" i="7"/>
  <c r="AH186" i="7"/>
  <c r="AH187" i="7"/>
  <c r="AH188" i="7"/>
  <c r="AH189" i="7"/>
  <c r="AH190" i="7"/>
  <c r="AH191" i="7"/>
  <c r="AH192" i="7"/>
  <c r="AG66" i="5"/>
  <c r="AG82" i="5" s="1"/>
  <c r="AF82" i="7"/>
  <c r="AF114" i="7" s="1"/>
  <c r="AF130" i="7" s="1"/>
  <c r="AH44" i="4"/>
  <c r="AG59" i="7" s="1"/>
  <c r="AG98" i="7"/>
  <c r="AH33" i="1"/>
  <c r="AH53" i="5" s="1"/>
  <c r="AH35" i="1"/>
  <c r="AH55" i="5" s="1"/>
  <c r="AG71" i="5"/>
  <c r="AH34" i="1"/>
  <c r="AH54" i="5" s="1"/>
  <c r="AH32" i="1"/>
  <c r="AH52" i="5" s="1"/>
  <c r="AF114" i="6"/>
  <c r="AF130" i="6" s="1"/>
  <c r="AE114" i="5"/>
  <c r="AE130" i="5" s="1"/>
  <c r="AG82" i="6"/>
  <c r="AG98" i="6"/>
  <c r="AF98" i="5"/>
  <c r="AH50" i="4"/>
  <c r="AG65" i="7" s="1"/>
  <c r="AH38" i="4"/>
  <c r="AG53" i="7" s="1"/>
  <c r="AH41" i="4"/>
  <c r="AG56" i="7" s="1"/>
  <c r="AI35" i="4"/>
  <c r="AH50" i="7" s="1"/>
  <c r="AJ30" i="3"/>
  <c r="AJ50" i="6" s="1"/>
  <c r="AI30" i="1"/>
  <c r="AH50" i="5"/>
  <c r="AI48" i="4"/>
  <c r="AH63" i="7" s="1"/>
  <c r="AI49" i="4"/>
  <c r="AH64" i="7" s="1"/>
  <c r="AH40" i="4"/>
  <c r="AG55" i="7" s="1"/>
  <c r="AI42" i="4"/>
  <c r="AH57" i="7" s="1"/>
  <c r="AI39" i="4"/>
  <c r="AH54" i="7" s="1"/>
  <c r="AI51" i="4"/>
  <c r="AH66" i="7" s="1"/>
  <c r="AI43" i="4"/>
  <c r="AH58" i="7" s="1"/>
  <c r="AI47" i="4"/>
  <c r="AH62" i="7" s="1"/>
  <c r="AI37" i="4"/>
  <c r="AH52" i="7" s="1"/>
  <c r="AI45" i="4"/>
  <c r="AI46" i="4"/>
  <c r="AH61" i="7" s="1"/>
  <c r="AI32" i="3"/>
  <c r="AI52" i="6" s="1"/>
  <c r="AI35" i="3"/>
  <c r="AI55" i="6" s="1"/>
  <c r="AH36" i="3"/>
  <c r="AH56" i="6" s="1"/>
  <c r="AH38" i="3"/>
  <c r="AH58" i="6" s="1"/>
  <c r="AI37" i="3"/>
  <c r="AI57" i="6" s="1"/>
  <c r="AH46" i="3"/>
  <c r="AH66" i="6" s="1"/>
  <c r="AH33" i="3"/>
  <c r="AH53" i="6" s="1"/>
  <c r="AH34" i="3"/>
  <c r="AH54" i="6" s="1"/>
  <c r="AH46" i="1"/>
  <c r="AH38" i="1"/>
  <c r="AH58" i="5" s="1"/>
  <c r="AI37" i="1"/>
  <c r="AI57" i="5" s="1"/>
  <c r="AH36" i="1"/>
  <c r="AH56" i="5" s="1"/>
  <c r="AH60" i="7" l="1"/>
  <c r="AI263" i="7"/>
  <c r="AI264" i="7"/>
  <c r="AI265" i="7"/>
  <c r="AI266" i="7"/>
  <c r="AI267" i="7"/>
  <c r="AI268" i="7"/>
  <c r="AI269" i="7"/>
  <c r="AI270" i="7"/>
  <c r="AI271" i="7"/>
  <c r="AI272" i="7"/>
  <c r="AI273" i="7"/>
  <c r="AI274" i="7"/>
  <c r="AI275" i="7"/>
  <c r="AI276" i="7"/>
  <c r="AI277" i="7"/>
  <c r="AI246" i="7"/>
  <c r="AI247" i="7"/>
  <c r="AI248" i="7"/>
  <c r="AI249" i="7"/>
  <c r="AI250" i="7"/>
  <c r="AI251" i="7"/>
  <c r="AI252" i="7"/>
  <c r="AI253" i="7"/>
  <c r="AI254" i="7"/>
  <c r="AI255" i="7"/>
  <c r="AI256" i="7"/>
  <c r="AI257" i="7"/>
  <c r="AI258" i="7"/>
  <c r="AI259" i="7"/>
  <c r="AI260" i="7"/>
  <c r="AI212" i="7"/>
  <c r="AI213" i="7"/>
  <c r="AI214" i="7"/>
  <c r="AI215" i="7"/>
  <c r="AI216" i="7"/>
  <c r="AI217" i="7"/>
  <c r="AI218" i="7"/>
  <c r="AI219" i="7"/>
  <c r="AI220" i="7"/>
  <c r="AI221" i="7"/>
  <c r="AI222" i="7"/>
  <c r="AI223" i="7"/>
  <c r="AI224" i="7"/>
  <c r="AI225" i="7"/>
  <c r="AI226" i="7"/>
  <c r="AI195" i="7"/>
  <c r="AI196" i="7"/>
  <c r="AI197" i="7"/>
  <c r="AI198" i="7"/>
  <c r="AI199" i="7"/>
  <c r="AI200" i="7"/>
  <c r="AI201" i="7"/>
  <c r="AI202" i="7"/>
  <c r="AI203" i="7"/>
  <c r="AI204" i="7"/>
  <c r="AI205" i="7"/>
  <c r="AI206" i="7"/>
  <c r="AI207" i="7"/>
  <c r="AI208" i="7"/>
  <c r="AI209" i="7"/>
  <c r="AI178" i="7"/>
  <c r="AI179" i="7"/>
  <c r="AI180" i="7"/>
  <c r="AI181" i="7"/>
  <c r="AI182" i="7"/>
  <c r="AI183" i="7"/>
  <c r="AI184" i="7"/>
  <c r="AI185" i="7"/>
  <c r="AI186" i="7"/>
  <c r="AI187" i="7"/>
  <c r="AI188" i="7"/>
  <c r="AI189" i="7"/>
  <c r="AI190" i="7"/>
  <c r="AI191" i="7"/>
  <c r="AI192" i="7"/>
  <c r="AH66" i="5"/>
  <c r="AH82" i="5" s="1"/>
  <c r="AI44" i="4"/>
  <c r="AH59" i="7" s="1"/>
  <c r="AG82" i="7"/>
  <c r="AG114" i="7" s="1"/>
  <c r="AG130" i="7" s="1"/>
  <c r="AH98" i="7"/>
  <c r="AI32" i="1"/>
  <c r="AI52" i="5" s="1"/>
  <c r="AI34" i="1"/>
  <c r="AI54" i="5" s="1"/>
  <c r="AI35" i="1"/>
  <c r="AI55" i="5" s="1"/>
  <c r="AH71" i="5"/>
  <c r="AI33" i="1"/>
  <c r="AI53" i="5" s="1"/>
  <c r="AG114" i="6"/>
  <c r="AG130" i="6" s="1"/>
  <c r="AF114" i="5"/>
  <c r="AF130" i="5" s="1"/>
  <c r="AH82" i="6"/>
  <c r="AH98" i="6"/>
  <c r="AG98" i="5"/>
  <c r="AI38" i="4"/>
  <c r="AH53" i="7" s="1"/>
  <c r="AI50" i="4"/>
  <c r="AH65" i="7" s="1"/>
  <c r="AI41" i="4"/>
  <c r="AH56" i="7" s="1"/>
  <c r="AJ35" i="4"/>
  <c r="AI50" i="7" s="1"/>
  <c r="AK30" i="3"/>
  <c r="AK50" i="6" s="1"/>
  <c r="AJ30" i="1"/>
  <c r="AI50" i="5"/>
  <c r="AI40" i="4"/>
  <c r="AH55" i="7" s="1"/>
  <c r="AJ46" i="4"/>
  <c r="AI61" i="7" s="1"/>
  <c r="AJ37" i="4"/>
  <c r="AI52" i="7" s="1"/>
  <c r="AJ51" i="4"/>
  <c r="AI66" i="7" s="1"/>
  <c r="AJ49" i="4"/>
  <c r="AI64" i="7" s="1"/>
  <c r="AJ47" i="4"/>
  <c r="AI62" i="7" s="1"/>
  <c r="AJ39" i="4"/>
  <c r="AI54" i="7" s="1"/>
  <c r="AJ45" i="4"/>
  <c r="AJ43" i="4"/>
  <c r="AI58" i="7" s="1"/>
  <c r="AJ42" i="4"/>
  <c r="AI57" i="7" s="1"/>
  <c r="AJ48" i="4"/>
  <c r="AI63" i="7" s="1"/>
  <c r="AI38" i="3"/>
  <c r="AI58" i="6" s="1"/>
  <c r="AI33" i="3"/>
  <c r="AI53" i="6" s="1"/>
  <c r="AI36" i="3"/>
  <c r="AI56" i="6" s="1"/>
  <c r="AI46" i="3"/>
  <c r="AI66" i="6" s="1"/>
  <c r="AJ35" i="3"/>
  <c r="AJ55" i="6" s="1"/>
  <c r="AI34" i="3"/>
  <c r="AI54" i="6" s="1"/>
  <c r="AJ37" i="3"/>
  <c r="AJ57" i="6" s="1"/>
  <c r="AJ32" i="3"/>
  <c r="AJ52" i="6" s="1"/>
  <c r="AI46" i="1"/>
  <c r="AJ37" i="1"/>
  <c r="AJ57" i="5" s="1"/>
  <c r="AI38" i="1"/>
  <c r="AI58" i="5" s="1"/>
  <c r="AI36" i="1"/>
  <c r="AI56" i="5" s="1"/>
  <c r="AI60" i="7" l="1"/>
  <c r="AJ263" i="7"/>
  <c r="AJ264" i="7"/>
  <c r="AJ265" i="7"/>
  <c r="AJ266" i="7"/>
  <c r="AJ267" i="7"/>
  <c r="AJ268" i="7"/>
  <c r="AJ269" i="7"/>
  <c r="AJ270" i="7"/>
  <c r="AJ271" i="7"/>
  <c r="AJ272" i="7"/>
  <c r="AJ273" i="7"/>
  <c r="AJ274" i="7"/>
  <c r="AJ275" i="7"/>
  <c r="AJ276" i="7"/>
  <c r="AJ277" i="7"/>
  <c r="AJ246" i="7"/>
  <c r="AJ247" i="7"/>
  <c r="AJ248" i="7"/>
  <c r="AJ249" i="7"/>
  <c r="AJ250" i="7"/>
  <c r="AJ251" i="7"/>
  <c r="AJ252" i="7"/>
  <c r="AJ253" i="7"/>
  <c r="AJ254" i="7"/>
  <c r="AJ255" i="7"/>
  <c r="AJ256" i="7"/>
  <c r="AJ257" i="7"/>
  <c r="AJ258" i="7"/>
  <c r="AJ259" i="7"/>
  <c r="AJ260" i="7"/>
  <c r="AJ212" i="7"/>
  <c r="AJ213" i="7"/>
  <c r="AJ214" i="7"/>
  <c r="AJ215" i="7"/>
  <c r="AJ216" i="7"/>
  <c r="AJ217" i="7"/>
  <c r="AJ218" i="7"/>
  <c r="AJ219" i="7"/>
  <c r="AJ220" i="7"/>
  <c r="AJ221" i="7"/>
  <c r="AJ222" i="7"/>
  <c r="AJ223" i="7"/>
  <c r="AJ224" i="7"/>
  <c r="AJ225" i="7"/>
  <c r="AJ226" i="7"/>
  <c r="AJ195" i="7"/>
  <c r="AJ196" i="7"/>
  <c r="AJ197" i="7"/>
  <c r="AJ198" i="7"/>
  <c r="AJ199" i="7"/>
  <c r="AJ200" i="7"/>
  <c r="AJ201" i="7"/>
  <c r="AJ202" i="7"/>
  <c r="AJ203" i="7"/>
  <c r="AJ204" i="7"/>
  <c r="AJ205" i="7"/>
  <c r="AJ206" i="7"/>
  <c r="AJ207" i="7"/>
  <c r="AJ208" i="7"/>
  <c r="AJ209" i="7"/>
  <c r="AJ178" i="7"/>
  <c r="AJ179" i="7"/>
  <c r="AJ180" i="7"/>
  <c r="AJ181" i="7"/>
  <c r="AJ182" i="7"/>
  <c r="AJ183" i="7"/>
  <c r="AJ184" i="7"/>
  <c r="AJ185" i="7"/>
  <c r="AJ186" i="7"/>
  <c r="AJ187" i="7"/>
  <c r="AJ188" i="7"/>
  <c r="AJ189" i="7"/>
  <c r="AJ190" i="7"/>
  <c r="AJ191" i="7"/>
  <c r="AJ192" i="7"/>
  <c r="AI66" i="5"/>
  <c r="AI82" i="5" s="1"/>
  <c r="AH82" i="7"/>
  <c r="AH114" i="7" s="1"/>
  <c r="AH130" i="7" s="1"/>
  <c r="AJ44" i="4"/>
  <c r="AI59" i="7" s="1"/>
  <c r="AI98" i="7"/>
  <c r="AJ33" i="1"/>
  <c r="AJ53" i="5" s="1"/>
  <c r="AJ35" i="1"/>
  <c r="AJ55" i="5" s="1"/>
  <c r="AI71" i="5"/>
  <c r="AJ34" i="1"/>
  <c r="AJ54" i="5" s="1"/>
  <c r="AJ32" i="1"/>
  <c r="AJ52" i="5" s="1"/>
  <c r="AH114" i="6"/>
  <c r="AH130" i="6" s="1"/>
  <c r="AG114" i="5"/>
  <c r="AG130" i="5" s="1"/>
  <c r="AI82" i="6"/>
  <c r="AI98" i="6"/>
  <c r="AH98" i="5"/>
  <c r="AJ50" i="4"/>
  <c r="AI65" i="7" s="1"/>
  <c r="AJ38" i="4"/>
  <c r="AI53" i="7" s="1"/>
  <c r="AJ41" i="4"/>
  <c r="AI56" i="7" s="1"/>
  <c r="AK35" i="4"/>
  <c r="AJ50" i="7" s="1"/>
  <c r="AL30" i="3"/>
  <c r="AL50" i="6" s="1"/>
  <c r="AK30" i="1"/>
  <c r="AJ50" i="5"/>
  <c r="AK45" i="4"/>
  <c r="AK47" i="4"/>
  <c r="AJ62" i="7" s="1"/>
  <c r="AK51" i="4"/>
  <c r="AJ66" i="7" s="1"/>
  <c r="AK48" i="4"/>
  <c r="AJ63" i="7" s="1"/>
  <c r="AK42" i="4"/>
  <c r="AJ57" i="7" s="1"/>
  <c r="AK46" i="4"/>
  <c r="AJ61" i="7" s="1"/>
  <c r="AK37" i="4"/>
  <c r="AJ52" i="7" s="1"/>
  <c r="AK43" i="4"/>
  <c r="AJ58" i="7" s="1"/>
  <c r="AK39" i="4"/>
  <c r="AJ54" i="7" s="1"/>
  <c r="AK49" i="4"/>
  <c r="AJ64" i="7" s="1"/>
  <c r="AJ40" i="4"/>
  <c r="AI55" i="7" s="1"/>
  <c r="AK32" i="3"/>
  <c r="AK52" i="6" s="1"/>
  <c r="AK37" i="3"/>
  <c r="AK57" i="6" s="1"/>
  <c r="AJ36" i="3"/>
  <c r="AJ56" i="6" s="1"/>
  <c r="AJ34" i="3"/>
  <c r="AJ54" i="6" s="1"/>
  <c r="AJ33" i="3"/>
  <c r="AJ53" i="6" s="1"/>
  <c r="AJ46" i="3"/>
  <c r="AJ66" i="6" s="1"/>
  <c r="AK35" i="3"/>
  <c r="AK55" i="6" s="1"/>
  <c r="AJ38" i="3"/>
  <c r="AJ58" i="6" s="1"/>
  <c r="AJ46" i="1"/>
  <c r="AJ38" i="1"/>
  <c r="AJ58" i="5" s="1"/>
  <c r="AJ36" i="1"/>
  <c r="AJ56" i="5" s="1"/>
  <c r="AK37" i="1"/>
  <c r="AK57" i="5" s="1"/>
  <c r="AJ60" i="7" l="1"/>
  <c r="AK263" i="7"/>
  <c r="AK264" i="7"/>
  <c r="AK265" i="7"/>
  <c r="AK266" i="7"/>
  <c r="AK267" i="7"/>
  <c r="AK268" i="7"/>
  <c r="AK269" i="7"/>
  <c r="AK270" i="7"/>
  <c r="AK271" i="7"/>
  <c r="AK272" i="7"/>
  <c r="AK273" i="7"/>
  <c r="AK274" i="7"/>
  <c r="AK275" i="7"/>
  <c r="AK276" i="7"/>
  <c r="AK277" i="7"/>
  <c r="AK246" i="7"/>
  <c r="AK247" i="7"/>
  <c r="AK248" i="7"/>
  <c r="AK249" i="7"/>
  <c r="AK250" i="7"/>
  <c r="AK251" i="7"/>
  <c r="AK252" i="7"/>
  <c r="AK253" i="7"/>
  <c r="AK254" i="7"/>
  <c r="AK255" i="7"/>
  <c r="AK256" i="7"/>
  <c r="AK257" i="7"/>
  <c r="AK258" i="7"/>
  <c r="AK259" i="7"/>
  <c r="AK260" i="7"/>
  <c r="AK212" i="7"/>
  <c r="AK213" i="7"/>
  <c r="AK214" i="7"/>
  <c r="AK215" i="7"/>
  <c r="AK216" i="7"/>
  <c r="AK217" i="7"/>
  <c r="AK218" i="7"/>
  <c r="AK219" i="7"/>
  <c r="AK220" i="7"/>
  <c r="AK221" i="7"/>
  <c r="AK222" i="7"/>
  <c r="AK223" i="7"/>
  <c r="AK224" i="7"/>
  <c r="AK225" i="7"/>
  <c r="AK226" i="7"/>
  <c r="AK195" i="7"/>
  <c r="AK196" i="7"/>
  <c r="AK197" i="7"/>
  <c r="AK198" i="7"/>
  <c r="AK199" i="7"/>
  <c r="AK200" i="7"/>
  <c r="AK201" i="7"/>
  <c r="AK202" i="7"/>
  <c r="AK203" i="7"/>
  <c r="AK204" i="7"/>
  <c r="AK205" i="7"/>
  <c r="AK206" i="7"/>
  <c r="AK207" i="7"/>
  <c r="AK208" i="7"/>
  <c r="AK209" i="7"/>
  <c r="AK178" i="7"/>
  <c r="AK179" i="7"/>
  <c r="AK180" i="7"/>
  <c r="AK181" i="7"/>
  <c r="AK182" i="7"/>
  <c r="AK183" i="7"/>
  <c r="AK184" i="7"/>
  <c r="AK185" i="7"/>
  <c r="AK186" i="7"/>
  <c r="AK187" i="7"/>
  <c r="AK188" i="7"/>
  <c r="AK189" i="7"/>
  <c r="AK190" i="7"/>
  <c r="AK191" i="7"/>
  <c r="AK192" i="7"/>
  <c r="AJ66" i="5"/>
  <c r="AJ82" i="5" s="1"/>
  <c r="AI82" i="7"/>
  <c r="AI114" i="7" s="1"/>
  <c r="AI130" i="7" s="1"/>
  <c r="AK44" i="4"/>
  <c r="AJ59" i="7" s="1"/>
  <c r="AJ98" i="7"/>
  <c r="AK32" i="1"/>
  <c r="AK52" i="5" s="1"/>
  <c r="AK34" i="1"/>
  <c r="AK54" i="5" s="1"/>
  <c r="AK35" i="1"/>
  <c r="AK55" i="5" s="1"/>
  <c r="AJ71" i="5"/>
  <c r="AK33" i="1"/>
  <c r="AK53" i="5" s="1"/>
  <c r="AI114" i="6"/>
  <c r="AI130" i="6" s="1"/>
  <c r="AH114" i="5"/>
  <c r="AH130" i="5" s="1"/>
  <c r="AJ82" i="6"/>
  <c r="AJ98" i="6"/>
  <c r="AI98" i="5"/>
  <c r="AK38" i="4"/>
  <c r="AJ53" i="7" s="1"/>
  <c r="AK50" i="4"/>
  <c r="AJ65" i="7" s="1"/>
  <c r="AK41" i="4"/>
  <c r="AJ56" i="7" s="1"/>
  <c r="AL35" i="4"/>
  <c r="AK50" i="7" s="1"/>
  <c r="AM30" i="3"/>
  <c r="AM50" i="6" s="1"/>
  <c r="AL30" i="1"/>
  <c r="AK50" i="5"/>
  <c r="AK40" i="4"/>
  <c r="AJ55" i="7" s="1"/>
  <c r="AL37" i="4"/>
  <c r="AK52" i="7" s="1"/>
  <c r="AL51" i="4"/>
  <c r="AK66" i="7" s="1"/>
  <c r="AL49" i="4"/>
  <c r="AK64" i="7" s="1"/>
  <c r="AL42" i="4"/>
  <c r="AK57" i="7" s="1"/>
  <c r="AL47" i="4"/>
  <c r="AK62" i="7" s="1"/>
  <c r="AL43" i="4"/>
  <c r="AK58" i="7" s="1"/>
  <c r="AL39" i="4"/>
  <c r="AK54" i="7" s="1"/>
  <c r="AL46" i="4"/>
  <c r="AK61" i="7" s="1"/>
  <c r="AL48" i="4"/>
  <c r="AK63" i="7" s="1"/>
  <c r="AL45" i="4"/>
  <c r="AK33" i="3"/>
  <c r="AK53" i="6" s="1"/>
  <c r="AL32" i="3"/>
  <c r="AL52" i="6" s="1"/>
  <c r="AK38" i="3"/>
  <c r="AK58" i="6" s="1"/>
  <c r="AL35" i="3"/>
  <c r="AL55" i="6" s="1"/>
  <c r="AK36" i="3"/>
  <c r="AK56" i="6" s="1"/>
  <c r="AK34" i="3"/>
  <c r="AK54" i="6" s="1"/>
  <c r="AK46" i="3"/>
  <c r="AK66" i="6" s="1"/>
  <c r="AL37" i="3"/>
  <c r="AL57" i="6" s="1"/>
  <c r="AK46" i="1"/>
  <c r="AL37" i="1"/>
  <c r="AL57" i="5" s="1"/>
  <c r="AK36" i="1"/>
  <c r="AK56" i="5" s="1"/>
  <c r="AK38" i="1"/>
  <c r="AK58" i="5" s="1"/>
  <c r="AK60" i="7" l="1"/>
  <c r="AL263" i="7"/>
  <c r="AL264" i="7"/>
  <c r="AL265" i="7"/>
  <c r="AL266" i="7"/>
  <c r="AL267" i="7"/>
  <c r="AL268" i="7"/>
  <c r="AL269" i="7"/>
  <c r="AL270" i="7"/>
  <c r="AL271" i="7"/>
  <c r="AL272" i="7"/>
  <c r="AL273" i="7"/>
  <c r="AL274" i="7"/>
  <c r="AL275" i="7"/>
  <c r="AL276" i="7"/>
  <c r="AL277" i="7"/>
  <c r="AL246" i="7"/>
  <c r="AL247" i="7"/>
  <c r="AL248" i="7"/>
  <c r="AL249" i="7"/>
  <c r="AL250" i="7"/>
  <c r="AL251" i="7"/>
  <c r="AL252" i="7"/>
  <c r="AL253" i="7"/>
  <c r="AL254" i="7"/>
  <c r="AL255" i="7"/>
  <c r="AL256" i="7"/>
  <c r="AL257" i="7"/>
  <c r="AL258" i="7"/>
  <c r="AL259" i="7"/>
  <c r="AL260" i="7"/>
  <c r="AL212" i="7"/>
  <c r="AL213" i="7"/>
  <c r="AL214" i="7"/>
  <c r="AL215" i="7"/>
  <c r="AL216" i="7"/>
  <c r="AL217" i="7"/>
  <c r="AL218" i="7"/>
  <c r="AL219" i="7"/>
  <c r="AL220" i="7"/>
  <c r="AL221" i="7"/>
  <c r="AL222" i="7"/>
  <c r="AL223" i="7"/>
  <c r="AL224" i="7"/>
  <c r="AL225" i="7"/>
  <c r="AL226" i="7"/>
  <c r="AL195" i="7"/>
  <c r="AL196" i="7"/>
  <c r="AL197" i="7"/>
  <c r="AL198" i="7"/>
  <c r="AL199" i="7"/>
  <c r="AL200" i="7"/>
  <c r="AL201" i="7"/>
  <c r="AL202" i="7"/>
  <c r="AL203" i="7"/>
  <c r="AL204" i="7"/>
  <c r="AL205" i="7"/>
  <c r="AL206" i="7"/>
  <c r="AL207" i="7"/>
  <c r="AL208" i="7"/>
  <c r="AL209" i="7"/>
  <c r="AL178" i="7"/>
  <c r="AL179" i="7"/>
  <c r="AL180" i="7"/>
  <c r="AL181" i="7"/>
  <c r="AL182" i="7"/>
  <c r="AL183" i="7"/>
  <c r="AL184" i="7"/>
  <c r="AL185" i="7"/>
  <c r="AL186" i="7"/>
  <c r="AL187" i="7"/>
  <c r="AL188" i="7"/>
  <c r="AL189" i="7"/>
  <c r="AL190" i="7"/>
  <c r="AL191" i="7"/>
  <c r="AL192" i="7"/>
  <c r="AK66" i="5"/>
  <c r="AK82" i="5" s="1"/>
  <c r="AJ82" i="7"/>
  <c r="AJ114" i="7" s="1"/>
  <c r="AJ130" i="7" s="1"/>
  <c r="AL44" i="4"/>
  <c r="AK59" i="7" s="1"/>
  <c r="AK98" i="7"/>
  <c r="AL33" i="1"/>
  <c r="AL53" i="5" s="1"/>
  <c r="AL35" i="1"/>
  <c r="AL55" i="5" s="1"/>
  <c r="AK71" i="5"/>
  <c r="AL34" i="1"/>
  <c r="AL54" i="5" s="1"/>
  <c r="AL32" i="1"/>
  <c r="AL52" i="5" s="1"/>
  <c r="AJ114" i="6"/>
  <c r="AJ130" i="6"/>
  <c r="AI114" i="5"/>
  <c r="AI130" i="5" s="1"/>
  <c r="AK82" i="6"/>
  <c r="AK98" i="6"/>
  <c r="AJ98" i="5"/>
  <c r="AL50" i="4"/>
  <c r="AK65" i="7" s="1"/>
  <c r="AL38" i="4"/>
  <c r="AK53" i="7" s="1"/>
  <c r="AL41" i="4"/>
  <c r="AK56" i="7" s="1"/>
  <c r="AM35" i="4"/>
  <c r="AL50" i="7" s="1"/>
  <c r="AN30" i="3"/>
  <c r="AN50" i="6" s="1"/>
  <c r="AM30" i="1"/>
  <c r="AL50" i="5"/>
  <c r="AM45" i="4"/>
  <c r="AM37" i="4"/>
  <c r="AL52" i="7" s="1"/>
  <c r="AM39" i="4"/>
  <c r="AL54" i="7" s="1"/>
  <c r="AM48" i="4"/>
  <c r="AL63" i="7" s="1"/>
  <c r="AM43" i="4"/>
  <c r="AL58" i="7" s="1"/>
  <c r="AM49" i="4"/>
  <c r="AL64" i="7" s="1"/>
  <c r="AL40" i="4"/>
  <c r="AK55" i="7" s="1"/>
  <c r="AM42" i="4"/>
  <c r="AL57" i="7" s="1"/>
  <c r="AM46" i="4"/>
  <c r="AL61" i="7" s="1"/>
  <c r="AM47" i="4"/>
  <c r="AL62" i="7" s="1"/>
  <c r="AM51" i="4"/>
  <c r="AL66" i="7" s="1"/>
  <c r="AM37" i="3"/>
  <c r="AM57" i="6" s="1"/>
  <c r="AL46" i="3"/>
  <c r="AL66" i="6" s="1"/>
  <c r="AL38" i="3"/>
  <c r="AL58" i="6" s="1"/>
  <c r="AM35" i="3"/>
  <c r="AM55" i="6" s="1"/>
  <c r="AL34" i="3"/>
  <c r="AL54" i="6" s="1"/>
  <c r="AM32" i="3"/>
  <c r="AM52" i="6" s="1"/>
  <c r="AL36" i="3"/>
  <c r="AL56" i="6" s="1"/>
  <c r="AL33" i="3"/>
  <c r="AL53" i="6" s="1"/>
  <c r="AL46" i="1"/>
  <c r="AL38" i="1"/>
  <c r="AL58" i="5" s="1"/>
  <c r="AL36" i="1"/>
  <c r="AL56" i="5" s="1"/>
  <c r="AM37" i="1"/>
  <c r="AM57" i="5" s="1"/>
  <c r="AL60" i="7" l="1"/>
  <c r="AM263" i="7"/>
  <c r="AM264" i="7"/>
  <c r="AM265" i="7"/>
  <c r="AM266" i="7"/>
  <c r="AM267" i="7"/>
  <c r="AM268" i="7"/>
  <c r="AM269" i="7"/>
  <c r="AM270" i="7"/>
  <c r="AM271" i="7"/>
  <c r="AM272" i="7"/>
  <c r="AM273" i="7"/>
  <c r="AM274" i="7"/>
  <c r="AM275" i="7"/>
  <c r="AM276" i="7"/>
  <c r="AM277" i="7"/>
  <c r="AM246" i="7"/>
  <c r="AM247" i="7"/>
  <c r="AM248" i="7"/>
  <c r="AM249" i="7"/>
  <c r="AM250" i="7"/>
  <c r="AM251" i="7"/>
  <c r="AM252" i="7"/>
  <c r="AM253" i="7"/>
  <c r="AM254" i="7"/>
  <c r="AM255" i="7"/>
  <c r="AM256" i="7"/>
  <c r="AM257" i="7"/>
  <c r="AM258" i="7"/>
  <c r="AM259" i="7"/>
  <c r="AM260" i="7"/>
  <c r="AM212" i="7"/>
  <c r="AM213" i="7"/>
  <c r="AM214" i="7"/>
  <c r="AM215" i="7"/>
  <c r="AM216" i="7"/>
  <c r="AM217" i="7"/>
  <c r="AM218" i="7"/>
  <c r="AM219" i="7"/>
  <c r="AM220" i="7"/>
  <c r="AM221" i="7"/>
  <c r="AM222" i="7"/>
  <c r="AM223" i="7"/>
  <c r="AM224" i="7"/>
  <c r="AM225" i="7"/>
  <c r="AM226" i="7"/>
  <c r="AM195" i="7"/>
  <c r="AM196" i="7"/>
  <c r="AM197" i="7"/>
  <c r="AM198" i="7"/>
  <c r="AM199" i="7"/>
  <c r="AM200" i="7"/>
  <c r="AM201" i="7"/>
  <c r="AM202" i="7"/>
  <c r="AM203" i="7"/>
  <c r="AM204" i="7"/>
  <c r="AM205" i="7"/>
  <c r="AM206" i="7"/>
  <c r="AM207" i="7"/>
  <c r="AM208" i="7"/>
  <c r="AM209" i="7"/>
  <c r="AM178" i="7"/>
  <c r="AM179" i="7"/>
  <c r="AM180" i="7"/>
  <c r="AM181" i="7"/>
  <c r="AM182" i="7"/>
  <c r="AM183" i="7"/>
  <c r="AM184" i="7"/>
  <c r="AM185" i="7"/>
  <c r="AM186" i="7"/>
  <c r="AM187" i="7"/>
  <c r="AM188" i="7"/>
  <c r="AM189" i="7"/>
  <c r="AM190" i="7"/>
  <c r="AM191" i="7"/>
  <c r="AM192" i="7"/>
  <c r="AL66" i="5"/>
  <c r="AL82" i="5" s="1"/>
  <c r="AK82" i="7"/>
  <c r="AK114" i="7" s="1"/>
  <c r="AK130" i="7" s="1"/>
  <c r="AM44" i="4"/>
  <c r="AL59" i="7" s="1"/>
  <c r="AL98" i="7"/>
  <c r="AM32" i="1"/>
  <c r="AM52" i="5" s="1"/>
  <c r="AM34" i="1"/>
  <c r="AM54" i="5" s="1"/>
  <c r="AM35" i="1"/>
  <c r="AM55" i="5" s="1"/>
  <c r="AL71" i="5"/>
  <c r="AM33" i="1"/>
  <c r="AM53" i="5" s="1"/>
  <c r="AK114" i="6"/>
  <c r="AK130" i="6" s="1"/>
  <c r="AJ114" i="5"/>
  <c r="AJ130" i="5" s="1"/>
  <c r="AL82" i="6"/>
  <c r="AL98" i="6"/>
  <c r="AK98" i="5"/>
  <c r="AM38" i="4"/>
  <c r="AL53" i="7" s="1"/>
  <c r="AM50" i="4"/>
  <c r="AL65" i="7" s="1"/>
  <c r="AM41" i="4"/>
  <c r="AL56" i="7" s="1"/>
  <c r="AN35" i="4"/>
  <c r="AM50" i="7" s="1"/>
  <c r="AO30" i="3"/>
  <c r="AO50" i="6" s="1"/>
  <c r="AN30" i="1"/>
  <c r="AM50" i="5"/>
  <c r="AN43" i="4"/>
  <c r="AM58" i="7" s="1"/>
  <c r="AN42" i="4"/>
  <c r="AM57" i="7" s="1"/>
  <c r="AN48" i="4"/>
  <c r="AM63" i="7" s="1"/>
  <c r="AN46" i="4"/>
  <c r="AM61" i="7" s="1"/>
  <c r="AN51" i="4"/>
  <c r="AM66" i="7" s="1"/>
  <c r="AM40" i="4"/>
  <c r="AL55" i="7" s="1"/>
  <c r="AN39" i="4"/>
  <c r="AM54" i="7" s="1"/>
  <c r="AN45" i="4"/>
  <c r="AN47" i="4"/>
  <c r="AM62" i="7" s="1"/>
  <c r="AN49" i="4"/>
  <c r="AM64" i="7" s="1"/>
  <c r="AN37" i="4"/>
  <c r="AM52" i="7" s="1"/>
  <c r="AM33" i="3"/>
  <c r="AM53" i="6" s="1"/>
  <c r="AM36" i="3"/>
  <c r="AM56" i="6" s="1"/>
  <c r="AM38" i="3"/>
  <c r="AM58" i="6" s="1"/>
  <c r="AN32" i="3"/>
  <c r="AN52" i="6" s="1"/>
  <c r="AM46" i="3"/>
  <c r="AM66" i="6" s="1"/>
  <c r="AN35" i="3"/>
  <c r="AN55" i="6" s="1"/>
  <c r="AM34" i="3"/>
  <c r="AM54" i="6" s="1"/>
  <c r="AN37" i="3"/>
  <c r="AN57" i="6" s="1"/>
  <c r="AM46" i="1"/>
  <c r="AM38" i="1"/>
  <c r="AM58" i="5" s="1"/>
  <c r="AN37" i="1"/>
  <c r="AN57" i="5" s="1"/>
  <c r="AM36" i="1"/>
  <c r="AM56" i="5" s="1"/>
  <c r="AM60" i="7" l="1"/>
  <c r="AN263" i="7"/>
  <c r="AN264" i="7"/>
  <c r="AN265" i="7"/>
  <c r="AN266" i="7"/>
  <c r="AN267" i="7"/>
  <c r="AN268" i="7"/>
  <c r="AN269" i="7"/>
  <c r="AN270" i="7"/>
  <c r="AN271" i="7"/>
  <c r="AN272" i="7"/>
  <c r="AN273" i="7"/>
  <c r="AN274" i="7"/>
  <c r="AN275" i="7"/>
  <c r="AN276" i="7"/>
  <c r="AN277" i="7"/>
  <c r="AN246" i="7"/>
  <c r="AN247" i="7"/>
  <c r="AN248" i="7"/>
  <c r="AN249" i="7"/>
  <c r="AN250" i="7"/>
  <c r="AN251" i="7"/>
  <c r="AN252" i="7"/>
  <c r="AN253" i="7"/>
  <c r="AN254" i="7"/>
  <c r="AN255" i="7"/>
  <c r="AN256" i="7"/>
  <c r="AN257" i="7"/>
  <c r="AN258" i="7"/>
  <c r="AN259" i="7"/>
  <c r="AN260" i="7"/>
  <c r="AN212" i="7"/>
  <c r="AN213" i="7"/>
  <c r="AN214" i="7"/>
  <c r="AN215" i="7"/>
  <c r="AN216" i="7"/>
  <c r="AN217" i="7"/>
  <c r="AN218" i="7"/>
  <c r="AN219" i="7"/>
  <c r="AN220" i="7"/>
  <c r="AN221" i="7"/>
  <c r="AN222" i="7"/>
  <c r="AN223" i="7"/>
  <c r="AN224" i="7"/>
  <c r="AN225" i="7"/>
  <c r="AN226" i="7"/>
  <c r="AN195" i="7"/>
  <c r="AN196" i="7"/>
  <c r="AN197" i="7"/>
  <c r="AN198" i="7"/>
  <c r="AN199" i="7"/>
  <c r="AN200" i="7"/>
  <c r="AN201" i="7"/>
  <c r="AN202" i="7"/>
  <c r="AN203" i="7"/>
  <c r="AN204" i="7"/>
  <c r="AN205" i="7"/>
  <c r="AN206" i="7"/>
  <c r="AN207" i="7"/>
  <c r="AN208" i="7"/>
  <c r="AN209" i="7"/>
  <c r="AN178" i="7"/>
  <c r="AN179" i="7"/>
  <c r="AN180" i="7"/>
  <c r="AN181" i="7"/>
  <c r="AN182" i="7"/>
  <c r="AN183" i="7"/>
  <c r="AN184" i="7"/>
  <c r="AN185" i="7"/>
  <c r="AN186" i="7"/>
  <c r="AN187" i="7"/>
  <c r="AN188" i="7"/>
  <c r="AN189" i="7"/>
  <c r="AN190" i="7"/>
  <c r="AN191" i="7"/>
  <c r="AN192" i="7"/>
  <c r="AM66" i="5"/>
  <c r="AM82" i="5" s="1"/>
  <c r="AL82" i="7"/>
  <c r="AL114" i="7" s="1"/>
  <c r="AL130" i="7" s="1"/>
  <c r="AN44" i="4"/>
  <c r="AM59" i="7" s="1"/>
  <c r="AM98" i="7"/>
  <c r="AN33" i="1"/>
  <c r="AN53" i="5" s="1"/>
  <c r="AN35" i="1"/>
  <c r="AN55" i="5" s="1"/>
  <c r="AM71" i="5"/>
  <c r="AN34" i="1"/>
  <c r="AN54" i="5" s="1"/>
  <c r="AN32" i="1"/>
  <c r="AN52" i="5" s="1"/>
  <c r="AL114" i="6"/>
  <c r="AL130" i="6" s="1"/>
  <c r="AK114" i="5"/>
  <c r="AK130" i="5" s="1"/>
  <c r="AM82" i="6"/>
  <c r="AM98" i="6"/>
  <c r="AL98" i="5"/>
  <c r="AN38" i="4"/>
  <c r="AM53" i="7" s="1"/>
  <c r="AN50" i="4"/>
  <c r="AM65" i="7" s="1"/>
  <c r="AN41" i="4"/>
  <c r="AM56" i="7" s="1"/>
  <c r="AO35" i="4"/>
  <c r="AN50" i="7" s="1"/>
  <c r="AP30" i="3"/>
  <c r="AP50" i="6" s="1"/>
  <c r="AO30" i="1"/>
  <c r="AN50" i="5"/>
  <c r="AO47" i="4"/>
  <c r="AN62" i="7" s="1"/>
  <c r="AO51" i="4"/>
  <c r="AN66" i="7" s="1"/>
  <c r="AO42" i="4"/>
  <c r="AN57" i="7" s="1"/>
  <c r="AO37" i="4"/>
  <c r="AN52" i="7" s="1"/>
  <c r="AO39" i="4"/>
  <c r="AN54" i="7" s="1"/>
  <c r="AO46" i="4"/>
  <c r="AN61" i="7" s="1"/>
  <c r="AO45" i="4"/>
  <c r="AO49" i="4"/>
  <c r="AN64" i="7" s="1"/>
  <c r="AN40" i="4"/>
  <c r="AM55" i="7" s="1"/>
  <c r="AO48" i="4"/>
  <c r="AN63" i="7" s="1"/>
  <c r="AO43" i="4"/>
  <c r="AN58" i="7" s="1"/>
  <c r="AN34" i="3"/>
  <c r="AN54" i="6" s="1"/>
  <c r="AN38" i="3"/>
  <c r="AN58" i="6" s="1"/>
  <c r="AO37" i="3"/>
  <c r="AO57" i="6" s="1"/>
  <c r="AO35" i="3"/>
  <c r="AO55" i="6" s="1"/>
  <c r="AN36" i="3"/>
  <c r="AN56" i="6" s="1"/>
  <c r="AO32" i="3"/>
  <c r="AO52" i="6" s="1"/>
  <c r="AN46" i="3"/>
  <c r="AN66" i="6" s="1"/>
  <c r="AN33" i="3"/>
  <c r="AN53" i="6" s="1"/>
  <c r="AN46" i="1"/>
  <c r="AO37" i="1"/>
  <c r="AO57" i="5" s="1"/>
  <c r="AN36" i="1"/>
  <c r="AN56" i="5" s="1"/>
  <c r="AN38" i="1"/>
  <c r="AN58" i="5" s="1"/>
  <c r="AN60" i="7" l="1"/>
  <c r="AO263" i="7"/>
  <c r="AO264" i="7"/>
  <c r="AO265" i="7"/>
  <c r="AO266" i="7"/>
  <c r="AO267" i="7"/>
  <c r="AO268" i="7"/>
  <c r="AO269" i="7"/>
  <c r="AO270" i="7"/>
  <c r="AO271" i="7"/>
  <c r="AO272" i="7"/>
  <c r="AO273" i="7"/>
  <c r="AO274" i="7"/>
  <c r="AO275" i="7"/>
  <c r="AO276" i="7"/>
  <c r="AO277" i="7"/>
  <c r="AO246" i="7"/>
  <c r="AO247" i="7"/>
  <c r="AO248" i="7"/>
  <c r="AO249" i="7"/>
  <c r="AO250" i="7"/>
  <c r="AO251" i="7"/>
  <c r="AO252" i="7"/>
  <c r="AO253" i="7"/>
  <c r="AO254" i="7"/>
  <c r="AO255" i="7"/>
  <c r="AO256" i="7"/>
  <c r="AO257" i="7"/>
  <c r="AO258" i="7"/>
  <c r="AO259" i="7"/>
  <c r="AO260" i="7"/>
  <c r="AO212" i="7"/>
  <c r="AO213" i="7"/>
  <c r="AO214" i="7"/>
  <c r="AO215" i="7"/>
  <c r="AO216" i="7"/>
  <c r="AO217" i="7"/>
  <c r="AO218" i="7"/>
  <c r="AO219" i="7"/>
  <c r="AO220" i="7"/>
  <c r="AO221" i="7"/>
  <c r="AO222" i="7"/>
  <c r="AO223" i="7"/>
  <c r="AO224" i="7"/>
  <c r="AO225" i="7"/>
  <c r="AO226" i="7"/>
  <c r="AO195" i="7"/>
  <c r="AO196" i="7"/>
  <c r="AO197" i="7"/>
  <c r="AO198" i="7"/>
  <c r="AO199" i="7"/>
  <c r="AO200" i="7"/>
  <c r="AO201" i="7"/>
  <c r="AO202" i="7"/>
  <c r="AO203" i="7"/>
  <c r="AO204" i="7"/>
  <c r="AO205" i="7"/>
  <c r="AO206" i="7"/>
  <c r="AO207" i="7"/>
  <c r="AO208" i="7"/>
  <c r="AO209" i="7"/>
  <c r="AO178" i="7"/>
  <c r="AO179" i="7"/>
  <c r="AO180" i="7"/>
  <c r="AO181" i="7"/>
  <c r="AO182" i="7"/>
  <c r="AO183" i="7"/>
  <c r="AO184" i="7"/>
  <c r="AO185" i="7"/>
  <c r="AO186" i="7"/>
  <c r="AO187" i="7"/>
  <c r="AO188" i="7"/>
  <c r="AO189" i="7"/>
  <c r="AO190" i="7"/>
  <c r="AO191" i="7"/>
  <c r="AO192" i="7"/>
  <c r="AN66" i="5"/>
  <c r="AN82" i="5" s="1"/>
  <c r="AM82" i="7"/>
  <c r="AM114" i="7" s="1"/>
  <c r="AM130" i="7" s="1"/>
  <c r="AO44" i="4"/>
  <c r="AN59" i="7" s="1"/>
  <c r="AN98" i="7"/>
  <c r="AO32" i="1"/>
  <c r="AO52" i="5" s="1"/>
  <c r="AO34" i="1"/>
  <c r="AO54" i="5" s="1"/>
  <c r="AO35" i="1"/>
  <c r="AO55" i="5" s="1"/>
  <c r="AN71" i="5"/>
  <c r="AO33" i="1"/>
  <c r="AO53" i="5" s="1"/>
  <c r="AM114" i="6"/>
  <c r="AM130" i="6" s="1"/>
  <c r="AL114" i="5"/>
  <c r="AL130" i="5" s="1"/>
  <c r="AN82" i="6"/>
  <c r="AN98" i="6"/>
  <c r="AM98" i="5"/>
  <c r="AO50" i="4"/>
  <c r="AN65" i="7" s="1"/>
  <c r="AO38" i="4"/>
  <c r="AN53" i="7" s="1"/>
  <c r="AO41" i="4"/>
  <c r="AN56" i="7" s="1"/>
  <c r="AP35" i="4"/>
  <c r="AO50" i="7" s="1"/>
  <c r="AQ30" i="3"/>
  <c r="AQ50" i="6" s="1"/>
  <c r="AP30" i="1"/>
  <c r="AO50" i="5"/>
  <c r="AP37" i="4"/>
  <c r="AO52" i="7" s="1"/>
  <c r="AP43" i="4"/>
  <c r="AO58" i="7" s="1"/>
  <c r="AP48" i="4"/>
  <c r="AO63" i="7" s="1"/>
  <c r="AP45" i="4"/>
  <c r="AP51" i="4"/>
  <c r="AO66" i="7" s="1"/>
  <c r="AP49" i="4"/>
  <c r="AO64" i="7" s="1"/>
  <c r="AP42" i="4"/>
  <c r="AO57" i="7" s="1"/>
  <c r="AO40" i="4"/>
  <c r="AN55" i="7" s="1"/>
  <c r="AP46" i="4"/>
  <c r="AO61" i="7" s="1"/>
  <c r="AP39" i="4"/>
  <c r="AO54" i="7" s="1"/>
  <c r="AP47" i="4"/>
  <c r="AO62" i="7" s="1"/>
  <c r="AO33" i="3"/>
  <c r="AO53" i="6" s="1"/>
  <c r="AP35" i="3"/>
  <c r="AP55" i="6" s="1"/>
  <c r="AP37" i="3"/>
  <c r="AP57" i="6" s="1"/>
  <c r="AP32" i="3"/>
  <c r="AP52" i="6" s="1"/>
  <c r="AO38" i="3"/>
  <c r="AO58" i="6" s="1"/>
  <c r="AO46" i="3"/>
  <c r="AO66" i="6" s="1"/>
  <c r="AO36" i="3"/>
  <c r="AO56" i="6" s="1"/>
  <c r="AO34" i="3"/>
  <c r="AO54" i="6" s="1"/>
  <c r="AO46" i="1"/>
  <c r="AP37" i="1"/>
  <c r="AP57" i="5" s="1"/>
  <c r="AO38" i="1"/>
  <c r="AO58" i="5" s="1"/>
  <c r="AO36" i="1"/>
  <c r="AO56" i="5" s="1"/>
  <c r="AO60" i="7" l="1"/>
  <c r="AP263" i="7"/>
  <c r="AP264" i="7"/>
  <c r="AP265" i="7"/>
  <c r="AP266" i="7"/>
  <c r="AP267" i="7"/>
  <c r="AP268" i="7"/>
  <c r="AP269" i="7"/>
  <c r="AP270" i="7"/>
  <c r="AP271" i="7"/>
  <c r="AP272" i="7"/>
  <c r="AP273" i="7"/>
  <c r="AP274" i="7"/>
  <c r="AP275" i="7"/>
  <c r="AP276" i="7"/>
  <c r="AP277" i="7"/>
  <c r="AP246" i="7"/>
  <c r="AP247" i="7"/>
  <c r="AP248" i="7"/>
  <c r="AP249" i="7"/>
  <c r="AP250" i="7"/>
  <c r="AP251" i="7"/>
  <c r="AP252" i="7"/>
  <c r="AP253" i="7"/>
  <c r="AP254" i="7"/>
  <c r="AP255" i="7"/>
  <c r="AP256" i="7"/>
  <c r="AP257" i="7"/>
  <c r="AP258" i="7"/>
  <c r="AP259" i="7"/>
  <c r="AP260" i="7"/>
  <c r="AP212" i="7"/>
  <c r="AP213" i="7"/>
  <c r="AP214" i="7"/>
  <c r="AP215" i="7"/>
  <c r="AP216" i="7"/>
  <c r="AP217" i="7"/>
  <c r="AP218" i="7"/>
  <c r="AP219" i="7"/>
  <c r="AP220" i="7"/>
  <c r="AP221" i="7"/>
  <c r="AP222" i="7"/>
  <c r="AP223" i="7"/>
  <c r="AP224" i="7"/>
  <c r="AP225" i="7"/>
  <c r="AP226" i="7"/>
  <c r="AP195" i="7"/>
  <c r="AP196" i="7"/>
  <c r="AP197" i="7"/>
  <c r="AP198" i="7"/>
  <c r="AP199" i="7"/>
  <c r="AP200" i="7"/>
  <c r="AP201" i="7"/>
  <c r="AP202" i="7"/>
  <c r="AP203" i="7"/>
  <c r="AP204" i="7"/>
  <c r="AP205" i="7"/>
  <c r="AP206" i="7"/>
  <c r="AP207" i="7"/>
  <c r="AP208" i="7"/>
  <c r="AP209" i="7"/>
  <c r="AP178" i="7"/>
  <c r="AP179" i="7"/>
  <c r="AP180" i="7"/>
  <c r="AP181" i="7"/>
  <c r="AP182" i="7"/>
  <c r="AP183" i="7"/>
  <c r="AP184" i="7"/>
  <c r="AP185" i="7"/>
  <c r="AP186" i="7"/>
  <c r="AP187" i="7"/>
  <c r="AP188" i="7"/>
  <c r="AP189" i="7"/>
  <c r="AP190" i="7"/>
  <c r="AP191" i="7"/>
  <c r="AP192" i="7"/>
  <c r="AO66" i="5"/>
  <c r="AO82" i="5" s="1"/>
  <c r="AP44" i="4"/>
  <c r="AO59" i="7" s="1"/>
  <c r="AN82" i="7"/>
  <c r="AN114" i="7" s="1"/>
  <c r="AN130" i="7" s="1"/>
  <c r="AO98" i="7"/>
  <c r="AP33" i="1"/>
  <c r="AP53" i="5" s="1"/>
  <c r="AP35" i="1"/>
  <c r="AP55" i="5" s="1"/>
  <c r="AO71" i="5"/>
  <c r="AP34" i="1"/>
  <c r="AP54" i="5" s="1"/>
  <c r="AP32" i="1"/>
  <c r="AP52" i="5" s="1"/>
  <c r="AN114" i="6"/>
  <c r="AN130" i="6" s="1"/>
  <c r="AM114" i="5"/>
  <c r="AM130" i="5" s="1"/>
  <c r="AO82" i="6"/>
  <c r="AO98" i="6"/>
  <c r="AN98" i="5"/>
  <c r="AP38" i="4"/>
  <c r="AO53" i="7" s="1"/>
  <c r="AP50" i="4"/>
  <c r="AO65" i="7" s="1"/>
  <c r="AP41" i="4"/>
  <c r="AO56" i="7" s="1"/>
  <c r="AQ35" i="4"/>
  <c r="AP50" i="7" s="1"/>
  <c r="AR30" i="3"/>
  <c r="AR50" i="6" s="1"/>
  <c r="AQ30" i="1"/>
  <c r="AP50" i="5"/>
  <c r="AP40" i="4"/>
  <c r="AO55" i="7" s="1"/>
  <c r="AQ47" i="4"/>
  <c r="AP62" i="7" s="1"/>
  <c r="AQ51" i="4"/>
  <c r="AP66" i="7" s="1"/>
  <c r="AQ39" i="4"/>
  <c r="AP54" i="7" s="1"/>
  <c r="AQ45" i="4"/>
  <c r="AQ43" i="4"/>
  <c r="AP58" i="7" s="1"/>
  <c r="AQ42" i="4"/>
  <c r="AP57" i="7" s="1"/>
  <c r="AQ46" i="4"/>
  <c r="AP61" i="7" s="1"/>
  <c r="AQ49" i="4"/>
  <c r="AP64" i="7" s="1"/>
  <c r="AQ48" i="4"/>
  <c r="AP63" i="7" s="1"/>
  <c r="AQ37" i="4"/>
  <c r="AP52" i="7" s="1"/>
  <c r="AP34" i="3"/>
  <c r="AP54" i="6" s="1"/>
  <c r="AQ32" i="3"/>
  <c r="AQ52" i="6" s="1"/>
  <c r="AP46" i="3"/>
  <c r="AP66" i="6" s="1"/>
  <c r="AQ35" i="3"/>
  <c r="AQ55" i="6" s="1"/>
  <c r="AP36" i="3"/>
  <c r="AP56" i="6" s="1"/>
  <c r="AQ37" i="3"/>
  <c r="AQ57" i="6" s="1"/>
  <c r="AP38" i="3"/>
  <c r="AP58" i="6" s="1"/>
  <c r="AP33" i="3"/>
  <c r="AP53" i="6" s="1"/>
  <c r="AP46" i="1"/>
  <c r="AP38" i="1"/>
  <c r="AP58" i="5" s="1"/>
  <c r="AP36" i="1"/>
  <c r="AP56" i="5" s="1"/>
  <c r="AQ37" i="1"/>
  <c r="AQ57" i="5" s="1"/>
  <c r="AP60" i="7" l="1"/>
  <c r="AQ263" i="7"/>
  <c r="AQ264" i="7"/>
  <c r="AQ265" i="7"/>
  <c r="AQ266" i="7"/>
  <c r="AQ267" i="7"/>
  <c r="AQ268" i="7"/>
  <c r="AQ269" i="7"/>
  <c r="AQ270" i="7"/>
  <c r="AQ271" i="7"/>
  <c r="AQ272" i="7"/>
  <c r="AQ273" i="7"/>
  <c r="AQ274" i="7"/>
  <c r="AQ275" i="7"/>
  <c r="AQ276" i="7"/>
  <c r="AQ277" i="7"/>
  <c r="AQ246" i="7"/>
  <c r="AQ247" i="7"/>
  <c r="AQ248" i="7"/>
  <c r="AQ249" i="7"/>
  <c r="AQ250" i="7"/>
  <c r="AQ251" i="7"/>
  <c r="AQ252" i="7"/>
  <c r="AQ253" i="7"/>
  <c r="AQ254" i="7"/>
  <c r="AQ255" i="7"/>
  <c r="AQ256" i="7"/>
  <c r="AQ257" i="7"/>
  <c r="AQ258" i="7"/>
  <c r="AQ259" i="7"/>
  <c r="AQ260" i="7"/>
  <c r="AQ212" i="7"/>
  <c r="AQ213" i="7"/>
  <c r="AQ214" i="7"/>
  <c r="AQ215" i="7"/>
  <c r="AQ216" i="7"/>
  <c r="AQ217" i="7"/>
  <c r="AQ218" i="7"/>
  <c r="AQ219" i="7"/>
  <c r="AQ220" i="7"/>
  <c r="AQ221" i="7"/>
  <c r="AQ222" i="7"/>
  <c r="AQ223" i="7"/>
  <c r="AQ224" i="7"/>
  <c r="AQ225" i="7"/>
  <c r="AQ226" i="7"/>
  <c r="AQ195" i="7"/>
  <c r="AQ196" i="7"/>
  <c r="AQ197" i="7"/>
  <c r="AQ198" i="7"/>
  <c r="AQ199" i="7"/>
  <c r="AQ200" i="7"/>
  <c r="AQ201" i="7"/>
  <c r="AQ202" i="7"/>
  <c r="AQ203" i="7"/>
  <c r="AQ204" i="7"/>
  <c r="AQ205" i="7"/>
  <c r="AQ206" i="7"/>
  <c r="AQ207" i="7"/>
  <c r="AQ208" i="7"/>
  <c r="AQ209" i="7"/>
  <c r="AQ178" i="7"/>
  <c r="AQ179" i="7"/>
  <c r="AQ180" i="7"/>
  <c r="AQ181" i="7"/>
  <c r="AQ182" i="7"/>
  <c r="AQ183" i="7"/>
  <c r="AQ184" i="7"/>
  <c r="AQ185" i="7"/>
  <c r="AQ186" i="7"/>
  <c r="AQ187" i="7"/>
  <c r="AQ188" i="7"/>
  <c r="AQ189" i="7"/>
  <c r="AQ190" i="7"/>
  <c r="AQ191" i="7"/>
  <c r="AQ192" i="7"/>
  <c r="AP66" i="5"/>
  <c r="AP82" i="5" s="1"/>
  <c r="AO82" i="7"/>
  <c r="AO114" i="7" s="1"/>
  <c r="AO130" i="7" s="1"/>
  <c r="AQ44" i="4"/>
  <c r="AP59" i="7" s="1"/>
  <c r="AP98" i="7"/>
  <c r="AQ32" i="1"/>
  <c r="AQ52" i="5" s="1"/>
  <c r="AQ34" i="1"/>
  <c r="AQ54" i="5" s="1"/>
  <c r="AQ35" i="1"/>
  <c r="AQ55" i="5" s="1"/>
  <c r="AP71" i="5"/>
  <c r="AQ33" i="1"/>
  <c r="AQ53" i="5" s="1"/>
  <c r="AO114" i="6"/>
  <c r="AO130" i="6" s="1"/>
  <c r="AN114" i="5"/>
  <c r="AN130" i="5" s="1"/>
  <c r="AP82" i="6"/>
  <c r="AP98" i="6"/>
  <c r="AO98" i="5"/>
  <c r="AQ50" i="4"/>
  <c r="AP65" i="7" s="1"/>
  <c r="AQ38" i="4"/>
  <c r="AP53" i="7" s="1"/>
  <c r="AQ41" i="4"/>
  <c r="AP56" i="7" s="1"/>
  <c r="AR35" i="4"/>
  <c r="AQ50" i="7" s="1"/>
  <c r="AS30" i="3"/>
  <c r="AS50" i="6" s="1"/>
  <c r="AR30" i="1"/>
  <c r="AQ50" i="5"/>
  <c r="AR39" i="4"/>
  <c r="AQ54" i="7" s="1"/>
  <c r="AR37" i="4"/>
  <c r="AQ52" i="7" s="1"/>
  <c r="AR42" i="4"/>
  <c r="AQ57" i="7" s="1"/>
  <c r="AR51" i="4"/>
  <c r="AQ66" i="7" s="1"/>
  <c r="AR48" i="4"/>
  <c r="AQ63" i="7" s="1"/>
  <c r="AR43" i="4"/>
  <c r="AQ58" i="7" s="1"/>
  <c r="AR47" i="4"/>
  <c r="AQ62" i="7" s="1"/>
  <c r="AR46" i="4"/>
  <c r="AQ61" i="7" s="1"/>
  <c r="AR49" i="4"/>
  <c r="AQ64" i="7" s="1"/>
  <c r="AR45" i="4"/>
  <c r="AQ40" i="4"/>
  <c r="AP55" i="7" s="1"/>
  <c r="AR35" i="3"/>
  <c r="AR55" i="6" s="1"/>
  <c r="AQ38" i="3"/>
  <c r="AQ58" i="6" s="1"/>
  <c r="AQ46" i="3"/>
  <c r="AQ66" i="6" s="1"/>
  <c r="AQ33" i="3"/>
  <c r="AQ53" i="6" s="1"/>
  <c r="AR37" i="3"/>
  <c r="AR57" i="6" s="1"/>
  <c r="AR32" i="3"/>
  <c r="AR52" i="6" s="1"/>
  <c r="AQ36" i="3"/>
  <c r="AQ56" i="6" s="1"/>
  <c r="AQ34" i="3"/>
  <c r="AQ54" i="6" s="1"/>
  <c r="AQ46" i="1"/>
  <c r="AR37" i="1"/>
  <c r="AR57" i="5" s="1"/>
  <c r="AQ38" i="1"/>
  <c r="AQ58" i="5" s="1"/>
  <c r="AQ36" i="1"/>
  <c r="AQ56" i="5" s="1"/>
  <c r="AQ60" i="7" l="1"/>
  <c r="AR263" i="7"/>
  <c r="AR264" i="7"/>
  <c r="AR265" i="7"/>
  <c r="AR266" i="7"/>
  <c r="AR267" i="7"/>
  <c r="AR268" i="7"/>
  <c r="AR269" i="7"/>
  <c r="AR270" i="7"/>
  <c r="AR271" i="7"/>
  <c r="AR272" i="7"/>
  <c r="AR273" i="7"/>
  <c r="AR274" i="7"/>
  <c r="AR275" i="7"/>
  <c r="AR276" i="7"/>
  <c r="AR277" i="7"/>
  <c r="AR246" i="7"/>
  <c r="AR247" i="7"/>
  <c r="AR248" i="7"/>
  <c r="AR249" i="7"/>
  <c r="AR250" i="7"/>
  <c r="AR251" i="7"/>
  <c r="AR252" i="7"/>
  <c r="AR253" i="7"/>
  <c r="AR254" i="7"/>
  <c r="AR255" i="7"/>
  <c r="AR256" i="7"/>
  <c r="AR257" i="7"/>
  <c r="AR258" i="7"/>
  <c r="AR259" i="7"/>
  <c r="AR260" i="7"/>
  <c r="AR212" i="7"/>
  <c r="AR213" i="7"/>
  <c r="AR214" i="7"/>
  <c r="AR215" i="7"/>
  <c r="AR216" i="7"/>
  <c r="AR217" i="7"/>
  <c r="AR218" i="7"/>
  <c r="AR219" i="7"/>
  <c r="AR220" i="7"/>
  <c r="AR221" i="7"/>
  <c r="AR222" i="7"/>
  <c r="AR223" i="7"/>
  <c r="AR224" i="7"/>
  <c r="AR225" i="7"/>
  <c r="AR226" i="7"/>
  <c r="AR195" i="7"/>
  <c r="AR196" i="7"/>
  <c r="AR197" i="7"/>
  <c r="AR198" i="7"/>
  <c r="AR199" i="7"/>
  <c r="AR200" i="7"/>
  <c r="AR201" i="7"/>
  <c r="AR202" i="7"/>
  <c r="AR203" i="7"/>
  <c r="AR204" i="7"/>
  <c r="AR205" i="7"/>
  <c r="AR206" i="7"/>
  <c r="AR207" i="7"/>
  <c r="AR208" i="7"/>
  <c r="AR209" i="7"/>
  <c r="AR178" i="7"/>
  <c r="AR179" i="7"/>
  <c r="AR180" i="7"/>
  <c r="AR181" i="7"/>
  <c r="AR182" i="7"/>
  <c r="AR183" i="7"/>
  <c r="AR184" i="7"/>
  <c r="AR185" i="7"/>
  <c r="AR186" i="7"/>
  <c r="AR187" i="7"/>
  <c r="AR188" i="7"/>
  <c r="AR189" i="7"/>
  <c r="AR190" i="7"/>
  <c r="AR191" i="7"/>
  <c r="AR192" i="7"/>
  <c r="AQ66" i="5"/>
  <c r="AQ82" i="5" s="1"/>
  <c r="AR44" i="4"/>
  <c r="AQ59" i="7" s="1"/>
  <c r="AP82" i="7"/>
  <c r="AP114" i="7" s="1"/>
  <c r="AP130" i="7" s="1"/>
  <c r="AQ98" i="7"/>
  <c r="AR33" i="1"/>
  <c r="AR53" i="5" s="1"/>
  <c r="AR35" i="1"/>
  <c r="AR55" i="5" s="1"/>
  <c r="AQ71" i="5"/>
  <c r="AR34" i="1"/>
  <c r="AR54" i="5" s="1"/>
  <c r="AR32" i="1"/>
  <c r="AR52" i="5" s="1"/>
  <c r="AP114" i="6"/>
  <c r="AP130" i="6" s="1"/>
  <c r="AO114" i="5"/>
  <c r="AO130" i="5" s="1"/>
  <c r="AQ82" i="6"/>
  <c r="AQ98" i="6"/>
  <c r="AP98" i="5"/>
  <c r="AR38" i="4"/>
  <c r="AQ53" i="7" s="1"/>
  <c r="AR50" i="4"/>
  <c r="AQ65" i="7" s="1"/>
  <c r="AR41" i="4"/>
  <c r="AQ56" i="7" s="1"/>
  <c r="AS35" i="4"/>
  <c r="AR50" i="7" s="1"/>
  <c r="AT30" i="3"/>
  <c r="AT50" i="6" s="1"/>
  <c r="AS30" i="1"/>
  <c r="AR50" i="5"/>
  <c r="AS43" i="4"/>
  <c r="AR58" i="7" s="1"/>
  <c r="AS42" i="4"/>
  <c r="AR57" i="7" s="1"/>
  <c r="AS49" i="4"/>
  <c r="AR64" i="7" s="1"/>
  <c r="AR40" i="4"/>
  <c r="AQ55" i="7" s="1"/>
  <c r="AS46" i="4"/>
  <c r="AR61" i="7" s="1"/>
  <c r="AS48" i="4"/>
  <c r="AR63" i="7" s="1"/>
  <c r="AS37" i="4"/>
  <c r="AR52" i="7" s="1"/>
  <c r="AS47" i="4"/>
  <c r="AR62" i="7" s="1"/>
  <c r="AS45" i="4"/>
  <c r="AS51" i="4"/>
  <c r="AR66" i="7" s="1"/>
  <c r="AS39" i="4"/>
  <c r="AR54" i="7" s="1"/>
  <c r="AR33" i="3"/>
  <c r="AR53" i="6" s="1"/>
  <c r="AR34" i="3"/>
  <c r="AR54" i="6" s="1"/>
  <c r="AR36" i="3"/>
  <c r="AR56" i="6" s="1"/>
  <c r="AR46" i="3"/>
  <c r="AR66" i="6" s="1"/>
  <c r="AS32" i="3"/>
  <c r="AS52" i="6" s="1"/>
  <c r="AR38" i="3"/>
  <c r="AR58" i="6" s="1"/>
  <c r="AS37" i="3"/>
  <c r="AS57" i="6" s="1"/>
  <c r="AS35" i="3"/>
  <c r="AS55" i="6" s="1"/>
  <c r="AR46" i="1"/>
  <c r="AR38" i="1"/>
  <c r="AR58" i="5" s="1"/>
  <c r="AR36" i="1"/>
  <c r="AR56" i="5" s="1"/>
  <c r="AS37" i="1"/>
  <c r="AS57" i="5" s="1"/>
  <c r="AR60" i="7" l="1"/>
  <c r="AS263" i="7"/>
  <c r="AS264" i="7"/>
  <c r="AS265" i="7"/>
  <c r="AS266" i="7"/>
  <c r="AS267" i="7"/>
  <c r="AS268" i="7"/>
  <c r="AS269" i="7"/>
  <c r="AS270" i="7"/>
  <c r="AS271" i="7"/>
  <c r="AS272" i="7"/>
  <c r="AS273" i="7"/>
  <c r="AS274" i="7"/>
  <c r="AS275" i="7"/>
  <c r="AS276" i="7"/>
  <c r="AS277" i="7"/>
  <c r="AS246" i="7"/>
  <c r="AS247" i="7"/>
  <c r="AS248" i="7"/>
  <c r="AS249" i="7"/>
  <c r="AS250" i="7"/>
  <c r="AS251" i="7"/>
  <c r="AS252" i="7"/>
  <c r="AS253" i="7"/>
  <c r="AS254" i="7"/>
  <c r="AS255" i="7"/>
  <c r="AS256" i="7"/>
  <c r="AS257" i="7"/>
  <c r="AS258" i="7"/>
  <c r="AS259" i="7"/>
  <c r="AS260" i="7"/>
  <c r="AS212" i="7"/>
  <c r="AS213" i="7"/>
  <c r="AS214" i="7"/>
  <c r="AS215" i="7"/>
  <c r="AS216" i="7"/>
  <c r="AS217" i="7"/>
  <c r="AS218" i="7"/>
  <c r="AS219" i="7"/>
  <c r="AS220" i="7"/>
  <c r="AS221" i="7"/>
  <c r="AS222" i="7"/>
  <c r="AS223" i="7"/>
  <c r="AS224" i="7"/>
  <c r="AS225" i="7"/>
  <c r="AS226" i="7"/>
  <c r="AS195" i="7"/>
  <c r="AS196" i="7"/>
  <c r="AS197" i="7"/>
  <c r="AS198" i="7"/>
  <c r="AS199" i="7"/>
  <c r="AS200" i="7"/>
  <c r="AS201" i="7"/>
  <c r="AS202" i="7"/>
  <c r="AS203" i="7"/>
  <c r="AS204" i="7"/>
  <c r="AS205" i="7"/>
  <c r="AS206" i="7"/>
  <c r="AS207" i="7"/>
  <c r="AS208" i="7"/>
  <c r="AS209" i="7"/>
  <c r="AS178" i="7"/>
  <c r="AS179" i="7"/>
  <c r="AS180" i="7"/>
  <c r="AS181" i="7"/>
  <c r="AS182" i="7"/>
  <c r="AS183" i="7"/>
  <c r="AS184" i="7"/>
  <c r="AS185" i="7"/>
  <c r="AS186" i="7"/>
  <c r="AS187" i="7"/>
  <c r="AS188" i="7"/>
  <c r="AS189" i="7"/>
  <c r="AS190" i="7"/>
  <c r="AS191" i="7"/>
  <c r="AS192" i="7"/>
  <c r="AR66" i="5"/>
  <c r="AR82" i="5" s="1"/>
  <c r="AQ82" i="7"/>
  <c r="AQ114" i="7" s="1"/>
  <c r="AS44" i="4"/>
  <c r="AR59" i="7" s="1"/>
  <c r="AR98" i="7"/>
  <c r="AS32" i="1"/>
  <c r="AS52" i="5" s="1"/>
  <c r="AS34" i="1"/>
  <c r="AS54" i="5" s="1"/>
  <c r="AS35" i="1"/>
  <c r="AS55" i="5" s="1"/>
  <c r="AR71" i="5"/>
  <c r="AS33" i="1"/>
  <c r="AS53" i="5" s="1"/>
  <c r="AQ114" i="6"/>
  <c r="AQ130" i="6" s="1"/>
  <c r="AP114" i="5"/>
  <c r="AP130" i="5" s="1"/>
  <c r="AR82" i="6"/>
  <c r="AR98" i="6"/>
  <c r="AQ98" i="5"/>
  <c r="AS50" i="4"/>
  <c r="AR65" i="7" s="1"/>
  <c r="AS38" i="4"/>
  <c r="AR53" i="7" s="1"/>
  <c r="AS41" i="4"/>
  <c r="AR56" i="7" s="1"/>
  <c r="AT35" i="4"/>
  <c r="AS50" i="7" s="1"/>
  <c r="AU30" i="3"/>
  <c r="AU50" i="6" s="1"/>
  <c r="AT30" i="1"/>
  <c r="AS50" i="5"/>
  <c r="AT39" i="4"/>
  <c r="AS54" i="7" s="1"/>
  <c r="AT37" i="4"/>
  <c r="AS52" i="7" s="1"/>
  <c r="AT49" i="4"/>
  <c r="AS64" i="7" s="1"/>
  <c r="AS40" i="4"/>
  <c r="AR55" i="7" s="1"/>
  <c r="AT51" i="4"/>
  <c r="AS66" i="7" s="1"/>
  <c r="AT48" i="4"/>
  <c r="AS63" i="7" s="1"/>
  <c r="AT42" i="4"/>
  <c r="AS57" i="7" s="1"/>
  <c r="AT45" i="4"/>
  <c r="AT47" i="4"/>
  <c r="AS62" i="7" s="1"/>
  <c r="AT46" i="4"/>
  <c r="AS61" i="7" s="1"/>
  <c r="AT43" i="4"/>
  <c r="AS58" i="7" s="1"/>
  <c r="AS46" i="3"/>
  <c r="AS66" i="6" s="1"/>
  <c r="AT37" i="3"/>
  <c r="AT57" i="6" s="1"/>
  <c r="AS36" i="3"/>
  <c r="AS56" i="6" s="1"/>
  <c r="AS38" i="3"/>
  <c r="AS58" i="6" s="1"/>
  <c r="AS34" i="3"/>
  <c r="AS54" i="6" s="1"/>
  <c r="AT35" i="3"/>
  <c r="AT55" i="6" s="1"/>
  <c r="AT32" i="3"/>
  <c r="AT52" i="6" s="1"/>
  <c r="AS33" i="3"/>
  <c r="AS53" i="6" s="1"/>
  <c r="AS46" i="1"/>
  <c r="AS38" i="1"/>
  <c r="AS58" i="5" s="1"/>
  <c r="AT37" i="1"/>
  <c r="AT57" i="5" s="1"/>
  <c r="AS36" i="1"/>
  <c r="AS56" i="5" s="1"/>
  <c r="AS60" i="7" l="1"/>
  <c r="AT263" i="7"/>
  <c r="AT264" i="7"/>
  <c r="AT265" i="7"/>
  <c r="AT266" i="7"/>
  <c r="AT267" i="7"/>
  <c r="AT268" i="7"/>
  <c r="AT269" i="7"/>
  <c r="AT270" i="7"/>
  <c r="AT271" i="7"/>
  <c r="AT272" i="7"/>
  <c r="AT273" i="7"/>
  <c r="AT274" i="7"/>
  <c r="AT275" i="7"/>
  <c r="AT276" i="7"/>
  <c r="AT277" i="7"/>
  <c r="AT246" i="7"/>
  <c r="AT247" i="7"/>
  <c r="AT248" i="7"/>
  <c r="AT249" i="7"/>
  <c r="AT250" i="7"/>
  <c r="AT251" i="7"/>
  <c r="AT252" i="7"/>
  <c r="AT253" i="7"/>
  <c r="AT254" i="7"/>
  <c r="AT255" i="7"/>
  <c r="AT256" i="7"/>
  <c r="AT257" i="7"/>
  <c r="AT258" i="7"/>
  <c r="AT259" i="7"/>
  <c r="AT260" i="7"/>
  <c r="AT212" i="7"/>
  <c r="AT213" i="7"/>
  <c r="AT214" i="7"/>
  <c r="AT215" i="7"/>
  <c r="AT216" i="7"/>
  <c r="AT217" i="7"/>
  <c r="AT218" i="7"/>
  <c r="AT219" i="7"/>
  <c r="AT220" i="7"/>
  <c r="AT221" i="7"/>
  <c r="AT222" i="7"/>
  <c r="AT223" i="7"/>
  <c r="AT224" i="7"/>
  <c r="AT225" i="7"/>
  <c r="AT226" i="7"/>
  <c r="AT195" i="7"/>
  <c r="AT196" i="7"/>
  <c r="AT197" i="7"/>
  <c r="AT198" i="7"/>
  <c r="AT199" i="7"/>
  <c r="AT200" i="7"/>
  <c r="AT201" i="7"/>
  <c r="AT202" i="7"/>
  <c r="AT203" i="7"/>
  <c r="AT204" i="7"/>
  <c r="AT205" i="7"/>
  <c r="AT206" i="7"/>
  <c r="AT207" i="7"/>
  <c r="AT208" i="7"/>
  <c r="AT209" i="7"/>
  <c r="AT178" i="7"/>
  <c r="AT179" i="7"/>
  <c r="AT180" i="7"/>
  <c r="AT181" i="7"/>
  <c r="AT182" i="7"/>
  <c r="AT183" i="7"/>
  <c r="AT184" i="7"/>
  <c r="AT185" i="7"/>
  <c r="AT186" i="7"/>
  <c r="AT187" i="7"/>
  <c r="AT188" i="7"/>
  <c r="AT189" i="7"/>
  <c r="AT190" i="7"/>
  <c r="AT191" i="7"/>
  <c r="AT192" i="7"/>
  <c r="AS66" i="5"/>
  <c r="AS82" i="5" s="1"/>
  <c r="AQ130" i="7"/>
  <c r="AR82" i="7"/>
  <c r="AR114" i="7" s="1"/>
  <c r="AR130" i="7" s="1"/>
  <c r="AT44" i="4"/>
  <c r="AS59" i="7" s="1"/>
  <c r="AS98" i="7"/>
  <c r="AT33" i="1"/>
  <c r="AT53" i="5" s="1"/>
  <c r="AT35" i="1"/>
  <c r="AT55" i="5" s="1"/>
  <c r="AS71" i="5"/>
  <c r="AT34" i="1"/>
  <c r="AT54" i="5" s="1"/>
  <c r="AT32" i="1"/>
  <c r="AT52" i="5" s="1"/>
  <c r="AR114" i="6"/>
  <c r="AR130" i="6" s="1"/>
  <c r="AQ114" i="5"/>
  <c r="AQ130" i="5" s="1"/>
  <c r="AS82" i="6"/>
  <c r="AS98" i="6"/>
  <c r="AR98" i="5"/>
  <c r="AT38" i="4"/>
  <c r="AS53" i="7" s="1"/>
  <c r="AT50" i="4"/>
  <c r="AS65" i="7" s="1"/>
  <c r="AT41" i="4"/>
  <c r="AS56" i="7" s="1"/>
  <c r="AU35" i="4"/>
  <c r="AT50" i="7" s="1"/>
  <c r="AV30" i="3"/>
  <c r="AV50" i="6" s="1"/>
  <c r="AU30" i="1"/>
  <c r="AT50" i="5"/>
  <c r="AU43" i="4"/>
  <c r="AT58" i="7" s="1"/>
  <c r="AU45" i="4"/>
  <c r="AU51" i="4"/>
  <c r="AT66" i="7" s="1"/>
  <c r="AU46" i="4"/>
  <c r="AT61" i="7" s="1"/>
  <c r="AU42" i="4"/>
  <c r="AT57" i="7" s="1"/>
  <c r="AT40" i="4"/>
  <c r="AS55" i="7" s="1"/>
  <c r="AU39" i="4"/>
  <c r="AT54" i="7" s="1"/>
  <c r="AU37" i="4"/>
  <c r="AT52" i="7" s="1"/>
  <c r="AU47" i="4"/>
  <c r="AT62" i="7" s="1"/>
  <c r="AU48" i="4"/>
  <c r="AT63" i="7" s="1"/>
  <c r="AU49" i="4"/>
  <c r="AT64" i="7" s="1"/>
  <c r="AT33" i="3"/>
  <c r="AT53" i="6" s="1"/>
  <c r="AU32" i="3"/>
  <c r="AU52" i="6" s="1"/>
  <c r="AT36" i="3"/>
  <c r="AT56" i="6" s="1"/>
  <c r="AT38" i="3"/>
  <c r="AT58" i="6" s="1"/>
  <c r="AU35" i="3"/>
  <c r="AU55" i="6" s="1"/>
  <c r="AU37" i="3"/>
  <c r="AU57" i="6" s="1"/>
  <c r="AT34" i="3"/>
  <c r="AT54" i="6" s="1"/>
  <c r="AT46" i="3"/>
  <c r="AT66" i="6" s="1"/>
  <c r="AT46" i="1"/>
  <c r="AU37" i="1"/>
  <c r="AU57" i="5" s="1"/>
  <c r="AT36" i="1"/>
  <c r="AT56" i="5" s="1"/>
  <c r="AT38" i="1"/>
  <c r="AT58" i="5" s="1"/>
  <c r="AT60" i="7" l="1"/>
  <c r="AU263" i="7"/>
  <c r="AU264" i="7"/>
  <c r="AU265" i="7"/>
  <c r="AU266" i="7"/>
  <c r="AU267" i="7"/>
  <c r="AU268" i="7"/>
  <c r="AU269" i="7"/>
  <c r="AU270" i="7"/>
  <c r="AU271" i="7"/>
  <c r="AU272" i="7"/>
  <c r="AU273" i="7"/>
  <c r="AU274" i="7"/>
  <c r="AU275" i="7"/>
  <c r="AU276" i="7"/>
  <c r="AU277" i="7"/>
  <c r="AU246" i="7"/>
  <c r="AU247" i="7"/>
  <c r="AU248" i="7"/>
  <c r="AU249" i="7"/>
  <c r="AU250" i="7"/>
  <c r="AU251" i="7"/>
  <c r="AU252" i="7"/>
  <c r="AU253" i="7"/>
  <c r="AU254" i="7"/>
  <c r="AU255" i="7"/>
  <c r="AU256" i="7"/>
  <c r="AU257" i="7"/>
  <c r="AU258" i="7"/>
  <c r="AU259" i="7"/>
  <c r="AU260" i="7"/>
  <c r="AU212" i="7"/>
  <c r="AU213" i="7"/>
  <c r="AU214" i="7"/>
  <c r="AU215" i="7"/>
  <c r="AU216" i="7"/>
  <c r="AU217" i="7"/>
  <c r="AU218" i="7"/>
  <c r="AU219" i="7"/>
  <c r="AU220" i="7"/>
  <c r="AU221" i="7"/>
  <c r="AU222" i="7"/>
  <c r="AU223" i="7"/>
  <c r="AU224" i="7"/>
  <c r="AU225" i="7"/>
  <c r="AU226" i="7"/>
  <c r="AU195" i="7"/>
  <c r="AU196" i="7"/>
  <c r="AU197" i="7"/>
  <c r="AU198" i="7"/>
  <c r="AU199" i="7"/>
  <c r="AU200" i="7"/>
  <c r="AU201" i="7"/>
  <c r="AU202" i="7"/>
  <c r="AU203" i="7"/>
  <c r="AU204" i="7"/>
  <c r="AU205" i="7"/>
  <c r="AU206" i="7"/>
  <c r="AU207" i="7"/>
  <c r="AU208" i="7"/>
  <c r="AU209" i="7"/>
  <c r="AU178" i="7"/>
  <c r="AU179" i="7"/>
  <c r="AU180" i="7"/>
  <c r="AU181" i="7"/>
  <c r="AU182" i="7"/>
  <c r="AU183" i="7"/>
  <c r="AU184" i="7"/>
  <c r="AU185" i="7"/>
  <c r="AU186" i="7"/>
  <c r="AU187" i="7"/>
  <c r="AU188" i="7"/>
  <c r="AU189" i="7"/>
  <c r="AU190" i="7"/>
  <c r="AU191" i="7"/>
  <c r="AU192" i="7"/>
  <c r="AT66" i="5"/>
  <c r="AT82" i="5" s="1"/>
  <c r="AS82" i="7"/>
  <c r="AS114" i="7" s="1"/>
  <c r="AS130" i="7" s="1"/>
  <c r="AU44" i="4"/>
  <c r="AT59" i="7" s="1"/>
  <c r="AT98" i="7"/>
  <c r="AU32" i="1"/>
  <c r="AU52" i="5" s="1"/>
  <c r="AU34" i="1"/>
  <c r="AU54" i="5" s="1"/>
  <c r="AU35" i="1"/>
  <c r="AU55" i="5" s="1"/>
  <c r="AT71" i="5"/>
  <c r="AU33" i="1"/>
  <c r="AU53" i="5" s="1"/>
  <c r="AS114" i="6"/>
  <c r="AS130" i="6"/>
  <c r="AR114" i="5"/>
  <c r="AR130" i="5" s="1"/>
  <c r="AT82" i="6"/>
  <c r="AT98" i="6"/>
  <c r="AS98" i="5"/>
  <c r="AU50" i="4"/>
  <c r="AT65" i="7" s="1"/>
  <c r="AU38" i="4"/>
  <c r="AT53" i="7" s="1"/>
  <c r="AU41" i="4"/>
  <c r="AT56" i="7" s="1"/>
  <c r="AV35" i="4"/>
  <c r="AU50" i="7" s="1"/>
  <c r="AW30" i="3"/>
  <c r="AW50" i="6" s="1"/>
  <c r="AV30" i="1"/>
  <c r="AU50" i="5"/>
  <c r="AV47" i="4"/>
  <c r="AU62" i="7" s="1"/>
  <c r="AV37" i="4"/>
  <c r="AU52" i="7" s="1"/>
  <c r="AV46" i="4"/>
  <c r="AU61" i="7" s="1"/>
  <c r="AV45" i="4"/>
  <c r="AV49" i="4"/>
  <c r="AU64" i="7" s="1"/>
  <c r="AV39" i="4"/>
  <c r="AU54" i="7" s="1"/>
  <c r="AV43" i="4"/>
  <c r="AU58" i="7" s="1"/>
  <c r="AV51" i="4"/>
  <c r="AU66" i="7" s="1"/>
  <c r="AV42" i="4"/>
  <c r="AU57" i="7" s="1"/>
  <c r="AV48" i="4"/>
  <c r="AU63" i="7" s="1"/>
  <c r="AU40" i="4"/>
  <c r="AT55" i="7" s="1"/>
  <c r="AU38" i="3"/>
  <c r="AU58" i="6" s="1"/>
  <c r="AU34" i="3"/>
  <c r="AU54" i="6" s="1"/>
  <c r="AU36" i="3"/>
  <c r="AU56" i="6" s="1"/>
  <c r="AV37" i="3"/>
  <c r="AV57" i="6" s="1"/>
  <c r="AV32" i="3"/>
  <c r="AV52" i="6" s="1"/>
  <c r="AU46" i="3"/>
  <c r="AU66" i="6" s="1"/>
  <c r="AV35" i="3"/>
  <c r="AV55" i="6" s="1"/>
  <c r="AU33" i="3"/>
  <c r="AU53" i="6" s="1"/>
  <c r="AU46" i="1"/>
  <c r="AV37" i="1"/>
  <c r="AV57" i="5" s="1"/>
  <c r="AU38" i="1"/>
  <c r="AU58" i="5" s="1"/>
  <c r="AU36" i="1"/>
  <c r="AU56" i="5" s="1"/>
  <c r="AU60" i="7" l="1"/>
  <c r="AV263" i="7"/>
  <c r="AV264" i="7"/>
  <c r="AV265" i="7"/>
  <c r="AV266" i="7"/>
  <c r="AV267" i="7"/>
  <c r="AV268" i="7"/>
  <c r="AV269" i="7"/>
  <c r="AV270" i="7"/>
  <c r="AV271" i="7"/>
  <c r="AV272" i="7"/>
  <c r="AV273" i="7"/>
  <c r="AV274" i="7"/>
  <c r="AV275" i="7"/>
  <c r="AV276" i="7"/>
  <c r="AV277" i="7"/>
  <c r="AV246" i="7"/>
  <c r="AV247" i="7"/>
  <c r="AV248" i="7"/>
  <c r="AV249" i="7"/>
  <c r="AV250" i="7"/>
  <c r="AV251" i="7"/>
  <c r="AV252" i="7"/>
  <c r="AV253" i="7"/>
  <c r="AV254" i="7"/>
  <c r="AV255" i="7"/>
  <c r="AV256" i="7"/>
  <c r="AV257" i="7"/>
  <c r="AV258" i="7"/>
  <c r="AV259" i="7"/>
  <c r="AV260" i="7"/>
  <c r="AV212" i="7"/>
  <c r="AV213" i="7"/>
  <c r="AV214" i="7"/>
  <c r="AV215" i="7"/>
  <c r="AV216" i="7"/>
  <c r="AV217" i="7"/>
  <c r="AV218" i="7"/>
  <c r="AV219" i="7"/>
  <c r="AV220" i="7"/>
  <c r="AV221" i="7"/>
  <c r="AV222" i="7"/>
  <c r="AV223" i="7"/>
  <c r="AV224" i="7"/>
  <c r="AV225" i="7"/>
  <c r="AV226" i="7"/>
  <c r="AV195" i="7"/>
  <c r="AV196" i="7"/>
  <c r="AV197" i="7"/>
  <c r="AV198" i="7"/>
  <c r="AV199" i="7"/>
  <c r="AV200" i="7"/>
  <c r="AV201" i="7"/>
  <c r="AV202" i="7"/>
  <c r="AV203" i="7"/>
  <c r="AV204" i="7"/>
  <c r="AV205" i="7"/>
  <c r="AV206" i="7"/>
  <c r="AV207" i="7"/>
  <c r="AV208" i="7"/>
  <c r="AV209" i="7"/>
  <c r="AV178" i="7"/>
  <c r="AV179" i="7"/>
  <c r="AV180" i="7"/>
  <c r="AV181" i="7"/>
  <c r="AV182" i="7"/>
  <c r="AV183" i="7"/>
  <c r="AV184" i="7"/>
  <c r="AV185" i="7"/>
  <c r="AV186" i="7"/>
  <c r="AV187" i="7"/>
  <c r="AV188" i="7"/>
  <c r="AV189" i="7"/>
  <c r="AV190" i="7"/>
  <c r="AV191" i="7"/>
  <c r="AV192" i="7"/>
  <c r="AU66" i="5"/>
  <c r="AU82" i="5" s="1"/>
  <c r="AV44" i="4"/>
  <c r="AU59" i="7" s="1"/>
  <c r="AT82" i="7"/>
  <c r="AT114" i="7" s="1"/>
  <c r="AT130" i="7" s="1"/>
  <c r="AU98" i="7"/>
  <c r="AV33" i="1"/>
  <c r="AV53" i="5" s="1"/>
  <c r="AV35" i="1"/>
  <c r="AV55" i="5" s="1"/>
  <c r="AU71" i="5"/>
  <c r="AV34" i="1"/>
  <c r="AV54" i="5" s="1"/>
  <c r="AV32" i="1"/>
  <c r="AV52" i="5" s="1"/>
  <c r="AT114" i="6"/>
  <c r="AT130" i="6" s="1"/>
  <c r="AS114" i="5"/>
  <c r="AS130" i="5" s="1"/>
  <c r="AU82" i="6"/>
  <c r="AU98" i="6"/>
  <c r="AT98" i="5"/>
  <c r="AV38" i="4"/>
  <c r="AU53" i="7" s="1"/>
  <c r="AV50" i="4"/>
  <c r="AU65" i="7" s="1"/>
  <c r="AV41" i="4"/>
  <c r="AU56" i="7" s="1"/>
  <c r="AW35" i="4"/>
  <c r="AV50" i="7" s="1"/>
  <c r="AX30" i="3"/>
  <c r="AX50" i="6" s="1"/>
  <c r="AW30" i="1"/>
  <c r="AV50" i="5"/>
  <c r="AW46" i="4"/>
  <c r="AV61" i="7" s="1"/>
  <c r="AW42" i="4"/>
  <c r="AV57" i="7" s="1"/>
  <c r="AW39" i="4"/>
  <c r="AV54" i="7" s="1"/>
  <c r="AW37" i="4"/>
  <c r="AV52" i="7" s="1"/>
  <c r="AW51" i="4"/>
  <c r="AV66" i="7" s="1"/>
  <c r="AW49" i="4"/>
  <c r="AV64" i="7" s="1"/>
  <c r="AW48" i="4"/>
  <c r="AV63" i="7" s="1"/>
  <c r="AV40" i="4"/>
  <c r="AU55" i="7" s="1"/>
  <c r="AW43" i="4"/>
  <c r="AV58" i="7" s="1"/>
  <c r="AW45" i="4"/>
  <c r="AW47" i="4"/>
  <c r="AV62" i="7" s="1"/>
  <c r="AW37" i="3"/>
  <c r="AW57" i="6" s="1"/>
  <c r="AW35" i="3"/>
  <c r="AW55" i="6" s="1"/>
  <c r="AV36" i="3"/>
  <c r="AV56" i="6" s="1"/>
  <c r="AV33" i="3"/>
  <c r="AV53" i="6" s="1"/>
  <c r="AV46" i="3"/>
  <c r="AV66" i="6" s="1"/>
  <c r="AV34" i="3"/>
  <c r="AV54" i="6" s="1"/>
  <c r="AW32" i="3"/>
  <c r="AW52" i="6" s="1"/>
  <c r="AV38" i="3"/>
  <c r="AV58" i="6" s="1"/>
  <c r="AV46" i="1"/>
  <c r="AV38" i="1"/>
  <c r="AV58" i="5" s="1"/>
  <c r="AV36" i="1"/>
  <c r="AV56" i="5" s="1"/>
  <c r="AW37" i="1"/>
  <c r="AW57" i="5" s="1"/>
  <c r="AV60" i="7" l="1"/>
  <c r="AW263" i="7"/>
  <c r="AW264" i="7"/>
  <c r="AW265" i="7"/>
  <c r="AW266" i="7"/>
  <c r="AW267" i="7"/>
  <c r="AW268" i="7"/>
  <c r="AW269" i="7"/>
  <c r="AW270" i="7"/>
  <c r="AW271" i="7"/>
  <c r="AW272" i="7"/>
  <c r="AW273" i="7"/>
  <c r="AW274" i="7"/>
  <c r="AW275" i="7"/>
  <c r="AW276" i="7"/>
  <c r="AW277" i="7"/>
  <c r="AW246" i="7"/>
  <c r="AW247" i="7"/>
  <c r="AW248" i="7"/>
  <c r="AW249" i="7"/>
  <c r="AW250" i="7"/>
  <c r="AW251" i="7"/>
  <c r="AW252" i="7"/>
  <c r="AW253" i="7"/>
  <c r="AW254" i="7"/>
  <c r="AW255" i="7"/>
  <c r="AW256" i="7"/>
  <c r="AW257" i="7"/>
  <c r="AW258" i="7"/>
  <c r="AW259" i="7"/>
  <c r="AW260" i="7"/>
  <c r="AW212" i="7"/>
  <c r="AW213" i="7"/>
  <c r="AW214" i="7"/>
  <c r="AW215" i="7"/>
  <c r="AW216" i="7"/>
  <c r="AW217" i="7"/>
  <c r="AW218" i="7"/>
  <c r="AW219" i="7"/>
  <c r="AW220" i="7"/>
  <c r="AW221" i="7"/>
  <c r="AW222" i="7"/>
  <c r="AW223" i="7"/>
  <c r="AW224" i="7"/>
  <c r="AW225" i="7"/>
  <c r="AW226" i="7"/>
  <c r="AW195" i="7"/>
  <c r="AW196" i="7"/>
  <c r="AW197" i="7"/>
  <c r="AW198" i="7"/>
  <c r="AW199" i="7"/>
  <c r="AW200" i="7"/>
  <c r="AW201" i="7"/>
  <c r="AW202" i="7"/>
  <c r="AW203" i="7"/>
  <c r="AW204" i="7"/>
  <c r="AW205" i="7"/>
  <c r="AW206" i="7"/>
  <c r="AW207" i="7"/>
  <c r="AW208" i="7"/>
  <c r="AW209" i="7"/>
  <c r="AW178" i="7"/>
  <c r="AW179" i="7"/>
  <c r="AW180" i="7"/>
  <c r="AW181" i="7"/>
  <c r="AW182" i="7"/>
  <c r="AW183" i="7"/>
  <c r="AW184" i="7"/>
  <c r="AW185" i="7"/>
  <c r="AW186" i="7"/>
  <c r="AW187" i="7"/>
  <c r="AW188" i="7"/>
  <c r="AW189" i="7"/>
  <c r="AW190" i="7"/>
  <c r="AW191" i="7"/>
  <c r="AW192" i="7"/>
  <c r="AV66" i="5"/>
  <c r="AV82" i="5" s="1"/>
  <c r="AU82" i="7"/>
  <c r="AU114" i="7" s="1"/>
  <c r="AW44" i="4"/>
  <c r="AV59" i="7" s="1"/>
  <c r="AV98" i="7"/>
  <c r="AW32" i="1"/>
  <c r="AW52" i="5" s="1"/>
  <c r="AW34" i="1"/>
  <c r="AW54" i="5" s="1"/>
  <c r="AW35" i="1"/>
  <c r="AW55" i="5" s="1"/>
  <c r="AV71" i="5"/>
  <c r="AW33" i="1"/>
  <c r="AW53" i="5" s="1"/>
  <c r="AU114" i="6"/>
  <c r="AU130" i="6" s="1"/>
  <c r="AT114" i="5"/>
  <c r="AT130" i="5" s="1"/>
  <c r="AV82" i="6"/>
  <c r="AV98" i="6"/>
  <c r="AU98" i="5"/>
  <c r="AW50" i="4"/>
  <c r="AV65" i="7" s="1"/>
  <c r="AW38" i="4"/>
  <c r="AV53" i="7" s="1"/>
  <c r="AW41" i="4"/>
  <c r="AV56" i="7" s="1"/>
  <c r="AX35" i="4"/>
  <c r="AW50" i="7" s="1"/>
  <c r="AY30" i="3"/>
  <c r="AY50" i="6" s="1"/>
  <c r="AX30" i="1"/>
  <c r="AW50" i="5"/>
  <c r="AW40" i="4"/>
  <c r="AV55" i="7" s="1"/>
  <c r="AX39" i="4"/>
  <c r="AW54" i="7" s="1"/>
  <c r="AX47" i="4"/>
  <c r="AW62" i="7" s="1"/>
  <c r="AX49" i="4"/>
  <c r="AW64" i="7" s="1"/>
  <c r="AX48" i="4"/>
  <c r="AW63" i="7" s="1"/>
  <c r="AX42" i="4"/>
  <c r="AW57" i="7" s="1"/>
  <c r="AX45" i="4"/>
  <c r="AX51" i="4"/>
  <c r="AW66" i="7" s="1"/>
  <c r="AX43" i="4"/>
  <c r="AW58" i="7" s="1"/>
  <c r="AX37" i="4"/>
  <c r="AW52" i="7" s="1"/>
  <c r="AX46" i="4"/>
  <c r="AW61" i="7" s="1"/>
  <c r="AW38" i="3"/>
  <c r="AW58" i="6" s="1"/>
  <c r="AX32" i="3"/>
  <c r="AX52" i="6" s="1"/>
  <c r="AW36" i="3"/>
  <c r="AW56" i="6" s="1"/>
  <c r="AW33" i="3"/>
  <c r="AW53" i="6" s="1"/>
  <c r="AW34" i="3"/>
  <c r="AW54" i="6" s="1"/>
  <c r="AX35" i="3"/>
  <c r="AX55" i="6" s="1"/>
  <c r="AW46" i="3"/>
  <c r="AW66" i="6" s="1"/>
  <c r="AX37" i="3"/>
  <c r="AX57" i="6" s="1"/>
  <c r="AW46" i="1"/>
  <c r="AX37" i="1"/>
  <c r="AX57" i="5" s="1"/>
  <c r="AW36" i="1"/>
  <c r="AW56" i="5" s="1"/>
  <c r="AW38" i="1"/>
  <c r="AW58" i="5" s="1"/>
  <c r="AW60" i="7" l="1"/>
  <c r="AX263" i="7"/>
  <c r="AX264" i="7"/>
  <c r="AX265" i="7"/>
  <c r="AX266" i="7"/>
  <c r="AX267" i="7"/>
  <c r="AX268" i="7"/>
  <c r="AX269" i="7"/>
  <c r="AX270" i="7"/>
  <c r="AX271" i="7"/>
  <c r="AX272" i="7"/>
  <c r="AX273" i="7"/>
  <c r="AX274" i="7"/>
  <c r="AX275" i="7"/>
  <c r="AX276" i="7"/>
  <c r="AX277" i="7"/>
  <c r="AX246" i="7"/>
  <c r="AX247" i="7"/>
  <c r="AX248" i="7"/>
  <c r="AX249" i="7"/>
  <c r="AX250" i="7"/>
  <c r="AX251" i="7"/>
  <c r="AX252" i="7"/>
  <c r="AX253" i="7"/>
  <c r="AX254" i="7"/>
  <c r="AX255" i="7"/>
  <c r="AX256" i="7"/>
  <c r="AX257" i="7"/>
  <c r="AX258" i="7"/>
  <c r="AX259" i="7"/>
  <c r="AX260" i="7"/>
  <c r="AX212" i="7"/>
  <c r="AX213" i="7"/>
  <c r="AX214" i="7"/>
  <c r="AX215" i="7"/>
  <c r="AX216" i="7"/>
  <c r="AX217" i="7"/>
  <c r="AX218" i="7"/>
  <c r="AX219" i="7"/>
  <c r="AX220" i="7"/>
  <c r="AX221" i="7"/>
  <c r="AX222" i="7"/>
  <c r="AX223" i="7"/>
  <c r="AX224" i="7"/>
  <c r="AX225" i="7"/>
  <c r="AX226" i="7"/>
  <c r="AX195" i="7"/>
  <c r="AX196" i="7"/>
  <c r="AX197" i="7"/>
  <c r="AX198" i="7"/>
  <c r="AX199" i="7"/>
  <c r="AX200" i="7"/>
  <c r="AX201" i="7"/>
  <c r="AX202" i="7"/>
  <c r="AX203" i="7"/>
  <c r="AX204" i="7"/>
  <c r="AX205" i="7"/>
  <c r="AX206" i="7"/>
  <c r="AX207" i="7"/>
  <c r="AX208" i="7"/>
  <c r="AX209" i="7"/>
  <c r="AX178" i="7"/>
  <c r="AX179" i="7"/>
  <c r="AX180" i="7"/>
  <c r="AX181" i="7"/>
  <c r="AX182" i="7"/>
  <c r="AX183" i="7"/>
  <c r="AX184" i="7"/>
  <c r="AX185" i="7"/>
  <c r="AX186" i="7"/>
  <c r="AX187" i="7"/>
  <c r="AX188" i="7"/>
  <c r="AX189" i="7"/>
  <c r="AX190" i="7"/>
  <c r="AX191" i="7"/>
  <c r="AX192" i="7"/>
  <c r="AW66" i="5"/>
  <c r="AW82" i="5" s="1"/>
  <c r="AU130" i="7"/>
  <c r="AX44" i="4"/>
  <c r="AW59" i="7" s="1"/>
  <c r="AV82" i="7"/>
  <c r="AV114" i="7" s="1"/>
  <c r="AV130" i="7" s="1"/>
  <c r="AW98" i="7"/>
  <c r="AX33" i="1"/>
  <c r="AX53" i="5" s="1"/>
  <c r="AX35" i="1"/>
  <c r="AX55" i="5" s="1"/>
  <c r="AW71" i="5"/>
  <c r="AX34" i="1"/>
  <c r="AX54" i="5" s="1"/>
  <c r="AX32" i="1"/>
  <c r="AX52" i="5" s="1"/>
  <c r="AV114" i="6"/>
  <c r="AV130" i="6" s="1"/>
  <c r="AU114" i="5"/>
  <c r="AU130" i="5" s="1"/>
  <c r="AW82" i="6"/>
  <c r="AW98" i="6"/>
  <c r="AV98" i="5"/>
  <c r="AX38" i="4"/>
  <c r="AW53" i="7" s="1"/>
  <c r="AX50" i="4"/>
  <c r="AW65" i="7" s="1"/>
  <c r="AX41" i="4"/>
  <c r="AW56" i="7" s="1"/>
  <c r="AY35" i="4"/>
  <c r="AX50" i="7" s="1"/>
  <c r="AZ30" i="3"/>
  <c r="AZ50" i="6" s="1"/>
  <c r="AY30" i="1"/>
  <c r="AX50" i="5"/>
  <c r="AY43" i="4"/>
  <c r="AX58" i="7" s="1"/>
  <c r="AY49" i="4"/>
  <c r="AX64" i="7" s="1"/>
  <c r="AY45" i="4"/>
  <c r="AY46" i="4"/>
  <c r="AX61" i="7" s="1"/>
  <c r="AY37" i="4"/>
  <c r="AX52" i="7" s="1"/>
  <c r="AY42" i="4"/>
  <c r="AX57" i="7" s="1"/>
  <c r="AY39" i="4"/>
  <c r="AX54" i="7" s="1"/>
  <c r="AY47" i="4"/>
  <c r="AX62" i="7" s="1"/>
  <c r="AY51" i="4"/>
  <c r="AX66" i="7" s="1"/>
  <c r="AY48" i="4"/>
  <c r="AX63" i="7" s="1"/>
  <c r="AX40" i="4"/>
  <c r="AW55" i="7" s="1"/>
  <c r="AY37" i="3"/>
  <c r="AY57" i="6" s="1"/>
  <c r="AX46" i="3"/>
  <c r="AX66" i="6" s="1"/>
  <c r="AX36" i="3"/>
  <c r="AX56" i="6" s="1"/>
  <c r="AY35" i="3"/>
  <c r="AY55" i="6" s="1"/>
  <c r="AY32" i="3"/>
  <c r="AY52" i="6" s="1"/>
  <c r="AX33" i="3"/>
  <c r="AX53" i="6" s="1"/>
  <c r="AX34" i="3"/>
  <c r="AX54" i="6" s="1"/>
  <c r="AX38" i="3"/>
  <c r="AX58" i="6" s="1"/>
  <c r="AX46" i="1"/>
  <c r="AX38" i="1"/>
  <c r="AX58" i="5" s="1"/>
  <c r="AY37" i="1"/>
  <c r="AY57" i="5" s="1"/>
  <c r="AX36" i="1"/>
  <c r="AX56" i="5" s="1"/>
  <c r="AX60" i="7" l="1"/>
  <c r="AY263" i="7"/>
  <c r="AY264" i="7"/>
  <c r="AY265" i="7"/>
  <c r="AY266" i="7"/>
  <c r="AY267" i="7"/>
  <c r="AY268" i="7"/>
  <c r="AY269" i="7"/>
  <c r="AY270" i="7"/>
  <c r="AY271" i="7"/>
  <c r="AY272" i="7"/>
  <c r="AY273" i="7"/>
  <c r="AY274" i="7"/>
  <c r="AY275" i="7"/>
  <c r="AY276" i="7"/>
  <c r="AY277" i="7"/>
  <c r="AY246" i="7"/>
  <c r="AY247" i="7"/>
  <c r="AY248" i="7"/>
  <c r="AY249" i="7"/>
  <c r="AY250" i="7"/>
  <c r="AY251" i="7"/>
  <c r="AY252" i="7"/>
  <c r="AY253" i="7"/>
  <c r="AY254" i="7"/>
  <c r="AY255" i="7"/>
  <c r="AY256" i="7"/>
  <c r="AY257" i="7"/>
  <c r="AY258" i="7"/>
  <c r="AY259" i="7"/>
  <c r="AY260" i="7"/>
  <c r="AY212" i="7"/>
  <c r="AY213" i="7"/>
  <c r="AY214" i="7"/>
  <c r="AY215" i="7"/>
  <c r="AY216" i="7"/>
  <c r="AY217" i="7"/>
  <c r="AY218" i="7"/>
  <c r="AY219" i="7"/>
  <c r="AY220" i="7"/>
  <c r="AY221" i="7"/>
  <c r="AY222" i="7"/>
  <c r="AY223" i="7"/>
  <c r="AY224" i="7"/>
  <c r="AY225" i="7"/>
  <c r="AY226" i="7"/>
  <c r="AY195" i="7"/>
  <c r="AY196" i="7"/>
  <c r="AY197" i="7"/>
  <c r="AY198" i="7"/>
  <c r="AY199" i="7"/>
  <c r="AY200" i="7"/>
  <c r="AY201" i="7"/>
  <c r="AY202" i="7"/>
  <c r="AY203" i="7"/>
  <c r="AY204" i="7"/>
  <c r="AY205" i="7"/>
  <c r="AY206" i="7"/>
  <c r="AY207" i="7"/>
  <c r="AY208" i="7"/>
  <c r="AY209" i="7"/>
  <c r="AY178" i="7"/>
  <c r="AY179" i="7"/>
  <c r="AY180" i="7"/>
  <c r="AY181" i="7"/>
  <c r="AY182" i="7"/>
  <c r="AY183" i="7"/>
  <c r="AY184" i="7"/>
  <c r="AY185" i="7"/>
  <c r="AY186" i="7"/>
  <c r="AY187" i="7"/>
  <c r="AY188" i="7"/>
  <c r="AY189" i="7"/>
  <c r="AY190" i="7"/>
  <c r="AY191" i="7"/>
  <c r="AY192" i="7"/>
  <c r="AX66" i="5"/>
  <c r="AX82" i="5" s="1"/>
  <c r="AY44" i="4"/>
  <c r="AX59" i="7" s="1"/>
  <c r="AW82" i="7"/>
  <c r="AW114" i="7" s="1"/>
  <c r="AW130" i="7" s="1"/>
  <c r="AX98" i="7"/>
  <c r="AY32" i="1"/>
  <c r="AY52" i="5" s="1"/>
  <c r="AY34" i="1"/>
  <c r="AY54" i="5" s="1"/>
  <c r="AY35" i="1"/>
  <c r="AY55" i="5" s="1"/>
  <c r="AX71" i="5"/>
  <c r="AY33" i="1"/>
  <c r="AY53" i="5" s="1"/>
  <c r="AW114" i="6"/>
  <c r="AW130" i="6"/>
  <c r="AV114" i="5"/>
  <c r="AV130" i="5" s="1"/>
  <c r="AX82" i="6"/>
  <c r="AX98" i="6"/>
  <c r="AW98" i="5"/>
  <c r="AY50" i="4"/>
  <c r="AX65" i="7" s="1"/>
  <c r="AY38" i="4"/>
  <c r="AX53" i="7" s="1"/>
  <c r="AY41" i="4"/>
  <c r="AX56" i="7" s="1"/>
  <c r="AZ35" i="4"/>
  <c r="AY50" i="7" s="1"/>
  <c r="BA30" i="3"/>
  <c r="BA50" i="6" s="1"/>
  <c r="AZ30" i="1"/>
  <c r="AY50" i="5"/>
  <c r="AY40" i="4"/>
  <c r="AX55" i="7" s="1"/>
  <c r="AZ51" i="4"/>
  <c r="AY66" i="7" s="1"/>
  <c r="AZ49" i="4"/>
  <c r="AY64" i="7" s="1"/>
  <c r="AZ42" i="4"/>
  <c r="AY57" i="7" s="1"/>
  <c r="AZ48" i="4"/>
  <c r="AY63" i="7" s="1"/>
  <c r="AZ37" i="4"/>
  <c r="AY52" i="7" s="1"/>
  <c r="AZ45" i="4"/>
  <c r="AZ47" i="4"/>
  <c r="AY62" i="7" s="1"/>
  <c r="AZ39" i="4"/>
  <c r="AY54" i="7" s="1"/>
  <c r="AZ46" i="4"/>
  <c r="AY61" i="7" s="1"/>
  <c r="AZ43" i="4"/>
  <c r="AY58" i="7" s="1"/>
  <c r="AY38" i="3"/>
  <c r="AY58" i="6" s="1"/>
  <c r="AY34" i="3"/>
  <c r="AY54" i="6" s="1"/>
  <c r="AY36" i="3"/>
  <c r="AY56" i="6" s="1"/>
  <c r="AZ35" i="3"/>
  <c r="AZ55" i="6" s="1"/>
  <c r="AY33" i="3"/>
  <c r="AY53" i="6" s="1"/>
  <c r="AY46" i="3"/>
  <c r="AY66" i="6" s="1"/>
  <c r="AZ32" i="3"/>
  <c r="AZ52" i="6" s="1"/>
  <c r="AZ37" i="3"/>
  <c r="AZ57" i="6" s="1"/>
  <c r="AY46" i="1"/>
  <c r="AY38" i="1"/>
  <c r="AY58" i="5" s="1"/>
  <c r="AZ37" i="1"/>
  <c r="AZ57" i="5" s="1"/>
  <c r="AY36" i="1"/>
  <c r="AY56" i="5" s="1"/>
  <c r="AY60" i="7" l="1"/>
  <c r="AZ263" i="7"/>
  <c r="AZ264" i="7"/>
  <c r="AZ265" i="7"/>
  <c r="AZ266" i="7"/>
  <c r="AZ267" i="7"/>
  <c r="AZ268" i="7"/>
  <c r="AZ269" i="7"/>
  <c r="AZ270" i="7"/>
  <c r="AZ271" i="7"/>
  <c r="AZ272" i="7"/>
  <c r="AZ273" i="7"/>
  <c r="AZ274" i="7"/>
  <c r="AZ275" i="7"/>
  <c r="AZ276" i="7"/>
  <c r="AZ277" i="7"/>
  <c r="AZ246" i="7"/>
  <c r="AZ247" i="7"/>
  <c r="AZ248" i="7"/>
  <c r="AZ249" i="7"/>
  <c r="AZ250" i="7"/>
  <c r="AZ251" i="7"/>
  <c r="AZ252" i="7"/>
  <c r="AZ253" i="7"/>
  <c r="AZ254" i="7"/>
  <c r="AZ255" i="7"/>
  <c r="AZ256" i="7"/>
  <c r="AZ257" i="7"/>
  <c r="AZ258" i="7"/>
  <c r="AZ259" i="7"/>
  <c r="AZ260" i="7"/>
  <c r="AZ212" i="7"/>
  <c r="AZ213" i="7"/>
  <c r="AZ214" i="7"/>
  <c r="AZ215" i="7"/>
  <c r="AZ216" i="7"/>
  <c r="AZ217" i="7"/>
  <c r="AZ218" i="7"/>
  <c r="AZ219" i="7"/>
  <c r="AZ220" i="7"/>
  <c r="AZ221" i="7"/>
  <c r="AZ222" i="7"/>
  <c r="AZ223" i="7"/>
  <c r="AZ224" i="7"/>
  <c r="AZ225" i="7"/>
  <c r="AZ226" i="7"/>
  <c r="AZ195" i="7"/>
  <c r="AZ196" i="7"/>
  <c r="AZ197" i="7"/>
  <c r="AZ198" i="7"/>
  <c r="AZ199" i="7"/>
  <c r="AZ200" i="7"/>
  <c r="AZ201" i="7"/>
  <c r="AZ202" i="7"/>
  <c r="AZ203" i="7"/>
  <c r="AZ204" i="7"/>
  <c r="AZ205" i="7"/>
  <c r="AZ206" i="7"/>
  <c r="AZ207" i="7"/>
  <c r="AZ208" i="7"/>
  <c r="AZ209" i="7"/>
  <c r="AZ178" i="7"/>
  <c r="AZ179" i="7"/>
  <c r="AZ180" i="7"/>
  <c r="AZ181" i="7"/>
  <c r="AZ182" i="7"/>
  <c r="AZ183" i="7"/>
  <c r="AZ184" i="7"/>
  <c r="AZ185" i="7"/>
  <c r="AZ186" i="7"/>
  <c r="AZ187" i="7"/>
  <c r="AZ188" i="7"/>
  <c r="AZ189" i="7"/>
  <c r="AZ190" i="7"/>
  <c r="AZ191" i="7"/>
  <c r="AZ192" i="7"/>
  <c r="AY66" i="5"/>
  <c r="AY82" i="5" s="1"/>
  <c r="AX82" i="7"/>
  <c r="AX114" i="7" s="1"/>
  <c r="AX130" i="7" s="1"/>
  <c r="AZ44" i="4"/>
  <c r="AY59" i="7" s="1"/>
  <c r="AY98" i="7"/>
  <c r="AZ33" i="1"/>
  <c r="AZ53" i="5" s="1"/>
  <c r="AZ35" i="1"/>
  <c r="AZ55" i="5" s="1"/>
  <c r="AY71" i="5"/>
  <c r="AZ34" i="1"/>
  <c r="AZ54" i="5" s="1"/>
  <c r="AZ32" i="1"/>
  <c r="AZ52" i="5" s="1"/>
  <c r="AX114" i="6"/>
  <c r="AX130" i="6" s="1"/>
  <c r="AW114" i="5"/>
  <c r="AW130" i="5" s="1"/>
  <c r="AY82" i="6"/>
  <c r="AY98" i="6"/>
  <c r="AX98" i="5"/>
  <c r="AZ38" i="4"/>
  <c r="AY53" i="7" s="1"/>
  <c r="AZ50" i="4"/>
  <c r="AY65" i="7" s="1"/>
  <c r="AZ41" i="4"/>
  <c r="AY56" i="7" s="1"/>
  <c r="BA35" i="4"/>
  <c r="AZ50" i="7" s="1"/>
  <c r="BB30" i="3"/>
  <c r="BB50" i="6" s="1"/>
  <c r="BA30" i="1"/>
  <c r="AZ50" i="5"/>
  <c r="BA46" i="4"/>
  <c r="AZ61" i="7" s="1"/>
  <c r="BA45" i="4"/>
  <c r="BA37" i="4"/>
  <c r="AZ52" i="7" s="1"/>
  <c r="BA51" i="4"/>
  <c r="AZ66" i="7" s="1"/>
  <c r="BA42" i="4"/>
  <c r="AZ57" i="7" s="1"/>
  <c r="BA39" i="4"/>
  <c r="AZ54" i="7" s="1"/>
  <c r="BA49" i="4"/>
  <c r="AZ64" i="7" s="1"/>
  <c r="BA43" i="4"/>
  <c r="AZ58" i="7" s="1"/>
  <c r="BA47" i="4"/>
  <c r="AZ62" i="7" s="1"/>
  <c r="BA48" i="4"/>
  <c r="AZ63" i="7" s="1"/>
  <c r="AZ40" i="4"/>
  <c r="AY55" i="7" s="1"/>
  <c r="BA37" i="3"/>
  <c r="BA57" i="6" s="1"/>
  <c r="BA35" i="3"/>
  <c r="BA55" i="6" s="1"/>
  <c r="BA32" i="3"/>
  <c r="BA52" i="6" s="1"/>
  <c r="AZ46" i="3"/>
  <c r="AZ66" i="6" s="1"/>
  <c r="AZ34" i="3"/>
  <c r="AZ54" i="6" s="1"/>
  <c r="AZ36" i="3"/>
  <c r="AZ56" i="6" s="1"/>
  <c r="AZ33" i="3"/>
  <c r="AZ53" i="6" s="1"/>
  <c r="AZ38" i="3"/>
  <c r="AZ58" i="6" s="1"/>
  <c r="AZ46" i="1"/>
  <c r="AZ38" i="1"/>
  <c r="AZ58" i="5" s="1"/>
  <c r="BA37" i="1"/>
  <c r="BA57" i="5" s="1"/>
  <c r="AZ36" i="1"/>
  <c r="AZ56" i="5" s="1"/>
  <c r="AZ60" i="7" l="1"/>
  <c r="BA263" i="7"/>
  <c r="BA264" i="7"/>
  <c r="BA265" i="7"/>
  <c r="BA266" i="7"/>
  <c r="BA267" i="7"/>
  <c r="BA268" i="7"/>
  <c r="BA269" i="7"/>
  <c r="BA270" i="7"/>
  <c r="BA271" i="7"/>
  <c r="BA272" i="7"/>
  <c r="BA273" i="7"/>
  <c r="BA274" i="7"/>
  <c r="BA275" i="7"/>
  <c r="BA276" i="7"/>
  <c r="BA277" i="7"/>
  <c r="BA246" i="7"/>
  <c r="BA247" i="7"/>
  <c r="BA248" i="7"/>
  <c r="BA249" i="7"/>
  <c r="BA250" i="7"/>
  <c r="BA251" i="7"/>
  <c r="BA252" i="7"/>
  <c r="BA253" i="7"/>
  <c r="BA254" i="7"/>
  <c r="BA255" i="7"/>
  <c r="BA256" i="7"/>
  <c r="BA257" i="7"/>
  <c r="BA258" i="7"/>
  <c r="BA259" i="7"/>
  <c r="BA260" i="7"/>
  <c r="BA212" i="7"/>
  <c r="BA213" i="7"/>
  <c r="BA214" i="7"/>
  <c r="BA215" i="7"/>
  <c r="BA216" i="7"/>
  <c r="BA217" i="7"/>
  <c r="BA218" i="7"/>
  <c r="BA219" i="7"/>
  <c r="BA220" i="7"/>
  <c r="BA221" i="7"/>
  <c r="BA222" i="7"/>
  <c r="BA223" i="7"/>
  <c r="BA224" i="7"/>
  <c r="BA225" i="7"/>
  <c r="BA226" i="7"/>
  <c r="BA195" i="7"/>
  <c r="BA196" i="7"/>
  <c r="BA197" i="7"/>
  <c r="BA198" i="7"/>
  <c r="BA199" i="7"/>
  <c r="BA200" i="7"/>
  <c r="BA201" i="7"/>
  <c r="BA202" i="7"/>
  <c r="BA203" i="7"/>
  <c r="BA204" i="7"/>
  <c r="BA205" i="7"/>
  <c r="BA206" i="7"/>
  <c r="BA207" i="7"/>
  <c r="BA208" i="7"/>
  <c r="BA209" i="7"/>
  <c r="BA178" i="7"/>
  <c r="BA179" i="7"/>
  <c r="BA180" i="7"/>
  <c r="BA181" i="7"/>
  <c r="BA182" i="7"/>
  <c r="BA183" i="7"/>
  <c r="BA184" i="7"/>
  <c r="BA185" i="7"/>
  <c r="BA186" i="7"/>
  <c r="BA187" i="7"/>
  <c r="BA188" i="7"/>
  <c r="BA189" i="7"/>
  <c r="BA190" i="7"/>
  <c r="BA191" i="7"/>
  <c r="BA192" i="7"/>
  <c r="AZ66" i="5"/>
  <c r="AZ82" i="5" s="1"/>
  <c r="AY82" i="7"/>
  <c r="AY114" i="7" s="1"/>
  <c r="AY130" i="7" s="1"/>
  <c r="BA44" i="4"/>
  <c r="AZ59" i="7" s="1"/>
  <c r="AZ98" i="7"/>
  <c r="BA32" i="1"/>
  <c r="BA52" i="5" s="1"/>
  <c r="BA34" i="1"/>
  <c r="BA54" i="5" s="1"/>
  <c r="BA35" i="1"/>
  <c r="BA55" i="5" s="1"/>
  <c r="AZ71" i="5"/>
  <c r="BA33" i="1"/>
  <c r="BA53" i="5" s="1"/>
  <c r="AY114" i="6"/>
  <c r="AY130" i="6" s="1"/>
  <c r="AX114" i="5"/>
  <c r="AX130" i="5" s="1"/>
  <c r="AZ82" i="6"/>
  <c r="AZ98" i="6"/>
  <c r="AY98" i="5"/>
  <c r="BA50" i="4"/>
  <c r="AZ65" i="7" s="1"/>
  <c r="BA38" i="4"/>
  <c r="AZ53" i="7" s="1"/>
  <c r="BA41" i="4"/>
  <c r="AZ56" i="7" s="1"/>
  <c r="BB35" i="4"/>
  <c r="BA50" i="7" s="1"/>
  <c r="BB30" i="1"/>
  <c r="BB50" i="5" s="1"/>
  <c r="BA50" i="5"/>
  <c r="BB48" i="4"/>
  <c r="BA63" i="7" s="1"/>
  <c r="BB49" i="4"/>
  <c r="BA64" i="7" s="1"/>
  <c r="BB37" i="4"/>
  <c r="BA52" i="7" s="1"/>
  <c r="BB47" i="4"/>
  <c r="BA62" i="7" s="1"/>
  <c r="BB43" i="4"/>
  <c r="BA58" i="7" s="1"/>
  <c r="BB42" i="4"/>
  <c r="BA57" i="7" s="1"/>
  <c r="BB45" i="4"/>
  <c r="BB39" i="4"/>
  <c r="BA54" i="7" s="1"/>
  <c r="BA40" i="4"/>
  <c r="AZ55" i="7" s="1"/>
  <c r="BB51" i="4"/>
  <c r="BA66" i="7" s="1"/>
  <c r="BB46" i="4"/>
  <c r="BA61" i="7" s="1"/>
  <c r="BA46" i="3"/>
  <c r="BA66" i="6" s="1"/>
  <c r="BB32" i="3"/>
  <c r="BB52" i="6" s="1"/>
  <c r="BA36" i="3"/>
  <c r="BA56" i="6" s="1"/>
  <c r="BB35" i="3"/>
  <c r="BB55" i="6" s="1"/>
  <c r="BA38" i="3"/>
  <c r="BA58" i="6" s="1"/>
  <c r="BA33" i="3"/>
  <c r="BA53" i="6" s="1"/>
  <c r="BA34" i="3"/>
  <c r="BA54" i="6" s="1"/>
  <c r="BB37" i="3"/>
  <c r="BB57" i="6" s="1"/>
  <c r="BA46" i="1"/>
  <c r="BA36" i="1"/>
  <c r="BA56" i="5" s="1"/>
  <c r="BB37" i="1"/>
  <c r="BB57" i="5" s="1"/>
  <c r="BA38" i="1"/>
  <c r="BA58" i="5" s="1"/>
  <c r="BA60" i="7" l="1"/>
  <c r="BB263" i="7"/>
  <c r="BB264" i="7"/>
  <c r="BB265" i="7"/>
  <c r="BB266" i="7"/>
  <c r="BB267" i="7"/>
  <c r="BB268" i="7"/>
  <c r="BB269" i="7"/>
  <c r="BB270" i="7"/>
  <c r="BB271" i="7"/>
  <c r="BB272" i="7"/>
  <c r="BB273" i="7"/>
  <c r="BB274" i="7"/>
  <c r="BB275" i="7"/>
  <c r="BB276" i="7"/>
  <c r="BB277" i="7"/>
  <c r="BB246" i="7"/>
  <c r="BB247" i="7"/>
  <c r="BB248" i="7"/>
  <c r="BB249" i="7"/>
  <c r="BB250" i="7"/>
  <c r="BB251" i="7"/>
  <c r="BB252" i="7"/>
  <c r="BB253" i="7"/>
  <c r="BB254" i="7"/>
  <c r="BB255" i="7"/>
  <c r="BB256" i="7"/>
  <c r="BB257" i="7"/>
  <c r="BB258" i="7"/>
  <c r="BB259" i="7"/>
  <c r="BB260" i="7"/>
  <c r="BB212" i="7"/>
  <c r="BB213" i="7"/>
  <c r="BB214" i="7"/>
  <c r="BB215" i="7"/>
  <c r="BB216" i="7"/>
  <c r="BB217" i="7"/>
  <c r="BB218" i="7"/>
  <c r="BB219" i="7"/>
  <c r="BB220" i="7"/>
  <c r="BB221" i="7"/>
  <c r="BB222" i="7"/>
  <c r="BB223" i="7"/>
  <c r="BB224" i="7"/>
  <c r="BB225" i="7"/>
  <c r="BB226" i="7"/>
  <c r="BB195" i="7"/>
  <c r="BB196" i="7"/>
  <c r="BB197" i="7"/>
  <c r="BB198" i="7"/>
  <c r="BB199" i="7"/>
  <c r="BB200" i="7"/>
  <c r="BB201" i="7"/>
  <c r="BB202" i="7"/>
  <c r="BB203" i="7"/>
  <c r="BB204" i="7"/>
  <c r="BB205" i="7"/>
  <c r="BB206" i="7"/>
  <c r="BB207" i="7"/>
  <c r="BB208" i="7"/>
  <c r="BB209" i="7"/>
  <c r="BB178" i="7"/>
  <c r="BB179" i="7"/>
  <c r="BB180" i="7"/>
  <c r="BB181" i="7"/>
  <c r="BB182" i="7"/>
  <c r="BB183" i="7"/>
  <c r="BB184" i="7"/>
  <c r="BB185" i="7"/>
  <c r="BB186" i="7"/>
  <c r="BB187" i="7"/>
  <c r="BB188" i="7"/>
  <c r="BB189" i="7"/>
  <c r="BB190" i="7"/>
  <c r="BB191" i="7"/>
  <c r="BB192" i="7"/>
  <c r="BA66" i="5"/>
  <c r="BA82" i="5" s="1"/>
  <c r="BB32" i="1"/>
  <c r="BB52" i="5" s="1"/>
  <c r="AZ82" i="7"/>
  <c r="AZ114" i="7" s="1"/>
  <c r="AZ130" i="7" s="1"/>
  <c r="BB44" i="4"/>
  <c r="BA59" i="7" s="1"/>
  <c r="BA98" i="7"/>
  <c r="BB33" i="1"/>
  <c r="BB53" i="5" s="1"/>
  <c r="BB35" i="1"/>
  <c r="BA71" i="5"/>
  <c r="BB34" i="1"/>
  <c r="BB54" i="5" s="1"/>
  <c r="AZ114" i="6"/>
  <c r="AZ130" i="6" s="1"/>
  <c r="AY114" i="5"/>
  <c r="AY130" i="5" s="1"/>
  <c r="BA82" i="6"/>
  <c r="BA98" i="6"/>
  <c r="AZ98" i="5"/>
  <c r="BB38" i="4"/>
  <c r="BA53" i="7" s="1"/>
  <c r="BB50" i="4"/>
  <c r="BA65" i="7" s="1"/>
  <c r="BB41" i="4"/>
  <c r="BA56" i="7" s="1"/>
  <c r="BB40" i="4"/>
  <c r="BA55" i="7" s="1"/>
  <c r="BB36" i="3"/>
  <c r="BB56" i="6" s="1"/>
  <c r="BB33" i="3"/>
  <c r="BB53" i="6" s="1"/>
  <c r="BB34" i="3"/>
  <c r="BB54" i="6" s="1"/>
  <c r="BB38" i="3"/>
  <c r="BB58" i="6" s="1"/>
  <c r="BB46" i="3"/>
  <c r="BB66" i="6" s="1"/>
  <c r="BB46" i="1"/>
  <c r="BB38" i="1"/>
  <c r="BB58" i="5" s="1"/>
  <c r="BB36" i="1"/>
  <c r="BB56" i="5" s="1"/>
  <c r="BB66" i="5" l="1"/>
  <c r="BB82" i="5" s="1"/>
  <c r="BB55" i="5"/>
  <c r="BB71" i="5" s="1"/>
  <c r="BA82" i="7"/>
  <c r="BA114" i="7" s="1"/>
  <c r="BA130" i="7" s="1"/>
  <c r="BA114" i="6"/>
  <c r="BA130" i="6" s="1"/>
  <c r="AZ114" i="5"/>
  <c r="AZ130" i="5" s="1"/>
  <c r="BB82" i="6"/>
  <c r="BB98" i="6"/>
  <c r="BA98" i="5"/>
  <c r="N79" i="10"/>
  <c r="O79" i="10"/>
  <c r="Q79" i="10"/>
  <c r="V79" i="10"/>
  <c r="W79" i="10"/>
  <c r="AD79" i="10"/>
  <c r="AE79" i="10"/>
  <c r="AG79" i="10"/>
  <c r="AL79" i="10"/>
  <c r="AM79" i="10"/>
  <c r="AO79" i="10"/>
  <c r="AT79" i="10"/>
  <c r="AU79" i="10"/>
  <c r="AW79" i="10"/>
  <c r="BB79" i="10"/>
  <c r="BC79" i="10"/>
  <c r="H232" i="10"/>
  <c r="H222" i="10"/>
  <c r="H213" i="10"/>
  <c r="H202" i="10"/>
  <c r="H192" i="10"/>
  <c r="H182" i="10"/>
  <c r="H171" i="10"/>
  <c r="BD79" i="10"/>
  <c r="BA79" i="10"/>
  <c r="AZ79" i="10"/>
  <c r="AY79" i="10"/>
  <c r="AX79" i="10"/>
  <c r="AV79" i="10"/>
  <c r="AS79" i="10"/>
  <c r="AR79" i="10"/>
  <c r="AQ79" i="10"/>
  <c r="AP79" i="10"/>
  <c r="AN79" i="10"/>
  <c r="AK79" i="10"/>
  <c r="AJ79" i="10"/>
  <c r="AI79" i="10"/>
  <c r="AH79" i="10"/>
  <c r="AF79" i="10"/>
  <c r="AC79" i="10"/>
  <c r="AB79" i="10"/>
  <c r="AA79" i="10"/>
  <c r="Z79" i="10"/>
  <c r="Y79" i="10"/>
  <c r="X79" i="10"/>
  <c r="U79" i="10"/>
  <c r="T79" i="10"/>
  <c r="S79" i="10"/>
  <c r="R79" i="10"/>
  <c r="P79" i="10"/>
  <c r="M79" i="10"/>
  <c r="L79" i="10"/>
  <c r="K79" i="10"/>
  <c r="J79" i="10"/>
  <c r="I235" i="10"/>
  <c r="H72" i="10"/>
  <c r="H63" i="10"/>
  <c r="H54" i="10"/>
  <c r="H44" i="10"/>
  <c r="H35" i="10"/>
  <c r="H26" i="10"/>
  <c r="H15" i="10"/>
  <c r="G232" i="9"/>
  <c r="G222" i="9"/>
  <c r="G213" i="9"/>
  <c r="G202" i="9"/>
  <c r="G192" i="9"/>
  <c r="G182" i="9"/>
  <c r="G171" i="9"/>
  <c r="G72" i="9"/>
  <c r="BC67" i="9"/>
  <c r="BC227" i="9" s="1"/>
  <c r="BB67" i="9"/>
  <c r="BB227" i="9" s="1"/>
  <c r="BA67" i="9"/>
  <c r="BA227" i="9" s="1"/>
  <c r="AZ67" i="9"/>
  <c r="AZ227" i="9" s="1"/>
  <c r="AY67" i="9"/>
  <c r="AY227" i="9" s="1"/>
  <c r="AX67" i="9"/>
  <c r="AX227" i="9" s="1"/>
  <c r="AW67" i="9"/>
  <c r="AW227" i="9" s="1"/>
  <c r="AV67" i="9"/>
  <c r="AV227" i="9" s="1"/>
  <c r="AU67" i="9"/>
  <c r="AU227" i="9" s="1"/>
  <c r="AT67" i="9"/>
  <c r="AT227" i="9" s="1"/>
  <c r="AS67" i="9"/>
  <c r="AS227" i="9" s="1"/>
  <c r="AR67" i="9"/>
  <c r="AR227" i="9" s="1"/>
  <c r="AQ67" i="9"/>
  <c r="AQ227" i="9" s="1"/>
  <c r="AP67" i="9"/>
  <c r="AP227" i="9" s="1"/>
  <c r="AO67" i="9"/>
  <c r="AO227" i="9" s="1"/>
  <c r="AN67" i="9"/>
  <c r="AN227" i="9" s="1"/>
  <c r="AM67" i="9"/>
  <c r="AM227" i="9" s="1"/>
  <c r="AL67" i="9"/>
  <c r="AL227" i="9" s="1"/>
  <c r="AK67" i="9"/>
  <c r="AK227" i="9" s="1"/>
  <c r="AJ67" i="9"/>
  <c r="AJ227" i="9" s="1"/>
  <c r="AI67" i="9"/>
  <c r="AI227" i="9" s="1"/>
  <c r="AH67" i="9"/>
  <c r="AH227" i="9" s="1"/>
  <c r="AG67" i="9"/>
  <c r="AG227" i="9" s="1"/>
  <c r="AF67" i="9"/>
  <c r="AF227" i="9" s="1"/>
  <c r="AE67" i="9"/>
  <c r="AE227" i="9" s="1"/>
  <c r="AD67" i="9"/>
  <c r="AD227" i="9" s="1"/>
  <c r="AC67" i="9"/>
  <c r="AC227" i="9" s="1"/>
  <c r="AB67" i="9"/>
  <c r="AB227" i="9" s="1"/>
  <c r="AA67" i="9"/>
  <c r="AA227" i="9" s="1"/>
  <c r="Z67" i="9"/>
  <c r="Z227" i="9" s="1"/>
  <c r="Y67" i="9"/>
  <c r="Y227" i="9" s="1"/>
  <c r="X67" i="9"/>
  <c r="X227" i="9" s="1"/>
  <c r="W67" i="9"/>
  <c r="W227" i="9" s="1"/>
  <c r="V67" i="9"/>
  <c r="V227" i="9" s="1"/>
  <c r="U67" i="9"/>
  <c r="U227" i="9" s="1"/>
  <c r="T67" i="9"/>
  <c r="T227" i="9" s="1"/>
  <c r="S67" i="9"/>
  <c r="S227" i="9" s="1"/>
  <c r="R67" i="9"/>
  <c r="R227" i="9" s="1"/>
  <c r="Q67" i="9"/>
  <c r="Q227" i="9" s="1"/>
  <c r="P67" i="9"/>
  <c r="P227" i="9" s="1"/>
  <c r="O67" i="9"/>
  <c r="O227" i="9" s="1"/>
  <c r="N67" i="9"/>
  <c r="N227" i="9" s="1"/>
  <c r="M67" i="9"/>
  <c r="M227" i="9" s="1"/>
  <c r="L67" i="9"/>
  <c r="L227" i="9" s="1"/>
  <c r="K67" i="9"/>
  <c r="K227" i="9" s="1"/>
  <c r="J67" i="9"/>
  <c r="J227" i="9" s="1"/>
  <c r="I67" i="9"/>
  <c r="I227" i="9" s="1"/>
  <c r="H67" i="9"/>
  <c r="H227" i="9" s="1"/>
  <c r="G63" i="9"/>
  <c r="G54" i="9"/>
  <c r="BC48" i="9"/>
  <c r="BC207" i="9" s="1"/>
  <c r="BB48" i="9"/>
  <c r="BB207" i="9" s="1"/>
  <c r="BA48" i="9"/>
  <c r="BA207" i="9" s="1"/>
  <c r="AZ48" i="9"/>
  <c r="AZ207" i="9" s="1"/>
  <c r="AY48" i="9"/>
  <c r="AY207" i="9" s="1"/>
  <c r="AX48" i="9"/>
  <c r="AX207" i="9" s="1"/>
  <c r="AW48" i="9"/>
  <c r="AW207" i="9" s="1"/>
  <c r="AV48" i="9"/>
  <c r="AV207" i="9" s="1"/>
  <c r="AU48" i="9"/>
  <c r="AU207" i="9" s="1"/>
  <c r="AT48" i="9"/>
  <c r="AT207" i="9" s="1"/>
  <c r="AS48" i="9"/>
  <c r="AS207" i="9" s="1"/>
  <c r="AR48" i="9"/>
  <c r="AR207" i="9" s="1"/>
  <c r="AQ48" i="9"/>
  <c r="AQ207" i="9" s="1"/>
  <c r="AP48" i="9"/>
  <c r="AP207" i="9" s="1"/>
  <c r="AO48" i="9"/>
  <c r="AO207" i="9" s="1"/>
  <c r="AN48" i="9"/>
  <c r="AN207" i="9" s="1"/>
  <c r="AM48" i="9"/>
  <c r="AM207" i="9" s="1"/>
  <c r="AL48" i="9"/>
  <c r="AL207" i="9" s="1"/>
  <c r="AK48" i="9"/>
  <c r="AK207" i="9" s="1"/>
  <c r="AJ48" i="9"/>
  <c r="AJ207" i="9" s="1"/>
  <c r="AI48" i="9"/>
  <c r="AI207" i="9" s="1"/>
  <c r="AH48" i="9"/>
  <c r="AH207" i="9" s="1"/>
  <c r="AG48" i="9"/>
  <c r="AG207" i="9" s="1"/>
  <c r="AF48" i="9"/>
  <c r="AF207" i="9" s="1"/>
  <c r="AE48" i="9"/>
  <c r="AE207" i="9" s="1"/>
  <c r="AD48" i="9"/>
  <c r="AD207" i="9" s="1"/>
  <c r="AC48" i="9"/>
  <c r="AC207" i="9" s="1"/>
  <c r="AB48" i="9"/>
  <c r="AB207" i="9" s="1"/>
  <c r="AA48" i="9"/>
  <c r="AA207" i="9" s="1"/>
  <c r="Z48" i="9"/>
  <c r="Z207" i="9" s="1"/>
  <c r="Y48" i="9"/>
  <c r="Y207" i="9" s="1"/>
  <c r="X48" i="9"/>
  <c r="X207" i="9" s="1"/>
  <c r="W48" i="9"/>
  <c r="W207" i="9" s="1"/>
  <c r="V48" i="9"/>
  <c r="V207" i="9" s="1"/>
  <c r="U48" i="9"/>
  <c r="U207" i="9" s="1"/>
  <c r="T48" i="9"/>
  <c r="T207" i="9" s="1"/>
  <c r="S48" i="9"/>
  <c r="S207" i="9" s="1"/>
  <c r="R48" i="9"/>
  <c r="R207" i="9" s="1"/>
  <c r="Q48" i="9"/>
  <c r="Q207" i="9" s="1"/>
  <c r="P48" i="9"/>
  <c r="P207" i="9" s="1"/>
  <c r="O48" i="9"/>
  <c r="O207" i="9" s="1"/>
  <c r="N48" i="9"/>
  <c r="N207" i="9" s="1"/>
  <c r="M48" i="9"/>
  <c r="M207" i="9" s="1"/>
  <c r="L48" i="9"/>
  <c r="L207" i="9" s="1"/>
  <c r="K48" i="9"/>
  <c r="K207" i="9" s="1"/>
  <c r="J48" i="9"/>
  <c r="J207" i="9" s="1"/>
  <c r="I48" i="9"/>
  <c r="I207" i="9" s="1"/>
  <c r="H48" i="9"/>
  <c r="H207" i="9" s="1"/>
  <c r="G44" i="9"/>
  <c r="BC39" i="9"/>
  <c r="BC197" i="9" s="1"/>
  <c r="BB39" i="9"/>
  <c r="BB197" i="9" s="1"/>
  <c r="BA39" i="9"/>
  <c r="BA197" i="9" s="1"/>
  <c r="AZ39" i="9"/>
  <c r="AZ197" i="9" s="1"/>
  <c r="AY39" i="9"/>
  <c r="AY197" i="9" s="1"/>
  <c r="AX39" i="9"/>
  <c r="AX197" i="9" s="1"/>
  <c r="AW39" i="9"/>
  <c r="AW197" i="9" s="1"/>
  <c r="AV39" i="9"/>
  <c r="AV197" i="9" s="1"/>
  <c r="AU39" i="9"/>
  <c r="AU197" i="9" s="1"/>
  <c r="AT39" i="9"/>
  <c r="AT197" i="9" s="1"/>
  <c r="AS39" i="9"/>
  <c r="AS197" i="9" s="1"/>
  <c r="AR39" i="9"/>
  <c r="AR197" i="9" s="1"/>
  <c r="AQ39" i="9"/>
  <c r="AQ197" i="9" s="1"/>
  <c r="AP39" i="9"/>
  <c r="AP197" i="9" s="1"/>
  <c r="AO39" i="9"/>
  <c r="AO197" i="9" s="1"/>
  <c r="AN39" i="9"/>
  <c r="AN197" i="9" s="1"/>
  <c r="AM39" i="9"/>
  <c r="AM197" i="9" s="1"/>
  <c r="AL39" i="9"/>
  <c r="AL197" i="9" s="1"/>
  <c r="AK39" i="9"/>
  <c r="AK197" i="9" s="1"/>
  <c r="AJ39" i="9"/>
  <c r="AJ197" i="9" s="1"/>
  <c r="AI39" i="9"/>
  <c r="AI197" i="9" s="1"/>
  <c r="AH39" i="9"/>
  <c r="AH197" i="9" s="1"/>
  <c r="AG39" i="9"/>
  <c r="AG197" i="9" s="1"/>
  <c r="AF39" i="9"/>
  <c r="AF197" i="9" s="1"/>
  <c r="AE39" i="9"/>
  <c r="AE197" i="9" s="1"/>
  <c r="AD39" i="9"/>
  <c r="AD197" i="9" s="1"/>
  <c r="AC39" i="9"/>
  <c r="AC197" i="9" s="1"/>
  <c r="AB39" i="9"/>
  <c r="AB197" i="9" s="1"/>
  <c r="AA39" i="9"/>
  <c r="AA197" i="9" s="1"/>
  <c r="Z39" i="9"/>
  <c r="Z197" i="9" s="1"/>
  <c r="Y39" i="9"/>
  <c r="Y197" i="9" s="1"/>
  <c r="X39" i="9"/>
  <c r="X197" i="9" s="1"/>
  <c r="W39" i="9"/>
  <c r="W197" i="9" s="1"/>
  <c r="V39" i="9"/>
  <c r="V197" i="9" s="1"/>
  <c r="U39" i="9"/>
  <c r="U197" i="9" s="1"/>
  <c r="T39" i="9"/>
  <c r="T197" i="9" s="1"/>
  <c r="S39" i="9"/>
  <c r="S197" i="9" s="1"/>
  <c r="R39" i="9"/>
  <c r="R197" i="9" s="1"/>
  <c r="Q39" i="9"/>
  <c r="Q197" i="9" s="1"/>
  <c r="P39" i="9"/>
  <c r="P197" i="9" s="1"/>
  <c r="O39" i="9"/>
  <c r="O197" i="9" s="1"/>
  <c r="N39" i="9"/>
  <c r="N197" i="9" s="1"/>
  <c r="M39" i="9"/>
  <c r="M197" i="9" s="1"/>
  <c r="L39" i="9"/>
  <c r="L197" i="9" s="1"/>
  <c r="K39" i="9"/>
  <c r="K197" i="9" s="1"/>
  <c r="J39" i="9"/>
  <c r="J197" i="9" s="1"/>
  <c r="I39" i="9"/>
  <c r="I197" i="9" s="1"/>
  <c r="H39" i="9"/>
  <c r="H197" i="9" s="1"/>
  <c r="G35" i="9"/>
  <c r="BC187" i="9"/>
  <c r="BB187" i="9"/>
  <c r="BA187" i="9"/>
  <c r="AZ187" i="9"/>
  <c r="AY187" i="9"/>
  <c r="AX187" i="9"/>
  <c r="AW187" i="9"/>
  <c r="AV187" i="9"/>
  <c r="AU187" i="9"/>
  <c r="AT187" i="9"/>
  <c r="AS187" i="9"/>
  <c r="AR187" i="9"/>
  <c r="AQ187" i="9"/>
  <c r="AP187" i="9"/>
  <c r="AO187" i="9"/>
  <c r="AN187" i="9"/>
  <c r="AM187" i="9"/>
  <c r="AL187" i="9"/>
  <c r="AK187" i="9"/>
  <c r="AJ187" i="9"/>
  <c r="AI187" i="9"/>
  <c r="AH187" i="9"/>
  <c r="AG187" i="9"/>
  <c r="AF187" i="9"/>
  <c r="AE187" i="9"/>
  <c r="AD187" i="9"/>
  <c r="AC187" i="9"/>
  <c r="AB187" i="9"/>
  <c r="AA187" i="9"/>
  <c r="Z187" i="9"/>
  <c r="Y187" i="9"/>
  <c r="X187" i="9"/>
  <c r="W187" i="9"/>
  <c r="V187" i="9"/>
  <c r="U187" i="9"/>
  <c r="T187" i="9"/>
  <c r="S187" i="9"/>
  <c r="R187" i="9"/>
  <c r="Q187" i="9"/>
  <c r="P187" i="9"/>
  <c r="O187" i="9"/>
  <c r="N187" i="9"/>
  <c r="M187" i="9"/>
  <c r="L187" i="9"/>
  <c r="K187" i="9"/>
  <c r="J187" i="9"/>
  <c r="I187" i="9"/>
  <c r="H187" i="9"/>
  <c r="G26" i="9"/>
  <c r="BC20" i="9"/>
  <c r="BC176" i="9" s="1"/>
  <c r="BB20" i="9"/>
  <c r="BB176" i="9" s="1"/>
  <c r="BA20" i="9"/>
  <c r="BA176" i="9" s="1"/>
  <c r="AZ20" i="9"/>
  <c r="AZ176" i="9" s="1"/>
  <c r="AY20" i="9"/>
  <c r="AY176" i="9" s="1"/>
  <c r="AX20" i="9"/>
  <c r="AX176" i="9" s="1"/>
  <c r="AW20" i="9"/>
  <c r="AW176" i="9" s="1"/>
  <c r="AV20" i="9"/>
  <c r="AV176" i="9" s="1"/>
  <c r="AU20" i="9"/>
  <c r="AU176" i="9" s="1"/>
  <c r="AT20" i="9"/>
  <c r="AT176" i="9" s="1"/>
  <c r="AS20" i="9"/>
  <c r="AS176" i="9" s="1"/>
  <c r="AR20" i="9"/>
  <c r="AR176" i="9" s="1"/>
  <c r="AQ20" i="9"/>
  <c r="AQ176" i="9" s="1"/>
  <c r="AP20" i="9"/>
  <c r="AP176" i="9" s="1"/>
  <c r="AO20" i="9"/>
  <c r="AO176" i="9" s="1"/>
  <c r="AN20" i="9"/>
  <c r="AN176" i="9" s="1"/>
  <c r="AM20" i="9"/>
  <c r="AM176" i="9" s="1"/>
  <c r="AL20" i="9"/>
  <c r="AL176" i="9" s="1"/>
  <c r="AK20" i="9"/>
  <c r="AK176" i="9" s="1"/>
  <c r="AJ20" i="9"/>
  <c r="AJ176" i="9" s="1"/>
  <c r="AI20" i="9"/>
  <c r="AI176" i="9" s="1"/>
  <c r="AH20" i="9"/>
  <c r="AH176" i="9" s="1"/>
  <c r="AG20" i="9"/>
  <c r="AG176" i="9" s="1"/>
  <c r="AF20" i="9"/>
  <c r="AF176" i="9" s="1"/>
  <c r="AE20" i="9"/>
  <c r="AE176" i="9" s="1"/>
  <c r="AD20" i="9"/>
  <c r="AD176" i="9" s="1"/>
  <c r="AC20" i="9"/>
  <c r="AC176" i="9" s="1"/>
  <c r="AB20" i="9"/>
  <c r="AB176" i="9" s="1"/>
  <c r="AA20" i="9"/>
  <c r="AA176" i="9" s="1"/>
  <c r="Z20" i="9"/>
  <c r="Z176" i="9" s="1"/>
  <c r="Y20" i="9"/>
  <c r="Y176" i="9" s="1"/>
  <c r="X20" i="9"/>
  <c r="X176" i="9" s="1"/>
  <c r="W20" i="9"/>
  <c r="W176" i="9" s="1"/>
  <c r="V20" i="9"/>
  <c r="V176" i="9" s="1"/>
  <c r="U20" i="9"/>
  <c r="U176" i="9" s="1"/>
  <c r="T20" i="9"/>
  <c r="T176" i="9" s="1"/>
  <c r="S20" i="9"/>
  <c r="S176" i="9" s="1"/>
  <c r="R20" i="9"/>
  <c r="R176" i="9" s="1"/>
  <c r="Q20" i="9"/>
  <c r="Q176" i="9" s="1"/>
  <c r="P20" i="9"/>
  <c r="P176" i="9" s="1"/>
  <c r="O20" i="9"/>
  <c r="O176" i="9" s="1"/>
  <c r="N20" i="9"/>
  <c r="N176" i="9" s="1"/>
  <c r="M20" i="9"/>
  <c r="M176" i="9" s="1"/>
  <c r="L20" i="9"/>
  <c r="L176" i="9" s="1"/>
  <c r="K20" i="9"/>
  <c r="K176" i="9" s="1"/>
  <c r="J20" i="9"/>
  <c r="J176" i="9" s="1"/>
  <c r="I20" i="9"/>
  <c r="I176" i="9" s="1"/>
  <c r="H20" i="9"/>
  <c r="H176" i="9" s="1"/>
  <c r="G15" i="9"/>
  <c r="BC9" i="9"/>
  <c r="BC165" i="9" s="1"/>
  <c r="BB9" i="9"/>
  <c r="BB165" i="9" s="1"/>
  <c r="BA9" i="9"/>
  <c r="BA165" i="9" s="1"/>
  <c r="AZ9" i="9"/>
  <c r="AZ165" i="9" s="1"/>
  <c r="AY9" i="9"/>
  <c r="AY165" i="9" s="1"/>
  <c r="AX9" i="9"/>
  <c r="AX165" i="9" s="1"/>
  <c r="AW9" i="9"/>
  <c r="AW165" i="9" s="1"/>
  <c r="AV9" i="9"/>
  <c r="AV165" i="9" s="1"/>
  <c r="AU9" i="9"/>
  <c r="AU165" i="9" s="1"/>
  <c r="AT9" i="9"/>
  <c r="AT165" i="9" s="1"/>
  <c r="AS9" i="9"/>
  <c r="AS165" i="9" s="1"/>
  <c r="AR9" i="9"/>
  <c r="AR165" i="9" s="1"/>
  <c r="AQ9" i="9"/>
  <c r="AQ165" i="9" s="1"/>
  <c r="AP9" i="9"/>
  <c r="AP165" i="9" s="1"/>
  <c r="AO9" i="9"/>
  <c r="AO165" i="9" s="1"/>
  <c r="AN9" i="9"/>
  <c r="AN165" i="9" s="1"/>
  <c r="AM9" i="9"/>
  <c r="AM165" i="9" s="1"/>
  <c r="AL9" i="9"/>
  <c r="AL165" i="9" s="1"/>
  <c r="AK9" i="9"/>
  <c r="AK165" i="9" s="1"/>
  <c r="AJ9" i="9"/>
  <c r="AJ165" i="9" s="1"/>
  <c r="AI9" i="9"/>
  <c r="AI165" i="9" s="1"/>
  <c r="AH9" i="9"/>
  <c r="AH165" i="9" s="1"/>
  <c r="AG9" i="9"/>
  <c r="AG165" i="9" s="1"/>
  <c r="AF9" i="9"/>
  <c r="AF165" i="9" s="1"/>
  <c r="AE9" i="9"/>
  <c r="AE165" i="9" s="1"/>
  <c r="AD9" i="9"/>
  <c r="AD165" i="9" s="1"/>
  <c r="AC9" i="9"/>
  <c r="AC165" i="9" s="1"/>
  <c r="AB9" i="9"/>
  <c r="AB165" i="9" s="1"/>
  <c r="AA9" i="9"/>
  <c r="AA165" i="9" s="1"/>
  <c r="Z9" i="9"/>
  <c r="Z165" i="9" s="1"/>
  <c r="Y9" i="9"/>
  <c r="Y165" i="9" s="1"/>
  <c r="X9" i="9"/>
  <c r="X165" i="9" s="1"/>
  <c r="W9" i="9"/>
  <c r="W165" i="9" s="1"/>
  <c r="V9" i="9"/>
  <c r="V165" i="9" s="1"/>
  <c r="U9" i="9"/>
  <c r="U165" i="9" s="1"/>
  <c r="T9" i="9"/>
  <c r="T165" i="9" s="1"/>
  <c r="S9" i="9"/>
  <c r="S165" i="9" s="1"/>
  <c r="R9" i="9"/>
  <c r="R165" i="9" s="1"/>
  <c r="Q9" i="9"/>
  <c r="Q165" i="9" s="1"/>
  <c r="P9" i="9"/>
  <c r="P165" i="9" s="1"/>
  <c r="O9" i="9"/>
  <c r="O165" i="9" s="1"/>
  <c r="N9" i="9"/>
  <c r="N165" i="9" s="1"/>
  <c r="M9" i="9"/>
  <c r="M165" i="9" s="1"/>
  <c r="L9" i="9"/>
  <c r="L165" i="9" s="1"/>
  <c r="K9" i="9"/>
  <c r="K165" i="9" s="1"/>
  <c r="J9" i="9"/>
  <c r="J165" i="9" s="1"/>
  <c r="I9" i="9"/>
  <c r="I165" i="9" s="1"/>
  <c r="H9" i="9"/>
  <c r="H165" i="9" s="1"/>
  <c r="G236" i="8"/>
  <c r="G226" i="8"/>
  <c r="G217" i="8"/>
  <c r="G206" i="8"/>
  <c r="G196" i="8"/>
  <c r="G186" i="8"/>
  <c r="G175" i="8"/>
  <c r="G46" i="8"/>
  <c r="G77" i="8"/>
  <c r="G67" i="8"/>
  <c r="G57" i="8"/>
  <c r="G36" i="8"/>
  <c r="G15" i="8"/>
  <c r="G20" i="1"/>
  <c r="H20" i="1"/>
  <c r="I20" i="1"/>
  <c r="J20" i="1"/>
  <c r="K20" i="1"/>
  <c r="L20" i="1"/>
  <c r="M20" i="1"/>
  <c r="N20" i="1"/>
  <c r="O20" i="1"/>
  <c r="P20" i="1"/>
  <c r="Q20" i="1"/>
  <c r="R20" i="1"/>
  <c r="S20" i="1"/>
  <c r="T20" i="1"/>
  <c r="U20" i="1"/>
  <c r="V20" i="1"/>
  <c r="W20" i="1"/>
  <c r="X20" i="1"/>
  <c r="Y20" i="1"/>
  <c r="Z20" i="1"/>
  <c r="AA20" i="1"/>
  <c r="AB20" i="1"/>
  <c r="AC20" i="1"/>
  <c r="AD20" i="1"/>
  <c r="AE20" i="1"/>
  <c r="AF20" i="1"/>
  <c r="AG20" i="1"/>
  <c r="AH20" i="1"/>
  <c r="AI20" i="1"/>
  <c r="AJ20" i="1"/>
  <c r="AK20" i="1"/>
  <c r="AL20" i="1"/>
  <c r="AM20" i="1"/>
  <c r="AN20" i="1"/>
  <c r="AO20" i="1"/>
  <c r="AP20" i="1"/>
  <c r="AQ20" i="1"/>
  <c r="AR20" i="1"/>
  <c r="AS20" i="1"/>
  <c r="AT20" i="1"/>
  <c r="AU20" i="1"/>
  <c r="AV20" i="1"/>
  <c r="AW20" i="1"/>
  <c r="AX20" i="1"/>
  <c r="AY20" i="1"/>
  <c r="AZ20" i="1"/>
  <c r="BA20" i="1"/>
  <c r="BB20" i="1"/>
  <c r="G19" i="1"/>
  <c r="H19" i="1"/>
  <c r="I19" i="1"/>
  <c r="J19" i="1"/>
  <c r="K19" i="1"/>
  <c r="L19" i="1"/>
  <c r="M19" i="1"/>
  <c r="N19" i="1"/>
  <c r="O19" i="1"/>
  <c r="P19" i="1"/>
  <c r="Q19" i="1"/>
  <c r="R19" i="1"/>
  <c r="S19" i="1"/>
  <c r="T21" i="12"/>
  <c r="U19" i="1"/>
  <c r="V19" i="1"/>
  <c r="W19" i="1"/>
  <c r="X19" i="1"/>
  <c r="Y19" i="1"/>
  <c r="Z19" i="1"/>
  <c r="AA19" i="1"/>
  <c r="AB19" i="1"/>
  <c r="AC19" i="1"/>
  <c r="AD19" i="1"/>
  <c r="AE19" i="1"/>
  <c r="AF19" i="1"/>
  <c r="AG19" i="1"/>
  <c r="AH19" i="1"/>
  <c r="AI19" i="1"/>
  <c r="AJ19" i="1"/>
  <c r="AK19" i="1"/>
  <c r="AL19" i="1"/>
  <c r="AM19" i="1"/>
  <c r="AN19" i="1"/>
  <c r="AO19" i="1"/>
  <c r="AP19" i="1"/>
  <c r="AQ19" i="1"/>
  <c r="AR19" i="1"/>
  <c r="AS19" i="1"/>
  <c r="AT19" i="1"/>
  <c r="AU19" i="1"/>
  <c r="AV19" i="1"/>
  <c r="AW19" i="1"/>
  <c r="AX19" i="1"/>
  <c r="AY19" i="1"/>
  <c r="AZ19" i="1"/>
  <c r="BA19" i="1"/>
  <c r="BB19" i="1"/>
  <c r="H18" i="1"/>
  <c r="I18" i="1"/>
  <c r="J18" i="1"/>
  <c r="K18" i="1"/>
  <c r="L18" i="1"/>
  <c r="M18" i="1"/>
  <c r="N18" i="1"/>
  <c r="O18" i="1"/>
  <c r="P18" i="1"/>
  <c r="Q18" i="1"/>
  <c r="R18" i="1"/>
  <c r="S18" i="1"/>
  <c r="T18" i="1"/>
  <c r="U18" i="1"/>
  <c r="V18" i="1"/>
  <c r="W18" i="1"/>
  <c r="X18" i="1"/>
  <c r="Y18" i="1"/>
  <c r="Z18" i="1"/>
  <c r="AA18" i="1"/>
  <c r="AB18" i="1"/>
  <c r="AC18" i="1"/>
  <c r="AD18" i="1"/>
  <c r="AE18" i="1"/>
  <c r="AF18" i="1"/>
  <c r="AG18" i="1"/>
  <c r="AH18" i="1"/>
  <c r="AI18" i="1"/>
  <c r="AJ18" i="1"/>
  <c r="AK18" i="1"/>
  <c r="AL18" i="1"/>
  <c r="AM18" i="1"/>
  <c r="AN18" i="1"/>
  <c r="AO18" i="1"/>
  <c r="AP18" i="1"/>
  <c r="AQ18" i="1"/>
  <c r="AR18" i="1"/>
  <c r="AS18" i="1"/>
  <c r="AT18" i="1"/>
  <c r="AU18" i="1"/>
  <c r="AV18" i="1"/>
  <c r="AW18" i="1"/>
  <c r="AX18" i="1"/>
  <c r="AY18" i="1"/>
  <c r="AZ18" i="1"/>
  <c r="BA18" i="1"/>
  <c r="BB18" i="1"/>
  <c r="H17" i="1"/>
  <c r="I17" i="1"/>
  <c r="J17" i="1"/>
  <c r="K17" i="1"/>
  <c r="L17" i="1"/>
  <c r="M17" i="1"/>
  <c r="N17" i="1"/>
  <c r="O17" i="1"/>
  <c r="P17" i="1"/>
  <c r="Q17" i="1"/>
  <c r="R17" i="1"/>
  <c r="S17" i="1"/>
  <c r="T17" i="1"/>
  <c r="U17" i="1"/>
  <c r="V17" i="1"/>
  <c r="W17" i="1"/>
  <c r="X17" i="1"/>
  <c r="Y17" i="1"/>
  <c r="Z17" i="1"/>
  <c r="AA17" i="1"/>
  <c r="AB17" i="1"/>
  <c r="AC17" i="1"/>
  <c r="AD17" i="1"/>
  <c r="AE17" i="1"/>
  <c r="AF17" i="1"/>
  <c r="AG17" i="1"/>
  <c r="AH17" i="1"/>
  <c r="AI17" i="1"/>
  <c r="AJ17" i="1"/>
  <c r="AK17" i="1"/>
  <c r="AL17" i="1"/>
  <c r="AM17" i="1"/>
  <c r="AN17" i="1"/>
  <c r="AO17" i="1"/>
  <c r="AP17" i="1"/>
  <c r="AQ17" i="1"/>
  <c r="AR17" i="1"/>
  <c r="AS17" i="1"/>
  <c r="AT17" i="1"/>
  <c r="AU17" i="1"/>
  <c r="AV17" i="1"/>
  <c r="AW17" i="1"/>
  <c r="AX17" i="1"/>
  <c r="AY17" i="1"/>
  <c r="AZ17" i="1"/>
  <c r="BA17" i="1"/>
  <c r="BB17" i="1"/>
  <c r="BF14" i="3"/>
  <c r="BF11" i="1"/>
  <c r="BF4" i="1"/>
  <c r="F32" i="4"/>
  <c r="F34" i="4"/>
  <c r="T59" i="4"/>
  <c r="U59" i="4" s="1"/>
  <c r="V59" i="4" s="1"/>
  <c r="W59" i="4" s="1"/>
  <c r="X59" i="4" s="1"/>
  <c r="Y59" i="4" s="1"/>
  <c r="Z59" i="4" s="1"/>
  <c r="AA59" i="4" s="1"/>
  <c r="AB59" i="4" s="1"/>
  <c r="AC59" i="4" s="1"/>
  <c r="AD59" i="4" s="1"/>
  <c r="AE59" i="4" s="1"/>
  <c r="AF59" i="4" s="1"/>
  <c r="AG59" i="4" s="1"/>
  <c r="AH59" i="4" s="1"/>
  <c r="AI59" i="4" s="1"/>
  <c r="AJ59" i="4" s="1"/>
  <c r="AK59" i="4" s="1"/>
  <c r="AL59" i="4" s="1"/>
  <c r="AM59" i="4" s="1"/>
  <c r="AN59" i="4" s="1"/>
  <c r="AO59" i="4" s="1"/>
  <c r="AP59" i="4" s="1"/>
  <c r="AQ59" i="4" s="1"/>
  <c r="AR59" i="4" s="1"/>
  <c r="AS59" i="4" s="1"/>
  <c r="AT59" i="4" s="1"/>
  <c r="AU59" i="4" s="1"/>
  <c r="AV59" i="4" s="1"/>
  <c r="AW59" i="4" s="1"/>
  <c r="AX59" i="4" s="1"/>
  <c r="AY59" i="4" s="1"/>
  <c r="AZ59" i="4" s="1"/>
  <c r="BA59" i="4" s="1"/>
  <c r="BB59" i="4" s="1"/>
  <c r="E139" i="7"/>
  <c r="E140" i="7"/>
  <c r="F31" i="4"/>
  <c r="BB19" i="12" l="1"/>
  <c r="BB18" i="4"/>
  <c r="BA19" i="12"/>
  <c r="BA18" i="4"/>
  <c r="AZ19" i="12"/>
  <c r="AZ18" i="4"/>
  <c r="AY19" i="12"/>
  <c r="AY18" i="4"/>
  <c r="AX19" i="12"/>
  <c r="AX18" i="4"/>
  <c r="AW19" i="12"/>
  <c r="AW18" i="4"/>
  <c r="AV19" i="12"/>
  <c r="AV18" i="4"/>
  <c r="AU19" i="12"/>
  <c r="AU18" i="4"/>
  <c r="AT19" i="12"/>
  <c r="AT18" i="4"/>
  <c r="AS19" i="12"/>
  <c r="AS18" i="4"/>
  <c r="AR19" i="12"/>
  <c r="AR18" i="4"/>
  <c r="AQ19" i="12"/>
  <c r="AQ18" i="4"/>
  <c r="AP19" i="12"/>
  <c r="AP18" i="4"/>
  <c r="AO19" i="12"/>
  <c r="AO18" i="4"/>
  <c r="AN19" i="12"/>
  <c r="AN18" i="4"/>
  <c r="AM19" i="12"/>
  <c r="AM18" i="4"/>
  <c r="AL19" i="12"/>
  <c r="AL18" i="4"/>
  <c r="AK19" i="12"/>
  <c r="AK18" i="4"/>
  <c r="AJ19" i="12"/>
  <c r="AJ18" i="4"/>
  <c r="AI19" i="12"/>
  <c r="AI18" i="4"/>
  <c r="AH19" i="12"/>
  <c r="AH18" i="4"/>
  <c r="AG19" i="12"/>
  <c r="AG18" i="4"/>
  <c r="AF19" i="12"/>
  <c r="AF18" i="4"/>
  <c r="AE19" i="12"/>
  <c r="AE18" i="4"/>
  <c r="AD19" i="12"/>
  <c r="AD18" i="4"/>
  <c r="AC19" i="12"/>
  <c r="AC18" i="4"/>
  <c r="AB19" i="12"/>
  <c r="AB18" i="4"/>
  <c r="AA19" i="12"/>
  <c r="AA18" i="4"/>
  <c r="Z19" i="12"/>
  <c r="Z18" i="4"/>
  <c r="Y19" i="12"/>
  <c r="Y18" i="4"/>
  <c r="X19" i="12"/>
  <c r="X18" i="4"/>
  <c r="W19" i="12"/>
  <c r="W18" i="4"/>
  <c r="V19" i="12"/>
  <c r="V18" i="4"/>
  <c r="U19" i="12"/>
  <c r="U18" i="4"/>
  <c r="T19" i="12"/>
  <c r="T18" i="4"/>
  <c r="S19" i="12"/>
  <c r="S18" i="4"/>
  <c r="R19" i="12"/>
  <c r="R18" i="4"/>
  <c r="Q19" i="12"/>
  <c r="Q18" i="4"/>
  <c r="P19" i="12"/>
  <c r="P18" i="4"/>
  <c r="O19" i="12"/>
  <c r="O18" i="4"/>
  <c r="N19" i="12"/>
  <c r="N18" i="4"/>
  <c r="M19" i="12"/>
  <c r="M18" i="4"/>
  <c r="L19" i="12"/>
  <c r="L18" i="4"/>
  <c r="K19" i="12"/>
  <c r="K18" i="4"/>
  <c r="J19" i="12"/>
  <c r="J18" i="4"/>
  <c r="I19" i="12"/>
  <c r="I18" i="4"/>
  <c r="H19" i="12"/>
  <c r="H18" i="4"/>
  <c r="BB20" i="12"/>
  <c r="BB19" i="4"/>
  <c r="BA20" i="12"/>
  <c r="BA19" i="4"/>
  <c r="AZ20" i="12"/>
  <c r="AZ19" i="4"/>
  <c r="AY20" i="12"/>
  <c r="AY19" i="4"/>
  <c r="AX20" i="12"/>
  <c r="AX19" i="4"/>
  <c r="AW20" i="12"/>
  <c r="AW19" i="4"/>
  <c r="AV20" i="12"/>
  <c r="AV19" i="4"/>
  <c r="AU20" i="12"/>
  <c r="AU19" i="4"/>
  <c r="AT20" i="12"/>
  <c r="AT19" i="4"/>
  <c r="AS20" i="12"/>
  <c r="AS19" i="4"/>
  <c r="AR20" i="12"/>
  <c r="AR19" i="4"/>
  <c r="AQ20" i="12"/>
  <c r="AQ19" i="4"/>
  <c r="AP20" i="12"/>
  <c r="AP19" i="4"/>
  <c r="AO20" i="12"/>
  <c r="AO19" i="4"/>
  <c r="AN20" i="12"/>
  <c r="AN19" i="4"/>
  <c r="AM20" i="12"/>
  <c r="AM19" i="4"/>
  <c r="AL20" i="12"/>
  <c r="AL19" i="4"/>
  <c r="AK20" i="12"/>
  <c r="AK19" i="4"/>
  <c r="AJ20" i="12"/>
  <c r="AJ19" i="4"/>
  <c r="AI20" i="12"/>
  <c r="AI19" i="4"/>
  <c r="AH20" i="12"/>
  <c r="AH19" i="4"/>
  <c r="AG20" i="12"/>
  <c r="AG19" i="4"/>
  <c r="AF20" i="12"/>
  <c r="AF19" i="4"/>
  <c r="AE20" i="12"/>
  <c r="AE19" i="4"/>
  <c r="AD20" i="12"/>
  <c r="AD19" i="4"/>
  <c r="AC20" i="12"/>
  <c r="AC19" i="4"/>
  <c r="AB20" i="12"/>
  <c r="AB19" i="4"/>
  <c r="AA20" i="12"/>
  <c r="AA19" i="4"/>
  <c r="Z20" i="12"/>
  <c r="Z19" i="4"/>
  <c r="Y20" i="12"/>
  <c r="Y19" i="4"/>
  <c r="X20" i="12"/>
  <c r="X19" i="4"/>
  <c r="W20" i="12"/>
  <c r="W19" i="4"/>
  <c r="V20" i="12"/>
  <c r="V19" i="4"/>
  <c r="U20" i="12"/>
  <c r="U19" i="4"/>
  <c r="T20" i="12"/>
  <c r="T19" i="4"/>
  <c r="S20" i="12"/>
  <c r="S19" i="4"/>
  <c r="R20" i="12"/>
  <c r="R19" i="4"/>
  <c r="Q20" i="12"/>
  <c r="Q19" i="4"/>
  <c r="P20" i="12"/>
  <c r="P19" i="4"/>
  <c r="O20" i="12"/>
  <c r="O19" i="4"/>
  <c r="N20" i="12"/>
  <c r="N19" i="4"/>
  <c r="M20" i="12"/>
  <c r="M19" i="4"/>
  <c r="L20" i="12"/>
  <c r="L19" i="4"/>
  <c r="K20" i="12"/>
  <c r="K19" i="4"/>
  <c r="J20" i="12"/>
  <c r="J19" i="4"/>
  <c r="I20" i="12"/>
  <c r="I19" i="4"/>
  <c r="H20" i="12"/>
  <c r="H19" i="4"/>
  <c r="G20" i="12"/>
  <c r="G19" i="4"/>
  <c r="BB21" i="12"/>
  <c r="BB20" i="4"/>
  <c r="BA21" i="12"/>
  <c r="BA20" i="4"/>
  <c r="AZ21" i="12"/>
  <c r="AZ20" i="4"/>
  <c r="AY21" i="12"/>
  <c r="AY20" i="4"/>
  <c r="AX21" i="12"/>
  <c r="AX20" i="4"/>
  <c r="AW21" i="12"/>
  <c r="AW20" i="4"/>
  <c r="AV21" i="12"/>
  <c r="AV20" i="4"/>
  <c r="AU21" i="12"/>
  <c r="AU20" i="4"/>
  <c r="AT21" i="12"/>
  <c r="AT20" i="4"/>
  <c r="AS21" i="12"/>
  <c r="AS20" i="4"/>
  <c r="AR21" i="12"/>
  <c r="AR20" i="4"/>
  <c r="AQ21" i="12"/>
  <c r="AQ20" i="4"/>
  <c r="AP21" i="12"/>
  <c r="AP20" i="4"/>
  <c r="AO21" i="12"/>
  <c r="AO20" i="4"/>
  <c r="AN21" i="12"/>
  <c r="AN20" i="4"/>
  <c r="AM21" i="12"/>
  <c r="AM20" i="4"/>
  <c r="AL21" i="12"/>
  <c r="AL20" i="4"/>
  <c r="AK21" i="12"/>
  <c r="AK20" i="4"/>
  <c r="AJ21" i="12"/>
  <c r="AJ20" i="4"/>
  <c r="AI21" i="12"/>
  <c r="AI20" i="4"/>
  <c r="AH21" i="12"/>
  <c r="AH20" i="4"/>
  <c r="AG21" i="12"/>
  <c r="AG20" i="4"/>
  <c r="AF21" i="12"/>
  <c r="AF20" i="4"/>
  <c r="AE21" i="12"/>
  <c r="AE20" i="4"/>
  <c r="AD21" i="12"/>
  <c r="AD20" i="4"/>
  <c r="AC21" i="12"/>
  <c r="AC20" i="4"/>
  <c r="AB21" i="12"/>
  <c r="AB20" i="4"/>
  <c r="AA21" i="12"/>
  <c r="AA20" i="4"/>
  <c r="Z21" i="12"/>
  <c r="Z20" i="4"/>
  <c r="Y21" i="12"/>
  <c r="Y20" i="4"/>
  <c r="X21" i="12"/>
  <c r="X20" i="4"/>
  <c r="W21" i="12"/>
  <c r="W20" i="4"/>
  <c r="V21" i="12"/>
  <c r="V20" i="4"/>
  <c r="U21" i="12"/>
  <c r="U20" i="4"/>
  <c r="S21" i="12"/>
  <c r="S20" i="4"/>
  <c r="R21" i="12"/>
  <c r="R20" i="4"/>
  <c r="Q21" i="12"/>
  <c r="Q20" i="4"/>
  <c r="P21" i="12"/>
  <c r="P20" i="4"/>
  <c r="O21" i="12"/>
  <c r="O20" i="4"/>
  <c r="N21" i="12"/>
  <c r="N20" i="4"/>
  <c r="M21" i="12"/>
  <c r="M20" i="4"/>
  <c r="L21" i="12"/>
  <c r="L20" i="4"/>
  <c r="K21" i="12"/>
  <c r="K20" i="4"/>
  <c r="J21" i="12"/>
  <c r="J20" i="4"/>
  <c r="I21" i="12"/>
  <c r="I20" i="4"/>
  <c r="H21" i="12"/>
  <c r="H20" i="4"/>
  <c r="G21" i="12"/>
  <c r="G20" i="4"/>
  <c r="BB22" i="12"/>
  <c r="BB21" i="4"/>
  <c r="BA22" i="12"/>
  <c r="BA21" i="4"/>
  <c r="AZ22" i="12"/>
  <c r="AZ21" i="4"/>
  <c r="AY22" i="12"/>
  <c r="AY21" i="4"/>
  <c r="AX22" i="12"/>
  <c r="AX21" i="4"/>
  <c r="AW22" i="12"/>
  <c r="AW21" i="4"/>
  <c r="AV22" i="12"/>
  <c r="AV21" i="4"/>
  <c r="AU22" i="12"/>
  <c r="AU21" i="4"/>
  <c r="AT22" i="12"/>
  <c r="AT21" i="4"/>
  <c r="AS22" i="12"/>
  <c r="AS21" i="4"/>
  <c r="AR22" i="12"/>
  <c r="AR21" i="4"/>
  <c r="AQ22" i="12"/>
  <c r="AQ21" i="4"/>
  <c r="AP22" i="12"/>
  <c r="AP21" i="4"/>
  <c r="AO22" i="12"/>
  <c r="AO21" i="4"/>
  <c r="AN22" i="12"/>
  <c r="AN21" i="4"/>
  <c r="AM22" i="12"/>
  <c r="AM21" i="4"/>
  <c r="AL22" i="12"/>
  <c r="AL21" i="4"/>
  <c r="AK22" i="12"/>
  <c r="AK21" i="4"/>
  <c r="AJ22" i="12"/>
  <c r="AJ21" i="4"/>
  <c r="AI22" i="12"/>
  <c r="AI21" i="4"/>
  <c r="AH22" i="12"/>
  <c r="AH21" i="4"/>
  <c r="AG22" i="12"/>
  <c r="AG21" i="4"/>
  <c r="AF22" i="12"/>
  <c r="AF21" i="4"/>
  <c r="AE22" i="12"/>
  <c r="AE21" i="4"/>
  <c r="AD22" i="12"/>
  <c r="AD21" i="4"/>
  <c r="AC22" i="12"/>
  <c r="AC21" i="4"/>
  <c r="AB22" i="12"/>
  <c r="AB21" i="4"/>
  <c r="AA22" i="12"/>
  <c r="AA21" i="4"/>
  <c r="Z22" i="12"/>
  <c r="Z21" i="4"/>
  <c r="Y22" i="12"/>
  <c r="Y21" i="4"/>
  <c r="X22" i="12"/>
  <c r="X21" i="4"/>
  <c r="W22" i="12"/>
  <c r="W21" i="4"/>
  <c r="V22" i="12"/>
  <c r="V21" i="4"/>
  <c r="U22" i="12"/>
  <c r="U21" i="4"/>
  <c r="T22" i="12"/>
  <c r="T21" i="4"/>
  <c r="S22" i="12"/>
  <c r="S21" i="4"/>
  <c r="R22" i="12"/>
  <c r="R21" i="4"/>
  <c r="Q22" i="12"/>
  <c r="Q21" i="4"/>
  <c r="P22" i="12"/>
  <c r="P21" i="4"/>
  <c r="O22" i="12"/>
  <c r="O21" i="4"/>
  <c r="N22" i="12"/>
  <c r="N21" i="4"/>
  <c r="M22" i="12"/>
  <c r="M21" i="4"/>
  <c r="L22" i="12"/>
  <c r="L21" i="4"/>
  <c r="K22" i="12"/>
  <c r="K21" i="4"/>
  <c r="J22" i="12"/>
  <c r="J21" i="4"/>
  <c r="I22" i="12"/>
  <c r="I21" i="4"/>
  <c r="H22" i="12"/>
  <c r="H21" i="4"/>
  <c r="G22" i="12"/>
  <c r="F22" i="12"/>
  <c r="BB98" i="5"/>
  <c r="AW16" i="1"/>
  <c r="AW18" i="12" s="1"/>
  <c r="F230" i="7"/>
  <c r="F231" i="7"/>
  <c r="F232" i="7"/>
  <c r="F233" i="7"/>
  <c r="F234" i="7"/>
  <c r="F235" i="7"/>
  <c r="F236" i="7"/>
  <c r="F237" i="7"/>
  <c r="F238" i="7"/>
  <c r="F239" i="7"/>
  <c r="F240" i="7"/>
  <c r="F241" i="7"/>
  <c r="F242" i="7"/>
  <c r="F243" i="7"/>
  <c r="F229" i="7"/>
  <c r="F272" i="11"/>
  <c r="F287" i="7"/>
  <c r="F289" i="7"/>
  <c r="F288" i="7"/>
  <c r="E30" i="7"/>
  <c r="BF13" i="3"/>
  <c r="BF16" i="3" s="1"/>
  <c r="F14" i="3" s="1"/>
  <c r="E146" i="7"/>
  <c r="E143" i="7"/>
  <c r="E145" i="7"/>
  <c r="E142" i="7"/>
  <c r="E137" i="7"/>
  <c r="F227" i="11" s="1"/>
  <c r="E48" i="7"/>
  <c r="E168" i="7" s="1"/>
  <c r="E35" i="7"/>
  <c r="E36" i="7"/>
  <c r="E37" i="7"/>
  <c r="E38" i="7"/>
  <c r="E39" i="7"/>
  <c r="E40" i="7"/>
  <c r="E41" i="7"/>
  <c r="E42" i="7"/>
  <c r="E43" i="7"/>
  <c r="E44" i="7"/>
  <c r="E45" i="7"/>
  <c r="E46" i="7"/>
  <c r="E47" i="7"/>
  <c r="E34" i="7"/>
  <c r="BB114" i="6"/>
  <c r="BB130" i="6" s="1"/>
  <c r="BB114" i="5"/>
  <c r="BB130" i="5" s="1"/>
  <c r="BA114" i="5"/>
  <c r="BA130" i="5" s="1"/>
  <c r="AW51" i="9"/>
  <c r="AW210" i="9" s="1"/>
  <c r="AW42" i="9"/>
  <c r="AW200" i="9" s="1"/>
  <c r="AW70" i="9"/>
  <c r="AW230" i="9" s="1"/>
  <c r="AW60" i="9"/>
  <c r="AW219" i="9" s="1"/>
  <c r="AV18" i="3"/>
  <c r="AW22" i="9"/>
  <c r="AW178" i="9" s="1"/>
  <c r="AW11" i="9"/>
  <c r="AW167" i="9" s="1"/>
  <c r="AO51" i="9"/>
  <c r="AO210" i="9" s="1"/>
  <c r="AO42" i="9"/>
  <c r="AO200" i="9" s="1"/>
  <c r="AO70" i="9"/>
  <c r="AO230" i="9" s="1"/>
  <c r="AO60" i="9"/>
  <c r="AO219" i="9" s="1"/>
  <c r="AN18" i="3"/>
  <c r="AO22" i="9"/>
  <c r="AO178" i="9" s="1"/>
  <c r="AO11" i="9"/>
  <c r="AO167" i="9" s="1"/>
  <c r="AG51" i="9"/>
  <c r="AG210" i="9" s="1"/>
  <c r="AG42" i="9"/>
  <c r="AG200" i="9" s="1"/>
  <c r="AG70" i="9"/>
  <c r="AG230" i="9" s="1"/>
  <c r="AG60" i="9"/>
  <c r="AG219" i="9" s="1"/>
  <c r="AF18" i="3"/>
  <c r="AG22" i="9"/>
  <c r="AG178" i="9" s="1"/>
  <c r="AG11" i="9"/>
  <c r="AG167" i="9" s="1"/>
  <c r="Y51" i="9"/>
  <c r="Y210" i="9" s="1"/>
  <c r="Y42" i="9"/>
  <c r="Y200" i="9" s="1"/>
  <c r="Y70" i="9"/>
  <c r="Y230" i="9" s="1"/>
  <c r="Y60" i="9"/>
  <c r="Y219" i="9" s="1"/>
  <c r="X18" i="3"/>
  <c r="Y22" i="9"/>
  <c r="Y178" i="9" s="1"/>
  <c r="Y11" i="9"/>
  <c r="Y167" i="9" s="1"/>
  <c r="Q51" i="9"/>
  <c r="Q210" i="9" s="1"/>
  <c r="Q42" i="9"/>
  <c r="Q200" i="9" s="1"/>
  <c r="Q70" i="9"/>
  <c r="Q230" i="9" s="1"/>
  <c r="Q60" i="9"/>
  <c r="Q219" i="9" s="1"/>
  <c r="P18" i="3"/>
  <c r="Q22" i="9"/>
  <c r="Q178" i="9" s="1"/>
  <c r="Q11" i="9"/>
  <c r="Q167" i="9" s="1"/>
  <c r="I51" i="9"/>
  <c r="I210" i="9" s="1"/>
  <c r="I42" i="9"/>
  <c r="I200" i="9" s="1"/>
  <c r="I70" i="9"/>
  <c r="I230" i="9" s="1"/>
  <c r="I60" i="9"/>
  <c r="I219" i="9" s="1"/>
  <c r="H18" i="3"/>
  <c r="I22" i="9"/>
  <c r="I178" i="9" s="1"/>
  <c r="I11" i="9"/>
  <c r="I167" i="9" s="1"/>
  <c r="AW52" i="9"/>
  <c r="AW71" i="9"/>
  <c r="AW61" i="9"/>
  <c r="AW220" i="9" s="1"/>
  <c r="AW33" i="9"/>
  <c r="AW190" i="9" s="1"/>
  <c r="AW23" i="9"/>
  <c r="AW179" i="9" s="1"/>
  <c r="AW12" i="9"/>
  <c r="AW168" i="9" s="1"/>
  <c r="AV19" i="3"/>
  <c r="AO52" i="9"/>
  <c r="AO71" i="9"/>
  <c r="AO61" i="9"/>
  <c r="AO220" i="9" s="1"/>
  <c r="AO33" i="9"/>
  <c r="AO190" i="9" s="1"/>
  <c r="AO23" i="9"/>
  <c r="AO179" i="9" s="1"/>
  <c r="AO12" i="9"/>
  <c r="AO168" i="9" s="1"/>
  <c r="AN19" i="3"/>
  <c r="AG52" i="9"/>
  <c r="AG71" i="9"/>
  <c r="AG61" i="9"/>
  <c r="AG220" i="9" s="1"/>
  <c r="AG33" i="9"/>
  <c r="AG190" i="9" s="1"/>
  <c r="AG23" i="9"/>
  <c r="AG179" i="9" s="1"/>
  <c r="AG12" i="9"/>
  <c r="AG168" i="9" s="1"/>
  <c r="AF19" i="3"/>
  <c r="Y52" i="9"/>
  <c r="Y71" i="9"/>
  <c r="Y61" i="9"/>
  <c r="Y220" i="9" s="1"/>
  <c r="Y33" i="9"/>
  <c r="Y190" i="9" s="1"/>
  <c r="Y23" i="9"/>
  <c r="Y179" i="9" s="1"/>
  <c r="Y12" i="9"/>
  <c r="Y168" i="9" s="1"/>
  <c r="X19" i="3"/>
  <c r="Q52" i="9"/>
  <c r="Q71" i="9"/>
  <c r="Q61" i="9"/>
  <c r="Q220" i="9" s="1"/>
  <c r="Q33" i="9"/>
  <c r="Q190" i="9" s="1"/>
  <c r="Q23" i="9"/>
  <c r="Q179" i="9" s="1"/>
  <c r="Q12" i="9"/>
  <c r="Q168" i="9" s="1"/>
  <c r="P19" i="3"/>
  <c r="I52" i="9"/>
  <c r="I71" i="9"/>
  <c r="I61" i="9"/>
  <c r="I220" i="9" s="1"/>
  <c r="I33" i="9"/>
  <c r="I190" i="9" s="1"/>
  <c r="I23" i="9"/>
  <c r="I179" i="9" s="1"/>
  <c r="I12" i="9"/>
  <c r="I168" i="9" s="1"/>
  <c r="H19" i="3"/>
  <c r="AW20" i="3"/>
  <c r="AO20" i="3"/>
  <c r="AG20" i="3"/>
  <c r="Y20" i="3"/>
  <c r="Q20" i="3"/>
  <c r="I20" i="3"/>
  <c r="AY62" i="9"/>
  <c r="AY221" i="9" s="1"/>
  <c r="AY53" i="9"/>
  <c r="AY34" i="9"/>
  <c r="AY191" i="9" s="1"/>
  <c r="AY25" i="9"/>
  <c r="AY181" i="9" s="1"/>
  <c r="AY43" i="9"/>
  <c r="AY14" i="9"/>
  <c r="AY170" i="9" s="1"/>
  <c r="AX21" i="3"/>
  <c r="AQ62" i="9"/>
  <c r="AQ221" i="9" s="1"/>
  <c r="AQ53" i="9"/>
  <c r="AQ34" i="9"/>
  <c r="AQ191" i="9" s="1"/>
  <c r="AQ25" i="9"/>
  <c r="AQ181" i="9" s="1"/>
  <c r="AQ14" i="9"/>
  <c r="AQ170" i="9" s="1"/>
  <c r="AQ43" i="9"/>
  <c r="AP21" i="3"/>
  <c r="AI62" i="9"/>
  <c r="AI221" i="9" s="1"/>
  <c r="AI53" i="9"/>
  <c r="AI43" i="9"/>
  <c r="AI34" i="9"/>
  <c r="AI191" i="9" s="1"/>
  <c r="AI25" i="9"/>
  <c r="AI181" i="9" s="1"/>
  <c r="AI14" i="9"/>
  <c r="AI170" i="9" s="1"/>
  <c r="AH21" i="3"/>
  <c r="AA62" i="9"/>
  <c r="AA221" i="9" s="1"/>
  <c r="AA53" i="9"/>
  <c r="AA34" i="9"/>
  <c r="AA191" i="9" s="1"/>
  <c r="AA25" i="9"/>
  <c r="AA181" i="9" s="1"/>
  <c r="AA14" i="9"/>
  <c r="AA170" i="9" s="1"/>
  <c r="AA43" i="9"/>
  <c r="Z21" i="3"/>
  <c r="S62" i="9"/>
  <c r="S221" i="9" s="1"/>
  <c r="S53" i="9"/>
  <c r="S43" i="9"/>
  <c r="S34" i="9"/>
  <c r="S191" i="9" s="1"/>
  <c r="S25" i="9"/>
  <c r="S181" i="9" s="1"/>
  <c r="S14" i="9"/>
  <c r="S170" i="9" s="1"/>
  <c r="R21" i="3"/>
  <c r="K62" i="9"/>
  <c r="K221" i="9" s="1"/>
  <c r="K53" i="9"/>
  <c r="K43" i="9"/>
  <c r="K34" i="9"/>
  <c r="K191" i="9" s="1"/>
  <c r="K25" i="9"/>
  <c r="K181" i="9" s="1"/>
  <c r="K14" i="9"/>
  <c r="K170" i="9" s="1"/>
  <c r="J21" i="3"/>
  <c r="AV60" i="9"/>
  <c r="AV219" i="9" s="1"/>
  <c r="AV51" i="9"/>
  <c r="AV210" i="9" s="1"/>
  <c r="AV70" i="9"/>
  <c r="AV230" i="9" s="1"/>
  <c r="AU18" i="3"/>
  <c r="AV22" i="9"/>
  <c r="AV178" i="9" s="1"/>
  <c r="AV42" i="9"/>
  <c r="AV200" i="9" s="1"/>
  <c r="AV11" i="9"/>
  <c r="AV167" i="9" s="1"/>
  <c r="AN60" i="9"/>
  <c r="AN219" i="9" s="1"/>
  <c r="AN51" i="9"/>
  <c r="AN210" i="9" s="1"/>
  <c r="AN70" i="9"/>
  <c r="AN230" i="9" s="1"/>
  <c r="AM18" i="3"/>
  <c r="AN42" i="9"/>
  <c r="AN200" i="9" s="1"/>
  <c r="AN22" i="9"/>
  <c r="AN178" i="9" s="1"/>
  <c r="AN11" i="9"/>
  <c r="AN167" i="9" s="1"/>
  <c r="AF60" i="9"/>
  <c r="AF219" i="9" s="1"/>
  <c r="AF51" i="9"/>
  <c r="AF210" i="9" s="1"/>
  <c r="AF70" i="9"/>
  <c r="AF230" i="9" s="1"/>
  <c r="AE18" i="3"/>
  <c r="AF42" i="9"/>
  <c r="AF200" i="9" s="1"/>
  <c r="AF22" i="9"/>
  <c r="AF178" i="9" s="1"/>
  <c r="AF11" i="9"/>
  <c r="AF167" i="9" s="1"/>
  <c r="X60" i="9"/>
  <c r="X219" i="9" s="1"/>
  <c r="X51" i="9"/>
  <c r="X210" i="9" s="1"/>
  <c r="X70" i="9"/>
  <c r="X230" i="9" s="1"/>
  <c r="W18" i="3"/>
  <c r="X42" i="9"/>
  <c r="X200" i="9" s="1"/>
  <c r="X22" i="9"/>
  <c r="X178" i="9" s="1"/>
  <c r="X11" i="9"/>
  <c r="X167" i="9" s="1"/>
  <c r="P60" i="9"/>
  <c r="P219" i="9" s="1"/>
  <c r="P51" i="9"/>
  <c r="P210" i="9" s="1"/>
  <c r="P70" i="9"/>
  <c r="P230" i="9" s="1"/>
  <c r="O18" i="3"/>
  <c r="P22" i="9"/>
  <c r="P178" i="9" s="1"/>
  <c r="P42" i="9"/>
  <c r="P200" i="9" s="1"/>
  <c r="P11" i="9"/>
  <c r="P167" i="9" s="1"/>
  <c r="H60" i="9"/>
  <c r="H219" i="9" s="1"/>
  <c r="H51" i="9"/>
  <c r="H210" i="9" s="1"/>
  <c r="H70" i="9"/>
  <c r="H230" i="9" s="1"/>
  <c r="G18" i="3"/>
  <c r="H42" i="9"/>
  <c r="H200" i="9" s="1"/>
  <c r="H22" i="9"/>
  <c r="H178" i="9" s="1"/>
  <c r="H11" i="9"/>
  <c r="H167" i="9" s="1"/>
  <c r="AV61" i="9"/>
  <c r="AV220" i="9" s="1"/>
  <c r="AV52" i="9"/>
  <c r="AV71" i="9"/>
  <c r="AV33" i="9"/>
  <c r="AV190" i="9" s="1"/>
  <c r="AV23" i="9"/>
  <c r="AV179" i="9" s="1"/>
  <c r="AU19" i="3"/>
  <c r="AV12" i="9"/>
  <c r="AV168" i="9" s="1"/>
  <c r="AN61" i="9"/>
  <c r="AN220" i="9" s="1"/>
  <c r="AN52" i="9"/>
  <c r="AN71" i="9"/>
  <c r="AN33" i="9"/>
  <c r="AN190" i="9" s="1"/>
  <c r="AN23" i="9"/>
  <c r="AN179" i="9" s="1"/>
  <c r="AM19" i="3"/>
  <c r="AN12" i="9"/>
  <c r="AN168" i="9" s="1"/>
  <c r="AF61" i="9"/>
  <c r="AF220" i="9" s="1"/>
  <c r="AF52" i="9"/>
  <c r="AF71" i="9"/>
  <c r="AF33" i="9"/>
  <c r="AF190" i="9" s="1"/>
  <c r="AF23" i="9"/>
  <c r="AF179" i="9" s="1"/>
  <c r="AE19" i="3"/>
  <c r="AF12" i="9"/>
  <c r="AF168" i="9" s="1"/>
  <c r="X61" i="9"/>
  <c r="X220" i="9" s="1"/>
  <c r="X52" i="9"/>
  <c r="X71" i="9"/>
  <c r="X33" i="9"/>
  <c r="X190" i="9" s="1"/>
  <c r="X23" i="9"/>
  <c r="X179" i="9" s="1"/>
  <c r="W19" i="3"/>
  <c r="X12" i="9"/>
  <c r="X168" i="9" s="1"/>
  <c r="P61" i="9"/>
  <c r="P220" i="9" s="1"/>
  <c r="P52" i="9"/>
  <c r="P71" i="9"/>
  <c r="P33" i="9"/>
  <c r="P190" i="9" s="1"/>
  <c r="P23" i="9"/>
  <c r="P179" i="9" s="1"/>
  <c r="O19" i="3"/>
  <c r="P12" i="9"/>
  <c r="P168" i="9" s="1"/>
  <c r="G19" i="3"/>
  <c r="AV20" i="3"/>
  <c r="AN20" i="3"/>
  <c r="AF20" i="3"/>
  <c r="X20" i="3"/>
  <c r="P20" i="3"/>
  <c r="H20" i="3"/>
  <c r="AX43" i="9"/>
  <c r="AX62" i="9"/>
  <c r="AX221" i="9" s="1"/>
  <c r="AX53" i="9"/>
  <c r="AX34" i="9"/>
  <c r="AX191" i="9" s="1"/>
  <c r="AX25" i="9"/>
  <c r="AX181" i="9" s="1"/>
  <c r="AX14" i="9"/>
  <c r="AX170" i="9" s="1"/>
  <c r="AW21" i="3"/>
  <c r="AP43" i="9"/>
  <c r="AP62" i="9"/>
  <c r="AP221" i="9" s="1"/>
  <c r="AP53" i="9"/>
  <c r="AP34" i="9"/>
  <c r="AP191" i="9" s="1"/>
  <c r="AP25" i="9"/>
  <c r="AP181" i="9" s="1"/>
  <c r="AP14" i="9"/>
  <c r="AP170" i="9" s="1"/>
  <c r="AO21" i="3"/>
  <c r="AH43" i="9"/>
  <c r="AH62" i="9"/>
  <c r="AH221" i="9" s="1"/>
  <c r="AH53" i="9"/>
  <c r="AH34" i="9"/>
  <c r="AH191" i="9" s="1"/>
  <c r="AH25" i="9"/>
  <c r="AH181" i="9" s="1"/>
  <c r="AH14" i="9"/>
  <c r="AH170" i="9" s="1"/>
  <c r="AG21" i="3"/>
  <c r="Z43" i="9"/>
  <c r="Z62" i="9"/>
  <c r="Z221" i="9" s="1"/>
  <c r="Z53" i="9"/>
  <c r="Z34" i="9"/>
  <c r="Z191" i="9" s="1"/>
  <c r="Z25" i="9"/>
  <c r="Z181" i="9" s="1"/>
  <c r="Z14" i="9"/>
  <c r="Z170" i="9" s="1"/>
  <c r="Y21" i="3"/>
  <c r="R43" i="9"/>
  <c r="R62" i="9"/>
  <c r="R221" i="9" s="1"/>
  <c r="R53" i="9"/>
  <c r="R34" i="9"/>
  <c r="R191" i="9" s="1"/>
  <c r="R25" i="9"/>
  <c r="R181" i="9" s="1"/>
  <c r="R14" i="9"/>
  <c r="R170" i="9" s="1"/>
  <c r="Q21" i="3"/>
  <c r="J43" i="9"/>
  <c r="J62" i="9"/>
  <c r="J221" i="9" s="1"/>
  <c r="J53" i="9"/>
  <c r="J34" i="9"/>
  <c r="J191" i="9" s="1"/>
  <c r="J25" i="9"/>
  <c r="J181" i="9" s="1"/>
  <c r="J14" i="9"/>
  <c r="J170" i="9" s="1"/>
  <c r="I21" i="3"/>
  <c r="BC70" i="9"/>
  <c r="BC230" i="9" s="1"/>
  <c r="BC60" i="9"/>
  <c r="BC219" i="9" s="1"/>
  <c r="BC51" i="9"/>
  <c r="BC210" i="9" s="1"/>
  <c r="BC11" i="9"/>
  <c r="BC167" i="9" s="1"/>
  <c r="BC42" i="9"/>
  <c r="BC200" i="9" s="1"/>
  <c r="BC22" i="9"/>
  <c r="BC178" i="9" s="1"/>
  <c r="BB18" i="3"/>
  <c r="AU70" i="9"/>
  <c r="AU230" i="9" s="1"/>
  <c r="AU60" i="9"/>
  <c r="AU219" i="9" s="1"/>
  <c r="AU51" i="9"/>
  <c r="AU210" i="9" s="1"/>
  <c r="AU42" i="9"/>
  <c r="AU200" i="9" s="1"/>
  <c r="AU11" i="9"/>
  <c r="AU167" i="9" s="1"/>
  <c r="AU22" i="9"/>
  <c r="AU178" i="9" s="1"/>
  <c r="AT18" i="3"/>
  <c r="AM70" i="9"/>
  <c r="AM230" i="9" s="1"/>
  <c r="AM60" i="9"/>
  <c r="AM219" i="9" s="1"/>
  <c r="AM51" i="9"/>
  <c r="AM210" i="9" s="1"/>
  <c r="AM11" i="9"/>
  <c r="AM167" i="9" s="1"/>
  <c r="AM42" i="9"/>
  <c r="AM200" i="9" s="1"/>
  <c r="AM22" i="9"/>
  <c r="AM178" i="9" s="1"/>
  <c r="AL18" i="3"/>
  <c r="AE70" i="9"/>
  <c r="AE230" i="9" s="1"/>
  <c r="AE60" i="9"/>
  <c r="AE219" i="9" s="1"/>
  <c r="AE51" i="9"/>
  <c r="AE210" i="9" s="1"/>
  <c r="AE11" i="9"/>
  <c r="AE167" i="9" s="1"/>
  <c r="AE42" i="9"/>
  <c r="AE200" i="9" s="1"/>
  <c r="AE22" i="9"/>
  <c r="AE178" i="9" s="1"/>
  <c r="AD18" i="3"/>
  <c r="W70" i="9"/>
  <c r="W230" i="9" s="1"/>
  <c r="W60" i="9"/>
  <c r="W219" i="9" s="1"/>
  <c r="W51" i="9"/>
  <c r="W210" i="9" s="1"/>
  <c r="W11" i="9"/>
  <c r="W167" i="9" s="1"/>
  <c r="W42" i="9"/>
  <c r="W200" i="9" s="1"/>
  <c r="W22" i="9"/>
  <c r="W178" i="9" s="1"/>
  <c r="V18" i="3"/>
  <c r="O70" i="9"/>
  <c r="O230" i="9" s="1"/>
  <c r="O60" i="9"/>
  <c r="O219" i="9" s="1"/>
  <c r="O51" i="9"/>
  <c r="O210" i="9" s="1"/>
  <c r="O42" i="9"/>
  <c r="O200" i="9" s="1"/>
  <c r="O11" i="9"/>
  <c r="O167" i="9" s="1"/>
  <c r="O22" i="9"/>
  <c r="O178" i="9" s="1"/>
  <c r="N18" i="3"/>
  <c r="BC71" i="9"/>
  <c r="BC61" i="9"/>
  <c r="BC220" i="9" s="1"/>
  <c r="BC52" i="9"/>
  <c r="BC12" i="9"/>
  <c r="BC168" i="9" s="1"/>
  <c r="BB19" i="3"/>
  <c r="BC33" i="9"/>
  <c r="BC190" i="9" s="1"/>
  <c r="BC23" i="9"/>
  <c r="BC179" i="9" s="1"/>
  <c r="AU71" i="9"/>
  <c r="AU61" i="9"/>
  <c r="AU220" i="9" s="1"/>
  <c r="AU52" i="9"/>
  <c r="AU12" i="9"/>
  <c r="AU168" i="9" s="1"/>
  <c r="AT19" i="3"/>
  <c r="AU33" i="9"/>
  <c r="AU190" i="9" s="1"/>
  <c r="AU23" i="9"/>
  <c r="AU179" i="9" s="1"/>
  <c r="AM71" i="9"/>
  <c r="AM61" i="9"/>
  <c r="AM220" i="9" s="1"/>
  <c r="AM52" i="9"/>
  <c r="AM12" i="9"/>
  <c r="AM168" i="9" s="1"/>
  <c r="AL19" i="3"/>
  <c r="AM33" i="9"/>
  <c r="AM190" i="9" s="1"/>
  <c r="AM23" i="9"/>
  <c r="AM179" i="9" s="1"/>
  <c r="AE71" i="9"/>
  <c r="AE61" i="9"/>
  <c r="AE220" i="9" s="1"/>
  <c r="AE52" i="9"/>
  <c r="AE12" i="9"/>
  <c r="AE168" i="9" s="1"/>
  <c r="AD19" i="3"/>
  <c r="AE33" i="9"/>
  <c r="AE190" i="9" s="1"/>
  <c r="AE23" i="9"/>
  <c r="AE179" i="9" s="1"/>
  <c r="W71" i="9"/>
  <c r="W61" i="9"/>
  <c r="W220" i="9" s="1"/>
  <c r="W52" i="9"/>
  <c r="W12" i="9"/>
  <c r="W168" i="9" s="1"/>
  <c r="V19" i="3"/>
  <c r="W33" i="9"/>
  <c r="W190" i="9" s="1"/>
  <c r="W23" i="9"/>
  <c r="W179" i="9" s="1"/>
  <c r="O71" i="9"/>
  <c r="O61" i="9"/>
  <c r="O220" i="9" s="1"/>
  <c r="O52" i="9"/>
  <c r="O12" i="9"/>
  <c r="O168" i="9" s="1"/>
  <c r="N19" i="3"/>
  <c r="O33" i="9"/>
  <c r="O190" i="9" s="1"/>
  <c r="O23" i="9"/>
  <c r="O179" i="9" s="1"/>
  <c r="F20" i="3"/>
  <c r="AU20" i="3"/>
  <c r="AM20" i="3"/>
  <c r="AE20" i="3"/>
  <c r="W20" i="3"/>
  <c r="O20" i="3"/>
  <c r="G20" i="3"/>
  <c r="AW53" i="9"/>
  <c r="AW43" i="9"/>
  <c r="AW62" i="9"/>
  <c r="AW221" i="9" s="1"/>
  <c r="AW34" i="9"/>
  <c r="AW191" i="9" s="1"/>
  <c r="AW25" i="9"/>
  <c r="AW181" i="9" s="1"/>
  <c r="AV21" i="3"/>
  <c r="AW14" i="9"/>
  <c r="AW170" i="9" s="1"/>
  <c r="AO53" i="9"/>
  <c r="AO43" i="9"/>
  <c r="AO62" i="9"/>
  <c r="AO221" i="9" s="1"/>
  <c r="AO34" i="9"/>
  <c r="AO191" i="9" s="1"/>
  <c r="AO25" i="9"/>
  <c r="AO181" i="9" s="1"/>
  <c r="AN21" i="3"/>
  <c r="AO14" i="9"/>
  <c r="AO170" i="9" s="1"/>
  <c r="AG53" i="9"/>
  <c r="AG43" i="9"/>
  <c r="AG62" i="9"/>
  <c r="AG221" i="9" s="1"/>
  <c r="AG34" i="9"/>
  <c r="AG191" i="9" s="1"/>
  <c r="AG25" i="9"/>
  <c r="AG181" i="9" s="1"/>
  <c r="AF21" i="3"/>
  <c r="AG14" i="9"/>
  <c r="AG170" i="9" s="1"/>
  <c r="Y53" i="9"/>
  <c r="Y43" i="9"/>
  <c r="Y62" i="9"/>
  <c r="Y221" i="9" s="1"/>
  <c r="Y34" i="9"/>
  <c r="Y191" i="9" s="1"/>
  <c r="Y25" i="9"/>
  <c r="Y181" i="9" s="1"/>
  <c r="X21" i="3"/>
  <c r="Y14" i="9"/>
  <c r="Y170" i="9" s="1"/>
  <c r="Q53" i="9"/>
  <c r="Q43" i="9"/>
  <c r="Q62" i="9"/>
  <c r="Q221" i="9" s="1"/>
  <c r="Q34" i="9"/>
  <c r="Q191" i="9" s="1"/>
  <c r="Q25" i="9"/>
  <c r="Q181" i="9" s="1"/>
  <c r="P21" i="3"/>
  <c r="Q14" i="9"/>
  <c r="Q170" i="9" s="1"/>
  <c r="I53" i="9"/>
  <c r="I43" i="9"/>
  <c r="I62" i="9"/>
  <c r="I221" i="9" s="1"/>
  <c r="I34" i="9"/>
  <c r="I191" i="9" s="1"/>
  <c r="I25" i="9"/>
  <c r="I181" i="9" s="1"/>
  <c r="H21" i="3"/>
  <c r="I14" i="9"/>
  <c r="I170" i="9" s="1"/>
  <c r="BB70" i="9"/>
  <c r="BB230" i="9" s="1"/>
  <c r="BB60" i="9"/>
  <c r="BB219" i="9" s="1"/>
  <c r="BB51" i="9"/>
  <c r="BB210" i="9" s="1"/>
  <c r="BB22" i="9"/>
  <c r="BB178" i="9" s="1"/>
  <c r="BB11" i="9"/>
  <c r="BB167" i="9" s="1"/>
  <c r="BB42" i="9"/>
  <c r="BB200" i="9" s="1"/>
  <c r="BA18" i="3"/>
  <c r="AT70" i="9"/>
  <c r="AT230" i="9" s="1"/>
  <c r="AT60" i="9"/>
  <c r="AT219" i="9" s="1"/>
  <c r="AT51" i="9"/>
  <c r="AT210" i="9" s="1"/>
  <c r="AT22" i="9"/>
  <c r="AT178" i="9" s="1"/>
  <c r="AT42" i="9"/>
  <c r="AT200" i="9" s="1"/>
  <c r="AT11" i="9"/>
  <c r="AT167" i="9" s="1"/>
  <c r="AS18" i="3"/>
  <c r="AL70" i="9"/>
  <c r="AL230" i="9" s="1"/>
  <c r="AL60" i="9"/>
  <c r="AL219" i="9" s="1"/>
  <c r="AL51" i="9"/>
  <c r="AL210" i="9" s="1"/>
  <c r="AL22" i="9"/>
  <c r="AL178" i="9" s="1"/>
  <c r="AL11" i="9"/>
  <c r="AL167" i="9" s="1"/>
  <c r="AK18" i="3"/>
  <c r="AL42" i="9"/>
  <c r="AL200" i="9" s="1"/>
  <c r="AD70" i="9"/>
  <c r="AD230" i="9" s="1"/>
  <c r="AD60" i="9"/>
  <c r="AD219" i="9" s="1"/>
  <c r="AD51" i="9"/>
  <c r="AD210" i="9" s="1"/>
  <c r="AD22" i="9"/>
  <c r="AD178" i="9" s="1"/>
  <c r="AD11" i="9"/>
  <c r="AD167" i="9" s="1"/>
  <c r="AD42" i="9"/>
  <c r="AD200" i="9" s="1"/>
  <c r="AC18" i="3"/>
  <c r="V70" i="9"/>
  <c r="V230" i="9" s="1"/>
  <c r="V60" i="9"/>
  <c r="V219" i="9" s="1"/>
  <c r="V51" i="9"/>
  <c r="V210" i="9" s="1"/>
  <c r="V22" i="9"/>
  <c r="V178" i="9" s="1"/>
  <c r="V11" i="9"/>
  <c r="V167" i="9" s="1"/>
  <c r="V42" i="9"/>
  <c r="V200" i="9" s="1"/>
  <c r="U18" i="3"/>
  <c r="N70" i="9"/>
  <c r="N230" i="9" s="1"/>
  <c r="N60" i="9"/>
  <c r="N219" i="9" s="1"/>
  <c r="N51" i="9"/>
  <c r="N210" i="9" s="1"/>
  <c r="N22" i="9"/>
  <c r="N178" i="9" s="1"/>
  <c r="N42" i="9"/>
  <c r="N200" i="9" s="1"/>
  <c r="N11" i="9"/>
  <c r="N167" i="9" s="1"/>
  <c r="M18" i="3"/>
  <c r="BB71" i="9"/>
  <c r="BB61" i="9"/>
  <c r="BB220" i="9" s="1"/>
  <c r="BB52" i="9"/>
  <c r="BB33" i="9"/>
  <c r="BB190" i="9" s="1"/>
  <c r="BB23" i="9"/>
  <c r="BB179" i="9" s="1"/>
  <c r="BB12" i="9"/>
  <c r="BB168" i="9" s="1"/>
  <c r="BA19" i="3"/>
  <c r="AT71" i="9"/>
  <c r="AT61" i="9"/>
  <c r="AT220" i="9" s="1"/>
  <c r="AT52" i="9"/>
  <c r="AT33" i="9"/>
  <c r="AT190" i="9" s="1"/>
  <c r="AT23" i="9"/>
  <c r="AT179" i="9" s="1"/>
  <c r="AT12" i="9"/>
  <c r="AT168" i="9" s="1"/>
  <c r="AS19" i="3"/>
  <c r="AL71" i="9"/>
  <c r="AL61" i="9"/>
  <c r="AL220" i="9" s="1"/>
  <c r="AL52" i="9"/>
  <c r="AL33" i="9"/>
  <c r="AL190" i="9" s="1"/>
  <c r="AL23" i="9"/>
  <c r="AL179" i="9" s="1"/>
  <c r="AL12" i="9"/>
  <c r="AL168" i="9" s="1"/>
  <c r="AK19" i="3"/>
  <c r="AD71" i="9"/>
  <c r="AD61" i="9"/>
  <c r="AD220" i="9" s="1"/>
  <c r="AD52" i="9"/>
  <c r="AD33" i="9"/>
  <c r="AD190" i="9" s="1"/>
  <c r="AD23" i="9"/>
  <c r="AD179" i="9" s="1"/>
  <c r="AD12" i="9"/>
  <c r="AD168" i="9" s="1"/>
  <c r="AC19" i="3"/>
  <c r="V71" i="9"/>
  <c r="V61" i="9"/>
  <c r="V220" i="9" s="1"/>
  <c r="V52" i="9"/>
  <c r="V33" i="9"/>
  <c r="V190" i="9" s="1"/>
  <c r="V23" i="9"/>
  <c r="V179" i="9" s="1"/>
  <c r="V12" i="9"/>
  <c r="V168" i="9" s="1"/>
  <c r="U19" i="3"/>
  <c r="N71" i="9"/>
  <c r="N61" i="9"/>
  <c r="N220" i="9" s="1"/>
  <c r="N52" i="9"/>
  <c r="N33" i="9"/>
  <c r="N190" i="9" s="1"/>
  <c r="N23" i="9"/>
  <c r="N179" i="9" s="1"/>
  <c r="N12" i="9"/>
  <c r="N168" i="9" s="1"/>
  <c r="M19" i="3"/>
  <c r="BB20" i="3"/>
  <c r="AT20" i="3"/>
  <c r="AL20" i="3"/>
  <c r="AD20" i="3"/>
  <c r="V20" i="3"/>
  <c r="N20" i="3"/>
  <c r="F21" i="3"/>
  <c r="AV62" i="9"/>
  <c r="AV221" i="9" s="1"/>
  <c r="AV53" i="9"/>
  <c r="AU21" i="3"/>
  <c r="AV43" i="9"/>
  <c r="AV34" i="9"/>
  <c r="AV191" i="9" s="1"/>
  <c r="AV25" i="9"/>
  <c r="AV181" i="9" s="1"/>
  <c r="AV14" i="9"/>
  <c r="AV170" i="9" s="1"/>
  <c r="AN62" i="9"/>
  <c r="AN221" i="9" s="1"/>
  <c r="AN53" i="9"/>
  <c r="AN43" i="9"/>
  <c r="AM21" i="3"/>
  <c r="AN34" i="9"/>
  <c r="AN191" i="9" s="1"/>
  <c r="AN25" i="9"/>
  <c r="AN181" i="9" s="1"/>
  <c r="AN14" i="9"/>
  <c r="AN170" i="9" s="1"/>
  <c r="AF62" i="9"/>
  <c r="AF221" i="9" s="1"/>
  <c r="AF53" i="9"/>
  <c r="AF43" i="9"/>
  <c r="AE21" i="3"/>
  <c r="AF34" i="9"/>
  <c r="AF191" i="9" s="1"/>
  <c r="AF25" i="9"/>
  <c r="AF181" i="9" s="1"/>
  <c r="AF14" i="9"/>
  <c r="AF170" i="9" s="1"/>
  <c r="X62" i="9"/>
  <c r="X221" i="9" s="1"/>
  <c r="X53" i="9"/>
  <c r="X43" i="9"/>
  <c r="W21" i="3"/>
  <c r="X34" i="9"/>
  <c r="X191" i="9" s="1"/>
  <c r="X25" i="9"/>
  <c r="X181" i="9" s="1"/>
  <c r="X14" i="9"/>
  <c r="X170" i="9" s="1"/>
  <c r="P62" i="9"/>
  <c r="P221" i="9" s="1"/>
  <c r="P53" i="9"/>
  <c r="P43" i="9"/>
  <c r="O21" i="3"/>
  <c r="P34" i="9"/>
  <c r="P191" i="9" s="1"/>
  <c r="P25" i="9"/>
  <c r="P181" i="9" s="1"/>
  <c r="P14" i="9"/>
  <c r="P170" i="9" s="1"/>
  <c r="H62" i="9"/>
  <c r="H221" i="9" s="1"/>
  <c r="H53" i="9"/>
  <c r="H43" i="9"/>
  <c r="G21" i="3"/>
  <c r="H34" i="9"/>
  <c r="H191" i="9" s="1"/>
  <c r="H25" i="9"/>
  <c r="H181" i="9" s="1"/>
  <c r="H14" i="9"/>
  <c r="H170" i="9" s="1"/>
  <c r="BA70" i="9"/>
  <c r="BA230" i="9" s="1"/>
  <c r="BA60" i="9"/>
  <c r="BA219" i="9" s="1"/>
  <c r="BA51" i="9"/>
  <c r="BA210" i="9" s="1"/>
  <c r="BA22" i="9"/>
  <c r="BA178" i="9" s="1"/>
  <c r="BA11" i="9"/>
  <c r="BA167" i="9" s="1"/>
  <c r="BA42" i="9"/>
  <c r="BA200" i="9" s="1"/>
  <c r="AZ18" i="3"/>
  <c r="AS70" i="9"/>
  <c r="AS230" i="9" s="1"/>
  <c r="AS60" i="9"/>
  <c r="AS219" i="9" s="1"/>
  <c r="AS51" i="9"/>
  <c r="AS210" i="9" s="1"/>
  <c r="AS22" i="9"/>
  <c r="AS178" i="9" s="1"/>
  <c r="AS42" i="9"/>
  <c r="AS200" i="9" s="1"/>
  <c r="AS11" i="9"/>
  <c r="AS167" i="9" s="1"/>
  <c r="AR18" i="3"/>
  <c r="AK70" i="9"/>
  <c r="AK230" i="9" s="1"/>
  <c r="AK60" i="9"/>
  <c r="AK219" i="9" s="1"/>
  <c r="AK51" i="9"/>
  <c r="AK210" i="9" s="1"/>
  <c r="AK42" i="9"/>
  <c r="AK200" i="9" s="1"/>
  <c r="AK22" i="9"/>
  <c r="AK178" i="9" s="1"/>
  <c r="AK11" i="9"/>
  <c r="AK167" i="9" s="1"/>
  <c r="AJ18" i="3"/>
  <c r="AC70" i="9"/>
  <c r="AC230" i="9" s="1"/>
  <c r="AC60" i="9"/>
  <c r="AC219" i="9" s="1"/>
  <c r="AC51" i="9"/>
  <c r="AC210" i="9" s="1"/>
  <c r="AC22" i="9"/>
  <c r="AC178" i="9" s="1"/>
  <c r="AC11" i="9"/>
  <c r="AC167" i="9" s="1"/>
  <c r="AB18" i="3"/>
  <c r="AC42" i="9"/>
  <c r="AC200" i="9" s="1"/>
  <c r="U70" i="9"/>
  <c r="U230" i="9" s="1"/>
  <c r="U60" i="9"/>
  <c r="U219" i="9" s="1"/>
  <c r="U51" i="9"/>
  <c r="U210" i="9" s="1"/>
  <c r="U22" i="9"/>
  <c r="U178" i="9" s="1"/>
  <c r="U11" i="9"/>
  <c r="U167" i="9" s="1"/>
  <c r="U42" i="9"/>
  <c r="U200" i="9" s="1"/>
  <c r="T18" i="3"/>
  <c r="M70" i="9"/>
  <c r="M230" i="9" s="1"/>
  <c r="M60" i="9"/>
  <c r="M219" i="9" s="1"/>
  <c r="M51" i="9"/>
  <c r="M210" i="9" s="1"/>
  <c r="M22" i="9"/>
  <c r="M178" i="9" s="1"/>
  <c r="M42" i="9"/>
  <c r="M200" i="9" s="1"/>
  <c r="M11" i="9"/>
  <c r="M167" i="9" s="1"/>
  <c r="L18" i="3"/>
  <c r="BA71" i="9"/>
  <c r="BA61" i="9"/>
  <c r="BA220" i="9" s="1"/>
  <c r="BA52" i="9"/>
  <c r="BA33" i="9"/>
  <c r="BA190" i="9" s="1"/>
  <c r="BA23" i="9"/>
  <c r="BA179" i="9" s="1"/>
  <c r="BA12" i="9"/>
  <c r="BA168" i="9" s="1"/>
  <c r="AZ19" i="3"/>
  <c r="AS71" i="9"/>
  <c r="AS61" i="9"/>
  <c r="AS220" i="9" s="1"/>
  <c r="AS52" i="9"/>
  <c r="AS33" i="9"/>
  <c r="AS190" i="9" s="1"/>
  <c r="AS23" i="9"/>
  <c r="AS179" i="9" s="1"/>
  <c r="AS12" i="9"/>
  <c r="AS168" i="9" s="1"/>
  <c r="AR19" i="3"/>
  <c r="AK71" i="9"/>
  <c r="AK61" i="9"/>
  <c r="AK220" i="9" s="1"/>
  <c r="AK52" i="9"/>
  <c r="AK33" i="9"/>
  <c r="AK190" i="9" s="1"/>
  <c r="AK23" i="9"/>
  <c r="AK179" i="9" s="1"/>
  <c r="AK12" i="9"/>
  <c r="AK168" i="9" s="1"/>
  <c r="AJ19" i="3"/>
  <c r="AC71" i="9"/>
  <c r="AC61" i="9"/>
  <c r="AC220" i="9" s="1"/>
  <c r="AC52" i="9"/>
  <c r="AC33" i="9"/>
  <c r="AC190" i="9" s="1"/>
  <c r="AC23" i="9"/>
  <c r="AC179" i="9" s="1"/>
  <c r="AC12" i="9"/>
  <c r="AC168" i="9" s="1"/>
  <c r="AB19" i="3"/>
  <c r="U71" i="9"/>
  <c r="U61" i="9"/>
  <c r="U220" i="9" s="1"/>
  <c r="U52" i="9"/>
  <c r="U33" i="9"/>
  <c r="U190" i="9" s="1"/>
  <c r="U23" i="9"/>
  <c r="U179" i="9" s="1"/>
  <c r="U12" i="9"/>
  <c r="U168" i="9" s="1"/>
  <c r="T19" i="3"/>
  <c r="M71" i="9"/>
  <c r="M61" i="9"/>
  <c r="M220" i="9" s="1"/>
  <c r="M52" i="9"/>
  <c r="M33" i="9"/>
  <c r="M190" i="9" s="1"/>
  <c r="M23" i="9"/>
  <c r="M179" i="9" s="1"/>
  <c r="M12" i="9"/>
  <c r="M168" i="9" s="1"/>
  <c r="L19" i="3"/>
  <c r="BA20" i="3"/>
  <c r="AS20" i="3"/>
  <c r="AK20" i="3"/>
  <c r="AC20" i="3"/>
  <c r="U20" i="3"/>
  <c r="M20" i="3"/>
  <c r="BC62" i="9"/>
  <c r="BC221" i="9" s="1"/>
  <c r="BC53" i="9"/>
  <c r="BC14" i="9"/>
  <c r="BC170" i="9" s="1"/>
  <c r="BC43" i="9"/>
  <c r="BB21" i="3"/>
  <c r="BC34" i="9"/>
  <c r="BC191" i="9" s="1"/>
  <c r="BC25" i="9"/>
  <c r="BC181" i="9" s="1"/>
  <c r="AU62" i="9"/>
  <c r="AU221" i="9" s="1"/>
  <c r="AU53" i="9"/>
  <c r="AU14" i="9"/>
  <c r="AU170" i="9" s="1"/>
  <c r="AT21" i="3"/>
  <c r="AU43" i="9"/>
  <c r="AU34" i="9"/>
  <c r="AU191" i="9" s="1"/>
  <c r="AU25" i="9"/>
  <c r="AU181" i="9" s="1"/>
  <c r="AM62" i="9"/>
  <c r="AM221" i="9" s="1"/>
  <c r="AM53" i="9"/>
  <c r="AM14" i="9"/>
  <c r="AM170" i="9" s="1"/>
  <c r="AM43" i="9"/>
  <c r="AL21" i="3"/>
  <c r="AM34" i="9"/>
  <c r="AM191" i="9" s="1"/>
  <c r="AM25" i="9"/>
  <c r="AM181" i="9" s="1"/>
  <c r="AE62" i="9"/>
  <c r="AE221" i="9" s="1"/>
  <c r="AE53" i="9"/>
  <c r="AE14" i="9"/>
  <c r="AE170" i="9" s="1"/>
  <c r="AD21" i="3"/>
  <c r="AE43" i="9"/>
  <c r="AE34" i="9"/>
  <c r="AE191" i="9" s="1"/>
  <c r="AE25" i="9"/>
  <c r="AE181" i="9" s="1"/>
  <c r="W62" i="9"/>
  <c r="W221" i="9" s="1"/>
  <c r="W53" i="9"/>
  <c r="W14" i="9"/>
  <c r="W170" i="9" s="1"/>
  <c r="W43" i="9"/>
  <c r="V21" i="3"/>
  <c r="W34" i="9"/>
  <c r="W191" i="9" s="1"/>
  <c r="W25" i="9"/>
  <c r="W181" i="9" s="1"/>
  <c r="O62" i="9"/>
  <c r="O221" i="9" s="1"/>
  <c r="O53" i="9"/>
  <c r="O14" i="9"/>
  <c r="O170" i="9" s="1"/>
  <c r="N21" i="3"/>
  <c r="O43" i="9"/>
  <c r="O34" i="9"/>
  <c r="O191" i="9" s="1"/>
  <c r="O25" i="9"/>
  <c r="O181" i="9" s="1"/>
  <c r="AZ70" i="9"/>
  <c r="AZ230" i="9" s="1"/>
  <c r="AZ60" i="9"/>
  <c r="AZ219" i="9" s="1"/>
  <c r="AZ51" i="9"/>
  <c r="AZ210" i="9" s="1"/>
  <c r="AZ42" i="9"/>
  <c r="AZ200" i="9" s="1"/>
  <c r="AZ22" i="9"/>
  <c r="AZ178" i="9" s="1"/>
  <c r="AZ11" i="9"/>
  <c r="AZ167" i="9" s="1"/>
  <c r="AY18" i="3"/>
  <c r="AR70" i="9"/>
  <c r="AR230" i="9" s="1"/>
  <c r="AR60" i="9"/>
  <c r="AR219" i="9" s="1"/>
  <c r="AR51" i="9"/>
  <c r="AR210" i="9" s="1"/>
  <c r="AR42" i="9"/>
  <c r="AR200" i="9" s="1"/>
  <c r="AR22" i="9"/>
  <c r="AR178" i="9" s="1"/>
  <c r="AR11" i="9"/>
  <c r="AR167" i="9" s="1"/>
  <c r="AQ18" i="3"/>
  <c r="AJ70" i="9"/>
  <c r="AJ230" i="9" s="1"/>
  <c r="AJ60" i="9"/>
  <c r="AJ219" i="9" s="1"/>
  <c r="AJ51" i="9"/>
  <c r="AJ210" i="9" s="1"/>
  <c r="AJ42" i="9"/>
  <c r="AJ200" i="9" s="1"/>
  <c r="AJ22" i="9"/>
  <c r="AJ178" i="9" s="1"/>
  <c r="AJ11" i="9"/>
  <c r="AJ167" i="9" s="1"/>
  <c r="AI18" i="3"/>
  <c r="AB70" i="9"/>
  <c r="AB230" i="9" s="1"/>
  <c r="AB60" i="9"/>
  <c r="AB219" i="9" s="1"/>
  <c r="AB51" i="9"/>
  <c r="AB210" i="9" s="1"/>
  <c r="AB42" i="9"/>
  <c r="AB200" i="9" s="1"/>
  <c r="AB22" i="9"/>
  <c r="AB178" i="9" s="1"/>
  <c r="AB11" i="9"/>
  <c r="AB167" i="9" s="1"/>
  <c r="AA18" i="3"/>
  <c r="T70" i="9"/>
  <c r="T230" i="9" s="1"/>
  <c r="T60" i="9"/>
  <c r="T219" i="9" s="1"/>
  <c r="T51" i="9"/>
  <c r="T210" i="9" s="1"/>
  <c r="T42" i="9"/>
  <c r="T200" i="9" s="1"/>
  <c r="T22" i="9"/>
  <c r="T178" i="9" s="1"/>
  <c r="T11" i="9"/>
  <c r="T167" i="9" s="1"/>
  <c r="S18" i="3"/>
  <c r="L70" i="9"/>
  <c r="L230" i="9" s="1"/>
  <c r="L60" i="9"/>
  <c r="L219" i="9" s="1"/>
  <c r="L51" i="9"/>
  <c r="L210" i="9" s="1"/>
  <c r="L42" i="9"/>
  <c r="L200" i="9" s="1"/>
  <c r="L22" i="9"/>
  <c r="L178" i="9" s="1"/>
  <c r="L11" i="9"/>
  <c r="L167" i="9" s="1"/>
  <c r="K18" i="3"/>
  <c r="AZ71" i="9"/>
  <c r="AZ61" i="9"/>
  <c r="AZ220" i="9" s="1"/>
  <c r="AZ52" i="9"/>
  <c r="AZ33" i="9"/>
  <c r="AZ190" i="9" s="1"/>
  <c r="AZ23" i="9"/>
  <c r="AZ179" i="9" s="1"/>
  <c r="AY19" i="3"/>
  <c r="AZ12" i="9"/>
  <c r="AZ168" i="9" s="1"/>
  <c r="AR71" i="9"/>
  <c r="AR61" i="9"/>
  <c r="AR220" i="9" s="1"/>
  <c r="AR52" i="9"/>
  <c r="AR33" i="9"/>
  <c r="AR190" i="9" s="1"/>
  <c r="AR23" i="9"/>
  <c r="AR179" i="9" s="1"/>
  <c r="AQ19" i="3"/>
  <c r="AR12" i="9"/>
  <c r="AR168" i="9" s="1"/>
  <c r="AJ71" i="9"/>
  <c r="AJ61" i="9"/>
  <c r="AJ220" i="9" s="1"/>
  <c r="AJ52" i="9"/>
  <c r="AJ33" i="9"/>
  <c r="AJ190" i="9" s="1"/>
  <c r="AJ23" i="9"/>
  <c r="AJ179" i="9" s="1"/>
  <c r="AI19" i="3"/>
  <c r="AJ12" i="9"/>
  <c r="AJ168" i="9" s="1"/>
  <c r="AB71" i="9"/>
  <c r="AB61" i="9"/>
  <c r="AB220" i="9" s="1"/>
  <c r="AB52" i="9"/>
  <c r="AB33" i="9"/>
  <c r="AB190" i="9" s="1"/>
  <c r="AB23" i="9"/>
  <c r="AB179" i="9" s="1"/>
  <c r="AA19" i="3"/>
  <c r="AB12" i="9"/>
  <c r="AB168" i="9" s="1"/>
  <c r="T71" i="9"/>
  <c r="T61" i="9"/>
  <c r="T220" i="9" s="1"/>
  <c r="T52" i="9"/>
  <c r="T33" i="9"/>
  <c r="T190" i="9" s="1"/>
  <c r="T23" i="9"/>
  <c r="T179" i="9" s="1"/>
  <c r="S19" i="3"/>
  <c r="T12" i="9"/>
  <c r="T168" i="9" s="1"/>
  <c r="L71" i="9"/>
  <c r="L61" i="9"/>
  <c r="L220" i="9" s="1"/>
  <c r="L52" i="9"/>
  <c r="L33" i="9"/>
  <c r="L190" i="9" s="1"/>
  <c r="L23" i="9"/>
  <c r="L179" i="9" s="1"/>
  <c r="K19" i="3"/>
  <c r="L12" i="9"/>
  <c r="L168" i="9" s="1"/>
  <c r="AZ20" i="3"/>
  <c r="AR20" i="3"/>
  <c r="AJ20" i="3"/>
  <c r="AB20" i="3"/>
  <c r="T20" i="3"/>
  <c r="L20" i="3"/>
  <c r="BB62" i="9"/>
  <c r="BB221" i="9" s="1"/>
  <c r="BB53" i="9"/>
  <c r="BB43" i="9"/>
  <c r="BB34" i="9"/>
  <c r="BB191" i="9" s="1"/>
  <c r="BB25" i="9"/>
  <c r="BB181" i="9" s="1"/>
  <c r="BB14" i="9"/>
  <c r="BB170" i="9" s="1"/>
  <c r="BA21" i="3"/>
  <c r="AT62" i="9"/>
  <c r="AT221" i="9" s="1"/>
  <c r="AT53" i="9"/>
  <c r="AT43" i="9"/>
  <c r="AT34" i="9"/>
  <c r="AT191" i="9" s="1"/>
  <c r="AT25" i="9"/>
  <c r="AT181" i="9" s="1"/>
  <c r="AT14" i="9"/>
  <c r="AT170" i="9" s="1"/>
  <c r="AS21" i="3"/>
  <c r="AL62" i="9"/>
  <c r="AL221" i="9" s="1"/>
  <c r="AL53" i="9"/>
  <c r="AL43" i="9"/>
  <c r="AL34" i="9"/>
  <c r="AL191" i="9" s="1"/>
  <c r="AL25" i="9"/>
  <c r="AL181" i="9" s="1"/>
  <c r="AL14" i="9"/>
  <c r="AL170" i="9" s="1"/>
  <c r="AK21" i="3"/>
  <c r="AD62" i="9"/>
  <c r="AD221" i="9" s="1"/>
  <c r="AD53" i="9"/>
  <c r="AD43" i="9"/>
  <c r="AD34" i="9"/>
  <c r="AD191" i="9" s="1"/>
  <c r="AD25" i="9"/>
  <c r="AD181" i="9" s="1"/>
  <c r="AD14" i="9"/>
  <c r="AD170" i="9" s="1"/>
  <c r="AC21" i="3"/>
  <c r="V62" i="9"/>
  <c r="V221" i="9" s="1"/>
  <c r="V53" i="9"/>
  <c r="V43" i="9"/>
  <c r="V34" i="9"/>
  <c r="V191" i="9" s="1"/>
  <c r="V25" i="9"/>
  <c r="V181" i="9" s="1"/>
  <c r="V14" i="9"/>
  <c r="V170" i="9" s="1"/>
  <c r="U21" i="3"/>
  <c r="N62" i="9"/>
  <c r="N221" i="9" s="1"/>
  <c r="N53" i="9"/>
  <c r="N34" i="9"/>
  <c r="N191" i="9" s="1"/>
  <c r="N25" i="9"/>
  <c r="N181" i="9" s="1"/>
  <c r="N14" i="9"/>
  <c r="N170" i="9" s="1"/>
  <c r="M21" i="3"/>
  <c r="N43" i="9"/>
  <c r="BB80" i="9"/>
  <c r="AT80" i="9"/>
  <c r="AL80" i="9"/>
  <c r="AD80" i="9"/>
  <c r="V80" i="9"/>
  <c r="N80" i="9"/>
  <c r="BA80" i="9"/>
  <c r="AS80" i="9"/>
  <c r="AK80" i="9"/>
  <c r="AC80" i="9"/>
  <c r="U80" i="9"/>
  <c r="M80" i="9"/>
  <c r="AZ80" i="9"/>
  <c r="AR80" i="9"/>
  <c r="AJ80" i="9"/>
  <c r="AB80" i="9"/>
  <c r="T80" i="9"/>
  <c r="L80" i="9"/>
  <c r="AY80" i="9"/>
  <c r="AQ80" i="9"/>
  <c r="AI80" i="9"/>
  <c r="AA80" i="9"/>
  <c r="S80" i="9"/>
  <c r="K80" i="9"/>
  <c r="AX80" i="9"/>
  <c r="AP80" i="9"/>
  <c r="AH80" i="9"/>
  <c r="Z80" i="9"/>
  <c r="R80" i="9"/>
  <c r="J80" i="9"/>
  <c r="AW80" i="9"/>
  <c r="AO80" i="9"/>
  <c r="AG80" i="9"/>
  <c r="Y80" i="9"/>
  <c r="Q80" i="9"/>
  <c r="I80" i="9"/>
  <c r="AV80" i="9"/>
  <c r="AN80" i="9"/>
  <c r="AF80" i="9"/>
  <c r="X80" i="9"/>
  <c r="P80" i="9"/>
  <c r="H80" i="9"/>
  <c r="BC80" i="9"/>
  <c r="AU80" i="9"/>
  <c r="AM80" i="9"/>
  <c r="AE80" i="9"/>
  <c r="W80" i="9"/>
  <c r="O80" i="9"/>
  <c r="AY70" i="9"/>
  <c r="AY230" i="9" s="1"/>
  <c r="AY60" i="9"/>
  <c r="AY219" i="9" s="1"/>
  <c r="AY51" i="9"/>
  <c r="AY210" i="9" s="1"/>
  <c r="AY22" i="9"/>
  <c r="AY178" i="9" s="1"/>
  <c r="AX18" i="3"/>
  <c r="AY11" i="9"/>
  <c r="AY167" i="9" s="1"/>
  <c r="AY42" i="9"/>
  <c r="AY200" i="9" s="1"/>
  <c r="AQ70" i="9"/>
  <c r="AQ230" i="9" s="1"/>
  <c r="AQ60" i="9"/>
  <c r="AQ219" i="9" s="1"/>
  <c r="AQ51" i="9"/>
  <c r="AQ210" i="9" s="1"/>
  <c r="AQ42" i="9"/>
  <c r="AQ200" i="9" s="1"/>
  <c r="AQ22" i="9"/>
  <c r="AQ178" i="9" s="1"/>
  <c r="AP18" i="3"/>
  <c r="AQ11" i="9"/>
  <c r="AQ167" i="9" s="1"/>
  <c r="AI70" i="9"/>
  <c r="AI230" i="9" s="1"/>
  <c r="AI60" i="9"/>
  <c r="AI219" i="9" s="1"/>
  <c r="AI51" i="9"/>
  <c r="AI210" i="9" s="1"/>
  <c r="AI42" i="9"/>
  <c r="AI200" i="9" s="1"/>
  <c r="AI22" i="9"/>
  <c r="AI178" i="9" s="1"/>
  <c r="AH18" i="3"/>
  <c r="AI11" i="9"/>
  <c r="AI167" i="9" s="1"/>
  <c r="AA70" i="9"/>
  <c r="AA230" i="9" s="1"/>
  <c r="AA60" i="9"/>
  <c r="AA219" i="9" s="1"/>
  <c r="AA51" i="9"/>
  <c r="AA210" i="9" s="1"/>
  <c r="AA22" i="9"/>
  <c r="AA178" i="9" s="1"/>
  <c r="Z18" i="3"/>
  <c r="AA11" i="9"/>
  <c r="AA167" i="9" s="1"/>
  <c r="AA42" i="9"/>
  <c r="AA200" i="9" s="1"/>
  <c r="S70" i="9"/>
  <c r="S230" i="9" s="1"/>
  <c r="S60" i="9"/>
  <c r="S219" i="9" s="1"/>
  <c r="S51" i="9"/>
  <c r="S210" i="9" s="1"/>
  <c r="S22" i="9"/>
  <c r="S178" i="9" s="1"/>
  <c r="R18" i="3"/>
  <c r="S11" i="9"/>
  <c r="S167" i="9" s="1"/>
  <c r="S42" i="9"/>
  <c r="S200" i="9" s="1"/>
  <c r="K70" i="9"/>
  <c r="K230" i="9" s="1"/>
  <c r="K60" i="9"/>
  <c r="K219" i="9" s="1"/>
  <c r="K51" i="9"/>
  <c r="K210" i="9" s="1"/>
  <c r="K42" i="9"/>
  <c r="K200" i="9" s="1"/>
  <c r="K22" i="9"/>
  <c r="K178" i="9" s="1"/>
  <c r="J18" i="3"/>
  <c r="K11" i="9"/>
  <c r="K167" i="9" s="1"/>
  <c r="AY71" i="9"/>
  <c r="AY61" i="9"/>
  <c r="AY220" i="9" s="1"/>
  <c r="AY52" i="9"/>
  <c r="AX19" i="3"/>
  <c r="AY33" i="9"/>
  <c r="AY190" i="9" s="1"/>
  <c r="AY23" i="9"/>
  <c r="AY179" i="9" s="1"/>
  <c r="AY12" i="9"/>
  <c r="AY168" i="9" s="1"/>
  <c r="AQ71" i="9"/>
  <c r="AQ61" i="9"/>
  <c r="AQ220" i="9" s="1"/>
  <c r="AQ52" i="9"/>
  <c r="AP19" i="3"/>
  <c r="AQ33" i="9"/>
  <c r="AQ190" i="9" s="1"/>
  <c r="AQ23" i="9"/>
  <c r="AQ179" i="9" s="1"/>
  <c r="AQ12" i="9"/>
  <c r="AQ168" i="9" s="1"/>
  <c r="AI71" i="9"/>
  <c r="AI61" i="9"/>
  <c r="AI220" i="9" s="1"/>
  <c r="AI52" i="9"/>
  <c r="AH19" i="3"/>
  <c r="AI33" i="9"/>
  <c r="AI190" i="9" s="1"/>
  <c r="AI23" i="9"/>
  <c r="AI179" i="9" s="1"/>
  <c r="AI12" i="9"/>
  <c r="AI168" i="9" s="1"/>
  <c r="AA71" i="9"/>
  <c r="AA61" i="9"/>
  <c r="AA220" i="9" s="1"/>
  <c r="AA52" i="9"/>
  <c r="Z19" i="3"/>
  <c r="AA33" i="9"/>
  <c r="AA190" i="9" s="1"/>
  <c r="AA23" i="9"/>
  <c r="AA179" i="9" s="1"/>
  <c r="AA12" i="9"/>
  <c r="AA168" i="9" s="1"/>
  <c r="S71" i="9"/>
  <c r="S61" i="9"/>
  <c r="S220" i="9" s="1"/>
  <c r="S52" i="9"/>
  <c r="R19" i="3"/>
  <c r="S33" i="9"/>
  <c r="S190" i="9" s="1"/>
  <c r="S23" i="9"/>
  <c r="S179" i="9" s="1"/>
  <c r="S12" i="9"/>
  <c r="S168" i="9" s="1"/>
  <c r="K71" i="9"/>
  <c r="K61" i="9"/>
  <c r="K220" i="9" s="1"/>
  <c r="K52" i="9"/>
  <c r="J19" i="3"/>
  <c r="K33" i="9"/>
  <c r="K190" i="9" s="1"/>
  <c r="K23" i="9"/>
  <c r="K179" i="9" s="1"/>
  <c r="K12" i="9"/>
  <c r="K168" i="9" s="1"/>
  <c r="AY20" i="3"/>
  <c r="AQ20" i="3"/>
  <c r="AI20" i="3"/>
  <c r="AA20" i="3"/>
  <c r="S20" i="3"/>
  <c r="K20" i="3"/>
  <c r="BA62" i="9"/>
  <c r="BA221" i="9" s="1"/>
  <c r="BA53" i="9"/>
  <c r="BA43" i="9"/>
  <c r="BA34" i="9"/>
  <c r="BA191" i="9" s="1"/>
  <c r="BA25" i="9"/>
  <c r="BA181" i="9" s="1"/>
  <c r="AZ21" i="3"/>
  <c r="BA14" i="9"/>
  <c r="BA170" i="9" s="1"/>
  <c r="AS62" i="9"/>
  <c r="AS221" i="9" s="1"/>
  <c r="AS53" i="9"/>
  <c r="AS43" i="9"/>
  <c r="AS34" i="9"/>
  <c r="AS191" i="9" s="1"/>
  <c r="AS25" i="9"/>
  <c r="AS181" i="9" s="1"/>
  <c r="AR21" i="3"/>
  <c r="AS14" i="9"/>
  <c r="AS170" i="9" s="1"/>
  <c r="AK62" i="9"/>
  <c r="AK221" i="9" s="1"/>
  <c r="AK53" i="9"/>
  <c r="AK34" i="9"/>
  <c r="AK191" i="9" s="1"/>
  <c r="AK25" i="9"/>
  <c r="AK181" i="9" s="1"/>
  <c r="AJ21" i="3"/>
  <c r="AK43" i="9"/>
  <c r="AK14" i="9"/>
  <c r="AK170" i="9" s="1"/>
  <c r="AC62" i="9"/>
  <c r="AC221" i="9" s="1"/>
  <c r="AC53" i="9"/>
  <c r="AC34" i="9"/>
  <c r="AC191" i="9" s="1"/>
  <c r="AC25" i="9"/>
  <c r="AC181" i="9" s="1"/>
  <c r="AB21" i="3"/>
  <c r="AC14" i="9"/>
  <c r="AC170" i="9" s="1"/>
  <c r="AC43" i="9"/>
  <c r="U62" i="9"/>
  <c r="U221" i="9" s="1"/>
  <c r="U53" i="9"/>
  <c r="U34" i="9"/>
  <c r="U191" i="9" s="1"/>
  <c r="U25" i="9"/>
  <c r="U181" i="9" s="1"/>
  <c r="T21" i="3"/>
  <c r="U43" i="9"/>
  <c r="U14" i="9"/>
  <c r="U170" i="9" s="1"/>
  <c r="M62" i="9"/>
  <c r="M221" i="9" s="1"/>
  <c r="M53" i="9"/>
  <c r="M34" i="9"/>
  <c r="M191" i="9" s="1"/>
  <c r="M25" i="9"/>
  <c r="M181" i="9" s="1"/>
  <c r="L21" i="3"/>
  <c r="M14" i="9"/>
  <c r="M170" i="9" s="1"/>
  <c r="M43" i="9"/>
  <c r="AX70" i="9"/>
  <c r="AX230" i="9" s="1"/>
  <c r="AX60" i="9"/>
  <c r="AX219" i="9" s="1"/>
  <c r="AX51" i="9"/>
  <c r="AX210" i="9" s="1"/>
  <c r="AW18" i="3"/>
  <c r="AX22" i="9"/>
  <c r="AX178" i="9" s="1"/>
  <c r="AX11" i="9"/>
  <c r="AX167" i="9" s="1"/>
  <c r="AX42" i="9"/>
  <c r="AX200" i="9" s="1"/>
  <c r="AP70" i="9"/>
  <c r="AP230" i="9" s="1"/>
  <c r="AP60" i="9"/>
  <c r="AP219" i="9" s="1"/>
  <c r="AP51" i="9"/>
  <c r="AP210" i="9" s="1"/>
  <c r="AO18" i="3"/>
  <c r="AP42" i="9"/>
  <c r="AP200" i="9" s="1"/>
  <c r="AP22" i="9"/>
  <c r="AP178" i="9" s="1"/>
  <c r="AP11" i="9"/>
  <c r="AP167" i="9" s="1"/>
  <c r="AH70" i="9"/>
  <c r="AH230" i="9" s="1"/>
  <c r="AH60" i="9"/>
  <c r="AH219" i="9" s="1"/>
  <c r="AH51" i="9"/>
  <c r="AH210" i="9" s="1"/>
  <c r="AH42" i="9"/>
  <c r="AH200" i="9" s="1"/>
  <c r="AG18" i="3"/>
  <c r="AH22" i="9"/>
  <c r="AH178" i="9" s="1"/>
  <c r="AH11" i="9"/>
  <c r="AH167" i="9" s="1"/>
  <c r="Z70" i="9"/>
  <c r="Z230" i="9" s="1"/>
  <c r="Z60" i="9"/>
  <c r="Z219" i="9" s="1"/>
  <c r="Z51" i="9"/>
  <c r="Z210" i="9" s="1"/>
  <c r="Z42" i="9"/>
  <c r="Z200" i="9" s="1"/>
  <c r="Y18" i="3"/>
  <c r="Z22" i="9"/>
  <c r="Z178" i="9" s="1"/>
  <c r="Z11" i="9"/>
  <c r="Z167" i="9" s="1"/>
  <c r="R70" i="9"/>
  <c r="R230" i="9" s="1"/>
  <c r="R60" i="9"/>
  <c r="R219" i="9" s="1"/>
  <c r="R51" i="9"/>
  <c r="R210" i="9" s="1"/>
  <c r="Q18" i="3"/>
  <c r="R22" i="9"/>
  <c r="R178" i="9" s="1"/>
  <c r="R11" i="9"/>
  <c r="R167" i="9" s="1"/>
  <c r="R42" i="9"/>
  <c r="R200" i="9" s="1"/>
  <c r="J70" i="9"/>
  <c r="J230" i="9" s="1"/>
  <c r="J60" i="9"/>
  <c r="J219" i="9" s="1"/>
  <c r="J51" i="9"/>
  <c r="J210" i="9" s="1"/>
  <c r="I18" i="3"/>
  <c r="J42" i="9"/>
  <c r="J200" i="9" s="1"/>
  <c r="J22" i="9"/>
  <c r="J178" i="9" s="1"/>
  <c r="J11" i="9"/>
  <c r="J167" i="9" s="1"/>
  <c r="AX71" i="9"/>
  <c r="AX61" i="9"/>
  <c r="AX220" i="9" s="1"/>
  <c r="AX52" i="9"/>
  <c r="AW19" i="3"/>
  <c r="AX33" i="9"/>
  <c r="AX190" i="9" s="1"/>
  <c r="AX23" i="9"/>
  <c r="AX179" i="9" s="1"/>
  <c r="AX12" i="9"/>
  <c r="AX168" i="9" s="1"/>
  <c r="AP71" i="9"/>
  <c r="AP61" i="9"/>
  <c r="AP220" i="9" s="1"/>
  <c r="AP52" i="9"/>
  <c r="AO19" i="3"/>
  <c r="AP33" i="9"/>
  <c r="AP190" i="9" s="1"/>
  <c r="AP23" i="9"/>
  <c r="AP179" i="9" s="1"/>
  <c r="AP12" i="9"/>
  <c r="AP168" i="9" s="1"/>
  <c r="AH71" i="9"/>
  <c r="AH61" i="9"/>
  <c r="AH220" i="9" s="1"/>
  <c r="AH52" i="9"/>
  <c r="AG19" i="3"/>
  <c r="AH33" i="9"/>
  <c r="AH190" i="9" s="1"/>
  <c r="AH23" i="9"/>
  <c r="AH179" i="9" s="1"/>
  <c r="AH12" i="9"/>
  <c r="AH168" i="9" s="1"/>
  <c r="Z71" i="9"/>
  <c r="Z61" i="9"/>
  <c r="Z220" i="9" s="1"/>
  <c r="Z52" i="9"/>
  <c r="Y19" i="3"/>
  <c r="Z33" i="9"/>
  <c r="Z190" i="9" s="1"/>
  <c r="Z23" i="9"/>
  <c r="Z179" i="9" s="1"/>
  <c r="Z12" i="9"/>
  <c r="Z168" i="9" s="1"/>
  <c r="R71" i="9"/>
  <c r="R61" i="9"/>
  <c r="R220" i="9" s="1"/>
  <c r="R52" i="9"/>
  <c r="Q19" i="3"/>
  <c r="R33" i="9"/>
  <c r="R190" i="9" s="1"/>
  <c r="R23" i="9"/>
  <c r="R179" i="9" s="1"/>
  <c r="R12" i="9"/>
  <c r="R168" i="9" s="1"/>
  <c r="J71" i="9"/>
  <c r="J61" i="9"/>
  <c r="J220" i="9" s="1"/>
  <c r="J52" i="9"/>
  <c r="I19" i="3"/>
  <c r="J33" i="9"/>
  <c r="J190" i="9" s="1"/>
  <c r="J23" i="9"/>
  <c r="J179" i="9" s="1"/>
  <c r="J12" i="9"/>
  <c r="J168" i="9" s="1"/>
  <c r="AX20" i="3"/>
  <c r="AP20" i="3"/>
  <c r="AH20" i="3"/>
  <c r="Z20" i="3"/>
  <c r="R20" i="3"/>
  <c r="J20" i="3"/>
  <c r="AZ62" i="9"/>
  <c r="AZ221" i="9" s="1"/>
  <c r="AZ53" i="9"/>
  <c r="AZ43" i="9"/>
  <c r="AY21" i="3"/>
  <c r="AZ34" i="9"/>
  <c r="AZ191" i="9" s="1"/>
  <c r="AZ25" i="9"/>
  <c r="AZ181" i="9" s="1"/>
  <c r="AZ14" i="9"/>
  <c r="AZ170" i="9" s="1"/>
  <c r="AR62" i="9"/>
  <c r="AR221" i="9" s="1"/>
  <c r="AR53" i="9"/>
  <c r="AR43" i="9"/>
  <c r="AQ21" i="3"/>
  <c r="AR34" i="9"/>
  <c r="AR191" i="9" s="1"/>
  <c r="AR25" i="9"/>
  <c r="AR181" i="9" s="1"/>
  <c r="AR14" i="9"/>
  <c r="AR170" i="9" s="1"/>
  <c r="AJ62" i="9"/>
  <c r="AJ221" i="9" s="1"/>
  <c r="AJ53" i="9"/>
  <c r="AJ43" i="9"/>
  <c r="AI21" i="3"/>
  <c r="AJ34" i="9"/>
  <c r="AJ191" i="9" s="1"/>
  <c r="AJ25" i="9"/>
  <c r="AJ181" i="9" s="1"/>
  <c r="AJ14" i="9"/>
  <c r="AJ170" i="9" s="1"/>
  <c r="AB62" i="9"/>
  <c r="AB221" i="9" s="1"/>
  <c r="AB53" i="9"/>
  <c r="AB43" i="9"/>
  <c r="AA21" i="3"/>
  <c r="AB34" i="9"/>
  <c r="AB191" i="9" s="1"/>
  <c r="AB25" i="9"/>
  <c r="AB181" i="9" s="1"/>
  <c r="AB14" i="9"/>
  <c r="AB170" i="9" s="1"/>
  <c r="T62" i="9"/>
  <c r="T221" i="9" s="1"/>
  <c r="T53" i="9"/>
  <c r="T43" i="9"/>
  <c r="S21" i="3"/>
  <c r="T34" i="9"/>
  <c r="T191" i="9" s="1"/>
  <c r="T25" i="9"/>
  <c r="T181" i="9" s="1"/>
  <c r="T14" i="9"/>
  <c r="T170" i="9" s="1"/>
  <c r="L62" i="9"/>
  <c r="L221" i="9" s="1"/>
  <c r="L53" i="9"/>
  <c r="L43" i="9"/>
  <c r="K21" i="3"/>
  <c r="L34" i="9"/>
  <c r="L191" i="9" s="1"/>
  <c r="L25" i="9"/>
  <c r="L181" i="9" s="1"/>
  <c r="L14" i="9"/>
  <c r="L170" i="9" s="1"/>
  <c r="H242" i="8"/>
  <c r="G26" i="8"/>
  <c r="G31" i="4"/>
  <c r="E151" i="7"/>
  <c r="F140" i="7"/>
  <c r="F139" i="7"/>
  <c r="F137" i="7"/>
  <c r="G227" i="11" s="1"/>
  <c r="E132" i="7"/>
  <c r="G34" i="4"/>
  <c r="G32" i="4"/>
  <c r="BB14" i="3" l="1"/>
  <c r="BB15" i="4" s="1"/>
  <c r="F15" i="4"/>
  <c r="AW14" i="3"/>
  <c r="AW15" i="4" s="1"/>
  <c r="BB16" i="12"/>
  <c r="BA16" i="12"/>
  <c r="AZ16" i="12"/>
  <c r="AY16" i="12"/>
  <c r="AX16" i="12"/>
  <c r="AW16" i="12"/>
  <c r="AW23" i="12" s="1"/>
  <c r="AV16" i="12"/>
  <c r="AU16" i="12"/>
  <c r="AT16" i="12"/>
  <c r="AS16" i="12"/>
  <c r="AR16" i="12"/>
  <c r="AQ16" i="12"/>
  <c r="AP16" i="12"/>
  <c r="AO16" i="12"/>
  <c r="AN16" i="12"/>
  <c r="AM16" i="12"/>
  <c r="AL16" i="12"/>
  <c r="AK16" i="12"/>
  <c r="AJ16" i="12"/>
  <c r="AI16" i="12"/>
  <c r="AH16" i="12"/>
  <c r="AG16" i="12"/>
  <c r="AF16" i="12"/>
  <c r="AE16" i="12"/>
  <c r="AD16" i="12"/>
  <c r="AC16" i="12"/>
  <c r="AB16" i="12"/>
  <c r="AA16" i="12"/>
  <c r="Z16" i="12"/>
  <c r="Y16" i="12"/>
  <c r="X16" i="12"/>
  <c r="W16" i="12"/>
  <c r="V16" i="12"/>
  <c r="U16" i="12"/>
  <c r="T16" i="12"/>
  <c r="S16" i="12"/>
  <c r="R16" i="12"/>
  <c r="Q16" i="12"/>
  <c r="P16" i="12"/>
  <c r="O16" i="12"/>
  <c r="N16" i="12"/>
  <c r="M16" i="12"/>
  <c r="L16" i="12"/>
  <c r="K16" i="12"/>
  <c r="J16" i="12"/>
  <c r="I16" i="12"/>
  <c r="H16" i="12"/>
  <c r="G16" i="12"/>
  <c r="F16" i="12"/>
  <c r="G229" i="7"/>
  <c r="G230" i="7"/>
  <c r="G231" i="7"/>
  <c r="G232" i="7"/>
  <c r="G233" i="7"/>
  <c r="G234" i="7"/>
  <c r="G235" i="7"/>
  <c r="G236" i="7"/>
  <c r="G237" i="7"/>
  <c r="G238" i="7"/>
  <c r="G239" i="7"/>
  <c r="G240" i="7"/>
  <c r="G241" i="7"/>
  <c r="G242" i="7"/>
  <c r="G243" i="7"/>
  <c r="G272" i="11"/>
  <c r="G289" i="7"/>
  <c r="G292" i="7" s="1"/>
  <c r="G296" i="7" s="1"/>
  <c r="G287" i="7"/>
  <c r="G290" i="7" s="1"/>
  <c r="G294" i="7" s="1"/>
  <c r="G288" i="7"/>
  <c r="G291" i="7" s="1"/>
  <c r="G295" i="7" s="1"/>
  <c r="F30" i="7"/>
  <c r="H82" i="9"/>
  <c r="H236" i="9" s="1"/>
  <c r="E148" i="7"/>
  <c r="E149" i="7"/>
  <c r="F174" i="7"/>
  <c r="G314" i="11" s="1"/>
  <c r="E174" i="7"/>
  <c r="F314" i="11" s="1"/>
  <c r="F34" i="7"/>
  <c r="F35" i="7"/>
  <c r="F36" i="7"/>
  <c r="F37" i="7"/>
  <c r="F38" i="7"/>
  <c r="F39" i="7"/>
  <c r="F40" i="7"/>
  <c r="F41" i="7"/>
  <c r="F42" i="7"/>
  <c r="F43" i="7"/>
  <c r="F44" i="7"/>
  <c r="F45" i="7"/>
  <c r="F46" i="7"/>
  <c r="F47" i="7"/>
  <c r="F48" i="7"/>
  <c r="F168" i="7" s="1"/>
  <c r="F145" i="7"/>
  <c r="F142" i="7"/>
  <c r="F146" i="7"/>
  <c r="F143" i="7"/>
  <c r="J87" i="8"/>
  <c r="Z75" i="8"/>
  <c r="Z234" i="8" s="1"/>
  <c r="Z64" i="8"/>
  <c r="Z223" i="8" s="1"/>
  <c r="Z54" i="8"/>
  <c r="Z214" i="8" s="1"/>
  <c r="Z44" i="8"/>
  <c r="Z204" i="8" s="1"/>
  <c r="Z22" i="8"/>
  <c r="Z182" i="8" s="1"/>
  <c r="Z11" i="8"/>
  <c r="Z171" i="8" s="1"/>
  <c r="AH75" i="8"/>
  <c r="AH234" i="8" s="1"/>
  <c r="AH64" i="8"/>
  <c r="AH223" i="8" s="1"/>
  <c r="AH54" i="8"/>
  <c r="AH214" i="8" s="1"/>
  <c r="AH44" i="8"/>
  <c r="AH204" i="8" s="1"/>
  <c r="AH22" i="8"/>
  <c r="AH182" i="8" s="1"/>
  <c r="AH11" i="8"/>
  <c r="AH171" i="8" s="1"/>
  <c r="M66" i="8"/>
  <c r="M225" i="8" s="1"/>
  <c r="M56" i="8"/>
  <c r="M45" i="8"/>
  <c r="M35" i="8"/>
  <c r="M195" i="8" s="1"/>
  <c r="M25" i="8"/>
  <c r="M185" i="8" s="1"/>
  <c r="M14" i="8"/>
  <c r="M174" i="8" s="1"/>
  <c r="U66" i="8"/>
  <c r="U225" i="8" s="1"/>
  <c r="U56" i="8"/>
  <c r="U45" i="8"/>
  <c r="U35" i="8"/>
  <c r="U195" i="8" s="1"/>
  <c r="U25" i="8"/>
  <c r="U185" i="8" s="1"/>
  <c r="U14" i="8"/>
  <c r="U174" i="8" s="1"/>
  <c r="AC66" i="8"/>
  <c r="AC225" i="8" s="1"/>
  <c r="AC56" i="8"/>
  <c r="AC45" i="8"/>
  <c r="AC35" i="8"/>
  <c r="AC195" i="8" s="1"/>
  <c r="AC25" i="8"/>
  <c r="AC185" i="8" s="1"/>
  <c r="AC14" i="8"/>
  <c r="AC174" i="8" s="1"/>
  <c r="AK66" i="8"/>
  <c r="AK225" i="8" s="1"/>
  <c r="AK56" i="8"/>
  <c r="AK45" i="8"/>
  <c r="AK35" i="8"/>
  <c r="AK195" i="8" s="1"/>
  <c r="AK25" i="8"/>
  <c r="AK185" i="8" s="1"/>
  <c r="AK14" i="8"/>
  <c r="AK174" i="8" s="1"/>
  <c r="M60" i="10"/>
  <c r="M219" i="10" s="1"/>
  <c r="M51" i="10"/>
  <c r="M210" i="10" s="1"/>
  <c r="M70" i="10"/>
  <c r="M230" i="10" s="1"/>
  <c r="M42" i="10"/>
  <c r="M200" i="10" s="1"/>
  <c r="M22" i="10"/>
  <c r="M178" i="10" s="1"/>
  <c r="M11" i="10"/>
  <c r="M167" i="10" s="1"/>
  <c r="U60" i="10"/>
  <c r="U219" i="10" s="1"/>
  <c r="U51" i="10"/>
  <c r="U210" i="10" s="1"/>
  <c r="U70" i="10"/>
  <c r="U230" i="10" s="1"/>
  <c r="U42" i="10"/>
  <c r="U200" i="10" s="1"/>
  <c r="U22" i="10"/>
  <c r="U178" i="10" s="1"/>
  <c r="U11" i="10"/>
  <c r="U167" i="10" s="1"/>
  <c r="AC60" i="10"/>
  <c r="AC219" i="10" s="1"/>
  <c r="AC51" i="10"/>
  <c r="AC210" i="10" s="1"/>
  <c r="AC70" i="10"/>
  <c r="AC230" i="10" s="1"/>
  <c r="AC42" i="10"/>
  <c r="AC200" i="10" s="1"/>
  <c r="AC22" i="10"/>
  <c r="AC178" i="10" s="1"/>
  <c r="AC11" i="10"/>
  <c r="AC167" i="10" s="1"/>
  <c r="AK60" i="10"/>
  <c r="AK219" i="10" s="1"/>
  <c r="AK51" i="10"/>
  <c r="AK210" i="10" s="1"/>
  <c r="AK70" i="10"/>
  <c r="AK230" i="10" s="1"/>
  <c r="AK42" i="10"/>
  <c r="AK200" i="10" s="1"/>
  <c r="AK22" i="10"/>
  <c r="AK178" i="10" s="1"/>
  <c r="AK11" i="10"/>
  <c r="AK167" i="10" s="1"/>
  <c r="AS60" i="10"/>
  <c r="AS219" i="10" s="1"/>
  <c r="AS51" i="10"/>
  <c r="AS210" i="10" s="1"/>
  <c r="AS70" i="10"/>
  <c r="AS230" i="10" s="1"/>
  <c r="AS42" i="10"/>
  <c r="AS200" i="10" s="1"/>
  <c r="AS22" i="10"/>
  <c r="AS178" i="10" s="1"/>
  <c r="AS11" i="10"/>
  <c r="AS167" i="10" s="1"/>
  <c r="BA60" i="10"/>
  <c r="BA219" i="10" s="1"/>
  <c r="BA51" i="10"/>
  <c r="BA210" i="10" s="1"/>
  <c r="BA70" i="10"/>
  <c r="BA230" i="10" s="1"/>
  <c r="BA42" i="10"/>
  <c r="BA200" i="10" s="1"/>
  <c r="BA22" i="10"/>
  <c r="BA178" i="10" s="1"/>
  <c r="BA11" i="10"/>
  <c r="BA167" i="10" s="1"/>
  <c r="O66" i="8"/>
  <c r="O225" i="8" s="1"/>
  <c r="O56" i="8"/>
  <c r="O45" i="8"/>
  <c r="O35" i="8"/>
  <c r="O195" i="8" s="1"/>
  <c r="O25" i="8"/>
  <c r="O185" i="8" s="1"/>
  <c r="O14" i="8"/>
  <c r="O174" i="8" s="1"/>
  <c r="AE66" i="8"/>
  <c r="AE225" i="8" s="1"/>
  <c r="AE56" i="8"/>
  <c r="AE45" i="8"/>
  <c r="AE35" i="8"/>
  <c r="AE195" i="8" s="1"/>
  <c r="AE25" i="8"/>
  <c r="AE185" i="8" s="1"/>
  <c r="AE14" i="8"/>
  <c r="AE174" i="8" s="1"/>
  <c r="AU66" i="8"/>
  <c r="AU225" i="8" s="1"/>
  <c r="AU56" i="8"/>
  <c r="AU45" i="8"/>
  <c r="AU35" i="8"/>
  <c r="AU195" i="8" s="1"/>
  <c r="AU25" i="8"/>
  <c r="AU185" i="8" s="1"/>
  <c r="AU14" i="8"/>
  <c r="AU174" i="8" s="1"/>
  <c r="BC235" i="9"/>
  <c r="AL235" i="9"/>
  <c r="U235" i="9"/>
  <c r="AY235" i="9"/>
  <c r="AH235" i="9"/>
  <c r="Q235" i="9"/>
  <c r="N76" i="8"/>
  <c r="N65" i="8"/>
  <c r="N224" i="8" s="1"/>
  <c r="N55" i="8"/>
  <c r="N34" i="8"/>
  <c r="N194" i="8" s="1"/>
  <c r="N23" i="8"/>
  <c r="N183" i="8" s="1"/>
  <c r="N12" i="8"/>
  <c r="N172" i="8" s="1"/>
  <c r="V76" i="8"/>
  <c r="V65" i="8"/>
  <c r="V224" i="8" s="1"/>
  <c r="V55" i="8"/>
  <c r="V34" i="8"/>
  <c r="V194" i="8" s="1"/>
  <c r="V23" i="8"/>
  <c r="V183" i="8" s="1"/>
  <c r="V12" i="8"/>
  <c r="V172" i="8" s="1"/>
  <c r="AD76" i="8"/>
  <c r="AD65" i="8"/>
  <c r="AD224" i="8" s="1"/>
  <c r="AD55" i="8"/>
  <c r="AD34" i="8"/>
  <c r="AD194" i="8" s="1"/>
  <c r="AD23" i="8"/>
  <c r="AD183" i="8" s="1"/>
  <c r="AD12" i="8"/>
  <c r="AD172" i="8" s="1"/>
  <c r="AL76" i="8"/>
  <c r="AL65" i="8"/>
  <c r="AL224" i="8" s="1"/>
  <c r="AL55" i="8"/>
  <c r="AL34" i="8"/>
  <c r="AL194" i="8" s="1"/>
  <c r="AL23" i="8"/>
  <c r="AL183" i="8" s="1"/>
  <c r="AL12" i="8"/>
  <c r="AL172" i="8" s="1"/>
  <c r="AT76" i="8"/>
  <c r="AT65" i="8"/>
  <c r="AT224" i="8" s="1"/>
  <c r="AT55" i="8"/>
  <c r="AT34" i="8"/>
  <c r="AT194" i="8" s="1"/>
  <c r="AT23" i="8"/>
  <c r="AT183" i="8" s="1"/>
  <c r="AT12" i="8"/>
  <c r="AT172" i="8" s="1"/>
  <c r="BB76" i="8"/>
  <c r="BB65" i="8"/>
  <c r="BB224" i="8" s="1"/>
  <c r="BB55" i="8"/>
  <c r="BB34" i="8"/>
  <c r="BB194" i="8" s="1"/>
  <c r="BB23" i="8"/>
  <c r="BB183" i="8" s="1"/>
  <c r="BB12" i="8"/>
  <c r="BB172" i="8" s="1"/>
  <c r="N75" i="8"/>
  <c r="N234" i="8" s="1"/>
  <c r="N64" i="8"/>
  <c r="N223" i="8" s="1"/>
  <c r="N54" i="8"/>
  <c r="N214" i="8" s="1"/>
  <c r="N44" i="8"/>
  <c r="N204" i="8" s="1"/>
  <c r="N22" i="8"/>
  <c r="N182" i="8" s="1"/>
  <c r="N11" i="8"/>
  <c r="N171" i="8" s="1"/>
  <c r="V75" i="8"/>
  <c r="V234" i="8" s="1"/>
  <c r="V64" i="8"/>
  <c r="V223" i="8" s="1"/>
  <c r="V54" i="8"/>
  <c r="V214" i="8" s="1"/>
  <c r="V44" i="8"/>
  <c r="V204" i="8" s="1"/>
  <c r="V22" i="8"/>
  <c r="V182" i="8" s="1"/>
  <c r="V11" i="8"/>
  <c r="V171" i="8" s="1"/>
  <c r="AD75" i="8"/>
  <c r="AD234" i="8" s="1"/>
  <c r="AD64" i="8"/>
  <c r="AD223" i="8" s="1"/>
  <c r="AD54" i="8"/>
  <c r="AD214" i="8" s="1"/>
  <c r="AD44" i="8"/>
  <c r="AD204" i="8" s="1"/>
  <c r="AD22" i="8"/>
  <c r="AD182" i="8" s="1"/>
  <c r="AD11" i="8"/>
  <c r="AD171" i="8" s="1"/>
  <c r="AT75" i="8"/>
  <c r="AT234" i="8" s="1"/>
  <c r="AT64" i="8"/>
  <c r="AT223" i="8" s="1"/>
  <c r="AT54" i="8"/>
  <c r="AT214" i="8" s="1"/>
  <c r="AT44" i="8"/>
  <c r="AT204" i="8" s="1"/>
  <c r="AT22" i="8"/>
  <c r="AT182" i="8" s="1"/>
  <c r="AT11" i="8"/>
  <c r="AT171" i="8" s="1"/>
  <c r="BB75" i="8"/>
  <c r="BB234" i="8" s="1"/>
  <c r="BB64" i="8"/>
  <c r="BB223" i="8" s="1"/>
  <c r="BB54" i="8"/>
  <c r="BB214" i="8" s="1"/>
  <c r="BB44" i="8"/>
  <c r="BB204" i="8" s="1"/>
  <c r="BB22" i="8"/>
  <c r="BB182" i="8" s="1"/>
  <c r="BB11" i="8"/>
  <c r="BB171" i="8" s="1"/>
  <c r="O76" i="8"/>
  <c r="O65" i="8"/>
  <c r="O224" i="8" s="1"/>
  <c r="O55" i="8"/>
  <c r="O34" i="8"/>
  <c r="O194" i="8" s="1"/>
  <c r="O23" i="8"/>
  <c r="O183" i="8" s="1"/>
  <c r="O12" i="8"/>
  <c r="O172" i="8" s="1"/>
  <c r="W76" i="8"/>
  <c r="W65" i="8"/>
  <c r="W224" i="8" s="1"/>
  <c r="W55" i="8"/>
  <c r="W34" i="8"/>
  <c r="W194" i="8" s="1"/>
  <c r="W23" i="8"/>
  <c r="W183" i="8" s="1"/>
  <c r="W12" i="8"/>
  <c r="W172" i="8" s="1"/>
  <c r="AE76" i="8"/>
  <c r="AE65" i="8"/>
  <c r="AE224" i="8" s="1"/>
  <c r="AE55" i="8"/>
  <c r="AE34" i="8"/>
  <c r="AE194" i="8" s="1"/>
  <c r="AE23" i="8"/>
  <c r="AE183" i="8" s="1"/>
  <c r="AE12" i="8"/>
  <c r="AE172" i="8" s="1"/>
  <c r="AM76" i="8"/>
  <c r="AM65" i="8"/>
  <c r="AM224" i="8" s="1"/>
  <c r="AM55" i="8"/>
  <c r="AM34" i="8"/>
  <c r="AM194" i="8" s="1"/>
  <c r="AM23" i="8"/>
  <c r="AM183" i="8" s="1"/>
  <c r="AM12" i="8"/>
  <c r="AM172" i="8" s="1"/>
  <c r="AU76" i="8"/>
  <c r="AU65" i="8"/>
  <c r="AU224" i="8" s="1"/>
  <c r="AU55" i="8"/>
  <c r="AU34" i="8"/>
  <c r="AU194" i="8" s="1"/>
  <c r="AU23" i="8"/>
  <c r="AU183" i="8" s="1"/>
  <c r="AU12" i="8"/>
  <c r="AU172" i="8" s="1"/>
  <c r="BC76" i="8"/>
  <c r="BC65" i="8"/>
  <c r="BC224" i="8" s="1"/>
  <c r="BC55" i="8"/>
  <c r="BC34" i="8"/>
  <c r="BC194" i="8" s="1"/>
  <c r="BC23" i="8"/>
  <c r="BC183" i="8" s="1"/>
  <c r="BC12" i="8"/>
  <c r="BC172" i="8" s="1"/>
  <c r="P60" i="10"/>
  <c r="P219" i="10" s="1"/>
  <c r="P51" i="10"/>
  <c r="P210" i="10" s="1"/>
  <c r="P70" i="10"/>
  <c r="P230" i="10" s="1"/>
  <c r="P42" i="10"/>
  <c r="P200" i="10" s="1"/>
  <c r="P22" i="10"/>
  <c r="P178" i="10" s="1"/>
  <c r="P11" i="10"/>
  <c r="P167" i="10" s="1"/>
  <c r="X60" i="10"/>
  <c r="X219" i="10" s="1"/>
  <c r="X51" i="10"/>
  <c r="X210" i="10" s="1"/>
  <c r="X70" i="10"/>
  <c r="X230" i="10" s="1"/>
  <c r="X42" i="10"/>
  <c r="X200" i="10" s="1"/>
  <c r="X22" i="10"/>
  <c r="X178" i="10" s="1"/>
  <c r="X11" i="10"/>
  <c r="X167" i="10" s="1"/>
  <c r="AV60" i="10"/>
  <c r="AV219" i="10" s="1"/>
  <c r="AV51" i="10"/>
  <c r="AV210" i="10" s="1"/>
  <c r="AV70" i="10"/>
  <c r="AV230" i="10" s="1"/>
  <c r="AV42" i="10"/>
  <c r="AV200" i="10" s="1"/>
  <c r="AV22" i="10"/>
  <c r="AV178" i="10" s="1"/>
  <c r="AV11" i="10"/>
  <c r="AV167" i="10" s="1"/>
  <c r="BD60" i="10"/>
  <c r="BD219" i="10" s="1"/>
  <c r="BD51" i="10"/>
  <c r="BD210" i="10" s="1"/>
  <c r="BD70" i="10"/>
  <c r="BD230" i="10" s="1"/>
  <c r="BD42" i="10"/>
  <c r="BD200" i="10" s="1"/>
  <c r="BD22" i="10"/>
  <c r="BD178" i="10" s="1"/>
  <c r="BD11" i="10"/>
  <c r="BD167" i="10" s="1"/>
  <c r="J60" i="10"/>
  <c r="J219" i="10" s="1"/>
  <c r="J51" i="10"/>
  <c r="J210" i="10" s="1"/>
  <c r="J70" i="10"/>
  <c r="J230" i="10" s="1"/>
  <c r="J42" i="10"/>
  <c r="J200" i="10" s="1"/>
  <c r="J22" i="10"/>
  <c r="J178" i="10" s="1"/>
  <c r="J11" i="10"/>
  <c r="J167" i="10" s="1"/>
  <c r="R60" i="10"/>
  <c r="R219" i="10" s="1"/>
  <c r="R51" i="10"/>
  <c r="R210" i="10" s="1"/>
  <c r="R70" i="10"/>
  <c r="R230" i="10" s="1"/>
  <c r="R42" i="10"/>
  <c r="R200" i="10" s="1"/>
  <c r="R22" i="10"/>
  <c r="R178" i="10" s="1"/>
  <c r="R11" i="10"/>
  <c r="R167" i="10" s="1"/>
  <c r="Z60" i="10"/>
  <c r="Z219" i="10" s="1"/>
  <c r="Z51" i="10"/>
  <c r="Z210" i="10" s="1"/>
  <c r="Z70" i="10"/>
  <c r="Z230" i="10" s="1"/>
  <c r="Z42" i="10"/>
  <c r="Z200" i="10" s="1"/>
  <c r="Z22" i="10"/>
  <c r="Z178" i="10" s="1"/>
  <c r="Z11" i="10"/>
  <c r="Z167" i="10" s="1"/>
  <c r="AH60" i="10"/>
  <c r="AH219" i="10" s="1"/>
  <c r="AH51" i="10"/>
  <c r="AH210" i="10" s="1"/>
  <c r="AH70" i="10"/>
  <c r="AH230" i="10" s="1"/>
  <c r="AH42" i="10"/>
  <c r="AH200" i="10" s="1"/>
  <c r="AH22" i="10"/>
  <c r="AH178" i="10" s="1"/>
  <c r="AH11" i="10"/>
  <c r="AH167" i="10" s="1"/>
  <c r="AP60" i="10"/>
  <c r="AP219" i="10" s="1"/>
  <c r="AP51" i="10"/>
  <c r="AP210" i="10" s="1"/>
  <c r="AP70" i="10"/>
  <c r="AP230" i="10" s="1"/>
  <c r="AP42" i="10"/>
  <c r="AP200" i="10" s="1"/>
  <c r="AP22" i="10"/>
  <c r="AP178" i="10" s="1"/>
  <c r="AP11" i="10"/>
  <c r="AP167" i="10" s="1"/>
  <c r="AX60" i="10"/>
  <c r="AX219" i="10" s="1"/>
  <c r="AX51" i="10"/>
  <c r="AX210" i="10" s="1"/>
  <c r="AX70" i="10"/>
  <c r="AX230" i="10" s="1"/>
  <c r="AX42" i="10"/>
  <c r="AX200" i="10" s="1"/>
  <c r="AX22" i="10"/>
  <c r="AX178" i="10" s="1"/>
  <c r="AX11" i="10"/>
  <c r="AX167" i="10" s="1"/>
  <c r="M62" i="10"/>
  <c r="M221" i="10" s="1"/>
  <c r="M53" i="10"/>
  <c r="M43" i="10"/>
  <c r="M34" i="10"/>
  <c r="M191" i="10" s="1"/>
  <c r="M25" i="10"/>
  <c r="M181" i="10" s="1"/>
  <c r="M14" i="10"/>
  <c r="M170" i="10" s="1"/>
  <c r="U62" i="10"/>
  <c r="U221" i="10" s="1"/>
  <c r="U53" i="10"/>
  <c r="U43" i="10"/>
  <c r="U34" i="10"/>
  <c r="U191" i="10" s="1"/>
  <c r="U25" i="10"/>
  <c r="U181" i="10" s="1"/>
  <c r="U14" i="10"/>
  <c r="U170" i="10" s="1"/>
  <c r="AC62" i="10"/>
  <c r="AC221" i="10" s="1"/>
  <c r="AC53" i="10"/>
  <c r="AC43" i="10"/>
  <c r="AC34" i="10"/>
  <c r="AC191" i="10" s="1"/>
  <c r="AC25" i="10"/>
  <c r="AC181" i="10" s="1"/>
  <c r="AC14" i="10"/>
  <c r="AC170" i="10" s="1"/>
  <c r="AK62" i="10"/>
  <c r="AK221" i="10" s="1"/>
  <c r="AK53" i="10"/>
  <c r="AK43" i="10"/>
  <c r="AK34" i="10"/>
  <c r="AK191" i="10" s="1"/>
  <c r="AK25" i="10"/>
  <c r="AK181" i="10" s="1"/>
  <c r="AK14" i="10"/>
  <c r="AK170" i="10" s="1"/>
  <c r="AS62" i="10"/>
  <c r="AS221" i="10" s="1"/>
  <c r="AS53" i="10"/>
  <c r="AS43" i="10"/>
  <c r="AS34" i="10"/>
  <c r="AS191" i="10" s="1"/>
  <c r="AS25" i="10"/>
  <c r="AS181" i="10" s="1"/>
  <c r="AS14" i="10"/>
  <c r="AS170" i="10" s="1"/>
  <c r="BA62" i="10"/>
  <c r="BA221" i="10" s="1"/>
  <c r="BA53" i="10"/>
  <c r="BA43" i="10"/>
  <c r="BA34" i="10"/>
  <c r="BA191" i="10" s="1"/>
  <c r="BA25" i="10"/>
  <c r="BA181" i="10" s="1"/>
  <c r="BA14" i="10"/>
  <c r="BA170" i="10" s="1"/>
  <c r="J76" i="8"/>
  <c r="J65" i="8"/>
  <c r="J224" i="8" s="1"/>
  <c r="J55" i="8"/>
  <c r="J34" i="8"/>
  <c r="J194" i="8" s="1"/>
  <c r="J23" i="8"/>
  <c r="J183" i="8" s="1"/>
  <c r="J12" i="8"/>
  <c r="J172" i="8" s="1"/>
  <c r="R76" i="8"/>
  <c r="R65" i="8"/>
  <c r="R224" i="8" s="1"/>
  <c r="R55" i="8"/>
  <c r="R34" i="8"/>
  <c r="R194" i="8" s="1"/>
  <c r="R23" i="8"/>
  <c r="R183" i="8" s="1"/>
  <c r="R12" i="8"/>
  <c r="R172" i="8" s="1"/>
  <c r="Z76" i="8"/>
  <c r="Z65" i="8"/>
  <c r="Z224" i="8" s="1"/>
  <c r="Z55" i="8"/>
  <c r="Z34" i="8"/>
  <c r="Z194" i="8" s="1"/>
  <c r="Z23" i="8"/>
  <c r="Z183" i="8" s="1"/>
  <c r="Z12" i="8"/>
  <c r="Z172" i="8" s="1"/>
  <c r="AH76" i="8"/>
  <c r="AH65" i="8"/>
  <c r="AH224" i="8" s="1"/>
  <c r="AH55" i="8"/>
  <c r="AH34" i="8"/>
  <c r="AH194" i="8" s="1"/>
  <c r="AH23" i="8"/>
  <c r="AH183" i="8" s="1"/>
  <c r="AH12" i="8"/>
  <c r="AH172" i="8" s="1"/>
  <c r="AP76" i="8"/>
  <c r="AP65" i="8"/>
  <c r="AP224" i="8" s="1"/>
  <c r="AP55" i="8"/>
  <c r="AP34" i="8"/>
  <c r="AP194" i="8" s="1"/>
  <c r="AP23" i="8"/>
  <c r="AP183" i="8" s="1"/>
  <c r="AP12" i="8"/>
  <c r="AP172" i="8" s="1"/>
  <c r="AX76" i="8"/>
  <c r="AX65" i="8"/>
  <c r="AX224" i="8" s="1"/>
  <c r="AX55" i="8"/>
  <c r="AX34" i="8"/>
  <c r="AX194" i="8" s="1"/>
  <c r="AX23" i="8"/>
  <c r="AX183" i="8" s="1"/>
  <c r="AX12" i="8"/>
  <c r="AX172" i="8" s="1"/>
  <c r="J75" i="8"/>
  <c r="J234" i="8" s="1"/>
  <c r="J64" i="8"/>
  <c r="J223" i="8" s="1"/>
  <c r="J54" i="8"/>
  <c r="J214" i="8" s="1"/>
  <c r="J44" i="8"/>
  <c r="J204" i="8" s="1"/>
  <c r="J22" i="8"/>
  <c r="J182" i="8" s="1"/>
  <c r="J11" i="8"/>
  <c r="J171" i="8" s="1"/>
  <c r="R75" i="8"/>
  <c r="R234" i="8" s="1"/>
  <c r="R64" i="8"/>
  <c r="R223" i="8" s="1"/>
  <c r="R54" i="8"/>
  <c r="R214" i="8" s="1"/>
  <c r="R44" i="8"/>
  <c r="R204" i="8" s="1"/>
  <c r="R22" i="8"/>
  <c r="R182" i="8" s="1"/>
  <c r="R11" i="8"/>
  <c r="R171" i="8" s="1"/>
  <c r="AP75" i="8"/>
  <c r="AP234" i="8" s="1"/>
  <c r="AP64" i="8"/>
  <c r="AP223" i="8" s="1"/>
  <c r="AP54" i="8"/>
  <c r="AP214" i="8" s="1"/>
  <c r="AP44" i="8"/>
  <c r="AP204" i="8" s="1"/>
  <c r="AP22" i="8"/>
  <c r="AP182" i="8" s="1"/>
  <c r="AP11" i="8"/>
  <c r="AP171" i="8" s="1"/>
  <c r="AX75" i="8"/>
  <c r="AX234" i="8" s="1"/>
  <c r="AX64" i="8"/>
  <c r="AX223" i="8" s="1"/>
  <c r="AX54" i="8"/>
  <c r="AX214" i="8" s="1"/>
  <c r="AX44" i="8"/>
  <c r="AX204" i="8" s="1"/>
  <c r="AX22" i="8"/>
  <c r="AX182" i="8" s="1"/>
  <c r="AX11" i="8"/>
  <c r="AX171" i="8" s="1"/>
  <c r="L61" i="10"/>
  <c r="L220" i="10" s="1"/>
  <c r="L52" i="10"/>
  <c r="L71" i="10"/>
  <c r="L33" i="10"/>
  <c r="L190" i="10" s="1"/>
  <c r="L23" i="10"/>
  <c r="L179" i="10" s="1"/>
  <c r="L12" i="10"/>
  <c r="L168" i="10" s="1"/>
  <c r="T61" i="10"/>
  <c r="T220" i="10" s="1"/>
  <c r="T52" i="10"/>
  <c r="T71" i="10"/>
  <c r="T33" i="10"/>
  <c r="T190" i="10" s="1"/>
  <c r="T23" i="10"/>
  <c r="T179" i="10" s="1"/>
  <c r="T12" i="10"/>
  <c r="T168" i="10" s="1"/>
  <c r="AB61" i="10"/>
  <c r="AB220" i="10" s="1"/>
  <c r="AB52" i="10"/>
  <c r="AB71" i="10"/>
  <c r="AB33" i="10"/>
  <c r="AB190" i="10" s="1"/>
  <c r="AB23" i="10"/>
  <c r="AB179" i="10" s="1"/>
  <c r="AB12" i="10"/>
  <c r="AB168" i="10" s="1"/>
  <c r="AJ61" i="10"/>
  <c r="AJ220" i="10" s="1"/>
  <c r="AJ52" i="10"/>
  <c r="AJ71" i="10"/>
  <c r="AJ33" i="10"/>
  <c r="AJ190" i="10" s="1"/>
  <c r="AJ23" i="10"/>
  <c r="AJ179" i="10" s="1"/>
  <c r="AJ12" i="10"/>
  <c r="AJ168" i="10" s="1"/>
  <c r="AR61" i="10"/>
  <c r="AR220" i="10" s="1"/>
  <c r="AR52" i="10"/>
  <c r="AR71" i="10"/>
  <c r="AR33" i="10"/>
  <c r="AR190" i="10" s="1"/>
  <c r="AR23" i="10"/>
  <c r="AR179" i="10" s="1"/>
  <c r="AR12" i="10"/>
  <c r="AR168" i="10" s="1"/>
  <c r="AZ61" i="10"/>
  <c r="AZ220" i="10" s="1"/>
  <c r="AZ52" i="10"/>
  <c r="AZ71" i="10"/>
  <c r="AZ33" i="10"/>
  <c r="AZ190" i="10" s="1"/>
  <c r="AZ23" i="10"/>
  <c r="AZ179" i="10" s="1"/>
  <c r="AZ12" i="10"/>
  <c r="AZ168" i="10" s="1"/>
  <c r="L60" i="10"/>
  <c r="L219" i="10" s="1"/>
  <c r="L51" i="10"/>
  <c r="L210" i="10" s="1"/>
  <c r="L70" i="10"/>
  <c r="L230" i="10" s="1"/>
  <c r="L42" i="10"/>
  <c r="L200" i="10" s="1"/>
  <c r="L22" i="10"/>
  <c r="L178" i="10" s="1"/>
  <c r="L11" i="10"/>
  <c r="L167" i="10" s="1"/>
  <c r="T60" i="10"/>
  <c r="T219" i="10" s="1"/>
  <c r="T51" i="10"/>
  <c r="T210" i="10" s="1"/>
  <c r="T70" i="10"/>
  <c r="T230" i="10" s="1"/>
  <c r="T42" i="10"/>
  <c r="T200" i="10" s="1"/>
  <c r="T22" i="10"/>
  <c r="T178" i="10" s="1"/>
  <c r="T11" i="10"/>
  <c r="T167" i="10" s="1"/>
  <c r="AB60" i="10"/>
  <c r="AB219" i="10" s="1"/>
  <c r="AB51" i="10"/>
  <c r="AB210" i="10" s="1"/>
  <c r="AB70" i="10"/>
  <c r="AB230" i="10" s="1"/>
  <c r="AB42" i="10"/>
  <c r="AB200" i="10" s="1"/>
  <c r="AB22" i="10"/>
  <c r="AB178" i="10" s="1"/>
  <c r="AB11" i="10"/>
  <c r="AB167" i="10" s="1"/>
  <c r="AJ60" i="10"/>
  <c r="AJ219" i="10" s="1"/>
  <c r="AJ51" i="10"/>
  <c r="AJ210" i="10" s="1"/>
  <c r="AJ70" i="10"/>
  <c r="AJ230" i="10" s="1"/>
  <c r="AJ42" i="10"/>
  <c r="AJ200" i="10" s="1"/>
  <c r="AJ22" i="10"/>
  <c r="AJ178" i="10" s="1"/>
  <c r="AJ11" i="10"/>
  <c r="AJ167" i="10" s="1"/>
  <c r="AR60" i="10"/>
  <c r="AR219" i="10" s="1"/>
  <c r="AR51" i="10"/>
  <c r="AR210" i="10" s="1"/>
  <c r="AR70" i="10"/>
  <c r="AR230" i="10" s="1"/>
  <c r="AR42" i="10"/>
  <c r="AR200" i="10" s="1"/>
  <c r="AR22" i="10"/>
  <c r="AR178" i="10" s="1"/>
  <c r="AR11" i="10"/>
  <c r="AR167" i="10" s="1"/>
  <c r="AZ60" i="10"/>
  <c r="AZ219" i="10" s="1"/>
  <c r="AZ51" i="10"/>
  <c r="AZ210" i="10" s="1"/>
  <c r="AZ70" i="10"/>
  <c r="AZ230" i="10" s="1"/>
  <c r="AZ42" i="10"/>
  <c r="AZ200" i="10" s="1"/>
  <c r="AZ22" i="10"/>
  <c r="AZ178" i="10" s="1"/>
  <c r="AZ11" i="10"/>
  <c r="AZ167" i="10" s="1"/>
  <c r="O62" i="10"/>
  <c r="O221" i="10" s="1"/>
  <c r="O53" i="10"/>
  <c r="O43" i="10"/>
  <c r="O34" i="10"/>
  <c r="O191" i="10" s="1"/>
  <c r="O25" i="10"/>
  <c r="O181" i="10" s="1"/>
  <c r="O14" i="10"/>
  <c r="O170" i="10" s="1"/>
  <c r="W62" i="10"/>
  <c r="W221" i="10" s="1"/>
  <c r="W53" i="10"/>
  <c r="W43" i="10"/>
  <c r="W34" i="10"/>
  <c r="W191" i="10" s="1"/>
  <c r="W25" i="10"/>
  <c r="W181" i="10" s="1"/>
  <c r="W14" i="10"/>
  <c r="W170" i="10" s="1"/>
  <c r="AE62" i="10"/>
  <c r="AE221" i="10" s="1"/>
  <c r="AE53" i="10"/>
  <c r="AE43" i="10"/>
  <c r="AE34" i="10"/>
  <c r="AE191" i="10" s="1"/>
  <c r="AE25" i="10"/>
  <c r="AE181" i="10" s="1"/>
  <c r="AE14" i="10"/>
  <c r="AE170" i="10" s="1"/>
  <c r="AM62" i="10"/>
  <c r="AM221" i="10" s="1"/>
  <c r="AM53" i="10"/>
  <c r="AM43" i="10"/>
  <c r="AM34" i="10"/>
  <c r="AM191" i="10" s="1"/>
  <c r="AM25" i="10"/>
  <c r="AM181" i="10" s="1"/>
  <c r="AM14" i="10"/>
  <c r="AM170" i="10" s="1"/>
  <c r="AU62" i="10"/>
  <c r="AU221" i="10" s="1"/>
  <c r="AU53" i="10"/>
  <c r="AU43" i="10"/>
  <c r="AU34" i="10"/>
  <c r="AU191" i="10" s="1"/>
  <c r="AU25" i="10"/>
  <c r="AU181" i="10" s="1"/>
  <c r="AU14" i="10"/>
  <c r="AU170" i="10" s="1"/>
  <c r="BC62" i="10"/>
  <c r="BC221" i="10" s="1"/>
  <c r="BC53" i="10"/>
  <c r="BC43" i="10"/>
  <c r="BC34" i="10"/>
  <c r="BC191" i="10" s="1"/>
  <c r="BC25" i="10"/>
  <c r="BC181" i="10" s="1"/>
  <c r="BC14" i="10"/>
  <c r="BC170" i="10" s="1"/>
  <c r="P62" i="10"/>
  <c r="P221" i="10" s="1"/>
  <c r="P53" i="10"/>
  <c r="P43" i="10"/>
  <c r="P34" i="10"/>
  <c r="P191" i="10" s="1"/>
  <c r="P25" i="10"/>
  <c r="P181" i="10" s="1"/>
  <c r="P14" i="10"/>
  <c r="P170" i="10" s="1"/>
  <c r="X62" i="10"/>
  <c r="X221" i="10" s="1"/>
  <c r="X53" i="10"/>
  <c r="X43" i="10"/>
  <c r="X34" i="10"/>
  <c r="X191" i="10" s="1"/>
  <c r="X25" i="10"/>
  <c r="X181" i="10" s="1"/>
  <c r="X14" i="10"/>
  <c r="X170" i="10" s="1"/>
  <c r="AF62" i="10"/>
  <c r="AF221" i="10" s="1"/>
  <c r="AF53" i="10"/>
  <c r="AF43" i="10"/>
  <c r="AF34" i="10"/>
  <c r="AF191" i="10" s="1"/>
  <c r="AF25" i="10"/>
  <c r="AF181" i="10" s="1"/>
  <c r="AF14" i="10"/>
  <c r="AF170" i="10" s="1"/>
  <c r="AN62" i="10"/>
  <c r="AN221" i="10" s="1"/>
  <c r="AN53" i="10"/>
  <c r="AN43" i="10"/>
  <c r="AN34" i="10"/>
  <c r="AN191" i="10" s="1"/>
  <c r="AN25" i="10"/>
  <c r="AN181" i="10" s="1"/>
  <c r="AN14" i="10"/>
  <c r="AN170" i="10" s="1"/>
  <c r="AV62" i="10"/>
  <c r="AV221" i="10" s="1"/>
  <c r="AV53" i="10"/>
  <c r="AV43" i="10"/>
  <c r="AV34" i="10"/>
  <c r="AV191" i="10" s="1"/>
  <c r="AV25" i="10"/>
  <c r="AV181" i="10" s="1"/>
  <c r="AV14" i="10"/>
  <c r="AV170" i="10" s="1"/>
  <c r="BD62" i="10"/>
  <c r="BD221" i="10" s="1"/>
  <c r="BD53" i="10"/>
  <c r="BD43" i="10"/>
  <c r="BD34" i="10"/>
  <c r="BD191" i="10" s="1"/>
  <c r="BD25" i="10"/>
  <c r="BD181" i="10" s="1"/>
  <c r="BD14" i="10"/>
  <c r="BD170" i="10" s="1"/>
  <c r="M76" i="8"/>
  <c r="M65" i="8"/>
  <c r="M224" i="8" s="1"/>
  <c r="M55" i="8"/>
  <c r="M34" i="8"/>
  <c r="M194" i="8" s="1"/>
  <c r="M23" i="8"/>
  <c r="M183" i="8" s="1"/>
  <c r="M12" i="8"/>
  <c r="M172" i="8" s="1"/>
  <c r="U76" i="8"/>
  <c r="U65" i="8"/>
  <c r="U224" i="8" s="1"/>
  <c r="U55" i="8"/>
  <c r="U34" i="8"/>
  <c r="U194" i="8" s="1"/>
  <c r="U23" i="8"/>
  <c r="U183" i="8" s="1"/>
  <c r="U12" i="8"/>
  <c r="U172" i="8" s="1"/>
  <c r="AC76" i="8"/>
  <c r="AC65" i="8"/>
  <c r="AC224" i="8" s="1"/>
  <c r="AC55" i="8"/>
  <c r="AC34" i="8"/>
  <c r="AC194" i="8" s="1"/>
  <c r="AC23" i="8"/>
  <c r="AC183" i="8" s="1"/>
  <c r="AC12" i="8"/>
  <c r="AC172" i="8" s="1"/>
  <c r="AK76" i="8"/>
  <c r="AK65" i="8"/>
  <c r="AK224" i="8" s="1"/>
  <c r="AK55" i="8"/>
  <c r="AK34" i="8"/>
  <c r="AK194" i="8" s="1"/>
  <c r="AK23" i="8"/>
  <c r="AK183" i="8" s="1"/>
  <c r="AK12" i="8"/>
  <c r="AK172" i="8" s="1"/>
  <c r="AS76" i="8"/>
  <c r="AS65" i="8"/>
  <c r="AS224" i="8" s="1"/>
  <c r="AS55" i="8"/>
  <c r="AS34" i="8"/>
  <c r="AS194" i="8" s="1"/>
  <c r="AS23" i="8"/>
  <c r="AS183" i="8" s="1"/>
  <c r="AS12" i="8"/>
  <c r="AS172" i="8" s="1"/>
  <c r="BA76" i="8"/>
  <c r="BA65" i="8"/>
  <c r="BA224" i="8" s="1"/>
  <c r="BA55" i="8"/>
  <c r="BA34" i="8"/>
  <c r="BA194" i="8" s="1"/>
  <c r="BA23" i="8"/>
  <c r="BA183" i="8" s="1"/>
  <c r="BA12" i="8"/>
  <c r="BA172" i="8" s="1"/>
  <c r="M75" i="8"/>
  <c r="M234" i="8" s="1"/>
  <c r="M64" i="8"/>
  <c r="M223" i="8" s="1"/>
  <c r="M54" i="8"/>
  <c r="M214" i="8" s="1"/>
  <c r="M22" i="8"/>
  <c r="M182" i="8" s="1"/>
  <c r="M44" i="8"/>
  <c r="M204" i="8" s="1"/>
  <c r="M11" i="8"/>
  <c r="M171" i="8" s="1"/>
  <c r="U75" i="8"/>
  <c r="U234" i="8" s="1"/>
  <c r="U64" i="8"/>
  <c r="U223" i="8" s="1"/>
  <c r="U54" i="8"/>
  <c r="U214" i="8" s="1"/>
  <c r="U44" i="8"/>
  <c r="U204" i="8" s="1"/>
  <c r="U22" i="8"/>
  <c r="U182" i="8" s="1"/>
  <c r="U11" i="8"/>
  <c r="U171" i="8" s="1"/>
  <c r="AK75" i="8"/>
  <c r="AK234" i="8" s="1"/>
  <c r="AK64" i="8"/>
  <c r="AK223" i="8" s="1"/>
  <c r="AK54" i="8"/>
  <c r="AK214" i="8" s="1"/>
  <c r="AK44" i="8"/>
  <c r="AK204" i="8" s="1"/>
  <c r="AK22" i="8"/>
  <c r="AK182" i="8" s="1"/>
  <c r="AK11" i="8"/>
  <c r="AK171" i="8" s="1"/>
  <c r="AS75" i="8"/>
  <c r="AS234" i="8" s="1"/>
  <c r="AS64" i="8"/>
  <c r="AS223" i="8" s="1"/>
  <c r="AS54" i="8"/>
  <c r="AS214" i="8" s="1"/>
  <c r="AS44" i="8"/>
  <c r="AS204" i="8" s="1"/>
  <c r="AS22" i="8"/>
  <c r="AS182" i="8" s="1"/>
  <c r="AS11" i="8"/>
  <c r="AS171" i="8" s="1"/>
  <c r="BA75" i="8"/>
  <c r="BA234" i="8" s="1"/>
  <c r="BA64" i="8"/>
  <c r="BA223" i="8" s="1"/>
  <c r="BA54" i="8"/>
  <c r="BA214" i="8" s="1"/>
  <c r="BA44" i="8"/>
  <c r="BA204" i="8" s="1"/>
  <c r="BA22" i="8"/>
  <c r="BA182" i="8" s="1"/>
  <c r="BA11" i="8"/>
  <c r="BA171" i="8" s="1"/>
  <c r="AU235" i="9"/>
  <c r="AD235" i="9"/>
  <c r="M235" i="9"/>
  <c r="AQ235" i="9"/>
  <c r="Z235" i="9"/>
  <c r="I235" i="9"/>
  <c r="O71" i="10"/>
  <c r="O61" i="10"/>
  <c r="O220" i="10" s="1"/>
  <c r="O52" i="10"/>
  <c r="O33" i="10"/>
  <c r="O190" i="10" s="1"/>
  <c r="O23" i="10"/>
  <c r="O179" i="10" s="1"/>
  <c r="O12" i="10"/>
  <c r="O168" i="10" s="1"/>
  <c r="W71" i="10"/>
  <c r="W61" i="10"/>
  <c r="W220" i="10" s="1"/>
  <c r="W52" i="10"/>
  <c r="W33" i="10"/>
  <c r="W190" i="10" s="1"/>
  <c r="W23" i="10"/>
  <c r="W179" i="10" s="1"/>
  <c r="W12" i="10"/>
  <c r="W168" i="10" s="1"/>
  <c r="AE71" i="10"/>
  <c r="AE61" i="10"/>
  <c r="AE220" i="10" s="1"/>
  <c r="AE52" i="10"/>
  <c r="AE33" i="10"/>
  <c r="AE190" i="10" s="1"/>
  <c r="AE23" i="10"/>
  <c r="AE179" i="10" s="1"/>
  <c r="AE12" i="10"/>
  <c r="AE168" i="10" s="1"/>
  <c r="AM71" i="10"/>
  <c r="AM61" i="10"/>
  <c r="AM220" i="10" s="1"/>
  <c r="AM52" i="10"/>
  <c r="AM33" i="10"/>
  <c r="AM190" i="10" s="1"/>
  <c r="AM23" i="10"/>
  <c r="AM179" i="10" s="1"/>
  <c r="AM12" i="10"/>
  <c r="AM168" i="10" s="1"/>
  <c r="AU71" i="10"/>
  <c r="AU61" i="10"/>
  <c r="AU220" i="10" s="1"/>
  <c r="AU52" i="10"/>
  <c r="AU33" i="10"/>
  <c r="AU190" i="10" s="1"/>
  <c r="AU23" i="10"/>
  <c r="AU179" i="10" s="1"/>
  <c r="AU12" i="10"/>
  <c r="AU168" i="10" s="1"/>
  <c r="BC71" i="10"/>
  <c r="BC61" i="10"/>
  <c r="BC220" i="10" s="1"/>
  <c r="BC52" i="10"/>
  <c r="BC33" i="10"/>
  <c r="BC190" i="10" s="1"/>
  <c r="BC23" i="10"/>
  <c r="BC179" i="10" s="1"/>
  <c r="BC12" i="10"/>
  <c r="BC168" i="10" s="1"/>
  <c r="O70" i="10"/>
  <c r="O230" i="10" s="1"/>
  <c r="O60" i="10"/>
  <c r="O219" i="10" s="1"/>
  <c r="O51" i="10"/>
  <c r="O210" i="10" s="1"/>
  <c r="O42" i="10"/>
  <c r="O200" i="10" s="1"/>
  <c r="O22" i="10"/>
  <c r="O178" i="10" s="1"/>
  <c r="O11" i="10"/>
  <c r="O167" i="10" s="1"/>
  <c r="AL75" i="8"/>
  <c r="AL234" i="8" s="1"/>
  <c r="AL64" i="8"/>
  <c r="AL223" i="8" s="1"/>
  <c r="AL54" i="8"/>
  <c r="AL214" i="8" s="1"/>
  <c r="AL44" i="8"/>
  <c r="AL204" i="8" s="1"/>
  <c r="AL22" i="8"/>
  <c r="AL182" i="8" s="1"/>
  <c r="AL11" i="8"/>
  <c r="AL171" i="8" s="1"/>
  <c r="AU70" i="10"/>
  <c r="AU230" i="10" s="1"/>
  <c r="AU60" i="10"/>
  <c r="AU219" i="10" s="1"/>
  <c r="AU51" i="10"/>
  <c r="AU210" i="10" s="1"/>
  <c r="AU42" i="10"/>
  <c r="AU200" i="10" s="1"/>
  <c r="AU22" i="10"/>
  <c r="AU178" i="10" s="1"/>
  <c r="AU11" i="10"/>
  <c r="AU167" i="10" s="1"/>
  <c r="I66" i="8"/>
  <c r="I225" i="8" s="1"/>
  <c r="I56" i="8"/>
  <c r="I45" i="8"/>
  <c r="I35" i="8"/>
  <c r="I195" i="8" s="1"/>
  <c r="I25" i="8"/>
  <c r="I185" i="8" s="1"/>
  <c r="I14" i="8"/>
  <c r="I174" i="8" s="1"/>
  <c r="Q66" i="8"/>
  <c r="Q225" i="8" s="1"/>
  <c r="Q56" i="8"/>
  <c r="Q45" i="8"/>
  <c r="Q35" i="8"/>
  <c r="Q195" i="8" s="1"/>
  <c r="Q25" i="8"/>
  <c r="Q185" i="8" s="1"/>
  <c r="Q14" i="8"/>
  <c r="Q174" i="8" s="1"/>
  <c r="Y66" i="8"/>
  <c r="Y225" i="8" s="1"/>
  <c r="Y56" i="8"/>
  <c r="Y45" i="8"/>
  <c r="Y35" i="8"/>
  <c r="Y195" i="8" s="1"/>
  <c r="Y25" i="8"/>
  <c r="Y185" i="8" s="1"/>
  <c r="Y14" i="8"/>
  <c r="Y174" i="8" s="1"/>
  <c r="AG66" i="8"/>
  <c r="AG225" i="8" s="1"/>
  <c r="AG56" i="8"/>
  <c r="AG45" i="8"/>
  <c r="AG35" i="8"/>
  <c r="AG195" i="8" s="1"/>
  <c r="AG25" i="8"/>
  <c r="AG185" i="8" s="1"/>
  <c r="AG14" i="8"/>
  <c r="AG174" i="8" s="1"/>
  <c r="AO66" i="8"/>
  <c r="AO225" i="8" s="1"/>
  <c r="AO56" i="8"/>
  <c r="AO45" i="8"/>
  <c r="AO35" i="8"/>
  <c r="AO195" i="8" s="1"/>
  <c r="AO25" i="8"/>
  <c r="AO185" i="8" s="1"/>
  <c r="AO14" i="8"/>
  <c r="AO174" i="8" s="1"/>
  <c r="AW66" i="8"/>
  <c r="AW225" i="8" s="1"/>
  <c r="AW56" i="8"/>
  <c r="AW45" i="8"/>
  <c r="AW35" i="8"/>
  <c r="AW195" i="8" s="1"/>
  <c r="AW25" i="8"/>
  <c r="AW185" i="8" s="1"/>
  <c r="AW14" i="8"/>
  <c r="AW174" i="8" s="1"/>
  <c r="P61" i="10"/>
  <c r="P220" i="10" s="1"/>
  <c r="P52" i="10"/>
  <c r="P71" i="10"/>
  <c r="P33" i="10"/>
  <c r="P190" i="10" s="1"/>
  <c r="P23" i="10"/>
  <c r="P179" i="10" s="1"/>
  <c r="P12" i="10"/>
  <c r="P168" i="10" s="1"/>
  <c r="X61" i="10"/>
  <c r="X220" i="10" s="1"/>
  <c r="X52" i="10"/>
  <c r="X71" i="10"/>
  <c r="X33" i="10"/>
  <c r="X190" i="10" s="1"/>
  <c r="X23" i="10"/>
  <c r="X179" i="10" s="1"/>
  <c r="X12" i="10"/>
  <c r="X168" i="10" s="1"/>
  <c r="AF61" i="10"/>
  <c r="AF220" i="10" s="1"/>
  <c r="AF52" i="10"/>
  <c r="AF71" i="10"/>
  <c r="AF33" i="10"/>
  <c r="AF190" i="10" s="1"/>
  <c r="AF23" i="10"/>
  <c r="AF179" i="10" s="1"/>
  <c r="AF12" i="10"/>
  <c r="AF168" i="10" s="1"/>
  <c r="AN61" i="10"/>
  <c r="AN220" i="10" s="1"/>
  <c r="AN52" i="10"/>
  <c r="AN71" i="10"/>
  <c r="AN33" i="10"/>
  <c r="AN190" i="10" s="1"/>
  <c r="AN23" i="10"/>
  <c r="AN179" i="10" s="1"/>
  <c r="AN12" i="10"/>
  <c r="AN168" i="10" s="1"/>
  <c r="AV61" i="10"/>
  <c r="AV220" i="10" s="1"/>
  <c r="AV52" i="10"/>
  <c r="AV71" i="10"/>
  <c r="AV33" i="10"/>
  <c r="AV190" i="10" s="1"/>
  <c r="AV23" i="10"/>
  <c r="AV179" i="10" s="1"/>
  <c r="AV12" i="10"/>
  <c r="AV168" i="10" s="1"/>
  <c r="BD61" i="10"/>
  <c r="BD220" i="10" s="1"/>
  <c r="BD52" i="10"/>
  <c r="BD71" i="10"/>
  <c r="BD33" i="10"/>
  <c r="BD190" i="10" s="1"/>
  <c r="BD23" i="10"/>
  <c r="BD179" i="10" s="1"/>
  <c r="BD12" i="10"/>
  <c r="BD168" i="10" s="1"/>
  <c r="AF60" i="10"/>
  <c r="AF219" i="10" s="1"/>
  <c r="AF51" i="10"/>
  <c r="AF210" i="10" s="1"/>
  <c r="AF70" i="10"/>
  <c r="AF230" i="10" s="1"/>
  <c r="AF42" i="10"/>
  <c r="AF200" i="10" s="1"/>
  <c r="AF22" i="10"/>
  <c r="AF178" i="10" s="1"/>
  <c r="AF11" i="10"/>
  <c r="AF167" i="10" s="1"/>
  <c r="AN60" i="10"/>
  <c r="AN219" i="10" s="1"/>
  <c r="AN51" i="10"/>
  <c r="AN210" i="10" s="1"/>
  <c r="AN70" i="10"/>
  <c r="AN230" i="10" s="1"/>
  <c r="AN42" i="10"/>
  <c r="AN200" i="10" s="1"/>
  <c r="AN22" i="10"/>
  <c r="AN178" i="10" s="1"/>
  <c r="AN11" i="10"/>
  <c r="AN167" i="10" s="1"/>
  <c r="V66" i="8"/>
  <c r="V225" i="8" s="1"/>
  <c r="V56" i="8"/>
  <c r="V45" i="8"/>
  <c r="V35" i="8"/>
  <c r="V195" i="8" s="1"/>
  <c r="V25" i="8"/>
  <c r="V185" i="8" s="1"/>
  <c r="V14" i="8"/>
  <c r="V174" i="8" s="1"/>
  <c r="AD66" i="8"/>
  <c r="AD225" i="8" s="1"/>
  <c r="AD56" i="8"/>
  <c r="AD45" i="8"/>
  <c r="AD35" i="8"/>
  <c r="AD195" i="8" s="1"/>
  <c r="AD25" i="8"/>
  <c r="AD185" i="8" s="1"/>
  <c r="AD14" i="8"/>
  <c r="AD174" i="8" s="1"/>
  <c r="AL66" i="8"/>
  <c r="AL225" i="8" s="1"/>
  <c r="AL56" i="8"/>
  <c r="AL45" i="8"/>
  <c r="AL35" i="8"/>
  <c r="AL195" i="8" s="1"/>
  <c r="AL25" i="8"/>
  <c r="AL185" i="8" s="1"/>
  <c r="AL14" i="8"/>
  <c r="AL174" i="8" s="1"/>
  <c r="AT66" i="8"/>
  <c r="AT225" i="8" s="1"/>
  <c r="AT56" i="8"/>
  <c r="AT45" i="8"/>
  <c r="AT35" i="8"/>
  <c r="AT195" i="8" s="1"/>
  <c r="AT25" i="8"/>
  <c r="AT185" i="8" s="1"/>
  <c r="AT14" i="8"/>
  <c r="AT174" i="8" s="1"/>
  <c r="BB66" i="8"/>
  <c r="BB225" i="8" s="1"/>
  <c r="BB56" i="8"/>
  <c r="BB45" i="8"/>
  <c r="BB35" i="8"/>
  <c r="BB195" i="8" s="1"/>
  <c r="BB25" i="8"/>
  <c r="BB185" i="8" s="1"/>
  <c r="BB14" i="8"/>
  <c r="BB174" i="8" s="1"/>
  <c r="AC75" i="8"/>
  <c r="AC234" i="8" s="1"/>
  <c r="AC64" i="8"/>
  <c r="AC223" i="8" s="1"/>
  <c r="AC54" i="8"/>
  <c r="AC214" i="8" s="1"/>
  <c r="AC44" i="8"/>
  <c r="AC204" i="8" s="1"/>
  <c r="AC22" i="8"/>
  <c r="AC182" i="8" s="1"/>
  <c r="AC11" i="8"/>
  <c r="AC171" i="8" s="1"/>
  <c r="AV235" i="9"/>
  <c r="AM235" i="9"/>
  <c r="V235" i="9"/>
  <c r="AZ235" i="9"/>
  <c r="AI235" i="9"/>
  <c r="R235" i="9"/>
  <c r="W70" i="10"/>
  <c r="W230" i="10" s="1"/>
  <c r="W60" i="10"/>
  <c r="W219" i="10" s="1"/>
  <c r="W51" i="10"/>
  <c r="W210" i="10" s="1"/>
  <c r="W42" i="10"/>
  <c r="W200" i="10" s="1"/>
  <c r="W22" i="10"/>
  <c r="W178" i="10" s="1"/>
  <c r="W11" i="10"/>
  <c r="W167" i="10" s="1"/>
  <c r="AE70" i="10"/>
  <c r="AE230" i="10" s="1"/>
  <c r="AE60" i="10"/>
  <c r="AE219" i="10" s="1"/>
  <c r="AE51" i="10"/>
  <c r="AE210" i="10" s="1"/>
  <c r="AE42" i="10"/>
  <c r="AE200" i="10" s="1"/>
  <c r="AE22" i="10"/>
  <c r="AE178" i="10" s="1"/>
  <c r="AE11" i="10"/>
  <c r="AE167" i="10" s="1"/>
  <c r="AM70" i="10"/>
  <c r="AM230" i="10" s="1"/>
  <c r="AM60" i="10"/>
  <c r="AM219" i="10" s="1"/>
  <c r="AM51" i="10"/>
  <c r="AM210" i="10" s="1"/>
  <c r="AM42" i="10"/>
  <c r="AM200" i="10" s="1"/>
  <c r="AM22" i="10"/>
  <c r="AM178" i="10" s="1"/>
  <c r="AM11" i="10"/>
  <c r="AM167" i="10" s="1"/>
  <c r="BC70" i="10"/>
  <c r="BC230" i="10" s="1"/>
  <c r="BC60" i="10"/>
  <c r="BC219" i="10" s="1"/>
  <c r="BC51" i="10"/>
  <c r="BC210" i="10" s="1"/>
  <c r="BC42" i="10"/>
  <c r="BC200" i="10" s="1"/>
  <c r="BC22" i="10"/>
  <c r="BC178" i="10" s="1"/>
  <c r="BC11" i="10"/>
  <c r="BC167" i="10" s="1"/>
  <c r="K62" i="10"/>
  <c r="K221" i="10" s="1"/>
  <c r="K53" i="10"/>
  <c r="K43" i="10"/>
  <c r="K34" i="10"/>
  <c r="K191" i="10" s="1"/>
  <c r="K25" i="10"/>
  <c r="K181" i="10" s="1"/>
  <c r="K14" i="10"/>
  <c r="K170" i="10" s="1"/>
  <c r="S62" i="10"/>
  <c r="S221" i="10" s="1"/>
  <c r="S53" i="10"/>
  <c r="S43" i="10"/>
  <c r="S34" i="10"/>
  <c r="S191" i="10" s="1"/>
  <c r="S25" i="10"/>
  <c r="S181" i="10" s="1"/>
  <c r="S14" i="10"/>
  <c r="S170" i="10" s="1"/>
  <c r="AA62" i="10"/>
  <c r="AA221" i="10" s="1"/>
  <c r="AA53" i="10"/>
  <c r="AA43" i="10"/>
  <c r="AA34" i="10"/>
  <c r="AA191" i="10" s="1"/>
  <c r="AA25" i="10"/>
  <c r="AA181" i="10" s="1"/>
  <c r="AA14" i="10"/>
  <c r="AA170" i="10" s="1"/>
  <c r="AI62" i="10"/>
  <c r="AI221" i="10" s="1"/>
  <c r="AI53" i="10"/>
  <c r="AI43" i="10"/>
  <c r="AI34" i="10"/>
  <c r="AI191" i="10" s="1"/>
  <c r="AI25" i="10"/>
  <c r="AI181" i="10" s="1"/>
  <c r="AI14" i="10"/>
  <c r="AI170" i="10" s="1"/>
  <c r="AQ62" i="10"/>
  <c r="AQ221" i="10" s="1"/>
  <c r="AQ53" i="10"/>
  <c r="AQ43" i="10"/>
  <c r="AQ34" i="10"/>
  <c r="AQ191" i="10" s="1"/>
  <c r="AQ25" i="10"/>
  <c r="AQ181" i="10" s="1"/>
  <c r="AQ14" i="10"/>
  <c r="AQ170" i="10" s="1"/>
  <c r="AY62" i="10"/>
  <c r="AY221" i="10" s="1"/>
  <c r="AY53" i="10"/>
  <c r="AY43" i="10"/>
  <c r="AY34" i="10"/>
  <c r="AY191" i="10" s="1"/>
  <c r="AY25" i="10"/>
  <c r="AY181" i="10" s="1"/>
  <c r="AY14" i="10"/>
  <c r="AY170" i="10" s="1"/>
  <c r="I75" i="8"/>
  <c r="I234" i="8" s="1"/>
  <c r="I64" i="8"/>
  <c r="I223" i="8" s="1"/>
  <c r="I54" i="8"/>
  <c r="I214" i="8" s="1"/>
  <c r="I44" i="8"/>
  <c r="I204" i="8" s="1"/>
  <c r="I22" i="8"/>
  <c r="I182" i="8" s="1"/>
  <c r="I11" i="8"/>
  <c r="I171" i="8" s="1"/>
  <c r="Q75" i="8"/>
  <c r="Q234" i="8" s="1"/>
  <c r="Q64" i="8"/>
  <c r="Q223" i="8" s="1"/>
  <c r="Q54" i="8"/>
  <c r="Q214" i="8" s="1"/>
  <c r="Q44" i="8"/>
  <c r="Q204" i="8" s="1"/>
  <c r="Q22" i="8"/>
  <c r="Q182" i="8" s="1"/>
  <c r="Q11" i="8"/>
  <c r="Q171" i="8" s="1"/>
  <c r="Y75" i="8"/>
  <c r="Y234" i="8" s="1"/>
  <c r="Y64" i="8"/>
  <c r="Y223" i="8" s="1"/>
  <c r="Y54" i="8"/>
  <c r="Y214" i="8" s="1"/>
  <c r="Y44" i="8"/>
  <c r="Y204" i="8" s="1"/>
  <c r="Y22" i="8"/>
  <c r="Y182" i="8" s="1"/>
  <c r="Y11" i="8"/>
  <c r="Y171" i="8" s="1"/>
  <c r="AG75" i="8"/>
  <c r="AG234" i="8" s="1"/>
  <c r="AG64" i="8"/>
  <c r="AG223" i="8" s="1"/>
  <c r="AG54" i="8"/>
  <c r="AG214" i="8" s="1"/>
  <c r="AG44" i="8"/>
  <c r="AG204" i="8" s="1"/>
  <c r="AG22" i="8"/>
  <c r="AG182" i="8" s="1"/>
  <c r="AG11" i="8"/>
  <c r="AG171" i="8" s="1"/>
  <c r="AO75" i="8"/>
  <c r="AO234" i="8" s="1"/>
  <c r="AO64" i="8"/>
  <c r="AO223" i="8" s="1"/>
  <c r="AO54" i="8"/>
  <c r="AO214" i="8" s="1"/>
  <c r="AO44" i="8"/>
  <c r="AO204" i="8" s="1"/>
  <c r="AO22" i="8"/>
  <c r="AO182" i="8" s="1"/>
  <c r="AO11" i="8"/>
  <c r="AO171" i="8" s="1"/>
  <c r="AW75" i="8"/>
  <c r="AW234" i="8" s="1"/>
  <c r="AW64" i="8"/>
  <c r="AW223" i="8" s="1"/>
  <c r="AW54" i="8"/>
  <c r="AW214" i="8" s="1"/>
  <c r="AW44" i="8"/>
  <c r="AW204" i="8" s="1"/>
  <c r="AW22" i="8"/>
  <c r="AW182" i="8" s="1"/>
  <c r="AW11" i="8"/>
  <c r="AW171" i="8" s="1"/>
  <c r="K75" i="8"/>
  <c r="K234" i="8" s="1"/>
  <c r="K64" i="8"/>
  <c r="K223" i="8" s="1"/>
  <c r="K54" i="8"/>
  <c r="K214" i="8" s="1"/>
  <c r="K22" i="8"/>
  <c r="K182" i="8" s="1"/>
  <c r="K44" i="8"/>
  <c r="K204" i="8" s="1"/>
  <c r="K11" i="8"/>
  <c r="K171" i="8" s="1"/>
  <c r="AI75" i="8"/>
  <c r="AI234" i="8" s="1"/>
  <c r="AI64" i="8"/>
  <c r="AI223" i="8" s="1"/>
  <c r="AI54" i="8"/>
  <c r="AI214" i="8" s="1"/>
  <c r="AI44" i="8"/>
  <c r="AI204" i="8" s="1"/>
  <c r="AI22" i="8"/>
  <c r="AI182" i="8" s="1"/>
  <c r="AI11" i="8"/>
  <c r="AI171" i="8" s="1"/>
  <c r="AQ75" i="8"/>
  <c r="AQ234" i="8" s="1"/>
  <c r="AQ64" i="8"/>
  <c r="AQ223" i="8" s="1"/>
  <c r="AQ54" i="8"/>
  <c r="AQ214" i="8" s="1"/>
  <c r="AQ44" i="8"/>
  <c r="AQ204" i="8" s="1"/>
  <c r="AQ22" i="8"/>
  <c r="AQ182" i="8" s="1"/>
  <c r="AQ11" i="8"/>
  <c r="AQ171" i="8" s="1"/>
  <c r="N66" i="8"/>
  <c r="N225" i="8" s="1"/>
  <c r="N56" i="8"/>
  <c r="N45" i="8"/>
  <c r="N35" i="8"/>
  <c r="N195" i="8" s="1"/>
  <c r="N25" i="8"/>
  <c r="N185" i="8" s="1"/>
  <c r="N14" i="8"/>
  <c r="N174" i="8" s="1"/>
  <c r="AL70" i="10"/>
  <c r="AL230" i="10" s="1"/>
  <c r="AL60" i="10"/>
  <c r="AL219" i="10" s="1"/>
  <c r="AL51" i="10"/>
  <c r="AL210" i="10" s="1"/>
  <c r="AL42" i="10"/>
  <c r="AL200" i="10" s="1"/>
  <c r="AL22" i="10"/>
  <c r="AL178" i="10" s="1"/>
  <c r="AL11" i="10"/>
  <c r="AL167" i="10" s="1"/>
  <c r="AN235" i="9"/>
  <c r="AE235" i="9"/>
  <c r="N235" i="9"/>
  <c r="AR235" i="9"/>
  <c r="AA235" i="9"/>
  <c r="J235" i="9"/>
  <c r="P76" i="8"/>
  <c r="P65" i="8"/>
  <c r="P224" i="8" s="1"/>
  <c r="P55" i="8"/>
  <c r="P34" i="8"/>
  <c r="P194" i="8" s="1"/>
  <c r="P23" i="8"/>
  <c r="P183" i="8" s="1"/>
  <c r="P12" i="8"/>
  <c r="P172" i="8" s="1"/>
  <c r="X76" i="8"/>
  <c r="X65" i="8"/>
  <c r="X224" i="8" s="1"/>
  <c r="X55" i="8"/>
  <c r="X34" i="8"/>
  <c r="X194" i="8" s="1"/>
  <c r="X23" i="8"/>
  <c r="X183" i="8" s="1"/>
  <c r="X12" i="8"/>
  <c r="X172" i="8" s="1"/>
  <c r="AF76" i="8"/>
  <c r="AF65" i="8"/>
  <c r="AF224" i="8" s="1"/>
  <c r="AF55" i="8"/>
  <c r="AF34" i="8"/>
  <c r="AF194" i="8" s="1"/>
  <c r="AF23" i="8"/>
  <c r="AF183" i="8" s="1"/>
  <c r="AF12" i="8"/>
  <c r="AF172" i="8" s="1"/>
  <c r="AN76" i="8"/>
  <c r="AN65" i="8"/>
  <c r="AN224" i="8" s="1"/>
  <c r="AN55" i="8"/>
  <c r="AN34" i="8"/>
  <c r="AN194" i="8" s="1"/>
  <c r="AN23" i="8"/>
  <c r="AN183" i="8" s="1"/>
  <c r="AN12" i="8"/>
  <c r="AN172" i="8" s="1"/>
  <c r="AV76" i="8"/>
  <c r="AV65" i="8"/>
  <c r="AV224" i="8" s="1"/>
  <c r="AV55" i="8"/>
  <c r="AV34" i="8"/>
  <c r="AV194" i="8" s="1"/>
  <c r="AV23" i="8"/>
  <c r="AV183" i="8" s="1"/>
  <c r="AV12" i="8"/>
  <c r="AV172" i="8" s="1"/>
  <c r="K66" i="8"/>
  <c r="K225" i="8" s="1"/>
  <c r="K56" i="8"/>
  <c r="K45" i="8"/>
  <c r="K35" i="8"/>
  <c r="K195" i="8" s="1"/>
  <c r="K25" i="8"/>
  <c r="K185" i="8" s="1"/>
  <c r="K14" i="8"/>
  <c r="K174" i="8" s="1"/>
  <c r="S66" i="8"/>
  <c r="S225" i="8" s="1"/>
  <c r="S56" i="8"/>
  <c r="S45" i="8"/>
  <c r="S35" i="8"/>
  <c r="S195" i="8" s="1"/>
  <c r="S25" i="8"/>
  <c r="S185" i="8" s="1"/>
  <c r="S14" i="8"/>
  <c r="S174" i="8" s="1"/>
  <c r="AA66" i="8"/>
  <c r="AA225" i="8" s="1"/>
  <c r="AA56" i="8"/>
  <c r="AA45" i="8"/>
  <c r="AA35" i="8"/>
  <c r="AA195" i="8" s="1"/>
  <c r="AA25" i="8"/>
  <c r="AA185" i="8" s="1"/>
  <c r="AA14" i="8"/>
  <c r="AA174" i="8" s="1"/>
  <c r="AI66" i="8"/>
  <c r="AI225" i="8" s="1"/>
  <c r="AI56" i="8"/>
  <c r="AI45" i="8"/>
  <c r="AI35" i="8"/>
  <c r="AI195" i="8" s="1"/>
  <c r="AI25" i="8"/>
  <c r="AI185" i="8" s="1"/>
  <c r="AI14" i="8"/>
  <c r="AI174" i="8" s="1"/>
  <c r="AQ66" i="8"/>
  <c r="AQ225" i="8" s="1"/>
  <c r="AQ56" i="8"/>
  <c r="AQ45" i="8"/>
  <c r="AQ35" i="8"/>
  <c r="AQ195" i="8" s="1"/>
  <c r="AQ25" i="8"/>
  <c r="AQ185" i="8" s="1"/>
  <c r="AQ14" i="8"/>
  <c r="AQ174" i="8" s="1"/>
  <c r="AY66" i="8"/>
  <c r="AY225" i="8" s="1"/>
  <c r="AY56" i="8"/>
  <c r="AY35" i="8"/>
  <c r="AY195" i="8" s="1"/>
  <c r="AY25" i="8"/>
  <c r="AY185" i="8" s="1"/>
  <c r="AY14" i="8"/>
  <c r="AY174" i="8" s="1"/>
  <c r="AY45" i="8"/>
  <c r="J61" i="10"/>
  <c r="J220" i="10" s="1"/>
  <c r="J52" i="10"/>
  <c r="J71" i="10"/>
  <c r="J33" i="10"/>
  <c r="J190" i="10" s="1"/>
  <c r="J23" i="10"/>
  <c r="J179" i="10" s="1"/>
  <c r="J12" i="10"/>
  <c r="J168" i="10" s="1"/>
  <c r="R61" i="10"/>
  <c r="R220" i="10" s="1"/>
  <c r="R52" i="10"/>
  <c r="R71" i="10"/>
  <c r="R33" i="10"/>
  <c r="R190" i="10" s="1"/>
  <c r="R23" i="10"/>
  <c r="R179" i="10" s="1"/>
  <c r="R12" i="10"/>
  <c r="R168" i="10" s="1"/>
  <c r="Z61" i="10"/>
  <c r="Z220" i="10" s="1"/>
  <c r="Z52" i="10"/>
  <c r="Z71" i="10"/>
  <c r="Z33" i="10"/>
  <c r="Z190" i="10" s="1"/>
  <c r="Z23" i="10"/>
  <c r="Z179" i="10" s="1"/>
  <c r="Z12" i="10"/>
  <c r="Z168" i="10" s="1"/>
  <c r="AH61" i="10"/>
  <c r="AH220" i="10" s="1"/>
  <c r="AH52" i="10"/>
  <c r="AH71" i="10"/>
  <c r="AH33" i="10"/>
  <c r="AH190" i="10" s="1"/>
  <c r="AH23" i="10"/>
  <c r="AH179" i="10" s="1"/>
  <c r="AH12" i="10"/>
  <c r="AH168" i="10" s="1"/>
  <c r="AP61" i="10"/>
  <c r="AP220" i="10" s="1"/>
  <c r="AP52" i="10"/>
  <c r="AP71" i="10"/>
  <c r="AP33" i="10"/>
  <c r="AP190" i="10" s="1"/>
  <c r="AP23" i="10"/>
  <c r="AP179" i="10" s="1"/>
  <c r="AP12" i="10"/>
  <c r="AP168" i="10" s="1"/>
  <c r="AX61" i="10"/>
  <c r="AX220" i="10" s="1"/>
  <c r="AX52" i="10"/>
  <c r="AX71" i="10"/>
  <c r="AX33" i="10"/>
  <c r="AX190" i="10" s="1"/>
  <c r="AX23" i="10"/>
  <c r="AX179" i="10" s="1"/>
  <c r="AX12" i="10"/>
  <c r="AX168" i="10" s="1"/>
  <c r="S75" i="8"/>
  <c r="S234" i="8" s="1"/>
  <c r="S64" i="8"/>
  <c r="S223" i="8" s="1"/>
  <c r="S54" i="8"/>
  <c r="S214" i="8" s="1"/>
  <c r="S44" i="8"/>
  <c r="S204" i="8" s="1"/>
  <c r="S22" i="8"/>
  <c r="S182" i="8" s="1"/>
  <c r="S11" i="8"/>
  <c r="S171" i="8" s="1"/>
  <c r="AA75" i="8"/>
  <c r="AA234" i="8" s="1"/>
  <c r="AA64" i="8"/>
  <c r="AA223" i="8" s="1"/>
  <c r="AA54" i="8"/>
  <c r="AA214" i="8" s="1"/>
  <c r="AA44" i="8"/>
  <c r="AA204" i="8" s="1"/>
  <c r="AA22" i="8"/>
  <c r="AA182" i="8" s="1"/>
  <c r="AA11" i="8"/>
  <c r="AA171" i="8" s="1"/>
  <c r="AY75" i="8"/>
  <c r="AY234" i="8" s="1"/>
  <c r="AY64" i="8"/>
  <c r="AY223" i="8" s="1"/>
  <c r="AY54" i="8"/>
  <c r="AY214" i="8" s="1"/>
  <c r="AY44" i="8"/>
  <c r="AY204" i="8" s="1"/>
  <c r="AY22" i="8"/>
  <c r="AY182" i="8" s="1"/>
  <c r="AY11" i="8"/>
  <c r="AY171" i="8" s="1"/>
  <c r="N70" i="10"/>
  <c r="N230" i="10" s="1"/>
  <c r="N60" i="10"/>
  <c r="N219" i="10" s="1"/>
  <c r="N51" i="10"/>
  <c r="N210" i="10" s="1"/>
  <c r="N42" i="10"/>
  <c r="N200" i="10" s="1"/>
  <c r="N22" i="10"/>
  <c r="N178" i="10" s="1"/>
  <c r="N11" i="10"/>
  <c r="N167" i="10" s="1"/>
  <c r="V70" i="10"/>
  <c r="V230" i="10" s="1"/>
  <c r="V60" i="10"/>
  <c r="V219" i="10" s="1"/>
  <c r="V51" i="10"/>
  <c r="V210" i="10" s="1"/>
  <c r="V42" i="10"/>
  <c r="V200" i="10" s="1"/>
  <c r="V22" i="10"/>
  <c r="V178" i="10" s="1"/>
  <c r="V11" i="10"/>
  <c r="V167" i="10" s="1"/>
  <c r="AD70" i="10"/>
  <c r="AD230" i="10" s="1"/>
  <c r="AD60" i="10"/>
  <c r="AD219" i="10" s="1"/>
  <c r="AD51" i="10"/>
  <c r="AD210" i="10" s="1"/>
  <c r="AD42" i="10"/>
  <c r="AD200" i="10" s="1"/>
  <c r="AD22" i="10"/>
  <c r="AD178" i="10" s="1"/>
  <c r="AD11" i="10"/>
  <c r="AD167" i="10" s="1"/>
  <c r="AT70" i="10"/>
  <c r="AT230" i="10" s="1"/>
  <c r="AT60" i="10"/>
  <c r="AT219" i="10" s="1"/>
  <c r="AT51" i="10"/>
  <c r="AT210" i="10" s="1"/>
  <c r="AT42" i="10"/>
  <c r="AT200" i="10" s="1"/>
  <c r="AT22" i="10"/>
  <c r="AT178" i="10" s="1"/>
  <c r="AT11" i="10"/>
  <c r="AT167" i="10" s="1"/>
  <c r="BB70" i="10"/>
  <c r="BB230" i="10" s="1"/>
  <c r="BB60" i="10"/>
  <c r="BB219" i="10" s="1"/>
  <c r="BB51" i="10"/>
  <c r="BB210" i="10" s="1"/>
  <c r="BB42" i="10"/>
  <c r="BB200" i="10" s="1"/>
  <c r="BB22" i="10"/>
  <c r="BB178" i="10" s="1"/>
  <c r="BB11" i="10"/>
  <c r="BB167" i="10" s="1"/>
  <c r="AF235" i="9"/>
  <c r="W235" i="9"/>
  <c r="BA235" i="9"/>
  <c r="AJ235" i="9"/>
  <c r="S235" i="9"/>
  <c r="AW235" i="9"/>
  <c r="J62" i="10"/>
  <c r="J221" i="10" s="1"/>
  <c r="J53" i="10"/>
  <c r="J43" i="10"/>
  <c r="J34" i="10"/>
  <c r="J191" i="10" s="1"/>
  <c r="J25" i="10"/>
  <c r="J181" i="10" s="1"/>
  <c r="J14" i="10"/>
  <c r="J170" i="10" s="1"/>
  <c r="R62" i="10"/>
  <c r="R221" i="10" s="1"/>
  <c r="R53" i="10"/>
  <c r="R43" i="10"/>
  <c r="R34" i="10"/>
  <c r="R191" i="10" s="1"/>
  <c r="R25" i="10"/>
  <c r="R181" i="10" s="1"/>
  <c r="R14" i="10"/>
  <c r="R170" i="10" s="1"/>
  <c r="Z62" i="10"/>
  <c r="Z221" i="10" s="1"/>
  <c r="Z53" i="10"/>
  <c r="Z43" i="10"/>
  <c r="Z34" i="10"/>
  <c r="Z191" i="10" s="1"/>
  <c r="Z25" i="10"/>
  <c r="Z181" i="10" s="1"/>
  <c r="Z14" i="10"/>
  <c r="Z170" i="10" s="1"/>
  <c r="AH62" i="10"/>
  <c r="AH221" i="10" s="1"/>
  <c r="AH53" i="10"/>
  <c r="AH43" i="10"/>
  <c r="AH34" i="10"/>
  <c r="AH191" i="10" s="1"/>
  <c r="AH25" i="10"/>
  <c r="AH181" i="10" s="1"/>
  <c r="AH14" i="10"/>
  <c r="AH170" i="10" s="1"/>
  <c r="AP62" i="10"/>
  <c r="AP221" i="10" s="1"/>
  <c r="AP53" i="10"/>
  <c r="AP43" i="10"/>
  <c r="AP34" i="10"/>
  <c r="AP191" i="10" s="1"/>
  <c r="AP25" i="10"/>
  <c r="AP181" i="10" s="1"/>
  <c r="AP14" i="10"/>
  <c r="AP170" i="10" s="1"/>
  <c r="AX62" i="10"/>
  <c r="AX221" i="10" s="1"/>
  <c r="AX53" i="10"/>
  <c r="AX43" i="10"/>
  <c r="AX34" i="10"/>
  <c r="AX191" i="10" s="1"/>
  <c r="AX25" i="10"/>
  <c r="AX181" i="10" s="1"/>
  <c r="AX14" i="10"/>
  <c r="AX170" i="10" s="1"/>
  <c r="Y60" i="10"/>
  <c r="Y219" i="10" s="1"/>
  <c r="Y51" i="10"/>
  <c r="Y210" i="10" s="1"/>
  <c r="Y70" i="10"/>
  <c r="Y230" i="10" s="1"/>
  <c r="Y42" i="10"/>
  <c r="Y200" i="10" s="1"/>
  <c r="Y22" i="10"/>
  <c r="Y178" i="10" s="1"/>
  <c r="Y11" i="10"/>
  <c r="Y167" i="10" s="1"/>
  <c r="AG60" i="10"/>
  <c r="AG219" i="10" s="1"/>
  <c r="AG51" i="10"/>
  <c r="AG210" i="10" s="1"/>
  <c r="AG70" i="10"/>
  <c r="AG230" i="10" s="1"/>
  <c r="AG42" i="10"/>
  <c r="AG200" i="10" s="1"/>
  <c r="AG22" i="10"/>
  <c r="AG178" i="10" s="1"/>
  <c r="AG11" i="10"/>
  <c r="AG167" i="10" s="1"/>
  <c r="L62" i="10"/>
  <c r="L221" i="10" s="1"/>
  <c r="L53" i="10"/>
  <c r="L43" i="10"/>
  <c r="L34" i="10"/>
  <c r="L191" i="10" s="1"/>
  <c r="L25" i="10"/>
  <c r="L181" i="10" s="1"/>
  <c r="L14" i="10"/>
  <c r="L170" i="10" s="1"/>
  <c r="T62" i="10"/>
  <c r="T221" i="10" s="1"/>
  <c r="T53" i="10"/>
  <c r="T43" i="10"/>
  <c r="T34" i="10"/>
  <c r="T191" i="10" s="1"/>
  <c r="T25" i="10"/>
  <c r="T181" i="10" s="1"/>
  <c r="T14" i="10"/>
  <c r="T170" i="10" s="1"/>
  <c r="AJ62" i="10"/>
  <c r="AJ221" i="10" s="1"/>
  <c r="AJ53" i="10"/>
  <c r="AJ43" i="10"/>
  <c r="AJ34" i="10"/>
  <c r="AJ191" i="10" s="1"/>
  <c r="AJ25" i="10"/>
  <c r="AJ181" i="10" s="1"/>
  <c r="AJ14" i="10"/>
  <c r="AJ170" i="10" s="1"/>
  <c r="AZ62" i="10"/>
  <c r="AZ221" i="10" s="1"/>
  <c r="AZ53" i="10"/>
  <c r="AZ43" i="10"/>
  <c r="AZ34" i="10"/>
  <c r="AZ191" i="10" s="1"/>
  <c r="AZ25" i="10"/>
  <c r="AZ181" i="10" s="1"/>
  <c r="AZ14" i="10"/>
  <c r="AZ170" i="10" s="1"/>
  <c r="L66" i="8"/>
  <c r="L225" i="8" s="1"/>
  <c r="L56" i="8"/>
  <c r="L45" i="8"/>
  <c r="L35" i="8"/>
  <c r="L195" i="8" s="1"/>
  <c r="L25" i="8"/>
  <c r="L185" i="8" s="1"/>
  <c r="L14" i="8"/>
  <c r="L174" i="8" s="1"/>
  <c r="T66" i="8"/>
  <c r="T225" i="8" s="1"/>
  <c r="T56" i="8"/>
  <c r="T45" i="8"/>
  <c r="T35" i="8"/>
  <c r="T195" i="8" s="1"/>
  <c r="T25" i="8"/>
  <c r="T185" i="8" s="1"/>
  <c r="T14" i="8"/>
  <c r="T174" i="8" s="1"/>
  <c r="AB66" i="8"/>
  <c r="AB225" i="8" s="1"/>
  <c r="AB56" i="8"/>
  <c r="AB45" i="8"/>
  <c r="AB35" i="8"/>
  <c r="AB195" i="8" s="1"/>
  <c r="AB25" i="8"/>
  <c r="AB185" i="8" s="1"/>
  <c r="AB14" i="8"/>
  <c r="AB174" i="8" s="1"/>
  <c r="AJ66" i="8"/>
  <c r="AJ225" i="8" s="1"/>
  <c r="AJ56" i="8"/>
  <c r="AJ45" i="8"/>
  <c r="AJ35" i="8"/>
  <c r="AJ195" i="8" s="1"/>
  <c r="AJ25" i="8"/>
  <c r="AJ185" i="8" s="1"/>
  <c r="AJ14" i="8"/>
  <c r="AJ174" i="8" s="1"/>
  <c r="AR66" i="8"/>
  <c r="AR225" i="8" s="1"/>
  <c r="AR56" i="8"/>
  <c r="AR45" i="8"/>
  <c r="AR35" i="8"/>
  <c r="AR195" i="8" s="1"/>
  <c r="AR25" i="8"/>
  <c r="AR185" i="8" s="1"/>
  <c r="AR14" i="8"/>
  <c r="AR174" i="8" s="1"/>
  <c r="AZ66" i="8"/>
  <c r="AZ225" i="8" s="1"/>
  <c r="AZ56" i="8"/>
  <c r="AZ45" i="8"/>
  <c r="AZ35" i="8"/>
  <c r="AZ195" i="8" s="1"/>
  <c r="AZ25" i="8"/>
  <c r="AZ185" i="8" s="1"/>
  <c r="AZ14" i="8"/>
  <c r="AZ174" i="8" s="1"/>
  <c r="K61" i="10"/>
  <c r="K220" i="10" s="1"/>
  <c r="K52" i="10"/>
  <c r="K71" i="10"/>
  <c r="K33" i="10"/>
  <c r="K190" i="10" s="1"/>
  <c r="K23" i="10"/>
  <c r="K179" i="10" s="1"/>
  <c r="K12" i="10"/>
  <c r="K168" i="10" s="1"/>
  <c r="S61" i="10"/>
  <c r="S220" i="10" s="1"/>
  <c r="S52" i="10"/>
  <c r="S71" i="10"/>
  <c r="S33" i="10"/>
  <c r="S190" i="10" s="1"/>
  <c r="S23" i="10"/>
  <c r="S179" i="10" s="1"/>
  <c r="S12" i="10"/>
  <c r="S168" i="10" s="1"/>
  <c r="AA61" i="10"/>
  <c r="AA220" i="10" s="1"/>
  <c r="AA52" i="10"/>
  <c r="AA71" i="10"/>
  <c r="AA33" i="10"/>
  <c r="AA190" i="10" s="1"/>
  <c r="AA23" i="10"/>
  <c r="AA179" i="10" s="1"/>
  <c r="AA12" i="10"/>
  <c r="AA168" i="10" s="1"/>
  <c r="AI61" i="10"/>
  <c r="AI220" i="10" s="1"/>
  <c r="AI52" i="10"/>
  <c r="AI71" i="10"/>
  <c r="AI33" i="10"/>
  <c r="AI190" i="10" s="1"/>
  <c r="AI23" i="10"/>
  <c r="AI179" i="10" s="1"/>
  <c r="AI12" i="10"/>
  <c r="AI168" i="10" s="1"/>
  <c r="AQ61" i="10"/>
  <c r="AQ220" i="10" s="1"/>
  <c r="AQ52" i="10"/>
  <c r="AQ71" i="10"/>
  <c r="AQ33" i="10"/>
  <c r="AQ190" i="10" s="1"/>
  <c r="AQ23" i="10"/>
  <c r="AQ179" i="10" s="1"/>
  <c r="AQ12" i="10"/>
  <c r="AQ168" i="10" s="1"/>
  <c r="AY61" i="10"/>
  <c r="AY220" i="10" s="1"/>
  <c r="AY52" i="10"/>
  <c r="AY71" i="10"/>
  <c r="AY33" i="10"/>
  <c r="AY190" i="10" s="1"/>
  <c r="AY23" i="10"/>
  <c r="AY179" i="10" s="1"/>
  <c r="AY12" i="10"/>
  <c r="AY168" i="10" s="1"/>
  <c r="K60" i="10"/>
  <c r="K219" i="10" s="1"/>
  <c r="K51" i="10"/>
  <c r="K210" i="10" s="1"/>
  <c r="K70" i="10"/>
  <c r="K230" i="10" s="1"/>
  <c r="K42" i="10"/>
  <c r="K200" i="10" s="1"/>
  <c r="K22" i="10"/>
  <c r="K178" i="10" s="1"/>
  <c r="K11" i="10"/>
  <c r="K167" i="10" s="1"/>
  <c r="S60" i="10"/>
  <c r="S219" i="10" s="1"/>
  <c r="S51" i="10"/>
  <c r="S210" i="10" s="1"/>
  <c r="S70" i="10"/>
  <c r="S230" i="10" s="1"/>
  <c r="S42" i="10"/>
  <c r="S200" i="10" s="1"/>
  <c r="S22" i="10"/>
  <c r="S178" i="10" s="1"/>
  <c r="S11" i="10"/>
  <c r="S167" i="10" s="1"/>
  <c r="AA60" i="10"/>
  <c r="AA219" i="10" s="1"/>
  <c r="AA51" i="10"/>
  <c r="AA210" i="10" s="1"/>
  <c r="AA70" i="10"/>
  <c r="AA230" i="10" s="1"/>
  <c r="AA42" i="10"/>
  <c r="AA200" i="10" s="1"/>
  <c r="AA22" i="10"/>
  <c r="AA178" i="10" s="1"/>
  <c r="AA11" i="10"/>
  <c r="AA167" i="10" s="1"/>
  <c r="AI60" i="10"/>
  <c r="AI219" i="10" s="1"/>
  <c r="AI51" i="10"/>
  <c r="AI210" i="10" s="1"/>
  <c r="AI70" i="10"/>
  <c r="AI230" i="10" s="1"/>
  <c r="AI42" i="10"/>
  <c r="AI200" i="10" s="1"/>
  <c r="AI22" i="10"/>
  <c r="AI178" i="10" s="1"/>
  <c r="AI11" i="10"/>
  <c r="AI167" i="10" s="1"/>
  <c r="AQ60" i="10"/>
  <c r="AQ219" i="10" s="1"/>
  <c r="AQ51" i="10"/>
  <c r="AQ210" i="10" s="1"/>
  <c r="AQ70" i="10"/>
  <c r="AQ230" i="10" s="1"/>
  <c r="AQ42" i="10"/>
  <c r="AQ200" i="10" s="1"/>
  <c r="AQ22" i="10"/>
  <c r="AQ178" i="10" s="1"/>
  <c r="AQ11" i="10"/>
  <c r="AQ167" i="10" s="1"/>
  <c r="AY60" i="10"/>
  <c r="AY219" i="10" s="1"/>
  <c r="AY51" i="10"/>
  <c r="AY210" i="10" s="1"/>
  <c r="AY70" i="10"/>
  <c r="AY230" i="10" s="1"/>
  <c r="AY42" i="10"/>
  <c r="AY200" i="10" s="1"/>
  <c r="AY22" i="10"/>
  <c r="AY178" i="10" s="1"/>
  <c r="AY11" i="10"/>
  <c r="AY167" i="10" s="1"/>
  <c r="V62" i="10"/>
  <c r="V221" i="10" s="1"/>
  <c r="V53" i="10"/>
  <c r="V43" i="10"/>
  <c r="V34" i="10"/>
  <c r="V191" i="10" s="1"/>
  <c r="V25" i="10"/>
  <c r="V181" i="10" s="1"/>
  <c r="V14" i="10"/>
  <c r="V170" i="10" s="1"/>
  <c r="AD62" i="10"/>
  <c r="AD221" i="10" s="1"/>
  <c r="AD53" i="10"/>
  <c r="AD43" i="10"/>
  <c r="AD34" i="10"/>
  <c r="AD191" i="10" s="1"/>
  <c r="AD25" i="10"/>
  <c r="AD181" i="10" s="1"/>
  <c r="AD14" i="10"/>
  <c r="AD170" i="10" s="1"/>
  <c r="AL62" i="10"/>
  <c r="AL221" i="10" s="1"/>
  <c r="AL53" i="10"/>
  <c r="AL43" i="10"/>
  <c r="AL34" i="10"/>
  <c r="AL191" i="10" s="1"/>
  <c r="AL25" i="10"/>
  <c r="AL181" i="10" s="1"/>
  <c r="AL14" i="10"/>
  <c r="AL170" i="10" s="1"/>
  <c r="AT62" i="10"/>
  <c r="AT221" i="10" s="1"/>
  <c r="AT53" i="10"/>
  <c r="AT43" i="10"/>
  <c r="AT34" i="10"/>
  <c r="AT191" i="10" s="1"/>
  <c r="AT25" i="10"/>
  <c r="AT181" i="10" s="1"/>
  <c r="AT14" i="10"/>
  <c r="AT170" i="10" s="1"/>
  <c r="BB62" i="10"/>
  <c r="BB221" i="10" s="1"/>
  <c r="BB53" i="10"/>
  <c r="BB43" i="10"/>
  <c r="BB34" i="10"/>
  <c r="BB191" i="10" s="1"/>
  <c r="BB25" i="10"/>
  <c r="BB181" i="10" s="1"/>
  <c r="BB14" i="10"/>
  <c r="BB170" i="10" s="1"/>
  <c r="K76" i="8"/>
  <c r="K65" i="8"/>
  <c r="K224" i="8" s="1"/>
  <c r="K55" i="8"/>
  <c r="K34" i="8"/>
  <c r="K194" i="8" s="1"/>
  <c r="K23" i="8"/>
  <c r="K183" i="8" s="1"/>
  <c r="K12" i="8"/>
  <c r="K172" i="8" s="1"/>
  <c r="S76" i="8"/>
  <c r="S65" i="8"/>
  <c r="S224" i="8" s="1"/>
  <c r="S55" i="8"/>
  <c r="S34" i="8"/>
  <c r="S194" i="8" s="1"/>
  <c r="S23" i="8"/>
  <c r="S183" i="8" s="1"/>
  <c r="S12" i="8"/>
  <c r="S172" i="8" s="1"/>
  <c r="AA76" i="8"/>
  <c r="AA65" i="8"/>
  <c r="AA224" i="8" s="1"/>
  <c r="AA55" i="8"/>
  <c r="AA34" i="8"/>
  <c r="AA194" i="8" s="1"/>
  <c r="AA23" i="8"/>
  <c r="AA183" i="8" s="1"/>
  <c r="AA12" i="8"/>
  <c r="AA172" i="8" s="1"/>
  <c r="AI76" i="8"/>
  <c r="AI65" i="8"/>
  <c r="AI224" i="8" s="1"/>
  <c r="AI55" i="8"/>
  <c r="AI34" i="8"/>
  <c r="AI194" i="8" s="1"/>
  <c r="AI23" i="8"/>
  <c r="AI183" i="8" s="1"/>
  <c r="AI12" i="8"/>
  <c r="AI172" i="8" s="1"/>
  <c r="AQ76" i="8"/>
  <c r="AQ65" i="8"/>
  <c r="AQ224" i="8" s="1"/>
  <c r="AQ55" i="8"/>
  <c r="AQ34" i="8"/>
  <c r="AQ194" i="8" s="1"/>
  <c r="AQ23" i="8"/>
  <c r="AQ183" i="8" s="1"/>
  <c r="AQ12" i="8"/>
  <c r="AQ172" i="8" s="1"/>
  <c r="AY76" i="8"/>
  <c r="AY65" i="8"/>
  <c r="AY224" i="8" s="1"/>
  <c r="AY55" i="8"/>
  <c r="AY34" i="8"/>
  <c r="AY194" i="8" s="1"/>
  <c r="AY23" i="8"/>
  <c r="AY183" i="8" s="1"/>
  <c r="AY12" i="8"/>
  <c r="AY172" i="8" s="1"/>
  <c r="M61" i="10"/>
  <c r="M220" i="10" s="1"/>
  <c r="M52" i="10"/>
  <c r="M71" i="10"/>
  <c r="M33" i="10"/>
  <c r="M190" i="10" s="1"/>
  <c r="M23" i="10"/>
  <c r="M179" i="10" s="1"/>
  <c r="M12" i="10"/>
  <c r="M168" i="10" s="1"/>
  <c r="U61" i="10"/>
  <c r="U220" i="10" s="1"/>
  <c r="U52" i="10"/>
  <c r="U71" i="10"/>
  <c r="U33" i="10"/>
  <c r="U190" i="10" s="1"/>
  <c r="U23" i="10"/>
  <c r="U179" i="10" s="1"/>
  <c r="U12" i="10"/>
  <c r="U168" i="10" s="1"/>
  <c r="AC61" i="10"/>
  <c r="AC220" i="10" s="1"/>
  <c r="AC52" i="10"/>
  <c r="AC71" i="10"/>
  <c r="AC33" i="10"/>
  <c r="AC190" i="10" s="1"/>
  <c r="AC23" i="10"/>
  <c r="AC179" i="10" s="1"/>
  <c r="AC12" i="10"/>
  <c r="AC168" i="10" s="1"/>
  <c r="AK61" i="10"/>
  <c r="AK220" i="10" s="1"/>
  <c r="AK52" i="10"/>
  <c r="AK71" i="10"/>
  <c r="AK33" i="10"/>
  <c r="AK190" i="10" s="1"/>
  <c r="AK23" i="10"/>
  <c r="AK179" i="10" s="1"/>
  <c r="AK12" i="10"/>
  <c r="AK168" i="10" s="1"/>
  <c r="AS61" i="10"/>
  <c r="AS220" i="10" s="1"/>
  <c r="AS52" i="10"/>
  <c r="AS71" i="10"/>
  <c r="AS33" i="10"/>
  <c r="AS190" i="10" s="1"/>
  <c r="AS23" i="10"/>
  <c r="AS179" i="10" s="1"/>
  <c r="AS12" i="10"/>
  <c r="AS168" i="10" s="1"/>
  <c r="BA61" i="10"/>
  <c r="BA220" i="10" s="1"/>
  <c r="BA52" i="10"/>
  <c r="BA71" i="10"/>
  <c r="BA33" i="10"/>
  <c r="BA190" i="10" s="1"/>
  <c r="BA23" i="10"/>
  <c r="BA179" i="10" s="1"/>
  <c r="BA12" i="10"/>
  <c r="BA168" i="10" s="1"/>
  <c r="L75" i="8"/>
  <c r="L234" i="8" s="1"/>
  <c r="L64" i="8"/>
  <c r="L223" i="8" s="1"/>
  <c r="L54" i="8"/>
  <c r="L214" i="8" s="1"/>
  <c r="L44" i="8"/>
  <c r="L204" i="8" s="1"/>
  <c r="L22" i="8"/>
  <c r="L182" i="8" s="1"/>
  <c r="L11" i="8"/>
  <c r="L171" i="8" s="1"/>
  <c r="T75" i="8"/>
  <c r="T234" i="8" s="1"/>
  <c r="T64" i="8"/>
  <c r="T223" i="8" s="1"/>
  <c r="T54" i="8"/>
  <c r="T214" i="8" s="1"/>
  <c r="T44" i="8"/>
  <c r="T204" i="8" s="1"/>
  <c r="T22" i="8"/>
  <c r="T182" i="8" s="1"/>
  <c r="T11" i="8"/>
  <c r="T171" i="8" s="1"/>
  <c r="AB75" i="8"/>
  <c r="AB234" i="8" s="1"/>
  <c r="AB64" i="8"/>
  <c r="AB223" i="8" s="1"/>
  <c r="AB54" i="8"/>
  <c r="AB214" i="8" s="1"/>
  <c r="AB44" i="8"/>
  <c r="AB204" i="8" s="1"/>
  <c r="AB22" i="8"/>
  <c r="AB182" i="8" s="1"/>
  <c r="AB11" i="8"/>
  <c r="AB171" i="8" s="1"/>
  <c r="AJ75" i="8"/>
  <c r="AJ234" i="8" s="1"/>
  <c r="AJ64" i="8"/>
  <c r="AJ223" i="8" s="1"/>
  <c r="AJ54" i="8"/>
  <c r="AJ214" i="8" s="1"/>
  <c r="AJ44" i="8"/>
  <c r="AJ204" i="8" s="1"/>
  <c r="AJ22" i="8"/>
  <c r="AJ182" i="8" s="1"/>
  <c r="AJ11" i="8"/>
  <c r="AJ171" i="8" s="1"/>
  <c r="AR75" i="8"/>
  <c r="AR234" i="8" s="1"/>
  <c r="AR64" i="8"/>
  <c r="AR223" i="8" s="1"/>
  <c r="AR54" i="8"/>
  <c r="AR214" i="8" s="1"/>
  <c r="AR44" i="8"/>
  <c r="AR204" i="8" s="1"/>
  <c r="AR22" i="8"/>
  <c r="AR182" i="8" s="1"/>
  <c r="AR11" i="8"/>
  <c r="AR171" i="8" s="1"/>
  <c r="AZ75" i="8"/>
  <c r="AZ234" i="8" s="1"/>
  <c r="AZ64" i="8"/>
  <c r="AZ223" i="8" s="1"/>
  <c r="AZ54" i="8"/>
  <c r="AZ214" i="8" s="1"/>
  <c r="AZ44" i="8"/>
  <c r="AZ204" i="8" s="1"/>
  <c r="AZ22" i="8"/>
  <c r="AZ182" i="8" s="1"/>
  <c r="AZ11" i="8"/>
  <c r="AZ171" i="8" s="1"/>
  <c r="N61" i="10"/>
  <c r="N220" i="10" s="1"/>
  <c r="N52" i="10"/>
  <c r="N71" i="10"/>
  <c r="N33" i="10"/>
  <c r="N190" i="10" s="1"/>
  <c r="N23" i="10"/>
  <c r="N179" i="10" s="1"/>
  <c r="N12" i="10"/>
  <c r="N168" i="10" s="1"/>
  <c r="V61" i="10"/>
  <c r="V220" i="10" s="1"/>
  <c r="V52" i="10"/>
  <c r="V71" i="10"/>
  <c r="V33" i="10"/>
  <c r="V190" i="10" s="1"/>
  <c r="V23" i="10"/>
  <c r="V179" i="10" s="1"/>
  <c r="V12" i="10"/>
  <c r="V168" i="10" s="1"/>
  <c r="AD61" i="10"/>
  <c r="AD220" i="10" s="1"/>
  <c r="AD52" i="10"/>
  <c r="AD71" i="10"/>
  <c r="AD33" i="10"/>
  <c r="AD190" i="10" s="1"/>
  <c r="AD23" i="10"/>
  <c r="AD179" i="10" s="1"/>
  <c r="AD12" i="10"/>
  <c r="AD168" i="10" s="1"/>
  <c r="AL61" i="10"/>
  <c r="AL220" i="10" s="1"/>
  <c r="AL52" i="10"/>
  <c r="AL71" i="10"/>
  <c r="AL33" i="10"/>
  <c r="AL190" i="10" s="1"/>
  <c r="AL23" i="10"/>
  <c r="AL179" i="10" s="1"/>
  <c r="AL12" i="10"/>
  <c r="AL168" i="10" s="1"/>
  <c r="AT61" i="10"/>
  <c r="AT220" i="10" s="1"/>
  <c r="AT52" i="10"/>
  <c r="AT71" i="10"/>
  <c r="AT33" i="10"/>
  <c r="AT190" i="10" s="1"/>
  <c r="AT23" i="10"/>
  <c r="AT179" i="10" s="1"/>
  <c r="AT12" i="10"/>
  <c r="AT168" i="10" s="1"/>
  <c r="BB61" i="10"/>
  <c r="BB220" i="10" s="1"/>
  <c r="BB52" i="10"/>
  <c r="BB71" i="10"/>
  <c r="BB33" i="10"/>
  <c r="BB190" i="10" s="1"/>
  <c r="BB23" i="10"/>
  <c r="BB179" i="10" s="1"/>
  <c r="BB12" i="10"/>
  <c r="BB168" i="10" s="1"/>
  <c r="X235" i="9"/>
  <c r="O235" i="9"/>
  <c r="AS235" i="9"/>
  <c r="AB235" i="9"/>
  <c r="K235" i="9"/>
  <c r="AO235" i="9"/>
  <c r="H66" i="8"/>
  <c r="H225" i="8" s="1"/>
  <c r="H56" i="8"/>
  <c r="H45" i="8"/>
  <c r="H35" i="8"/>
  <c r="H195" i="8" s="1"/>
  <c r="H25" i="8"/>
  <c r="H185" i="8" s="1"/>
  <c r="H14" i="8"/>
  <c r="H174" i="8" s="1"/>
  <c r="P66" i="8"/>
  <c r="P225" i="8" s="1"/>
  <c r="P56" i="8"/>
  <c r="P45" i="8"/>
  <c r="P35" i="8"/>
  <c r="P195" i="8" s="1"/>
  <c r="P25" i="8"/>
  <c r="P185" i="8" s="1"/>
  <c r="P14" i="8"/>
  <c r="P174" i="8" s="1"/>
  <c r="X66" i="8"/>
  <c r="X225" i="8" s="1"/>
  <c r="X56" i="8"/>
  <c r="X45" i="8"/>
  <c r="X35" i="8"/>
  <c r="X195" i="8" s="1"/>
  <c r="X25" i="8"/>
  <c r="X185" i="8" s="1"/>
  <c r="X14" i="8"/>
  <c r="X174" i="8" s="1"/>
  <c r="AF66" i="8"/>
  <c r="AF225" i="8" s="1"/>
  <c r="AF56" i="8"/>
  <c r="AF45" i="8"/>
  <c r="AF35" i="8"/>
  <c r="AF195" i="8" s="1"/>
  <c r="AF25" i="8"/>
  <c r="AF185" i="8" s="1"/>
  <c r="AF14" i="8"/>
  <c r="AF174" i="8" s="1"/>
  <c r="AN66" i="8"/>
  <c r="AN225" i="8" s="1"/>
  <c r="AN56" i="8"/>
  <c r="AN45" i="8"/>
  <c r="AN35" i="8"/>
  <c r="AN195" i="8" s="1"/>
  <c r="AN25" i="8"/>
  <c r="AN185" i="8" s="1"/>
  <c r="AN14" i="8"/>
  <c r="AN174" i="8" s="1"/>
  <c r="I60" i="10"/>
  <c r="I219" i="10" s="1"/>
  <c r="I51" i="10"/>
  <c r="I210" i="10" s="1"/>
  <c r="I70" i="10"/>
  <c r="I230" i="10" s="1"/>
  <c r="I42" i="10"/>
  <c r="I200" i="10" s="1"/>
  <c r="I22" i="10"/>
  <c r="I178" i="10" s="1"/>
  <c r="I11" i="10"/>
  <c r="I167" i="10" s="1"/>
  <c r="Q60" i="10"/>
  <c r="Q219" i="10" s="1"/>
  <c r="Q51" i="10"/>
  <c r="Q210" i="10" s="1"/>
  <c r="Q70" i="10"/>
  <c r="Q230" i="10" s="1"/>
  <c r="Q42" i="10"/>
  <c r="Q200" i="10" s="1"/>
  <c r="Q22" i="10"/>
  <c r="Q178" i="10" s="1"/>
  <c r="Q11" i="10"/>
  <c r="Q167" i="10" s="1"/>
  <c r="AO60" i="10"/>
  <c r="AO219" i="10" s="1"/>
  <c r="AO51" i="10"/>
  <c r="AO210" i="10" s="1"/>
  <c r="AO70" i="10"/>
  <c r="AO230" i="10" s="1"/>
  <c r="AO42" i="10"/>
  <c r="AO200" i="10" s="1"/>
  <c r="AO22" i="10"/>
  <c r="AO178" i="10" s="1"/>
  <c r="AO11" i="10"/>
  <c r="AO167" i="10" s="1"/>
  <c r="AW60" i="10"/>
  <c r="AW219" i="10" s="1"/>
  <c r="AW51" i="10"/>
  <c r="AW210" i="10" s="1"/>
  <c r="AW70" i="10"/>
  <c r="AW230" i="10" s="1"/>
  <c r="AW42" i="10"/>
  <c r="AW200" i="10" s="1"/>
  <c r="AW22" i="10"/>
  <c r="AW178" i="10" s="1"/>
  <c r="AW11" i="10"/>
  <c r="AW167" i="10" s="1"/>
  <c r="AB62" i="10"/>
  <c r="AB221" i="10" s="1"/>
  <c r="AB53" i="10"/>
  <c r="AB43" i="10"/>
  <c r="AB34" i="10"/>
  <c r="AB191" i="10" s="1"/>
  <c r="AB25" i="10"/>
  <c r="AB181" i="10" s="1"/>
  <c r="AB14" i="10"/>
  <c r="AB170" i="10" s="1"/>
  <c r="AR62" i="10"/>
  <c r="AR221" i="10" s="1"/>
  <c r="AR53" i="10"/>
  <c r="AR43" i="10"/>
  <c r="AR34" i="10"/>
  <c r="AR191" i="10" s="1"/>
  <c r="AR25" i="10"/>
  <c r="AR181" i="10" s="1"/>
  <c r="AR14" i="10"/>
  <c r="AR170" i="10" s="1"/>
  <c r="N62" i="10"/>
  <c r="N221" i="10" s="1"/>
  <c r="N53" i="10"/>
  <c r="N43" i="10"/>
  <c r="N34" i="10"/>
  <c r="N191" i="10" s="1"/>
  <c r="N25" i="10"/>
  <c r="N181" i="10" s="1"/>
  <c r="N14" i="10"/>
  <c r="N170" i="10" s="1"/>
  <c r="P235" i="9"/>
  <c r="BB235" i="9"/>
  <c r="AK235" i="9"/>
  <c r="T235" i="9"/>
  <c r="AX235" i="9"/>
  <c r="AG235" i="9"/>
  <c r="I62" i="10"/>
  <c r="I221" i="10" s="1"/>
  <c r="I53" i="10"/>
  <c r="I43" i="10"/>
  <c r="I34" i="10"/>
  <c r="I191" i="10" s="1"/>
  <c r="I25" i="10"/>
  <c r="I181" i="10" s="1"/>
  <c r="I14" i="10"/>
  <c r="I170" i="10" s="1"/>
  <c r="Y62" i="10"/>
  <c r="Y221" i="10" s="1"/>
  <c r="Y53" i="10"/>
  <c r="Y43" i="10"/>
  <c r="Y34" i="10"/>
  <c r="Y191" i="10" s="1"/>
  <c r="Y25" i="10"/>
  <c r="Y181" i="10" s="1"/>
  <c r="Y14" i="10"/>
  <c r="Y170" i="10" s="1"/>
  <c r="AO62" i="10"/>
  <c r="AO221" i="10" s="1"/>
  <c r="AO53" i="10"/>
  <c r="AO43" i="10"/>
  <c r="AO34" i="10"/>
  <c r="AO191" i="10" s="1"/>
  <c r="AO25" i="10"/>
  <c r="AO181" i="10" s="1"/>
  <c r="AO14" i="10"/>
  <c r="AO170" i="10" s="1"/>
  <c r="AV66" i="8"/>
  <c r="AV225" i="8" s="1"/>
  <c r="AV56" i="8"/>
  <c r="AV45" i="8"/>
  <c r="AV35" i="8"/>
  <c r="AV195" i="8" s="1"/>
  <c r="AV25" i="8"/>
  <c r="AV185" i="8" s="1"/>
  <c r="AV14" i="8"/>
  <c r="AV174" i="8" s="1"/>
  <c r="O75" i="8"/>
  <c r="O234" i="8" s="1"/>
  <c r="O64" i="8"/>
  <c r="O223" i="8" s="1"/>
  <c r="O54" i="8"/>
  <c r="O214" i="8" s="1"/>
  <c r="O22" i="8"/>
  <c r="O182" i="8" s="1"/>
  <c r="O44" i="8"/>
  <c r="O204" i="8" s="1"/>
  <c r="O11" i="8"/>
  <c r="O171" i="8" s="1"/>
  <c r="W75" i="8"/>
  <c r="W234" i="8" s="1"/>
  <c r="W64" i="8"/>
  <c r="W223" i="8" s="1"/>
  <c r="W54" i="8"/>
  <c r="W214" i="8" s="1"/>
  <c r="W44" i="8"/>
  <c r="W204" i="8" s="1"/>
  <c r="W22" i="8"/>
  <c r="W182" i="8" s="1"/>
  <c r="W11" i="8"/>
  <c r="W171" i="8" s="1"/>
  <c r="AE75" i="8"/>
  <c r="AE234" i="8" s="1"/>
  <c r="AE64" i="8"/>
  <c r="AE223" i="8" s="1"/>
  <c r="AE54" i="8"/>
  <c r="AE214" i="8" s="1"/>
  <c r="AE44" i="8"/>
  <c r="AE204" i="8" s="1"/>
  <c r="AE22" i="8"/>
  <c r="AE182" i="8" s="1"/>
  <c r="AE11" i="8"/>
  <c r="AE171" i="8" s="1"/>
  <c r="AM75" i="8"/>
  <c r="AM234" i="8" s="1"/>
  <c r="AM64" i="8"/>
  <c r="AM223" i="8" s="1"/>
  <c r="AM54" i="8"/>
  <c r="AM214" i="8" s="1"/>
  <c r="AM44" i="8"/>
  <c r="AM204" i="8" s="1"/>
  <c r="AM22" i="8"/>
  <c r="AM182" i="8" s="1"/>
  <c r="AM11" i="8"/>
  <c r="AM171" i="8" s="1"/>
  <c r="AU75" i="8"/>
  <c r="AU234" i="8" s="1"/>
  <c r="AU64" i="8"/>
  <c r="AU223" i="8" s="1"/>
  <c r="AU54" i="8"/>
  <c r="AU214" i="8" s="1"/>
  <c r="AU44" i="8"/>
  <c r="AU204" i="8" s="1"/>
  <c r="AU22" i="8"/>
  <c r="AU182" i="8" s="1"/>
  <c r="AU11" i="8"/>
  <c r="AU171" i="8" s="1"/>
  <c r="BC75" i="8"/>
  <c r="BC234" i="8" s="1"/>
  <c r="BC64" i="8"/>
  <c r="BC223" i="8" s="1"/>
  <c r="BC54" i="8"/>
  <c r="BC214" i="8" s="1"/>
  <c r="BC44" i="8"/>
  <c r="BC204" i="8" s="1"/>
  <c r="BC22" i="8"/>
  <c r="BC182" i="8" s="1"/>
  <c r="BC11" i="8"/>
  <c r="BC171" i="8" s="1"/>
  <c r="J66" i="8"/>
  <c r="J225" i="8" s="1"/>
  <c r="J56" i="8"/>
  <c r="J45" i="8"/>
  <c r="J35" i="8"/>
  <c r="J195" i="8" s="1"/>
  <c r="J25" i="8"/>
  <c r="J185" i="8" s="1"/>
  <c r="J14" i="8"/>
  <c r="J174" i="8" s="1"/>
  <c r="R66" i="8"/>
  <c r="R225" i="8" s="1"/>
  <c r="R56" i="8"/>
  <c r="R45" i="8"/>
  <c r="R35" i="8"/>
  <c r="R195" i="8" s="1"/>
  <c r="R25" i="8"/>
  <c r="R185" i="8" s="1"/>
  <c r="R14" i="8"/>
  <c r="R174" i="8" s="1"/>
  <c r="Z66" i="8"/>
  <c r="Z225" i="8" s="1"/>
  <c r="Z56" i="8"/>
  <c r="Z45" i="8"/>
  <c r="Z35" i="8"/>
  <c r="Z195" i="8" s="1"/>
  <c r="Z25" i="8"/>
  <c r="Z185" i="8" s="1"/>
  <c r="Z14" i="8"/>
  <c r="Z174" i="8" s="1"/>
  <c r="AH66" i="8"/>
  <c r="AH225" i="8" s="1"/>
  <c r="AH56" i="8"/>
  <c r="AH45" i="8"/>
  <c r="AH35" i="8"/>
  <c r="AH195" i="8" s="1"/>
  <c r="AH25" i="8"/>
  <c r="AH185" i="8" s="1"/>
  <c r="AH14" i="8"/>
  <c r="AH174" i="8" s="1"/>
  <c r="AP66" i="8"/>
  <c r="AP225" i="8" s="1"/>
  <c r="AP56" i="8"/>
  <c r="AP45" i="8"/>
  <c r="AP35" i="8"/>
  <c r="AP195" i="8" s="1"/>
  <c r="AP25" i="8"/>
  <c r="AP185" i="8" s="1"/>
  <c r="AP14" i="8"/>
  <c r="AP174" i="8" s="1"/>
  <c r="AX66" i="8"/>
  <c r="AX225" i="8" s="1"/>
  <c r="AX56" i="8"/>
  <c r="AX45" i="8"/>
  <c r="AX35" i="8"/>
  <c r="AX195" i="8" s="1"/>
  <c r="AX25" i="8"/>
  <c r="AX185" i="8" s="1"/>
  <c r="AX14" i="8"/>
  <c r="AX174" i="8" s="1"/>
  <c r="Q61" i="10"/>
  <c r="Q220" i="10" s="1"/>
  <c r="Q52" i="10"/>
  <c r="Q71" i="10"/>
  <c r="Q33" i="10"/>
  <c r="Q190" i="10" s="1"/>
  <c r="Q23" i="10"/>
  <c r="Q179" i="10" s="1"/>
  <c r="Q12" i="10"/>
  <c r="Q168" i="10" s="1"/>
  <c r="Y61" i="10"/>
  <c r="Y220" i="10" s="1"/>
  <c r="Y52" i="10"/>
  <c r="Y71" i="10"/>
  <c r="Y33" i="10"/>
  <c r="Y190" i="10" s="1"/>
  <c r="Y23" i="10"/>
  <c r="Y179" i="10" s="1"/>
  <c r="Y12" i="10"/>
  <c r="Y168" i="10" s="1"/>
  <c r="AG61" i="10"/>
  <c r="AG220" i="10" s="1"/>
  <c r="AG52" i="10"/>
  <c r="AG71" i="10"/>
  <c r="AG33" i="10"/>
  <c r="AG190" i="10" s="1"/>
  <c r="AG23" i="10"/>
  <c r="AG179" i="10" s="1"/>
  <c r="AG12" i="10"/>
  <c r="AG168" i="10" s="1"/>
  <c r="AO61" i="10"/>
  <c r="AO220" i="10" s="1"/>
  <c r="AO52" i="10"/>
  <c r="AO71" i="10"/>
  <c r="AO33" i="10"/>
  <c r="AO190" i="10" s="1"/>
  <c r="AO23" i="10"/>
  <c r="AO179" i="10" s="1"/>
  <c r="AO12" i="10"/>
  <c r="AO168" i="10" s="1"/>
  <c r="AW61" i="10"/>
  <c r="AW220" i="10" s="1"/>
  <c r="AW52" i="10"/>
  <c r="AW71" i="10"/>
  <c r="AW33" i="10"/>
  <c r="AW190" i="10" s="1"/>
  <c r="AW23" i="10"/>
  <c r="AW179" i="10" s="1"/>
  <c r="AW12" i="10"/>
  <c r="AW168" i="10" s="1"/>
  <c r="H75" i="8"/>
  <c r="H234" i="8" s="1"/>
  <c r="H64" i="8"/>
  <c r="H223" i="8" s="1"/>
  <c r="H54" i="8"/>
  <c r="H214" i="8" s="1"/>
  <c r="H44" i="8"/>
  <c r="H204" i="8" s="1"/>
  <c r="H22" i="8"/>
  <c r="H182" i="8" s="1"/>
  <c r="H11" i="8"/>
  <c r="H171" i="8" s="1"/>
  <c r="P75" i="8"/>
  <c r="P234" i="8" s="1"/>
  <c r="P64" i="8"/>
  <c r="P223" i="8" s="1"/>
  <c r="P54" i="8"/>
  <c r="P214" i="8" s="1"/>
  <c r="P44" i="8"/>
  <c r="P204" i="8" s="1"/>
  <c r="P22" i="8"/>
  <c r="P182" i="8" s="1"/>
  <c r="P11" i="8"/>
  <c r="P171" i="8" s="1"/>
  <c r="X75" i="8"/>
  <c r="X234" i="8" s="1"/>
  <c r="X64" i="8"/>
  <c r="X223" i="8" s="1"/>
  <c r="X54" i="8"/>
  <c r="X214" i="8" s="1"/>
  <c r="X44" i="8"/>
  <c r="X204" i="8" s="1"/>
  <c r="X22" i="8"/>
  <c r="X182" i="8" s="1"/>
  <c r="X11" i="8"/>
  <c r="X171" i="8" s="1"/>
  <c r="AF75" i="8"/>
  <c r="AF234" i="8" s="1"/>
  <c r="AF64" i="8"/>
  <c r="AF223" i="8" s="1"/>
  <c r="AF54" i="8"/>
  <c r="AF214" i="8" s="1"/>
  <c r="AF44" i="8"/>
  <c r="AF204" i="8" s="1"/>
  <c r="AF22" i="8"/>
  <c r="AF182" i="8" s="1"/>
  <c r="AF11" i="8"/>
  <c r="AF171" i="8" s="1"/>
  <c r="AN75" i="8"/>
  <c r="AN234" i="8" s="1"/>
  <c r="AN64" i="8"/>
  <c r="AN223" i="8" s="1"/>
  <c r="AN54" i="8"/>
  <c r="AN214" i="8" s="1"/>
  <c r="AN44" i="8"/>
  <c r="AN204" i="8" s="1"/>
  <c r="AN22" i="8"/>
  <c r="AN182" i="8" s="1"/>
  <c r="AN11" i="8"/>
  <c r="AN171" i="8" s="1"/>
  <c r="AV75" i="8"/>
  <c r="AV234" i="8" s="1"/>
  <c r="AV64" i="8"/>
  <c r="AV223" i="8" s="1"/>
  <c r="AV54" i="8"/>
  <c r="AV214" i="8" s="1"/>
  <c r="AV44" i="8"/>
  <c r="AV204" i="8" s="1"/>
  <c r="AV22" i="8"/>
  <c r="AV182" i="8" s="1"/>
  <c r="AV11" i="8"/>
  <c r="AV171" i="8" s="1"/>
  <c r="AS66" i="8"/>
  <c r="AS225" i="8" s="1"/>
  <c r="AS56" i="8"/>
  <c r="AS45" i="8"/>
  <c r="AS35" i="8"/>
  <c r="AS195" i="8" s="1"/>
  <c r="AS25" i="8"/>
  <c r="AS185" i="8" s="1"/>
  <c r="AS14" i="8"/>
  <c r="AS174" i="8" s="1"/>
  <c r="BA66" i="8"/>
  <c r="BA225" i="8" s="1"/>
  <c r="BA56" i="8"/>
  <c r="BA45" i="8"/>
  <c r="BA35" i="8"/>
  <c r="BA195" i="8" s="1"/>
  <c r="BA25" i="8"/>
  <c r="BA185" i="8" s="1"/>
  <c r="BA14" i="8"/>
  <c r="BA174" i="8" s="1"/>
  <c r="L76" i="8"/>
  <c r="L65" i="8"/>
  <c r="L224" i="8" s="1"/>
  <c r="L55" i="8"/>
  <c r="L34" i="8"/>
  <c r="L194" i="8" s="1"/>
  <c r="L23" i="8"/>
  <c r="L183" i="8" s="1"/>
  <c r="L12" i="8"/>
  <c r="L172" i="8" s="1"/>
  <c r="T76" i="8"/>
  <c r="T65" i="8"/>
  <c r="T224" i="8" s="1"/>
  <c r="T55" i="8"/>
  <c r="T34" i="8"/>
  <c r="T194" i="8" s="1"/>
  <c r="T23" i="8"/>
  <c r="T183" i="8" s="1"/>
  <c r="T12" i="8"/>
  <c r="T172" i="8" s="1"/>
  <c r="AB76" i="8"/>
  <c r="AB65" i="8"/>
  <c r="AB224" i="8" s="1"/>
  <c r="AB55" i="8"/>
  <c r="AB34" i="8"/>
  <c r="AB194" i="8" s="1"/>
  <c r="AB23" i="8"/>
  <c r="AB183" i="8" s="1"/>
  <c r="AB12" i="8"/>
  <c r="AB172" i="8" s="1"/>
  <c r="AJ76" i="8"/>
  <c r="AJ65" i="8"/>
  <c r="AJ224" i="8" s="1"/>
  <c r="AJ55" i="8"/>
  <c r="AJ34" i="8"/>
  <c r="AJ194" i="8" s="1"/>
  <c r="AJ23" i="8"/>
  <c r="AJ183" i="8" s="1"/>
  <c r="AJ12" i="8"/>
  <c r="AJ172" i="8" s="1"/>
  <c r="AR76" i="8"/>
  <c r="AR65" i="8"/>
  <c r="AR224" i="8" s="1"/>
  <c r="AR55" i="8"/>
  <c r="AR34" i="8"/>
  <c r="AR194" i="8" s="1"/>
  <c r="AR23" i="8"/>
  <c r="AR183" i="8" s="1"/>
  <c r="AR12" i="8"/>
  <c r="AR172" i="8" s="1"/>
  <c r="AZ76" i="8"/>
  <c r="AZ65" i="8"/>
  <c r="AZ224" i="8" s="1"/>
  <c r="AZ55" i="8"/>
  <c r="AZ34" i="8"/>
  <c r="AZ194" i="8" s="1"/>
  <c r="AZ23" i="8"/>
  <c r="AZ183" i="8" s="1"/>
  <c r="AZ12" i="8"/>
  <c r="AZ172" i="8" s="1"/>
  <c r="W66" i="8"/>
  <c r="W225" i="8" s="1"/>
  <c r="W56" i="8"/>
  <c r="W45" i="8"/>
  <c r="W35" i="8"/>
  <c r="W195" i="8" s="1"/>
  <c r="W25" i="8"/>
  <c r="W185" i="8" s="1"/>
  <c r="W14" i="8"/>
  <c r="W174" i="8" s="1"/>
  <c r="AM66" i="8"/>
  <c r="AM225" i="8" s="1"/>
  <c r="AM56" i="8"/>
  <c r="AM45" i="8"/>
  <c r="AM35" i="8"/>
  <c r="AM195" i="8" s="1"/>
  <c r="AM25" i="8"/>
  <c r="AM185" i="8" s="1"/>
  <c r="AM14" i="8"/>
  <c r="AM174" i="8" s="1"/>
  <c r="BC66" i="8"/>
  <c r="BC225" i="8" s="1"/>
  <c r="BC56" i="8"/>
  <c r="BC45" i="8"/>
  <c r="BC35" i="8"/>
  <c r="BC195" i="8" s="1"/>
  <c r="BC25" i="8"/>
  <c r="BC185" i="8" s="1"/>
  <c r="BC14" i="8"/>
  <c r="BC174" i="8" s="1"/>
  <c r="AT235" i="9"/>
  <c r="AC235" i="9"/>
  <c r="L235" i="9"/>
  <c r="AP235" i="9"/>
  <c r="Y235" i="9"/>
  <c r="Q62" i="10"/>
  <c r="Q221" i="10" s="1"/>
  <c r="Q53" i="10"/>
  <c r="Q43" i="10"/>
  <c r="Q34" i="10"/>
  <c r="Q191" i="10" s="1"/>
  <c r="Q25" i="10"/>
  <c r="Q181" i="10" s="1"/>
  <c r="Q14" i="10"/>
  <c r="Q170" i="10" s="1"/>
  <c r="AG62" i="10"/>
  <c r="AG221" i="10" s="1"/>
  <c r="AG53" i="10"/>
  <c r="AG43" i="10"/>
  <c r="AG34" i="10"/>
  <c r="AG191" i="10" s="1"/>
  <c r="AG25" i="10"/>
  <c r="AG181" i="10" s="1"/>
  <c r="AG14" i="10"/>
  <c r="AG170" i="10" s="1"/>
  <c r="AW62" i="10"/>
  <c r="AW221" i="10" s="1"/>
  <c r="AW53" i="10"/>
  <c r="AW43" i="10"/>
  <c r="AW34" i="10"/>
  <c r="AW191" i="10" s="1"/>
  <c r="AW25" i="10"/>
  <c r="AW181" i="10" s="1"/>
  <c r="AW14" i="10"/>
  <c r="AW170" i="10" s="1"/>
  <c r="I76" i="8"/>
  <c r="I65" i="8"/>
  <c r="I224" i="8" s="1"/>
  <c r="I55" i="8"/>
  <c r="I34" i="8"/>
  <c r="I194" i="8" s="1"/>
  <c r="I23" i="8"/>
  <c r="I183" i="8" s="1"/>
  <c r="I12" i="8"/>
  <c r="I172" i="8" s="1"/>
  <c r="Q76" i="8"/>
  <c r="Q65" i="8"/>
  <c r="Q224" i="8" s="1"/>
  <c r="Q55" i="8"/>
  <c r="Q34" i="8"/>
  <c r="Q194" i="8" s="1"/>
  <c r="Q23" i="8"/>
  <c r="Q183" i="8" s="1"/>
  <c r="Q12" i="8"/>
  <c r="Q172" i="8" s="1"/>
  <c r="Y76" i="8"/>
  <c r="Y65" i="8"/>
  <c r="Y224" i="8" s="1"/>
  <c r="Y55" i="8"/>
  <c r="Y34" i="8"/>
  <c r="Y194" i="8" s="1"/>
  <c r="Y23" i="8"/>
  <c r="Y183" i="8" s="1"/>
  <c r="Y12" i="8"/>
  <c r="Y172" i="8" s="1"/>
  <c r="AG76" i="8"/>
  <c r="AG65" i="8"/>
  <c r="AG224" i="8" s="1"/>
  <c r="AG55" i="8"/>
  <c r="AG34" i="8"/>
  <c r="AG194" i="8" s="1"/>
  <c r="AG23" i="8"/>
  <c r="AG183" i="8" s="1"/>
  <c r="AG12" i="8"/>
  <c r="AG172" i="8" s="1"/>
  <c r="AO76" i="8"/>
  <c r="AO65" i="8"/>
  <c r="AO224" i="8" s="1"/>
  <c r="AO55" i="8"/>
  <c r="AO34" i="8"/>
  <c r="AO194" i="8" s="1"/>
  <c r="AO23" i="8"/>
  <c r="AO183" i="8" s="1"/>
  <c r="AO12" i="8"/>
  <c r="AO172" i="8" s="1"/>
  <c r="AW76" i="8"/>
  <c r="AW65" i="8"/>
  <c r="AW224" i="8" s="1"/>
  <c r="AW55" i="8"/>
  <c r="AW34" i="8"/>
  <c r="AW194" i="8" s="1"/>
  <c r="AW23" i="8"/>
  <c r="AW183" i="8" s="1"/>
  <c r="AW12" i="8"/>
  <c r="AW172" i="8" s="1"/>
  <c r="N14" i="3"/>
  <c r="N15" i="4" s="1"/>
  <c r="G14" i="3"/>
  <c r="G15" i="4" s="1"/>
  <c r="O14" i="3"/>
  <c r="O15" i="4" s="1"/>
  <c r="W14" i="3"/>
  <c r="W15" i="4" s="1"/>
  <c r="AE14" i="3"/>
  <c r="AE15" i="4" s="1"/>
  <c r="H14" i="3"/>
  <c r="H15" i="4" s="1"/>
  <c r="P14" i="3"/>
  <c r="P15" i="4" s="1"/>
  <c r="I14" i="3"/>
  <c r="I15" i="4" s="1"/>
  <c r="Q14" i="3"/>
  <c r="Q15" i="4" s="1"/>
  <c r="J14" i="3"/>
  <c r="J15" i="4" s="1"/>
  <c r="R14" i="3"/>
  <c r="R15" i="4" s="1"/>
  <c r="K14" i="3"/>
  <c r="K15" i="4" s="1"/>
  <c r="S14" i="3"/>
  <c r="S15" i="4" s="1"/>
  <c r="L14" i="3"/>
  <c r="L15" i="4" s="1"/>
  <c r="T14" i="3"/>
  <c r="T15" i="4" s="1"/>
  <c r="M14" i="3"/>
  <c r="M15" i="4" s="1"/>
  <c r="U14" i="3"/>
  <c r="U15" i="4" s="1"/>
  <c r="V14" i="3"/>
  <c r="V15" i="4" s="1"/>
  <c r="AF14" i="3"/>
  <c r="AF15" i="4" s="1"/>
  <c r="AN14" i="3"/>
  <c r="AN15" i="4" s="1"/>
  <c r="AV14" i="3"/>
  <c r="AV15" i="4" s="1"/>
  <c r="X14" i="3"/>
  <c r="X15" i="4" s="1"/>
  <c r="AG14" i="3"/>
  <c r="AG15" i="4" s="1"/>
  <c r="AO14" i="3"/>
  <c r="AO15" i="4" s="1"/>
  <c r="Y14" i="3"/>
  <c r="Y15" i="4" s="1"/>
  <c r="AH14" i="3"/>
  <c r="AH15" i="4" s="1"/>
  <c r="AP14" i="3"/>
  <c r="AP15" i="4" s="1"/>
  <c r="AX14" i="3"/>
  <c r="AX15" i="4" s="1"/>
  <c r="Z14" i="3"/>
  <c r="Z15" i="4" s="1"/>
  <c r="AI14" i="3"/>
  <c r="AI15" i="4" s="1"/>
  <c r="AQ14" i="3"/>
  <c r="AQ15" i="4" s="1"/>
  <c r="AY14" i="3"/>
  <c r="AY15" i="4" s="1"/>
  <c r="AA14" i="3"/>
  <c r="AA15" i="4" s="1"/>
  <c r="AJ14" i="3"/>
  <c r="AJ15" i="4" s="1"/>
  <c r="AR14" i="3"/>
  <c r="AR15" i="4" s="1"/>
  <c r="AZ14" i="3"/>
  <c r="AZ15" i="4" s="1"/>
  <c r="AB14" i="3"/>
  <c r="AB15" i="4" s="1"/>
  <c r="AK14" i="3"/>
  <c r="AK15" i="4" s="1"/>
  <c r="AS14" i="3"/>
  <c r="AS15" i="4" s="1"/>
  <c r="BA14" i="3"/>
  <c r="BA15" i="4" s="1"/>
  <c r="AC14" i="3"/>
  <c r="AC15" i="4" s="1"/>
  <c r="AL14" i="3"/>
  <c r="AL15" i="4" s="1"/>
  <c r="AT14" i="3"/>
  <c r="AT15" i="4" s="1"/>
  <c r="AD14" i="3"/>
  <c r="AD15" i="4" s="1"/>
  <c r="AM14" i="3"/>
  <c r="AM15" i="4" s="1"/>
  <c r="AU14" i="3"/>
  <c r="AU15" i="4" s="1"/>
  <c r="I238" i="10"/>
  <c r="I82" i="9"/>
  <c r="I236" i="9" s="1"/>
  <c r="H32" i="4"/>
  <c r="H34" i="4"/>
  <c r="F132" i="7"/>
  <c r="H53" i="4"/>
  <c r="G137" i="7"/>
  <c r="H227" i="11" s="1"/>
  <c r="G139" i="7"/>
  <c r="G140" i="7"/>
  <c r="F151" i="7"/>
  <c r="H31" i="4"/>
  <c r="F150" i="5"/>
  <c r="G150" i="5" s="1"/>
  <c r="H150" i="5" s="1"/>
  <c r="I150" i="5" s="1"/>
  <c r="J150" i="5" s="1"/>
  <c r="K150" i="5" s="1"/>
  <c r="L150" i="5" s="1"/>
  <c r="M150" i="5" s="1"/>
  <c r="N150" i="5" s="1"/>
  <c r="O150" i="5" s="1"/>
  <c r="P150" i="5" s="1"/>
  <c r="Q150" i="5" s="1"/>
  <c r="R150" i="5" s="1"/>
  <c r="S150" i="5" s="1"/>
  <c r="T150" i="5" s="1"/>
  <c r="U150" i="5" s="1"/>
  <c r="V150" i="5" s="1"/>
  <c r="W150" i="5" s="1"/>
  <c r="X150" i="5" s="1"/>
  <c r="Y150" i="5" s="1"/>
  <c r="Z150" i="5" s="1"/>
  <c r="AA150" i="5" s="1"/>
  <c r="AB150" i="5" s="1"/>
  <c r="AC150" i="5" s="1"/>
  <c r="AD150" i="5" s="1"/>
  <c r="AE150" i="5" s="1"/>
  <c r="AF150" i="5" s="1"/>
  <c r="AG150" i="5" s="1"/>
  <c r="AH150" i="5" s="1"/>
  <c r="AI150" i="5" s="1"/>
  <c r="AJ150" i="5" s="1"/>
  <c r="AK150" i="5" s="1"/>
  <c r="AL150" i="5" s="1"/>
  <c r="AM150" i="5" s="1"/>
  <c r="AN150" i="5" s="1"/>
  <c r="AO150" i="5" s="1"/>
  <c r="AP150" i="5" s="1"/>
  <c r="AQ150" i="5" s="1"/>
  <c r="AR150" i="5" s="1"/>
  <c r="AS150" i="5" s="1"/>
  <c r="AT150" i="5" s="1"/>
  <c r="AU150" i="5" s="1"/>
  <c r="AV150" i="5" s="1"/>
  <c r="AW150" i="5" s="1"/>
  <c r="AX150" i="5" s="1"/>
  <c r="AY150" i="5" s="1"/>
  <c r="AZ150" i="5" s="1"/>
  <c r="BA150" i="5" s="1"/>
  <c r="BB150" i="5" s="1"/>
  <c r="AW67" i="10" l="1"/>
  <c r="AW227" i="10" s="1"/>
  <c r="AW48" i="10"/>
  <c r="AW207" i="10" s="1"/>
  <c r="AW39" i="10"/>
  <c r="AW197" i="10" s="1"/>
  <c r="AW30" i="10"/>
  <c r="AW187" i="10" s="1"/>
  <c r="AW20" i="10"/>
  <c r="AW176" i="10" s="1"/>
  <c r="AW9" i="10"/>
  <c r="AW165" i="10" s="1"/>
  <c r="AO67" i="10"/>
  <c r="AO227" i="10" s="1"/>
  <c r="AO48" i="10"/>
  <c r="AO207" i="10" s="1"/>
  <c r="AO39" i="10"/>
  <c r="AO197" i="10" s="1"/>
  <c r="AO30" i="10"/>
  <c r="AO187" i="10" s="1"/>
  <c r="AO20" i="10"/>
  <c r="AO176" i="10" s="1"/>
  <c r="AO9" i="10"/>
  <c r="AO165" i="10" s="1"/>
  <c r="AF67" i="10"/>
  <c r="AF227" i="10" s="1"/>
  <c r="AF48" i="10"/>
  <c r="AF207" i="10" s="1"/>
  <c r="AF39" i="10"/>
  <c r="AF197" i="10" s="1"/>
  <c r="AF30" i="10"/>
  <c r="AF187" i="10" s="1"/>
  <c r="AF20" i="10"/>
  <c r="AF176" i="10" s="1"/>
  <c r="AF9" i="10"/>
  <c r="AF165" i="10" s="1"/>
  <c r="AV67" i="10"/>
  <c r="AV227" i="10" s="1"/>
  <c r="AV48" i="10"/>
  <c r="AV207" i="10" s="1"/>
  <c r="AV39" i="10"/>
  <c r="AV197" i="10" s="1"/>
  <c r="AV30" i="10"/>
  <c r="AV187" i="10" s="1"/>
  <c r="AV20" i="10"/>
  <c r="AV176" i="10" s="1"/>
  <c r="AV9" i="10"/>
  <c r="AV165" i="10" s="1"/>
  <c r="AN67" i="10"/>
  <c r="AN227" i="10" s="1"/>
  <c r="AN48" i="10"/>
  <c r="AN207" i="10" s="1"/>
  <c r="AN39" i="10"/>
  <c r="AN197" i="10" s="1"/>
  <c r="AN30" i="10"/>
  <c r="AN187" i="10" s="1"/>
  <c r="AN20" i="10"/>
  <c r="AN176" i="10" s="1"/>
  <c r="AN9" i="10"/>
  <c r="AN165" i="10" s="1"/>
  <c r="AE67" i="10"/>
  <c r="AE227" i="10" s="1"/>
  <c r="AE48" i="10"/>
  <c r="AE207" i="10" s="1"/>
  <c r="AE39" i="10"/>
  <c r="AE197" i="10" s="1"/>
  <c r="AE30" i="10"/>
  <c r="AE187" i="10" s="1"/>
  <c r="AE20" i="10"/>
  <c r="AE176" i="10" s="1"/>
  <c r="AE9" i="10"/>
  <c r="AE165" i="10" s="1"/>
  <c r="BC67" i="10"/>
  <c r="BC227" i="10" s="1"/>
  <c r="BC48" i="10"/>
  <c r="BC207" i="10" s="1"/>
  <c r="BC39" i="10"/>
  <c r="BC197" i="10" s="1"/>
  <c r="BC30" i="10"/>
  <c r="BC187" i="10" s="1"/>
  <c r="BC20" i="10"/>
  <c r="BC176" i="10" s="1"/>
  <c r="BC9" i="10"/>
  <c r="BC165" i="10" s="1"/>
  <c r="BD67" i="10"/>
  <c r="BD227" i="10" s="1"/>
  <c r="BD48" i="10"/>
  <c r="BD207" i="10" s="1"/>
  <c r="BD39" i="10"/>
  <c r="BD197" i="10" s="1"/>
  <c r="BD30" i="10"/>
  <c r="BD187" i="10" s="1"/>
  <c r="BD20" i="10"/>
  <c r="BD176" i="10" s="1"/>
  <c r="BD9" i="10"/>
  <c r="BD165" i="10" s="1"/>
  <c r="AU67" i="10"/>
  <c r="AU227" i="10" s="1"/>
  <c r="AU48" i="10"/>
  <c r="AU207" i="10" s="1"/>
  <c r="AU39" i="10"/>
  <c r="AU197" i="10" s="1"/>
  <c r="AU30" i="10"/>
  <c r="AU187" i="10" s="1"/>
  <c r="AU20" i="10"/>
  <c r="AU176" i="10" s="1"/>
  <c r="AU9" i="10"/>
  <c r="AU165" i="10" s="1"/>
  <c r="AM67" i="10"/>
  <c r="AM227" i="10" s="1"/>
  <c r="AM48" i="10"/>
  <c r="AM207" i="10" s="1"/>
  <c r="AM39" i="10"/>
  <c r="AM197" i="10" s="1"/>
  <c r="AM30" i="10"/>
  <c r="AM187" i="10" s="1"/>
  <c r="AM20" i="10"/>
  <c r="AM176" i="10" s="1"/>
  <c r="AM9" i="10"/>
  <c r="AM165" i="10" s="1"/>
  <c r="AD67" i="10"/>
  <c r="AD227" i="10" s="1"/>
  <c r="AD48" i="10"/>
  <c r="AD207" i="10" s="1"/>
  <c r="AD39" i="10"/>
  <c r="AD197" i="10" s="1"/>
  <c r="AD30" i="10"/>
  <c r="AD187" i="10" s="1"/>
  <c r="AD20" i="10"/>
  <c r="AD176" i="10" s="1"/>
  <c r="AD9" i="10"/>
  <c r="AD165" i="10" s="1"/>
  <c r="BB67" i="10"/>
  <c r="BB227" i="10" s="1"/>
  <c r="BB48" i="10"/>
  <c r="BB207" i="10" s="1"/>
  <c r="BB39" i="10"/>
  <c r="BB197" i="10" s="1"/>
  <c r="BB30" i="10"/>
  <c r="BB187" i="10" s="1"/>
  <c r="BB20" i="10"/>
  <c r="BB176" i="10" s="1"/>
  <c r="BB9" i="10"/>
  <c r="BB165" i="10" s="1"/>
  <c r="AT67" i="10"/>
  <c r="AT227" i="10" s="1"/>
  <c r="AT48" i="10"/>
  <c r="AT207" i="10" s="1"/>
  <c r="AT39" i="10"/>
  <c r="AT197" i="10" s="1"/>
  <c r="AT30" i="10"/>
  <c r="AT187" i="10" s="1"/>
  <c r="AT20" i="10"/>
  <c r="AT176" i="10" s="1"/>
  <c r="AT9" i="10"/>
  <c r="AT165" i="10" s="1"/>
  <c r="AL67" i="10"/>
  <c r="AL227" i="10" s="1"/>
  <c r="AL48" i="10"/>
  <c r="AL207" i="10" s="1"/>
  <c r="AL39" i="10"/>
  <c r="AL197" i="10" s="1"/>
  <c r="AL30" i="10"/>
  <c r="AL187" i="10" s="1"/>
  <c r="AL20" i="10"/>
  <c r="AL176" i="10" s="1"/>
  <c r="AL9" i="10"/>
  <c r="AL165" i="10" s="1"/>
  <c r="AC67" i="10"/>
  <c r="AC227" i="10" s="1"/>
  <c r="AC48" i="10"/>
  <c r="AC207" i="10" s="1"/>
  <c r="AC39" i="10"/>
  <c r="AC197" i="10" s="1"/>
  <c r="AC30" i="10"/>
  <c r="AC187" i="10" s="1"/>
  <c r="AC20" i="10"/>
  <c r="AC176" i="10" s="1"/>
  <c r="AC9" i="10"/>
  <c r="AC165" i="10" s="1"/>
  <c r="BA67" i="10"/>
  <c r="BA227" i="10" s="1"/>
  <c r="BA48" i="10"/>
  <c r="BA207" i="10" s="1"/>
  <c r="BA39" i="10"/>
  <c r="BA197" i="10" s="1"/>
  <c r="BA30" i="10"/>
  <c r="BA187" i="10" s="1"/>
  <c r="BA20" i="10"/>
  <c r="BA176" i="10" s="1"/>
  <c r="BA9" i="10"/>
  <c r="BA165" i="10" s="1"/>
  <c r="AS67" i="10"/>
  <c r="AS227" i="10" s="1"/>
  <c r="AS48" i="10"/>
  <c r="AS207" i="10" s="1"/>
  <c r="AS39" i="10"/>
  <c r="AS197" i="10" s="1"/>
  <c r="AS30" i="10"/>
  <c r="AS187" i="10" s="1"/>
  <c r="AS20" i="10"/>
  <c r="AS176" i="10" s="1"/>
  <c r="AS9" i="10"/>
  <c r="AS165" i="10" s="1"/>
  <c r="AK67" i="10"/>
  <c r="AK227" i="10" s="1"/>
  <c r="AK48" i="10"/>
  <c r="AK207" i="10" s="1"/>
  <c r="AK39" i="10"/>
  <c r="AK197" i="10" s="1"/>
  <c r="AK30" i="10"/>
  <c r="AK187" i="10" s="1"/>
  <c r="AK20" i="10"/>
  <c r="AK176" i="10" s="1"/>
  <c r="AK9" i="10"/>
  <c r="AK165" i="10" s="1"/>
  <c r="AB67" i="10"/>
  <c r="AB227" i="10" s="1"/>
  <c r="AB48" i="10"/>
  <c r="AB207" i="10" s="1"/>
  <c r="AB39" i="10"/>
  <c r="AB197" i="10" s="1"/>
  <c r="AB30" i="10"/>
  <c r="AB187" i="10" s="1"/>
  <c r="AB20" i="10"/>
  <c r="AB176" i="10" s="1"/>
  <c r="AB9" i="10"/>
  <c r="AB165" i="10" s="1"/>
  <c r="AZ67" i="10"/>
  <c r="AZ227" i="10" s="1"/>
  <c r="AZ48" i="10"/>
  <c r="AZ207" i="10" s="1"/>
  <c r="AZ39" i="10"/>
  <c r="AZ197" i="10" s="1"/>
  <c r="AZ30" i="10"/>
  <c r="AZ187" i="10" s="1"/>
  <c r="AZ20" i="10"/>
  <c r="AZ176" i="10" s="1"/>
  <c r="AZ9" i="10"/>
  <c r="AZ165" i="10" s="1"/>
  <c r="AR67" i="10"/>
  <c r="AR227" i="10" s="1"/>
  <c r="AR48" i="10"/>
  <c r="AR207" i="10" s="1"/>
  <c r="AR39" i="10"/>
  <c r="AR197" i="10" s="1"/>
  <c r="AR30" i="10"/>
  <c r="AR187" i="10" s="1"/>
  <c r="AR20" i="10"/>
  <c r="AR176" i="10" s="1"/>
  <c r="AR9" i="10"/>
  <c r="AR165" i="10" s="1"/>
  <c r="AJ67" i="10"/>
  <c r="AJ227" i="10" s="1"/>
  <c r="AJ48" i="10"/>
  <c r="AJ207" i="10" s="1"/>
  <c r="AJ39" i="10"/>
  <c r="AJ197" i="10" s="1"/>
  <c r="AJ30" i="10"/>
  <c r="AJ187" i="10" s="1"/>
  <c r="AJ20" i="10"/>
  <c r="AJ176" i="10" s="1"/>
  <c r="AJ9" i="10"/>
  <c r="AJ165" i="10" s="1"/>
  <c r="AA67" i="10"/>
  <c r="AA227" i="10" s="1"/>
  <c r="AA48" i="10"/>
  <c r="AA207" i="10" s="1"/>
  <c r="AA39" i="10"/>
  <c r="AA197" i="10" s="1"/>
  <c r="AA30" i="10"/>
  <c r="AA187" i="10" s="1"/>
  <c r="AA20" i="10"/>
  <c r="AA176" i="10" s="1"/>
  <c r="AA9" i="10"/>
  <c r="AA165" i="10" s="1"/>
  <c r="AQ67" i="10"/>
  <c r="AQ227" i="10" s="1"/>
  <c r="AQ48" i="10"/>
  <c r="AQ207" i="10" s="1"/>
  <c r="AQ39" i="10"/>
  <c r="AQ197" i="10" s="1"/>
  <c r="AQ30" i="10"/>
  <c r="AQ187" i="10" s="1"/>
  <c r="AQ20" i="10"/>
  <c r="AQ176" i="10" s="1"/>
  <c r="AQ9" i="10"/>
  <c r="AQ165" i="10" s="1"/>
  <c r="AI67" i="10"/>
  <c r="AI227" i="10" s="1"/>
  <c r="AI48" i="10"/>
  <c r="AI207" i="10" s="1"/>
  <c r="AI39" i="10"/>
  <c r="AI197" i="10" s="1"/>
  <c r="AI30" i="10"/>
  <c r="AI187" i="10" s="1"/>
  <c r="AI20" i="10"/>
  <c r="AI176" i="10" s="1"/>
  <c r="AI9" i="10"/>
  <c r="AI165" i="10" s="1"/>
  <c r="Z67" i="10"/>
  <c r="Z227" i="10" s="1"/>
  <c r="Z48" i="10"/>
  <c r="Z207" i="10" s="1"/>
  <c r="Z39" i="10"/>
  <c r="Z197" i="10" s="1"/>
  <c r="Z30" i="10"/>
  <c r="Z187" i="10" s="1"/>
  <c r="Z20" i="10"/>
  <c r="Z176" i="10" s="1"/>
  <c r="Z9" i="10"/>
  <c r="Z165" i="10" s="1"/>
  <c r="AX67" i="10"/>
  <c r="AX227" i="10" s="1"/>
  <c r="AY67" i="10"/>
  <c r="AY227" i="10" s="1"/>
  <c r="AX48" i="10"/>
  <c r="AX207" i="10" s="1"/>
  <c r="AY48" i="10"/>
  <c r="AY207" i="10" s="1"/>
  <c r="AX39" i="10"/>
  <c r="AX197" i="10" s="1"/>
  <c r="AY39" i="10"/>
  <c r="AY197" i="10" s="1"/>
  <c r="AX30" i="10"/>
  <c r="AX187" i="10" s="1"/>
  <c r="AY30" i="10"/>
  <c r="AY187" i="10" s="1"/>
  <c r="AX20" i="10"/>
  <c r="AX176" i="10" s="1"/>
  <c r="AY20" i="10"/>
  <c r="AY176" i="10" s="1"/>
  <c r="AX9" i="10"/>
  <c r="AX165" i="10" s="1"/>
  <c r="AY9" i="10"/>
  <c r="AY165" i="10" s="1"/>
  <c r="AP67" i="10"/>
  <c r="AP227" i="10" s="1"/>
  <c r="AP48" i="10"/>
  <c r="AP207" i="10" s="1"/>
  <c r="AP39" i="10"/>
  <c r="AP197" i="10" s="1"/>
  <c r="AP30" i="10"/>
  <c r="AP187" i="10" s="1"/>
  <c r="AP20" i="10"/>
  <c r="AP176" i="10" s="1"/>
  <c r="AP9" i="10"/>
  <c r="AP165" i="10" s="1"/>
  <c r="AH67" i="10"/>
  <c r="AH227" i="10" s="1"/>
  <c r="AH48" i="10"/>
  <c r="AH207" i="10" s="1"/>
  <c r="AH39" i="10"/>
  <c r="AH197" i="10" s="1"/>
  <c r="AH30" i="10"/>
  <c r="AH187" i="10" s="1"/>
  <c r="AH20" i="10"/>
  <c r="AH176" i="10" s="1"/>
  <c r="AH9" i="10"/>
  <c r="AH165" i="10" s="1"/>
  <c r="X67" i="10"/>
  <c r="X227" i="10" s="1"/>
  <c r="X48" i="10"/>
  <c r="X207" i="10" s="1"/>
  <c r="X39" i="10"/>
  <c r="X197" i="10" s="1"/>
  <c r="X30" i="10"/>
  <c r="X187" i="10" s="1"/>
  <c r="X20" i="10"/>
  <c r="X176" i="10" s="1"/>
  <c r="X9" i="10"/>
  <c r="X165" i="10" s="1"/>
  <c r="W67" i="10"/>
  <c r="W227" i="10" s="1"/>
  <c r="W48" i="10"/>
  <c r="W207" i="10" s="1"/>
  <c r="W39" i="10"/>
  <c r="W197" i="10" s="1"/>
  <c r="W30" i="10"/>
  <c r="W187" i="10" s="1"/>
  <c r="W20" i="10"/>
  <c r="W176" i="10" s="1"/>
  <c r="W9" i="10"/>
  <c r="W165" i="10" s="1"/>
  <c r="O67" i="10"/>
  <c r="O227" i="10" s="1"/>
  <c r="O48" i="10"/>
  <c r="O207" i="10" s="1"/>
  <c r="O39" i="10"/>
  <c r="O197" i="10" s="1"/>
  <c r="O30" i="10"/>
  <c r="O187" i="10" s="1"/>
  <c r="O20" i="10"/>
  <c r="O176" i="10" s="1"/>
  <c r="O9" i="10"/>
  <c r="O165" i="10" s="1"/>
  <c r="V67" i="10"/>
  <c r="V227" i="10" s="1"/>
  <c r="V48" i="10"/>
  <c r="V207" i="10" s="1"/>
  <c r="V39" i="10"/>
  <c r="V197" i="10" s="1"/>
  <c r="V30" i="10"/>
  <c r="V187" i="10" s="1"/>
  <c r="V20" i="10"/>
  <c r="V176" i="10" s="1"/>
  <c r="V9" i="10"/>
  <c r="V165" i="10" s="1"/>
  <c r="N67" i="10"/>
  <c r="N227" i="10" s="1"/>
  <c r="N48" i="10"/>
  <c r="N207" i="10" s="1"/>
  <c r="N39" i="10"/>
  <c r="N197" i="10" s="1"/>
  <c r="N30" i="10"/>
  <c r="N187" i="10" s="1"/>
  <c r="N20" i="10"/>
  <c r="N176" i="10" s="1"/>
  <c r="N9" i="10"/>
  <c r="N165" i="10" s="1"/>
  <c r="U67" i="10"/>
  <c r="U227" i="10" s="1"/>
  <c r="U48" i="10"/>
  <c r="U207" i="10" s="1"/>
  <c r="U39" i="10"/>
  <c r="U197" i="10" s="1"/>
  <c r="U30" i="10"/>
  <c r="U187" i="10" s="1"/>
  <c r="U20" i="10"/>
  <c r="U176" i="10" s="1"/>
  <c r="U9" i="10"/>
  <c r="U165" i="10" s="1"/>
  <c r="M67" i="10"/>
  <c r="M227" i="10" s="1"/>
  <c r="M48" i="10"/>
  <c r="M207" i="10" s="1"/>
  <c r="M39" i="10"/>
  <c r="M197" i="10" s="1"/>
  <c r="M30" i="10"/>
  <c r="M187" i="10" s="1"/>
  <c r="M20" i="10"/>
  <c r="M176" i="10" s="1"/>
  <c r="M9" i="10"/>
  <c r="M165" i="10" s="1"/>
  <c r="T67" i="10"/>
  <c r="T227" i="10" s="1"/>
  <c r="T48" i="10"/>
  <c r="T207" i="10" s="1"/>
  <c r="T39" i="10"/>
  <c r="T197" i="10" s="1"/>
  <c r="T30" i="10"/>
  <c r="T187" i="10" s="1"/>
  <c r="T20" i="10"/>
  <c r="T176" i="10" s="1"/>
  <c r="T9" i="10"/>
  <c r="T165" i="10" s="1"/>
  <c r="L67" i="10"/>
  <c r="L227" i="10" s="1"/>
  <c r="L48" i="10"/>
  <c r="L207" i="10" s="1"/>
  <c r="L39" i="10"/>
  <c r="L197" i="10" s="1"/>
  <c r="L30" i="10"/>
  <c r="L187" i="10" s="1"/>
  <c r="L20" i="10"/>
  <c r="L176" i="10" s="1"/>
  <c r="L9" i="10"/>
  <c r="L165" i="10" s="1"/>
  <c r="S67" i="10"/>
  <c r="S227" i="10" s="1"/>
  <c r="S48" i="10"/>
  <c r="S207" i="10" s="1"/>
  <c r="S39" i="10"/>
  <c r="S197" i="10" s="1"/>
  <c r="S30" i="10"/>
  <c r="S187" i="10" s="1"/>
  <c r="S20" i="10"/>
  <c r="S176" i="10" s="1"/>
  <c r="S9" i="10"/>
  <c r="S165" i="10" s="1"/>
  <c r="K67" i="10"/>
  <c r="K227" i="10" s="1"/>
  <c r="K48" i="10"/>
  <c r="K207" i="10" s="1"/>
  <c r="K39" i="10"/>
  <c r="K197" i="10" s="1"/>
  <c r="K30" i="10"/>
  <c r="K187" i="10" s="1"/>
  <c r="K20" i="10"/>
  <c r="K176" i="10" s="1"/>
  <c r="K9" i="10"/>
  <c r="K165" i="10" s="1"/>
  <c r="R67" i="10"/>
  <c r="R227" i="10" s="1"/>
  <c r="R48" i="10"/>
  <c r="R207" i="10" s="1"/>
  <c r="R39" i="10"/>
  <c r="R197" i="10" s="1"/>
  <c r="R30" i="10"/>
  <c r="R187" i="10" s="1"/>
  <c r="R20" i="10"/>
  <c r="R176" i="10" s="1"/>
  <c r="R9" i="10"/>
  <c r="R165" i="10" s="1"/>
  <c r="AG67" i="10"/>
  <c r="AG227" i="10" s="1"/>
  <c r="AG48" i="10"/>
  <c r="AG207" i="10" s="1"/>
  <c r="AG39" i="10"/>
  <c r="AG197" i="10" s="1"/>
  <c r="AG30" i="10"/>
  <c r="AG187" i="10" s="1"/>
  <c r="AG20" i="10"/>
  <c r="AG176" i="10" s="1"/>
  <c r="AG9" i="10"/>
  <c r="AG165" i="10" s="1"/>
  <c r="Y67" i="10"/>
  <c r="Y227" i="10" s="1"/>
  <c r="Y48" i="10"/>
  <c r="Y207" i="10" s="1"/>
  <c r="Y39" i="10"/>
  <c r="Y197" i="10" s="1"/>
  <c r="Y30" i="10"/>
  <c r="Y187" i="10" s="1"/>
  <c r="Y20" i="10"/>
  <c r="Y176" i="10" s="1"/>
  <c r="Y9" i="10"/>
  <c r="Y165" i="10" s="1"/>
  <c r="Q67" i="10"/>
  <c r="Q227" i="10" s="1"/>
  <c r="Q48" i="10"/>
  <c r="Q207" i="10" s="1"/>
  <c r="Q39" i="10"/>
  <c r="Q197" i="10" s="1"/>
  <c r="Q30" i="10"/>
  <c r="Q187" i="10" s="1"/>
  <c r="Q20" i="10"/>
  <c r="Q176" i="10" s="1"/>
  <c r="Q9" i="10"/>
  <c r="Q165" i="10" s="1"/>
  <c r="P67" i="10"/>
  <c r="P227" i="10" s="1"/>
  <c r="P48" i="10"/>
  <c r="P207" i="10" s="1"/>
  <c r="P39" i="10"/>
  <c r="P197" i="10" s="1"/>
  <c r="P30" i="10"/>
  <c r="P187" i="10" s="1"/>
  <c r="P20" i="10"/>
  <c r="P176" i="10" s="1"/>
  <c r="P9" i="10"/>
  <c r="P165" i="10" s="1"/>
  <c r="I67" i="10"/>
  <c r="I227" i="10" s="1"/>
  <c r="J67" i="10"/>
  <c r="J227" i="10" s="1"/>
  <c r="J48" i="10"/>
  <c r="J207" i="10" s="1"/>
  <c r="I48" i="10"/>
  <c r="I207" i="10" s="1"/>
  <c r="J39" i="10"/>
  <c r="J197" i="10" s="1"/>
  <c r="I39" i="10"/>
  <c r="I197" i="10" s="1"/>
  <c r="J30" i="10"/>
  <c r="J187" i="10" s="1"/>
  <c r="I30" i="10"/>
  <c r="I187" i="10" s="1"/>
  <c r="J20" i="10"/>
  <c r="J176" i="10" s="1"/>
  <c r="I20" i="10"/>
  <c r="I176" i="10" s="1"/>
  <c r="J9" i="10"/>
  <c r="J165" i="10" s="1"/>
  <c r="I9" i="10"/>
  <c r="I165" i="10" s="1"/>
  <c r="H229" i="7"/>
  <c r="H230" i="7"/>
  <c r="H231" i="7"/>
  <c r="H232" i="7"/>
  <c r="H233" i="7"/>
  <c r="H234" i="7"/>
  <c r="H235" i="7"/>
  <c r="H236" i="7"/>
  <c r="H237" i="7"/>
  <c r="H238" i="7"/>
  <c r="H239" i="7"/>
  <c r="H240" i="7"/>
  <c r="H241" i="7"/>
  <c r="H242" i="7"/>
  <c r="H243" i="7"/>
  <c r="H272" i="11"/>
  <c r="H289" i="7"/>
  <c r="H292" i="7" s="1"/>
  <c r="H296" i="7" s="1"/>
  <c r="H287" i="7"/>
  <c r="H290" i="7" s="1"/>
  <c r="H294" i="7" s="1"/>
  <c r="H288" i="7"/>
  <c r="H291" i="7" s="1"/>
  <c r="H295" i="7" s="1"/>
  <c r="G30" i="7"/>
  <c r="I240" i="8"/>
  <c r="I238" i="9"/>
  <c r="F149" i="7"/>
  <c r="F148" i="7"/>
  <c r="G146" i="7"/>
  <c r="G143" i="7"/>
  <c r="G145" i="7"/>
  <c r="G142" i="7"/>
  <c r="G34" i="7"/>
  <c r="G35" i="7"/>
  <c r="G36" i="7"/>
  <c r="G37" i="7"/>
  <c r="G38" i="7"/>
  <c r="G39" i="7"/>
  <c r="G40" i="7"/>
  <c r="G41" i="7"/>
  <c r="G42" i="7"/>
  <c r="G43" i="7"/>
  <c r="G44" i="7"/>
  <c r="G45" i="7"/>
  <c r="G46" i="7"/>
  <c r="G47" i="7"/>
  <c r="G48" i="7"/>
  <c r="G168" i="7" s="1"/>
  <c r="H238" i="9"/>
  <c r="AE72" i="8"/>
  <c r="AE231" i="8" s="1"/>
  <c r="AE51" i="8"/>
  <c r="AE211" i="8" s="1"/>
  <c r="AE41" i="8"/>
  <c r="AE201" i="8" s="1"/>
  <c r="AE31" i="8"/>
  <c r="AE191" i="8" s="1"/>
  <c r="AE20" i="8"/>
  <c r="AE9" i="8"/>
  <c r="AE169" i="8" s="1"/>
  <c r="M72" i="8"/>
  <c r="M231" i="8" s="1"/>
  <c r="M51" i="8"/>
  <c r="M211" i="8" s="1"/>
  <c r="M41" i="8"/>
  <c r="M201" i="8" s="1"/>
  <c r="M31" i="8"/>
  <c r="M191" i="8" s="1"/>
  <c r="M20" i="8"/>
  <c r="M9" i="8"/>
  <c r="M169" i="8" s="1"/>
  <c r="AV72" i="8"/>
  <c r="AV231" i="8" s="1"/>
  <c r="AV51" i="8"/>
  <c r="AV211" i="8" s="1"/>
  <c r="AV41" i="8"/>
  <c r="AV201" i="8" s="1"/>
  <c r="AV31" i="8"/>
  <c r="AV191" i="8" s="1"/>
  <c r="AV20" i="8"/>
  <c r="AV9" i="8"/>
  <c r="AV169" i="8" s="1"/>
  <c r="AT72" i="8"/>
  <c r="AT231" i="8" s="1"/>
  <c r="AT51" i="8"/>
  <c r="AT211" i="8" s="1"/>
  <c r="AT41" i="8"/>
  <c r="AT201" i="8" s="1"/>
  <c r="AT31" i="8"/>
  <c r="AT191" i="8" s="1"/>
  <c r="AT20" i="8"/>
  <c r="AT9" i="8"/>
  <c r="AT169" i="8" s="1"/>
  <c r="AR72" i="8"/>
  <c r="AR231" i="8" s="1"/>
  <c r="AR51" i="8"/>
  <c r="AR211" i="8" s="1"/>
  <c r="AR41" i="8"/>
  <c r="AR201" i="8" s="1"/>
  <c r="AR31" i="8"/>
  <c r="AR191" i="8" s="1"/>
  <c r="AR20" i="8"/>
  <c r="AR9" i="8"/>
  <c r="AR169" i="8" s="1"/>
  <c r="AP72" i="8"/>
  <c r="AP231" i="8" s="1"/>
  <c r="AP51" i="8"/>
  <c r="AP211" i="8" s="1"/>
  <c r="AP41" i="8"/>
  <c r="AP201" i="8" s="1"/>
  <c r="AP31" i="8"/>
  <c r="AP191" i="8" s="1"/>
  <c r="AP20" i="8"/>
  <c r="AP9" i="8"/>
  <c r="AP169" i="8" s="1"/>
  <c r="N72" i="8"/>
  <c r="N231" i="8" s="1"/>
  <c r="N51" i="8"/>
  <c r="N211" i="8" s="1"/>
  <c r="N41" i="8"/>
  <c r="N201" i="8" s="1"/>
  <c r="N31" i="8"/>
  <c r="N191" i="8" s="1"/>
  <c r="N20" i="8"/>
  <c r="N9" i="8"/>
  <c r="N169" i="8" s="1"/>
  <c r="J72" i="8"/>
  <c r="J231" i="8" s="1"/>
  <c r="J51" i="8"/>
  <c r="J211" i="8" s="1"/>
  <c r="J41" i="8"/>
  <c r="J201" i="8" s="1"/>
  <c r="J31" i="8"/>
  <c r="J191" i="8" s="1"/>
  <c r="J20" i="8"/>
  <c r="J9" i="8"/>
  <c r="J169" i="8" s="1"/>
  <c r="L163" i="9"/>
  <c r="L171" i="9" s="1"/>
  <c r="T163" i="9"/>
  <c r="T171" i="9" s="1"/>
  <c r="P174" i="9"/>
  <c r="P182" i="9" s="1"/>
  <c r="AO206" i="9"/>
  <c r="AB206" i="9"/>
  <c r="O174" i="9"/>
  <c r="O182" i="9" s="1"/>
  <c r="X206" i="9"/>
  <c r="AW206" i="9"/>
  <c r="AJ206" i="9"/>
  <c r="W174" i="9"/>
  <c r="W182" i="9" s="1"/>
  <c r="AF206" i="9"/>
  <c r="J206" i="9"/>
  <c r="AR163" i="9"/>
  <c r="AR171" i="9" s="1"/>
  <c r="AN174" i="9"/>
  <c r="AN182" i="9" s="1"/>
  <c r="AI174" i="9"/>
  <c r="AI182" i="9" s="1"/>
  <c r="AQ163" i="9"/>
  <c r="AQ171" i="9" s="1"/>
  <c r="AU163" i="9"/>
  <c r="AU171" i="9" s="1"/>
  <c r="Q163" i="9"/>
  <c r="Q171" i="9" s="1"/>
  <c r="U174" i="9"/>
  <c r="U182" i="9" s="1"/>
  <c r="AA72" i="8"/>
  <c r="AA231" i="8" s="1"/>
  <c r="AA51" i="8"/>
  <c r="AA211" i="8" s="1"/>
  <c r="AA41" i="8"/>
  <c r="AA201" i="8" s="1"/>
  <c r="AA31" i="8"/>
  <c r="AA191" i="8" s="1"/>
  <c r="AA20" i="8"/>
  <c r="AA9" i="8"/>
  <c r="AA169" i="8" s="1"/>
  <c r="Y72" i="8"/>
  <c r="Y231" i="8" s="1"/>
  <c r="Y51" i="8"/>
  <c r="Y211" i="8" s="1"/>
  <c r="Y41" i="8"/>
  <c r="Y201" i="8" s="1"/>
  <c r="Y31" i="8"/>
  <c r="Y191" i="8" s="1"/>
  <c r="Y20" i="8"/>
  <c r="Y9" i="8"/>
  <c r="Y169" i="8" s="1"/>
  <c r="AN72" i="8"/>
  <c r="AN231" i="8" s="1"/>
  <c r="AN51" i="8"/>
  <c r="AN211" i="8" s="1"/>
  <c r="AN41" i="8"/>
  <c r="AN201" i="8" s="1"/>
  <c r="AN31" i="8"/>
  <c r="AN191" i="8" s="1"/>
  <c r="AN20" i="8"/>
  <c r="AN9" i="8"/>
  <c r="AN169" i="8" s="1"/>
  <c r="AL72" i="8"/>
  <c r="AL231" i="8" s="1"/>
  <c r="AL51" i="8"/>
  <c r="AL211" i="8" s="1"/>
  <c r="AL41" i="8"/>
  <c r="AL201" i="8" s="1"/>
  <c r="AL31" i="8"/>
  <c r="AL191" i="8" s="1"/>
  <c r="AL20" i="8"/>
  <c r="AL9" i="8"/>
  <c r="AL169" i="8" s="1"/>
  <c r="AJ72" i="8"/>
  <c r="AJ231" i="8" s="1"/>
  <c r="AJ51" i="8"/>
  <c r="AJ211" i="8" s="1"/>
  <c r="AJ41" i="8"/>
  <c r="AJ201" i="8" s="1"/>
  <c r="AJ31" i="8"/>
  <c r="AJ191" i="8" s="1"/>
  <c r="AJ20" i="8"/>
  <c r="AJ9" i="8"/>
  <c r="AJ169" i="8" s="1"/>
  <c r="AH72" i="8"/>
  <c r="AH231" i="8" s="1"/>
  <c r="AH51" i="8"/>
  <c r="AH211" i="8" s="1"/>
  <c r="AH41" i="8"/>
  <c r="AH201" i="8" s="1"/>
  <c r="AH31" i="8"/>
  <c r="AH191" i="8" s="1"/>
  <c r="AH20" i="8"/>
  <c r="AH9" i="8"/>
  <c r="AH169" i="8" s="1"/>
  <c r="U72" i="8"/>
  <c r="U231" i="8" s="1"/>
  <c r="U51" i="8"/>
  <c r="U211" i="8" s="1"/>
  <c r="U41" i="8"/>
  <c r="U201" i="8" s="1"/>
  <c r="U31" i="8"/>
  <c r="U191" i="8" s="1"/>
  <c r="U20" i="8"/>
  <c r="U9" i="8"/>
  <c r="U169" i="8" s="1"/>
  <c r="Q72" i="8"/>
  <c r="Q231" i="8" s="1"/>
  <c r="Q51" i="8"/>
  <c r="Q211" i="8" s="1"/>
  <c r="Q41" i="8"/>
  <c r="Q201" i="8" s="1"/>
  <c r="Q31" i="8"/>
  <c r="Q191" i="8" s="1"/>
  <c r="Q20" i="8"/>
  <c r="Q9" i="8"/>
  <c r="Q169" i="8" s="1"/>
  <c r="L174" i="9"/>
  <c r="L182" i="9" s="1"/>
  <c r="T174" i="9"/>
  <c r="T182" i="9" s="1"/>
  <c r="K163" i="9"/>
  <c r="K171" i="9" s="1"/>
  <c r="O163" i="9"/>
  <c r="O171" i="9" s="1"/>
  <c r="S163" i="9"/>
  <c r="S171" i="9" s="1"/>
  <c r="W163" i="9"/>
  <c r="W171" i="9" s="1"/>
  <c r="AR174" i="9"/>
  <c r="AR182" i="9" s="1"/>
  <c r="AI206" i="9"/>
  <c r="V163" i="9"/>
  <c r="V171" i="9" s="1"/>
  <c r="AM206" i="9"/>
  <c r="AQ174" i="9"/>
  <c r="AQ182" i="9" s="1"/>
  <c r="Q174" i="9"/>
  <c r="Q182" i="9" s="1"/>
  <c r="U206" i="9"/>
  <c r="BC174" i="9"/>
  <c r="BC182" i="9" s="1"/>
  <c r="Y206" i="9"/>
  <c r="L206" i="9"/>
  <c r="AT163" i="9"/>
  <c r="AT171" i="9" s="1"/>
  <c r="H206" i="9"/>
  <c r="AG206" i="9"/>
  <c r="T206" i="9"/>
  <c r="BB163" i="9"/>
  <c r="BB171" i="9" s="1"/>
  <c r="P206" i="9"/>
  <c r="K174" i="9"/>
  <c r="K182" i="9" s="1"/>
  <c r="S174" i="9"/>
  <c r="S182" i="9" s="1"/>
  <c r="AR206" i="9"/>
  <c r="AE174" i="9"/>
  <c r="AE182" i="9" s="1"/>
  <c r="AN206" i="9"/>
  <c r="R163" i="9"/>
  <c r="R171" i="9" s="1"/>
  <c r="V174" i="9"/>
  <c r="V182" i="9" s="1"/>
  <c r="I206" i="9"/>
  <c r="AQ206" i="9"/>
  <c r="AD163" i="9"/>
  <c r="AD171" i="9" s="1"/>
  <c r="AU206" i="9"/>
  <c r="AY163" i="9"/>
  <c r="AY171" i="9" s="1"/>
  <c r="BC163" i="9"/>
  <c r="BC171" i="9" s="1"/>
  <c r="AC72" i="8"/>
  <c r="AC231" i="8" s="1"/>
  <c r="AC51" i="8"/>
  <c r="AC211" i="8" s="1"/>
  <c r="AC41" i="8"/>
  <c r="AC201" i="8" s="1"/>
  <c r="AC31" i="8"/>
  <c r="AC191" i="8" s="1"/>
  <c r="AC20" i="8"/>
  <c r="AC9" i="8"/>
  <c r="AC169" i="8" s="1"/>
  <c r="I72" i="8"/>
  <c r="I231" i="8" s="1"/>
  <c r="I51" i="8"/>
  <c r="I211" i="8" s="1"/>
  <c r="I41" i="8"/>
  <c r="I201" i="8" s="1"/>
  <c r="I31" i="8"/>
  <c r="I191" i="8" s="1"/>
  <c r="I20" i="8"/>
  <c r="I9" i="8"/>
  <c r="I169" i="8" s="1"/>
  <c r="BC72" i="8"/>
  <c r="BC231" i="8" s="1"/>
  <c r="BC51" i="8"/>
  <c r="BC211" i="8" s="1"/>
  <c r="BC41" i="8"/>
  <c r="BC201" i="8" s="1"/>
  <c r="BC31" i="8"/>
  <c r="BC191" i="8" s="1"/>
  <c r="BC20" i="8"/>
  <c r="BC9" i="8"/>
  <c r="BC169" i="8" s="1"/>
  <c r="BA72" i="8"/>
  <c r="BA231" i="8" s="1"/>
  <c r="BA51" i="8"/>
  <c r="BA211" i="8" s="1"/>
  <c r="BA41" i="8"/>
  <c r="BA201" i="8" s="1"/>
  <c r="BA31" i="8"/>
  <c r="BA191" i="8" s="1"/>
  <c r="BA20" i="8"/>
  <c r="BA9" i="8"/>
  <c r="BA169" i="8" s="1"/>
  <c r="AY72" i="8"/>
  <c r="AY231" i="8" s="1"/>
  <c r="AY51" i="8"/>
  <c r="AY211" i="8" s="1"/>
  <c r="AY41" i="8"/>
  <c r="AY201" i="8" s="1"/>
  <c r="AY31" i="8"/>
  <c r="AY191" i="8" s="1"/>
  <c r="AY20" i="8"/>
  <c r="AY9" i="8"/>
  <c r="AY169" i="8" s="1"/>
  <c r="AW72" i="8"/>
  <c r="AW231" i="8" s="1"/>
  <c r="AW51" i="8"/>
  <c r="AW211" i="8" s="1"/>
  <c r="AW41" i="8"/>
  <c r="AW201" i="8" s="1"/>
  <c r="AW31" i="8"/>
  <c r="AW191" i="8" s="1"/>
  <c r="AW20" i="8"/>
  <c r="AW9" i="8"/>
  <c r="AW169" i="8" s="1"/>
  <c r="T72" i="8"/>
  <c r="T231" i="8" s="1"/>
  <c r="T51" i="8"/>
  <c r="T211" i="8" s="1"/>
  <c r="T41" i="8"/>
  <c r="T201" i="8" s="1"/>
  <c r="T31" i="8"/>
  <c r="T191" i="8" s="1"/>
  <c r="T20" i="8"/>
  <c r="T9" i="8"/>
  <c r="T169" i="8" s="1"/>
  <c r="AF72" i="8"/>
  <c r="AF231" i="8" s="1"/>
  <c r="AF51" i="8"/>
  <c r="AF211" i="8" s="1"/>
  <c r="AF41" i="8"/>
  <c r="AF201" i="8" s="1"/>
  <c r="AF31" i="8"/>
  <c r="AF191" i="8" s="1"/>
  <c r="AF20" i="8"/>
  <c r="AF9" i="8"/>
  <c r="AF169" i="8" s="1"/>
  <c r="AP163" i="9"/>
  <c r="AP171" i="9" s="1"/>
  <c r="AT174" i="9"/>
  <c r="AT182" i="9" s="1"/>
  <c r="AX163" i="9"/>
  <c r="AX171" i="9" s="1"/>
  <c r="BB174" i="9"/>
  <c r="BB182" i="9" s="1"/>
  <c r="K206" i="9"/>
  <c r="AS163" i="9"/>
  <c r="AS171" i="9" s="1"/>
  <c r="O206" i="9"/>
  <c r="S206" i="9"/>
  <c r="BA163" i="9"/>
  <c r="BA171" i="9" s="1"/>
  <c r="W206" i="9"/>
  <c r="AA163" i="9"/>
  <c r="AA171" i="9" s="1"/>
  <c r="AE163" i="9"/>
  <c r="AE171" i="9" s="1"/>
  <c r="R174" i="9"/>
  <c r="R182" i="9" s="1"/>
  <c r="V206" i="9"/>
  <c r="AV163" i="9"/>
  <c r="AV171" i="9" s="1"/>
  <c r="Z163" i="9"/>
  <c r="Z171" i="9" s="1"/>
  <c r="AD174" i="9"/>
  <c r="AD182" i="9" s="1"/>
  <c r="AY174" i="9"/>
  <c r="AY182" i="9" s="1"/>
  <c r="AU72" i="8"/>
  <c r="AU231" i="8" s="1"/>
  <c r="AU51" i="8"/>
  <c r="AU211" i="8" s="1"/>
  <c r="AU41" i="8"/>
  <c r="AU201" i="8" s="1"/>
  <c r="AU31" i="8"/>
  <c r="AU191" i="8" s="1"/>
  <c r="AU20" i="8"/>
  <c r="AU9" i="8"/>
  <c r="AU169" i="8" s="1"/>
  <c r="AS72" i="8"/>
  <c r="AS231" i="8" s="1"/>
  <c r="AS51" i="8"/>
  <c r="AS211" i="8" s="1"/>
  <c r="AS41" i="8"/>
  <c r="AS201" i="8" s="1"/>
  <c r="AS31" i="8"/>
  <c r="AS191" i="8" s="1"/>
  <c r="AS20" i="8"/>
  <c r="AS9" i="8"/>
  <c r="AS169" i="8" s="1"/>
  <c r="AQ72" i="8"/>
  <c r="AQ231" i="8" s="1"/>
  <c r="AQ51" i="8"/>
  <c r="AQ211" i="8" s="1"/>
  <c r="AQ41" i="8"/>
  <c r="AQ201" i="8" s="1"/>
  <c r="AQ31" i="8"/>
  <c r="AQ191" i="8" s="1"/>
  <c r="AQ20" i="8"/>
  <c r="AQ9" i="8"/>
  <c r="AQ169" i="8" s="1"/>
  <c r="AO72" i="8"/>
  <c r="AO231" i="8" s="1"/>
  <c r="AO51" i="8"/>
  <c r="AO211" i="8" s="1"/>
  <c r="AO41" i="8"/>
  <c r="AO201" i="8" s="1"/>
  <c r="AO31" i="8"/>
  <c r="AO191" i="8" s="1"/>
  <c r="AO20" i="8"/>
  <c r="AO9" i="8"/>
  <c r="AO169" i="8" s="1"/>
  <c r="L72" i="8"/>
  <c r="L231" i="8" s="1"/>
  <c r="L51" i="8"/>
  <c r="L211" i="8" s="1"/>
  <c r="L41" i="8"/>
  <c r="L201" i="8" s="1"/>
  <c r="L31" i="8"/>
  <c r="L191" i="8" s="1"/>
  <c r="L20" i="8"/>
  <c r="L9" i="8"/>
  <c r="L169" i="8" s="1"/>
  <c r="X72" i="8"/>
  <c r="X231" i="8" s="1"/>
  <c r="X51" i="8"/>
  <c r="X211" i="8" s="1"/>
  <c r="X41" i="8"/>
  <c r="X201" i="8" s="1"/>
  <c r="X31" i="8"/>
  <c r="X191" i="8" s="1"/>
  <c r="X20" i="8"/>
  <c r="X9" i="8"/>
  <c r="X169" i="8" s="1"/>
  <c r="AP174" i="9"/>
  <c r="AP182" i="9" s="1"/>
  <c r="AT206" i="9"/>
  <c r="AX174" i="9"/>
  <c r="AX182" i="9" s="1"/>
  <c r="BB206" i="9"/>
  <c r="AO163" i="9"/>
  <c r="AO171" i="9" s="1"/>
  <c r="AS174" i="9"/>
  <c r="AS182" i="9" s="1"/>
  <c r="AW163" i="9"/>
  <c r="AW171" i="9" s="1"/>
  <c r="BA174" i="9"/>
  <c r="BA182" i="9" s="1"/>
  <c r="AA174" i="9"/>
  <c r="AA182" i="9" s="1"/>
  <c r="R206" i="9"/>
  <c r="AZ163" i="9"/>
  <c r="AZ171" i="9" s="1"/>
  <c r="AV174" i="9"/>
  <c r="AV182" i="9" s="1"/>
  <c r="Z174" i="9"/>
  <c r="Z182" i="9" s="1"/>
  <c r="AD206" i="9"/>
  <c r="Q206" i="9"/>
  <c r="AY206" i="9"/>
  <c r="AL163" i="9"/>
  <c r="AL171" i="9" s="1"/>
  <c r="BC206" i="9"/>
  <c r="AM72" i="8"/>
  <c r="AM231" i="8" s="1"/>
  <c r="AM51" i="8"/>
  <c r="AM211" i="8" s="1"/>
  <c r="AM41" i="8"/>
  <c r="AM201" i="8" s="1"/>
  <c r="AM31" i="8"/>
  <c r="AM191" i="8" s="1"/>
  <c r="AM20" i="8"/>
  <c r="AM9" i="8"/>
  <c r="AM169" i="8" s="1"/>
  <c r="AK72" i="8"/>
  <c r="AK231" i="8" s="1"/>
  <c r="AK51" i="8"/>
  <c r="AK211" i="8" s="1"/>
  <c r="AK41" i="8"/>
  <c r="AK201" i="8" s="1"/>
  <c r="AK31" i="8"/>
  <c r="AK191" i="8" s="1"/>
  <c r="AK20" i="8"/>
  <c r="AK9" i="8"/>
  <c r="AK169" i="8" s="1"/>
  <c r="AI72" i="8"/>
  <c r="AI231" i="8" s="1"/>
  <c r="AI51" i="8"/>
  <c r="AI211" i="8" s="1"/>
  <c r="AI41" i="8"/>
  <c r="AI201" i="8" s="1"/>
  <c r="AI31" i="8"/>
  <c r="AI191" i="8" s="1"/>
  <c r="AI20" i="8"/>
  <c r="AI9" i="8"/>
  <c r="AI169" i="8" s="1"/>
  <c r="AG72" i="8"/>
  <c r="AG231" i="8" s="1"/>
  <c r="AG51" i="8"/>
  <c r="AG211" i="8" s="1"/>
  <c r="AG41" i="8"/>
  <c r="AG201" i="8" s="1"/>
  <c r="AG31" i="8"/>
  <c r="AG191" i="8" s="1"/>
  <c r="AG20" i="8"/>
  <c r="AG9" i="8"/>
  <c r="AG169" i="8" s="1"/>
  <c r="S72" i="8"/>
  <c r="S231" i="8" s="1"/>
  <c r="S51" i="8"/>
  <c r="S211" i="8" s="1"/>
  <c r="S41" i="8"/>
  <c r="S201" i="8" s="1"/>
  <c r="S31" i="8"/>
  <c r="S191" i="8" s="1"/>
  <c r="S20" i="8"/>
  <c r="S9" i="8"/>
  <c r="S169" i="8" s="1"/>
  <c r="P72" i="8"/>
  <c r="P231" i="8" s="1"/>
  <c r="P51" i="8"/>
  <c r="P211" i="8" s="1"/>
  <c r="P41" i="8"/>
  <c r="P201" i="8" s="1"/>
  <c r="P31" i="8"/>
  <c r="P191" i="8" s="1"/>
  <c r="P20" i="8"/>
  <c r="P9" i="8"/>
  <c r="P169" i="8" s="1"/>
  <c r="AP206" i="9"/>
  <c r="AC163" i="9"/>
  <c r="AC171" i="9" s="1"/>
  <c r="AX206" i="9"/>
  <c r="AK163" i="9"/>
  <c r="AK171" i="9" s="1"/>
  <c r="AO174" i="9"/>
  <c r="AO182" i="9" s="1"/>
  <c r="AS206" i="9"/>
  <c r="X163" i="9"/>
  <c r="X171" i="9" s="1"/>
  <c r="AW174" i="9"/>
  <c r="AW182" i="9" s="1"/>
  <c r="BA206" i="9"/>
  <c r="AF163" i="9"/>
  <c r="AF171" i="9" s="1"/>
  <c r="AA206" i="9"/>
  <c r="N163" i="9"/>
  <c r="N171" i="9" s="1"/>
  <c r="AE206" i="9"/>
  <c r="AZ174" i="9"/>
  <c r="AZ182" i="9" s="1"/>
  <c r="Z206" i="9"/>
  <c r="M163" i="9"/>
  <c r="M171" i="9" s="1"/>
  <c r="AH163" i="9"/>
  <c r="AH171" i="9" s="1"/>
  <c r="AL174" i="9"/>
  <c r="AL182" i="9" s="1"/>
  <c r="AD72" i="8"/>
  <c r="AD231" i="8" s="1"/>
  <c r="AD51" i="8"/>
  <c r="AD211" i="8" s="1"/>
  <c r="AD41" i="8"/>
  <c r="AD201" i="8" s="1"/>
  <c r="AD31" i="8"/>
  <c r="AD191" i="8" s="1"/>
  <c r="AD20" i="8"/>
  <c r="AD9" i="8"/>
  <c r="AD169" i="8" s="1"/>
  <c r="Z72" i="8"/>
  <c r="Z231" i="8" s="1"/>
  <c r="Z51" i="8"/>
  <c r="Z211" i="8" s="1"/>
  <c r="Z41" i="8"/>
  <c r="Z201" i="8" s="1"/>
  <c r="Z31" i="8"/>
  <c r="Z191" i="8" s="1"/>
  <c r="Z20" i="8"/>
  <c r="Z9" i="8"/>
  <c r="Z169" i="8" s="1"/>
  <c r="K72" i="8"/>
  <c r="K231" i="8" s="1"/>
  <c r="K51" i="8"/>
  <c r="K211" i="8" s="1"/>
  <c r="K41" i="8"/>
  <c r="K201" i="8" s="1"/>
  <c r="K31" i="8"/>
  <c r="K191" i="8" s="1"/>
  <c r="K20" i="8"/>
  <c r="K9" i="8"/>
  <c r="K169" i="8" s="1"/>
  <c r="H72" i="8"/>
  <c r="H231" i="8" s="1"/>
  <c r="H51" i="8"/>
  <c r="H211" i="8" s="1"/>
  <c r="H41" i="8"/>
  <c r="H201" i="8" s="1"/>
  <c r="H31" i="8"/>
  <c r="H191" i="8" s="1"/>
  <c r="H20" i="8"/>
  <c r="H180" i="8" s="1"/>
  <c r="H9" i="8"/>
  <c r="H169" i="8" s="1"/>
  <c r="AC174" i="9"/>
  <c r="AC182" i="9" s="1"/>
  <c r="AG163" i="9"/>
  <c r="AG171" i="9" s="1"/>
  <c r="AK174" i="9"/>
  <c r="AK182" i="9" s="1"/>
  <c r="AB163" i="9"/>
  <c r="AB171" i="9" s="1"/>
  <c r="X174" i="9"/>
  <c r="X182" i="9" s="1"/>
  <c r="AJ163" i="9"/>
  <c r="AJ171" i="9" s="1"/>
  <c r="AF174" i="9"/>
  <c r="AF182" i="9" s="1"/>
  <c r="J163" i="9"/>
  <c r="J171" i="9" s="1"/>
  <c r="N174" i="9"/>
  <c r="N182" i="9" s="1"/>
  <c r="AZ206" i="9"/>
  <c r="AM174" i="9"/>
  <c r="AM182" i="9" s="1"/>
  <c r="AV206" i="9"/>
  <c r="I163" i="9"/>
  <c r="I171" i="9" s="1"/>
  <c r="M174" i="9"/>
  <c r="M182" i="9" s="1"/>
  <c r="AH174" i="9"/>
  <c r="AH182" i="9" s="1"/>
  <c r="AL206" i="9"/>
  <c r="AB72" i="8"/>
  <c r="AB231" i="8" s="1"/>
  <c r="AB51" i="8"/>
  <c r="AB211" i="8" s="1"/>
  <c r="AB41" i="8"/>
  <c r="AB201" i="8" s="1"/>
  <c r="AB31" i="8"/>
  <c r="AB191" i="8" s="1"/>
  <c r="AB20" i="8"/>
  <c r="AB9" i="8"/>
  <c r="AB169" i="8" s="1"/>
  <c r="W72" i="8"/>
  <c r="W231" i="8" s="1"/>
  <c r="W51" i="8"/>
  <c r="W211" i="8" s="1"/>
  <c r="W41" i="8"/>
  <c r="W201" i="8" s="1"/>
  <c r="W31" i="8"/>
  <c r="W191" i="8" s="1"/>
  <c r="W20" i="8"/>
  <c r="W9" i="8"/>
  <c r="W169" i="8" s="1"/>
  <c r="Y163" i="9"/>
  <c r="Y171" i="9" s="1"/>
  <c r="BB72" i="8"/>
  <c r="BB231" i="8" s="1"/>
  <c r="BB51" i="8"/>
  <c r="BB211" i="8" s="1"/>
  <c r="BB41" i="8"/>
  <c r="BB201" i="8" s="1"/>
  <c r="BB31" i="8"/>
  <c r="BB191" i="8" s="1"/>
  <c r="BB20" i="8"/>
  <c r="BB9" i="8"/>
  <c r="BB169" i="8" s="1"/>
  <c r="AZ72" i="8"/>
  <c r="AZ231" i="8" s="1"/>
  <c r="AZ51" i="8"/>
  <c r="AZ211" i="8" s="1"/>
  <c r="AZ41" i="8"/>
  <c r="AZ201" i="8" s="1"/>
  <c r="AZ31" i="8"/>
  <c r="AZ191" i="8" s="1"/>
  <c r="AZ20" i="8"/>
  <c r="AZ9" i="8"/>
  <c r="AZ169" i="8" s="1"/>
  <c r="AX72" i="8"/>
  <c r="AX231" i="8" s="1"/>
  <c r="AX51" i="8"/>
  <c r="AX211" i="8" s="1"/>
  <c r="AX41" i="8"/>
  <c r="AX201" i="8" s="1"/>
  <c r="AX31" i="8"/>
  <c r="AX191" i="8" s="1"/>
  <c r="AX20" i="8"/>
  <c r="AX9" i="8"/>
  <c r="AX169" i="8" s="1"/>
  <c r="V72" i="8"/>
  <c r="V231" i="8" s="1"/>
  <c r="V51" i="8"/>
  <c r="V211" i="8" s="1"/>
  <c r="V41" i="8"/>
  <c r="V201" i="8" s="1"/>
  <c r="V31" i="8"/>
  <c r="V191" i="8" s="1"/>
  <c r="V20" i="8"/>
  <c r="V9" i="8"/>
  <c r="V169" i="8" s="1"/>
  <c r="R72" i="8"/>
  <c r="R231" i="8" s="1"/>
  <c r="R51" i="8"/>
  <c r="R211" i="8" s="1"/>
  <c r="R41" i="8"/>
  <c r="R201" i="8" s="1"/>
  <c r="R31" i="8"/>
  <c r="R191" i="8" s="1"/>
  <c r="R20" i="8"/>
  <c r="R9" i="8"/>
  <c r="R169" i="8" s="1"/>
  <c r="O72" i="8"/>
  <c r="O231" i="8" s="1"/>
  <c r="O51" i="8"/>
  <c r="O211" i="8" s="1"/>
  <c r="O41" i="8"/>
  <c r="O201" i="8" s="1"/>
  <c r="O31" i="8"/>
  <c r="O191" i="8" s="1"/>
  <c r="O20" i="8"/>
  <c r="O9" i="8"/>
  <c r="O169" i="8" s="1"/>
  <c r="Y174" i="9"/>
  <c r="Y182" i="9" s="1"/>
  <c r="AC206" i="9"/>
  <c r="H174" i="9"/>
  <c r="AG174" i="9"/>
  <c r="AG182" i="9" s="1"/>
  <c r="AK206" i="9"/>
  <c r="P163" i="9"/>
  <c r="P171" i="9" s="1"/>
  <c r="AB174" i="9"/>
  <c r="AB182" i="9" s="1"/>
  <c r="AJ174" i="9"/>
  <c r="AJ182" i="9" s="1"/>
  <c r="J174" i="9"/>
  <c r="J182" i="9" s="1"/>
  <c r="N206" i="9"/>
  <c r="AN163" i="9"/>
  <c r="AN171" i="9" s="1"/>
  <c r="AI163" i="9"/>
  <c r="AI171" i="9" s="1"/>
  <c r="AM163" i="9"/>
  <c r="AM171" i="9" s="1"/>
  <c r="I174" i="9"/>
  <c r="I182" i="9" s="1"/>
  <c r="M206" i="9"/>
  <c r="AU174" i="9"/>
  <c r="AU182" i="9" s="1"/>
  <c r="AH206" i="9"/>
  <c r="U163" i="9"/>
  <c r="U171" i="9" s="1"/>
  <c r="K82" i="10"/>
  <c r="J236" i="10"/>
  <c r="J82" i="9"/>
  <c r="J236" i="9" s="1"/>
  <c r="K87" i="8"/>
  <c r="J240" i="8"/>
  <c r="I31" i="4"/>
  <c r="G151" i="7"/>
  <c r="H140" i="7"/>
  <c r="H139" i="7"/>
  <c r="H137" i="7"/>
  <c r="I227" i="11" s="1"/>
  <c r="G132" i="7"/>
  <c r="I53" i="4"/>
  <c r="I34" i="4"/>
  <c r="I32" i="4"/>
  <c r="I229" i="7" l="1"/>
  <c r="I230" i="7"/>
  <c r="I231" i="7"/>
  <c r="I232" i="7"/>
  <c r="I233" i="7"/>
  <c r="I234" i="7"/>
  <c r="I235" i="7"/>
  <c r="I236" i="7"/>
  <c r="I237" i="7"/>
  <c r="I238" i="7"/>
  <c r="I239" i="7"/>
  <c r="I240" i="7"/>
  <c r="I241" i="7"/>
  <c r="I242" i="7"/>
  <c r="I243" i="7"/>
  <c r="I272" i="11"/>
  <c r="I289" i="7"/>
  <c r="I292" i="7" s="1"/>
  <c r="I296" i="7" s="1"/>
  <c r="I287" i="7"/>
  <c r="I290" i="7" s="1"/>
  <c r="I294" i="7" s="1"/>
  <c r="I288" i="7"/>
  <c r="I291" i="7" s="1"/>
  <c r="I295" i="7" s="1"/>
  <c r="H30" i="7"/>
  <c r="G174" i="7"/>
  <c r="H314" i="11" s="1"/>
  <c r="G148" i="7"/>
  <c r="G149" i="7"/>
  <c r="H34" i="7"/>
  <c r="H35" i="7"/>
  <c r="H36" i="7"/>
  <c r="H37" i="7"/>
  <c r="H38" i="7"/>
  <c r="H39" i="7"/>
  <c r="H40" i="7"/>
  <c r="H41" i="7"/>
  <c r="H42" i="7"/>
  <c r="H43" i="7"/>
  <c r="H44" i="7"/>
  <c r="H45" i="7"/>
  <c r="H46" i="7"/>
  <c r="H47" i="7"/>
  <c r="H48" i="7"/>
  <c r="H168" i="7" s="1"/>
  <c r="H145" i="7"/>
  <c r="H142" i="7"/>
  <c r="H146" i="7"/>
  <c r="H143" i="7"/>
  <c r="AZ180" i="8"/>
  <c r="K180" i="8"/>
  <c r="AI180" i="8"/>
  <c r="AQ180" i="8"/>
  <c r="AY180" i="8"/>
  <c r="AC180" i="8"/>
  <c r="AH180" i="8"/>
  <c r="Y180" i="8"/>
  <c r="AP180" i="8"/>
  <c r="M180" i="8"/>
  <c r="O180" i="8"/>
  <c r="AX180" i="8"/>
  <c r="AG180" i="8"/>
  <c r="AO180" i="8"/>
  <c r="AW180" i="8"/>
  <c r="I180" i="8"/>
  <c r="U180" i="8"/>
  <c r="AN180" i="8"/>
  <c r="N180" i="8"/>
  <c r="AV180" i="8"/>
  <c r="V180" i="8"/>
  <c r="AB180" i="8"/>
  <c r="AD180" i="8"/>
  <c r="S180" i="8"/>
  <c r="AM180" i="8"/>
  <c r="L180" i="8"/>
  <c r="AU180" i="8"/>
  <c r="T180" i="8"/>
  <c r="BC180" i="8"/>
  <c r="Q180" i="8"/>
  <c r="AL180" i="8"/>
  <c r="J180" i="8"/>
  <c r="AT180" i="8"/>
  <c r="R180" i="8"/>
  <c r="BB180" i="8"/>
  <c r="W180" i="8"/>
  <c r="Z180" i="8"/>
  <c r="P180" i="8"/>
  <c r="AK180" i="8"/>
  <c r="X180" i="8"/>
  <c r="AS180" i="8"/>
  <c r="AF180" i="8"/>
  <c r="BA180" i="8"/>
  <c r="AJ180" i="8"/>
  <c r="AA180" i="8"/>
  <c r="AR180" i="8"/>
  <c r="AE180" i="8"/>
  <c r="L82" i="10"/>
  <c r="K236" i="10"/>
  <c r="K82" i="9"/>
  <c r="J238" i="9"/>
  <c r="L87" i="8"/>
  <c r="K240" i="8"/>
  <c r="J32" i="4"/>
  <c r="J34" i="4"/>
  <c r="J53" i="4"/>
  <c r="H132" i="7"/>
  <c r="I137" i="7"/>
  <c r="J227" i="11" s="1"/>
  <c r="I139" i="7"/>
  <c r="I140" i="7"/>
  <c r="H151" i="7"/>
  <c r="J31" i="4"/>
  <c r="J229" i="7" l="1"/>
  <c r="J230" i="7"/>
  <c r="J231" i="7"/>
  <c r="J232" i="7"/>
  <c r="J233" i="7"/>
  <c r="J234" i="7"/>
  <c r="J235" i="7"/>
  <c r="J236" i="7"/>
  <c r="J237" i="7"/>
  <c r="J238" i="7"/>
  <c r="J239" i="7"/>
  <c r="J240" i="7"/>
  <c r="J241" i="7"/>
  <c r="J242" i="7"/>
  <c r="J243" i="7"/>
  <c r="J272" i="11"/>
  <c r="J289" i="7"/>
  <c r="J292" i="7" s="1"/>
  <c r="J296" i="7" s="1"/>
  <c r="J287" i="7"/>
  <c r="J290" i="7" s="1"/>
  <c r="J294" i="7" s="1"/>
  <c r="J288" i="7"/>
  <c r="J291" i="7" s="1"/>
  <c r="J295" i="7" s="1"/>
  <c r="I30" i="7"/>
  <c r="H174" i="7"/>
  <c r="I314" i="11" s="1"/>
  <c r="H149" i="7"/>
  <c r="H148" i="7"/>
  <c r="I146" i="7"/>
  <c r="I143" i="7"/>
  <c r="I145" i="7"/>
  <c r="I142" i="7"/>
  <c r="I34" i="7"/>
  <c r="I35" i="7"/>
  <c r="I36" i="7"/>
  <c r="I37" i="7"/>
  <c r="I38" i="7"/>
  <c r="I39" i="7"/>
  <c r="I40" i="7"/>
  <c r="I41" i="7"/>
  <c r="I42" i="7"/>
  <c r="I43" i="7"/>
  <c r="I44" i="7"/>
  <c r="I45" i="7"/>
  <c r="I46" i="7"/>
  <c r="I47" i="7"/>
  <c r="I48" i="7"/>
  <c r="I168" i="7" s="1"/>
  <c r="M82" i="10"/>
  <c r="L236" i="10"/>
  <c r="L82" i="9"/>
  <c r="K236" i="9"/>
  <c r="K238" i="9" s="1"/>
  <c r="M87" i="8"/>
  <c r="L240" i="8"/>
  <c r="K31" i="4"/>
  <c r="I151" i="7"/>
  <c r="J140" i="7"/>
  <c r="J139" i="7"/>
  <c r="J137" i="7"/>
  <c r="K227" i="11" s="1"/>
  <c r="K53" i="4"/>
  <c r="I132" i="7"/>
  <c r="K34" i="4"/>
  <c r="K32" i="4"/>
  <c r="K229" i="7" l="1"/>
  <c r="K230" i="7"/>
  <c r="K231" i="7"/>
  <c r="K232" i="7"/>
  <c r="K233" i="7"/>
  <c r="K234" i="7"/>
  <c r="K235" i="7"/>
  <c r="K236" i="7"/>
  <c r="K237" i="7"/>
  <c r="K238" i="7"/>
  <c r="K239" i="7"/>
  <c r="K240" i="7"/>
  <c r="K241" i="7"/>
  <c r="K242" i="7"/>
  <c r="K243" i="7"/>
  <c r="K272" i="11"/>
  <c r="K289" i="7"/>
  <c r="K292" i="7" s="1"/>
  <c r="K296" i="7" s="1"/>
  <c r="K287" i="7"/>
  <c r="K290" i="7" s="1"/>
  <c r="K294" i="7" s="1"/>
  <c r="K288" i="7"/>
  <c r="K291" i="7" s="1"/>
  <c r="K295" i="7" s="1"/>
  <c r="J30" i="7"/>
  <c r="I148" i="7"/>
  <c r="I174" i="7"/>
  <c r="J314" i="11" s="1"/>
  <c r="I149" i="7"/>
  <c r="J35" i="7"/>
  <c r="J36" i="7"/>
  <c r="J37" i="7"/>
  <c r="J157" i="7" s="1"/>
  <c r="J38" i="7"/>
  <c r="J39" i="7"/>
  <c r="J40" i="7"/>
  <c r="J41" i="7"/>
  <c r="J42" i="7"/>
  <c r="J43" i="7"/>
  <c r="J44" i="7"/>
  <c r="J45" i="7"/>
  <c r="J46" i="7"/>
  <c r="J47" i="7"/>
  <c r="J48" i="7"/>
  <c r="J168" i="7" s="1"/>
  <c r="J142" i="7"/>
  <c r="J145" i="7"/>
  <c r="J143" i="7"/>
  <c r="J146" i="7"/>
  <c r="N82" i="10"/>
  <c r="M236" i="10"/>
  <c r="M82" i="9"/>
  <c r="L236" i="9"/>
  <c r="L238" i="9" s="1"/>
  <c r="N87" i="8"/>
  <c r="M240" i="8"/>
  <c r="L32" i="4"/>
  <c r="L34" i="4"/>
  <c r="L53" i="4"/>
  <c r="J132" i="7"/>
  <c r="K137" i="7"/>
  <c r="L227" i="11" s="1"/>
  <c r="K139" i="7"/>
  <c r="K140" i="7"/>
  <c r="J151" i="7"/>
  <c r="L31" i="4"/>
  <c r="L229" i="7" l="1"/>
  <c r="L230" i="7"/>
  <c r="L231" i="7"/>
  <c r="L232" i="7"/>
  <c r="L233" i="7"/>
  <c r="L234" i="7"/>
  <c r="L235" i="7"/>
  <c r="L236" i="7"/>
  <c r="L237" i="7"/>
  <c r="L238" i="7"/>
  <c r="L239" i="7"/>
  <c r="L240" i="7"/>
  <c r="L241" i="7"/>
  <c r="L242" i="7"/>
  <c r="L243" i="7"/>
  <c r="L272" i="11"/>
  <c r="L289" i="7"/>
  <c r="L292" i="7" s="1"/>
  <c r="L296" i="7" s="1"/>
  <c r="L287" i="7"/>
  <c r="L290" i="7" s="1"/>
  <c r="L294" i="7" s="1"/>
  <c r="L288" i="7"/>
  <c r="L291" i="7" s="1"/>
  <c r="L295" i="7" s="1"/>
  <c r="K30" i="7"/>
  <c r="J174" i="7"/>
  <c r="K314" i="11" s="1"/>
  <c r="K146" i="7"/>
  <c r="K143" i="7"/>
  <c r="K145" i="7"/>
  <c r="K142" i="7"/>
  <c r="K35" i="7"/>
  <c r="K36" i="7"/>
  <c r="K37" i="7"/>
  <c r="K157" i="7" s="1"/>
  <c r="K38" i="7"/>
  <c r="K39" i="7"/>
  <c r="K40" i="7"/>
  <c r="K41" i="7"/>
  <c r="K42" i="7"/>
  <c r="K43" i="7"/>
  <c r="K44" i="7"/>
  <c r="K45" i="7"/>
  <c r="K46" i="7"/>
  <c r="K47" i="7"/>
  <c r="K48" i="7"/>
  <c r="K168" i="7" s="1"/>
  <c r="J149" i="7"/>
  <c r="J148" i="7"/>
  <c r="O82" i="10"/>
  <c r="N236" i="10"/>
  <c r="N82" i="9"/>
  <c r="M236" i="9"/>
  <c r="M238" i="9" s="1"/>
  <c r="O87" i="8"/>
  <c r="N240" i="8"/>
  <c r="M31" i="4"/>
  <c r="K151" i="7"/>
  <c r="L140" i="7"/>
  <c r="L139" i="7"/>
  <c r="L137" i="7"/>
  <c r="M227" i="11" s="1"/>
  <c r="M53" i="4"/>
  <c r="K132" i="7"/>
  <c r="M34" i="4"/>
  <c r="M32" i="4"/>
  <c r="M229" i="7" l="1"/>
  <c r="M230" i="7"/>
  <c r="M231" i="7"/>
  <c r="M232" i="7"/>
  <c r="M233" i="7"/>
  <c r="M234" i="7"/>
  <c r="M235" i="7"/>
  <c r="M236" i="7"/>
  <c r="M237" i="7"/>
  <c r="M238" i="7"/>
  <c r="M239" i="7"/>
  <c r="M240" i="7"/>
  <c r="M241" i="7"/>
  <c r="M242" i="7"/>
  <c r="M243" i="7"/>
  <c r="K148" i="7"/>
  <c r="M272" i="11"/>
  <c r="M289" i="7"/>
  <c r="M292" i="7" s="1"/>
  <c r="M296" i="7" s="1"/>
  <c r="M287" i="7"/>
  <c r="M290" i="7" s="1"/>
  <c r="M294" i="7" s="1"/>
  <c r="M288" i="7"/>
  <c r="M291" i="7" s="1"/>
  <c r="M295" i="7" s="1"/>
  <c r="L30" i="7"/>
  <c r="K149" i="7"/>
  <c r="K174" i="7"/>
  <c r="L314" i="11" s="1"/>
  <c r="L35" i="7"/>
  <c r="L36" i="7"/>
  <c r="L37" i="7"/>
  <c r="L157" i="7" s="1"/>
  <c r="L38" i="7"/>
  <c r="L39" i="7"/>
  <c r="L40" i="7"/>
  <c r="L41" i="7"/>
  <c r="L42" i="7"/>
  <c r="L43" i="7"/>
  <c r="L44" i="7"/>
  <c r="L45" i="7"/>
  <c r="L46" i="7"/>
  <c r="L47" i="7"/>
  <c r="L48" i="7"/>
  <c r="L168" i="7" s="1"/>
  <c r="L145" i="7"/>
  <c r="L142" i="7"/>
  <c r="L146" i="7"/>
  <c r="L143" i="7"/>
  <c r="P82" i="10"/>
  <c r="O236" i="10"/>
  <c r="O82" i="9"/>
  <c r="N236" i="9"/>
  <c r="N238" i="9" s="1"/>
  <c r="P87" i="8"/>
  <c r="O240" i="8"/>
  <c r="N32" i="4"/>
  <c r="N34" i="4"/>
  <c r="N53" i="4"/>
  <c r="L132" i="7"/>
  <c r="M137" i="7"/>
  <c r="N227" i="11" s="1"/>
  <c r="M139" i="7"/>
  <c r="M140" i="7"/>
  <c r="L151" i="7"/>
  <c r="N31" i="4"/>
  <c r="N229" i="7" l="1"/>
  <c r="N230" i="7"/>
  <c r="N231" i="7"/>
  <c r="N232" i="7"/>
  <c r="N233" i="7"/>
  <c r="N234" i="7"/>
  <c r="N235" i="7"/>
  <c r="N236" i="7"/>
  <c r="N237" i="7"/>
  <c r="N238" i="7"/>
  <c r="N239" i="7"/>
  <c r="N240" i="7"/>
  <c r="N241" i="7"/>
  <c r="N242" i="7"/>
  <c r="N243" i="7"/>
  <c r="N272" i="11"/>
  <c r="N289" i="7"/>
  <c r="N292" i="7" s="1"/>
  <c r="N296" i="7" s="1"/>
  <c r="N287" i="7"/>
  <c r="N290" i="7" s="1"/>
  <c r="N294" i="7" s="1"/>
  <c r="N288" i="7"/>
  <c r="N291" i="7" s="1"/>
  <c r="N295" i="7" s="1"/>
  <c r="M30" i="7"/>
  <c r="L149" i="7"/>
  <c r="L174" i="7"/>
  <c r="M314" i="11" s="1"/>
  <c r="L148" i="7"/>
  <c r="M146" i="7"/>
  <c r="M143" i="7"/>
  <c r="M145" i="7"/>
  <c r="M142" i="7"/>
  <c r="M35" i="7"/>
  <c r="M36" i="7"/>
  <c r="M37" i="7"/>
  <c r="M157" i="7" s="1"/>
  <c r="M38" i="7"/>
  <c r="M39" i="7"/>
  <c r="M40" i="7"/>
  <c r="M41" i="7"/>
  <c r="M42" i="7"/>
  <c r="M43" i="7"/>
  <c r="M44" i="7"/>
  <c r="M45" i="7"/>
  <c r="M46" i="7"/>
  <c r="M47" i="7"/>
  <c r="M48" i="7"/>
  <c r="M168" i="7" s="1"/>
  <c r="Q82" i="10"/>
  <c r="P236" i="10"/>
  <c r="P82" i="9"/>
  <c r="O236" i="9"/>
  <c r="O238" i="9" s="1"/>
  <c r="Q87" i="8"/>
  <c r="P240" i="8"/>
  <c r="O31" i="4"/>
  <c r="M151" i="7"/>
  <c r="N140" i="7"/>
  <c r="N139" i="7"/>
  <c r="N137" i="7"/>
  <c r="O227" i="11" s="1"/>
  <c r="O53" i="4"/>
  <c r="M132" i="7"/>
  <c r="O34" i="4"/>
  <c r="O32" i="4"/>
  <c r="O229" i="7" l="1"/>
  <c r="O230" i="7"/>
  <c r="O231" i="7"/>
  <c r="O232" i="7"/>
  <c r="O233" i="7"/>
  <c r="O234" i="7"/>
  <c r="O235" i="7"/>
  <c r="O236" i="7"/>
  <c r="O237" i="7"/>
  <c r="O238" i="7"/>
  <c r="O239" i="7"/>
  <c r="O240" i="7"/>
  <c r="O241" i="7"/>
  <c r="O242" i="7"/>
  <c r="O243" i="7"/>
  <c r="O272" i="11"/>
  <c r="O289" i="7"/>
  <c r="O292" i="7" s="1"/>
  <c r="O296" i="7" s="1"/>
  <c r="O287" i="7"/>
  <c r="O290" i="7" s="1"/>
  <c r="O294" i="7" s="1"/>
  <c r="O288" i="7"/>
  <c r="O291" i="7" s="1"/>
  <c r="O295" i="7" s="1"/>
  <c r="N30" i="7"/>
  <c r="M149" i="7"/>
  <c r="M148" i="7"/>
  <c r="N174" i="7"/>
  <c r="O314" i="11" s="1"/>
  <c r="M174" i="7"/>
  <c r="N314" i="11" s="1"/>
  <c r="N35" i="7"/>
  <c r="N36" i="7"/>
  <c r="N37" i="7"/>
  <c r="N157" i="7" s="1"/>
  <c r="N38" i="7"/>
  <c r="N39" i="7"/>
  <c r="N40" i="7"/>
  <c r="N41" i="7"/>
  <c r="N42" i="7"/>
  <c r="N43" i="7"/>
  <c r="N44" i="7"/>
  <c r="N45" i="7"/>
  <c r="N46" i="7"/>
  <c r="N47" i="7"/>
  <c r="N48" i="7"/>
  <c r="N168" i="7" s="1"/>
  <c r="N145" i="7"/>
  <c r="N142" i="7"/>
  <c r="N146" i="7"/>
  <c r="N143" i="7"/>
  <c r="R82" i="10"/>
  <c r="Q236" i="10"/>
  <c r="Q82" i="9"/>
  <c r="P236" i="9"/>
  <c r="P238" i="9" s="1"/>
  <c r="R87" i="8"/>
  <c r="Q240" i="8"/>
  <c r="P32" i="4"/>
  <c r="P34" i="4"/>
  <c r="P53" i="4"/>
  <c r="N132" i="7"/>
  <c r="O137" i="7"/>
  <c r="P227" i="11" s="1"/>
  <c r="O139" i="7"/>
  <c r="O140" i="7"/>
  <c r="N151" i="7"/>
  <c r="P31" i="4"/>
  <c r="P229" i="7" l="1"/>
  <c r="P230" i="7"/>
  <c r="P231" i="7"/>
  <c r="P232" i="7"/>
  <c r="P233" i="7"/>
  <c r="P234" i="7"/>
  <c r="P235" i="7"/>
  <c r="P236" i="7"/>
  <c r="P237" i="7"/>
  <c r="P238" i="7"/>
  <c r="P239" i="7"/>
  <c r="P240" i="7"/>
  <c r="P241" i="7"/>
  <c r="P242" i="7"/>
  <c r="P243" i="7"/>
  <c r="P272" i="11"/>
  <c r="P289" i="7"/>
  <c r="P292" i="7" s="1"/>
  <c r="P296" i="7" s="1"/>
  <c r="P287" i="7"/>
  <c r="P290" i="7" s="1"/>
  <c r="P294" i="7" s="1"/>
  <c r="P288" i="7"/>
  <c r="P291" i="7" s="1"/>
  <c r="P295" i="7" s="1"/>
  <c r="O30" i="7"/>
  <c r="N149" i="7"/>
  <c r="N148" i="7"/>
  <c r="O146" i="7"/>
  <c r="O143" i="7"/>
  <c r="O145" i="7"/>
  <c r="O142" i="7"/>
  <c r="O35" i="7"/>
  <c r="O36" i="7"/>
  <c r="O37" i="7"/>
  <c r="O157" i="7" s="1"/>
  <c r="O38" i="7"/>
  <c r="O39" i="7"/>
  <c r="O40" i="7"/>
  <c r="O41" i="7"/>
  <c r="O42" i="7"/>
  <c r="O43" i="7"/>
  <c r="O44" i="7"/>
  <c r="O45" i="7"/>
  <c r="O46" i="7"/>
  <c r="O47" i="7"/>
  <c r="O48" i="7"/>
  <c r="O168" i="7" s="1"/>
  <c r="S82" i="10"/>
  <c r="R236" i="10"/>
  <c r="R82" i="9"/>
  <c r="Q236" i="9"/>
  <c r="Q238" i="9" s="1"/>
  <c r="S87" i="8"/>
  <c r="R240" i="8"/>
  <c r="Q31" i="4"/>
  <c r="O151" i="7"/>
  <c r="P140" i="7"/>
  <c r="P139" i="7"/>
  <c r="P137" i="7"/>
  <c r="Q227" i="11" s="1"/>
  <c r="O132" i="7"/>
  <c r="Q53" i="4"/>
  <c r="Q34" i="4"/>
  <c r="Q32" i="4"/>
  <c r="Q229" i="7" l="1"/>
  <c r="Q230" i="7"/>
  <c r="Q231" i="7"/>
  <c r="Q232" i="7"/>
  <c r="Q233" i="7"/>
  <c r="Q234" i="7"/>
  <c r="Q235" i="7"/>
  <c r="Q236" i="7"/>
  <c r="Q237" i="7"/>
  <c r="Q238" i="7"/>
  <c r="Q239" i="7"/>
  <c r="Q240" i="7"/>
  <c r="Q241" i="7"/>
  <c r="Q242" i="7"/>
  <c r="Q243" i="7"/>
  <c r="Q272" i="11"/>
  <c r="Q289" i="7"/>
  <c r="Q292" i="7" s="1"/>
  <c r="Q296" i="7" s="1"/>
  <c r="Q287" i="7"/>
  <c r="Q290" i="7" s="1"/>
  <c r="Q294" i="7" s="1"/>
  <c r="Q288" i="7"/>
  <c r="Q291" i="7" s="1"/>
  <c r="Q295" i="7" s="1"/>
  <c r="P30" i="7"/>
  <c r="O149" i="7"/>
  <c r="O148" i="7"/>
  <c r="P174" i="7"/>
  <c r="Q314" i="11" s="1"/>
  <c r="O174" i="7"/>
  <c r="P314" i="11" s="1"/>
  <c r="P35" i="7"/>
  <c r="P36" i="7"/>
  <c r="P37" i="7"/>
  <c r="P157" i="7" s="1"/>
  <c r="P38" i="7"/>
  <c r="P39" i="7"/>
  <c r="P40" i="7"/>
  <c r="P41" i="7"/>
  <c r="P42" i="7"/>
  <c r="P43" i="7"/>
  <c r="P44" i="7"/>
  <c r="P45" i="7"/>
  <c r="P46" i="7"/>
  <c r="P47" i="7"/>
  <c r="P48" i="7"/>
  <c r="P168" i="7" s="1"/>
  <c r="P145" i="7"/>
  <c r="P142" i="7"/>
  <c r="P146" i="7"/>
  <c r="P143" i="7"/>
  <c r="T82" i="10"/>
  <c r="S236" i="10"/>
  <c r="S82" i="9"/>
  <c r="R236" i="9"/>
  <c r="R238" i="9" s="1"/>
  <c r="T87" i="8"/>
  <c r="S240" i="8"/>
  <c r="R32" i="4"/>
  <c r="R34" i="4"/>
  <c r="R53" i="4"/>
  <c r="P132" i="7"/>
  <c r="Q137" i="7"/>
  <c r="R227" i="11" s="1"/>
  <c r="Q139" i="7"/>
  <c r="Q140" i="7"/>
  <c r="P151" i="7"/>
  <c r="R31" i="4"/>
  <c r="P149" i="7" l="1"/>
  <c r="R229" i="7"/>
  <c r="R230" i="7"/>
  <c r="R231" i="7"/>
  <c r="R232" i="7"/>
  <c r="R233" i="7"/>
  <c r="R234" i="7"/>
  <c r="R235" i="7"/>
  <c r="R236" i="7"/>
  <c r="R237" i="7"/>
  <c r="R238" i="7"/>
  <c r="R239" i="7"/>
  <c r="R240" i="7"/>
  <c r="R241" i="7"/>
  <c r="R242" i="7"/>
  <c r="R243" i="7"/>
  <c r="R272" i="11"/>
  <c r="R289" i="7"/>
  <c r="R292" i="7" s="1"/>
  <c r="R296" i="7" s="1"/>
  <c r="R287" i="7"/>
  <c r="R290" i="7" s="1"/>
  <c r="R294" i="7" s="1"/>
  <c r="R288" i="7"/>
  <c r="R291" i="7" s="1"/>
  <c r="R295" i="7" s="1"/>
  <c r="Q30" i="7"/>
  <c r="Q174" i="7"/>
  <c r="R314" i="11" s="1"/>
  <c r="P148" i="7"/>
  <c r="Q146" i="7"/>
  <c r="Q143" i="7"/>
  <c r="Q145" i="7"/>
  <c r="Q142" i="7"/>
  <c r="Q35" i="7"/>
  <c r="Q36" i="7"/>
  <c r="Q37" i="7"/>
  <c r="Q157" i="7" s="1"/>
  <c r="Q38" i="7"/>
  <c r="Q39" i="7"/>
  <c r="Q40" i="7"/>
  <c r="Q41" i="7"/>
  <c r="Q42" i="7"/>
  <c r="Q43" i="7"/>
  <c r="Q44" i="7"/>
  <c r="Q45" i="7"/>
  <c r="Q46" i="7"/>
  <c r="Q47" i="7"/>
  <c r="Q48" i="7"/>
  <c r="Q168" i="7" s="1"/>
  <c r="U82" i="10"/>
  <c r="T236" i="10"/>
  <c r="T82" i="9"/>
  <c r="S236" i="9"/>
  <c r="S238" i="9" s="1"/>
  <c r="U87" i="8"/>
  <c r="T240" i="8"/>
  <c r="S31" i="4"/>
  <c r="Q151" i="7"/>
  <c r="R140" i="7"/>
  <c r="R139" i="7"/>
  <c r="R137" i="7"/>
  <c r="S227" i="11" s="1"/>
  <c r="S53" i="4"/>
  <c r="Q132" i="7"/>
  <c r="S34" i="4"/>
  <c r="S32" i="4"/>
  <c r="S229" i="7" l="1"/>
  <c r="S230" i="7"/>
  <c r="S231" i="7"/>
  <c r="S232" i="7"/>
  <c r="S233" i="7"/>
  <c r="S234" i="7"/>
  <c r="S235" i="7"/>
  <c r="S236" i="7"/>
  <c r="S237" i="7"/>
  <c r="S238" i="7"/>
  <c r="S239" i="7"/>
  <c r="S240" i="7"/>
  <c r="S241" i="7"/>
  <c r="S242" i="7"/>
  <c r="S243" i="7"/>
  <c r="Q149" i="7"/>
  <c r="S272" i="11"/>
  <c r="S289" i="7"/>
  <c r="S292" i="7" s="1"/>
  <c r="S296" i="7" s="1"/>
  <c r="S287" i="7"/>
  <c r="S288" i="7"/>
  <c r="S291" i="7" s="1"/>
  <c r="S295" i="7" s="1"/>
  <c r="R30" i="7"/>
  <c r="Q148" i="7"/>
  <c r="R35" i="7"/>
  <c r="R36" i="7"/>
  <c r="R37" i="7"/>
  <c r="R157" i="7" s="1"/>
  <c r="R38" i="7"/>
  <c r="R39" i="7"/>
  <c r="R40" i="7"/>
  <c r="R41" i="7"/>
  <c r="R42" i="7"/>
  <c r="R43" i="7"/>
  <c r="R44" i="7"/>
  <c r="R45" i="7"/>
  <c r="R46" i="7"/>
  <c r="R47" i="7"/>
  <c r="R48" i="7"/>
  <c r="R168" i="7" s="1"/>
  <c r="R142" i="7"/>
  <c r="R145" i="7"/>
  <c r="R143" i="7"/>
  <c r="R146" i="7"/>
  <c r="V82" i="10"/>
  <c r="U236" i="10"/>
  <c r="U82" i="9"/>
  <c r="T236" i="9"/>
  <c r="T238" i="9" s="1"/>
  <c r="V87" i="8"/>
  <c r="U240" i="8"/>
  <c r="T32" i="4"/>
  <c r="T34" i="4"/>
  <c r="T53" i="4"/>
  <c r="R132" i="7"/>
  <c r="T55" i="4"/>
  <c r="T56" i="4"/>
  <c r="T332" i="7" s="1"/>
  <c r="T58" i="4"/>
  <c r="T61" i="4"/>
  <c r="S139" i="7" s="1"/>
  <c r="T62" i="4"/>
  <c r="S140" i="7" s="1"/>
  <c r="T65" i="4"/>
  <c r="R151" i="7"/>
  <c r="T31" i="4"/>
  <c r="T331" i="7" l="1"/>
  <c r="S172" i="7"/>
  <c r="T229" i="7"/>
  <c r="T230" i="7"/>
  <c r="T231" i="7"/>
  <c r="T232" i="7"/>
  <c r="T233" i="7"/>
  <c r="T234" i="7"/>
  <c r="T235" i="7"/>
  <c r="T236" i="7"/>
  <c r="T237" i="7"/>
  <c r="T238" i="7"/>
  <c r="T239" i="7"/>
  <c r="T240" i="7"/>
  <c r="T241" i="7"/>
  <c r="T242" i="7"/>
  <c r="T243" i="7"/>
  <c r="S137" i="7"/>
  <c r="T227" i="11" s="1"/>
  <c r="T333" i="7"/>
  <c r="S135" i="7"/>
  <c r="T284" i="7"/>
  <c r="T286" i="7"/>
  <c r="S30" i="7"/>
  <c r="T272" i="11"/>
  <c r="S134" i="7"/>
  <c r="R174" i="7"/>
  <c r="S314" i="11" s="1"/>
  <c r="S146" i="7"/>
  <c r="S143" i="7"/>
  <c r="S145" i="7"/>
  <c r="S142" i="7"/>
  <c r="S35" i="7"/>
  <c r="S36" i="7"/>
  <c r="S37" i="7"/>
  <c r="S157" i="7" s="1"/>
  <c r="S38" i="7"/>
  <c r="S39" i="7"/>
  <c r="S40" i="7"/>
  <c r="S41" i="7"/>
  <c r="S42" i="7"/>
  <c r="S43" i="7"/>
  <c r="S44" i="7"/>
  <c r="S45" i="7"/>
  <c r="S46" i="7"/>
  <c r="S47" i="7"/>
  <c r="S48" i="7"/>
  <c r="S168" i="7" s="1"/>
  <c r="R149" i="7"/>
  <c r="R148" i="7"/>
  <c r="W82" i="10"/>
  <c r="V236" i="10"/>
  <c r="V82" i="9"/>
  <c r="U236" i="9"/>
  <c r="U238" i="9" s="1"/>
  <c r="W87" i="8"/>
  <c r="V240" i="8"/>
  <c r="U31" i="4"/>
  <c r="U65" i="4"/>
  <c r="S151" i="7"/>
  <c r="U62" i="4"/>
  <c r="T140" i="7" s="1"/>
  <c r="U61" i="4"/>
  <c r="T139" i="7" s="1"/>
  <c r="U58" i="4"/>
  <c r="U56" i="4"/>
  <c r="U332" i="7" s="1"/>
  <c r="U55" i="4"/>
  <c r="U53" i="4"/>
  <c r="S132" i="7"/>
  <c r="U34" i="4"/>
  <c r="U32" i="4"/>
  <c r="U331" i="7" l="1"/>
  <c r="T172" i="7"/>
  <c r="T137" i="7"/>
  <c r="U227" i="11" s="1"/>
  <c r="U333" i="7"/>
  <c r="U229" i="7"/>
  <c r="U230" i="7"/>
  <c r="U231" i="7"/>
  <c r="U232" i="7"/>
  <c r="U233" i="7"/>
  <c r="U234" i="7"/>
  <c r="U235" i="7"/>
  <c r="U236" i="7"/>
  <c r="U237" i="7"/>
  <c r="U238" i="7"/>
  <c r="U239" i="7"/>
  <c r="U240" i="7"/>
  <c r="U241" i="7"/>
  <c r="U242" i="7"/>
  <c r="U243" i="7"/>
  <c r="S148" i="7"/>
  <c r="T314" i="7"/>
  <c r="T316" i="7"/>
  <c r="T319" i="7" s="1"/>
  <c r="T323" i="7" s="1"/>
  <c r="T315" i="7"/>
  <c r="T318" i="7" s="1"/>
  <c r="T322" i="7" s="1"/>
  <c r="S149" i="7"/>
  <c r="T135" i="7"/>
  <c r="U284" i="7"/>
  <c r="U286" i="7"/>
  <c r="T285" i="7"/>
  <c r="T288" i="7" s="1"/>
  <c r="T291" i="7" s="1"/>
  <c r="T295" i="7" s="1"/>
  <c r="T289" i="7"/>
  <c r="T292" i="7" s="1"/>
  <c r="T296" i="7" s="1"/>
  <c r="T287" i="7"/>
  <c r="T30" i="7"/>
  <c r="U272" i="11"/>
  <c r="T134" i="7"/>
  <c r="S174" i="7"/>
  <c r="T314" i="11" s="1"/>
  <c r="T35" i="7"/>
  <c r="T36" i="7"/>
  <c r="T37" i="7"/>
  <c r="T157" i="7" s="1"/>
  <c r="T38" i="7"/>
  <c r="T39" i="7"/>
  <c r="T40" i="7"/>
  <c r="T41" i="7"/>
  <c r="T42" i="7"/>
  <c r="T43" i="7"/>
  <c r="T44" i="7"/>
  <c r="T45" i="7"/>
  <c r="T46" i="7"/>
  <c r="T47" i="7"/>
  <c r="T48" i="7"/>
  <c r="T168" i="7" s="1"/>
  <c r="T145" i="7"/>
  <c r="T142" i="7"/>
  <c r="T146" i="7"/>
  <c r="T143" i="7"/>
  <c r="X82" i="10"/>
  <c r="W236" i="10"/>
  <c r="W82" i="9"/>
  <c r="V236" i="9"/>
  <c r="V238" i="9" s="1"/>
  <c r="X87" i="8"/>
  <c r="W240" i="8"/>
  <c r="V32" i="4"/>
  <c r="V34" i="4"/>
  <c r="V53" i="4"/>
  <c r="T132" i="7"/>
  <c r="V55" i="4"/>
  <c r="V56" i="4"/>
  <c r="V332" i="7" s="1"/>
  <c r="V58" i="4"/>
  <c r="V61" i="4"/>
  <c r="U139" i="7" s="1"/>
  <c r="V62" i="4"/>
  <c r="U140" i="7" s="1"/>
  <c r="V65" i="4"/>
  <c r="T151" i="7"/>
  <c r="V31" i="4"/>
  <c r="V331" i="7" l="1"/>
  <c r="U172" i="7"/>
  <c r="V229" i="7"/>
  <c r="V230" i="7"/>
  <c r="V231" i="7"/>
  <c r="V232" i="7"/>
  <c r="V233" i="7"/>
  <c r="V234" i="7"/>
  <c r="V235" i="7"/>
  <c r="V236" i="7"/>
  <c r="V237" i="7"/>
  <c r="V238" i="7"/>
  <c r="V239" i="7"/>
  <c r="V240" i="7"/>
  <c r="V241" i="7"/>
  <c r="V242" i="7"/>
  <c r="V243" i="7"/>
  <c r="U137" i="7"/>
  <c r="V227" i="11" s="1"/>
  <c r="V333" i="7"/>
  <c r="U315" i="7"/>
  <c r="U318" i="7" s="1"/>
  <c r="U322" i="7" s="1"/>
  <c r="U314" i="7"/>
  <c r="U316" i="7"/>
  <c r="U319" i="7" s="1"/>
  <c r="U323" i="7" s="1"/>
  <c r="U135" i="7"/>
  <c r="V284" i="7"/>
  <c r="V286" i="7"/>
  <c r="U285" i="7"/>
  <c r="U288" i="7" s="1"/>
  <c r="U291" i="7" s="1"/>
  <c r="U295" i="7" s="1"/>
  <c r="U289" i="7"/>
  <c r="U292" i="7" s="1"/>
  <c r="U296" i="7" s="1"/>
  <c r="U287" i="7"/>
  <c r="U30" i="7"/>
  <c r="V272" i="11"/>
  <c r="U134" i="7"/>
  <c r="T149" i="7"/>
  <c r="T174" i="7"/>
  <c r="U314" i="11" s="1"/>
  <c r="T148" i="7"/>
  <c r="U146" i="7"/>
  <c r="U143" i="7"/>
  <c r="U145" i="7"/>
  <c r="U142" i="7"/>
  <c r="U35" i="7"/>
  <c r="U36" i="7"/>
  <c r="U37" i="7"/>
  <c r="U157" i="7" s="1"/>
  <c r="U38" i="7"/>
  <c r="U39" i="7"/>
  <c r="U40" i="7"/>
  <c r="U41" i="7"/>
  <c r="U42" i="7"/>
  <c r="U43" i="7"/>
  <c r="U44" i="7"/>
  <c r="U45" i="7"/>
  <c r="U46" i="7"/>
  <c r="U47" i="7"/>
  <c r="U48" i="7"/>
  <c r="U168" i="7" s="1"/>
  <c r="Y82" i="10"/>
  <c r="X236" i="10"/>
  <c r="X82" i="9"/>
  <c r="W236" i="9"/>
  <c r="W238" i="9" s="1"/>
  <c r="Y87" i="8"/>
  <c r="X240" i="8"/>
  <c r="W31" i="4"/>
  <c r="W65" i="4"/>
  <c r="U151" i="7"/>
  <c r="W62" i="4"/>
  <c r="V140" i="7" s="1"/>
  <c r="W61" i="4"/>
  <c r="V139" i="7" s="1"/>
  <c r="W58" i="4"/>
  <c r="W56" i="4"/>
  <c r="W332" i="7" s="1"/>
  <c r="W55" i="4"/>
  <c r="W53" i="4"/>
  <c r="U132" i="7"/>
  <c r="W34" i="4"/>
  <c r="W32" i="4"/>
  <c r="W331" i="7" l="1"/>
  <c r="V172" i="7"/>
  <c r="V137" i="7"/>
  <c r="W227" i="11" s="1"/>
  <c r="W333" i="7"/>
  <c r="W229" i="7"/>
  <c r="W230" i="7"/>
  <c r="W231" i="7"/>
  <c r="W232" i="7"/>
  <c r="W233" i="7"/>
  <c r="W234" i="7"/>
  <c r="W235" i="7"/>
  <c r="W236" i="7"/>
  <c r="W237" i="7"/>
  <c r="W238" i="7"/>
  <c r="W239" i="7"/>
  <c r="W240" i="7"/>
  <c r="W241" i="7"/>
  <c r="W242" i="7"/>
  <c r="W243" i="7"/>
  <c r="V315" i="7"/>
  <c r="V318" i="7" s="1"/>
  <c r="V322" i="7" s="1"/>
  <c r="V316" i="7"/>
  <c r="V319" i="7" s="1"/>
  <c r="V323" i="7" s="1"/>
  <c r="V314" i="7"/>
  <c r="U149" i="7"/>
  <c r="V135" i="7"/>
  <c r="W284" i="7"/>
  <c r="W286" i="7"/>
  <c r="V285" i="7"/>
  <c r="V288" i="7" s="1"/>
  <c r="V291" i="7" s="1"/>
  <c r="V295" i="7" s="1"/>
  <c r="V289" i="7"/>
  <c r="V292" i="7" s="1"/>
  <c r="V296" i="7" s="1"/>
  <c r="V287" i="7"/>
  <c r="V30" i="7"/>
  <c r="W272" i="11"/>
  <c r="V134" i="7"/>
  <c r="U148" i="7"/>
  <c r="U174" i="7"/>
  <c r="V314" i="11" s="1"/>
  <c r="V35" i="7"/>
  <c r="V36" i="7"/>
  <c r="V37" i="7"/>
  <c r="V157" i="7" s="1"/>
  <c r="V38" i="7"/>
  <c r="V39" i="7"/>
  <c r="V40" i="7"/>
  <c r="V41" i="7"/>
  <c r="V42" i="7"/>
  <c r="V43" i="7"/>
  <c r="V44" i="7"/>
  <c r="V45" i="7"/>
  <c r="V46" i="7"/>
  <c r="V47" i="7"/>
  <c r="V48" i="7"/>
  <c r="V168" i="7" s="1"/>
  <c r="V145" i="7"/>
  <c r="V142" i="7"/>
  <c r="V146" i="7"/>
  <c r="V143" i="7"/>
  <c r="Z82" i="10"/>
  <c r="Y236" i="10"/>
  <c r="Y82" i="9"/>
  <c r="X236" i="9"/>
  <c r="X238" i="9" s="1"/>
  <c r="Z87" i="8"/>
  <c r="Y240" i="8"/>
  <c r="X32" i="4"/>
  <c r="X34" i="4"/>
  <c r="X53" i="4"/>
  <c r="V132" i="7"/>
  <c r="X55" i="4"/>
  <c r="X56" i="4"/>
  <c r="X332" i="7" s="1"/>
  <c r="X58" i="4"/>
  <c r="X61" i="4"/>
  <c r="W139" i="7" s="1"/>
  <c r="X62" i="4"/>
  <c r="W140" i="7" s="1"/>
  <c r="X65" i="4"/>
  <c r="V151" i="7"/>
  <c r="X31" i="4"/>
  <c r="X331" i="7" l="1"/>
  <c r="W172" i="7"/>
  <c r="X229" i="7"/>
  <c r="X230" i="7"/>
  <c r="X231" i="7"/>
  <c r="X232" i="7"/>
  <c r="X233" i="7"/>
  <c r="X234" i="7"/>
  <c r="X235" i="7"/>
  <c r="X236" i="7"/>
  <c r="X237" i="7"/>
  <c r="X238" i="7"/>
  <c r="X239" i="7"/>
  <c r="X240" i="7"/>
  <c r="X241" i="7"/>
  <c r="X242" i="7"/>
  <c r="X243" i="7"/>
  <c r="W137" i="7"/>
  <c r="X227" i="11" s="1"/>
  <c r="X333" i="7"/>
  <c r="W314" i="7"/>
  <c r="W316" i="7"/>
  <c r="W319" i="7" s="1"/>
  <c r="W323" i="7" s="1"/>
  <c r="W315" i="7"/>
  <c r="W318" i="7" s="1"/>
  <c r="W322" i="7" s="1"/>
  <c r="W135" i="7"/>
  <c r="X284" i="7"/>
  <c r="X286" i="7"/>
  <c r="W285" i="7"/>
  <c r="W288" i="7" s="1"/>
  <c r="W291" i="7" s="1"/>
  <c r="W295" i="7" s="1"/>
  <c r="W289" i="7"/>
  <c r="W292" i="7" s="1"/>
  <c r="W296" i="7" s="1"/>
  <c r="W287" i="7"/>
  <c r="W30" i="7"/>
  <c r="X272" i="11"/>
  <c r="W134" i="7"/>
  <c r="V149" i="7"/>
  <c r="V174" i="7"/>
  <c r="W314" i="11" s="1"/>
  <c r="V148" i="7"/>
  <c r="W146" i="7"/>
  <c r="W143" i="7"/>
  <c r="W145" i="7"/>
  <c r="W142" i="7"/>
  <c r="W35" i="7"/>
  <c r="W36" i="7"/>
  <c r="W37" i="7"/>
  <c r="W157" i="7" s="1"/>
  <c r="W38" i="7"/>
  <c r="W39" i="7"/>
  <c r="W40" i="7"/>
  <c r="W41" i="7"/>
  <c r="W42" i="7"/>
  <c r="W43" i="7"/>
  <c r="W44" i="7"/>
  <c r="W45" i="7"/>
  <c r="W46" i="7"/>
  <c r="W47" i="7"/>
  <c r="W48" i="7"/>
  <c r="W168" i="7" s="1"/>
  <c r="AA82" i="10"/>
  <c r="Z236" i="10"/>
  <c r="Z82" i="9"/>
  <c r="Y236" i="9"/>
  <c r="Y238" i="9" s="1"/>
  <c r="AA87" i="8"/>
  <c r="Z240" i="8"/>
  <c r="Y31" i="4"/>
  <c r="Y65" i="4"/>
  <c r="W151" i="7"/>
  <c r="Y62" i="4"/>
  <c r="X140" i="7" s="1"/>
  <c r="Y61" i="4"/>
  <c r="X139" i="7" s="1"/>
  <c r="Y58" i="4"/>
  <c r="Y56" i="4"/>
  <c r="Y332" i="7" s="1"/>
  <c r="Y55" i="4"/>
  <c r="Y53" i="4"/>
  <c r="W132" i="7"/>
  <c r="Y34" i="4"/>
  <c r="Y32" i="4"/>
  <c r="Y331" i="7" l="1"/>
  <c r="X172" i="7"/>
  <c r="X137" i="7"/>
  <c r="Y227" i="11" s="1"/>
  <c r="Y333" i="7"/>
  <c r="Y229" i="7"/>
  <c r="Y230" i="7"/>
  <c r="Y231" i="7"/>
  <c r="Y232" i="7"/>
  <c r="Y233" i="7"/>
  <c r="Y234" i="7"/>
  <c r="Y235" i="7"/>
  <c r="Y236" i="7"/>
  <c r="Y237" i="7"/>
  <c r="Y238" i="7"/>
  <c r="Y239" i="7"/>
  <c r="Y240" i="7"/>
  <c r="Y241" i="7"/>
  <c r="Y242" i="7"/>
  <c r="Y243" i="7"/>
  <c r="X314" i="7"/>
  <c r="X316" i="7"/>
  <c r="X319" i="7" s="1"/>
  <c r="X323" i="7" s="1"/>
  <c r="X315" i="7"/>
  <c r="X318" i="7" s="1"/>
  <c r="X322" i="7" s="1"/>
  <c r="W149" i="7"/>
  <c r="X135" i="7"/>
  <c r="Y284" i="7"/>
  <c r="Y286" i="7"/>
  <c r="X285" i="7"/>
  <c r="X288" i="7" s="1"/>
  <c r="X291" i="7" s="1"/>
  <c r="X295" i="7" s="1"/>
  <c r="X289" i="7"/>
  <c r="X292" i="7" s="1"/>
  <c r="X296" i="7" s="1"/>
  <c r="X287" i="7"/>
  <c r="X30" i="7"/>
  <c r="Y272" i="11"/>
  <c r="X134" i="7"/>
  <c r="W148" i="7"/>
  <c r="W174" i="7"/>
  <c r="X314" i="11" s="1"/>
  <c r="X35" i="7"/>
  <c r="X36" i="7"/>
  <c r="X37" i="7"/>
  <c r="X157" i="7" s="1"/>
  <c r="X38" i="7"/>
  <c r="X39" i="7"/>
  <c r="X40" i="7"/>
  <c r="X41" i="7"/>
  <c r="X42" i="7"/>
  <c r="X43" i="7"/>
  <c r="X44" i="7"/>
  <c r="X45" i="7"/>
  <c r="X46" i="7"/>
  <c r="X47" i="7"/>
  <c r="X48" i="7"/>
  <c r="X168" i="7" s="1"/>
  <c r="X145" i="7"/>
  <c r="X142" i="7"/>
  <c r="X146" i="7"/>
  <c r="X143" i="7"/>
  <c r="AB82" i="10"/>
  <c r="AA236" i="10"/>
  <c r="AA82" i="9"/>
  <c r="Z236" i="9"/>
  <c r="Z238" i="9" s="1"/>
  <c r="AB87" i="8"/>
  <c r="AA240" i="8"/>
  <c r="Z32" i="4"/>
  <c r="Z34" i="4"/>
  <c r="Z53" i="4"/>
  <c r="X132" i="7"/>
  <c r="Z55" i="4"/>
  <c r="Z56" i="4"/>
  <c r="Z332" i="7" s="1"/>
  <c r="Z58" i="4"/>
  <c r="Z61" i="4"/>
  <c r="Y139" i="7" s="1"/>
  <c r="Z62" i="4"/>
  <c r="Y140" i="7" s="1"/>
  <c r="Z65" i="4"/>
  <c r="X151" i="7"/>
  <c r="Z31" i="4"/>
  <c r="Z331" i="7" l="1"/>
  <c r="Y172" i="7"/>
  <c r="Z229" i="7"/>
  <c r="Z230" i="7"/>
  <c r="Z231" i="7"/>
  <c r="Z232" i="7"/>
  <c r="Z233" i="7"/>
  <c r="Z234" i="7"/>
  <c r="Z235" i="7"/>
  <c r="Z236" i="7"/>
  <c r="Z237" i="7"/>
  <c r="Z238" i="7"/>
  <c r="Z239" i="7"/>
  <c r="Z240" i="7"/>
  <c r="Z241" i="7"/>
  <c r="Z242" i="7"/>
  <c r="Z243" i="7"/>
  <c r="Y137" i="7"/>
  <c r="Z227" i="11" s="1"/>
  <c r="Z333" i="7"/>
  <c r="Y316" i="7"/>
  <c r="Y319" i="7" s="1"/>
  <c r="Y323" i="7" s="1"/>
  <c r="Y314" i="7"/>
  <c r="Y315" i="7"/>
  <c r="Y318" i="7" s="1"/>
  <c r="Y322" i="7" s="1"/>
  <c r="Y135" i="7"/>
  <c r="Z284" i="7"/>
  <c r="Z286" i="7"/>
  <c r="Y285" i="7"/>
  <c r="Y288" i="7" s="1"/>
  <c r="Y291" i="7" s="1"/>
  <c r="Y295" i="7" s="1"/>
  <c r="Y289" i="7"/>
  <c r="Y292" i="7" s="1"/>
  <c r="Y296" i="7" s="1"/>
  <c r="Y287" i="7"/>
  <c r="Y30" i="7"/>
  <c r="Z272" i="11"/>
  <c r="Y134" i="7"/>
  <c r="X149" i="7"/>
  <c r="X174" i="7"/>
  <c r="Y314" i="11" s="1"/>
  <c r="X148" i="7"/>
  <c r="Y146" i="7"/>
  <c r="Y143" i="7"/>
  <c r="Y145" i="7"/>
  <c r="Y142" i="7"/>
  <c r="Y35" i="7"/>
  <c r="Y36" i="7"/>
  <c r="Y37" i="7"/>
  <c r="Y157" i="7" s="1"/>
  <c r="Y38" i="7"/>
  <c r="Y39" i="7"/>
  <c r="Y40" i="7"/>
  <c r="Y41" i="7"/>
  <c r="Y42" i="7"/>
  <c r="Y43" i="7"/>
  <c r="Y44" i="7"/>
  <c r="Y45" i="7"/>
  <c r="Y46" i="7"/>
  <c r="Y47" i="7"/>
  <c r="Y48" i="7"/>
  <c r="Y168" i="7" s="1"/>
  <c r="AC82" i="10"/>
  <c r="AB236" i="10"/>
  <c r="AB82" i="9"/>
  <c r="AA236" i="9"/>
  <c r="AA238" i="9" s="1"/>
  <c r="AC87" i="8"/>
  <c r="AB240" i="8"/>
  <c r="AA31" i="4"/>
  <c r="AA65" i="4"/>
  <c r="Y151" i="7"/>
  <c r="AA62" i="4"/>
  <c r="Z140" i="7" s="1"/>
  <c r="AA61" i="4"/>
  <c r="Z139" i="7" s="1"/>
  <c r="AA58" i="4"/>
  <c r="AA56" i="4"/>
  <c r="AA332" i="7" s="1"/>
  <c r="AA55" i="4"/>
  <c r="AA53" i="4"/>
  <c r="Y132" i="7"/>
  <c r="AA34" i="4"/>
  <c r="AA32" i="4"/>
  <c r="AA331" i="7" l="1"/>
  <c r="Z172" i="7"/>
  <c r="Z137" i="7"/>
  <c r="AA227" i="11" s="1"/>
  <c r="AA333" i="7"/>
  <c r="AA229" i="7"/>
  <c r="AA230" i="7"/>
  <c r="AA231" i="7"/>
  <c r="AA232" i="7"/>
  <c r="AA233" i="7"/>
  <c r="AA234" i="7"/>
  <c r="AA235" i="7"/>
  <c r="AA236" i="7"/>
  <c r="AA237" i="7"/>
  <c r="AA238" i="7"/>
  <c r="AA239" i="7"/>
  <c r="AA240" i="7"/>
  <c r="AA241" i="7"/>
  <c r="AA242" i="7"/>
  <c r="AA243" i="7"/>
  <c r="Z315" i="7"/>
  <c r="Z318" i="7" s="1"/>
  <c r="Z322" i="7" s="1"/>
  <c r="Z314" i="7"/>
  <c r="Z316" i="7"/>
  <c r="Z319" i="7" s="1"/>
  <c r="Z323" i="7" s="1"/>
  <c r="Y149" i="7"/>
  <c r="Z135" i="7"/>
  <c r="AA284" i="7"/>
  <c r="AA286" i="7"/>
  <c r="Z285" i="7"/>
  <c r="Z288" i="7" s="1"/>
  <c r="Z291" i="7" s="1"/>
  <c r="Z295" i="7" s="1"/>
  <c r="Z289" i="7"/>
  <c r="Z292" i="7" s="1"/>
  <c r="Z296" i="7" s="1"/>
  <c r="Z287" i="7"/>
  <c r="Z30" i="7"/>
  <c r="Y148" i="7"/>
  <c r="AA272" i="11"/>
  <c r="Z134" i="7"/>
  <c r="Y174" i="7"/>
  <c r="Z314" i="11" s="1"/>
  <c r="Z35" i="7"/>
  <c r="Z36" i="7"/>
  <c r="Z37" i="7"/>
  <c r="Z157" i="7" s="1"/>
  <c r="Z38" i="7"/>
  <c r="Z39" i="7"/>
  <c r="Z40" i="7"/>
  <c r="Z41" i="7"/>
  <c r="Z42" i="7"/>
  <c r="Z43" i="7"/>
  <c r="Z44" i="7"/>
  <c r="Z45" i="7"/>
  <c r="Z46" i="7"/>
  <c r="Z47" i="7"/>
  <c r="Z48" i="7"/>
  <c r="Z168" i="7" s="1"/>
  <c r="Z142" i="7"/>
  <c r="Z145" i="7"/>
  <c r="Z143" i="7"/>
  <c r="Z146" i="7"/>
  <c r="AD82" i="10"/>
  <c r="AC236" i="10"/>
  <c r="AC82" i="9"/>
  <c r="AB236" i="9"/>
  <c r="AB238" i="9" s="1"/>
  <c r="AD87" i="8"/>
  <c r="AC240" i="8"/>
  <c r="AB32" i="4"/>
  <c r="AB34" i="4"/>
  <c r="AB53" i="4"/>
  <c r="Z132" i="7"/>
  <c r="AB55" i="4"/>
  <c r="AB56" i="4"/>
  <c r="AB332" i="7" s="1"/>
  <c r="AB58" i="4"/>
  <c r="AB61" i="4"/>
  <c r="AA139" i="7" s="1"/>
  <c r="AB62" i="4"/>
  <c r="AA140" i="7" s="1"/>
  <c r="AB65" i="4"/>
  <c r="Z151" i="7"/>
  <c r="AB31" i="4"/>
  <c r="AB331" i="7" l="1"/>
  <c r="AA172" i="7"/>
  <c r="AB229" i="7"/>
  <c r="AB230" i="7"/>
  <c r="AB231" i="7"/>
  <c r="AB232" i="7"/>
  <c r="AB233" i="7"/>
  <c r="AB234" i="7"/>
  <c r="AB235" i="7"/>
  <c r="AB236" i="7"/>
  <c r="AB237" i="7"/>
  <c r="AB238" i="7"/>
  <c r="AB239" i="7"/>
  <c r="AB240" i="7"/>
  <c r="AB241" i="7"/>
  <c r="AB242" i="7"/>
  <c r="AB243" i="7"/>
  <c r="AA137" i="7"/>
  <c r="AB227" i="11" s="1"/>
  <c r="AB333" i="7"/>
  <c r="AA316" i="7"/>
  <c r="AA319" i="7" s="1"/>
  <c r="AA323" i="7" s="1"/>
  <c r="AA314" i="7"/>
  <c r="AA315" i="7"/>
  <c r="AA318" i="7" s="1"/>
  <c r="AA322" i="7" s="1"/>
  <c r="AA135" i="7"/>
  <c r="AB284" i="7"/>
  <c r="AB286" i="7"/>
  <c r="AA285" i="7"/>
  <c r="AA288" i="7" s="1"/>
  <c r="AA291" i="7" s="1"/>
  <c r="AA295" i="7" s="1"/>
  <c r="AA289" i="7"/>
  <c r="AA292" i="7" s="1"/>
  <c r="AA296" i="7" s="1"/>
  <c r="AA287" i="7"/>
  <c r="AA30" i="7"/>
  <c r="AB272" i="11"/>
  <c r="AA134" i="7"/>
  <c r="Z174" i="7"/>
  <c r="AA314" i="11" s="1"/>
  <c r="AA146" i="7"/>
  <c r="AA143" i="7"/>
  <c r="AA145" i="7"/>
  <c r="AA142" i="7"/>
  <c r="AA35" i="7"/>
  <c r="AA36" i="7"/>
  <c r="AA37" i="7"/>
  <c r="AA157" i="7" s="1"/>
  <c r="AA38" i="7"/>
  <c r="AA39" i="7"/>
  <c r="AA40" i="7"/>
  <c r="AA41" i="7"/>
  <c r="AA42" i="7"/>
  <c r="AA43" i="7"/>
  <c r="AA44" i="7"/>
  <c r="AA45" i="7"/>
  <c r="AA46" i="7"/>
  <c r="AA47" i="7"/>
  <c r="AA48" i="7"/>
  <c r="AA168" i="7" s="1"/>
  <c r="Z149" i="7"/>
  <c r="Z148" i="7"/>
  <c r="AE82" i="10"/>
  <c r="AD236" i="10"/>
  <c r="AD82" i="9"/>
  <c r="AC236" i="9"/>
  <c r="AC238" i="9" s="1"/>
  <c r="AE87" i="8"/>
  <c r="AD240" i="8"/>
  <c r="AC31" i="4"/>
  <c r="AC65" i="4"/>
  <c r="AA151" i="7"/>
  <c r="AC62" i="4"/>
  <c r="AB140" i="7" s="1"/>
  <c r="AC61" i="4"/>
  <c r="AB139" i="7" s="1"/>
  <c r="AC58" i="4"/>
  <c r="AC56" i="4"/>
  <c r="AC332" i="7" s="1"/>
  <c r="AC55" i="4"/>
  <c r="AC53" i="4"/>
  <c r="AA132" i="7"/>
  <c r="AC34" i="4"/>
  <c r="AC32" i="4"/>
  <c r="AC331" i="7" l="1"/>
  <c r="AB172" i="7"/>
  <c r="AB137" i="7"/>
  <c r="AC227" i="11" s="1"/>
  <c r="AC333" i="7"/>
  <c r="AC229" i="7"/>
  <c r="AC230" i="7"/>
  <c r="AC231" i="7"/>
  <c r="AC232" i="7"/>
  <c r="AC233" i="7"/>
  <c r="AC234" i="7"/>
  <c r="AC235" i="7"/>
  <c r="AC236" i="7"/>
  <c r="AC237" i="7"/>
  <c r="AC238" i="7"/>
  <c r="AC239" i="7"/>
  <c r="AC240" i="7"/>
  <c r="AC241" i="7"/>
  <c r="AC242" i="7"/>
  <c r="AC243" i="7"/>
  <c r="AB314" i="7"/>
  <c r="AB316" i="7"/>
  <c r="AB319" i="7" s="1"/>
  <c r="AB323" i="7" s="1"/>
  <c r="AB315" i="7"/>
  <c r="AB318" i="7" s="1"/>
  <c r="AB322" i="7" s="1"/>
  <c r="AA149" i="7"/>
  <c r="AB135" i="7"/>
  <c r="AC284" i="7"/>
  <c r="AC286" i="7"/>
  <c r="AB285" i="7"/>
  <c r="AB288" i="7" s="1"/>
  <c r="AB291" i="7" s="1"/>
  <c r="AB295" i="7" s="1"/>
  <c r="AB289" i="7"/>
  <c r="AB292" i="7" s="1"/>
  <c r="AB296" i="7" s="1"/>
  <c r="AB287" i="7"/>
  <c r="AA148" i="7"/>
  <c r="AB30" i="7"/>
  <c r="AC272" i="11"/>
  <c r="AB134" i="7"/>
  <c r="AA174" i="7"/>
  <c r="AB314" i="11" s="1"/>
  <c r="AB35" i="7"/>
  <c r="AB36" i="7"/>
  <c r="AB37" i="7"/>
  <c r="AB157" i="7" s="1"/>
  <c r="AB38" i="7"/>
  <c r="AB39" i="7"/>
  <c r="AB40" i="7"/>
  <c r="AB41" i="7"/>
  <c r="AB42" i="7"/>
  <c r="AB43" i="7"/>
  <c r="AB44" i="7"/>
  <c r="AB45" i="7"/>
  <c r="AB46" i="7"/>
  <c r="AB47" i="7"/>
  <c r="AB48" i="7"/>
  <c r="AB168" i="7" s="1"/>
  <c r="AB145" i="7"/>
  <c r="AB142" i="7"/>
  <c r="AB146" i="7"/>
  <c r="AB143" i="7"/>
  <c r="AF82" i="10"/>
  <c r="AE236" i="10"/>
  <c r="AE82" i="9"/>
  <c r="AD236" i="9"/>
  <c r="AD238" i="9" s="1"/>
  <c r="AF87" i="8"/>
  <c r="AE240" i="8"/>
  <c r="AD32" i="4"/>
  <c r="AD34" i="4"/>
  <c r="AD53" i="4"/>
  <c r="AB132" i="7"/>
  <c r="AD55" i="4"/>
  <c r="AD56" i="4"/>
  <c r="AD332" i="7" s="1"/>
  <c r="AD58" i="4"/>
  <c r="AD61" i="4"/>
  <c r="AC139" i="7" s="1"/>
  <c r="AD62" i="4"/>
  <c r="AC140" i="7" s="1"/>
  <c r="AD65" i="4"/>
  <c r="AB151" i="7"/>
  <c r="AD31" i="4"/>
  <c r="AD331" i="7" l="1"/>
  <c r="AC172" i="7"/>
  <c r="AD229" i="7"/>
  <c r="AD230" i="7"/>
  <c r="AD231" i="7"/>
  <c r="AD232" i="7"/>
  <c r="AD233" i="7"/>
  <c r="AD234" i="7"/>
  <c r="AD235" i="7"/>
  <c r="AD236" i="7"/>
  <c r="AD237" i="7"/>
  <c r="AD238" i="7"/>
  <c r="AD239" i="7"/>
  <c r="AD240" i="7"/>
  <c r="AD241" i="7"/>
  <c r="AD242" i="7"/>
  <c r="AD243" i="7"/>
  <c r="AC137" i="7"/>
  <c r="AD227" i="11" s="1"/>
  <c r="AD333" i="7"/>
  <c r="AC314" i="7"/>
  <c r="AC316" i="7"/>
  <c r="AC319" i="7" s="1"/>
  <c r="AC323" i="7" s="1"/>
  <c r="AC315" i="7"/>
  <c r="AC318" i="7" s="1"/>
  <c r="AC322" i="7" s="1"/>
  <c r="AC135" i="7"/>
  <c r="AD284" i="7"/>
  <c r="AD286" i="7"/>
  <c r="AC285" i="7"/>
  <c r="AC288" i="7" s="1"/>
  <c r="AC291" i="7" s="1"/>
  <c r="AC295" i="7" s="1"/>
  <c r="AC289" i="7"/>
  <c r="AC292" i="7" s="1"/>
  <c r="AC296" i="7" s="1"/>
  <c r="AC287" i="7"/>
  <c r="AC30" i="7"/>
  <c r="AB174" i="7"/>
  <c r="AC314" i="11" s="1"/>
  <c r="AD272" i="11"/>
  <c r="AC134" i="7"/>
  <c r="AB149" i="7"/>
  <c r="AB148" i="7"/>
  <c r="AC146" i="7"/>
  <c r="AC143" i="7"/>
  <c r="AC145" i="7"/>
  <c r="AC142" i="7"/>
  <c r="AC35" i="7"/>
  <c r="AC36" i="7"/>
  <c r="AC37" i="7"/>
  <c r="AC157" i="7" s="1"/>
  <c r="AC38" i="7"/>
  <c r="AC39" i="7"/>
  <c r="AC40" i="7"/>
  <c r="AC41" i="7"/>
  <c r="AC42" i="7"/>
  <c r="AC43" i="7"/>
  <c r="AC44" i="7"/>
  <c r="AC45" i="7"/>
  <c r="AC46" i="7"/>
  <c r="AC47" i="7"/>
  <c r="AC48" i="7"/>
  <c r="AC168" i="7" s="1"/>
  <c r="AG82" i="10"/>
  <c r="AF236" i="10"/>
  <c r="AF82" i="9"/>
  <c r="AE236" i="9"/>
  <c r="AE238" i="9" s="1"/>
  <c r="AG87" i="8"/>
  <c r="AF240" i="8"/>
  <c r="AE31" i="4"/>
  <c r="AE65" i="4"/>
  <c r="AC151" i="7"/>
  <c r="AE62" i="4"/>
  <c r="AD140" i="7" s="1"/>
  <c r="AE61" i="4"/>
  <c r="AD139" i="7" s="1"/>
  <c r="AE58" i="4"/>
  <c r="AE56" i="4"/>
  <c r="AE332" i="7" s="1"/>
  <c r="AE55" i="4"/>
  <c r="AE53" i="4"/>
  <c r="AC132" i="7"/>
  <c r="AE34" i="4"/>
  <c r="AE32" i="4"/>
  <c r="AE331" i="7" l="1"/>
  <c r="AD172" i="7"/>
  <c r="AD137" i="7"/>
  <c r="AE227" i="11" s="1"/>
  <c r="AE333" i="7"/>
  <c r="AE229" i="7"/>
  <c r="AE230" i="7"/>
  <c r="AE231" i="7"/>
  <c r="AE232" i="7"/>
  <c r="AE233" i="7"/>
  <c r="AE234" i="7"/>
  <c r="AE235" i="7"/>
  <c r="AE236" i="7"/>
  <c r="AE237" i="7"/>
  <c r="AE238" i="7"/>
  <c r="AE239" i="7"/>
  <c r="AE240" i="7"/>
  <c r="AE241" i="7"/>
  <c r="AE242" i="7"/>
  <c r="AE243" i="7"/>
  <c r="AD315" i="7"/>
  <c r="AD318" i="7" s="1"/>
  <c r="AD322" i="7" s="1"/>
  <c r="AD314" i="7"/>
  <c r="AD316" i="7"/>
  <c r="AD319" i="7" s="1"/>
  <c r="AD323" i="7" s="1"/>
  <c r="AD135" i="7"/>
  <c r="AE284" i="7"/>
  <c r="AE286" i="7"/>
  <c r="AD285" i="7"/>
  <c r="AD288" i="7" s="1"/>
  <c r="AD291" i="7" s="1"/>
  <c r="AD295" i="7" s="1"/>
  <c r="AD289" i="7"/>
  <c r="AD292" i="7" s="1"/>
  <c r="AD296" i="7" s="1"/>
  <c r="AD287" i="7"/>
  <c r="AC149" i="7"/>
  <c r="AD30" i="7"/>
  <c r="AE272" i="11"/>
  <c r="AD134" i="7"/>
  <c r="AC148" i="7"/>
  <c r="AC174" i="7"/>
  <c r="AD314" i="11" s="1"/>
  <c r="AD35" i="7"/>
  <c r="AD36" i="7"/>
  <c r="AD37" i="7"/>
  <c r="AD157" i="7" s="1"/>
  <c r="AD38" i="7"/>
  <c r="AD39" i="7"/>
  <c r="AD40" i="7"/>
  <c r="AD41" i="7"/>
  <c r="AD42" i="7"/>
  <c r="AD43" i="7"/>
  <c r="AD44" i="7"/>
  <c r="AD45" i="7"/>
  <c r="AD46" i="7"/>
  <c r="AD47" i="7"/>
  <c r="AD48" i="7"/>
  <c r="AD168" i="7" s="1"/>
  <c r="AD145" i="7"/>
  <c r="AD142" i="7"/>
  <c r="AD146" i="7"/>
  <c r="AD143" i="7"/>
  <c r="AH82" i="10"/>
  <c r="AG236" i="10"/>
  <c r="AG82" i="9"/>
  <c r="AF236" i="9"/>
  <c r="AF238" i="9" s="1"/>
  <c r="AH87" i="8"/>
  <c r="AG240" i="8"/>
  <c r="AF32" i="4"/>
  <c r="AF34" i="4"/>
  <c r="AF53" i="4"/>
  <c r="AD132" i="7"/>
  <c r="AF55" i="4"/>
  <c r="AF56" i="4"/>
  <c r="AF332" i="7" s="1"/>
  <c r="AF58" i="4"/>
  <c r="AF61" i="4"/>
  <c r="AE139" i="7" s="1"/>
  <c r="AF62" i="4"/>
  <c r="AE140" i="7" s="1"/>
  <c r="AF65" i="4"/>
  <c r="AD151" i="7"/>
  <c r="AF31" i="4"/>
  <c r="AF331" i="7" l="1"/>
  <c r="AE172" i="7"/>
  <c r="AF229" i="7"/>
  <c r="AF230" i="7"/>
  <c r="AF231" i="7"/>
  <c r="AF232" i="7"/>
  <c r="AF233" i="7"/>
  <c r="AF234" i="7"/>
  <c r="AF235" i="7"/>
  <c r="AF236" i="7"/>
  <c r="AF237" i="7"/>
  <c r="AF238" i="7"/>
  <c r="AF239" i="7"/>
  <c r="AF240" i="7"/>
  <c r="AF241" i="7"/>
  <c r="AF242" i="7"/>
  <c r="AF243" i="7"/>
  <c r="AE137" i="7"/>
  <c r="AF227" i="11" s="1"/>
  <c r="AF333" i="7"/>
  <c r="AE316" i="7"/>
  <c r="AE319" i="7" s="1"/>
  <c r="AE323" i="7" s="1"/>
  <c r="AE314" i="7"/>
  <c r="AE315" i="7"/>
  <c r="AE318" i="7" s="1"/>
  <c r="AE322" i="7" s="1"/>
  <c r="AE135" i="7"/>
  <c r="AF284" i="7"/>
  <c r="AF286" i="7"/>
  <c r="AE285" i="7"/>
  <c r="AE288" i="7" s="1"/>
  <c r="AE291" i="7" s="1"/>
  <c r="AE295" i="7" s="1"/>
  <c r="AE289" i="7"/>
  <c r="AE292" i="7" s="1"/>
  <c r="AE296" i="7" s="1"/>
  <c r="AE287" i="7"/>
  <c r="AE30" i="7"/>
  <c r="AF272" i="11"/>
  <c r="AE134" i="7"/>
  <c r="AD149" i="7"/>
  <c r="AD174" i="7"/>
  <c r="AE314" i="11" s="1"/>
  <c r="AD148" i="7"/>
  <c r="AE146" i="7"/>
  <c r="AE143" i="7"/>
  <c r="AE145" i="7"/>
  <c r="AE142" i="7"/>
  <c r="AE35" i="7"/>
  <c r="AE36" i="7"/>
  <c r="AE37" i="7"/>
  <c r="AE157" i="7" s="1"/>
  <c r="AE38" i="7"/>
  <c r="AE39" i="7"/>
  <c r="AE40" i="7"/>
  <c r="AE41" i="7"/>
  <c r="AE42" i="7"/>
  <c r="AE43" i="7"/>
  <c r="AE44" i="7"/>
  <c r="AE45" i="7"/>
  <c r="AE46" i="7"/>
  <c r="AE47" i="7"/>
  <c r="AE48" i="7"/>
  <c r="AE168" i="7" s="1"/>
  <c r="AI82" i="10"/>
  <c r="AH236" i="10"/>
  <c r="AH82" i="9"/>
  <c r="AG236" i="9"/>
  <c r="AG238" i="9" s="1"/>
  <c r="AI87" i="8"/>
  <c r="AH240" i="8"/>
  <c r="AG31" i="4"/>
  <c r="AG65" i="4"/>
  <c r="AE151" i="7"/>
  <c r="AG62" i="4"/>
  <c r="AF140" i="7" s="1"/>
  <c r="AG61" i="4"/>
  <c r="AF139" i="7" s="1"/>
  <c r="AG58" i="4"/>
  <c r="AG56" i="4"/>
  <c r="AG332" i="7" s="1"/>
  <c r="AG55" i="4"/>
  <c r="AG53" i="4"/>
  <c r="AE132" i="7"/>
  <c r="AG34" i="4"/>
  <c r="AG32" i="4"/>
  <c r="AG331" i="7" l="1"/>
  <c r="AF172" i="7"/>
  <c r="AF137" i="7"/>
  <c r="AG227" i="11" s="1"/>
  <c r="AG333" i="7"/>
  <c r="AG229" i="7"/>
  <c r="AG230" i="7"/>
  <c r="AG231" i="7"/>
  <c r="AG232" i="7"/>
  <c r="AG233" i="7"/>
  <c r="AG234" i="7"/>
  <c r="AG235" i="7"/>
  <c r="AG236" i="7"/>
  <c r="AG237" i="7"/>
  <c r="AG238" i="7"/>
  <c r="AG239" i="7"/>
  <c r="AG240" i="7"/>
  <c r="AG241" i="7"/>
  <c r="AG242" i="7"/>
  <c r="AG243" i="7"/>
  <c r="AF316" i="7"/>
  <c r="AF319" i="7" s="1"/>
  <c r="AF323" i="7" s="1"/>
  <c r="AF315" i="7"/>
  <c r="AF318" i="7" s="1"/>
  <c r="AF322" i="7" s="1"/>
  <c r="AF314" i="7"/>
  <c r="AF135" i="7"/>
  <c r="AG284" i="7"/>
  <c r="AG286" i="7"/>
  <c r="AF285" i="7"/>
  <c r="AF288" i="7" s="1"/>
  <c r="AF291" i="7" s="1"/>
  <c r="AF295" i="7" s="1"/>
  <c r="AF289" i="7"/>
  <c r="AF292" i="7" s="1"/>
  <c r="AF296" i="7" s="1"/>
  <c r="AF287" i="7"/>
  <c r="AF30" i="7"/>
  <c r="AG272" i="11"/>
  <c r="AF134" i="7"/>
  <c r="AE149" i="7"/>
  <c r="AE148" i="7"/>
  <c r="AE174" i="7"/>
  <c r="AF314" i="11" s="1"/>
  <c r="AF35" i="7"/>
  <c r="AF36" i="7"/>
  <c r="AF37" i="7"/>
  <c r="AF157" i="7" s="1"/>
  <c r="AF38" i="7"/>
  <c r="AF39" i="7"/>
  <c r="AF40" i="7"/>
  <c r="AF41" i="7"/>
  <c r="AF42" i="7"/>
  <c r="AF43" i="7"/>
  <c r="AF44" i="7"/>
  <c r="AF45" i="7"/>
  <c r="AF46" i="7"/>
  <c r="AF47" i="7"/>
  <c r="AF48" i="7"/>
  <c r="AF168" i="7" s="1"/>
  <c r="AF145" i="7"/>
  <c r="AF142" i="7"/>
  <c r="AF146" i="7"/>
  <c r="AF143" i="7"/>
  <c r="AJ82" i="10"/>
  <c r="AI236" i="10"/>
  <c r="AI82" i="9"/>
  <c r="AH236" i="9"/>
  <c r="AH238" i="9" s="1"/>
  <c r="AJ87" i="8"/>
  <c r="AI240" i="8"/>
  <c r="AH32" i="4"/>
  <c r="AH34" i="4"/>
  <c r="AH53" i="4"/>
  <c r="AF132" i="7"/>
  <c r="AH55" i="4"/>
  <c r="AH56" i="4"/>
  <c r="AH332" i="7" s="1"/>
  <c r="AH58" i="4"/>
  <c r="AH61" i="4"/>
  <c r="AG139" i="7" s="1"/>
  <c r="AH62" i="4"/>
  <c r="AG140" i="7" s="1"/>
  <c r="AH65" i="4"/>
  <c r="AF151" i="7"/>
  <c r="AH31" i="4"/>
  <c r="AH331" i="7" l="1"/>
  <c r="AG172" i="7"/>
  <c r="AH229" i="7"/>
  <c r="AH230" i="7"/>
  <c r="AH231" i="7"/>
  <c r="AH232" i="7"/>
  <c r="AH233" i="7"/>
  <c r="AH234" i="7"/>
  <c r="AH235" i="7"/>
  <c r="AH236" i="7"/>
  <c r="AH237" i="7"/>
  <c r="AH238" i="7"/>
  <c r="AH239" i="7"/>
  <c r="AH240" i="7"/>
  <c r="AH241" i="7"/>
  <c r="AH242" i="7"/>
  <c r="AH243" i="7"/>
  <c r="AG137" i="7"/>
  <c r="AH227" i="11" s="1"/>
  <c r="AH333" i="7"/>
  <c r="AG314" i="7"/>
  <c r="AG316" i="7"/>
  <c r="AG319" i="7" s="1"/>
  <c r="AG323" i="7" s="1"/>
  <c r="AG315" i="7"/>
  <c r="AG318" i="7" s="1"/>
  <c r="AG322" i="7" s="1"/>
  <c r="AG135" i="7"/>
  <c r="AH284" i="7"/>
  <c r="AH286" i="7"/>
  <c r="AG285" i="7"/>
  <c r="AG288" i="7" s="1"/>
  <c r="AG291" i="7" s="1"/>
  <c r="AG295" i="7" s="1"/>
  <c r="AG289" i="7"/>
  <c r="AG292" i="7" s="1"/>
  <c r="AG296" i="7" s="1"/>
  <c r="AG287" i="7"/>
  <c r="AG30" i="7"/>
  <c r="AH272" i="11"/>
  <c r="AG134" i="7"/>
  <c r="AF149" i="7"/>
  <c r="AF174" i="7"/>
  <c r="AG314" i="11" s="1"/>
  <c r="AF148" i="7"/>
  <c r="AG146" i="7"/>
  <c r="AG143" i="7"/>
  <c r="AG145" i="7"/>
  <c r="AG142" i="7"/>
  <c r="AG35" i="7"/>
  <c r="AG36" i="7"/>
  <c r="AG37" i="7"/>
  <c r="AG157" i="7" s="1"/>
  <c r="AG38" i="7"/>
  <c r="AG39" i="7"/>
  <c r="AG40" i="7"/>
  <c r="AG41" i="7"/>
  <c r="AG42" i="7"/>
  <c r="AG43" i="7"/>
  <c r="AG44" i="7"/>
  <c r="AG45" i="7"/>
  <c r="AG46" i="7"/>
  <c r="AG47" i="7"/>
  <c r="AG48" i="7"/>
  <c r="AG168" i="7" s="1"/>
  <c r="AK82" i="10"/>
  <c r="AJ236" i="10"/>
  <c r="AJ82" i="9"/>
  <c r="AI236" i="9"/>
  <c r="AI238" i="9" s="1"/>
  <c r="AK87" i="8"/>
  <c r="AJ240" i="8"/>
  <c r="AI31" i="4"/>
  <c r="AI65" i="4"/>
  <c r="AG151" i="7"/>
  <c r="AI62" i="4"/>
  <c r="AH140" i="7" s="1"/>
  <c r="AI61" i="4"/>
  <c r="AH139" i="7" s="1"/>
  <c r="AI58" i="4"/>
  <c r="AI56" i="4"/>
  <c r="AI332" i="7" s="1"/>
  <c r="AI55" i="4"/>
  <c r="AI53" i="4"/>
  <c r="AG132" i="7"/>
  <c r="AI34" i="4"/>
  <c r="AI32" i="4"/>
  <c r="AI331" i="7" l="1"/>
  <c r="AH172" i="7"/>
  <c r="AH137" i="7"/>
  <c r="AI227" i="11" s="1"/>
  <c r="AI333" i="7"/>
  <c r="AI229" i="7"/>
  <c r="AI230" i="7"/>
  <c r="AI231" i="7"/>
  <c r="AI232" i="7"/>
  <c r="AI233" i="7"/>
  <c r="AI234" i="7"/>
  <c r="AI235" i="7"/>
  <c r="AI236" i="7"/>
  <c r="AI237" i="7"/>
  <c r="AI238" i="7"/>
  <c r="AI239" i="7"/>
  <c r="AI240" i="7"/>
  <c r="AI241" i="7"/>
  <c r="AI242" i="7"/>
  <c r="AI243" i="7"/>
  <c r="AH315" i="7"/>
  <c r="AH318" i="7" s="1"/>
  <c r="AH322" i="7" s="1"/>
  <c r="AH314" i="7"/>
  <c r="AH316" i="7"/>
  <c r="AH319" i="7" s="1"/>
  <c r="AH323" i="7" s="1"/>
  <c r="AH135" i="7"/>
  <c r="AI284" i="7"/>
  <c r="AI286" i="7"/>
  <c r="AH285" i="7"/>
  <c r="AH288" i="7" s="1"/>
  <c r="AH291" i="7" s="1"/>
  <c r="AH295" i="7" s="1"/>
  <c r="AH289" i="7"/>
  <c r="AH292" i="7" s="1"/>
  <c r="AH296" i="7" s="1"/>
  <c r="AH287" i="7"/>
  <c r="AH30" i="7"/>
  <c r="AI272" i="11"/>
  <c r="AH134" i="7"/>
  <c r="AG149" i="7"/>
  <c r="AG148" i="7"/>
  <c r="AG174" i="7"/>
  <c r="AH314" i="11" s="1"/>
  <c r="AH35" i="7"/>
  <c r="AH36" i="7"/>
  <c r="AH37" i="7"/>
  <c r="AH157" i="7" s="1"/>
  <c r="AH38" i="7"/>
  <c r="AH39" i="7"/>
  <c r="AH40" i="7"/>
  <c r="AH41" i="7"/>
  <c r="AH42" i="7"/>
  <c r="AH43" i="7"/>
  <c r="AH44" i="7"/>
  <c r="AH45" i="7"/>
  <c r="AH46" i="7"/>
  <c r="AH47" i="7"/>
  <c r="AH48" i="7"/>
  <c r="AH168" i="7" s="1"/>
  <c r="AH142" i="7"/>
  <c r="AH145" i="7"/>
  <c r="AH143" i="7"/>
  <c r="AH146" i="7"/>
  <c r="AL82" i="10"/>
  <c r="AK236" i="10"/>
  <c r="AK82" i="9"/>
  <c r="AJ236" i="9"/>
  <c r="AJ238" i="9" s="1"/>
  <c r="AL87" i="8"/>
  <c r="AK240" i="8"/>
  <c r="AJ32" i="4"/>
  <c r="AJ34" i="4"/>
  <c r="AJ53" i="4"/>
  <c r="AH132" i="7"/>
  <c r="AJ55" i="4"/>
  <c r="AJ56" i="4"/>
  <c r="AJ332" i="7" s="1"/>
  <c r="AJ58" i="4"/>
  <c r="AJ61" i="4"/>
  <c r="AI139" i="7" s="1"/>
  <c r="AJ62" i="4"/>
  <c r="AI140" i="7" s="1"/>
  <c r="AJ65" i="4"/>
  <c r="AH151" i="7"/>
  <c r="AJ31" i="4"/>
  <c r="AJ331" i="7" l="1"/>
  <c r="AI172" i="7"/>
  <c r="AJ229" i="7"/>
  <c r="AJ230" i="7"/>
  <c r="AJ231" i="7"/>
  <c r="AJ232" i="7"/>
  <c r="AJ233" i="7"/>
  <c r="AJ234" i="7"/>
  <c r="AJ235" i="7"/>
  <c r="AJ236" i="7"/>
  <c r="AJ237" i="7"/>
  <c r="AJ238" i="7"/>
  <c r="AJ239" i="7"/>
  <c r="AJ240" i="7"/>
  <c r="AJ241" i="7"/>
  <c r="AJ242" i="7"/>
  <c r="AJ243" i="7"/>
  <c r="AI137" i="7"/>
  <c r="AJ227" i="11" s="1"/>
  <c r="AJ333" i="7"/>
  <c r="AI314" i="7"/>
  <c r="AI315" i="7"/>
  <c r="AI318" i="7" s="1"/>
  <c r="AI322" i="7" s="1"/>
  <c r="AI316" i="7"/>
  <c r="AI319" i="7" s="1"/>
  <c r="AI323" i="7" s="1"/>
  <c r="AI135" i="7"/>
  <c r="AJ284" i="7"/>
  <c r="AJ286" i="7"/>
  <c r="AI285" i="7"/>
  <c r="AI288" i="7" s="1"/>
  <c r="AI291" i="7" s="1"/>
  <c r="AI295" i="7" s="1"/>
  <c r="AI289" i="7"/>
  <c r="AI292" i="7" s="1"/>
  <c r="AI296" i="7" s="1"/>
  <c r="AI287" i="7"/>
  <c r="AI30" i="7"/>
  <c r="AJ272" i="11"/>
  <c r="AI134" i="7"/>
  <c r="AH174" i="7"/>
  <c r="AI314" i="11" s="1"/>
  <c r="AI146" i="7"/>
  <c r="AI143" i="7"/>
  <c r="AI145" i="7"/>
  <c r="AI142" i="7"/>
  <c r="AI35" i="7"/>
  <c r="AI36" i="7"/>
  <c r="AI37" i="7"/>
  <c r="AI157" i="7" s="1"/>
  <c r="AI38" i="7"/>
  <c r="AI39" i="7"/>
  <c r="AI40" i="7"/>
  <c r="AI41" i="7"/>
  <c r="AI42" i="7"/>
  <c r="AI43" i="7"/>
  <c r="AI44" i="7"/>
  <c r="AI45" i="7"/>
  <c r="AI46" i="7"/>
  <c r="AI47" i="7"/>
  <c r="AI48" i="7"/>
  <c r="AI168" i="7" s="1"/>
  <c r="AH149" i="7"/>
  <c r="AH148" i="7"/>
  <c r="AM82" i="10"/>
  <c r="AL236" i="10"/>
  <c r="AL82" i="9"/>
  <c r="AK236" i="9"/>
  <c r="AK238" i="9" s="1"/>
  <c r="AM87" i="8"/>
  <c r="AL240" i="8"/>
  <c r="AK31" i="4"/>
  <c r="AK65" i="4"/>
  <c r="AI151" i="7"/>
  <c r="AK62" i="4"/>
  <c r="AJ140" i="7" s="1"/>
  <c r="AK61" i="4"/>
  <c r="AJ139" i="7" s="1"/>
  <c r="AK58" i="4"/>
  <c r="AK56" i="4"/>
  <c r="AK332" i="7" s="1"/>
  <c r="AK55" i="4"/>
  <c r="AK53" i="4"/>
  <c r="AI132" i="7"/>
  <c r="AK34" i="4"/>
  <c r="AK32" i="4"/>
  <c r="AK331" i="7" l="1"/>
  <c r="AJ172" i="7"/>
  <c r="AJ137" i="7"/>
  <c r="AK227" i="11" s="1"/>
  <c r="AK333" i="7"/>
  <c r="AK229" i="7"/>
  <c r="AK230" i="7"/>
  <c r="AK231" i="7"/>
  <c r="AK232" i="7"/>
  <c r="AK233" i="7"/>
  <c r="AK234" i="7"/>
  <c r="AK235" i="7"/>
  <c r="AK236" i="7"/>
  <c r="AK237" i="7"/>
  <c r="AK238" i="7"/>
  <c r="AK239" i="7"/>
  <c r="AK240" i="7"/>
  <c r="AK241" i="7"/>
  <c r="AK242" i="7"/>
  <c r="AK243" i="7"/>
  <c r="AJ316" i="7"/>
  <c r="AJ319" i="7" s="1"/>
  <c r="AJ323" i="7" s="1"/>
  <c r="AJ314" i="7"/>
  <c r="AJ315" i="7"/>
  <c r="AJ318" i="7" s="1"/>
  <c r="AJ322" i="7" s="1"/>
  <c r="AJ135" i="7"/>
  <c r="AK284" i="7"/>
  <c r="AK286" i="7"/>
  <c r="AJ285" i="7"/>
  <c r="AJ288" i="7" s="1"/>
  <c r="AJ289" i="7"/>
  <c r="AJ292" i="7" s="1"/>
  <c r="AJ296" i="7" s="1"/>
  <c r="AJ287" i="7"/>
  <c r="AJ30" i="7"/>
  <c r="AK272" i="11"/>
  <c r="AJ134" i="7"/>
  <c r="AI149" i="7"/>
  <c r="AI174" i="7"/>
  <c r="AJ314" i="11" s="1"/>
  <c r="AI148" i="7"/>
  <c r="AJ35" i="7"/>
  <c r="AJ36" i="7"/>
  <c r="AJ37" i="7"/>
  <c r="AJ157" i="7" s="1"/>
  <c r="AJ38" i="7"/>
  <c r="AJ39" i="7"/>
  <c r="AJ40" i="7"/>
  <c r="AJ41" i="7"/>
  <c r="AJ42" i="7"/>
  <c r="AJ43" i="7"/>
  <c r="AJ44" i="7"/>
  <c r="AJ45" i="7"/>
  <c r="AJ46" i="7"/>
  <c r="AJ47" i="7"/>
  <c r="AJ48" i="7"/>
  <c r="AJ168" i="7" s="1"/>
  <c r="AJ145" i="7"/>
  <c r="AJ142" i="7"/>
  <c r="AJ146" i="7"/>
  <c r="AJ143" i="7"/>
  <c r="AN82" i="10"/>
  <c r="AM236" i="10"/>
  <c r="AM82" i="9"/>
  <c r="AL236" i="9"/>
  <c r="AL238" i="9" s="1"/>
  <c r="AN87" i="8"/>
  <c r="AM240" i="8"/>
  <c r="AL32" i="4"/>
  <c r="AL34" i="4"/>
  <c r="AL53" i="4"/>
  <c r="AJ132" i="7"/>
  <c r="AL55" i="4"/>
  <c r="AL56" i="4"/>
  <c r="AL332" i="7" s="1"/>
  <c r="AL58" i="4"/>
  <c r="AL61" i="4"/>
  <c r="AK139" i="7" s="1"/>
  <c r="AL62" i="4"/>
  <c r="AK140" i="7" s="1"/>
  <c r="AL65" i="4"/>
  <c r="AJ151" i="7"/>
  <c r="AL31" i="4"/>
  <c r="AL331" i="7" l="1"/>
  <c r="AK172" i="7"/>
  <c r="AL229" i="7"/>
  <c r="AL230" i="7"/>
  <c r="AL231" i="7"/>
  <c r="AL232" i="7"/>
  <c r="AL233" i="7"/>
  <c r="AL234" i="7"/>
  <c r="AL235" i="7"/>
  <c r="AL236" i="7"/>
  <c r="AL237" i="7"/>
  <c r="AL238" i="7"/>
  <c r="AL239" i="7"/>
  <c r="AL240" i="7"/>
  <c r="AL241" i="7"/>
  <c r="AL242" i="7"/>
  <c r="AL243" i="7"/>
  <c r="AK137" i="7"/>
  <c r="AL227" i="11" s="1"/>
  <c r="AL333" i="7"/>
  <c r="AK316" i="7"/>
  <c r="AK319" i="7" s="1"/>
  <c r="AK323" i="7" s="1"/>
  <c r="AK314" i="7"/>
  <c r="AK315" i="7"/>
  <c r="AK318" i="7" s="1"/>
  <c r="AK322" i="7" s="1"/>
  <c r="AK135" i="7"/>
  <c r="AL284" i="7"/>
  <c r="AL286" i="7"/>
  <c r="AK285" i="7"/>
  <c r="AK288" i="7" s="1"/>
  <c r="AK289" i="7"/>
  <c r="AK292" i="7" s="1"/>
  <c r="AK296" i="7" s="1"/>
  <c r="AK287" i="7"/>
  <c r="AK30" i="7"/>
  <c r="AL272" i="11"/>
  <c r="AK134" i="7"/>
  <c r="AJ149" i="7"/>
  <c r="AJ174" i="7"/>
  <c r="AK314" i="11" s="1"/>
  <c r="AJ148" i="7"/>
  <c r="AK146" i="7"/>
  <c r="AK143" i="7"/>
  <c r="AK145" i="7"/>
  <c r="AK142" i="7"/>
  <c r="AK35" i="7"/>
  <c r="AK36" i="7"/>
  <c r="AK37" i="7"/>
  <c r="AK157" i="7" s="1"/>
  <c r="AK38" i="7"/>
  <c r="AK39" i="7"/>
  <c r="AK40" i="7"/>
  <c r="AK41" i="7"/>
  <c r="AK42" i="7"/>
  <c r="AK43" i="7"/>
  <c r="AK44" i="7"/>
  <c r="AK45" i="7"/>
  <c r="AK46" i="7"/>
  <c r="AK47" i="7"/>
  <c r="AK48" i="7"/>
  <c r="AK168" i="7" s="1"/>
  <c r="AO82" i="10"/>
  <c r="AN236" i="10"/>
  <c r="AN82" i="9"/>
  <c r="AM236" i="9"/>
  <c r="AM238" i="9" s="1"/>
  <c r="AO87" i="8"/>
  <c r="AN240" i="8"/>
  <c r="AM31" i="4"/>
  <c r="AM65" i="4"/>
  <c r="AK151" i="7"/>
  <c r="AM62" i="4"/>
  <c r="AL140" i="7" s="1"/>
  <c r="AM61" i="4"/>
  <c r="AL139" i="7" s="1"/>
  <c r="AM58" i="4"/>
  <c r="AM56" i="4"/>
  <c r="AM332" i="7" s="1"/>
  <c r="AM55" i="4"/>
  <c r="AM53" i="4"/>
  <c r="AK132" i="7"/>
  <c r="AM34" i="4"/>
  <c r="AM32" i="4"/>
  <c r="AM331" i="7" l="1"/>
  <c r="AL172" i="7"/>
  <c r="AL137" i="7"/>
  <c r="AM227" i="11" s="1"/>
  <c r="AM333" i="7"/>
  <c r="AM229" i="7"/>
  <c r="AM230" i="7"/>
  <c r="AM231" i="7"/>
  <c r="AM232" i="7"/>
  <c r="AM233" i="7"/>
  <c r="AM234" i="7"/>
  <c r="AM235" i="7"/>
  <c r="AM236" i="7"/>
  <c r="AM237" i="7"/>
  <c r="AM238" i="7"/>
  <c r="AM239" i="7"/>
  <c r="AM240" i="7"/>
  <c r="AM241" i="7"/>
  <c r="AM242" i="7"/>
  <c r="AM243" i="7"/>
  <c r="AL314" i="7"/>
  <c r="AL316" i="7"/>
  <c r="AL319" i="7" s="1"/>
  <c r="AL323" i="7" s="1"/>
  <c r="AL315" i="7"/>
  <c r="AL318" i="7" s="1"/>
  <c r="AL322" i="7" s="1"/>
  <c r="AL135" i="7"/>
  <c r="AM284" i="7"/>
  <c r="AM286" i="7"/>
  <c r="AL285" i="7"/>
  <c r="AL288" i="7" s="1"/>
  <c r="AL289" i="7"/>
  <c r="AL292" i="7" s="1"/>
  <c r="AL296" i="7" s="1"/>
  <c r="AL287" i="7"/>
  <c r="AK149" i="7"/>
  <c r="AL30" i="7"/>
  <c r="AM272" i="11"/>
  <c r="AL134" i="7"/>
  <c r="AK148" i="7"/>
  <c r="AK174" i="7"/>
  <c r="AL314" i="11" s="1"/>
  <c r="AL35" i="7"/>
  <c r="AL36" i="7"/>
  <c r="AL37" i="7"/>
  <c r="AL157" i="7" s="1"/>
  <c r="AL38" i="7"/>
  <c r="AL39" i="7"/>
  <c r="AL40" i="7"/>
  <c r="AL41" i="7"/>
  <c r="AL42" i="7"/>
  <c r="AL43" i="7"/>
  <c r="AL44" i="7"/>
  <c r="AL45" i="7"/>
  <c r="AL46" i="7"/>
  <c r="AL47" i="7"/>
  <c r="AL48" i="7"/>
  <c r="AL168" i="7" s="1"/>
  <c r="AL145" i="7"/>
  <c r="AL142" i="7"/>
  <c r="AL146" i="7"/>
  <c r="AL143" i="7"/>
  <c r="AP82" i="10"/>
  <c r="AO236" i="10"/>
  <c r="AO82" i="9"/>
  <c r="AN236" i="9"/>
  <c r="AN238" i="9" s="1"/>
  <c r="AP87" i="8"/>
  <c r="AO240" i="8"/>
  <c r="AN32" i="4"/>
  <c r="AN34" i="4"/>
  <c r="AN53" i="4"/>
  <c r="AL132" i="7"/>
  <c r="AN55" i="4"/>
  <c r="AN56" i="4"/>
  <c r="AN332" i="7" s="1"/>
  <c r="AN58" i="4"/>
  <c r="AN61" i="4"/>
  <c r="AM139" i="7" s="1"/>
  <c r="AN62" i="4"/>
  <c r="AM140" i="7" s="1"/>
  <c r="AN65" i="4"/>
  <c r="AL151" i="7"/>
  <c r="AN31" i="4"/>
  <c r="AN331" i="7" l="1"/>
  <c r="AM172" i="7"/>
  <c r="AN229" i="7"/>
  <c r="AN230" i="7"/>
  <c r="AN231" i="7"/>
  <c r="AN232" i="7"/>
  <c r="AN233" i="7"/>
  <c r="AN234" i="7"/>
  <c r="AN235" i="7"/>
  <c r="AN236" i="7"/>
  <c r="AN237" i="7"/>
  <c r="AN238" i="7"/>
  <c r="AN239" i="7"/>
  <c r="AN240" i="7"/>
  <c r="AN241" i="7"/>
  <c r="AN242" i="7"/>
  <c r="AN243" i="7"/>
  <c r="AM137" i="7"/>
  <c r="AN227" i="11" s="1"/>
  <c r="AN333" i="7"/>
  <c r="AM315" i="7"/>
  <c r="AM314" i="7"/>
  <c r="AM316" i="7"/>
  <c r="AM319" i="7" s="1"/>
  <c r="AM323" i="7" s="1"/>
  <c r="AM135" i="7"/>
  <c r="AN284" i="7"/>
  <c r="AN286" i="7"/>
  <c r="AM285" i="7"/>
  <c r="AM288" i="7" s="1"/>
  <c r="AM289" i="7"/>
  <c r="AM292" i="7" s="1"/>
  <c r="AM296" i="7" s="1"/>
  <c r="AM287" i="7"/>
  <c r="AM30" i="7"/>
  <c r="AL174" i="7"/>
  <c r="AM314" i="11" s="1"/>
  <c r="AN272" i="11"/>
  <c r="AM134" i="7"/>
  <c r="AL149" i="7"/>
  <c r="AL148" i="7"/>
  <c r="AM146" i="7"/>
  <c r="AM143" i="7"/>
  <c r="AM145" i="7"/>
  <c r="AM142" i="7"/>
  <c r="AM35" i="7"/>
  <c r="AM36" i="7"/>
  <c r="AM37" i="7"/>
  <c r="AM157" i="7" s="1"/>
  <c r="AM38" i="7"/>
  <c r="AM39" i="7"/>
  <c r="AM40" i="7"/>
  <c r="AM41" i="7"/>
  <c r="AM42" i="7"/>
  <c r="AM43" i="7"/>
  <c r="AM44" i="7"/>
  <c r="AM45" i="7"/>
  <c r="AM46" i="7"/>
  <c r="AM47" i="7"/>
  <c r="AM48" i="7"/>
  <c r="AM168" i="7" s="1"/>
  <c r="AQ82" i="10"/>
  <c r="AP236" i="10"/>
  <c r="AP82" i="9"/>
  <c r="AO236" i="9"/>
  <c r="AO238" i="9" s="1"/>
  <c r="AQ87" i="8"/>
  <c r="AP240" i="8"/>
  <c r="AO31" i="4"/>
  <c r="AO65" i="4"/>
  <c r="AM151" i="7"/>
  <c r="AO62" i="4"/>
  <c r="AN140" i="7" s="1"/>
  <c r="AO61" i="4"/>
  <c r="AN139" i="7" s="1"/>
  <c r="AO58" i="4"/>
  <c r="AO56" i="4"/>
  <c r="AO332" i="7" s="1"/>
  <c r="AO55" i="4"/>
  <c r="AO53" i="4"/>
  <c r="AM132" i="7"/>
  <c r="AO34" i="4"/>
  <c r="AO32" i="4"/>
  <c r="AO331" i="7" l="1"/>
  <c r="AN172" i="7"/>
  <c r="AN137" i="7"/>
  <c r="AO227" i="11" s="1"/>
  <c r="AO333" i="7"/>
  <c r="AO229" i="7"/>
  <c r="AO230" i="7"/>
  <c r="AO231" i="7"/>
  <c r="AO232" i="7"/>
  <c r="AO233" i="7"/>
  <c r="AO234" i="7"/>
  <c r="AO235" i="7"/>
  <c r="AO236" i="7"/>
  <c r="AO237" i="7"/>
  <c r="AO238" i="7"/>
  <c r="AO239" i="7"/>
  <c r="AO240" i="7"/>
  <c r="AO241" i="7"/>
  <c r="AO242" i="7"/>
  <c r="AO243" i="7"/>
  <c r="AN316" i="7"/>
  <c r="AN319" i="7" s="1"/>
  <c r="AN323" i="7" s="1"/>
  <c r="AN314" i="7"/>
  <c r="AN315" i="7"/>
  <c r="AN135" i="7"/>
  <c r="AO284" i="7"/>
  <c r="AO286" i="7"/>
  <c r="AN285" i="7"/>
  <c r="AN288" i="7" s="1"/>
  <c r="AN289" i="7"/>
  <c r="AN292" i="7" s="1"/>
  <c r="AN296" i="7" s="1"/>
  <c r="AN287" i="7"/>
  <c r="AN30" i="7"/>
  <c r="AO272" i="11"/>
  <c r="AN134" i="7"/>
  <c r="AM148" i="7"/>
  <c r="AM174" i="7"/>
  <c r="AN314" i="11" s="1"/>
  <c r="AM149" i="7"/>
  <c r="AN35" i="7"/>
  <c r="AN36" i="7"/>
  <c r="AN37" i="7"/>
  <c r="AN157" i="7" s="1"/>
  <c r="AN38" i="7"/>
  <c r="AN39" i="7"/>
  <c r="AN40" i="7"/>
  <c r="AN41" i="7"/>
  <c r="AN42" i="7"/>
  <c r="AN43" i="7"/>
  <c r="AN44" i="7"/>
  <c r="AN45" i="7"/>
  <c r="AN46" i="7"/>
  <c r="AN47" i="7"/>
  <c r="AN48" i="7"/>
  <c r="AN168" i="7" s="1"/>
  <c r="AN145" i="7"/>
  <c r="AN142" i="7"/>
  <c r="AN146" i="7"/>
  <c r="AN143" i="7"/>
  <c r="AR82" i="10"/>
  <c r="AQ236" i="10"/>
  <c r="AQ82" i="9"/>
  <c r="AP236" i="9"/>
  <c r="AP238" i="9" s="1"/>
  <c r="AR87" i="8"/>
  <c r="AQ240" i="8"/>
  <c r="AP32" i="4"/>
  <c r="AP34" i="4"/>
  <c r="AP53" i="4"/>
  <c r="AN132" i="7"/>
  <c r="AP55" i="4"/>
  <c r="AP56" i="4"/>
  <c r="AP332" i="7" s="1"/>
  <c r="AP58" i="4"/>
  <c r="AP61" i="4"/>
  <c r="AO139" i="7" s="1"/>
  <c r="AP62" i="4"/>
  <c r="AO140" i="7" s="1"/>
  <c r="AP65" i="4"/>
  <c r="AN151" i="7"/>
  <c r="AP31" i="4"/>
  <c r="AP331" i="7" l="1"/>
  <c r="AO172" i="7"/>
  <c r="AP229" i="7"/>
  <c r="AP230" i="7"/>
  <c r="AP231" i="7"/>
  <c r="AP232" i="7"/>
  <c r="AP233" i="7"/>
  <c r="AP234" i="7"/>
  <c r="AP235" i="7"/>
  <c r="AP236" i="7"/>
  <c r="AP237" i="7"/>
  <c r="AP238" i="7"/>
  <c r="AP239" i="7"/>
  <c r="AP240" i="7"/>
  <c r="AP241" i="7"/>
  <c r="AP242" i="7"/>
  <c r="AP243" i="7"/>
  <c r="AO137" i="7"/>
  <c r="AP227" i="11" s="1"/>
  <c r="AP333" i="7"/>
  <c r="AO314" i="7"/>
  <c r="AO316" i="7"/>
  <c r="AO319" i="7" s="1"/>
  <c r="AO323" i="7" s="1"/>
  <c r="AO315" i="7"/>
  <c r="AN149" i="7"/>
  <c r="AO135" i="7"/>
  <c r="AP284" i="7"/>
  <c r="AP286" i="7"/>
  <c r="AO285" i="7"/>
  <c r="AO288" i="7" s="1"/>
  <c r="AO289" i="7"/>
  <c r="AO292" i="7" s="1"/>
  <c r="AO296" i="7" s="1"/>
  <c r="AO287" i="7"/>
  <c r="AO30" i="7"/>
  <c r="AP272" i="11"/>
  <c r="AO134" i="7"/>
  <c r="AN174" i="7"/>
  <c r="AO314" i="11" s="1"/>
  <c r="AN148" i="7"/>
  <c r="AO146" i="7"/>
  <c r="AO143" i="7"/>
  <c r="AO145" i="7"/>
  <c r="AO142" i="7"/>
  <c r="AO35" i="7"/>
  <c r="AO36" i="7"/>
  <c r="AO37" i="7"/>
  <c r="AO157" i="7" s="1"/>
  <c r="AO38" i="7"/>
  <c r="AO39" i="7"/>
  <c r="AO40" i="7"/>
  <c r="AO41" i="7"/>
  <c r="AO42" i="7"/>
  <c r="AO43" i="7"/>
  <c r="AO44" i="7"/>
  <c r="AO45" i="7"/>
  <c r="AO46" i="7"/>
  <c r="AO47" i="7"/>
  <c r="AO48" i="7"/>
  <c r="AO168" i="7" s="1"/>
  <c r="AS82" i="10"/>
  <c r="AR236" i="10"/>
  <c r="AR82" i="9"/>
  <c r="AQ236" i="9"/>
  <c r="AQ238" i="9" s="1"/>
  <c r="AS87" i="8"/>
  <c r="AR240" i="8"/>
  <c r="AQ31" i="4"/>
  <c r="AQ65" i="4"/>
  <c r="AO151" i="7"/>
  <c r="AQ62" i="4"/>
  <c r="AP140" i="7" s="1"/>
  <c r="AQ61" i="4"/>
  <c r="AP139" i="7" s="1"/>
  <c r="AQ58" i="4"/>
  <c r="AQ56" i="4"/>
  <c r="AQ332" i="7" s="1"/>
  <c r="AQ55" i="4"/>
  <c r="AQ53" i="4"/>
  <c r="AO132" i="7"/>
  <c r="AQ34" i="4"/>
  <c r="AQ32" i="4"/>
  <c r="AQ331" i="7" l="1"/>
  <c r="AP172" i="7"/>
  <c r="AP137" i="7"/>
  <c r="AQ227" i="11" s="1"/>
  <c r="AQ333" i="7"/>
  <c r="AQ229" i="7"/>
  <c r="AQ230" i="7"/>
  <c r="AQ231" i="7"/>
  <c r="AQ232" i="7"/>
  <c r="AQ233" i="7"/>
  <c r="AQ234" i="7"/>
  <c r="AQ235" i="7"/>
  <c r="AQ236" i="7"/>
  <c r="AQ237" i="7"/>
  <c r="AQ238" i="7"/>
  <c r="AQ239" i="7"/>
  <c r="AQ240" i="7"/>
  <c r="AQ241" i="7"/>
  <c r="AQ242" i="7"/>
  <c r="AQ243" i="7"/>
  <c r="AP316" i="7"/>
  <c r="AP319" i="7" s="1"/>
  <c r="AP323" i="7" s="1"/>
  <c r="AP315" i="7"/>
  <c r="AP314" i="7"/>
  <c r="AP135" i="7"/>
  <c r="AQ284" i="7"/>
  <c r="AQ286" i="7"/>
  <c r="AP285" i="7"/>
  <c r="AP288" i="7" s="1"/>
  <c r="AP289" i="7"/>
  <c r="AP292" i="7" s="1"/>
  <c r="AP296" i="7" s="1"/>
  <c r="AP287" i="7"/>
  <c r="AP30" i="7"/>
  <c r="AO174" i="7"/>
  <c r="AP314" i="11" s="1"/>
  <c r="AQ272" i="11"/>
  <c r="AP134" i="7"/>
  <c r="AO148" i="7"/>
  <c r="AO149" i="7"/>
  <c r="AP35" i="7"/>
  <c r="AP36" i="7"/>
  <c r="AP37" i="7"/>
  <c r="AP157" i="7" s="1"/>
  <c r="AP38" i="7"/>
  <c r="AP39" i="7"/>
  <c r="AP40" i="7"/>
  <c r="AP41" i="7"/>
  <c r="AP42" i="7"/>
  <c r="AP43" i="7"/>
  <c r="AP44" i="7"/>
  <c r="AP45" i="7"/>
  <c r="AP46" i="7"/>
  <c r="AP47" i="7"/>
  <c r="AP48" i="7"/>
  <c r="AP168" i="7" s="1"/>
  <c r="AP142" i="7"/>
  <c r="AP145" i="7"/>
  <c r="AP143" i="7"/>
  <c r="AP146" i="7"/>
  <c r="AT82" i="10"/>
  <c r="AS236" i="10"/>
  <c r="AS82" i="9"/>
  <c r="AR236" i="9"/>
  <c r="AR238" i="9" s="1"/>
  <c r="AT87" i="8"/>
  <c r="AS240" i="8"/>
  <c r="AR32" i="4"/>
  <c r="AR34" i="4"/>
  <c r="AR53" i="4"/>
  <c r="AP132" i="7"/>
  <c r="AR55" i="4"/>
  <c r="AR56" i="4"/>
  <c r="AR332" i="7" s="1"/>
  <c r="AR58" i="4"/>
  <c r="AR61" i="4"/>
  <c r="AQ139" i="7" s="1"/>
  <c r="AR62" i="4"/>
  <c r="AQ140" i="7" s="1"/>
  <c r="AR65" i="4"/>
  <c r="AP151" i="7"/>
  <c r="AR31" i="4"/>
  <c r="AR331" i="7" l="1"/>
  <c r="AQ172" i="7"/>
  <c r="AR229" i="7"/>
  <c r="AR230" i="7"/>
  <c r="AR231" i="7"/>
  <c r="AR232" i="7"/>
  <c r="AR233" i="7"/>
  <c r="AR234" i="7"/>
  <c r="AR235" i="7"/>
  <c r="AR236" i="7"/>
  <c r="AR237" i="7"/>
  <c r="AR238" i="7"/>
  <c r="AR239" i="7"/>
  <c r="AR240" i="7"/>
  <c r="AR241" i="7"/>
  <c r="AR242" i="7"/>
  <c r="AR243" i="7"/>
  <c r="AQ137" i="7"/>
  <c r="AR227" i="11" s="1"/>
  <c r="AR333" i="7"/>
  <c r="AQ314" i="7"/>
  <c r="AQ315" i="7"/>
  <c r="AQ316" i="7"/>
  <c r="AQ319" i="7" s="1"/>
  <c r="AQ323" i="7" s="1"/>
  <c r="AQ135" i="7"/>
  <c r="AR284" i="7"/>
  <c r="AR286" i="7"/>
  <c r="AQ285" i="7"/>
  <c r="AQ288" i="7" s="1"/>
  <c r="AQ289" i="7"/>
  <c r="AQ292" i="7" s="1"/>
  <c r="AQ296" i="7" s="1"/>
  <c r="AQ287" i="7"/>
  <c r="AQ30" i="7"/>
  <c r="AR272" i="11"/>
  <c r="AQ134" i="7"/>
  <c r="AP174" i="7"/>
  <c r="AQ314" i="11" s="1"/>
  <c r="AQ146" i="7"/>
  <c r="AQ143" i="7"/>
  <c r="AQ145" i="7"/>
  <c r="AQ142" i="7"/>
  <c r="AQ35" i="7"/>
  <c r="AQ36" i="7"/>
  <c r="AQ37" i="7"/>
  <c r="AQ157" i="7" s="1"/>
  <c r="AQ38" i="7"/>
  <c r="AQ39" i="7"/>
  <c r="AQ40" i="7"/>
  <c r="AQ41" i="7"/>
  <c r="AQ42" i="7"/>
  <c r="AQ43" i="7"/>
  <c r="AQ44" i="7"/>
  <c r="AQ45" i="7"/>
  <c r="AQ46" i="7"/>
  <c r="AQ47" i="7"/>
  <c r="AQ48" i="7"/>
  <c r="AQ168" i="7" s="1"/>
  <c r="AP149" i="7"/>
  <c r="AP148" i="7"/>
  <c r="AU82" i="10"/>
  <c r="AT236" i="10"/>
  <c r="AT82" i="9"/>
  <c r="AS236" i="9"/>
  <c r="AS238" i="9" s="1"/>
  <c r="AU87" i="8"/>
  <c r="AT240" i="8"/>
  <c r="AS31" i="4"/>
  <c r="AS65" i="4"/>
  <c r="AQ151" i="7"/>
  <c r="AS62" i="4"/>
  <c r="AR140" i="7" s="1"/>
  <c r="AS61" i="4"/>
  <c r="AR139" i="7" s="1"/>
  <c r="AS58" i="4"/>
  <c r="AS56" i="4"/>
  <c r="AS332" i="7" s="1"/>
  <c r="AS55" i="4"/>
  <c r="AS53" i="4"/>
  <c r="AQ132" i="7"/>
  <c r="AS34" i="4"/>
  <c r="AS32" i="4"/>
  <c r="AS331" i="7" l="1"/>
  <c r="AR172" i="7"/>
  <c r="AQ149" i="7"/>
  <c r="AR137" i="7"/>
  <c r="AS227" i="11" s="1"/>
  <c r="AS333" i="7"/>
  <c r="AS229" i="7"/>
  <c r="AS230" i="7"/>
  <c r="AS231" i="7"/>
  <c r="AS232" i="7"/>
  <c r="AS233" i="7"/>
  <c r="AS234" i="7"/>
  <c r="AS235" i="7"/>
  <c r="AS236" i="7"/>
  <c r="AS237" i="7"/>
  <c r="AS238" i="7"/>
  <c r="AS239" i="7"/>
  <c r="AS240" i="7"/>
  <c r="AS241" i="7"/>
  <c r="AS242" i="7"/>
  <c r="AS243" i="7"/>
  <c r="AR316" i="7"/>
  <c r="AR319" i="7" s="1"/>
  <c r="AR323" i="7" s="1"/>
  <c r="AR314" i="7"/>
  <c r="AR315" i="7"/>
  <c r="AR135" i="7"/>
  <c r="AS284" i="7"/>
  <c r="AS286" i="7"/>
  <c r="AR285" i="7"/>
  <c r="AR288" i="7" s="1"/>
  <c r="AR289" i="7"/>
  <c r="AR292" i="7" s="1"/>
  <c r="AR296" i="7" s="1"/>
  <c r="AR287" i="7"/>
  <c r="AR30" i="7"/>
  <c r="AS272" i="11"/>
  <c r="AR134" i="7"/>
  <c r="AQ174" i="7"/>
  <c r="AR314" i="11" s="1"/>
  <c r="AQ148" i="7"/>
  <c r="AR35" i="7"/>
  <c r="AR36" i="7"/>
  <c r="AR37" i="7"/>
  <c r="AR157" i="7" s="1"/>
  <c r="AR38" i="7"/>
  <c r="AR39" i="7"/>
  <c r="AR40" i="7"/>
  <c r="AR41" i="7"/>
  <c r="AR42" i="7"/>
  <c r="AR43" i="7"/>
  <c r="AR44" i="7"/>
  <c r="AR45" i="7"/>
  <c r="AR46" i="7"/>
  <c r="AR47" i="7"/>
  <c r="AR48" i="7"/>
  <c r="AR168" i="7" s="1"/>
  <c r="AR145" i="7"/>
  <c r="AR142" i="7"/>
  <c r="AR146" i="7"/>
  <c r="AR143" i="7"/>
  <c r="AV82" i="10"/>
  <c r="AU236" i="10"/>
  <c r="AU82" i="9"/>
  <c r="AT236" i="9"/>
  <c r="AT238" i="9" s="1"/>
  <c r="AV87" i="8"/>
  <c r="AU240" i="8"/>
  <c r="AT32" i="4"/>
  <c r="AT34" i="4"/>
  <c r="AT53" i="4"/>
  <c r="AR132" i="7"/>
  <c r="AT55" i="4"/>
  <c r="AT56" i="4"/>
  <c r="AT332" i="7" s="1"/>
  <c r="AT58" i="4"/>
  <c r="AT61" i="4"/>
  <c r="AS139" i="7" s="1"/>
  <c r="AT62" i="4"/>
  <c r="AS140" i="7" s="1"/>
  <c r="AT65" i="4"/>
  <c r="AR151" i="7"/>
  <c r="AT31" i="4"/>
  <c r="AT331" i="7" l="1"/>
  <c r="AS172" i="7"/>
  <c r="AT229" i="7"/>
  <c r="AT230" i="7"/>
  <c r="AT231" i="7"/>
  <c r="AT232" i="7"/>
  <c r="AT233" i="7"/>
  <c r="AT234" i="7"/>
  <c r="AT235" i="7"/>
  <c r="AT236" i="7"/>
  <c r="AT237" i="7"/>
  <c r="AT238" i="7"/>
  <c r="AT239" i="7"/>
  <c r="AT240" i="7"/>
  <c r="AT241" i="7"/>
  <c r="AT242" i="7"/>
  <c r="AT243" i="7"/>
  <c r="AS137" i="7"/>
  <c r="AT227" i="11" s="1"/>
  <c r="AT333" i="7"/>
  <c r="AS314" i="7"/>
  <c r="AS316" i="7"/>
  <c r="AS319" i="7" s="1"/>
  <c r="AS323" i="7" s="1"/>
  <c r="AS315" i="7"/>
  <c r="AS135" i="7"/>
  <c r="AT284" i="7"/>
  <c r="AT286" i="7"/>
  <c r="AS285" i="7"/>
  <c r="AS288" i="7" s="1"/>
  <c r="AS289" i="7"/>
  <c r="AS292" i="7" s="1"/>
  <c r="AS296" i="7" s="1"/>
  <c r="AS287" i="7"/>
  <c r="AS30" i="7"/>
  <c r="AR174" i="7"/>
  <c r="AS314" i="11" s="1"/>
  <c r="AT272" i="11"/>
  <c r="AS134" i="7"/>
  <c r="AR149" i="7"/>
  <c r="AR148" i="7"/>
  <c r="AS146" i="7"/>
  <c r="AS143" i="7"/>
  <c r="AS145" i="7"/>
  <c r="AS142" i="7"/>
  <c r="AS35" i="7"/>
  <c r="AS36" i="7"/>
  <c r="AS37" i="7"/>
  <c r="AS157" i="7" s="1"/>
  <c r="AS38" i="7"/>
  <c r="AS39" i="7"/>
  <c r="AS40" i="7"/>
  <c r="AS41" i="7"/>
  <c r="AS42" i="7"/>
  <c r="AS43" i="7"/>
  <c r="AS44" i="7"/>
  <c r="AS45" i="7"/>
  <c r="AS46" i="7"/>
  <c r="AS47" i="7"/>
  <c r="AS48" i="7"/>
  <c r="AS168" i="7" s="1"/>
  <c r="AW82" i="10"/>
  <c r="AV236" i="10"/>
  <c r="AV82" i="9"/>
  <c r="AU236" i="9"/>
  <c r="AU238" i="9" s="1"/>
  <c r="AW87" i="8"/>
  <c r="AV240" i="8"/>
  <c r="AU31" i="4"/>
  <c r="AU65" i="4"/>
  <c r="AS151" i="7"/>
  <c r="AU62" i="4"/>
  <c r="AT140" i="7" s="1"/>
  <c r="AU61" i="4"/>
  <c r="AT139" i="7" s="1"/>
  <c r="AU58" i="4"/>
  <c r="AU56" i="4"/>
  <c r="AU332" i="7" s="1"/>
  <c r="AU55" i="4"/>
  <c r="AU53" i="4"/>
  <c r="AS132" i="7"/>
  <c r="AU34" i="4"/>
  <c r="AU32" i="4"/>
  <c r="AU331" i="7" l="1"/>
  <c r="AT172" i="7"/>
  <c r="AT137" i="7"/>
  <c r="AU227" i="11" s="1"/>
  <c r="AU333" i="7"/>
  <c r="AU229" i="7"/>
  <c r="AU230" i="7"/>
  <c r="AU231" i="7"/>
  <c r="AU232" i="7"/>
  <c r="AU233" i="7"/>
  <c r="AU234" i="7"/>
  <c r="AU235" i="7"/>
  <c r="AU236" i="7"/>
  <c r="AU237" i="7"/>
  <c r="AU238" i="7"/>
  <c r="AU239" i="7"/>
  <c r="AU240" i="7"/>
  <c r="AU241" i="7"/>
  <c r="AU242" i="7"/>
  <c r="AU243" i="7"/>
  <c r="AT315" i="7"/>
  <c r="AT316" i="7"/>
  <c r="AT319" i="7" s="1"/>
  <c r="AT323" i="7" s="1"/>
  <c r="AT314" i="7"/>
  <c r="AT135" i="7"/>
  <c r="AU284" i="7"/>
  <c r="AU286" i="7"/>
  <c r="AT289" i="7"/>
  <c r="AT292" i="7" s="1"/>
  <c r="AT296" i="7" s="1"/>
  <c r="AT285" i="7"/>
  <c r="AT288" i="7" s="1"/>
  <c r="AT287" i="7"/>
  <c r="AT30" i="7"/>
  <c r="AU272" i="11"/>
  <c r="AT134" i="7"/>
  <c r="AS148" i="7"/>
  <c r="AS174" i="7"/>
  <c r="AT314" i="11" s="1"/>
  <c r="AS149" i="7"/>
  <c r="AT35" i="7"/>
  <c r="AT36" i="7"/>
  <c r="AT37" i="7"/>
  <c r="AT157" i="7" s="1"/>
  <c r="AT38" i="7"/>
  <c r="AT39" i="7"/>
  <c r="AT40" i="7"/>
  <c r="AT41" i="7"/>
  <c r="AT42" i="7"/>
  <c r="AT43" i="7"/>
  <c r="AT44" i="7"/>
  <c r="AT45" i="7"/>
  <c r="AT46" i="7"/>
  <c r="AT47" i="7"/>
  <c r="AT48" i="7"/>
  <c r="AT168" i="7" s="1"/>
  <c r="AT145" i="7"/>
  <c r="AT142" i="7"/>
  <c r="AT146" i="7"/>
  <c r="AT143" i="7"/>
  <c r="AX82" i="10"/>
  <c r="AW236" i="10"/>
  <c r="AW82" i="9"/>
  <c r="AV236" i="9"/>
  <c r="AV238" i="9" s="1"/>
  <c r="AX87" i="8"/>
  <c r="AW240" i="8"/>
  <c r="AV32" i="4"/>
  <c r="AV34" i="4"/>
  <c r="AV53" i="4"/>
  <c r="AT132" i="7"/>
  <c r="AV55" i="4"/>
  <c r="AV56" i="4"/>
  <c r="AV332" i="7" s="1"/>
  <c r="AV58" i="4"/>
  <c r="AV61" i="4"/>
  <c r="AU139" i="7" s="1"/>
  <c r="AV62" i="4"/>
  <c r="AU140" i="7" s="1"/>
  <c r="AV65" i="4"/>
  <c r="AT151" i="7"/>
  <c r="AV31" i="4"/>
  <c r="AV331" i="7" l="1"/>
  <c r="AU172" i="7"/>
  <c r="AV229" i="7"/>
  <c r="AV230" i="7"/>
  <c r="AV231" i="7"/>
  <c r="AV232" i="7"/>
  <c r="AV233" i="7"/>
  <c r="AV234" i="7"/>
  <c r="AV235" i="7"/>
  <c r="AV236" i="7"/>
  <c r="AV237" i="7"/>
  <c r="AV238" i="7"/>
  <c r="AV239" i="7"/>
  <c r="AV240" i="7"/>
  <c r="AV241" i="7"/>
  <c r="AV242" i="7"/>
  <c r="AV243" i="7"/>
  <c r="AU137" i="7"/>
  <c r="AV227" i="11" s="1"/>
  <c r="AV333" i="7"/>
  <c r="AU314" i="7"/>
  <c r="AU316" i="7"/>
  <c r="AU319" i="7" s="1"/>
  <c r="AU323" i="7" s="1"/>
  <c r="AU315" i="7"/>
  <c r="AU135" i="7"/>
  <c r="AV284" i="7"/>
  <c r="AV286" i="7"/>
  <c r="AU285" i="7"/>
  <c r="AU288" i="7" s="1"/>
  <c r="AU289" i="7"/>
  <c r="AU292" i="7" s="1"/>
  <c r="AU296" i="7" s="1"/>
  <c r="AU287" i="7"/>
  <c r="AU30" i="7"/>
  <c r="AV272" i="11"/>
  <c r="AU134" i="7"/>
  <c r="AT149" i="7"/>
  <c r="AT174" i="7"/>
  <c r="AU314" i="11" s="1"/>
  <c r="AT148" i="7"/>
  <c r="AU146" i="7"/>
  <c r="AU143" i="7"/>
  <c r="AU145" i="7"/>
  <c r="AU142" i="7"/>
  <c r="AU35" i="7"/>
  <c r="AU36" i="7"/>
  <c r="AU37" i="7"/>
  <c r="AU157" i="7" s="1"/>
  <c r="AU38" i="7"/>
  <c r="AU39" i="7"/>
  <c r="AU40" i="7"/>
  <c r="AU41" i="7"/>
  <c r="AU42" i="7"/>
  <c r="AU43" i="7"/>
  <c r="AU44" i="7"/>
  <c r="AU45" i="7"/>
  <c r="AU46" i="7"/>
  <c r="AU47" i="7"/>
  <c r="AU48" i="7"/>
  <c r="AU168" i="7" s="1"/>
  <c r="AY82" i="10"/>
  <c r="AX236" i="10"/>
  <c r="AX82" i="9"/>
  <c r="AW236" i="9"/>
  <c r="AW238" i="9" s="1"/>
  <c r="AY87" i="8"/>
  <c r="AX240" i="8"/>
  <c r="AW31" i="4"/>
  <c r="AW65" i="4"/>
  <c r="AU151" i="7"/>
  <c r="AW62" i="4"/>
  <c r="AV140" i="7" s="1"/>
  <c r="AW61" i="4"/>
  <c r="AV139" i="7" s="1"/>
  <c r="AW58" i="4"/>
  <c r="AW56" i="4"/>
  <c r="AW332" i="7" s="1"/>
  <c r="AW55" i="4"/>
  <c r="AW53" i="4"/>
  <c r="AU132" i="7"/>
  <c r="AW34" i="4"/>
  <c r="AW32" i="4"/>
  <c r="AW331" i="7" l="1"/>
  <c r="AV172" i="7"/>
  <c r="AV137" i="7"/>
  <c r="AW227" i="11" s="1"/>
  <c r="AW333" i="7"/>
  <c r="AW229" i="7"/>
  <c r="AW230" i="7"/>
  <c r="AW231" i="7"/>
  <c r="AW232" i="7"/>
  <c r="AW233" i="7"/>
  <c r="AW234" i="7"/>
  <c r="AW235" i="7"/>
  <c r="AW236" i="7"/>
  <c r="AW237" i="7"/>
  <c r="AW238" i="7"/>
  <c r="AW239" i="7"/>
  <c r="AW240" i="7"/>
  <c r="AW241" i="7"/>
  <c r="AW242" i="7"/>
  <c r="AW243" i="7"/>
  <c r="AV314" i="7"/>
  <c r="AV316" i="7"/>
  <c r="AV319" i="7" s="1"/>
  <c r="AV323" i="7" s="1"/>
  <c r="AV315" i="7"/>
  <c r="AV135" i="7"/>
  <c r="AW284" i="7"/>
  <c r="AW286" i="7"/>
  <c r="AV285" i="7"/>
  <c r="AV288" i="7" s="1"/>
  <c r="AV289" i="7"/>
  <c r="AV292" i="7" s="1"/>
  <c r="AV296" i="7" s="1"/>
  <c r="AV287" i="7"/>
  <c r="AV30" i="7"/>
  <c r="AW272" i="11"/>
  <c r="AV134" i="7"/>
  <c r="AU148" i="7"/>
  <c r="AU174" i="7"/>
  <c r="AV314" i="11" s="1"/>
  <c r="AU149" i="7"/>
  <c r="AV35" i="7"/>
  <c r="AV36" i="7"/>
  <c r="AV37" i="7"/>
  <c r="AV157" i="7" s="1"/>
  <c r="AV38" i="7"/>
  <c r="AV39" i="7"/>
  <c r="AV40" i="7"/>
  <c r="AV41" i="7"/>
  <c r="AV42" i="7"/>
  <c r="AV43" i="7"/>
  <c r="AV44" i="7"/>
  <c r="AV45" i="7"/>
  <c r="AV46" i="7"/>
  <c r="AV47" i="7"/>
  <c r="AV48" i="7"/>
  <c r="AV168" i="7" s="1"/>
  <c r="AV145" i="7"/>
  <c r="AV142" i="7"/>
  <c r="AV146" i="7"/>
  <c r="AV143" i="7"/>
  <c r="AZ82" i="10"/>
  <c r="AY236" i="10"/>
  <c r="AY82" i="9"/>
  <c r="AX236" i="9"/>
  <c r="AX238" i="9" s="1"/>
  <c r="AZ87" i="8"/>
  <c r="AY240" i="8"/>
  <c r="AX32" i="4"/>
  <c r="AX34" i="4"/>
  <c r="AX53" i="4"/>
  <c r="AV132" i="7"/>
  <c r="AX55" i="4"/>
  <c r="AX56" i="4"/>
  <c r="AX332" i="7" s="1"/>
  <c r="AX58" i="4"/>
  <c r="AX61" i="4"/>
  <c r="AW139" i="7" s="1"/>
  <c r="AX62" i="4"/>
  <c r="AW140" i="7" s="1"/>
  <c r="AX65" i="4"/>
  <c r="AV151" i="7"/>
  <c r="AX31" i="4"/>
  <c r="AX331" i="7" l="1"/>
  <c r="AW172" i="7"/>
  <c r="AX229" i="7"/>
  <c r="AX230" i="7"/>
  <c r="AX231" i="7"/>
  <c r="AX232" i="7"/>
  <c r="AX233" i="7"/>
  <c r="AX234" i="7"/>
  <c r="AX235" i="7"/>
  <c r="AX236" i="7"/>
  <c r="AX237" i="7"/>
  <c r="AX238" i="7"/>
  <c r="AX239" i="7"/>
  <c r="AX240" i="7"/>
  <c r="AX241" i="7"/>
  <c r="AX242" i="7"/>
  <c r="AX243" i="7"/>
  <c r="AW137" i="7"/>
  <c r="AX227" i="11" s="1"/>
  <c r="AX333" i="7"/>
  <c r="AW316" i="7"/>
  <c r="AW319" i="7" s="1"/>
  <c r="AW323" i="7" s="1"/>
  <c r="AW314" i="7"/>
  <c r="AW315" i="7"/>
  <c r="AV149" i="7"/>
  <c r="AW135" i="7"/>
  <c r="AX284" i="7"/>
  <c r="AX286" i="7"/>
  <c r="AW285" i="7"/>
  <c r="AW288" i="7" s="1"/>
  <c r="AW289" i="7"/>
  <c r="AW292" i="7" s="1"/>
  <c r="AW296" i="7" s="1"/>
  <c r="AW287" i="7"/>
  <c r="AW30" i="7"/>
  <c r="AX272" i="11"/>
  <c r="AW134" i="7"/>
  <c r="AV174" i="7"/>
  <c r="AW314" i="11" s="1"/>
  <c r="AV148" i="7"/>
  <c r="AW146" i="7"/>
  <c r="AW143" i="7"/>
  <c r="AW145" i="7"/>
  <c r="AW142" i="7"/>
  <c r="AW35" i="7"/>
  <c r="AW36" i="7"/>
  <c r="AW37" i="7"/>
  <c r="AW157" i="7" s="1"/>
  <c r="AW38" i="7"/>
  <c r="AW39" i="7"/>
  <c r="AW40" i="7"/>
  <c r="AW41" i="7"/>
  <c r="AW42" i="7"/>
  <c r="AW43" i="7"/>
  <c r="AW44" i="7"/>
  <c r="AW45" i="7"/>
  <c r="AW46" i="7"/>
  <c r="AW47" i="7"/>
  <c r="AW48" i="7"/>
  <c r="AW168" i="7" s="1"/>
  <c r="BA82" i="10"/>
  <c r="AZ236" i="10"/>
  <c r="AZ82" i="9"/>
  <c r="AY236" i="9"/>
  <c r="AY238" i="9" s="1"/>
  <c r="BA87" i="8"/>
  <c r="AZ240" i="8"/>
  <c r="AY31" i="4"/>
  <c r="AY65" i="4"/>
  <c r="AW151" i="7"/>
  <c r="AY62" i="4"/>
  <c r="AX140" i="7" s="1"/>
  <c r="AY61" i="4"/>
  <c r="AX139" i="7" s="1"/>
  <c r="AY58" i="4"/>
  <c r="AY56" i="4"/>
  <c r="AY332" i="7" s="1"/>
  <c r="AY55" i="4"/>
  <c r="AY53" i="4"/>
  <c r="AW132" i="7"/>
  <c r="AY34" i="4"/>
  <c r="AY32" i="4"/>
  <c r="AY331" i="7" l="1"/>
  <c r="AX172" i="7"/>
  <c r="AX137" i="7"/>
  <c r="AY227" i="11" s="1"/>
  <c r="AY333" i="7"/>
  <c r="AY229" i="7"/>
  <c r="AY230" i="7"/>
  <c r="AY231" i="7"/>
  <c r="AY232" i="7"/>
  <c r="AY233" i="7"/>
  <c r="AY234" i="7"/>
  <c r="AY235" i="7"/>
  <c r="AY236" i="7"/>
  <c r="AY237" i="7"/>
  <c r="AY238" i="7"/>
  <c r="AY239" i="7"/>
  <c r="AY240" i="7"/>
  <c r="AY241" i="7"/>
  <c r="AY242" i="7"/>
  <c r="AY243" i="7"/>
  <c r="AX314" i="7"/>
  <c r="AX316" i="7"/>
  <c r="AX319" i="7" s="1"/>
  <c r="AX323" i="7" s="1"/>
  <c r="AX315" i="7"/>
  <c r="AX135" i="7"/>
  <c r="AY284" i="7"/>
  <c r="AY286" i="7"/>
  <c r="AX285" i="7"/>
  <c r="AX288" i="7" s="1"/>
  <c r="AX289" i="7"/>
  <c r="AX287" i="7"/>
  <c r="AX30" i="7"/>
  <c r="AY272" i="11"/>
  <c r="AX134" i="7"/>
  <c r="AW174" i="7"/>
  <c r="AX314" i="11" s="1"/>
  <c r="AW148" i="7"/>
  <c r="AW149" i="7"/>
  <c r="AX35" i="7"/>
  <c r="AX36" i="7"/>
  <c r="AX37" i="7"/>
  <c r="AX157" i="7" s="1"/>
  <c r="AX38" i="7"/>
  <c r="AX39" i="7"/>
  <c r="AX40" i="7"/>
  <c r="AX41" i="7"/>
  <c r="AX42" i="7"/>
  <c r="AX43" i="7"/>
  <c r="AX44" i="7"/>
  <c r="AX45" i="7"/>
  <c r="AX46" i="7"/>
  <c r="AX47" i="7"/>
  <c r="AX48" i="7"/>
  <c r="AX168" i="7" s="1"/>
  <c r="AX145" i="7"/>
  <c r="AX142" i="7"/>
  <c r="AX143" i="7"/>
  <c r="AX146" i="7"/>
  <c r="BB82" i="10"/>
  <c r="BA236" i="10"/>
  <c r="BA82" i="9"/>
  <c r="AZ236" i="9"/>
  <c r="AZ238" i="9" s="1"/>
  <c r="BB87" i="8"/>
  <c r="BC87" i="8" s="1"/>
  <c r="BA240" i="8"/>
  <c r="AZ32" i="4"/>
  <c r="AZ34" i="4"/>
  <c r="AZ53" i="4"/>
  <c r="AX132" i="7"/>
  <c r="AZ55" i="4"/>
  <c r="AZ56" i="4"/>
  <c r="AZ332" i="7" s="1"/>
  <c r="AZ58" i="4"/>
  <c r="AZ61" i="4"/>
  <c r="AY139" i="7" s="1"/>
  <c r="AZ62" i="4"/>
  <c r="AY140" i="7" s="1"/>
  <c r="AZ65" i="4"/>
  <c r="AX151" i="7"/>
  <c r="AZ31" i="4"/>
  <c r="AZ331" i="7" l="1"/>
  <c r="AY172" i="7"/>
  <c r="AZ229" i="7"/>
  <c r="AZ230" i="7"/>
  <c r="AZ231" i="7"/>
  <c r="AZ232" i="7"/>
  <c r="AZ233" i="7"/>
  <c r="AZ234" i="7"/>
  <c r="AZ235" i="7"/>
  <c r="AZ236" i="7"/>
  <c r="AZ237" i="7"/>
  <c r="AZ238" i="7"/>
  <c r="AZ239" i="7"/>
  <c r="AZ240" i="7"/>
  <c r="AZ241" i="7"/>
  <c r="AZ242" i="7"/>
  <c r="AZ243" i="7"/>
  <c r="AY137" i="7"/>
  <c r="AZ227" i="11" s="1"/>
  <c r="AZ333" i="7"/>
  <c r="AY316" i="7"/>
  <c r="AY319" i="7" s="1"/>
  <c r="AY323" i="7" s="1"/>
  <c r="AY314" i="7"/>
  <c r="AY315" i="7"/>
  <c r="AY135" i="7"/>
  <c r="AZ284" i="7"/>
  <c r="AZ286" i="7"/>
  <c r="AY285" i="7"/>
  <c r="AY288" i="7" s="1"/>
  <c r="AY289" i="7"/>
  <c r="AY287" i="7"/>
  <c r="AY30" i="7"/>
  <c r="AZ272" i="11"/>
  <c r="AY134" i="7"/>
  <c r="AX174" i="7"/>
  <c r="AY314" i="11" s="1"/>
  <c r="AX148" i="7"/>
  <c r="AY146" i="7"/>
  <c r="AY143" i="7"/>
  <c r="AY145" i="7"/>
  <c r="AY142" i="7"/>
  <c r="AY35" i="7"/>
  <c r="AY36" i="7"/>
  <c r="AY37" i="7"/>
  <c r="AY157" i="7" s="1"/>
  <c r="AY38" i="7"/>
  <c r="AY39" i="7"/>
  <c r="AY40" i="7"/>
  <c r="AY41" i="7"/>
  <c r="AY42" i="7"/>
  <c r="AY43" i="7"/>
  <c r="AY44" i="7"/>
  <c r="AY45" i="7"/>
  <c r="AY46" i="7"/>
  <c r="AY47" i="7"/>
  <c r="AY48" i="7"/>
  <c r="AY168" i="7" s="1"/>
  <c r="AX149" i="7"/>
  <c r="BC82" i="10"/>
  <c r="BB236" i="10"/>
  <c r="BB82" i="9"/>
  <c r="BA236" i="9"/>
  <c r="BA238" i="9" s="1"/>
  <c r="BC240" i="8"/>
  <c r="BB240" i="8"/>
  <c r="BA31" i="4"/>
  <c r="BA65" i="4"/>
  <c r="AY151" i="7"/>
  <c r="BA62" i="4"/>
  <c r="AZ140" i="7" s="1"/>
  <c r="BA61" i="4"/>
  <c r="AZ139" i="7" s="1"/>
  <c r="BA58" i="4"/>
  <c r="BA56" i="4"/>
  <c r="BA332" i="7" s="1"/>
  <c r="BA55" i="4"/>
  <c r="BA53" i="4"/>
  <c r="AY132" i="7"/>
  <c r="BA34" i="4"/>
  <c r="BA32" i="4"/>
  <c r="BA331" i="7" l="1"/>
  <c r="AZ172" i="7"/>
  <c r="AZ137" i="7"/>
  <c r="BA227" i="11" s="1"/>
  <c r="BA333" i="7"/>
  <c r="BA229" i="7"/>
  <c r="BA230" i="7"/>
  <c r="BA231" i="7"/>
  <c r="BA232" i="7"/>
  <c r="BA233" i="7"/>
  <c r="BA234" i="7"/>
  <c r="BA235" i="7"/>
  <c r="BA236" i="7"/>
  <c r="BA237" i="7"/>
  <c r="BA238" i="7"/>
  <c r="BA239" i="7"/>
  <c r="BA240" i="7"/>
  <c r="BA241" i="7"/>
  <c r="BA242" i="7"/>
  <c r="BA243" i="7"/>
  <c r="AZ314" i="7"/>
  <c r="AZ316" i="7"/>
  <c r="AZ315" i="7"/>
  <c r="AZ135" i="7"/>
  <c r="BA284" i="7"/>
  <c r="BA286" i="7"/>
  <c r="AZ285" i="7"/>
  <c r="AZ288" i="7" s="1"/>
  <c r="AZ289" i="7"/>
  <c r="AZ287" i="7"/>
  <c r="AZ30" i="7"/>
  <c r="AY148" i="7"/>
  <c r="BA272" i="11"/>
  <c r="AZ134" i="7"/>
  <c r="AY174" i="7"/>
  <c r="AZ314" i="11" s="1"/>
  <c r="AY149" i="7"/>
  <c r="AZ35" i="7"/>
  <c r="AZ36" i="7"/>
  <c r="AZ37" i="7"/>
  <c r="AZ157" i="7" s="1"/>
  <c r="AZ38" i="7"/>
  <c r="AZ39" i="7"/>
  <c r="AZ40" i="7"/>
  <c r="AZ41" i="7"/>
  <c r="AZ42" i="7"/>
  <c r="AZ43" i="7"/>
  <c r="AZ44" i="7"/>
  <c r="AZ45" i="7"/>
  <c r="AZ46" i="7"/>
  <c r="AZ47" i="7"/>
  <c r="AZ48" i="7"/>
  <c r="AZ168" i="7" s="1"/>
  <c r="AZ145" i="7"/>
  <c r="AZ142" i="7"/>
  <c r="AZ146" i="7"/>
  <c r="AZ143" i="7"/>
  <c r="BD82" i="10"/>
  <c r="BD236" i="10" s="1"/>
  <c r="BC236" i="10"/>
  <c r="BC82" i="9"/>
  <c r="BC236" i="9" s="1"/>
  <c r="BC238" i="9" s="1"/>
  <c r="BB236" i="9"/>
  <c r="BB238" i="9" s="1"/>
  <c r="BB32" i="4"/>
  <c r="BB34" i="4"/>
  <c r="BB53" i="4"/>
  <c r="BA132" i="7" s="1"/>
  <c r="AZ132" i="7"/>
  <c r="BB55" i="4"/>
  <c r="BB56" i="4"/>
  <c r="BB332" i="7" s="1"/>
  <c r="BB58" i="4"/>
  <c r="BB61" i="4"/>
  <c r="BA139" i="7" s="1"/>
  <c r="BB62" i="4"/>
  <c r="BA140" i="7" s="1"/>
  <c r="BB65" i="4"/>
  <c r="BA151" i="7" s="1"/>
  <c r="AZ151" i="7"/>
  <c r="BB31" i="4"/>
  <c r="BB331" i="7" l="1"/>
  <c r="BA172" i="7"/>
  <c r="BB229" i="7"/>
  <c r="BB230" i="7"/>
  <c r="BB231" i="7"/>
  <c r="BB232" i="7"/>
  <c r="BB233" i="7"/>
  <c r="BB234" i="7"/>
  <c r="BB235" i="7"/>
  <c r="BB236" i="7"/>
  <c r="BB237" i="7"/>
  <c r="BB238" i="7"/>
  <c r="BB239" i="7"/>
  <c r="BB240" i="7"/>
  <c r="BB241" i="7"/>
  <c r="BB242" i="7"/>
  <c r="BB243" i="7"/>
  <c r="BA137" i="7"/>
  <c r="BB227" i="11" s="1"/>
  <c r="BB333" i="7"/>
  <c r="BA316" i="7"/>
  <c r="BA314" i="7"/>
  <c r="BA315" i="7"/>
  <c r="BA135" i="7"/>
  <c r="BB284" i="7"/>
  <c r="BB286" i="7"/>
  <c r="BA289" i="7"/>
  <c r="BA285" i="7"/>
  <c r="BA288" i="7" s="1"/>
  <c r="BA287" i="7"/>
  <c r="BA30" i="7"/>
  <c r="BB272" i="11"/>
  <c r="BA134" i="7"/>
  <c r="AZ149" i="7"/>
  <c r="AZ174" i="7"/>
  <c r="BA314" i="11" s="1"/>
  <c r="AZ148" i="7"/>
  <c r="BA146" i="7"/>
  <c r="BA143" i="7"/>
  <c r="BA145" i="7"/>
  <c r="BA142" i="7"/>
  <c r="BA35" i="7"/>
  <c r="BA36" i="7"/>
  <c r="BA37" i="7"/>
  <c r="BA157" i="7" s="1"/>
  <c r="BA38" i="7"/>
  <c r="BA39" i="7"/>
  <c r="BA40" i="7"/>
  <c r="BA41" i="7"/>
  <c r="BA42" i="7"/>
  <c r="BA43" i="7"/>
  <c r="BA44" i="7"/>
  <c r="BA45" i="7"/>
  <c r="BA46" i="7"/>
  <c r="BA47" i="7"/>
  <c r="BA48" i="7"/>
  <c r="BA168" i="7" s="1"/>
  <c r="F26" i="1"/>
  <c r="F39" i="3"/>
  <c r="F59" i="6" s="1"/>
  <c r="F40" i="3"/>
  <c r="F41" i="3"/>
  <c r="F61" i="6" s="1"/>
  <c r="F42" i="3"/>
  <c r="F62" i="6" s="1"/>
  <c r="F43" i="3"/>
  <c r="F63" i="6" s="1"/>
  <c r="F44" i="3"/>
  <c r="F64" i="6" s="1"/>
  <c r="F45" i="3"/>
  <c r="F65" i="6" s="1"/>
  <c r="F27" i="3"/>
  <c r="F27" i="1"/>
  <c r="F31" i="5" s="1"/>
  <c r="F59" i="5"/>
  <c r="F60" i="5"/>
  <c r="F61" i="5"/>
  <c r="F62" i="5"/>
  <c r="F63" i="5"/>
  <c r="F64" i="5"/>
  <c r="F65" i="5"/>
  <c r="F20" i="12" l="1"/>
  <c r="F177" i="5"/>
  <c r="F178" i="5"/>
  <c r="F179" i="5"/>
  <c r="F180" i="5"/>
  <c r="F181" i="5"/>
  <c r="F182" i="5"/>
  <c r="F183" i="5"/>
  <c r="F184" i="5"/>
  <c r="F185" i="5"/>
  <c r="F186" i="5"/>
  <c r="F187" i="5"/>
  <c r="F188" i="5"/>
  <c r="F189" i="5"/>
  <c r="F190" i="5"/>
  <c r="F176" i="5"/>
  <c r="BB315" i="7"/>
  <c r="BB316" i="7"/>
  <c r="BB314" i="7"/>
  <c r="F60" i="6"/>
  <c r="F263" i="6"/>
  <c r="F264" i="6"/>
  <c r="F265" i="6"/>
  <c r="F266" i="6"/>
  <c r="F267" i="6"/>
  <c r="F268" i="6"/>
  <c r="F269" i="6"/>
  <c r="F270" i="6"/>
  <c r="F271" i="6"/>
  <c r="F272" i="6"/>
  <c r="F273" i="6"/>
  <c r="F274" i="6"/>
  <c r="F275" i="6"/>
  <c r="F276" i="6"/>
  <c r="F262" i="6"/>
  <c r="F246" i="6"/>
  <c r="F247" i="6"/>
  <c r="F248" i="6"/>
  <c r="F249" i="6"/>
  <c r="F250" i="6"/>
  <c r="F251" i="6"/>
  <c r="F252" i="6"/>
  <c r="F253" i="6"/>
  <c r="F254" i="6"/>
  <c r="F255" i="6"/>
  <c r="F256" i="6"/>
  <c r="F257" i="6"/>
  <c r="F258" i="6"/>
  <c r="F259" i="6"/>
  <c r="F245" i="6"/>
  <c r="F212" i="6"/>
  <c r="F213" i="6"/>
  <c r="F214" i="6"/>
  <c r="F215" i="6"/>
  <c r="F216" i="6"/>
  <c r="F217" i="6"/>
  <c r="F218" i="6"/>
  <c r="F219" i="6"/>
  <c r="F220" i="6"/>
  <c r="F221" i="6"/>
  <c r="F222" i="6"/>
  <c r="F223" i="6"/>
  <c r="F224" i="6"/>
  <c r="F225" i="6"/>
  <c r="F211" i="6"/>
  <c r="F195" i="6"/>
  <c r="F196" i="6"/>
  <c r="F197" i="6"/>
  <c r="F198" i="6"/>
  <c r="F199" i="6"/>
  <c r="F200" i="6"/>
  <c r="F201" i="6"/>
  <c r="F202" i="6"/>
  <c r="F203" i="6"/>
  <c r="F204" i="6"/>
  <c r="F205" i="6"/>
  <c r="F206" i="6"/>
  <c r="F207" i="6"/>
  <c r="F208" i="6"/>
  <c r="F194" i="6"/>
  <c r="F178" i="6"/>
  <c r="F179" i="6"/>
  <c r="F180" i="6"/>
  <c r="F181" i="6"/>
  <c r="F182" i="6"/>
  <c r="F183" i="6"/>
  <c r="F184" i="6"/>
  <c r="F185" i="6"/>
  <c r="F186" i="6"/>
  <c r="F187" i="6"/>
  <c r="F188" i="6"/>
  <c r="F189" i="6"/>
  <c r="F190" i="6"/>
  <c r="F191" i="6"/>
  <c r="F177" i="6"/>
  <c r="BB289" i="7"/>
  <c r="BB285" i="7"/>
  <c r="BB288" i="7" s="1"/>
  <c r="BB287" i="7"/>
  <c r="F30" i="5"/>
  <c r="BA148" i="7"/>
  <c r="BA174" i="7"/>
  <c r="BB314" i="11" s="1"/>
  <c r="BA149" i="7"/>
  <c r="G65" i="5"/>
  <c r="I206" i="10"/>
  <c r="I174" i="10"/>
  <c r="I163" i="10"/>
  <c r="J235" i="10"/>
  <c r="J238" i="10" s="1"/>
  <c r="F19" i="3"/>
  <c r="H71" i="9"/>
  <c r="H33" i="9"/>
  <c r="H190" i="9" s="1"/>
  <c r="H23" i="9"/>
  <c r="H179" i="9" s="1"/>
  <c r="H182" i="9" s="1"/>
  <c r="H12" i="9"/>
  <c r="H168" i="9" s="1"/>
  <c r="H171" i="9" s="1"/>
  <c r="H61" i="9"/>
  <c r="H220" i="9" s="1"/>
  <c r="H52" i="9"/>
  <c r="G64" i="5"/>
  <c r="G63" i="5"/>
  <c r="G62" i="5"/>
  <c r="G61" i="5"/>
  <c r="G60" i="5"/>
  <c r="G59" i="5"/>
  <c r="G27" i="1"/>
  <c r="G31" i="5" s="1"/>
  <c r="G27" i="3"/>
  <c r="G45" i="3"/>
  <c r="G65" i="6" s="1"/>
  <c r="G44" i="3"/>
  <c r="G64" i="6" s="1"/>
  <c r="G43" i="3"/>
  <c r="G63" i="6" s="1"/>
  <c r="G42" i="3"/>
  <c r="G62" i="6" s="1"/>
  <c r="G41" i="3"/>
  <c r="G61" i="6" s="1"/>
  <c r="G40" i="3"/>
  <c r="G39" i="3"/>
  <c r="G59" i="6" s="1"/>
  <c r="G26" i="1"/>
  <c r="T98" i="1"/>
  <c r="U98" i="1" s="1"/>
  <c r="V98" i="1" s="1"/>
  <c r="W98" i="1" s="1"/>
  <c r="X98" i="1" s="1"/>
  <c r="Y98" i="1" s="1"/>
  <c r="Z98" i="1" s="1"/>
  <c r="AA98" i="1" s="1"/>
  <c r="AB98" i="1" s="1"/>
  <c r="AC98" i="1" s="1"/>
  <c r="AD98" i="1" s="1"/>
  <c r="AE98" i="1" s="1"/>
  <c r="AF98" i="1" s="1"/>
  <c r="AG98" i="1" s="1"/>
  <c r="AH98" i="1" s="1"/>
  <c r="AI98" i="1" s="1"/>
  <c r="AJ98" i="1" s="1"/>
  <c r="AK98" i="1" s="1"/>
  <c r="AL98" i="1" s="1"/>
  <c r="AM98" i="1" s="1"/>
  <c r="AN98" i="1" s="1"/>
  <c r="AO98" i="1" s="1"/>
  <c r="AP98" i="1" s="1"/>
  <c r="AQ98" i="1" s="1"/>
  <c r="AR98" i="1" s="1"/>
  <c r="AS98" i="1" s="1"/>
  <c r="AT98" i="1" s="1"/>
  <c r="AU98" i="1" s="1"/>
  <c r="AV98" i="1" s="1"/>
  <c r="AW98" i="1" s="1"/>
  <c r="AX98" i="1" s="1"/>
  <c r="AY98" i="1" s="1"/>
  <c r="AZ98" i="1" s="1"/>
  <c r="BA98" i="1" s="1"/>
  <c r="BB98" i="1" s="1"/>
  <c r="F139" i="5"/>
  <c r="F138" i="5"/>
  <c r="F141" i="5" s="1"/>
  <c r="T86" i="1"/>
  <c r="U86" i="1" s="1"/>
  <c r="V86" i="1" s="1"/>
  <c r="W86" i="1" s="1"/>
  <c r="X86" i="1" s="1"/>
  <c r="Y86" i="1" s="1"/>
  <c r="Z86" i="1" s="1"/>
  <c r="AA86" i="1" s="1"/>
  <c r="AB86" i="1" s="1"/>
  <c r="AC86" i="1" s="1"/>
  <c r="AD86" i="1" s="1"/>
  <c r="AE86" i="1" s="1"/>
  <c r="AF86" i="1" s="1"/>
  <c r="AG86" i="1" s="1"/>
  <c r="AH86" i="1" s="1"/>
  <c r="AI86" i="1" s="1"/>
  <c r="AJ86" i="1" s="1"/>
  <c r="AK86" i="1" s="1"/>
  <c r="AL86" i="1" s="1"/>
  <c r="AM86" i="1" s="1"/>
  <c r="AN86" i="1" s="1"/>
  <c r="AO86" i="1" s="1"/>
  <c r="AP86" i="1" s="1"/>
  <c r="AQ86" i="1" s="1"/>
  <c r="AR86" i="1" s="1"/>
  <c r="AS86" i="1" s="1"/>
  <c r="AT86" i="1" s="1"/>
  <c r="AU86" i="1" s="1"/>
  <c r="AV86" i="1" s="1"/>
  <c r="AW86" i="1" s="1"/>
  <c r="AX86" i="1" s="1"/>
  <c r="AY86" i="1" s="1"/>
  <c r="AZ86" i="1" s="1"/>
  <c r="BA86" i="1" s="1"/>
  <c r="BB86" i="1" s="1"/>
  <c r="F136" i="5"/>
  <c r="F225" i="11" s="1"/>
  <c r="F270" i="11"/>
  <c r="F29" i="1"/>
  <c r="F32" i="5" s="1"/>
  <c r="F171" i="6"/>
  <c r="T54" i="3"/>
  <c r="U54" i="3" s="1"/>
  <c r="V54" i="3" s="1"/>
  <c r="W54" i="3" s="1"/>
  <c r="X54" i="3" s="1"/>
  <c r="Y54" i="3" s="1"/>
  <c r="Z54" i="3" s="1"/>
  <c r="AA54" i="3" s="1"/>
  <c r="AB54" i="3" s="1"/>
  <c r="AC54" i="3" s="1"/>
  <c r="AD54" i="3" s="1"/>
  <c r="AE54" i="3" s="1"/>
  <c r="AF54" i="3" s="1"/>
  <c r="AG54" i="3" s="1"/>
  <c r="AH54" i="3" s="1"/>
  <c r="AI54" i="3" s="1"/>
  <c r="AJ54" i="3" s="1"/>
  <c r="AK54" i="3" s="1"/>
  <c r="AL54" i="3" s="1"/>
  <c r="AM54" i="3" s="1"/>
  <c r="AN54" i="3" s="1"/>
  <c r="AO54" i="3" s="1"/>
  <c r="AP54" i="3" s="1"/>
  <c r="AQ54" i="3" s="1"/>
  <c r="AR54" i="3" s="1"/>
  <c r="AS54" i="3" s="1"/>
  <c r="AT54" i="3" s="1"/>
  <c r="AU54" i="3" s="1"/>
  <c r="AV54" i="3" s="1"/>
  <c r="AW54" i="3" s="1"/>
  <c r="AX54" i="3" s="1"/>
  <c r="AY54" i="3" s="1"/>
  <c r="AZ54" i="3" s="1"/>
  <c r="BA54" i="3" s="1"/>
  <c r="BB54" i="3" s="1"/>
  <c r="F138" i="6"/>
  <c r="F139" i="6"/>
  <c r="F150" i="6"/>
  <c r="F29" i="3"/>
  <c r="F48" i="3"/>
  <c r="F26" i="3"/>
  <c r="F17" i="4" l="1"/>
  <c r="F229" i="6"/>
  <c r="F230" i="6"/>
  <c r="F231" i="6"/>
  <c r="F232" i="6"/>
  <c r="F233" i="6"/>
  <c r="F234" i="6"/>
  <c r="F235" i="6"/>
  <c r="F236" i="6"/>
  <c r="F237" i="6"/>
  <c r="F238" i="6"/>
  <c r="F239" i="6"/>
  <c r="F240" i="6"/>
  <c r="F241" i="6"/>
  <c r="F242" i="6"/>
  <c r="F228" i="6"/>
  <c r="G176" i="5"/>
  <c r="G177" i="5"/>
  <c r="G178" i="5"/>
  <c r="G179" i="5"/>
  <c r="G180" i="5"/>
  <c r="G181" i="5"/>
  <c r="G182" i="5"/>
  <c r="G183" i="5"/>
  <c r="G184" i="5"/>
  <c r="G185" i="5"/>
  <c r="G186" i="5"/>
  <c r="G187" i="5"/>
  <c r="G188" i="5"/>
  <c r="G189" i="5"/>
  <c r="G190" i="5"/>
  <c r="F271" i="11"/>
  <c r="F285" i="6"/>
  <c r="F287" i="6"/>
  <c r="F286" i="6"/>
  <c r="G60" i="6"/>
  <c r="G262" i="6"/>
  <c r="G263" i="6"/>
  <c r="G264" i="6"/>
  <c r="G265" i="6"/>
  <c r="G266" i="6"/>
  <c r="G267" i="6"/>
  <c r="G268" i="6"/>
  <c r="G269" i="6"/>
  <c r="G270" i="6"/>
  <c r="G271" i="6"/>
  <c r="G272" i="6"/>
  <c r="G273" i="6"/>
  <c r="G274" i="6"/>
  <c r="G275" i="6"/>
  <c r="G276" i="6"/>
  <c r="G245" i="6"/>
  <c r="G246" i="6"/>
  <c r="G247" i="6"/>
  <c r="G248" i="6"/>
  <c r="G249" i="6"/>
  <c r="G250" i="6"/>
  <c r="G251" i="6"/>
  <c r="G252" i="6"/>
  <c r="G253" i="6"/>
  <c r="G254" i="6"/>
  <c r="G255" i="6"/>
  <c r="G256" i="6"/>
  <c r="G257" i="6"/>
  <c r="G258" i="6"/>
  <c r="G259" i="6"/>
  <c r="G211" i="6"/>
  <c r="G212" i="6"/>
  <c r="G213" i="6"/>
  <c r="G214" i="6"/>
  <c r="G215" i="6"/>
  <c r="G216" i="6"/>
  <c r="G217" i="6"/>
  <c r="G218" i="6"/>
  <c r="G219" i="6"/>
  <c r="G220" i="6"/>
  <c r="G221" i="6"/>
  <c r="G222" i="6"/>
  <c r="G223" i="6"/>
  <c r="G224" i="6"/>
  <c r="G225" i="6"/>
  <c r="G194" i="6"/>
  <c r="G195" i="6"/>
  <c r="G196" i="6"/>
  <c r="G197" i="6"/>
  <c r="G198" i="6"/>
  <c r="G199" i="6"/>
  <c r="G200" i="6"/>
  <c r="G201" i="6"/>
  <c r="G202" i="6"/>
  <c r="G203" i="6"/>
  <c r="G204" i="6"/>
  <c r="G205" i="6"/>
  <c r="G206" i="6"/>
  <c r="G207" i="6"/>
  <c r="G208" i="6"/>
  <c r="G177" i="6"/>
  <c r="G178" i="6"/>
  <c r="G179" i="6"/>
  <c r="G180" i="6"/>
  <c r="G181" i="6"/>
  <c r="G182" i="6"/>
  <c r="G183" i="6"/>
  <c r="G184" i="6"/>
  <c r="G185" i="6"/>
  <c r="G186" i="6"/>
  <c r="G187" i="6"/>
  <c r="G188" i="6"/>
  <c r="G189" i="6"/>
  <c r="G190" i="6"/>
  <c r="G191" i="6"/>
  <c r="F30" i="6"/>
  <c r="G30" i="5"/>
  <c r="F173" i="6"/>
  <c r="F313" i="11" s="1"/>
  <c r="F312" i="11"/>
  <c r="H65" i="5"/>
  <c r="F39" i="5"/>
  <c r="F47" i="5"/>
  <c r="F40" i="5"/>
  <c r="F34" i="5"/>
  <c r="F43" i="5"/>
  <c r="F41" i="5"/>
  <c r="F48" i="5"/>
  <c r="F167" i="5" s="1"/>
  <c r="F42" i="5"/>
  <c r="F36" i="5"/>
  <c r="F44" i="5"/>
  <c r="F37" i="5"/>
  <c r="F45" i="5"/>
  <c r="F46" i="5"/>
  <c r="F35" i="5"/>
  <c r="F38" i="5"/>
  <c r="F48" i="6"/>
  <c r="F167" i="6" s="1"/>
  <c r="F35" i="6"/>
  <c r="F36" i="6"/>
  <c r="F37" i="6"/>
  <c r="F38" i="6"/>
  <c r="F39" i="6"/>
  <c r="F40" i="6"/>
  <c r="F41" i="6"/>
  <c r="F42" i="6"/>
  <c r="F43" i="6"/>
  <c r="F44" i="6"/>
  <c r="F45" i="6"/>
  <c r="F46" i="6"/>
  <c r="F47" i="6"/>
  <c r="F34" i="6"/>
  <c r="F145" i="6"/>
  <c r="F142" i="6"/>
  <c r="F144" i="6"/>
  <c r="F141" i="6"/>
  <c r="F136" i="6"/>
  <c r="F226" i="11" s="1"/>
  <c r="F144" i="5"/>
  <c r="F142" i="5"/>
  <c r="F145" i="5"/>
  <c r="H44" i="3"/>
  <c r="H64" i="6" s="1"/>
  <c r="H64" i="5"/>
  <c r="J206" i="10"/>
  <c r="J174" i="10"/>
  <c r="J182" i="10" s="1"/>
  <c r="J163" i="10"/>
  <c r="J171" i="10" s="1"/>
  <c r="K235" i="10"/>
  <c r="K238" i="10" s="1"/>
  <c r="G80" i="1"/>
  <c r="I239" i="8"/>
  <c r="I242" i="8" s="1"/>
  <c r="I210" i="8"/>
  <c r="I178" i="8"/>
  <c r="I186" i="8" s="1"/>
  <c r="I167" i="8"/>
  <c r="I175" i="8" s="1"/>
  <c r="H76" i="8"/>
  <c r="H65" i="8"/>
  <c r="H224" i="8" s="1"/>
  <c r="H55" i="8"/>
  <c r="H34" i="8"/>
  <c r="H194" i="8" s="1"/>
  <c r="H23" i="8"/>
  <c r="H12" i="8"/>
  <c r="I61" i="10"/>
  <c r="I220" i="10" s="1"/>
  <c r="I52" i="10"/>
  <c r="I71" i="10"/>
  <c r="I33" i="10"/>
  <c r="I190" i="10" s="1"/>
  <c r="I23" i="10"/>
  <c r="I179" i="10" s="1"/>
  <c r="I182" i="10" s="1"/>
  <c r="I12" i="10"/>
  <c r="I168" i="10" s="1"/>
  <c r="I171" i="10" s="1"/>
  <c r="E2" i="7"/>
  <c r="G26" i="3"/>
  <c r="G48" i="3"/>
  <c r="G29" i="3"/>
  <c r="G139" i="6"/>
  <c r="G138" i="6"/>
  <c r="G136" i="6"/>
  <c r="G226" i="11" s="1"/>
  <c r="G171" i="6"/>
  <c r="G29" i="1"/>
  <c r="G32" i="5" s="1"/>
  <c r="G270" i="11"/>
  <c r="G136" i="5"/>
  <c r="G225" i="11" s="1"/>
  <c r="G138" i="5"/>
  <c r="G139" i="5"/>
  <c r="H26" i="1"/>
  <c r="H39" i="3"/>
  <c r="H59" i="6" s="1"/>
  <c r="H40" i="3"/>
  <c r="H41" i="3"/>
  <c r="H61" i="6" s="1"/>
  <c r="H42" i="3"/>
  <c r="H62" i="6" s="1"/>
  <c r="H43" i="3"/>
  <c r="H63" i="6" s="1"/>
  <c r="H45" i="3"/>
  <c r="H65" i="6" s="1"/>
  <c r="H27" i="3"/>
  <c r="H27" i="1"/>
  <c r="H31" i="5" s="1"/>
  <c r="H59" i="5"/>
  <c r="H60" i="5"/>
  <c r="H61" i="5"/>
  <c r="H62" i="5"/>
  <c r="H63" i="5"/>
  <c r="F2" i="7"/>
  <c r="F18" i="12" l="1"/>
  <c r="F23" i="12" s="1"/>
  <c r="F22" i="3"/>
  <c r="F22" i="4"/>
  <c r="H172" i="8"/>
  <c r="H175" i="8" s="1"/>
  <c r="H183" i="8"/>
  <c r="H186" i="8" s="1"/>
  <c r="H176" i="5"/>
  <c r="H177" i="5"/>
  <c r="H178" i="5"/>
  <c r="H179" i="5"/>
  <c r="H180" i="5"/>
  <c r="H181" i="5"/>
  <c r="H182" i="5"/>
  <c r="H183" i="5"/>
  <c r="H184" i="5"/>
  <c r="H185" i="5"/>
  <c r="H186" i="5"/>
  <c r="H187" i="5"/>
  <c r="H188" i="5"/>
  <c r="H189" i="5"/>
  <c r="H190" i="5"/>
  <c r="G228" i="6"/>
  <c r="G229" i="6"/>
  <c r="G230" i="6"/>
  <c r="G231" i="6"/>
  <c r="G232" i="6"/>
  <c r="G233" i="6"/>
  <c r="G234" i="6"/>
  <c r="G235" i="6"/>
  <c r="G236" i="6"/>
  <c r="G237" i="6"/>
  <c r="G238" i="6"/>
  <c r="G239" i="6"/>
  <c r="G240" i="6"/>
  <c r="G241" i="6"/>
  <c r="G242" i="6"/>
  <c r="F21" i="1"/>
  <c r="H60" i="6"/>
  <c r="H262" i="6"/>
  <c r="H263" i="6"/>
  <c r="H264" i="6"/>
  <c r="H265" i="6"/>
  <c r="H266" i="6"/>
  <c r="H267" i="6"/>
  <c r="H268" i="6"/>
  <c r="H269" i="6"/>
  <c r="H270" i="6"/>
  <c r="H271" i="6"/>
  <c r="H272" i="6"/>
  <c r="H273" i="6"/>
  <c r="H274" i="6"/>
  <c r="H275" i="6"/>
  <c r="H276" i="6"/>
  <c r="H245" i="6"/>
  <c r="H246" i="6"/>
  <c r="H247" i="6"/>
  <c r="H248" i="6"/>
  <c r="H249" i="6"/>
  <c r="H250" i="6"/>
  <c r="H251" i="6"/>
  <c r="H252" i="6"/>
  <c r="H253" i="6"/>
  <c r="H254" i="6"/>
  <c r="H255" i="6"/>
  <c r="H256" i="6"/>
  <c r="H257" i="6"/>
  <c r="H258" i="6"/>
  <c r="H259" i="6"/>
  <c r="H211" i="6"/>
  <c r="H212" i="6"/>
  <c r="H213" i="6"/>
  <c r="H214" i="6"/>
  <c r="H215" i="6"/>
  <c r="H216" i="6"/>
  <c r="H217" i="6"/>
  <c r="H218" i="6"/>
  <c r="H219" i="6"/>
  <c r="H220" i="6"/>
  <c r="H221" i="6"/>
  <c r="H222" i="6"/>
  <c r="H223" i="6"/>
  <c r="H224" i="6"/>
  <c r="H225" i="6"/>
  <c r="H194" i="6"/>
  <c r="H195" i="6"/>
  <c r="H196" i="6"/>
  <c r="H197" i="6"/>
  <c r="H198" i="6"/>
  <c r="H199" i="6"/>
  <c r="H200" i="6"/>
  <c r="H201" i="6"/>
  <c r="H202" i="6"/>
  <c r="H203" i="6"/>
  <c r="H204" i="6"/>
  <c r="H205" i="6"/>
  <c r="H206" i="6"/>
  <c r="H207" i="6"/>
  <c r="H208" i="6"/>
  <c r="H177" i="6"/>
  <c r="H178" i="6"/>
  <c r="H179" i="6"/>
  <c r="H180" i="6"/>
  <c r="H181" i="6"/>
  <c r="H182" i="6"/>
  <c r="H183" i="6"/>
  <c r="H184" i="6"/>
  <c r="H185" i="6"/>
  <c r="H186" i="6"/>
  <c r="H187" i="6"/>
  <c r="H188" i="6"/>
  <c r="H189" i="6"/>
  <c r="H190" i="6"/>
  <c r="H191" i="6"/>
  <c r="G271" i="11"/>
  <c r="G287" i="6"/>
  <c r="G290" i="6" s="1"/>
  <c r="G294" i="6" s="1"/>
  <c r="G285" i="6"/>
  <c r="G288" i="6" s="1"/>
  <c r="G292" i="6" s="1"/>
  <c r="G286" i="6"/>
  <c r="G289" i="6" s="1"/>
  <c r="G293" i="6" s="1"/>
  <c r="H30" i="5"/>
  <c r="G30" i="6"/>
  <c r="F147" i="6"/>
  <c r="G133" i="6"/>
  <c r="G173" i="6"/>
  <c r="G313" i="11" s="1"/>
  <c r="G312" i="11"/>
  <c r="I64" i="5"/>
  <c r="I65" i="5"/>
  <c r="G36" i="5"/>
  <c r="G40" i="5"/>
  <c r="G44" i="5"/>
  <c r="G46" i="5"/>
  <c r="G42" i="5"/>
  <c r="G35" i="5"/>
  <c r="G39" i="5"/>
  <c r="G43" i="5"/>
  <c r="G47" i="5"/>
  <c r="G34" i="5"/>
  <c r="G38" i="5"/>
  <c r="G48" i="5"/>
  <c r="G167" i="5" s="1"/>
  <c r="G37" i="5"/>
  <c r="G41" i="5"/>
  <c r="G45" i="5"/>
  <c r="F148" i="6"/>
  <c r="G144" i="6"/>
  <c r="G141" i="6"/>
  <c r="G145" i="6"/>
  <c r="G142" i="6"/>
  <c r="G34" i="6"/>
  <c r="G35" i="6"/>
  <c r="G36" i="6"/>
  <c r="G37" i="6"/>
  <c r="G38" i="6"/>
  <c r="G39" i="6"/>
  <c r="G40" i="6"/>
  <c r="G41" i="6"/>
  <c r="G42" i="6"/>
  <c r="G43" i="6"/>
  <c r="G44" i="6"/>
  <c r="G45" i="6"/>
  <c r="G46" i="6"/>
  <c r="G47" i="6"/>
  <c r="G48" i="6"/>
  <c r="G167" i="6" s="1"/>
  <c r="F148" i="5"/>
  <c r="F147" i="5"/>
  <c r="G142" i="5"/>
  <c r="G145" i="5"/>
  <c r="G141" i="5"/>
  <c r="G144" i="5"/>
  <c r="I26" i="1"/>
  <c r="I44" i="3"/>
  <c r="I64" i="6" s="1"/>
  <c r="K206" i="10"/>
  <c r="K174" i="10"/>
  <c r="K182" i="10" s="1"/>
  <c r="K163" i="10"/>
  <c r="K171" i="10" s="1"/>
  <c r="L235" i="10"/>
  <c r="L238" i="10" s="1"/>
  <c r="H80" i="1"/>
  <c r="I84" i="8"/>
  <c r="J239" i="8"/>
  <c r="J242" i="8" s="1"/>
  <c r="J210" i="8"/>
  <c r="J178" i="8"/>
  <c r="J186" i="8" s="1"/>
  <c r="J167" i="8"/>
  <c r="J175" i="8" s="1"/>
  <c r="H58" i="9"/>
  <c r="H49" i="9"/>
  <c r="H68" i="9"/>
  <c r="H40" i="9"/>
  <c r="H21" i="9"/>
  <c r="H26" i="9" s="1"/>
  <c r="H79" i="9"/>
  <c r="H31" i="9"/>
  <c r="I63" i="5"/>
  <c r="I62" i="5"/>
  <c r="I61" i="5"/>
  <c r="I60" i="5"/>
  <c r="I59" i="5"/>
  <c r="I27" i="1"/>
  <c r="I31" i="5" s="1"/>
  <c r="I27" i="3"/>
  <c r="I45" i="3"/>
  <c r="I65" i="6" s="1"/>
  <c r="I43" i="3"/>
  <c r="I63" i="6" s="1"/>
  <c r="I42" i="3"/>
  <c r="I62" i="6" s="1"/>
  <c r="I41" i="3"/>
  <c r="I61" i="6" s="1"/>
  <c r="I40" i="3"/>
  <c r="I39" i="3"/>
  <c r="I59" i="6" s="1"/>
  <c r="H139" i="5"/>
  <c r="H138" i="5"/>
  <c r="H136" i="5"/>
  <c r="H225" i="11" s="1"/>
  <c r="H270" i="11"/>
  <c r="H29" i="1"/>
  <c r="H32" i="5" s="1"/>
  <c r="H171" i="6"/>
  <c r="H136" i="6"/>
  <c r="H226" i="11" s="1"/>
  <c r="H138" i="6"/>
  <c r="H139" i="6"/>
  <c r="G150" i="6"/>
  <c r="H29" i="3"/>
  <c r="H48" i="3"/>
  <c r="H26" i="3"/>
  <c r="H15" i="3"/>
  <c r="G14" i="4"/>
  <c r="G2" i="7"/>
  <c r="G17" i="4" l="1"/>
  <c r="G22" i="3"/>
  <c r="G18" i="12"/>
  <c r="G23" i="12" s="1"/>
  <c r="H228" i="6"/>
  <c r="H229" i="6"/>
  <c r="H230" i="6"/>
  <c r="H231" i="6"/>
  <c r="H232" i="6"/>
  <c r="H233" i="6"/>
  <c r="H234" i="6"/>
  <c r="H235" i="6"/>
  <c r="H236" i="6"/>
  <c r="H237" i="6"/>
  <c r="H238" i="6"/>
  <c r="H239" i="6"/>
  <c r="H240" i="6"/>
  <c r="H241" i="6"/>
  <c r="H242" i="6"/>
  <c r="I176" i="5"/>
  <c r="I177" i="5"/>
  <c r="I178" i="5"/>
  <c r="I179" i="5"/>
  <c r="I180" i="5"/>
  <c r="I181" i="5"/>
  <c r="I182" i="5"/>
  <c r="I183" i="5"/>
  <c r="I184" i="5"/>
  <c r="I185" i="5"/>
  <c r="I186" i="5"/>
  <c r="I187" i="5"/>
  <c r="I188" i="5"/>
  <c r="I189" i="5"/>
  <c r="I190" i="5"/>
  <c r="H271" i="11"/>
  <c r="H287" i="6"/>
  <c r="H290" i="6" s="1"/>
  <c r="H294" i="6" s="1"/>
  <c r="H285" i="6"/>
  <c r="H288" i="6" s="1"/>
  <c r="H292" i="6" s="1"/>
  <c r="H286" i="6"/>
  <c r="H289" i="6" s="1"/>
  <c r="H293" i="6" s="1"/>
  <c r="I60" i="6"/>
  <c r="I262" i="6"/>
  <c r="I263" i="6"/>
  <c r="I264" i="6"/>
  <c r="I265" i="6"/>
  <c r="I266" i="6"/>
  <c r="I267" i="6"/>
  <c r="I268" i="6"/>
  <c r="I269" i="6"/>
  <c r="I270" i="6"/>
  <c r="I271" i="6"/>
  <c r="I272" i="6"/>
  <c r="I273" i="6"/>
  <c r="I274" i="6"/>
  <c r="I275" i="6"/>
  <c r="I276" i="6"/>
  <c r="I245" i="6"/>
  <c r="I246" i="6"/>
  <c r="I247" i="6"/>
  <c r="I248" i="6"/>
  <c r="I249" i="6"/>
  <c r="I250" i="6"/>
  <c r="I251" i="6"/>
  <c r="I252" i="6"/>
  <c r="I253" i="6"/>
  <c r="I254" i="6"/>
  <c r="I255" i="6"/>
  <c r="I256" i="6"/>
  <c r="I257" i="6"/>
  <c r="I258" i="6"/>
  <c r="I259" i="6"/>
  <c r="I211" i="6"/>
  <c r="I212" i="6"/>
  <c r="I213" i="6"/>
  <c r="I214" i="6"/>
  <c r="I215" i="6"/>
  <c r="I216" i="6"/>
  <c r="I217" i="6"/>
  <c r="I218" i="6"/>
  <c r="I219" i="6"/>
  <c r="I220" i="6"/>
  <c r="I221" i="6"/>
  <c r="I222" i="6"/>
  <c r="I223" i="6"/>
  <c r="I224" i="6"/>
  <c r="I225" i="6"/>
  <c r="I194" i="6"/>
  <c r="I195" i="6"/>
  <c r="I196" i="6"/>
  <c r="I197" i="6"/>
  <c r="I198" i="6"/>
  <c r="I199" i="6"/>
  <c r="I200" i="6"/>
  <c r="I201" i="6"/>
  <c r="I202" i="6"/>
  <c r="I203" i="6"/>
  <c r="I204" i="6"/>
  <c r="I205" i="6"/>
  <c r="I206" i="6"/>
  <c r="I207" i="6"/>
  <c r="I208" i="6"/>
  <c r="I177" i="6"/>
  <c r="I178" i="6"/>
  <c r="I179" i="6"/>
  <c r="I180" i="6"/>
  <c r="I181" i="6"/>
  <c r="I182" i="6"/>
  <c r="I183" i="6"/>
  <c r="I184" i="6"/>
  <c r="I185" i="6"/>
  <c r="I186" i="6"/>
  <c r="I187" i="6"/>
  <c r="I188" i="6"/>
  <c r="I189" i="6"/>
  <c r="I190" i="6"/>
  <c r="I191" i="6"/>
  <c r="H30" i="6"/>
  <c r="I30" i="5"/>
  <c r="H133" i="6"/>
  <c r="H312" i="11"/>
  <c r="J65" i="5"/>
  <c r="J64" i="5"/>
  <c r="H36" i="5"/>
  <c r="H40" i="5"/>
  <c r="H44" i="5"/>
  <c r="H35" i="5"/>
  <c r="H39" i="5"/>
  <c r="H43" i="5"/>
  <c r="H47" i="5"/>
  <c r="H34" i="5"/>
  <c r="H38" i="5"/>
  <c r="H42" i="5"/>
  <c r="H46" i="5"/>
  <c r="H48" i="5"/>
  <c r="H167" i="5" s="1"/>
  <c r="H37" i="5"/>
  <c r="H41" i="5"/>
  <c r="H45" i="5"/>
  <c r="G148" i="6"/>
  <c r="G147" i="6"/>
  <c r="H34" i="6"/>
  <c r="H35" i="6"/>
  <c r="H36" i="6"/>
  <c r="H37" i="6"/>
  <c r="H38" i="6"/>
  <c r="H39" i="6"/>
  <c r="H40" i="6"/>
  <c r="H41" i="6"/>
  <c r="H42" i="6"/>
  <c r="H43" i="6"/>
  <c r="H44" i="6"/>
  <c r="H45" i="6"/>
  <c r="H46" i="6"/>
  <c r="H47" i="6"/>
  <c r="H48" i="6"/>
  <c r="H167" i="6" s="1"/>
  <c r="H145" i="6"/>
  <c r="H142" i="6"/>
  <c r="H144" i="6"/>
  <c r="H141" i="6"/>
  <c r="I29" i="1"/>
  <c r="I32" i="5" s="1"/>
  <c r="G147" i="5"/>
  <c r="G148" i="5"/>
  <c r="H142" i="5"/>
  <c r="H145" i="5"/>
  <c r="H141" i="5"/>
  <c r="H144" i="5"/>
  <c r="J26" i="1"/>
  <c r="J44" i="3"/>
  <c r="J64" i="6" s="1"/>
  <c r="L206" i="10"/>
  <c r="L174" i="10"/>
  <c r="L182" i="10" s="1"/>
  <c r="L163" i="10"/>
  <c r="L171" i="10" s="1"/>
  <c r="M235" i="10"/>
  <c r="M238" i="10" s="1"/>
  <c r="I80" i="1"/>
  <c r="K239" i="8"/>
  <c r="K242" i="8" s="1"/>
  <c r="K210" i="8"/>
  <c r="K178" i="8"/>
  <c r="K186" i="8" s="1"/>
  <c r="K167" i="8"/>
  <c r="K175" i="8" s="1"/>
  <c r="H198" i="9"/>
  <c r="H228" i="9"/>
  <c r="H208" i="9"/>
  <c r="H59" i="9"/>
  <c r="H218" i="9" s="1"/>
  <c r="H50" i="9"/>
  <c r="H209" i="9" s="1"/>
  <c r="H69" i="9"/>
  <c r="H229" i="9" s="1"/>
  <c r="H41" i="9"/>
  <c r="H199" i="9" s="1"/>
  <c r="H32" i="9"/>
  <c r="H189" i="9" s="1"/>
  <c r="H15" i="9"/>
  <c r="I79" i="9"/>
  <c r="I49" i="9"/>
  <c r="I40" i="9"/>
  <c r="I68" i="9"/>
  <c r="I58" i="9"/>
  <c r="I31" i="9"/>
  <c r="I21" i="9"/>
  <c r="I26" i="9" s="1"/>
  <c r="H217" i="9"/>
  <c r="H188" i="9"/>
  <c r="I26" i="3"/>
  <c r="I48" i="3"/>
  <c r="I29" i="3"/>
  <c r="H150" i="6"/>
  <c r="I139" i="6"/>
  <c r="I138" i="6"/>
  <c r="I136" i="6"/>
  <c r="I226" i="11" s="1"/>
  <c r="I171" i="6"/>
  <c r="I270" i="11"/>
  <c r="I136" i="5"/>
  <c r="I225" i="11" s="1"/>
  <c r="I138" i="5"/>
  <c r="I139" i="5"/>
  <c r="J39" i="3"/>
  <c r="J59" i="6" s="1"/>
  <c r="J40" i="3"/>
  <c r="J41" i="3"/>
  <c r="J61" i="6" s="1"/>
  <c r="J42" i="3"/>
  <c r="J62" i="6" s="1"/>
  <c r="J43" i="3"/>
  <c r="J63" i="6" s="1"/>
  <c r="J45" i="3"/>
  <c r="J65" i="6" s="1"/>
  <c r="J27" i="3"/>
  <c r="J27" i="1"/>
  <c r="J31" i="5" s="1"/>
  <c r="J59" i="5"/>
  <c r="J60" i="5"/>
  <c r="J61" i="5"/>
  <c r="J62" i="5"/>
  <c r="J63" i="5"/>
  <c r="G21" i="1"/>
  <c r="G16" i="4"/>
  <c r="G22" i="4" s="1"/>
  <c r="H14" i="4"/>
  <c r="H16" i="1"/>
  <c r="H18" i="12" s="1"/>
  <c r="H23" i="12" s="1"/>
  <c r="H2" i="7"/>
  <c r="H17" i="4" l="1"/>
  <c r="I69" i="10"/>
  <c r="I229" i="10" s="1"/>
  <c r="I59" i="10"/>
  <c r="I50" i="10"/>
  <c r="I41" i="10"/>
  <c r="I32" i="10"/>
  <c r="I189" i="10" s="1"/>
  <c r="I10" i="10"/>
  <c r="H192" i="9"/>
  <c r="I228" i="6"/>
  <c r="I229" i="6"/>
  <c r="I230" i="6"/>
  <c r="I231" i="6"/>
  <c r="I232" i="6"/>
  <c r="I233" i="6"/>
  <c r="I234" i="6"/>
  <c r="I235" i="6"/>
  <c r="I236" i="6"/>
  <c r="I237" i="6"/>
  <c r="I238" i="6"/>
  <c r="I239" i="6"/>
  <c r="I240" i="6"/>
  <c r="I241" i="6"/>
  <c r="I242" i="6"/>
  <c r="J176" i="5"/>
  <c r="J177" i="5"/>
  <c r="J178" i="5"/>
  <c r="J179" i="5"/>
  <c r="J180" i="5"/>
  <c r="J181" i="5"/>
  <c r="J182" i="5"/>
  <c r="J183" i="5"/>
  <c r="J184" i="5"/>
  <c r="J185" i="5"/>
  <c r="J186" i="5"/>
  <c r="J187" i="5"/>
  <c r="J188" i="5"/>
  <c r="J189" i="5"/>
  <c r="J190" i="5"/>
  <c r="J60" i="6"/>
  <c r="J262" i="6"/>
  <c r="J263" i="6"/>
  <c r="J264" i="6"/>
  <c r="J265" i="6"/>
  <c r="J266" i="6"/>
  <c r="J267" i="6"/>
  <c r="J268" i="6"/>
  <c r="J269" i="6"/>
  <c r="J270" i="6"/>
  <c r="J271" i="6"/>
  <c r="J272" i="6"/>
  <c r="J273" i="6"/>
  <c r="J274" i="6"/>
  <c r="J275" i="6"/>
  <c r="J276" i="6"/>
  <c r="J245" i="6"/>
  <c r="J246" i="6"/>
  <c r="J247" i="6"/>
  <c r="J248" i="6"/>
  <c r="J249" i="6"/>
  <c r="J250" i="6"/>
  <c r="J251" i="6"/>
  <c r="J252" i="6"/>
  <c r="J253" i="6"/>
  <c r="J254" i="6"/>
  <c r="J255" i="6"/>
  <c r="J256" i="6"/>
  <c r="J257" i="6"/>
  <c r="J258" i="6"/>
  <c r="J259" i="6"/>
  <c r="J211" i="6"/>
  <c r="J212" i="6"/>
  <c r="J213" i="6"/>
  <c r="J214" i="6"/>
  <c r="J215" i="6"/>
  <c r="J216" i="6"/>
  <c r="J217" i="6"/>
  <c r="J218" i="6"/>
  <c r="J219" i="6"/>
  <c r="J220" i="6"/>
  <c r="J221" i="6"/>
  <c r="J222" i="6"/>
  <c r="J223" i="6"/>
  <c r="J224" i="6"/>
  <c r="J225" i="6"/>
  <c r="J194" i="6"/>
  <c r="J195" i="6"/>
  <c r="J196" i="6"/>
  <c r="J197" i="6"/>
  <c r="J198" i="6"/>
  <c r="J199" i="6"/>
  <c r="J200" i="6"/>
  <c r="J201" i="6"/>
  <c r="J202" i="6"/>
  <c r="J203" i="6"/>
  <c r="J204" i="6"/>
  <c r="J205" i="6"/>
  <c r="J206" i="6"/>
  <c r="J207" i="6"/>
  <c r="J208" i="6"/>
  <c r="J177" i="6"/>
  <c r="J178" i="6"/>
  <c r="J179" i="6"/>
  <c r="J180" i="6"/>
  <c r="J181" i="6"/>
  <c r="J182" i="6"/>
  <c r="J183" i="6"/>
  <c r="J184" i="6"/>
  <c r="J185" i="6"/>
  <c r="J186" i="6"/>
  <c r="J187" i="6"/>
  <c r="J188" i="6"/>
  <c r="J189" i="6"/>
  <c r="J190" i="6"/>
  <c r="J191" i="6"/>
  <c r="I271" i="11"/>
  <c r="I287" i="6"/>
  <c r="I290" i="6" s="1"/>
  <c r="I294" i="6" s="1"/>
  <c r="I285" i="6"/>
  <c r="I288" i="6" s="1"/>
  <c r="I292" i="6" s="1"/>
  <c r="I286" i="6"/>
  <c r="I289" i="6" s="1"/>
  <c r="I293" i="6" s="1"/>
  <c r="I30" i="6"/>
  <c r="J30" i="5"/>
  <c r="H147" i="6"/>
  <c r="I133" i="6"/>
  <c r="H173" i="6"/>
  <c r="H313" i="11" s="1"/>
  <c r="H148" i="6"/>
  <c r="K64" i="5"/>
  <c r="K65" i="5"/>
  <c r="I37" i="5"/>
  <c r="I41" i="5"/>
  <c r="I45" i="5"/>
  <c r="I39" i="5"/>
  <c r="I47" i="5"/>
  <c r="I35" i="5"/>
  <c r="I36" i="5"/>
  <c r="I40" i="5"/>
  <c r="I44" i="5"/>
  <c r="I43" i="5"/>
  <c r="I34" i="5"/>
  <c r="I38" i="5"/>
  <c r="I42" i="5"/>
  <c r="I46" i="5"/>
  <c r="I48" i="5"/>
  <c r="I167" i="5" s="1"/>
  <c r="I141" i="6"/>
  <c r="I144" i="6"/>
  <c r="I142" i="6"/>
  <c r="I145" i="6"/>
  <c r="I34" i="6"/>
  <c r="I35" i="6"/>
  <c r="I36" i="6"/>
  <c r="I37" i="6"/>
  <c r="I38" i="6"/>
  <c r="I39" i="6"/>
  <c r="I40" i="6"/>
  <c r="I41" i="6"/>
  <c r="I42" i="6"/>
  <c r="I43" i="6"/>
  <c r="I44" i="6"/>
  <c r="I45" i="6"/>
  <c r="I46" i="6"/>
  <c r="I47" i="6"/>
  <c r="I48" i="6"/>
  <c r="I167" i="6" s="1"/>
  <c r="J29" i="1"/>
  <c r="J32" i="5" s="1"/>
  <c r="H147" i="5"/>
  <c r="H148" i="5"/>
  <c r="I142" i="5"/>
  <c r="I145" i="5"/>
  <c r="I141" i="5"/>
  <c r="I144" i="5"/>
  <c r="K26" i="1"/>
  <c r="K44" i="3"/>
  <c r="K64" i="6" s="1"/>
  <c r="M206" i="10"/>
  <c r="M174" i="10"/>
  <c r="M182" i="10" s="1"/>
  <c r="M163" i="10"/>
  <c r="M171" i="10" s="1"/>
  <c r="N235" i="10"/>
  <c r="N238" i="10" s="1"/>
  <c r="J84" i="8"/>
  <c r="J80" i="1"/>
  <c r="K84" i="8"/>
  <c r="L239" i="8"/>
  <c r="L242" i="8" s="1"/>
  <c r="L210" i="8"/>
  <c r="L178" i="8"/>
  <c r="L186" i="8" s="1"/>
  <c r="L167" i="8"/>
  <c r="L175" i="8" s="1"/>
  <c r="H63" i="9"/>
  <c r="H222" i="9"/>
  <c r="H54" i="9"/>
  <c r="H213" i="9"/>
  <c r="I208" i="9"/>
  <c r="J79" i="9"/>
  <c r="J68" i="9"/>
  <c r="J58" i="9"/>
  <c r="J49" i="9"/>
  <c r="J40" i="9"/>
  <c r="J31" i="9"/>
  <c r="J21" i="9"/>
  <c r="J26" i="9" s="1"/>
  <c r="H73" i="8"/>
  <c r="H232" i="8" s="1"/>
  <c r="H62" i="8"/>
  <c r="H221" i="8" s="1"/>
  <c r="H52" i="8"/>
  <c r="H212" i="8" s="1"/>
  <c r="H42" i="8"/>
  <c r="H202" i="8" s="1"/>
  <c r="H32" i="8"/>
  <c r="H192" i="8" s="1"/>
  <c r="H21" i="8"/>
  <c r="H26" i="8" s="1"/>
  <c r="I68" i="10"/>
  <c r="I58" i="10"/>
  <c r="I49" i="10"/>
  <c r="I40" i="10"/>
  <c r="I31" i="10"/>
  <c r="I21" i="10"/>
  <c r="I26" i="10" s="1"/>
  <c r="H63" i="8"/>
  <c r="H222" i="8" s="1"/>
  <c r="H53" i="8"/>
  <c r="H213" i="8" s="1"/>
  <c r="H74" i="8"/>
  <c r="H233" i="8" s="1"/>
  <c r="H43" i="8"/>
  <c r="H203" i="8" s="1"/>
  <c r="H33" i="8"/>
  <c r="H193" i="8" s="1"/>
  <c r="H10" i="8"/>
  <c r="H15" i="8" s="1"/>
  <c r="I188" i="9"/>
  <c r="H72" i="9"/>
  <c r="I217" i="9"/>
  <c r="H232" i="9"/>
  <c r="I228" i="9"/>
  <c r="H44" i="9"/>
  <c r="I50" i="9"/>
  <c r="I209" i="9" s="1"/>
  <c r="I41" i="9"/>
  <c r="I199" i="9" s="1"/>
  <c r="I69" i="9"/>
  <c r="I229" i="9" s="1"/>
  <c r="I59" i="9"/>
  <c r="I218" i="9" s="1"/>
  <c r="I32" i="9"/>
  <c r="I189" i="9" s="1"/>
  <c r="I10" i="9"/>
  <c r="I15" i="9" s="1"/>
  <c r="H35" i="9"/>
  <c r="I198" i="9"/>
  <c r="H202" i="9"/>
  <c r="H17" i="3"/>
  <c r="H16" i="3"/>
  <c r="H22" i="3" s="1"/>
  <c r="K63" i="5"/>
  <c r="K62" i="5"/>
  <c r="K61" i="5"/>
  <c r="K60" i="5"/>
  <c r="K59" i="5"/>
  <c r="K27" i="1"/>
  <c r="K31" i="5" s="1"/>
  <c r="K27" i="3"/>
  <c r="K45" i="3"/>
  <c r="K65" i="6" s="1"/>
  <c r="K43" i="3"/>
  <c r="K63" i="6" s="1"/>
  <c r="K42" i="3"/>
  <c r="K62" i="6" s="1"/>
  <c r="K41" i="3"/>
  <c r="K61" i="6" s="1"/>
  <c r="K40" i="3"/>
  <c r="K39" i="3"/>
  <c r="K59" i="6" s="1"/>
  <c r="J139" i="5"/>
  <c r="J138" i="5"/>
  <c r="J136" i="5"/>
  <c r="J225" i="11" s="1"/>
  <c r="J270" i="11"/>
  <c r="J171" i="6"/>
  <c r="J136" i="6"/>
  <c r="J226" i="11" s="1"/>
  <c r="J138" i="6"/>
  <c r="J139" i="6"/>
  <c r="I150" i="6"/>
  <c r="J29" i="3"/>
  <c r="J48" i="3"/>
  <c r="J26" i="3"/>
  <c r="H21" i="1"/>
  <c r="H16" i="4"/>
  <c r="H22" i="4" s="1"/>
  <c r="I14" i="4"/>
  <c r="I16" i="1"/>
  <c r="I18" i="12" s="1"/>
  <c r="I23" i="12" s="1"/>
  <c r="I15" i="3"/>
  <c r="I16" i="3" s="1"/>
  <c r="I2" i="7"/>
  <c r="I17" i="4" l="1"/>
  <c r="J69" i="10"/>
  <c r="J59" i="10"/>
  <c r="J50" i="10"/>
  <c r="J41" i="10"/>
  <c r="J32" i="10"/>
  <c r="J10" i="10"/>
  <c r="J228" i="6"/>
  <c r="J229" i="6"/>
  <c r="J230" i="6"/>
  <c r="J231" i="6"/>
  <c r="J232" i="6"/>
  <c r="J233" i="6"/>
  <c r="J234" i="6"/>
  <c r="J235" i="6"/>
  <c r="J236" i="6"/>
  <c r="J237" i="6"/>
  <c r="J238" i="6"/>
  <c r="J239" i="6"/>
  <c r="J240" i="6"/>
  <c r="J241" i="6"/>
  <c r="J242" i="6"/>
  <c r="K176" i="5"/>
  <c r="K177" i="5"/>
  <c r="K178" i="5"/>
  <c r="K179" i="5"/>
  <c r="K180" i="5"/>
  <c r="K181" i="5"/>
  <c r="K182" i="5"/>
  <c r="K183" i="5"/>
  <c r="K184" i="5"/>
  <c r="K185" i="5"/>
  <c r="K186" i="5"/>
  <c r="K187" i="5"/>
  <c r="K188" i="5"/>
  <c r="K189" i="5"/>
  <c r="K190" i="5"/>
  <c r="J271" i="11"/>
  <c r="J287" i="6"/>
  <c r="J290" i="6" s="1"/>
  <c r="J294" i="6" s="1"/>
  <c r="J285" i="6"/>
  <c r="J288" i="6" s="1"/>
  <c r="J292" i="6" s="1"/>
  <c r="J286" i="6"/>
  <c r="J289" i="6" s="1"/>
  <c r="J293" i="6" s="1"/>
  <c r="K60" i="6"/>
  <c r="K262" i="6"/>
  <c r="K263" i="6"/>
  <c r="K264" i="6"/>
  <c r="K265" i="6"/>
  <c r="K266" i="6"/>
  <c r="K267" i="6"/>
  <c r="K268" i="6"/>
  <c r="K269" i="6"/>
  <c r="K270" i="6"/>
  <c r="K271" i="6"/>
  <c r="K272" i="6"/>
  <c r="K273" i="6"/>
  <c r="K274" i="6"/>
  <c r="K275" i="6"/>
  <c r="K276" i="6"/>
  <c r="K245" i="6"/>
  <c r="K246" i="6"/>
  <c r="K247" i="6"/>
  <c r="K248" i="6"/>
  <c r="K249" i="6"/>
  <c r="K250" i="6"/>
  <c r="K251" i="6"/>
  <c r="K252" i="6"/>
  <c r="K253" i="6"/>
  <c r="K254" i="6"/>
  <c r="K255" i="6"/>
  <c r="K256" i="6"/>
  <c r="K257" i="6"/>
  <c r="K258" i="6"/>
  <c r="K259" i="6"/>
  <c r="K211" i="6"/>
  <c r="K212" i="6"/>
  <c r="K213" i="6"/>
  <c r="K214" i="6"/>
  <c r="K215" i="6"/>
  <c r="K216" i="6"/>
  <c r="K217" i="6"/>
  <c r="K218" i="6"/>
  <c r="K219" i="6"/>
  <c r="K220" i="6"/>
  <c r="K221" i="6"/>
  <c r="K222" i="6"/>
  <c r="K223" i="6"/>
  <c r="K224" i="6"/>
  <c r="K225" i="6"/>
  <c r="K194" i="6"/>
  <c r="K195" i="6"/>
  <c r="K196" i="6"/>
  <c r="K197" i="6"/>
  <c r="K198" i="6"/>
  <c r="K199" i="6"/>
  <c r="K200" i="6"/>
  <c r="K201" i="6"/>
  <c r="K202" i="6"/>
  <c r="K203" i="6"/>
  <c r="K204" i="6"/>
  <c r="K205" i="6"/>
  <c r="K206" i="6"/>
  <c r="K207" i="6"/>
  <c r="K208" i="6"/>
  <c r="K177" i="6"/>
  <c r="K178" i="6"/>
  <c r="K179" i="6"/>
  <c r="K180" i="6"/>
  <c r="K181" i="6"/>
  <c r="K182" i="6"/>
  <c r="K183" i="6"/>
  <c r="K184" i="6"/>
  <c r="K185" i="6"/>
  <c r="K186" i="6"/>
  <c r="K187" i="6"/>
  <c r="K188" i="6"/>
  <c r="K189" i="6"/>
  <c r="K190" i="6"/>
  <c r="K191" i="6"/>
  <c r="J30" i="6"/>
  <c r="K30" i="5"/>
  <c r="I147" i="6"/>
  <c r="I173" i="6"/>
  <c r="I313" i="11" s="1"/>
  <c r="J133" i="6"/>
  <c r="I312" i="11"/>
  <c r="L65" i="5"/>
  <c r="L64" i="5"/>
  <c r="J34" i="5"/>
  <c r="J35" i="5"/>
  <c r="J36" i="5"/>
  <c r="J37" i="5"/>
  <c r="J38" i="5"/>
  <c r="J39" i="5"/>
  <c r="J40" i="5"/>
  <c r="J41" i="5"/>
  <c r="J42" i="5"/>
  <c r="J43" i="5"/>
  <c r="J44" i="5"/>
  <c r="J45" i="5"/>
  <c r="J46" i="5"/>
  <c r="J47" i="5"/>
  <c r="J48" i="5"/>
  <c r="J167" i="5" s="1"/>
  <c r="I148" i="6"/>
  <c r="J34" i="6"/>
  <c r="J35" i="6"/>
  <c r="J36" i="6"/>
  <c r="J37" i="6"/>
  <c r="J38" i="6"/>
  <c r="J39" i="6"/>
  <c r="J40" i="6"/>
  <c r="J41" i="6"/>
  <c r="J42" i="6"/>
  <c r="J43" i="6"/>
  <c r="J44" i="6"/>
  <c r="J45" i="6"/>
  <c r="J46" i="6"/>
  <c r="J47" i="6"/>
  <c r="J48" i="6"/>
  <c r="J167" i="6" s="1"/>
  <c r="J142" i="6"/>
  <c r="J145" i="6"/>
  <c r="J144" i="6"/>
  <c r="J141" i="6"/>
  <c r="K29" i="1"/>
  <c r="K32" i="5" s="1"/>
  <c r="I147" i="5"/>
  <c r="I148" i="5"/>
  <c r="J141" i="5"/>
  <c r="J144" i="5"/>
  <c r="J142" i="5"/>
  <c r="J145" i="5"/>
  <c r="H236" i="8"/>
  <c r="I72" i="9"/>
  <c r="L26" i="1"/>
  <c r="L44" i="3"/>
  <c r="L64" i="6" s="1"/>
  <c r="I202" i="9"/>
  <c r="H196" i="8"/>
  <c r="H226" i="8"/>
  <c r="N206" i="10"/>
  <c r="N174" i="10"/>
  <c r="N182" i="10" s="1"/>
  <c r="N163" i="10"/>
  <c r="N171" i="10" s="1"/>
  <c r="O235" i="10"/>
  <c r="O238" i="10" s="1"/>
  <c r="H77" i="8"/>
  <c r="I35" i="9"/>
  <c r="H206" i="8"/>
  <c r="K80" i="1"/>
  <c r="H67" i="8"/>
  <c r="H57" i="8"/>
  <c r="H46" i="8"/>
  <c r="M239" i="8"/>
  <c r="M242" i="8" s="1"/>
  <c r="M210" i="8"/>
  <c r="M178" i="8"/>
  <c r="M186" i="8" s="1"/>
  <c r="M167" i="8"/>
  <c r="M175" i="8" s="1"/>
  <c r="H36" i="8"/>
  <c r="I232" i="9"/>
  <c r="I222" i="9"/>
  <c r="H217" i="8"/>
  <c r="I44" i="9"/>
  <c r="J198" i="9"/>
  <c r="K79" i="9"/>
  <c r="K68" i="9"/>
  <c r="K58" i="9"/>
  <c r="K49" i="9"/>
  <c r="K40" i="9"/>
  <c r="K31" i="9"/>
  <c r="K21" i="9"/>
  <c r="K26" i="9" s="1"/>
  <c r="J208" i="9"/>
  <c r="J217" i="9"/>
  <c r="J69" i="9"/>
  <c r="J229" i="9" s="1"/>
  <c r="J59" i="9"/>
  <c r="J218" i="9" s="1"/>
  <c r="J50" i="9"/>
  <c r="J209" i="9" s="1"/>
  <c r="J41" i="9"/>
  <c r="J199" i="9" s="1"/>
  <c r="J32" i="9"/>
  <c r="J189" i="9" s="1"/>
  <c r="J10" i="9"/>
  <c r="J15" i="9" s="1"/>
  <c r="I192" i="9"/>
  <c r="I188" i="10"/>
  <c r="J228" i="9"/>
  <c r="I198" i="10"/>
  <c r="I73" i="8"/>
  <c r="I62" i="8"/>
  <c r="I52" i="8"/>
  <c r="I42" i="8"/>
  <c r="I32" i="8"/>
  <c r="I21" i="8"/>
  <c r="I26" i="8" s="1"/>
  <c r="I218" i="10"/>
  <c r="I209" i="10"/>
  <c r="I199" i="10"/>
  <c r="I15" i="10"/>
  <c r="I208" i="10"/>
  <c r="I54" i="9"/>
  <c r="J68" i="10"/>
  <c r="J58" i="10"/>
  <c r="J49" i="10"/>
  <c r="J40" i="10"/>
  <c r="J31" i="10"/>
  <c r="J21" i="10"/>
  <c r="J26" i="10" s="1"/>
  <c r="I74" i="8"/>
  <c r="I233" i="8" s="1"/>
  <c r="I63" i="8"/>
  <c r="I222" i="8" s="1"/>
  <c r="I53" i="8"/>
  <c r="I213" i="8" s="1"/>
  <c r="I43" i="8"/>
  <c r="I203" i="8" s="1"/>
  <c r="I33" i="8"/>
  <c r="I193" i="8" s="1"/>
  <c r="I10" i="8"/>
  <c r="I15" i="8" s="1"/>
  <c r="I217" i="10"/>
  <c r="I213" i="9"/>
  <c r="I243" i="9" s="1"/>
  <c r="I63" i="9"/>
  <c r="I228" i="10"/>
  <c r="J188" i="9"/>
  <c r="I17" i="3"/>
  <c r="I22" i="3"/>
  <c r="K26" i="3"/>
  <c r="K48" i="3"/>
  <c r="K29" i="3"/>
  <c r="J150" i="6"/>
  <c r="K139" i="6"/>
  <c r="K138" i="6"/>
  <c r="K136" i="6"/>
  <c r="K226" i="11" s="1"/>
  <c r="K171" i="6"/>
  <c r="K270" i="11"/>
  <c r="K136" i="5"/>
  <c r="K225" i="11" s="1"/>
  <c r="K138" i="5"/>
  <c r="K139" i="5"/>
  <c r="L39" i="3"/>
  <c r="L59" i="6" s="1"/>
  <c r="L40" i="3"/>
  <c r="L41" i="3"/>
  <c r="L61" i="6" s="1"/>
  <c r="L42" i="3"/>
  <c r="L62" i="6" s="1"/>
  <c r="L43" i="3"/>
  <c r="L63" i="6" s="1"/>
  <c r="L45" i="3"/>
  <c r="L65" i="6" s="1"/>
  <c r="L27" i="3"/>
  <c r="L27" i="1"/>
  <c r="L31" i="5" s="1"/>
  <c r="L59" i="5"/>
  <c r="L60" i="5"/>
  <c r="L61" i="5"/>
  <c r="L62" i="5"/>
  <c r="L63" i="5"/>
  <c r="I21" i="1"/>
  <c r="I16" i="4"/>
  <c r="I22" i="4" s="1"/>
  <c r="J14" i="4"/>
  <c r="J16" i="1"/>
  <c r="J18" i="12" s="1"/>
  <c r="J23" i="12" s="1"/>
  <c r="J15" i="3"/>
  <c r="J2" i="7"/>
  <c r="H247" i="8" l="1"/>
  <c r="H249" i="8"/>
  <c r="J17" i="4"/>
  <c r="K69" i="10"/>
  <c r="K59" i="10"/>
  <c r="K50" i="10"/>
  <c r="K41" i="10"/>
  <c r="K32" i="10"/>
  <c r="K10" i="10"/>
  <c r="K228" i="6"/>
  <c r="K229" i="6"/>
  <c r="K230" i="6"/>
  <c r="K231" i="6"/>
  <c r="K232" i="6"/>
  <c r="K233" i="6"/>
  <c r="K234" i="6"/>
  <c r="K235" i="6"/>
  <c r="K236" i="6"/>
  <c r="K237" i="6"/>
  <c r="K238" i="6"/>
  <c r="K239" i="6"/>
  <c r="K240" i="6"/>
  <c r="K241" i="6"/>
  <c r="K242" i="6"/>
  <c r="L176" i="5"/>
  <c r="L177" i="5"/>
  <c r="L178" i="5"/>
  <c r="L179" i="5"/>
  <c r="L180" i="5"/>
  <c r="L181" i="5"/>
  <c r="L182" i="5"/>
  <c r="L183" i="5"/>
  <c r="L184" i="5"/>
  <c r="L185" i="5"/>
  <c r="L186" i="5"/>
  <c r="L187" i="5"/>
  <c r="L188" i="5"/>
  <c r="L189" i="5"/>
  <c r="L190" i="5"/>
  <c r="L60" i="6"/>
  <c r="L262" i="6"/>
  <c r="L263" i="6"/>
  <c r="L264" i="6"/>
  <c r="L265" i="6"/>
  <c r="L266" i="6"/>
  <c r="L267" i="6"/>
  <c r="L268" i="6"/>
  <c r="L269" i="6"/>
  <c r="L270" i="6"/>
  <c r="L271" i="6"/>
  <c r="L272" i="6"/>
  <c r="L273" i="6"/>
  <c r="L274" i="6"/>
  <c r="L275" i="6"/>
  <c r="L276" i="6"/>
  <c r="L245" i="6"/>
  <c r="L246" i="6"/>
  <c r="L247" i="6"/>
  <c r="L248" i="6"/>
  <c r="L249" i="6"/>
  <c r="L250" i="6"/>
  <c r="L251" i="6"/>
  <c r="L252" i="6"/>
  <c r="L253" i="6"/>
  <c r="L254" i="6"/>
  <c r="L255" i="6"/>
  <c r="L256" i="6"/>
  <c r="L257" i="6"/>
  <c r="L258" i="6"/>
  <c r="L259" i="6"/>
  <c r="L211" i="6"/>
  <c r="L212" i="6"/>
  <c r="L213" i="6"/>
  <c r="L214" i="6"/>
  <c r="L215" i="6"/>
  <c r="L216" i="6"/>
  <c r="L217" i="6"/>
  <c r="L218" i="6"/>
  <c r="L219" i="6"/>
  <c r="L220" i="6"/>
  <c r="L221" i="6"/>
  <c r="L222" i="6"/>
  <c r="L223" i="6"/>
  <c r="L224" i="6"/>
  <c r="L225" i="6"/>
  <c r="L194" i="6"/>
  <c r="L195" i="6"/>
  <c r="L196" i="6"/>
  <c r="L197" i="6"/>
  <c r="L198" i="6"/>
  <c r="L199" i="6"/>
  <c r="L200" i="6"/>
  <c r="L201" i="6"/>
  <c r="L202" i="6"/>
  <c r="L203" i="6"/>
  <c r="L204" i="6"/>
  <c r="L205" i="6"/>
  <c r="L206" i="6"/>
  <c r="L207" i="6"/>
  <c r="L208" i="6"/>
  <c r="L177" i="6"/>
  <c r="L178" i="6"/>
  <c r="L179" i="6"/>
  <c r="L180" i="6"/>
  <c r="L181" i="6"/>
  <c r="L182" i="6"/>
  <c r="L183" i="6"/>
  <c r="L184" i="6"/>
  <c r="L185" i="6"/>
  <c r="L186" i="6"/>
  <c r="L187" i="6"/>
  <c r="L188" i="6"/>
  <c r="L189" i="6"/>
  <c r="L190" i="6"/>
  <c r="L191" i="6"/>
  <c r="K271" i="11"/>
  <c r="K287" i="6"/>
  <c r="K290" i="6" s="1"/>
  <c r="K294" i="6" s="1"/>
  <c r="K285" i="6"/>
  <c r="K288" i="6" s="1"/>
  <c r="K292" i="6" s="1"/>
  <c r="K286" i="6"/>
  <c r="K289" i="6" s="1"/>
  <c r="K293" i="6" s="1"/>
  <c r="K30" i="6"/>
  <c r="L30" i="5"/>
  <c r="J173" i="6"/>
  <c r="J313" i="11" s="1"/>
  <c r="K133" i="6"/>
  <c r="K312" i="11"/>
  <c r="J312" i="11"/>
  <c r="M64" i="5"/>
  <c r="M65" i="5"/>
  <c r="K41" i="5"/>
  <c r="K45" i="5"/>
  <c r="K48" i="5"/>
  <c r="K167" i="5" s="1"/>
  <c r="K36" i="5"/>
  <c r="K40" i="5"/>
  <c r="K44" i="5"/>
  <c r="K35" i="5"/>
  <c r="K39" i="5"/>
  <c r="K43" i="5"/>
  <c r="K47" i="5"/>
  <c r="K38" i="5"/>
  <c r="K42" i="5"/>
  <c r="K46" i="5"/>
  <c r="J147" i="6"/>
  <c r="J148" i="6"/>
  <c r="K144" i="6"/>
  <c r="K141" i="6"/>
  <c r="K145" i="6"/>
  <c r="K142" i="6"/>
  <c r="K35" i="6"/>
  <c r="K36" i="6"/>
  <c r="K37" i="6"/>
  <c r="K156" i="6" s="1"/>
  <c r="K38" i="6"/>
  <c r="K39" i="6"/>
  <c r="K40" i="6"/>
  <c r="K41" i="6"/>
  <c r="K42" i="6"/>
  <c r="K43" i="6"/>
  <c r="K44" i="6"/>
  <c r="K45" i="6"/>
  <c r="K46" i="6"/>
  <c r="K47" i="6"/>
  <c r="K48" i="6"/>
  <c r="K167" i="6" s="1"/>
  <c r="L29" i="1"/>
  <c r="L32" i="5" s="1"/>
  <c r="J148" i="5"/>
  <c r="J147" i="5"/>
  <c r="K142" i="5"/>
  <c r="K145" i="5"/>
  <c r="K141" i="5"/>
  <c r="K144" i="5"/>
  <c r="I72" i="10"/>
  <c r="I232" i="10"/>
  <c r="J35" i="9"/>
  <c r="J54" i="9"/>
  <c r="J213" i="9"/>
  <c r="M26" i="1"/>
  <c r="M44" i="3"/>
  <c r="M64" i="6" s="1"/>
  <c r="J192" i="9"/>
  <c r="P235" i="10"/>
  <c r="P238" i="10" s="1"/>
  <c r="O206" i="10"/>
  <c r="O174" i="10"/>
  <c r="O182" i="10" s="1"/>
  <c r="O163" i="10"/>
  <c r="O171" i="10" s="1"/>
  <c r="L80" i="1"/>
  <c r="N239" i="8"/>
  <c r="N242" i="8" s="1"/>
  <c r="N210" i="8"/>
  <c r="N178" i="8"/>
  <c r="N186" i="8" s="1"/>
  <c r="N167" i="8"/>
  <c r="N175" i="8" s="1"/>
  <c r="L84" i="8"/>
  <c r="I35" i="10"/>
  <c r="I192" i="10"/>
  <c r="J232" i="9"/>
  <c r="J217" i="10"/>
  <c r="I212" i="8"/>
  <c r="I217" i="8" s="1"/>
  <c r="I57" i="8"/>
  <c r="K198" i="9"/>
  <c r="J228" i="10"/>
  <c r="I221" i="8"/>
  <c r="I226" i="8" s="1"/>
  <c r="I67" i="8"/>
  <c r="K208" i="9"/>
  <c r="J218" i="10"/>
  <c r="J209" i="10"/>
  <c r="J229" i="10"/>
  <c r="J199" i="10"/>
  <c r="J189" i="10"/>
  <c r="J15" i="10"/>
  <c r="I232" i="8"/>
  <c r="I236" i="8" s="1"/>
  <c r="I77" i="8"/>
  <c r="J63" i="9"/>
  <c r="K217" i="9"/>
  <c r="I44" i="10"/>
  <c r="I245" i="9"/>
  <c r="J222" i="9"/>
  <c r="K228" i="9"/>
  <c r="J73" i="8"/>
  <c r="J232" i="8" s="1"/>
  <c r="J62" i="8"/>
  <c r="J221" i="8" s="1"/>
  <c r="J52" i="8"/>
  <c r="J212" i="8" s="1"/>
  <c r="J42" i="8"/>
  <c r="J202" i="8" s="1"/>
  <c r="J32" i="8"/>
  <c r="J192" i="8" s="1"/>
  <c r="J21" i="8"/>
  <c r="J26" i="8" s="1"/>
  <c r="I63" i="10"/>
  <c r="I54" i="10"/>
  <c r="I202" i="10"/>
  <c r="J74" i="8"/>
  <c r="J233" i="8" s="1"/>
  <c r="J63" i="8"/>
  <c r="J222" i="8" s="1"/>
  <c r="J53" i="8"/>
  <c r="J213" i="8" s="1"/>
  <c r="J43" i="8"/>
  <c r="J203" i="8" s="1"/>
  <c r="J33" i="8"/>
  <c r="J193" i="8" s="1"/>
  <c r="J10" i="8"/>
  <c r="J15" i="8" s="1"/>
  <c r="I222" i="10"/>
  <c r="J188" i="10"/>
  <c r="I213" i="10"/>
  <c r="L79" i="9"/>
  <c r="L68" i="9"/>
  <c r="L58" i="9"/>
  <c r="L49" i="9"/>
  <c r="L40" i="9"/>
  <c r="L31" i="9"/>
  <c r="L21" i="9"/>
  <c r="L26" i="9" s="1"/>
  <c r="K68" i="10"/>
  <c r="K58" i="10"/>
  <c r="K49" i="10"/>
  <c r="K40" i="10"/>
  <c r="K31" i="10"/>
  <c r="K21" i="10"/>
  <c r="K26" i="10" s="1"/>
  <c r="J198" i="10"/>
  <c r="I192" i="8"/>
  <c r="I196" i="8" s="1"/>
  <c r="I36" i="8"/>
  <c r="J44" i="9"/>
  <c r="K69" i="9"/>
  <c r="K229" i="9" s="1"/>
  <c r="K59" i="9"/>
  <c r="K218" i="9" s="1"/>
  <c r="K50" i="9"/>
  <c r="K209" i="9" s="1"/>
  <c r="K32" i="9"/>
  <c r="K189" i="9" s="1"/>
  <c r="K10" i="9"/>
  <c r="K15" i="9" s="1"/>
  <c r="K41" i="9"/>
  <c r="K199" i="9" s="1"/>
  <c r="J208" i="10"/>
  <c r="I202" i="8"/>
  <c r="I206" i="8" s="1"/>
  <c r="I46" i="8"/>
  <c r="J72" i="9"/>
  <c r="K188" i="9"/>
  <c r="J202" i="9"/>
  <c r="J17" i="3"/>
  <c r="J16" i="3"/>
  <c r="J22" i="3" s="1"/>
  <c r="M63" i="5"/>
  <c r="M62" i="5"/>
  <c r="M61" i="5"/>
  <c r="M60" i="5"/>
  <c r="M59" i="5"/>
  <c r="M27" i="1"/>
  <c r="M31" i="5" s="1"/>
  <c r="M27" i="3"/>
  <c r="M45" i="3"/>
  <c r="M65" i="6" s="1"/>
  <c r="M43" i="3"/>
  <c r="M63" i="6" s="1"/>
  <c r="M42" i="3"/>
  <c r="M62" i="6" s="1"/>
  <c r="M41" i="3"/>
  <c r="M61" i="6" s="1"/>
  <c r="M40" i="3"/>
  <c r="M39" i="3"/>
  <c r="M59" i="6" s="1"/>
  <c r="L139" i="5"/>
  <c r="L138" i="5"/>
  <c r="L136" i="5"/>
  <c r="L225" i="11" s="1"/>
  <c r="L270" i="11"/>
  <c r="L171" i="6"/>
  <c r="L136" i="6"/>
  <c r="L226" i="11" s="1"/>
  <c r="L138" i="6"/>
  <c r="L139" i="6"/>
  <c r="K150" i="6"/>
  <c r="L29" i="3"/>
  <c r="L48" i="3"/>
  <c r="L26" i="3"/>
  <c r="J21" i="1"/>
  <c r="J16" i="4"/>
  <c r="J22" i="4" s="1"/>
  <c r="K14" i="4"/>
  <c r="K16" i="1"/>
  <c r="K18" i="12" s="1"/>
  <c r="K23" i="12" s="1"/>
  <c r="K15" i="3"/>
  <c r="K2" i="7"/>
  <c r="K17" i="4" l="1"/>
  <c r="L69" i="10"/>
  <c r="L59" i="10"/>
  <c r="L50" i="10"/>
  <c r="L41" i="10"/>
  <c r="L32" i="10"/>
  <c r="L10" i="10"/>
  <c r="J243" i="9"/>
  <c r="L228" i="6"/>
  <c r="L229" i="6"/>
  <c r="L230" i="6"/>
  <c r="L231" i="6"/>
  <c r="L232" i="6"/>
  <c r="L233" i="6"/>
  <c r="L234" i="6"/>
  <c r="L235" i="6"/>
  <c r="L236" i="6"/>
  <c r="L237" i="6"/>
  <c r="L238" i="6"/>
  <c r="L239" i="6"/>
  <c r="L240" i="6"/>
  <c r="L241" i="6"/>
  <c r="L242" i="6"/>
  <c r="M176" i="5"/>
  <c r="M177" i="5"/>
  <c r="M178" i="5"/>
  <c r="M179" i="5"/>
  <c r="M180" i="5"/>
  <c r="M181" i="5"/>
  <c r="M182" i="5"/>
  <c r="M183" i="5"/>
  <c r="M184" i="5"/>
  <c r="M185" i="5"/>
  <c r="M186" i="5"/>
  <c r="M187" i="5"/>
  <c r="M188" i="5"/>
  <c r="M189" i="5"/>
  <c r="M190" i="5"/>
  <c r="L271" i="11"/>
  <c r="L287" i="6"/>
  <c r="L290" i="6" s="1"/>
  <c r="L294" i="6" s="1"/>
  <c r="L285" i="6"/>
  <c r="L288" i="6" s="1"/>
  <c r="L292" i="6" s="1"/>
  <c r="L286" i="6"/>
  <c r="L289" i="6" s="1"/>
  <c r="L293" i="6" s="1"/>
  <c r="M60" i="6"/>
  <c r="M262" i="6"/>
  <c r="M263" i="6"/>
  <c r="M264" i="6"/>
  <c r="M265" i="6"/>
  <c r="M266" i="6"/>
  <c r="M267" i="6"/>
  <c r="M268" i="6"/>
  <c r="M269" i="6"/>
  <c r="M270" i="6"/>
  <c r="M271" i="6"/>
  <c r="M272" i="6"/>
  <c r="M273" i="6"/>
  <c r="M274" i="6"/>
  <c r="M275" i="6"/>
  <c r="M276" i="6"/>
  <c r="M245" i="6"/>
  <c r="M246" i="6"/>
  <c r="M247" i="6"/>
  <c r="M248" i="6"/>
  <c r="M249" i="6"/>
  <c r="M250" i="6"/>
  <c r="M251" i="6"/>
  <c r="M252" i="6"/>
  <c r="M253" i="6"/>
  <c r="M254" i="6"/>
  <c r="M255" i="6"/>
  <c r="M256" i="6"/>
  <c r="M257" i="6"/>
  <c r="M258" i="6"/>
  <c r="M259" i="6"/>
  <c r="M211" i="6"/>
  <c r="M212" i="6"/>
  <c r="M213" i="6"/>
  <c r="M214" i="6"/>
  <c r="M215" i="6"/>
  <c r="M216" i="6"/>
  <c r="M217" i="6"/>
  <c r="M218" i="6"/>
  <c r="M219" i="6"/>
  <c r="M220" i="6"/>
  <c r="M221" i="6"/>
  <c r="M222" i="6"/>
  <c r="M223" i="6"/>
  <c r="M224" i="6"/>
  <c r="M225" i="6"/>
  <c r="M194" i="6"/>
  <c r="M195" i="6"/>
  <c r="M196" i="6"/>
  <c r="M197" i="6"/>
  <c r="M198" i="6"/>
  <c r="M199" i="6"/>
  <c r="M200" i="6"/>
  <c r="M201" i="6"/>
  <c r="M202" i="6"/>
  <c r="M203" i="6"/>
  <c r="M204" i="6"/>
  <c r="M205" i="6"/>
  <c r="M206" i="6"/>
  <c r="M207" i="6"/>
  <c r="M208" i="6"/>
  <c r="M177" i="6"/>
  <c r="M178" i="6"/>
  <c r="M179" i="6"/>
  <c r="M180" i="6"/>
  <c r="M181" i="6"/>
  <c r="M182" i="6"/>
  <c r="M183" i="6"/>
  <c r="M184" i="6"/>
  <c r="M185" i="6"/>
  <c r="M186" i="6"/>
  <c r="M187" i="6"/>
  <c r="M188" i="6"/>
  <c r="M189" i="6"/>
  <c r="M190" i="6"/>
  <c r="M191" i="6"/>
  <c r="L30" i="6"/>
  <c r="M30" i="5"/>
  <c r="K148" i="6"/>
  <c r="L133" i="6"/>
  <c r="K173" i="6"/>
  <c r="K313" i="11" s="1"/>
  <c r="L312" i="11"/>
  <c r="N65" i="5"/>
  <c r="N64" i="5"/>
  <c r="L35" i="5"/>
  <c r="L36" i="5"/>
  <c r="L156" i="5"/>
  <c r="L38" i="5"/>
  <c r="L39" i="5"/>
  <c r="L40" i="5"/>
  <c r="L41" i="5"/>
  <c r="L42" i="5"/>
  <c r="L43" i="5"/>
  <c r="L44" i="5"/>
  <c r="L45" i="5"/>
  <c r="L46" i="5"/>
  <c r="L47" i="5"/>
  <c r="L48" i="5"/>
  <c r="L167" i="5" s="1"/>
  <c r="K147" i="6"/>
  <c r="L35" i="6"/>
  <c r="L36" i="6"/>
  <c r="L37" i="6"/>
  <c r="L156" i="6" s="1"/>
  <c r="L38" i="6"/>
  <c r="L39" i="6"/>
  <c r="L40" i="6"/>
  <c r="L41" i="6"/>
  <c r="L42" i="6"/>
  <c r="L43" i="6"/>
  <c r="L44" i="6"/>
  <c r="L45" i="6"/>
  <c r="L46" i="6"/>
  <c r="L47" i="6"/>
  <c r="L48" i="6"/>
  <c r="L167" i="6" s="1"/>
  <c r="L145" i="6"/>
  <c r="L142" i="6"/>
  <c r="L144" i="6"/>
  <c r="L141" i="6"/>
  <c r="M29" i="1"/>
  <c r="M32" i="5" s="1"/>
  <c r="K147" i="5"/>
  <c r="K148" i="5"/>
  <c r="L141" i="5"/>
  <c r="L144" i="5"/>
  <c r="L142" i="5"/>
  <c r="L145" i="5"/>
  <c r="N26" i="1"/>
  <c r="M84" i="8"/>
  <c r="J213" i="10"/>
  <c r="N44" i="3"/>
  <c r="N64" i="6" s="1"/>
  <c r="J196" i="8"/>
  <c r="P206" i="10"/>
  <c r="P174" i="10"/>
  <c r="P182" i="10" s="1"/>
  <c r="P163" i="10"/>
  <c r="P171" i="10" s="1"/>
  <c r="Q235" i="10"/>
  <c r="Q238" i="10" s="1"/>
  <c r="J44" i="10"/>
  <c r="J54" i="10"/>
  <c r="J236" i="8"/>
  <c r="J206" i="8"/>
  <c r="J226" i="8"/>
  <c r="J217" i="8"/>
  <c r="M80" i="1"/>
  <c r="J67" i="8"/>
  <c r="J77" i="8"/>
  <c r="O178" i="8"/>
  <c r="O186" i="8" s="1"/>
  <c r="O167" i="8"/>
  <c r="O175" i="8" s="1"/>
  <c r="O239" i="8"/>
  <c r="O242" i="8" s="1"/>
  <c r="O210" i="8"/>
  <c r="J57" i="8"/>
  <c r="I247" i="8"/>
  <c r="J36" i="8"/>
  <c r="J202" i="10"/>
  <c r="J35" i="10"/>
  <c r="J46" i="8"/>
  <c r="J192" i="10"/>
  <c r="K218" i="10"/>
  <c r="K209" i="10"/>
  <c r="K229" i="10"/>
  <c r="K199" i="10"/>
  <c r="K189" i="10"/>
  <c r="K15" i="10"/>
  <c r="K63" i="9"/>
  <c r="J72" i="10"/>
  <c r="K222" i="9"/>
  <c r="J232" i="10"/>
  <c r="L188" i="9"/>
  <c r="I243" i="10"/>
  <c r="K44" i="9"/>
  <c r="K188" i="10"/>
  <c r="L198" i="9"/>
  <c r="K72" i="9"/>
  <c r="I245" i="10"/>
  <c r="K202" i="9"/>
  <c r="J245" i="9"/>
  <c r="K198" i="10"/>
  <c r="L208" i="9"/>
  <c r="K232" i="9"/>
  <c r="K54" i="9"/>
  <c r="L69" i="9"/>
  <c r="L229" i="9" s="1"/>
  <c r="L59" i="9"/>
  <c r="L218" i="9" s="1"/>
  <c r="L50" i="9"/>
  <c r="L209" i="9" s="1"/>
  <c r="L41" i="9"/>
  <c r="L199" i="9" s="1"/>
  <c r="L32" i="9"/>
  <c r="L189" i="9" s="1"/>
  <c r="L10" i="9"/>
  <c r="L15" i="9" s="1"/>
  <c r="L68" i="10"/>
  <c r="L58" i="10"/>
  <c r="L49" i="10"/>
  <c r="L40" i="10"/>
  <c r="L31" i="10"/>
  <c r="L21" i="10"/>
  <c r="L26" i="10" s="1"/>
  <c r="K73" i="8"/>
  <c r="K232" i="8" s="1"/>
  <c r="K62" i="8"/>
  <c r="K221" i="8" s="1"/>
  <c r="K52" i="8"/>
  <c r="K212" i="8" s="1"/>
  <c r="K42" i="8"/>
  <c r="K202" i="8" s="1"/>
  <c r="K32" i="8"/>
  <c r="K192" i="8" s="1"/>
  <c r="K21" i="8"/>
  <c r="K26" i="8" s="1"/>
  <c r="K35" i="9"/>
  <c r="M79" i="9"/>
  <c r="M68" i="9"/>
  <c r="M58" i="9"/>
  <c r="M49" i="9"/>
  <c r="M31" i="9"/>
  <c r="M21" i="9"/>
  <c r="M26" i="9" s="1"/>
  <c r="M40" i="9"/>
  <c r="K208" i="10"/>
  <c r="L217" i="9"/>
  <c r="K213" i="9"/>
  <c r="K74" i="8"/>
  <c r="K233" i="8" s="1"/>
  <c r="K63" i="8"/>
  <c r="K222" i="8" s="1"/>
  <c r="K53" i="8"/>
  <c r="K213" i="8" s="1"/>
  <c r="K43" i="8"/>
  <c r="K203" i="8" s="1"/>
  <c r="K33" i="8"/>
  <c r="K193" i="8" s="1"/>
  <c r="K10" i="8"/>
  <c r="K15" i="8" s="1"/>
  <c r="K192" i="9"/>
  <c r="K217" i="10"/>
  <c r="L228" i="9"/>
  <c r="J63" i="10"/>
  <c r="I249" i="8"/>
  <c r="K228" i="10"/>
  <c r="J222" i="10"/>
  <c r="K17" i="3"/>
  <c r="K16" i="3"/>
  <c r="K22" i="3" s="1"/>
  <c r="M26" i="3"/>
  <c r="M48" i="3"/>
  <c r="M29" i="3"/>
  <c r="L150" i="6"/>
  <c r="M139" i="6"/>
  <c r="M138" i="6"/>
  <c r="M136" i="6"/>
  <c r="M226" i="11" s="1"/>
  <c r="M171" i="6"/>
  <c r="M270" i="11"/>
  <c r="M136" i="5"/>
  <c r="M225" i="11" s="1"/>
  <c r="M138" i="5"/>
  <c r="M139" i="5"/>
  <c r="N39" i="3"/>
  <c r="N59" i="6" s="1"/>
  <c r="N40" i="3"/>
  <c r="N41" i="3"/>
  <c r="N61" i="6" s="1"/>
  <c r="N42" i="3"/>
  <c r="N62" i="6" s="1"/>
  <c r="N43" i="3"/>
  <c r="N63" i="6" s="1"/>
  <c r="N45" i="3"/>
  <c r="N65" i="6" s="1"/>
  <c r="N27" i="3"/>
  <c r="N27" i="1"/>
  <c r="N31" i="5" s="1"/>
  <c r="N59" i="5"/>
  <c r="N60" i="5"/>
  <c r="N61" i="5"/>
  <c r="N62" i="5"/>
  <c r="N63" i="5"/>
  <c r="L2" i="7"/>
  <c r="K21" i="1"/>
  <c r="K16" i="4"/>
  <c r="K22" i="4" s="1"/>
  <c r="L14" i="4"/>
  <c r="L16" i="1"/>
  <c r="L18" i="12" s="1"/>
  <c r="L23" i="12" s="1"/>
  <c r="L15" i="3"/>
  <c r="L17" i="4" l="1"/>
  <c r="M69" i="10"/>
  <c r="M59" i="10"/>
  <c r="M50" i="10"/>
  <c r="M41" i="10"/>
  <c r="M32" i="10"/>
  <c r="M10" i="10"/>
  <c r="M228" i="6"/>
  <c r="M229" i="6"/>
  <c r="M230" i="6"/>
  <c r="M231" i="6"/>
  <c r="M232" i="6"/>
  <c r="M233" i="6"/>
  <c r="M234" i="6"/>
  <c r="M235" i="6"/>
  <c r="M236" i="6"/>
  <c r="M237" i="6"/>
  <c r="M238" i="6"/>
  <c r="M239" i="6"/>
  <c r="M240" i="6"/>
  <c r="M241" i="6"/>
  <c r="M242" i="6"/>
  <c r="N176" i="5"/>
  <c r="N177" i="5"/>
  <c r="N178" i="5"/>
  <c r="N179" i="5"/>
  <c r="N180" i="5"/>
  <c r="N181" i="5"/>
  <c r="N182" i="5"/>
  <c r="N183" i="5"/>
  <c r="N184" i="5"/>
  <c r="N185" i="5"/>
  <c r="N186" i="5"/>
  <c r="N187" i="5"/>
  <c r="N188" i="5"/>
  <c r="N189" i="5"/>
  <c r="N190" i="5"/>
  <c r="N60" i="6"/>
  <c r="N262" i="6"/>
  <c r="N263" i="6"/>
  <c r="N264" i="6"/>
  <c r="N265" i="6"/>
  <c r="N266" i="6"/>
  <c r="N267" i="6"/>
  <c r="N268" i="6"/>
  <c r="N269" i="6"/>
  <c r="N270" i="6"/>
  <c r="N271" i="6"/>
  <c r="N272" i="6"/>
  <c r="N273" i="6"/>
  <c r="N274" i="6"/>
  <c r="N275" i="6"/>
  <c r="N276" i="6"/>
  <c r="N245" i="6"/>
  <c r="N246" i="6"/>
  <c r="N247" i="6"/>
  <c r="N248" i="6"/>
  <c r="N249" i="6"/>
  <c r="N250" i="6"/>
  <c r="N251" i="6"/>
  <c r="N252" i="6"/>
  <c r="N253" i="6"/>
  <c r="N254" i="6"/>
  <c r="N255" i="6"/>
  <c r="N256" i="6"/>
  <c r="N257" i="6"/>
  <c r="N258" i="6"/>
  <c r="N259" i="6"/>
  <c r="N211" i="6"/>
  <c r="N212" i="6"/>
  <c r="N213" i="6"/>
  <c r="N214" i="6"/>
  <c r="N215" i="6"/>
  <c r="N216" i="6"/>
  <c r="N217" i="6"/>
  <c r="N218" i="6"/>
  <c r="N219" i="6"/>
  <c r="N220" i="6"/>
  <c r="N221" i="6"/>
  <c r="N222" i="6"/>
  <c r="N223" i="6"/>
  <c r="N224" i="6"/>
  <c r="N225" i="6"/>
  <c r="N194" i="6"/>
  <c r="N195" i="6"/>
  <c r="N196" i="6"/>
  <c r="N197" i="6"/>
  <c r="N198" i="6"/>
  <c r="N199" i="6"/>
  <c r="N200" i="6"/>
  <c r="N201" i="6"/>
  <c r="N202" i="6"/>
  <c r="N203" i="6"/>
  <c r="N204" i="6"/>
  <c r="N205" i="6"/>
  <c r="N206" i="6"/>
  <c r="N207" i="6"/>
  <c r="N208" i="6"/>
  <c r="N177" i="6"/>
  <c r="N178" i="6"/>
  <c r="N179" i="6"/>
  <c r="N180" i="6"/>
  <c r="N181" i="6"/>
  <c r="N182" i="6"/>
  <c r="N183" i="6"/>
  <c r="N184" i="6"/>
  <c r="N185" i="6"/>
  <c r="N186" i="6"/>
  <c r="N187" i="6"/>
  <c r="N188" i="6"/>
  <c r="N189" i="6"/>
  <c r="N190" i="6"/>
  <c r="N191" i="6"/>
  <c r="M271" i="11"/>
  <c r="M287" i="6"/>
  <c r="M290" i="6" s="1"/>
  <c r="M294" i="6" s="1"/>
  <c r="M285" i="6"/>
  <c r="M288" i="6" s="1"/>
  <c r="M292" i="6" s="1"/>
  <c r="M286" i="6"/>
  <c r="M289" i="6" s="1"/>
  <c r="M293" i="6" s="1"/>
  <c r="M30" i="6"/>
  <c r="N30" i="5"/>
  <c r="M133" i="6"/>
  <c r="L173" i="6"/>
  <c r="L313" i="11" s="1"/>
  <c r="M312" i="11"/>
  <c r="O64" i="5"/>
  <c r="O65" i="5"/>
  <c r="M35" i="5"/>
  <c r="M36" i="5"/>
  <c r="M156" i="5"/>
  <c r="M38" i="5"/>
  <c r="M39" i="5"/>
  <c r="M40" i="5"/>
  <c r="M41" i="5"/>
  <c r="M42" i="5"/>
  <c r="M43" i="5"/>
  <c r="M44" i="5"/>
  <c r="M45" i="5"/>
  <c r="M46" i="5"/>
  <c r="M47" i="5"/>
  <c r="M48" i="5"/>
  <c r="M167" i="5" s="1"/>
  <c r="L147" i="6"/>
  <c r="L148" i="6"/>
  <c r="M144" i="6"/>
  <c r="M141" i="6"/>
  <c r="M145" i="6"/>
  <c r="M142" i="6"/>
  <c r="M35" i="6"/>
  <c r="M36" i="6"/>
  <c r="M37" i="6"/>
  <c r="M156" i="6" s="1"/>
  <c r="M38" i="6"/>
  <c r="M39" i="6"/>
  <c r="M40" i="6"/>
  <c r="M41" i="6"/>
  <c r="M42" i="6"/>
  <c r="M43" i="6"/>
  <c r="M44" i="6"/>
  <c r="M45" i="6"/>
  <c r="M46" i="6"/>
  <c r="M47" i="6"/>
  <c r="M48" i="6"/>
  <c r="M167" i="6" s="1"/>
  <c r="N29" i="1"/>
  <c r="N32" i="5" s="1"/>
  <c r="L148" i="5"/>
  <c r="L147" i="5"/>
  <c r="M141" i="5"/>
  <c r="M144" i="5"/>
  <c r="M142" i="5"/>
  <c r="M145" i="5"/>
  <c r="L72" i="9"/>
  <c r="L232" i="9"/>
  <c r="J247" i="8"/>
  <c r="J243" i="10"/>
  <c r="O26" i="1"/>
  <c r="J249" i="8"/>
  <c r="O44" i="3"/>
  <c r="O64" i="6" s="1"/>
  <c r="K192" i="10"/>
  <c r="K63" i="10"/>
  <c r="K222" i="10"/>
  <c r="K232" i="10"/>
  <c r="K72" i="10"/>
  <c r="Q206" i="10"/>
  <c r="Q174" i="10"/>
  <c r="Q182" i="10" s="1"/>
  <c r="Q163" i="10"/>
  <c r="Q171" i="10" s="1"/>
  <c r="R235" i="10"/>
  <c r="R238" i="10" s="1"/>
  <c r="K217" i="8"/>
  <c r="J245" i="10"/>
  <c r="N80" i="1"/>
  <c r="K206" i="8"/>
  <c r="K196" i="8"/>
  <c r="K236" i="8"/>
  <c r="K77" i="8"/>
  <c r="N84" i="8"/>
  <c r="P239" i="8"/>
  <c r="P242" i="8" s="1"/>
  <c r="P210" i="8"/>
  <c r="P178" i="8"/>
  <c r="P186" i="8" s="1"/>
  <c r="P167" i="8"/>
  <c r="P175" i="8" s="1"/>
  <c r="K46" i="8"/>
  <c r="K245" i="9"/>
  <c r="L63" i="9"/>
  <c r="K226" i="8"/>
  <c r="L222" i="9"/>
  <c r="K36" i="8"/>
  <c r="K54" i="10"/>
  <c r="K202" i="10"/>
  <c r="K213" i="10"/>
  <c r="L74" i="8"/>
  <c r="L233" i="8" s="1"/>
  <c r="L63" i="8"/>
  <c r="L222" i="8" s="1"/>
  <c r="L53" i="8"/>
  <c r="L213" i="8" s="1"/>
  <c r="L43" i="8"/>
  <c r="L203" i="8" s="1"/>
  <c r="L33" i="8"/>
  <c r="L193" i="8" s="1"/>
  <c r="L10" i="8"/>
  <c r="L15" i="8" s="1"/>
  <c r="M188" i="9"/>
  <c r="L217" i="10"/>
  <c r="N79" i="9"/>
  <c r="N68" i="9"/>
  <c r="N58" i="9"/>
  <c r="N49" i="9"/>
  <c r="N31" i="9"/>
  <c r="N21" i="9"/>
  <c r="N26" i="9" s="1"/>
  <c r="N40" i="9"/>
  <c r="M69" i="9"/>
  <c r="M229" i="9" s="1"/>
  <c r="M59" i="9"/>
  <c r="M218" i="9" s="1"/>
  <c r="M50" i="9"/>
  <c r="M209" i="9" s="1"/>
  <c r="M32" i="9"/>
  <c r="M189" i="9" s="1"/>
  <c r="M10" i="9"/>
  <c r="M15" i="9" s="1"/>
  <c r="M41" i="9"/>
  <c r="M199" i="9" s="1"/>
  <c r="M208" i="9"/>
  <c r="L228" i="10"/>
  <c r="M217" i="9"/>
  <c r="M63" i="9"/>
  <c r="K243" i="9"/>
  <c r="M228" i="9"/>
  <c r="L35" i="9"/>
  <c r="K67" i="8"/>
  <c r="L188" i="10"/>
  <c r="L54" i="9"/>
  <c r="L44" i="9"/>
  <c r="L192" i="9"/>
  <c r="M68" i="10"/>
  <c r="M58" i="10"/>
  <c r="M49" i="10"/>
  <c r="M40" i="10"/>
  <c r="M31" i="10"/>
  <c r="M21" i="10"/>
  <c r="M26" i="10" s="1"/>
  <c r="M198" i="9"/>
  <c r="L198" i="10"/>
  <c r="L213" i="9"/>
  <c r="L202" i="9"/>
  <c r="L73" i="8"/>
  <c r="L232" i="8" s="1"/>
  <c r="L62" i="8"/>
  <c r="L221" i="8" s="1"/>
  <c r="L52" i="8"/>
  <c r="L212" i="8" s="1"/>
  <c r="L42" i="8"/>
  <c r="L202" i="8" s="1"/>
  <c r="L32" i="8"/>
  <c r="L192" i="8" s="1"/>
  <c r="L21" i="8"/>
  <c r="L26" i="8" s="1"/>
  <c r="K57" i="8"/>
  <c r="L218" i="10"/>
  <c r="L209" i="10"/>
  <c r="L229" i="10"/>
  <c r="L199" i="10"/>
  <c r="L189" i="10"/>
  <c r="L15" i="10"/>
  <c r="L208" i="10"/>
  <c r="K44" i="10"/>
  <c r="K35" i="10"/>
  <c r="L17" i="3"/>
  <c r="L16" i="3"/>
  <c r="L22" i="3" s="1"/>
  <c r="O63" i="5"/>
  <c r="O62" i="5"/>
  <c r="O61" i="5"/>
  <c r="O60" i="5"/>
  <c r="O59" i="5"/>
  <c r="O27" i="1"/>
  <c r="O31" i="5" s="1"/>
  <c r="O27" i="3"/>
  <c r="O45" i="3"/>
  <c r="O65" i="6" s="1"/>
  <c r="O43" i="3"/>
  <c r="O63" i="6" s="1"/>
  <c r="O42" i="3"/>
  <c r="O62" i="6" s="1"/>
  <c r="O41" i="3"/>
  <c r="O61" i="6" s="1"/>
  <c r="O40" i="3"/>
  <c r="O39" i="3"/>
  <c r="O59" i="6" s="1"/>
  <c r="N139" i="5"/>
  <c r="N138" i="5"/>
  <c r="N136" i="5"/>
  <c r="N225" i="11" s="1"/>
  <c r="N270" i="11"/>
  <c r="N171" i="6"/>
  <c r="N136" i="6"/>
  <c r="N226" i="11" s="1"/>
  <c r="N138" i="6"/>
  <c r="N139" i="6"/>
  <c r="M150" i="6"/>
  <c r="N29" i="3"/>
  <c r="N48" i="3"/>
  <c r="N26" i="3"/>
  <c r="M16" i="1"/>
  <c r="N16" i="1"/>
  <c r="N18" i="12" s="1"/>
  <c r="N23" i="12" s="1"/>
  <c r="M15" i="3"/>
  <c r="L21" i="1"/>
  <c r="M14" i="4"/>
  <c r="M17" i="4" s="1"/>
  <c r="N15" i="3"/>
  <c r="N14" i="4"/>
  <c r="N17" i="4" s="1"/>
  <c r="L16" i="4"/>
  <c r="L22" i="4" s="1"/>
  <c r="P69" i="10" l="1"/>
  <c r="P59" i="10"/>
  <c r="P50" i="10"/>
  <c r="P41" i="10"/>
  <c r="P32" i="10"/>
  <c r="P10" i="10"/>
  <c r="O69" i="10"/>
  <c r="O59" i="10"/>
  <c r="O50" i="10"/>
  <c r="O41" i="10"/>
  <c r="O32" i="10"/>
  <c r="O10" i="10"/>
  <c r="N69" i="10"/>
  <c r="N59" i="10"/>
  <c r="N50" i="10"/>
  <c r="N41" i="10"/>
  <c r="N32" i="10"/>
  <c r="N10" i="10"/>
  <c r="M21" i="1"/>
  <c r="M18" i="12"/>
  <c r="M23" i="12" s="1"/>
  <c r="N228" i="6"/>
  <c r="N229" i="6"/>
  <c r="N230" i="6"/>
  <c r="N231" i="6"/>
  <c r="N232" i="6"/>
  <c r="N233" i="6"/>
  <c r="N234" i="6"/>
  <c r="N235" i="6"/>
  <c r="N236" i="6"/>
  <c r="N237" i="6"/>
  <c r="N238" i="6"/>
  <c r="N239" i="6"/>
  <c r="N240" i="6"/>
  <c r="N241" i="6"/>
  <c r="N242" i="6"/>
  <c r="O176" i="5"/>
  <c r="O177" i="5"/>
  <c r="O178" i="5"/>
  <c r="O179" i="5"/>
  <c r="O180" i="5"/>
  <c r="O181" i="5"/>
  <c r="O182" i="5"/>
  <c r="O183" i="5"/>
  <c r="O184" i="5"/>
  <c r="O185" i="5"/>
  <c r="O186" i="5"/>
  <c r="O187" i="5"/>
  <c r="O188" i="5"/>
  <c r="O189" i="5"/>
  <c r="O190" i="5"/>
  <c r="N16" i="4"/>
  <c r="N22" i="4" s="1"/>
  <c r="N271" i="11"/>
  <c r="N287" i="6"/>
  <c r="N290" i="6" s="1"/>
  <c r="N294" i="6" s="1"/>
  <c r="N285" i="6"/>
  <c r="N288" i="6" s="1"/>
  <c r="N292" i="6" s="1"/>
  <c r="N286" i="6"/>
  <c r="N289" i="6" s="1"/>
  <c r="N293" i="6" s="1"/>
  <c r="O60" i="6"/>
  <c r="O262" i="6"/>
  <c r="O263" i="6"/>
  <c r="O264" i="6"/>
  <c r="O265" i="6"/>
  <c r="O266" i="6"/>
  <c r="O267" i="6"/>
  <c r="O268" i="6"/>
  <c r="O269" i="6"/>
  <c r="O270" i="6"/>
  <c r="O271" i="6"/>
  <c r="O272" i="6"/>
  <c r="O273" i="6"/>
  <c r="O274" i="6"/>
  <c r="O275" i="6"/>
  <c r="O276" i="6"/>
  <c r="O245" i="6"/>
  <c r="O246" i="6"/>
  <c r="O247" i="6"/>
  <c r="O248" i="6"/>
  <c r="O249" i="6"/>
  <c r="O250" i="6"/>
  <c r="O251" i="6"/>
  <c r="O252" i="6"/>
  <c r="O253" i="6"/>
  <c r="O254" i="6"/>
  <c r="O255" i="6"/>
  <c r="O256" i="6"/>
  <c r="O257" i="6"/>
  <c r="O258" i="6"/>
  <c r="O259" i="6"/>
  <c r="O211" i="6"/>
  <c r="O212" i="6"/>
  <c r="O213" i="6"/>
  <c r="O214" i="6"/>
  <c r="O215" i="6"/>
  <c r="O216" i="6"/>
  <c r="O217" i="6"/>
  <c r="O218" i="6"/>
  <c r="O219" i="6"/>
  <c r="O220" i="6"/>
  <c r="O221" i="6"/>
  <c r="O222" i="6"/>
  <c r="O223" i="6"/>
  <c r="O224" i="6"/>
  <c r="O225" i="6"/>
  <c r="O194" i="6"/>
  <c r="O195" i="6"/>
  <c r="O196" i="6"/>
  <c r="O197" i="6"/>
  <c r="O198" i="6"/>
  <c r="O199" i="6"/>
  <c r="O200" i="6"/>
  <c r="O201" i="6"/>
  <c r="O202" i="6"/>
  <c r="O203" i="6"/>
  <c r="O204" i="6"/>
  <c r="O205" i="6"/>
  <c r="O206" i="6"/>
  <c r="O207" i="6"/>
  <c r="O208" i="6"/>
  <c r="O177" i="6"/>
  <c r="O178" i="6"/>
  <c r="O179" i="6"/>
  <c r="O180" i="6"/>
  <c r="O181" i="6"/>
  <c r="O182" i="6"/>
  <c r="O183" i="6"/>
  <c r="O184" i="6"/>
  <c r="O185" i="6"/>
  <c r="O186" i="6"/>
  <c r="O187" i="6"/>
  <c r="O188" i="6"/>
  <c r="O189" i="6"/>
  <c r="O190" i="6"/>
  <c r="O191" i="6"/>
  <c r="N30" i="6"/>
  <c r="O30" i="5"/>
  <c r="M2" i="7"/>
  <c r="L236" i="8"/>
  <c r="N133" i="6"/>
  <c r="M173" i="6"/>
  <c r="M313" i="11" s="1"/>
  <c r="K247" i="8"/>
  <c r="L226" i="8"/>
  <c r="P65" i="5"/>
  <c r="P64" i="5"/>
  <c r="N38" i="5"/>
  <c r="N42" i="5"/>
  <c r="N46" i="5"/>
  <c r="N36" i="5"/>
  <c r="N156" i="5"/>
  <c r="N41" i="5"/>
  <c r="N45" i="5"/>
  <c r="N48" i="5"/>
  <c r="N167" i="5" s="1"/>
  <c r="N40" i="5"/>
  <c r="N44" i="5"/>
  <c r="N35" i="5"/>
  <c r="N39" i="5"/>
  <c r="N43" i="5"/>
  <c r="N47" i="5"/>
  <c r="M148" i="6"/>
  <c r="M147" i="6"/>
  <c r="N35" i="6"/>
  <c r="N36" i="6"/>
  <c r="N37" i="6"/>
  <c r="N156" i="6" s="1"/>
  <c r="N38" i="6"/>
  <c r="N39" i="6"/>
  <c r="N40" i="6"/>
  <c r="N41" i="6"/>
  <c r="N42" i="6"/>
  <c r="N43" i="6"/>
  <c r="N44" i="6"/>
  <c r="N45" i="6"/>
  <c r="N46" i="6"/>
  <c r="N47" i="6"/>
  <c r="N48" i="6"/>
  <c r="N167" i="6" s="1"/>
  <c r="N142" i="6"/>
  <c r="N145" i="6"/>
  <c r="N141" i="6"/>
  <c r="N144" i="6"/>
  <c r="O29" i="1"/>
  <c r="O32" i="5" s="1"/>
  <c r="M148" i="5"/>
  <c r="M147" i="5"/>
  <c r="N141" i="5"/>
  <c r="N144" i="5"/>
  <c r="N142" i="5"/>
  <c r="N145" i="5"/>
  <c r="L217" i="8"/>
  <c r="L206" i="8"/>
  <c r="L196" i="8"/>
  <c r="M72" i="9"/>
  <c r="M232" i="9"/>
  <c r="P26" i="1"/>
  <c r="K249" i="8"/>
  <c r="P44" i="3"/>
  <c r="P64" i="6" s="1"/>
  <c r="K243" i="10"/>
  <c r="R206" i="10"/>
  <c r="R174" i="10"/>
  <c r="R182" i="10" s="1"/>
  <c r="R163" i="10"/>
  <c r="R171" i="10" s="1"/>
  <c r="S235" i="10"/>
  <c r="S238" i="10" s="1"/>
  <c r="O80" i="1"/>
  <c r="L243" i="9"/>
  <c r="L77" i="8"/>
  <c r="O84" i="8"/>
  <c r="Q239" i="8"/>
  <c r="Q242" i="8" s="1"/>
  <c r="Q210" i="8"/>
  <c r="Q178" i="8"/>
  <c r="Q186" i="8" s="1"/>
  <c r="Q167" i="8"/>
  <c r="Q175" i="8" s="1"/>
  <c r="L67" i="8"/>
  <c r="L57" i="8"/>
  <c r="L54" i="10"/>
  <c r="L213" i="10"/>
  <c r="M222" i="9"/>
  <c r="L36" i="8"/>
  <c r="L44" i="10"/>
  <c r="K245" i="10"/>
  <c r="M198" i="10"/>
  <c r="L35" i="10"/>
  <c r="M35" i="9"/>
  <c r="M208" i="10"/>
  <c r="L192" i="10"/>
  <c r="O15" i="3"/>
  <c r="N188" i="9"/>
  <c r="M192" i="9"/>
  <c r="N68" i="10"/>
  <c r="N58" i="10"/>
  <c r="N49" i="10"/>
  <c r="N40" i="10"/>
  <c r="N31" i="10"/>
  <c r="N21" i="10"/>
  <c r="N26" i="10" s="1"/>
  <c r="M217" i="10"/>
  <c r="N208" i="9"/>
  <c r="L202" i="10"/>
  <c r="M228" i="10"/>
  <c r="N217" i="9"/>
  <c r="M73" i="8"/>
  <c r="M232" i="8" s="1"/>
  <c r="M62" i="8"/>
  <c r="M221" i="8" s="1"/>
  <c r="M52" i="8"/>
  <c r="M212" i="8" s="1"/>
  <c r="M42" i="8"/>
  <c r="M202" i="8" s="1"/>
  <c r="M32" i="8"/>
  <c r="M192" i="8" s="1"/>
  <c r="M21" i="8"/>
  <c r="M26" i="8" s="1"/>
  <c r="M44" i="9"/>
  <c r="M218" i="10"/>
  <c r="M209" i="10"/>
  <c r="M229" i="10"/>
  <c r="M199" i="10"/>
  <c r="M189" i="10"/>
  <c r="M15" i="10"/>
  <c r="L72" i="10"/>
  <c r="N228" i="9"/>
  <c r="O69" i="9"/>
  <c r="O229" i="9" s="1"/>
  <c r="O59" i="9"/>
  <c r="O218" i="9" s="1"/>
  <c r="O50" i="9"/>
  <c r="O209" i="9" s="1"/>
  <c r="O10" i="9"/>
  <c r="O15" i="9" s="1"/>
  <c r="O41" i="9"/>
  <c r="O199" i="9" s="1"/>
  <c r="O32" i="9"/>
  <c r="O189" i="9" s="1"/>
  <c r="M202" i="9"/>
  <c r="L245" i="9"/>
  <c r="L232" i="10"/>
  <c r="M74" i="8"/>
  <c r="M233" i="8" s="1"/>
  <c r="M63" i="8"/>
  <c r="M222" i="8" s="1"/>
  <c r="M53" i="8"/>
  <c r="M213" i="8" s="1"/>
  <c r="M43" i="8"/>
  <c r="M203" i="8" s="1"/>
  <c r="M206" i="8" s="1"/>
  <c r="M33" i="8"/>
  <c r="M193" i="8" s="1"/>
  <c r="M10" i="8"/>
  <c r="M15" i="8" s="1"/>
  <c r="L46" i="8"/>
  <c r="M54" i="9"/>
  <c r="L63" i="10"/>
  <c r="N69" i="9"/>
  <c r="N229" i="9" s="1"/>
  <c r="N59" i="9"/>
  <c r="N218" i="9" s="1"/>
  <c r="N50" i="9"/>
  <c r="N209" i="9" s="1"/>
  <c r="N32" i="9"/>
  <c r="N189" i="9" s="1"/>
  <c r="N10" i="9"/>
  <c r="N15" i="9" s="1"/>
  <c r="N41" i="9"/>
  <c r="N199" i="9" s="1"/>
  <c r="M188" i="10"/>
  <c r="O79" i="9"/>
  <c r="O68" i="9"/>
  <c r="O58" i="9"/>
  <c r="O49" i="9"/>
  <c r="O40" i="9"/>
  <c r="O31" i="9"/>
  <c r="O21" i="9"/>
  <c r="O26" i="9" s="1"/>
  <c r="M213" i="9"/>
  <c r="N198" i="9"/>
  <c r="L222" i="10"/>
  <c r="N21" i="1"/>
  <c r="M16" i="4"/>
  <c r="M22" i="4" s="1"/>
  <c r="N17" i="3"/>
  <c r="N16" i="3"/>
  <c r="N22" i="3" s="1"/>
  <c r="M17" i="3"/>
  <c r="M16" i="3"/>
  <c r="M22" i="3" s="1"/>
  <c r="O26" i="3"/>
  <c r="O48" i="3"/>
  <c r="O29" i="3"/>
  <c r="N150" i="6"/>
  <c r="O139" i="6"/>
  <c r="O138" i="6"/>
  <c r="O136" i="6"/>
  <c r="O226" i="11" s="1"/>
  <c r="O171" i="6"/>
  <c r="O270" i="11"/>
  <c r="O136" i="5"/>
  <c r="O225" i="11" s="1"/>
  <c r="O138" i="5"/>
  <c r="O139" i="5"/>
  <c r="P39" i="3"/>
  <c r="P59" i="6" s="1"/>
  <c r="P40" i="3"/>
  <c r="P41" i="3"/>
  <c r="P61" i="6" s="1"/>
  <c r="P42" i="3"/>
  <c r="P62" i="6" s="1"/>
  <c r="P43" i="3"/>
  <c r="P63" i="6" s="1"/>
  <c r="P45" i="3"/>
  <c r="P65" i="6" s="1"/>
  <c r="P27" i="3"/>
  <c r="P27" i="1"/>
  <c r="P31" i="5" s="1"/>
  <c r="P59" i="5"/>
  <c r="P60" i="5"/>
  <c r="P61" i="5"/>
  <c r="P62" i="5"/>
  <c r="P63" i="5"/>
  <c r="O14" i="4"/>
  <c r="O16" i="3" l="1"/>
  <c r="L247" i="8"/>
  <c r="L249" i="8"/>
  <c r="M236" i="8"/>
  <c r="O228" i="6"/>
  <c r="O229" i="6"/>
  <c r="O230" i="6"/>
  <c r="O231" i="6"/>
  <c r="O232" i="6"/>
  <c r="O233" i="6"/>
  <c r="O234" i="6"/>
  <c r="O235" i="6"/>
  <c r="O236" i="6"/>
  <c r="O237" i="6"/>
  <c r="O238" i="6"/>
  <c r="O239" i="6"/>
  <c r="O240" i="6"/>
  <c r="O241" i="6"/>
  <c r="O242" i="6"/>
  <c r="P176" i="5"/>
  <c r="P177" i="5"/>
  <c r="P178" i="5"/>
  <c r="P179" i="5"/>
  <c r="P180" i="5"/>
  <c r="P181" i="5"/>
  <c r="P182" i="5"/>
  <c r="P183" i="5"/>
  <c r="P184" i="5"/>
  <c r="P185" i="5"/>
  <c r="P186" i="5"/>
  <c r="P187" i="5"/>
  <c r="P188" i="5"/>
  <c r="P189" i="5"/>
  <c r="P190" i="5"/>
  <c r="P31" i="10"/>
  <c r="P188" i="10" s="1"/>
  <c r="P60" i="6"/>
  <c r="P262" i="6"/>
  <c r="P263" i="6"/>
  <c r="P264" i="6"/>
  <c r="P265" i="6"/>
  <c r="P266" i="6"/>
  <c r="P267" i="6"/>
  <c r="P268" i="6"/>
  <c r="P269" i="6"/>
  <c r="P270" i="6"/>
  <c r="P271" i="6"/>
  <c r="P272" i="6"/>
  <c r="P273" i="6"/>
  <c r="P274" i="6"/>
  <c r="P275" i="6"/>
  <c r="P276" i="6"/>
  <c r="P245" i="6"/>
  <c r="P246" i="6"/>
  <c r="P247" i="6"/>
  <c r="P248" i="6"/>
  <c r="P249" i="6"/>
  <c r="P250" i="6"/>
  <c r="P251" i="6"/>
  <c r="P252" i="6"/>
  <c r="P253" i="6"/>
  <c r="P254" i="6"/>
  <c r="P255" i="6"/>
  <c r="P256" i="6"/>
  <c r="P257" i="6"/>
  <c r="P258" i="6"/>
  <c r="P259" i="6"/>
  <c r="P211" i="6"/>
  <c r="P212" i="6"/>
  <c r="P213" i="6"/>
  <c r="P214" i="6"/>
  <c r="P215" i="6"/>
  <c r="P216" i="6"/>
  <c r="P217" i="6"/>
  <c r="P218" i="6"/>
  <c r="P219" i="6"/>
  <c r="P220" i="6"/>
  <c r="P221" i="6"/>
  <c r="P222" i="6"/>
  <c r="P223" i="6"/>
  <c r="P224" i="6"/>
  <c r="P225" i="6"/>
  <c r="P194" i="6"/>
  <c r="P195" i="6"/>
  <c r="P196" i="6"/>
  <c r="P197" i="6"/>
  <c r="P198" i="6"/>
  <c r="P199" i="6"/>
  <c r="P200" i="6"/>
  <c r="P201" i="6"/>
  <c r="P202" i="6"/>
  <c r="P203" i="6"/>
  <c r="P204" i="6"/>
  <c r="P205" i="6"/>
  <c r="P206" i="6"/>
  <c r="P207" i="6"/>
  <c r="P208" i="6"/>
  <c r="P177" i="6"/>
  <c r="P178" i="6"/>
  <c r="P179" i="6"/>
  <c r="P180" i="6"/>
  <c r="P181" i="6"/>
  <c r="P182" i="6"/>
  <c r="P183" i="6"/>
  <c r="P184" i="6"/>
  <c r="P185" i="6"/>
  <c r="P186" i="6"/>
  <c r="P187" i="6"/>
  <c r="P188" i="6"/>
  <c r="P189" i="6"/>
  <c r="P190" i="6"/>
  <c r="P191" i="6"/>
  <c r="O271" i="11"/>
  <c r="O287" i="6"/>
  <c r="O290" i="6" s="1"/>
  <c r="O294" i="6" s="1"/>
  <c r="O285" i="6"/>
  <c r="O288" i="6" s="1"/>
  <c r="O292" i="6" s="1"/>
  <c r="O286" i="6"/>
  <c r="O289" i="6" s="1"/>
  <c r="O293" i="6" s="1"/>
  <c r="O30" i="6"/>
  <c r="P30" i="5"/>
  <c r="O133" i="6"/>
  <c r="O173" i="6"/>
  <c r="O313" i="11" s="1"/>
  <c r="N173" i="6"/>
  <c r="N313" i="11" s="1"/>
  <c r="O312" i="11"/>
  <c r="N312" i="11"/>
  <c r="Q64" i="5"/>
  <c r="Q65" i="5"/>
  <c r="O38" i="5"/>
  <c r="O42" i="5"/>
  <c r="O46" i="5"/>
  <c r="O156" i="5"/>
  <c r="O41" i="5"/>
  <c r="O45" i="5"/>
  <c r="O48" i="5"/>
  <c r="O167" i="5" s="1"/>
  <c r="O36" i="5"/>
  <c r="O40" i="5"/>
  <c r="O44" i="5"/>
  <c r="O35" i="5"/>
  <c r="O39" i="5"/>
  <c r="O43" i="5"/>
  <c r="O47" i="5"/>
  <c r="N147" i="6"/>
  <c r="N148" i="6"/>
  <c r="O144" i="6"/>
  <c r="O141" i="6"/>
  <c r="O145" i="6"/>
  <c r="O142" i="6"/>
  <c r="O35" i="6"/>
  <c r="O36" i="6"/>
  <c r="O37" i="6"/>
  <c r="O156" i="6" s="1"/>
  <c r="O38" i="6"/>
  <c r="O39" i="6"/>
  <c r="O40" i="6"/>
  <c r="O41" i="6"/>
  <c r="O42" i="6"/>
  <c r="O43" i="6"/>
  <c r="O44" i="6"/>
  <c r="O45" i="6"/>
  <c r="O46" i="6"/>
  <c r="O47" i="6"/>
  <c r="O48" i="6"/>
  <c r="O167" i="6" s="1"/>
  <c r="P29" i="1"/>
  <c r="P32" i="5" s="1"/>
  <c r="N148" i="5"/>
  <c r="N147" i="5"/>
  <c r="O142" i="5"/>
  <c r="O145" i="5"/>
  <c r="O141" i="5"/>
  <c r="O144" i="5"/>
  <c r="Q26" i="1"/>
  <c r="P84" i="8"/>
  <c r="Q44" i="3"/>
  <c r="Q64" i="6" s="1"/>
  <c r="L243" i="10"/>
  <c r="S206" i="10"/>
  <c r="S174" i="10"/>
  <c r="S182" i="10" s="1"/>
  <c r="S163" i="10"/>
  <c r="S171" i="10" s="1"/>
  <c r="T235" i="10"/>
  <c r="T238" i="10" s="1"/>
  <c r="M196" i="8"/>
  <c r="P80" i="1"/>
  <c r="M77" i="8"/>
  <c r="Q84" i="8"/>
  <c r="R239" i="8"/>
  <c r="R242" i="8" s="1"/>
  <c r="R210" i="8"/>
  <c r="R178" i="8"/>
  <c r="R186" i="8" s="1"/>
  <c r="R167" i="8"/>
  <c r="R175" i="8" s="1"/>
  <c r="M226" i="8"/>
  <c r="N54" i="9"/>
  <c r="N213" i="9"/>
  <c r="M46" i="8"/>
  <c r="M217" i="8"/>
  <c r="M35" i="10"/>
  <c r="M36" i="8"/>
  <c r="M192" i="10"/>
  <c r="P73" i="8"/>
  <c r="P232" i="8" s="1"/>
  <c r="P62" i="8"/>
  <c r="P221" i="8" s="1"/>
  <c r="P52" i="8"/>
  <c r="P212" i="8" s="1"/>
  <c r="P42" i="8"/>
  <c r="P202" i="8" s="1"/>
  <c r="P32" i="8"/>
  <c r="P192" i="8" s="1"/>
  <c r="P21" i="8"/>
  <c r="P26" i="8" s="1"/>
  <c r="N217" i="10"/>
  <c r="M202" i="10"/>
  <c r="N73" i="8"/>
  <c r="N232" i="8" s="1"/>
  <c r="N62" i="8"/>
  <c r="N221" i="8" s="1"/>
  <c r="N52" i="8"/>
  <c r="N212" i="8" s="1"/>
  <c r="N42" i="8"/>
  <c r="N202" i="8" s="1"/>
  <c r="N32" i="8"/>
  <c r="N192" i="8" s="1"/>
  <c r="N21" i="8"/>
  <c r="N26" i="8" s="1"/>
  <c r="N228" i="10"/>
  <c r="P14" i="4"/>
  <c r="P21" i="10"/>
  <c r="P26" i="10" s="1"/>
  <c r="N74" i="8"/>
  <c r="N233" i="8" s="1"/>
  <c r="N63" i="8"/>
  <c r="N222" i="8" s="1"/>
  <c r="N53" i="8"/>
  <c r="N213" i="8" s="1"/>
  <c r="N43" i="8"/>
  <c r="N203" i="8" s="1"/>
  <c r="N33" i="8"/>
  <c r="N193" i="8" s="1"/>
  <c r="N10" i="8"/>
  <c r="N15" i="8" s="1"/>
  <c r="O188" i="9"/>
  <c r="O192" i="9" s="1"/>
  <c r="O35" i="9"/>
  <c r="M63" i="10"/>
  <c r="N218" i="10"/>
  <c r="N209" i="10"/>
  <c r="N229" i="10"/>
  <c r="N199" i="10"/>
  <c r="N189" i="10"/>
  <c r="N15" i="10"/>
  <c r="L245" i="10"/>
  <c r="P218" i="10"/>
  <c r="O68" i="10"/>
  <c r="O58" i="10"/>
  <c r="O49" i="10"/>
  <c r="O40" i="10"/>
  <c r="O31" i="10"/>
  <c r="O21" i="10"/>
  <c r="O26" i="10" s="1"/>
  <c r="O73" i="8"/>
  <c r="O232" i="8" s="1"/>
  <c r="O62" i="8"/>
  <c r="O221" i="8" s="1"/>
  <c r="O52" i="8"/>
  <c r="O212" i="8" s="1"/>
  <c r="O42" i="8"/>
  <c r="O202" i="8" s="1"/>
  <c r="O32" i="8"/>
  <c r="O192" i="8" s="1"/>
  <c r="O21" i="8"/>
  <c r="O26" i="8" s="1"/>
  <c r="O198" i="9"/>
  <c r="O202" i="9" s="1"/>
  <c r="O44" i="9"/>
  <c r="N72" i="9"/>
  <c r="N63" i="9"/>
  <c r="M222" i="10"/>
  <c r="M245" i="9"/>
  <c r="M54" i="10"/>
  <c r="P40" i="10"/>
  <c r="O74" i="8"/>
  <c r="O233" i="8" s="1"/>
  <c r="O63" i="8"/>
  <c r="O222" i="8" s="1"/>
  <c r="O53" i="8"/>
  <c r="O213" i="8" s="1"/>
  <c r="O43" i="8"/>
  <c r="O203" i="8" s="1"/>
  <c r="O33" i="8"/>
  <c r="O193" i="8" s="1"/>
  <c r="O10" i="8"/>
  <c r="O15" i="8" s="1"/>
  <c r="M67" i="8"/>
  <c r="O208" i="9"/>
  <c r="O213" i="9" s="1"/>
  <c r="O54" i="9"/>
  <c r="M243" i="9"/>
  <c r="N232" i="9"/>
  <c r="N222" i="9"/>
  <c r="N35" i="9"/>
  <c r="M213" i="10"/>
  <c r="P49" i="10"/>
  <c r="O217" i="9"/>
  <c r="O222" i="9" s="1"/>
  <c r="O63" i="9"/>
  <c r="M72" i="10"/>
  <c r="N188" i="10"/>
  <c r="N192" i="9"/>
  <c r="P58" i="10"/>
  <c r="M57" i="8"/>
  <c r="N44" i="9"/>
  <c r="O228" i="9"/>
  <c r="O232" i="9" s="1"/>
  <c r="O72" i="9"/>
  <c r="M232" i="10"/>
  <c r="N198" i="10"/>
  <c r="N2" i="7"/>
  <c r="O16" i="1"/>
  <c r="P68" i="10"/>
  <c r="N202" i="9"/>
  <c r="N243" i="9" s="1"/>
  <c r="N208" i="10"/>
  <c r="P79" i="9"/>
  <c r="P58" i="9"/>
  <c r="P49" i="9"/>
  <c r="P68" i="9"/>
  <c r="P31" i="9"/>
  <c r="P21" i="9"/>
  <c r="P26" i="9" s="1"/>
  <c r="P40" i="9"/>
  <c r="M44" i="10"/>
  <c r="Q63" i="5"/>
  <c r="Q62" i="5"/>
  <c r="Q61" i="5"/>
  <c r="Q60" i="5"/>
  <c r="Q59" i="5"/>
  <c r="Q27" i="1"/>
  <c r="Q31" i="5" s="1"/>
  <c r="Q27" i="3"/>
  <c r="Q45" i="3"/>
  <c r="Q65" i="6" s="1"/>
  <c r="Q43" i="3"/>
  <c r="Q63" i="6" s="1"/>
  <c r="Q42" i="3"/>
  <c r="Q62" i="6" s="1"/>
  <c r="Q41" i="3"/>
  <c r="Q61" i="6" s="1"/>
  <c r="Q40" i="3"/>
  <c r="Q39" i="3"/>
  <c r="Q59" i="6" s="1"/>
  <c r="P139" i="5"/>
  <c r="P138" i="5"/>
  <c r="P136" i="5"/>
  <c r="P225" i="11" s="1"/>
  <c r="P270" i="11"/>
  <c r="P171" i="6"/>
  <c r="P136" i="6"/>
  <c r="P226" i="11" s="1"/>
  <c r="P138" i="6"/>
  <c r="P139" i="6"/>
  <c r="O150" i="6"/>
  <c r="P29" i="3"/>
  <c r="P48" i="3"/>
  <c r="P26" i="3"/>
  <c r="O16" i="4"/>
  <c r="O18" i="12" l="1"/>
  <c r="O23" i="12" s="1"/>
  <c r="O17" i="4"/>
  <c r="P228" i="6"/>
  <c r="P229" i="6"/>
  <c r="P230" i="6"/>
  <c r="P231" i="6"/>
  <c r="P232" i="6"/>
  <c r="P233" i="6"/>
  <c r="P234" i="6"/>
  <c r="P235" i="6"/>
  <c r="P236" i="6"/>
  <c r="P237" i="6"/>
  <c r="P238" i="6"/>
  <c r="P239" i="6"/>
  <c r="P240" i="6"/>
  <c r="P241" i="6"/>
  <c r="P242" i="6"/>
  <c r="O21" i="1"/>
  <c r="Q176" i="5"/>
  <c r="Q177" i="5"/>
  <c r="Q178" i="5"/>
  <c r="Q179" i="5"/>
  <c r="Q180" i="5"/>
  <c r="Q181" i="5"/>
  <c r="Q182" i="5"/>
  <c r="Q183" i="5"/>
  <c r="Q184" i="5"/>
  <c r="Q185" i="5"/>
  <c r="Q186" i="5"/>
  <c r="Q187" i="5"/>
  <c r="Q188" i="5"/>
  <c r="Q189" i="5"/>
  <c r="Q190" i="5"/>
  <c r="P271" i="11"/>
  <c r="P287" i="6"/>
  <c r="P290" i="6" s="1"/>
  <c r="P294" i="6" s="1"/>
  <c r="P285" i="6"/>
  <c r="P288" i="6" s="1"/>
  <c r="P292" i="6" s="1"/>
  <c r="P286" i="6"/>
  <c r="P289" i="6" s="1"/>
  <c r="P293" i="6" s="1"/>
  <c r="Q60" i="6"/>
  <c r="Q262" i="6"/>
  <c r="Q263" i="6"/>
  <c r="Q264" i="6"/>
  <c r="Q265" i="6"/>
  <c r="Q266" i="6"/>
  <c r="Q267" i="6"/>
  <c r="Q268" i="6"/>
  <c r="Q269" i="6"/>
  <c r="Q270" i="6"/>
  <c r="Q271" i="6"/>
  <c r="Q272" i="6"/>
  <c r="Q273" i="6"/>
  <c r="Q274" i="6"/>
  <c r="Q275" i="6"/>
  <c r="Q276" i="6"/>
  <c r="Q245" i="6"/>
  <c r="Q246" i="6"/>
  <c r="Q247" i="6"/>
  <c r="Q248" i="6"/>
  <c r="Q249" i="6"/>
  <c r="Q250" i="6"/>
  <c r="Q251" i="6"/>
  <c r="Q252" i="6"/>
  <c r="Q253" i="6"/>
  <c r="Q254" i="6"/>
  <c r="Q255" i="6"/>
  <c r="Q256" i="6"/>
  <c r="Q257" i="6"/>
  <c r="Q258" i="6"/>
  <c r="Q259" i="6"/>
  <c r="Q211" i="6"/>
  <c r="Q212" i="6"/>
  <c r="Q213" i="6"/>
  <c r="Q214" i="6"/>
  <c r="Q215" i="6"/>
  <c r="Q216" i="6"/>
  <c r="Q217" i="6"/>
  <c r="Q218" i="6"/>
  <c r="Q219" i="6"/>
  <c r="Q220" i="6"/>
  <c r="Q221" i="6"/>
  <c r="Q222" i="6"/>
  <c r="Q223" i="6"/>
  <c r="Q224" i="6"/>
  <c r="Q225" i="6"/>
  <c r="Q194" i="6"/>
  <c r="Q195" i="6"/>
  <c r="Q196" i="6"/>
  <c r="Q197" i="6"/>
  <c r="Q198" i="6"/>
  <c r="Q199" i="6"/>
  <c r="Q200" i="6"/>
  <c r="Q201" i="6"/>
  <c r="Q202" i="6"/>
  <c r="Q203" i="6"/>
  <c r="Q204" i="6"/>
  <c r="Q205" i="6"/>
  <c r="Q206" i="6"/>
  <c r="Q207" i="6"/>
  <c r="Q208" i="6"/>
  <c r="Q177" i="6"/>
  <c r="Q178" i="6"/>
  <c r="Q179" i="6"/>
  <c r="Q180" i="6"/>
  <c r="Q181" i="6"/>
  <c r="Q182" i="6"/>
  <c r="Q183" i="6"/>
  <c r="Q184" i="6"/>
  <c r="Q185" i="6"/>
  <c r="Q186" i="6"/>
  <c r="Q187" i="6"/>
  <c r="Q188" i="6"/>
  <c r="Q189" i="6"/>
  <c r="Q190" i="6"/>
  <c r="Q191" i="6"/>
  <c r="P30" i="6"/>
  <c r="Q30" i="5"/>
  <c r="P133" i="6"/>
  <c r="P312" i="11"/>
  <c r="O147" i="6"/>
  <c r="O148" i="6"/>
  <c r="R45" i="1"/>
  <c r="R65" i="5" s="1"/>
  <c r="R44" i="1"/>
  <c r="R64" i="5" s="1"/>
  <c r="P35" i="5"/>
  <c r="P39" i="5"/>
  <c r="P43" i="5"/>
  <c r="P47" i="5"/>
  <c r="P156" i="5"/>
  <c r="P41" i="5"/>
  <c r="P38" i="5"/>
  <c r="P42" i="5"/>
  <c r="P46" i="5"/>
  <c r="P45" i="5"/>
  <c r="P48" i="5"/>
  <c r="P167" i="5" s="1"/>
  <c r="P36" i="5"/>
  <c r="P40" i="5"/>
  <c r="P44" i="5"/>
  <c r="P35" i="6"/>
  <c r="P36" i="6"/>
  <c r="P37" i="6"/>
  <c r="P156" i="6" s="1"/>
  <c r="P38" i="6"/>
  <c r="P39" i="6"/>
  <c r="P40" i="6"/>
  <c r="P41" i="6"/>
  <c r="P42" i="6"/>
  <c r="P43" i="6"/>
  <c r="P44" i="6"/>
  <c r="P45" i="6"/>
  <c r="P46" i="6"/>
  <c r="P47" i="6"/>
  <c r="P48" i="6"/>
  <c r="P167" i="6" s="1"/>
  <c r="P145" i="6"/>
  <c r="P142" i="6"/>
  <c r="P144" i="6"/>
  <c r="P141" i="6"/>
  <c r="Q29" i="1"/>
  <c r="Q32" i="5" s="1"/>
  <c r="O147" i="5"/>
  <c r="O148" i="5"/>
  <c r="P142" i="5"/>
  <c r="P145" i="5"/>
  <c r="P141" i="5"/>
  <c r="P144" i="5"/>
  <c r="O196" i="8"/>
  <c r="N213" i="10"/>
  <c r="N217" i="8"/>
  <c r="R26" i="1"/>
  <c r="N35" i="10"/>
  <c r="O206" i="8"/>
  <c r="R44" i="3"/>
  <c r="R64" i="6" s="1"/>
  <c r="N44" i="10"/>
  <c r="P15" i="10"/>
  <c r="P189" i="10"/>
  <c r="P192" i="10" s="1"/>
  <c r="N202" i="10"/>
  <c r="P199" i="10"/>
  <c r="P229" i="10"/>
  <c r="P209" i="10"/>
  <c r="T206" i="10"/>
  <c r="T174" i="10"/>
  <c r="T182" i="10" s="1"/>
  <c r="T163" i="10"/>
  <c r="T171" i="10" s="1"/>
  <c r="U235" i="10"/>
  <c r="U238" i="10" s="1"/>
  <c r="O46" i="8"/>
  <c r="O36" i="8"/>
  <c r="O226" i="8"/>
  <c r="O217" i="8"/>
  <c r="P15" i="3"/>
  <c r="N57" i="8"/>
  <c r="N226" i="8"/>
  <c r="O236" i="8"/>
  <c r="N236" i="8"/>
  <c r="N196" i="8"/>
  <c r="Q80" i="1"/>
  <c r="N206" i="8"/>
  <c r="M249" i="8"/>
  <c r="N46" i="8"/>
  <c r="M247" i="8"/>
  <c r="O77" i="8"/>
  <c r="N77" i="8"/>
  <c r="O67" i="8"/>
  <c r="N36" i="8"/>
  <c r="S239" i="8"/>
  <c r="S242" i="8" s="1"/>
  <c r="S210" i="8"/>
  <c r="S178" i="8"/>
  <c r="S186" i="8" s="1"/>
  <c r="S167" i="8"/>
  <c r="S175" i="8" s="1"/>
  <c r="N67" i="8"/>
  <c r="R84" i="8"/>
  <c r="O57" i="8"/>
  <c r="N54" i="10"/>
  <c r="P217" i="9"/>
  <c r="O243" i="9"/>
  <c r="O245" i="9"/>
  <c r="O2" i="7"/>
  <c r="P16" i="1"/>
  <c r="P198" i="10"/>
  <c r="O188" i="10"/>
  <c r="Q79" i="9"/>
  <c r="Q49" i="9"/>
  <c r="Q40" i="9"/>
  <c r="Q68" i="9"/>
  <c r="Q58" i="9"/>
  <c r="Q31" i="9"/>
  <c r="Q21" i="9"/>
  <c r="Q26" i="9" s="1"/>
  <c r="P208" i="10"/>
  <c r="O198" i="10"/>
  <c r="P198" i="9"/>
  <c r="P217" i="10"/>
  <c r="P222" i="10" s="1"/>
  <c r="P63" i="10"/>
  <c r="O208" i="10"/>
  <c r="Q14" i="4"/>
  <c r="N245" i="9"/>
  <c r="O217" i="10"/>
  <c r="N72" i="10"/>
  <c r="P188" i="9"/>
  <c r="P228" i="10"/>
  <c r="O228" i="10"/>
  <c r="N232" i="10"/>
  <c r="M243" i="10"/>
  <c r="P228" i="9"/>
  <c r="N192" i="10"/>
  <c r="O229" i="10"/>
  <c r="O218" i="10"/>
  <c r="O209" i="10"/>
  <c r="O199" i="10"/>
  <c r="O189" i="10"/>
  <c r="O15" i="10"/>
  <c r="M245" i="10"/>
  <c r="N63" i="10"/>
  <c r="Q68" i="10"/>
  <c r="Q58" i="10"/>
  <c r="Q49" i="10"/>
  <c r="Q40" i="10"/>
  <c r="Q31" i="10"/>
  <c r="Q21" i="10"/>
  <c r="Q26" i="10" s="1"/>
  <c r="P208" i="9"/>
  <c r="P59" i="9"/>
  <c r="P218" i="9" s="1"/>
  <c r="P50" i="9"/>
  <c r="P209" i="9" s="1"/>
  <c r="P69" i="9"/>
  <c r="P229" i="9" s="1"/>
  <c r="P41" i="9"/>
  <c r="P199" i="9" s="1"/>
  <c r="P32" i="9"/>
  <c r="P189" i="9" s="1"/>
  <c r="P10" i="9"/>
  <c r="P15" i="9" s="1"/>
  <c r="O17" i="3"/>
  <c r="O22" i="3" s="1"/>
  <c r="N222" i="10"/>
  <c r="Q26" i="3"/>
  <c r="Q48" i="3"/>
  <c r="Q29" i="3"/>
  <c r="P150" i="6"/>
  <c r="Q139" i="6"/>
  <c r="Q138" i="6"/>
  <c r="Q136" i="6"/>
  <c r="Q226" i="11" s="1"/>
  <c r="Q171" i="6"/>
  <c r="Q270" i="11"/>
  <c r="Q136" i="5"/>
  <c r="Q225" i="11" s="1"/>
  <c r="Q138" i="5"/>
  <c r="Q139" i="5"/>
  <c r="R39" i="3"/>
  <c r="R59" i="6" s="1"/>
  <c r="R40" i="3"/>
  <c r="R41" i="3"/>
  <c r="R61" i="6" s="1"/>
  <c r="R42" i="3"/>
  <c r="R62" i="6" s="1"/>
  <c r="R43" i="3"/>
  <c r="R63" i="6" s="1"/>
  <c r="R45" i="3"/>
  <c r="R65" i="6" s="1"/>
  <c r="R27" i="3"/>
  <c r="R27" i="1"/>
  <c r="R31" i="5" s="1"/>
  <c r="R39" i="1"/>
  <c r="R59" i="5" s="1"/>
  <c r="R40" i="1"/>
  <c r="R60" i="5" s="1"/>
  <c r="R41" i="1"/>
  <c r="R61" i="5" s="1"/>
  <c r="R42" i="1"/>
  <c r="R62" i="5" s="1"/>
  <c r="R43" i="1"/>
  <c r="R63" i="5" s="1"/>
  <c r="P16" i="4"/>
  <c r="P18" i="12" l="1"/>
  <c r="P23" i="12" s="1"/>
  <c r="P17" i="4"/>
  <c r="P16" i="3"/>
  <c r="Q21" i="8" s="1"/>
  <c r="Q26" i="8" s="1"/>
  <c r="Q69" i="10"/>
  <c r="Q59" i="10"/>
  <c r="Q50" i="10"/>
  <c r="Q41" i="10"/>
  <c r="Q32" i="10"/>
  <c r="Q10" i="10"/>
  <c r="O22" i="4"/>
  <c r="Q228" i="6"/>
  <c r="Q229" i="6"/>
  <c r="Q230" i="6"/>
  <c r="Q231" i="6"/>
  <c r="Q232" i="6"/>
  <c r="Q233" i="6"/>
  <c r="Q234" i="6"/>
  <c r="Q235" i="6"/>
  <c r="Q236" i="6"/>
  <c r="Q237" i="6"/>
  <c r="Q238" i="6"/>
  <c r="Q239" i="6"/>
  <c r="Q240" i="6"/>
  <c r="Q241" i="6"/>
  <c r="Q242" i="6"/>
  <c r="P21" i="1"/>
  <c r="R176" i="5"/>
  <c r="R177" i="5"/>
  <c r="R178" i="5"/>
  <c r="R179" i="5"/>
  <c r="R180" i="5"/>
  <c r="R181" i="5"/>
  <c r="R182" i="5"/>
  <c r="R183" i="5"/>
  <c r="R184" i="5"/>
  <c r="R185" i="5"/>
  <c r="R186" i="5"/>
  <c r="R187" i="5"/>
  <c r="R188" i="5"/>
  <c r="R189" i="5"/>
  <c r="R190" i="5"/>
  <c r="R60" i="6"/>
  <c r="R262" i="6"/>
  <c r="R263" i="6"/>
  <c r="R264" i="6"/>
  <c r="R265" i="6"/>
  <c r="R266" i="6"/>
  <c r="R267" i="6"/>
  <c r="R268" i="6"/>
  <c r="R269" i="6"/>
  <c r="R270" i="6"/>
  <c r="R271" i="6"/>
  <c r="R272" i="6"/>
  <c r="R273" i="6"/>
  <c r="R274" i="6"/>
  <c r="R275" i="6"/>
  <c r="R276" i="6"/>
  <c r="R245" i="6"/>
  <c r="R246" i="6"/>
  <c r="R247" i="6"/>
  <c r="R248" i="6"/>
  <c r="R249" i="6"/>
  <c r="R250" i="6"/>
  <c r="R251" i="6"/>
  <c r="R252" i="6"/>
  <c r="R253" i="6"/>
  <c r="R254" i="6"/>
  <c r="R255" i="6"/>
  <c r="R256" i="6"/>
  <c r="R257" i="6"/>
  <c r="R258" i="6"/>
  <c r="R259" i="6"/>
  <c r="R211" i="6"/>
  <c r="R212" i="6"/>
  <c r="R213" i="6"/>
  <c r="R214" i="6"/>
  <c r="R215" i="6"/>
  <c r="R216" i="6"/>
  <c r="R217" i="6"/>
  <c r="R218" i="6"/>
  <c r="R219" i="6"/>
  <c r="R220" i="6"/>
  <c r="R221" i="6"/>
  <c r="R222" i="6"/>
  <c r="R223" i="6"/>
  <c r="R224" i="6"/>
  <c r="R225" i="6"/>
  <c r="R194" i="6"/>
  <c r="R195" i="6"/>
  <c r="R196" i="6"/>
  <c r="R197" i="6"/>
  <c r="R198" i="6"/>
  <c r="R199" i="6"/>
  <c r="R200" i="6"/>
  <c r="R201" i="6"/>
  <c r="R202" i="6"/>
  <c r="R203" i="6"/>
  <c r="R204" i="6"/>
  <c r="R205" i="6"/>
  <c r="R206" i="6"/>
  <c r="R207" i="6"/>
  <c r="R208" i="6"/>
  <c r="R177" i="6"/>
  <c r="R178" i="6"/>
  <c r="R179" i="6"/>
  <c r="R180" i="6"/>
  <c r="R181" i="6"/>
  <c r="R182" i="6"/>
  <c r="R183" i="6"/>
  <c r="R184" i="6"/>
  <c r="R185" i="6"/>
  <c r="R186" i="6"/>
  <c r="R187" i="6"/>
  <c r="R188" i="6"/>
  <c r="R189" i="6"/>
  <c r="R190" i="6"/>
  <c r="R191" i="6"/>
  <c r="Q271" i="11"/>
  <c r="Q287" i="6"/>
  <c r="Q290" i="6" s="1"/>
  <c r="Q294" i="6" s="1"/>
  <c r="Q285" i="6"/>
  <c r="Q288" i="6" s="1"/>
  <c r="Q292" i="6" s="1"/>
  <c r="Q286" i="6"/>
  <c r="Q289" i="6" s="1"/>
  <c r="Q293" i="6" s="1"/>
  <c r="Q30" i="6"/>
  <c r="R30" i="5"/>
  <c r="P35" i="10"/>
  <c r="P147" i="6"/>
  <c r="Q133" i="6"/>
  <c r="P173" i="6"/>
  <c r="P313" i="11" s="1"/>
  <c r="Q173" i="5"/>
  <c r="S44" i="1"/>
  <c r="S64" i="5" s="1"/>
  <c r="S45" i="1"/>
  <c r="S65" i="5" s="1"/>
  <c r="Q35" i="5"/>
  <c r="Q39" i="5"/>
  <c r="Q43" i="5"/>
  <c r="Q47" i="5"/>
  <c r="Q38" i="5"/>
  <c r="Q42" i="5"/>
  <c r="Q46" i="5"/>
  <c r="Q41" i="5"/>
  <c r="Q45" i="5"/>
  <c r="Q48" i="5"/>
  <c r="Q167" i="5" s="1"/>
  <c r="Q40" i="5"/>
  <c r="Q36" i="5"/>
  <c r="Q44" i="5"/>
  <c r="P148" i="6"/>
  <c r="Q141" i="6"/>
  <c r="Q144" i="6"/>
  <c r="Q142" i="6"/>
  <c r="Q145" i="6"/>
  <c r="Q35" i="6"/>
  <c r="Q36" i="6"/>
  <c r="Q37" i="6"/>
  <c r="Q156" i="6" s="1"/>
  <c r="Q38" i="6"/>
  <c r="Q39" i="6"/>
  <c r="Q40" i="6"/>
  <c r="Q41" i="6"/>
  <c r="Q42" i="6"/>
  <c r="Q43" i="6"/>
  <c r="Q44" i="6"/>
  <c r="Q45" i="6"/>
  <c r="Q46" i="6"/>
  <c r="Q47" i="6"/>
  <c r="Q48" i="6"/>
  <c r="Q167" i="6" s="1"/>
  <c r="R29" i="1"/>
  <c r="R32" i="5" s="1"/>
  <c r="Q156" i="5"/>
  <c r="P147" i="5"/>
  <c r="P148" i="5"/>
  <c r="Q142" i="5"/>
  <c r="Q145" i="5"/>
  <c r="Q141" i="5"/>
  <c r="Q144" i="5"/>
  <c r="N247" i="8"/>
  <c r="N243" i="10"/>
  <c r="Q52" i="8"/>
  <c r="P72" i="10"/>
  <c r="P232" i="10"/>
  <c r="P213" i="10"/>
  <c r="Q62" i="8"/>
  <c r="Q221" i="8" s="1"/>
  <c r="O247" i="8"/>
  <c r="Q32" i="8"/>
  <c r="Q192" i="8" s="1"/>
  <c r="S26" i="1"/>
  <c r="Q42" i="8"/>
  <c r="Q202" i="8" s="1"/>
  <c r="P202" i="10"/>
  <c r="O249" i="8"/>
  <c r="S44" i="3"/>
  <c r="S64" i="6" s="1"/>
  <c r="N249" i="8"/>
  <c r="P54" i="10"/>
  <c r="P44" i="10"/>
  <c r="U206" i="10"/>
  <c r="U174" i="10"/>
  <c r="U182" i="10" s="1"/>
  <c r="U163" i="10"/>
  <c r="U171" i="10" s="1"/>
  <c r="V235" i="10"/>
  <c r="V238" i="10" s="1"/>
  <c r="O63" i="10"/>
  <c r="Q73" i="8"/>
  <c r="Q232" i="8" s="1"/>
  <c r="R80" i="1"/>
  <c r="T239" i="8"/>
  <c r="T242" i="8" s="1"/>
  <c r="T210" i="8"/>
  <c r="T178" i="8"/>
  <c r="T186" i="8" s="1"/>
  <c r="T167" i="8"/>
  <c r="T175" i="8" s="1"/>
  <c r="O44" i="10"/>
  <c r="O202" i="10"/>
  <c r="P213" i="9"/>
  <c r="N245" i="10"/>
  <c r="P72" i="9"/>
  <c r="P74" i="8"/>
  <c r="P63" i="8"/>
  <c r="P53" i="8"/>
  <c r="P43" i="8"/>
  <c r="P33" i="8"/>
  <c r="P10" i="8"/>
  <c r="P15" i="8" s="1"/>
  <c r="O232" i="10"/>
  <c r="O192" i="10"/>
  <c r="P2" i="7"/>
  <c r="Q16" i="1"/>
  <c r="P44" i="9"/>
  <c r="Q188" i="9"/>
  <c r="Q188" i="10"/>
  <c r="R79" i="9"/>
  <c r="R68" i="9"/>
  <c r="R58" i="9"/>
  <c r="R49" i="9"/>
  <c r="R31" i="9"/>
  <c r="R21" i="9"/>
  <c r="R26" i="9" s="1"/>
  <c r="R40" i="9"/>
  <c r="P202" i="9"/>
  <c r="Q217" i="9"/>
  <c r="Q50" i="9"/>
  <c r="Q209" i="9" s="1"/>
  <c r="Q41" i="9"/>
  <c r="Q199" i="9" s="1"/>
  <c r="Q69" i="9"/>
  <c r="Q229" i="9" s="1"/>
  <c r="Q59" i="9"/>
  <c r="Q218" i="9" s="1"/>
  <c r="Q32" i="9"/>
  <c r="Q189" i="9" s="1"/>
  <c r="Q10" i="9"/>
  <c r="Q15" i="9" s="1"/>
  <c r="P17" i="3"/>
  <c r="P22" i="3" s="1"/>
  <c r="Q198" i="10"/>
  <c r="P232" i="9"/>
  <c r="P35" i="9"/>
  <c r="Q228" i="9"/>
  <c r="Q218" i="10"/>
  <c r="Q209" i="10"/>
  <c r="Q229" i="10"/>
  <c r="Q199" i="10"/>
  <c r="Q189" i="10"/>
  <c r="Q15" i="10"/>
  <c r="Q208" i="10"/>
  <c r="Q15" i="3"/>
  <c r="P192" i="9"/>
  <c r="R15" i="3"/>
  <c r="Q198" i="9"/>
  <c r="Q217" i="10"/>
  <c r="O54" i="10"/>
  <c r="Q208" i="9"/>
  <c r="Q228" i="10"/>
  <c r="O213" i="10"/>
  <c r="Q212" i="8"/>
  <c r="P63" i="9"/>
  <c r="R68" i="10"/>
  <c r="R58" i="10"/>
  <c r="R49" i="10"/>
  <c r="R40" i="10"/>
  <c r="R31" i="10"/>
  <c r="R21" i="10"/>
  <c r="R26" i="10" s="1"/>
  <c r="P54" i="9"/>
  <c r="O72" i="10"/>
  <c r="O222" i="10"/>
  <c r="O35" i="10"/>
  <c r="P222" i="9"/>
  <c r="S43" i="1"/>
  <c r="S63" i="5" s="1"/>
  <c r="S42" i="1"/>
  <c r="S62" i="5" s="1"/>
  <c r="S41" i="1"/>
  <c r="S61" i="5" s="1"/>
  <c r="S40" i="1"/>
  <c r="S60" i="5" s="1"/>
  <c r="S39" i="1"/>
  <c r="S59" i="5" s="1"/>
  <c r="S27" i="1"/>
  <c r="S31" i="5" s="1"/>
  <c r="S27" i="3"/>
  <c r="S45" i="3"/>
  <c r="S65" i="6" s="1"/>
  <c r="S43" i="3"/>
  <c r="S63" i="6" s="1"/>
  <c r="S42" i="3"/>
  <c r="S62" i="6" s="1"/>
  <c r="S41" i="3"/>
  <c r="S61" i="6" s="1"/>
  <c r="S40" i="3"/>
  <c r="S39" i="3"/>
  <c r="S59" i="6" s="1"/>
  <c r="R139" i="5"/>
  <c r="R138" i="5"/>
  <c r="R136" i="5"/>
  <c r="R225" i="11" s="1"/>
  <c r="R270" i="11"/>
  <c r="R171" i="6"/>
  <c r="R136" i="6"/>
  <c r="R226" i="11" s="1"/>
  <c r="R138" i="6"/>
  <c r="R139" i="6"/>
  <c r="Q150" i="6"/>
  <c r="R29" i="3"/>
  <c r="R48" i="3"/>
  <c r="R26" i="3"/>
  <c r="Q16" i="4"/>
  <c r="R16" i="3" l="1"/>
  <c r="Q16" i="3"/>
  <c r="Q18" i="12"/>
  <c r="Q23" i="12" s="1"/>
  <c r="Q17" i="4"/>
  <c r="R69" i="10"/>
  <c r="R59" i="10"/>
  <c r="R50" i="10"/>
  <c r="R41" i="10"/>
  <c r="R32" i="10"/>
  <c r="R10" i="10"/>
  <c r="P22" i="4"/>
  <c r="R228" i="6"/>
  <c r="R229" i="6"/>
  <c r="R230" i="6"/>
  <c r="R231" i="6"/>
  <c r="R232" i="6"/>
  <c r="R233" i="6"/>
  <c r="R234" i="6"/>
  <c r="R235" i="6"/>
  <c r="R236" i="6"/>
  <c r="R237" i="6"/>
  <c r="R238" i="6"/>
  <c r="R239" i="6"/>
  <c r="R240" i="6"/>
  <c r="R241" i="6"/>
  <c r="R242" i="6"/>
  <c r="Q21" i="1"/>
  <c r="S176" i="5"/>
  <c r="S177" i="5"/>
  <c r="S178" i="5"/>
  <c r="S179" i="5"/>
  <c r="S180" i="5"/>
  <c r="S181" i="5"/>
  <c r="S182" i="5"/>
  <c r="S183" i="5"/>
  <c r="S184" i="5"/>
  <c r="S185" i="5"/>
  <c r="S186" i="5"/>
  <c r="S187" i="5"/>
  <c r="S188" i="5"/>
  <c r="S189" i="5"/>
  <c r="S190" i="5"/>
  <c r="R271" i="11"/>
  <c r="R287" i="6"/>
  <c r="R290" i="6" s="1"/>
  <c r="R294" i="6" s="1"/>
  <c r="R285" i="6"/>
  <c r="R288" i="6" s="1"/>
  <c r="R292" i="6" s="1"/>
  <c r="R286" i="6"/>
  <c r="R289" i="6" s="1"/>
  <c r="R293" i="6" s="1"/>
  <c r="S60" i="6"/>
  <c r="S262" i="6"/>
  <c r="S263" i="6"/>
  <c r="S264" i="6"/>
  <c r="S265" i="6"/>
  <c r="S266" i="6"/>
  <c r="S267" i="6"/>
  <c r="S268" i="6"/>
  <c r="S269" i="6"/>
  <c r="S270" i="6"/>
  <c r="S271" i="6"/>
  <c r="S272" i="6"/>
  <c r="S273" i="6"/>
  <c r="S274" i="6"/>
  <c r="S275" i="6"/>
  <c r="S276" i="6"/>
  <c r="S245" i="6"/>
  <c r="S246" i="6"/>
  <c r="S247" i="6"/>
  <c r="S248" i="6"/>
  <c r="S249" i="6"/>
  <c r="S250" i="6"/>
  <c r="S251" i="6"/>
  <c r="S252" i="6"/>
  <c r="S253" i="6"/>
  <c r="S254" i="6"/>
  <c r="S255" i="6"/>
  <c r="S256" i="6"/>
  <c r="S257" i="6"/>
  <c r="S258" i="6"/>
  <c r="S259" i="6"/>
  <c r="S211" i="6"/>
  <c r="S212" i="6"/>
  <c r="S213" i="6"/>
  <c r="S214" i="6"/>
  <c r="S215" i="6"/>
  <c r="S216" i="6"/>
  <c r="S217" i="6"/>
  <c r="S218" i="6"/>
  <c r="S219" i="6"/>
  <c r="S220" i="6"/>
  <c r="S221" i="6"/>
  <c r="S222" i="6"/>
  <c r="S223" i="6"/>
  <c r="S224" i="6"/>
  <c r="S225" i="6"/>
  <c r="S194" i="6"/>
  <c r="S195" i="6"/>
  <c r="S196" i="6"/>
  <c r="S197" i="6"/>
  <c r="S198" i="6"/>
  <c r="S199" i="6"/>
  <c r="S200" i="6"/>
  <c r="S201" i="6"/>
  <c r="S202" i="6"/>
  <c r="S203" i="6"/>
  <c r="S204" i="6"/>
  <c r="S205" i="6"/>
  <c r="S206" i="6"/>
  <c r="S207" i="6"/>
  <c r="S208" i="6"/>
  <c r="S177" i="6"/>
  <c r="S178" i="6"/>
  <c r="S179" i="6"/>
  <c r="S180" i="6"/>
  <c r="S181" i="6"/>
  <c r="S182" i="6"/>
  <c r="S183" i="6"/>
  <c r="S184" i="6"/>
  <c r="S185" i="6"/>
  <c r="S186" i="6"/>
  <c r="S187" i="6"/>
  <c r="S188" i="6"/>
  <c r="S189" i="6"/>
  <c r="S190" i="6"/>
  <c r="S191" i="6"/>
  <c r="Q312" i="11"/>
  <c r="R30" i="6"/>
  <c r="S30" i="5"/>
  <c r="Q173" i="6"/>
  <c r="Q313" i="11" s="1"/>
  <c r="R133" i="6"/>
  <c r="Q147" i="6"/>
  <c r="Q148" i="6"/>
  <c r="T45" i="1"/>
  <c r="T65" i="5" s="1"/>
  <c r="T44" i="1"/>
  <c r="T64" i="5" s="1"/>
  <c r="R35" i="5"/>
  <c r="R36" i="5"/>
  <c r="R38" i="5"/>
  <c r="R39" i="5"/>
  <c r="R40" i="5"/>
  <c r="R41" i="5"/>
  <c r="R42" i="5"/>
  <c r="R43" i="5"/>
  <c r="R44" i="5"/>
  <c r="R45" i="5"/>
  <c r="R46" i="5"/>
  <c r="R47" i="5"/>
  <c r="R48" i="5"/>
  <c r="R167" i="5" s="1"/>
  <c r="R35" i="6"/>
  <c r="R36" i="6"/>
  <c r="R37" i="6"/>
  <c r="R156" i="6" s="1"/>
  <c r="R38" i="6"/>
  <c r="R39" i="6"/>
  <c r="R40" i="6"/>
  <c r="R41" i="6"/>
  <c r="R42" i="6"/>
  <c r="R43" i="6"/>
  <c r="R44" i="6"/>
  <c r="R45" i="6"/>
  <c r="R46" i="6"/>
  <c r="R47" i="6"/>
  <c r="R48" i="6"/>
  <c r="R167" i="6" s="1"/>
  <c r="R142" i="6"/>
  <c r="R145" i="6"/>
  <c r="R141" i="6"/>
  <c r="R144" i="6"/>
  <c r="S29" i="1"/>
  <c r="S32" i="5" s="1"/>
  <c r="R156" i="5"/>
  <c r="Q147" i="5"/>
  <c r="Q148" i="5"/>
  <c r="R142" i="5"/>
  <c r="R145" i="5"/>
  <c r="R141" i="5"/>
  <c r="R144" i="5"/>
  <c r="R14" i="4"/>
  <c r="P243" i="10"/>
  <c r="P245" i="10"/>
  <c r="Q222" i="10"/>
  <c r="T26" i="1"/>
  <c r="Q44" i="9"/>
  <c r="T44" i="3"/>
  <c r="T64" i="6" s="1"/>
  <c r="Q222" i="9"/>
  <c r="P243" i="9"/>
  <c r="V206" i="10"/>
  <c r="V174" i="10"/>
  <c r="V182" i="10" s="1"/>
  <c r="V163" i="10"/>
  <c r="V171" i="10" s="1"/>
  <c r="W235" i="10"/>
  <c r="W238" i="10" s="1"/>
  <c r="O243" i="10"/>
  <c r="Q54" i="9"/>
  <c r="Q63" i="9"/>
  <c r="S80" i="1"/>
  <c r="S84" i="8"/>
  <c r="U239" i="8"/>
  <c r="U242" i="8" s="1"/>
  <c r="U210" i="8"/>
  <c r="U178" i="8"/>
  <c r="U186" i="8" s="1"/>
  <c r="U167" i="8"/>
  <c r="U175" i="8" s="1"/>
  <c r="P245" i="9"/>
  <c r="Q192" i="9"/>
  <c r="Q232" i="10"/>
  <c r="S73" i="8"/>
  <c r="S62" i="8"/>
  <c r="S52" i="8"/>
  <c r="S42" i="8"/>
  <c r="S32" i="8"/>
  <c r="S21" i="8"/>
  <c r="S26" i="8" s="1"/>
  <c r="R217" i="10"/>
  <c r="R188" i="9"/>
  <c r="R228" i="10"/>
  <c r="S15" i="3"/>
  <c r="R208" i="9"/>
  <c r="R218" i="10"/>
  <c r="R209" i="10"/>
  <c r="R229" i="10"/>
  <c r="R199" i="10"/>
  <c r="R189" i="10"/>
  <c r="R15" i="10"/>
  <c r="Q44" i="10"/>
  <c r="R217" i="9"/>
  <c r="R73" i="8"/>
  <c r="R62" i="8"/>
  <c r="R52" i="8"/>
  <c r="R42" i="8"/>
  <c r="R32" i="8"/>
  <c r="R21" i="8"/>
  <c r="R26" i="8" s="1"/>
  <c r="Q202" i="10"/>
  <c r="R228" i="9"/>
  <c r="R69" i="9"/>
  <c r="R229" i="9" s="1"/>
  <c r="R59" i="9"/>
  <c r="R218" i="9" s="1"/>
  <c r="R50" i="9"/>
  <c r="R209" i="9" s="1"/>
  <c r="R41" i="9"/>
  <c r="R199" i="9" s="1"/>
  <c r="R32" i="9"/>
  <c r="R189" i="9" s="1"/>
  <c r="R10" i="9"/>
  <c r="R15" i="9" s="1"/>
  <c r="Q17" i="3"/>
  <c r="Q22" i="3" s="1"/>
  <c r="P193" i="8"/>
  <c r="P196" i="8" s="1"/>
  <c r="P36" i="8"/>
  <c r="Q202" i="9"/>
  <c r="Q54" i="10"/>
  <c r="Q74" i="8"/>
  <c r="Q63" i="8"/>
  <c r="Q53" i="8"/>
  <c r="Q43" i="8"/>
  <c r="Q33" i="8"/>
  <c r="Q10" i="8"/>
  <c r="Q15" i="8" s="1"/>
  <c r="P203" i="8"/>
  <c r="P206" i="8" s="1"/>
  <c r="P46" i="8"/>
  <c r="R188" i="10"/>
  <c r="R192" i="10" s="1"/>
  <c r="Q213" i="9"/>
  <c r="Q213" i="10"/>
  <c r="Q35" i="10"/>
  <c r="P213" i="8"/>
  <c r="P217" i="8" s="1"/>
  <c r="P57" i="8"/>
  <c r="R198" i="10"/>
  <c r="Q2" i="7"/>
  <c r="R16" i="1"/>
  <c r="Q72" i="9"/>
  <c r="R198" i="9"/>
  <c r="Q192" i="10"/>
  <c r="P222" i="8"/>
  <c r="P226" i="8" s="1"/>
  <c r="P67" i="8"/>
  <c r="S68" i="10"/>
  <c r="S58" i="10"/>
  <c r="S49" i="10"/>
  <c r="S40" i="10"/>
  <c r="S31" i="10"/>
  <c r="S21" i="10"/>
  <c r="S26" i="10" s="1"/>
  <c r="R208" i="10"/>
  <c r="Q72" i="10"/>
  <c r="Q63" i="10"/>
  <c r="S79" i="9"/>
  <c r="S68" i="9"/>
  <c r="S58" i="9"/>
  <c r="S49" i="9"/>
  <c r="S31" i="9"/>
  <c r="S21" i="9"/>
  <c r="S26" i="9" s="1"/>
  <c r="S40" i="9"/>
  <c r="Q232" i="9"/>
  <c r="Q35" i="9"/>
  <c r="O245" i="10"/>
  <c r="P233" i="8"/>
  <c r="P236" i="8" s="1"/>
  <c r="P77" i="8"/>
  <c r="S26" i="3"/>
  <c r="S48" i="3"/>
  <c r="S29" i="3"/>
  <c r="R150" i="6"/>
  <c r="S139" i="6"/>
  <c r="S138" i="6"/>
  <c r="S136" i="6"/>
  <c r="S226" i="11" s="1"/>
  <c r="S171" i="6"/>
  <c r="S171" i="5"/>
  <c r="S136" i="5"/>
  <c r="S225" i="11" s="1"/>
  <c r="S138" i="5"/>
  <c r="S139" i="5"/>
  <c r="T39" i="3"/>
  <c r="T59" i="6" s="1"/>
  <c r="T40" i="3"/>
  <c r="T41" i="3"/>
  <c r="T61" i="6" s="1"/>
  <c r="T42" i="3"/>
  <c r="T62" i="6" s="1"/>
  <c r="T43" i="3"/>
  <c r="T63" i="6" s="1"/>
  <c r="T45" i="3"/>
  <c r="T65" i="6" s="1"/>
  <c r="T27" i="3"/>
  <c r="T27" i="1"/>
  <c r="T31" i="5" s="1"/>
  <c r="T39" i="1"/>
  <c r="T59" i="5" s="1"/>
  <c r="T40" i="1"/>
  <c r="T60" i="5" s="1"/>
  <c r="T41" i="1"/>
  <c r="T61" i="5" s="1"/>
  <c r="T42" i="1"/>
  <c r="T62" i="5" s="1"/>
  <c r="T43" i="1"/>
  <c r="T63" i="5" s="1"/>
  <c r="S14" i="4"/>
  <c r="S16" i="3" l="1"/>
  <c r="R17" i="4"/>
  <c r="S69" i="10"/>
  <c r="S59" i="10"/>
  <c r="S50" i="10"/>
  <c r="S41" i="10"/>
  <c r="S32" i="10"/>
  <c r="S10" i="10"/>
  <c r="Q22" i="4"/>
  <c r="R21" i="1"/>
  <c r="R18" i="12"/>
  <c r="R23" i="12" s="1"/>
  <c r="S228" i="6"/>
  <c r="S229" i="6"/>
  <c r="S230" i="6"/>
  <c r="S231" i="6"/>
  <c r="S232" i="6"/>
  <c r="S233" i="6"/>
  <c r="S234" i="6"/>
  <c r="S235" i="6"/>
  <c r="S236" i="6"/>
  <c r="S237" i="6"/>
  <c r="S238" i="6"/>
  <c r="S239" i="6"/>
  <c r="S240" i="6"/>
  <c r="S241" i="6"/>
  <c r="S242" i="6"/>
  <c r="T176" i="5"/>
  <c r="T177" i="5"/>
  <c r="T178" i="5"/>
  <c r="T179" i="5"/>
  <c r="T180" i="5"/>
  <c r="T181" i="5"/>
  <c r="T182" i="5"/>
  <c r="T183" i="5"/>
  <c r="T184" i="5"/>
  <c r="T185" i="5"/>
  <c r="T186" i="5"/>
  <c r="T187" i="5"/>
  <c r="T188" i="5"/>
  <c r="T189" i="5"/>
  <c r="T190" i="5"/>
  <c r="R16" i="4"/>
  <c r="R22" i="4" s="1"/>
  <c r="T60" i="6"/>
  <c r="T262" i="6"/>
  <c r="T263" i="6"/>
  <c r="T264" i="6"/>
  <c r="T265" i="6"/>
  <c r="T266" i="6"/>
  <c r="T267" i="6"/>
  <c r="T268" i="6"/>
  <c r="T269" i="6"/>
  <c r="T270" i="6"/>
  <c r="T271" i="6"/>
  <c r="T272" i="6"/>
  <c r="T273" i="6"/>
  <c r="T274" i="6"/>
  <c r="T275" i="6"/>
  <c r="T276" i="6"/>
  <c r="T245" i="6"/>
  <c r="T246" i="6"/>
  <c r="T247" i="6"/>
  <c r="T248" i="6"/>
  <c r="T249" i="6"/>
  <c r="T250" i="6"/>
  <c r="T251" i="6"/>
  <c r="T252" i="6"/>
  <c r="T253" i="6"/>
  <c r="T254" i="6"/>
  <c r="T255" i="6"/>
  <c r="T256" i="6"/>
  <c r="T257" i="6"/>
  <c r="T258" i="6"/>
  <c r="T259" i="6"/>
  <c r="T211" i="6"/>
  <c r="T212" i="6"/>
  <c r="T213" i="6"/>
  <c r="T214" i="6"/>
  <c r="T215" i="6"/>
  <c r="T216" i="6"/>
  <c r="T217" i="6"/>
  <c r="T218" i="6"/>
  <c r="T219" i="6"/>
  <c r="T220" i="6"/>
  <c r="T221" i="6"/>
  <c r="T222" i="6"/>
  <c r="T223" i="6"/>
  <c r="T224" i="6"/>
  <c r="T225" i="6"/>
  <c r="T194" i="6"/>
  <c r="T195" i="6"/>
  <c r="T196" i="6"/>
  <c r="T197" i="6"/>
  <c r="T198" i="6"/>
  <c r="T199" i="6"/>
  <c r="T200" i="6"/>
  <c r="T201" i="6"/>
  <c r="T202" i="6"/>
  <c r="T203" i="6"/>
  <c r="T204" i="6"/>
  <c r="T205" i="6"/>
  <c r="T206" i="6"/>
  <c r="T207" i="6"/>
  <c r="T208" i="6"/>
  <c r="T177" i="6"/>
  <c r="T178" i="6"/>
  <c r="T179" i="6"/>
  <c r="T180" i="6"/>
  <c r="T181" i="6"/>
  <c r="T182" i="6"/>
  <c r="T183" i="6"/>
  <c r="T184" i="6"/>
  <c r="T185" i="6"/>
  <c r="T186" i="6"/>
  <c r="T187" i="6"/>
  <c r="T188" i="6"/>
  <c r="T189" i="6"/>
  <c r="T190" i="6"/>
  <c r="T191" i="6"/>
  <c r="S271" i="11"/>
  <c r="S287" i="6"/>
  <c r="S290" i="6" s="1"/>
  <c r="S294" i="6" s="1"/>
  <c r="S285" i="6"/>
  <c r="S286" i="6"/>
  <c r="S289" i="6" s="1"/>
  <c r="S293" i="6" s="1"/>
  <c r="S202" i="5"/>
  <c r="S205" i="5" s="1"/>
  <c r="S209" i="5" s="1"/>
  <c r="S201" i="5"/>
  <c r="S204" i="5" s="1"/>
  <c r="S208" i="5" s="1"/>
  <c r="S200" i="5"/>
  <c r="S203" i="5" s="1"/>
  <c r="S207" i="5" s="1"/>
  <c r="S270" i="11"/>
  <c r="S30" i="6"/>
  <c r="T30" i="5"/>
  <c r="S133" i="6"/>
  <c r="R173" i="6"/>
  <c r="R313" i="11" s="1"/>
  <c r="R147" i="6"/>
  <c r="R173" i="5"/>
  <c r="U44" i="1"/>
  <c r="U64" i="5" s="1"/>
  <c r="U45" i="1"/>
  <c r="U65" i="5" s="1"/>
  <c r="S36" i="5"/>
  <c r="S40" i="5"/>
  <c r="S44" i="5"/>
  <c r="S35" i="5"/>
  <c r="S39" i="5"/>
  <c r="S43" i="5"/>
  <c r="S38" i="5"/>
  <c r="S42" i="5"/>
  <c r="S46" i="5"/>
  <c r="S47" i="5"/>
  <c r="S156" i="5"/>
  <c r="S41" i="5"/>
  <c r="S45" i="5"/>
  <c r="S48" i="5"/>
  <c r="S167" i="5" s="1"/>
  <c r="R148" i="6"/>
  <c r="S144" i="6"/>
  <c r="S141" i="6"/>
  <c r="S145" i="6"/>
  <c r="S142" i="6"/>
  <c r="S35" i="6"/>
  <c r="S36" i="6"/>
  <c r="S37" i="6"/>
  <c r="S156" i="6" s="1"/>
  <c r="S38" i="6"/>
  <c r="S39" i="6"/>
  <c r="S40" i="6"/>
  <c r="S41" i="6"/>
  <c r="S42" i="6"/>
  <c r="S43" i="6"/>
  <c r="S44" i="6"/>
  <c r="S45" i="6"/>
  <c r="S46" i="6"/>
  <c r="S47" i="6"/>
  <c r="S48" i="6"/>
  <c r="S167" i="6" s="1"/>
  <c r="T29" i="1"/>
  <c r="T32" i="5" s="1"/>
  <c r="R147" i="5"/>
  <c r="R148" i="5"/>
  <c r="S142" i="5"/>
  <c r="S145" i="5"/>
  <c r="S141" i="5"/>
  <c r="S144" i="5"/>
  <c r="U26" i="1"/>
  <c r="Q243" i="9"/>
  <c r="U44" i="3"/>
  <c r="U64" i="6" s="1"/>
  <c r="R202" i="10"/>
  <c r="X235" i="10"/>
  <c r="X238" i="10" s="1"/>
  <c r="W206" i="10"/>
  <c r="W174" i="10"/>
  <c r="W182" i="10" s="1"/>
  <c r="W163" i="10"/>
  <c r="W171" i="10" s="1"/>
  <c r="R54" i="10"/>
  <c r="R213" i="10"/>
  <c r="R44" i="10"/>
  <c r="R35" i="10"/>
  <c r="T80" i="1"/>
  <c r="Q245" i="10"/>
  <c r="V239" i="8"/>
  <c r="V242" i="8" s="1"/>
  <c r="V210" i="8"/>
  <c r="V178" i="8"/>
  <c r="V186" i="8" s="1"/>
  <c r="V167" i="8"/>
  <c r="V175" i="8" s="1"/>
  <c r="T84" i="8"/>
  <c r="R44" i="9"/>
  <c r="R202" i="9"/>
  <c r="R232" i="9"/>
  <c r="R63" i="9"/>
  <c r="R222" i="10"/>
  <c r="Q243" i="10"/>
  <c r="R222" i="9"/>
  <c r="T73" i="8"/>
  <c r="T62" i="8"/>
  <c r="T52" i="8"/>
  <c r="T42" i="8"/>
  <c r="T32" i="8"/>
  <c r="T21" i="8"/>
  <c r="T26" i="8" s="1"/>
  <c r="S188" i="10"/>
  <c r="Q203" i="8"/>
  <c r="Q206" i="8" s="1"/>
  <c r="Q46" i="8"/>
  <c r="R74" i="8"/>
  <c r="R233" i="8" s="1"/>
  <c r="R63" i="8"/>
  <c r="R222" i="8" s="1"/>
  <c r="R53" i="8"/>
  <c r="R213" i="8" s="1"/>
  <c r="R43" i="8"/>
  <c r="R203" i="8" s="1"/>
  <c r="R33" i="8"/>
  <c r="R193" i="8" s="1"/>
  <c r="R10" i="8"/>
  <c r="R15" i="8" s="1"/>
  <c r="R232" i="8"/>
  <c r="S198" i="10"/>
  <c r="Q213" i="8"/>
  <c r="Q217" i="8" s="1"/>
  <c r="Q57" i="8"/>
  <c r="T14" i="4"/>
  <c r="S198" i="9"/>
  <c r="S208" i="10"/>
  <c r="Q222" i="8"/>
  <c r="Q226" i="8" s="1"/>
  <c r="Q67" i="8"/>
  <c r="R72" i="10"/>
  <c r="S217" i="10"/>
  <c r="Q233" i="8"/>
  <c r="Q236" i="8" s="1"/>
  <c r="Q77" i="8"/>
  <c r="R232" i="10"/>
  <c r="S192" i="8"/>
  <c r="S188" i="9"/>
  <c r="S228" i="10"/>
  <c r="P247" i="8"/>
  <c r="R192" i="8"/>
  <c r="R54" i="9"/>
  <c r="Q245" i="9"/>
  <c r="S202" i="8"/>
  <c r="S208" i="9"/>
  <c r="S218" i="10"/>
  <c r="S209" i="10"/>
  <c r="S229" i="10"/>
  <c r="S199" i="10"/>
  <c r="S189" i="10"/>
  <c r="S15" i="10"/>
  <c r="R202" i="8"/>
  <c r="R213" i="9"/>
  <c r="R243" i="9" s="1"/>
  <c r="R35" i="9"/>
  <c r="S212" i="8"/>
  <c r="S217" i="9"/>
  <c r="S69" i="9"/>
  <c r="S229" i="9" s="1"/>
  <c r="S59" i="9"/>
  <c r="S218" i="9" s="1"/>
  <c r="S50" i="9"/>
  <c r="S209" i="9" s="1"/>
  <c r="S41" i="9"/>
  <c r="S199" i="9" s="1"/>
  <c r="S32" i="9"/>
  <c r="S189" i="9" s="1"/>
  <c r="S10" i="9"/>
  <c r="S15" i="9" s="1"/>
  <c r="R17" i="3"/>
  <c r="R22" i="3" s="1"/>
  <c r="R212" i="8"/>
  <c r="R2" i="7"/>
  <c r="S16" i="1"/>
  <c r="R192" i="9"/>
  <c r="S221" i="8"/>
  <c r="S228" i="9"/>
  <c r="Q193" i="8"/>
  <c r="Q196" i="8" s="1"/>
  <c r="Q36" i="8"/>
  <c r="P249" i="8"/>
  <c r="R72" i="9"/>
  <c r="R221" i="8"/>
  <c r="T79" i="9"/>
  <c r="T68" i="9"/>
  <c r="T58" i="9"/>
  <c r="T49" i="9"/>
  <c r="T40" i="9"/>
  <c r="T31" i="9"/>
  <c r="T21" i="9"/>
  <c r="T26" i="9" s="1"/>
  <c r="R63" i="10"/>
  <c r="S232" i="8"/>
  <c r="U43" i="1"/>
  <c r="U63" i="5" s="1"/>
  <c r="U42" i="1"/>
  <c r="U62" i="5" s="1"/>
  <c r="U41" i="1"/>
  <c r="U61" i="5" s="1"/>
  <c r="U40" i="1"/>
  <c r="U60" i="5" s="1"/>
  <c r="U39" i="1"/>
  <c r="U59" i="5" s="1"/>
  <c r="U27" i="1"/>
  <c r="U31" i="5" s="1"/>
  <c r="U27" i="3"/>
  <c r="U45" i="3"/>
  <c r="U65" i="6" s="1"/>
  <c r="U43" i="3"/>
  <c r="U63" i="6" s="1"/>
  <c r="U42" i="3"/>
  <c r="U62" i="6" s="1"/>
  <c r="U41" i="3"/>
  <c r="U61" i="6" s="1"/>
  <c r="U40" i="3"/>
  <c r="U39" i="3"/>
  <c r="U59" i="6" s="1"/>
  <c r="T89" i="1"/>
  <c r="T139" i="5" s="1"/>
  <c r="T88" i="1"/>
  <c r="T138" i="5" s="1"/>
  <c r="T85" i="1"/>
  <c r="T83" i="1"/>
  <c r="T82" i="1"/>
  <c r="T241" i="5" s="1"/>
  <c r="T50" i="3"/>
  <c r="T329" i="6" s="1"/>
  <c r="T51" i="3"/>
  <c r="T330" i="6" s="1"/>
  <c r="T53" i="3"/>
  <c r="T56" i="3"/>
  <c r="T138" i="6" s="1"/>
  <c r="T57" i="3"/>
  <c r="T139" i="6" s="1"/>
  <c r="T60" i="3"/>
  <c r="S150" i="6"/>
  <c r="T29" i="3"/>
  <c r="T48" i="3"/>
  <c r="T26" i="3"/>
  <c r="S16" i="4"/>
  <c r="S18" i="12" l="1"/>
  <c r="S23" i="12" s="1"/>
  <c r="S17" i="4"/>
  <c r="T69" i="10"/>
  <c r="T59" i="10"/>
  <c r="T50" i="10"/>
  <c r="T41" i="10"/>
  <c r="T32" i="10"/>
  <c r="T10" i="10"/>
  <c r="T68" i="10"/>
  <c r="T21" i="10"/>
  <c r="T26" i="10" s="1"/>
  <c r="T40" i="10"/>
  <c r="T31" i="10"/>
  <c r="T49" i="10"/>
  <c r="T208" i="10" s="1"/>
  <c r="T58" i="10"/>
  <c r="T217" i="10" s="1"/>
  <c r="T228" i="6"/>
  <c r="T229" i="6"/>
  <c r="T230" i="6"/>
  <c r="T231" i="6"/>
  <c r="T232" i="6"/>
  <c r="T233" i="6"/>
  <c r="T234" i="6"/>
  <c r="T235" i="6"/>
  <c r="T236" i="6"/>
  <c r="T237" i="6"/>
  <c r="T238" i="6"/>
  <c r="T239" i="6"/>
  <c r="T240" i="6"/>
  <c r="T241" i="6"/>
  <c r="T242" i="6"/>
  <c r="T136" i="6"/>
  <c r="T226" i="11" s="1"/>
  <c r="T331" i="6"/>
  <c r="T134" i="5"/>
  <c r="T242" i="5"/>
  <c r="T136" i="5"/>
  <c r="T225" i="11" s="1"/>
  <c r="T243" i="5"/>
  <c r="S21" i="1"/>
  <c r="U176" i="5"/>
  <c r="U177" i="5"/>
  <c r="U178" i="5"/>
  <c r="U179" i="5"/>
  <c r="U180" i="5"/>
  <c r="U181" i="5"/>
  <c r="U182" i="5"/>
  <c r="U183" i="5"/>
  <c r="U184" i="5"/>
  <c r="U185" i="5"/>
  <c r="U186" i="5"/>
  <c r="U187" i="5"/>
  <c r="U188" i="5"/>
  <c r="U189" i="5"/>
  <c r="U190" i="5"/>
  <c r="T171" i="6"/>
  <c r="T271" i="11" s="1"/>
  <c r="T282" i="6"/>
  <c r="T284" i="6"/>
  <c r="U197" i="5"/>
  <c r="U199" i="5"/>
  <c r="U60" i="6"/>
  <c r="U262" i="6"/>
  <c r="U263" i="6"/>
  <c r="U264" i="6"/>
  <c r="U265" i="6"/>
  <c r="U266" i="6"/>
  <c r="U267" i="6"/>
  <c r="U268" i="6"/>
  <c r="U269" i="6"/>
  <c r="U270" i="6"/>
  <c r="U271" i="6"/>
  <c r="U272" i="6"/>
  <c r="U273" i="6"/>
  <c r="U274" i="6"/>
  <c r="U275" i="6"/>
  <c r="U276" i="6"/>
  <c r="U245" i="6"/>
  <c r="U246" i="6"/>
  <c r="U247" i="6"/>
  <c r="U248" i="6"/>
  <c r="U249" i="6"/>
  <c r="U250" i="6"/>
  <c r="U251" i="6"/>
  <c r="U252" i="6"/>
  <c r="U253" i="6"/>
  <c r="U254" i="6"/>
  <c r="U255" i="6"/>
  <c r="U256" i="6"/>
  <c r="U257" i="6"/>
  <c r="U258" i="6"/>
  <c r="U259" i="6"/>
  <c r="U211" i="6"/>
  <c r="U212" i="6"/>
  <c r="U213" i="6"/>
  <c r="U214" i="6"/>
  <c r="U215" i="6"/>
  <c r="U216" i="6"/>
  <c r="U217" i="6"/>
  <c r="U218" i="6"/>
  <c r="U219" i="6"/>
  <c r="U220" i="6"/>
  <c r="U221" i="6"/>
  <c r="U222" i="6"/>
  <c r="U223" i="6"/>
  <c r="U224" i="6"/>
  <c r="U225" i="6"/>
  <c r="U194" i="6"/>
  <c r="U195" i="6"/>
  <c r="U196" i="6"/>
  <c r="U197" i="6"/>
  <c r="U198" i="6"/>
  <c r="U199" i="6"/>
  <c r="U200" i="6"/>
  <c r="U201" i="6"/>
  <c r="U202" i="6"/>
  <c r="U203" i="6"/>
  <c r="U204" i="6"/>
  <c r="U205" i="6"/>
  <c r="U206" i="6"/>
  <c r="U207" i="6"/>
  <c r="U208" i="6"/>
  <c r="U177" i="6"/>
  <c r="U178" i="6"/>
  <c r="U179" i="6"/>
  <c r="U180" i="6"/>
  <c r="U181" i="6"/>
  <c r="U182" i="6"/>
  <c r="U183" i="6"/>
  <c r="U184" i="6"/>
  <c r="U185" i="6"/>
  <c r="U186" i="6"/>
  <c r="U187" i="6"/>
  <c r="U188" i="6"/>
  <c r="U189" i="6"/>
  <c r="U190" i="6"/>
  <c r="U191" i="6"/>
  <c r="R312" i="11"/>
  <c r="T30" i="6"/>
  <c r="U30" i="5"/>
  <c r="T171" i="5"/>
  <c r="T133" i="5"/>
  <c r="S173" i="6"/>
  <c r="S313" i="11" s="1"/>
  <c r="T133" i="6"/>
  <c r="S173" i="5"/>
  <c r="S312" i="11" s="1"/>
  <c r="S147" i="6"/>
  <c r="V45" i="1"/>
  <c r="V65" i="5" s="1"/>
  <c r="V44" i="1"/>
  <c r="V64" i="5" s="1"/>
  <c r="T35" i="5"/>
  <c r="T36" i="5"/>
  <c r="T156" i="5"/>
  <c r="T38" i="5"/>
  <c r="T39" i="5"/>
  <c r="T40" i="5"/>
  <c r="T41" i="5"/>
  <c r="T42" i="5"/>
  <c r="T43" i="5"/>
  <c r="T44" i="5"/>
  <c r="T45" i="5"/>
  <c r="T46" i="5"/>
  <c r="T47" i="5"/>
  <c r="T48" i="5"/>
  <c r="T167" i="5" s="1"/>
  <c r="S148" i="6"/>
  <c r="T35" i="6"/>
  <c r="T36" i="6"/>
  <c r="T37" i="6"/>
  <c r="T156" i="6" s="1"/>
  <c r="T38" i="6"/>
  <c r="T39" i="6"/>
  <c r="T40" i="6"/>
  <c r="T41" i="6"/>
  <c r="T42" i="6"/>
  <c r="T43" i="6"/>
  <c r="T44" i="6"/>
  <c r="T45" i="6"/>
  <c r="T46" i="6"/>
  <c r="T47" i="6"/>
  <c r="T48" i="6"/>
  <c r="T167" i="6" s="1"/>
  <c r="T145" i="6"/>
  <c r="T142" i="6"/>
  <c r="T144" i="6"/>
  <c r="T141" i="6"/>
  <c r="U29" i="1"/>
  <c r="U32" i="5" s="1"/>
  <c r="S147" i="5"/>
  <c r="S148" i="5"/>
  <c r="T142" i="5"/>
  <c r="T145" i="5"/>
  <c r="T141" i="5"/>
  <c r="T144" i="5"/>
  <c r="S232" i="9"/>
  <c r="V26" i="1"/>
  <c r="T15" i="3"/>
  <c r="R243" i="10"/>
  <c r="U84" i="8"/>
  <c r="V44" i="3"/>
  <c r="V64" i="6" s="1"/>
  <c r="R245" i="9"/>
  <c r="S222" i="10"/>
  <c r="X206" i="10"/>
  <c r="X174" i="10"/>
  <c r="X182" i="10" s="1"/>
  <c r="X163" i="10"/>
  <c r="X171" i="10" s="1"/>
  <c r="Y235" i="10"/>
  <c r="Y238" i="10" s="1"/>
  <c r="R67" i="8"/>
  <c r="R57" i="8"/>
  <c r="R217" i="8"/>
  <c r="R245" i="10"/>
  <c r="S222" i="9"/>
  <c r="S232" i="10"/>
  <c r="U80" i="1"/>
  <c r="Q249" i="8"/>
  <c r="S72" i="9"/>
  <c r="W239" i="8"/>
  <c r="W242" i="8" s="1"/>
  <c r="W210" i="8"/>
  <c r="W178" i="8"/>
  <c r="W186" i="8" s="1"/>
  <c r="W167" i="8"/>
  <c r="W175" i="8" s="1"/>
  <c r="R226" i="8"/>
  <c r="S213" i="10"/>
  <c r="S63" i="9"/>
  <c r="S63" i="10"/>
  <c r="S54" i="10"/>
  <c r="T228" i="9"/>
  <c r="T228" i="10"/>
  <c r="S192" i="10"/>
  <c r="T218" i="10"/>
  <c r="T209" i="10"/>
  <c r="T229" i="10"/>
  <c r="T199" i="10"/>
  <c r="T189" i="10"/>
  <c r="T15" i="10"/>
  <c r="S35" i="9"/>
  <c r="S74" i="8"/>
  <c r="S63" i="8"/>
  <c r="S53" i="8"/>
  <c r="S43" i="8"/>
  <c r="S33" i="8"/>
  <c r="S10" i="8"/>
  <c r="S15" i="8" s="1"/>
  <c r="S192" i="9"/>
  <c r="S44" i="9"/>
  <c r="S44" i="10"/>
  <c r="T192" i="8"/>
  <c r="T188" i="9"/>
  <c r="T188" i="10"/>
  <c r="R36" i="8"/>
  <c r="S202" i="9"/>
  <c r="S202" i="10"/>
  <c r="T202" i="8"/>
  <c r="T198" i="9"/>
  <c r="T198" i="10"/>
  <c r="R196" i="8"/>
  <c r="S2" i="7"/>
  <c r="T16" i="1"/>
  <c r="R77" i="8"/>
  <c r="T212" i="8"/>
  <c r="T208" i="9"/>
  <c r="T69" i="9"/>
  <c r="T229" i="9" s="1"/>
  <c r="T59" i="9"/>
  <c r="T218" i="9" s="1"/>
  <c r="T50" i="9"/>
  <c r="T209" i="9" s="1"/>
  <c r="T41" i="9"/>
  <c r="T199" i="9" s="1"/>
  <c r="T32" i="9"/>
  <c r="T189" i="9" s="1"/>
  <c r="T10" i="9"/>
  <c r="T15" i="9" s="1"/>
  <c r="S17" i="3"/>
  <c r="S22" i="3" s="1"/>
  <c r="R46" i="8"/>
  <c r="S54" i="9"/>
  <c r="U79" i="9"/>
  <c r="U68" i="9"/>
  <c r="U58" i="9"/>
  <c r="U49" i="9"/>
  <c r="U31" i="9"/>
  <c r="U21" i="9"/>
  <c r="U26" i="9" s="1"/>
  <c r="U40" i="9"/>
  <c r="R236" i="8"/>
  <c r="Q247" i="8"/>
  <c r="T221" i="8"/>
  <c r="U68" i="10"/>
  <c r="U58" i="10"/>
  <c r="U49" i="10"/>
  <c r="U40" i="10"/>
  <c r="U31" i="10"/>
  <c r="U21" i="10"/>
  <c r="U26" i="10" s="1"/>
  <c r="T217" i="9"/>
  <c r="R206" i="8"/>
  <c r="R247" i="8" s="1"/>
  <c r="S213" i="9"/>
  <c r="S72" i="10"/>
  <c r="S35" i="10"/>
  <c r="T232" i="8"/>
  <c r="U26" i="3"/>
  <c r="U48" i="3"/>
  <c r="U29" i="3"/>
  <c r="U60" i="3"/>
  <c r="T150" i="6"/>
  <c r="U57" i="3"/>
  <c r="U139" i="6" s="1"/>
  <c r="U56" i="3"/>
  <c r="U138" i="6" s="1"/>
  <c r="U53" i="3"/>
  <c r="U51" i="3"/>
  <c r="U330" i="6" s="1"/>
  <c r="U50" i="3"/>
  <c r="U329" i="6" s="1"/>
  <c r="U82" i="1"/>
  <c r="U241" i="5" s="1"/>
  <c r="U83" i="1"/>
  <c r="U85" i="1"/>
  <c r="U88" i="1"/>
  <c r="U138" i="5" s="1"/>
  <c r="U89" i="1"/>
  <c r="U139" i="5" s="1"/>
  <c r="V39" i="3"/>
  <c r="V59" i="6" s="1"/>
  <c r="V40" i="3"/>
  <c r="V41" i="3"/>
  <c r="V61" i="6" s="1"/>
  <c r="V42" i="3"/>
  <c r="V62" i="6" s="1"/>
  <c r="V43" i="3"/>
  <c r="V63" i="6" s="1"/>
  <c r="V45" i="3"/>
  <c r="V65" i="6" s="1"/>
  <c r="V27" i="3"/>
  <c r="V27" i="1"/>
  <c r="V31" i="5" s="1"/>
  <c r="V39" i="1"/>
  <c r="V59" i="5" s="1"/>
  <c r="V40" i="1"/>
  <c r="V60" i="5" s="1"/>
  <c r="V41" i="1"/>
  <c r="V61" i="5" s="1"/>
  <c r="V42" i="1"/>
  <c r="V62" i="5" s="1"/>
  <c r="V43" i="1"/>
  <c r="V63" i="5" s="1"/>
  <c r="T16" i="4"/>
  <c r="U14" i="4"/>
  <c r="T18" i="12" l="1"/>
  <c r="T23" i="12" s="1"/>
  <c r="T17" i="4"/>
  <c r="T16" i="3"/>
  <c r="U21" i="8" s="1"/>
  <c r="U26" i="8" s="1"/>
  <c r="U69" i="10"/>
  <c r="U59" i="10"/>
  <c r="U50" i="10"/>
  <c r="U41" i="10"/>
  <c r="U32" i="10"/>
  <c r="U10" i="10"/>
  <c r="S22" i="4"/>
  <c r="S243" i="10"/>
  <c r="U136" i="5"/>
  <c r="U225" i="11" s="1"/>
  <c r="U243" i="5"/>
  <c r="U134" i="5"/>
  <c r="U242" i="5"/>
  <c r="U136" i="6"/>
  <c r="U226" i="11" s="1"/>
  <c r="U331" i="6"/>
  <c r="U228" i="6"/>
  <c r="U229" i="6"/>
  <c r="U230" i="6"/>
  <c r="U231" i="6"/>
  <c r="U232" i="6"/>
  <c r="U233" i="6"/>
  <c r="U234" i="6"/>
  <c r="U235" i="6"/>
  <c r="U236" i="6"/>
  <c r="U237" i="6"/>
  <c r="U238" i="6"/>
  <c r="U239" i="6"/>
  <c r="U240" i="6"/>
  <c r="U241" i="6"/>
  <c r="U242" i="6"/>
  <c r="T21" i="1"/>
  <c r="V176" i="5"/>
  <c r="V177" i="5"/>
  <c r="V178" i="5"/>
  <c r="V179" i="5"/>
  <c r="V180" i="5"/>
  <c r="V181" i="5"/>
  <c r="V182" i="5"/>
  <c r="V183" i="5"/>
  <c r="V184" i="5"/>
  <c r="V185" i="5"/>
  <c r="V186" i="5"/>
  <c r="V187" i="5"/>
  <c r="V188" i="5"/>
  <c r="V189" i="5"/>
  <c r="V190" i="5"/>
  <c r="T314" i="6"/>
  <c r="T317" i="6" s="1"/>
  <c r="T321" i="6" s="1"/>
  <c r="T312" i="6"/>
  <c r="T313" i="6"/>
  <c r="T316" i="6" s="1"/>
  <c r="T320" i="6" s="1"/>
  <c r="U226" i="5"/>
  <c r="U227" i="5"/>
  <c r="U230" i="5" s="1"/>
  <c r="U234" i="5" s="1"/>
  <c r="U228" i="5"/>
  <c r="U231" i="5" s="1"/>
  <c r="U235" i="5" s="1"/>
  <c r="T285" i="6"/>
  <c r="V60" i="6"/>
  <c r="V262" i="6"/>
  <c r="V263" i="6"/>
  <c r="V264" i="6"/>
  <c r="V265" i="6"/>
  <c r="V266" i="6"/>
  <c r="V267" i="6"/>
  <c r="V268" i="6"/>
  <c r="V269" i="6"/>
  <c r="V270" i="6"/>
  <c r="V271" i="6"/>
  <c r="V272" i="6"/>
  <c r="V273" i="6"/>
  <c r="V274" i="6"/>
  <c r="V275" i="6"/>
  <c r="V276" i="6"/>
  <c r="V245" i="6"/>
  <c r="V246" i="6"/>
  <c r="V247" i="6"/>
  <c r="V248" i="6"/>
  <c r="V249" i="6"/>
  <c r="V250" i="6"/>
  <c r="V251" i="6"/>
  <c r="V252" i="6"/>
  <c r="V253" i="6"/>
  <c r="V254" i="6"/>
  <c r="V255" i="6"/>
  <c r="V256" i="6"/>
  <c r="V257" i="6"/>
  <c r="V258" i="6"/>
  <c r="V259" i="6"/>
  <c r="V211" i="6"/>
  <c r="V212" i="6"/>
  <c r="V213" i="6"/>
  <c r="V214" i="6"/>
  <c r="V215" i="6"/>
  <c r="V216" i="6"/>
  <c r="V217" i="6"/>
  <c r="V218" i="6"/>
  <c r="V219" i="6"/>
  <c r="V220" i="6"/>
  <c r="V221" i="6"/>
  <c r="V222" i="6"/>
  <c r="V223" i="6"/>
  <c r="V224" i="6"/>
  <c r="V225" i="6"/>
  <c r="V194" i="6"/>
  <c r="V195" i="6"/>
  <c r="V196" i="6"/>
  <c r="V197" i="6"/>
  <c r="V198" i="6"/>
  <c r="V199" i="6"/>
  <c r="V200" i="6"/>
  <c r="V201" i="6"/>
  <c r="V202" i="6"/>
  <c r="V203" i="6"/>
  <c r="V204" i="6"/>
  <c r="V205" i="6"/>
  <c r="V206" i="6"/>
  <c r="V207" i="6"/>
  <c r="V208" i="6"/>
  <c r="V177" i="6"/>
  <c r="V178" i="6"/>
  <c r="V179" i="6"/>
  <c r="V180" i="6"/>
  <c r="V181" i="6"/>
  <c r="V182" i="6"/>
  <c r="V183" i="6"/>
  <c r="V184" i="6"/>
  <c r="V185" i="6"/>
  <c r="V186" i="6"/>
  <c r="V187" i="6"/>
  <c r="V188" i="6"/>
  <c r="V189" i="6"/>
  <c r="V190" i="6"/>
  <c r="V191" i="6"/>
  <c r="V197" i="5"/>
  <c r="V199" i="5"/>
  <c r="U171" i="6"/>
  <c r="U271" i="11" s="1"/>
  <c r="U282" i="6"/>
  <c r="U284" i="6"/>
  <c r="U198" i="5"/>
  <c r="T283" i="6"/>
  <c r="T286" i="6" s="1"/>
  <c r="T289" i="6" s="1"/>
  <c r="T293" i="6" s="1"/>
  <c r="T287" i="6"/>
  <c r="T290" i="6" s="1"/>
  <c r="T294" i="6" s="1"/>
  <c r="T202" i="5"/>
  <c r="T205" i="5" s="1"/>
  <c r="T209" i="5" s="1"/>
  <c r="T201" i="5"/>
  <c r="T204" i="5" s="1"/>
  <c r="T208" i="5" s="1"/>
  <c r="T200" i="5"/>
  <c r="T270" i="11"/>
  <c r="U30" i="6"/>
  <c r="V30" i="5"/>
  <c r="U73" i="8"/>
  <c r="U171" i="5"/>
  <c r="U133" i="5"/>
  <c r="T63" i="10"/>
  <c r="U32" i="8"/>
  <c r="U192" i="8" s="1"/>
  <c r="U42" i="8"/>
  <c r="T173" i="6"/>
  <c r="T313" i="11" s="1"/>
  <c r="U133" i="6"/>
  <c r="U52" i="8"/>
  <c r="U212" i="8" s="1"/>
  <c r="U62" i="8"/>
  <c r="T173" i="5"/>
  <c r="T312" i="11" s="1"/>
  <c r="W44" i="1"/>
  <c r="W64" i="5" s="1"/>
  <c r="W45" i="1"/>
  <c r="W65" i="5" s="1"/>
  <c r="U35" i="5"/>
  <c r="U36" i="5"/>
  <c r="U156" i="5"/>
  <c r="U38" i="5"/>
  <c r="U39" i="5"/>
  <c r="U40" i="5"/>
  <c r="U41" i="5"/>
  <c r="U42" i="5"/>
  <c r="U43" i="5"/>
  <c r="U44" i="5"/>
  <c r="U45" i="5"/>
  <c r="U46" i="5"/>
  <c r="U47" i="5"/>
  <c r="U48" i="5"/>
  <c r="U167" i="5" s="1"/>
  <c r="T147" i="6"/>
  <c r="T148" i="6"/>
  <c r="U144" i="6"/>
  <c r="U141" i="6"/>
  <c r="U145" i="6"/>
  <c r="U142" i="6"/>
  <c r="U35" i="6"/>
  <c r="U36" i="6"/>
  <c r="U37" i="6"/>
  <c r="U156" i="6" s="1"/>
  <c r="U38" i="6"/>
  <c r="U39" i="6"/>
  <c r="U40" i="6"/>
  <c r="U41" i="6"/>
  <c r="U42" i="6"/>
  <c r="U43" i="6"/>
  <c r="U44" i="6"/>
  <c r="U45" i="6"/>
  <c r="U46" i="6"/>
  <c r="U47" i="6"/>
  <c r="U48" i="6"/>
  <c r="U167" i="6" s="1"/>
  <c r="V29" i="1"/>
  <c r="V32" i="5" s="1"/>
  <c r="T147" i="5"/>
  <c r="T148" i="5"/>
  <c r="U141" i="5"/>
  <c r="U144" i="5"/>
  <c r="U142" i="5"/>
  <c r="U145" i="5"/>
  <c r="W26" i="1"/>
  <c r="T35" i="9"/>
  <c r="T54" i="10"/>
  <c r="T213" i="10"/>
  <c r="W44" i="3"/>
  <c r="W64" i="6" s="1"/>
  <c r="T44" i="10"/>
  <c r="T222" i="10"/>
  <c r="Y206" i="10"/>
  <c r="Y174" i="10"/>
  <c r="Y182" i="10" s="1"/>
  <c r="Y163" i="10"/>
  <c r="Y171" i="10" s="1"/>
  <c r="Z235" i="10"/>
  <c r="Z238" i="10" s="1"/>
  <c r="T54" i="9"/>
  <c r="T192" i="9"/>
  <c r="V80" i="1"/>
  <c r="X239" i="8"/>
  <c r="X242" i="8" s="1"/>
  <c r="X210" i="8"/>
  <c r="X178" i="8"/>
  <c r="X186" i="8" s="1"/>
  <c r="X167" i="8"/>
  <c r="X175" i="8" s="1"/>
  <c r="V84" i="8"/>
  <c r="R249" i="8"/>
  <c r="T213" i="9"/>
  <c r="T202" i="10"/>
  <c r="T63" i="9"/>
  <c r="T222" i="9"/>
  <c r="U217" i="10"/>
  <c r="S245" i="9"/>
  <c r="T2" i="7"/>
  <c r="U16" i="1"/>
  <c r="U228" i="10"/>
  <c r="U188" i="9"/>
  <c r="V79" i="9"/>
  <c r="V68" i="9"/>
  <c r="V58" i="9"/>
  <c r="V49" i="9"/>
  <c r="V31" i="9"/>
  <c r="V21" i="9"/>
  <c r="V26" i="9" s="1"/>
  <c r="V40" i="9"/>
  <c r="U218" i="10"/>
  <c r="U209" i="10"/>
  <c r="U229" i="10"/>
  <c r="U199" i="10"/>
  <c r="U189" i="10"/>
  <c r="U15" i="10"/>
  <c r="U208" i="9"/>
  <c r="T74" i="8"/>
  <c r="T63" i="8"/>
  <c r="T53" i="8"/>
  <c r="T43" i="8"/>
  <c r="T33" i="8"/>
  <c r="T10" i="8"/>
  <c r="T15" i="8" s="1"/>
  <c r="U217" i="9"/>
  <c r="S243" i="9"/>
  <c r="S193" i="8"/>
  <c r="S196" i="8" s="1"/>
  <c r="S36" i="8"/>
  <c r="U202" i="8"/>
  <c r="V14" i="4"/>
  <c r="U228" i="9"/>
  <c r="T44" i="9"/>
  <c r="S203" i="8"/>
  <c r="S206" i="8" s="1"/>
  <c r="S46" i="8"/>
  <c r="T72" i="10"/>
  <c r="V68" i="10"/>
  <c r="V58" i="10"/>
  <c r="V49" i="10"/>
  <c r="V40" i="10"/>
  <c r="V31" i="10"/>
  <c r="V21" i="10"/>
  <c r="V26" i="10" s="1"/>
  <c r="U188" i="10"/>
  <c r="T202" i="9"/>
  <c r="S213" i="8"/>
  <c r="S217" i="8" s="1"/>
  <c r="S57" i="8"/>
  <c r="U221" i="8"/>
  <c r="T232" i="10"/>
  <c r="U198" i="10"/>
  <c r="T35" i="10"/>
  <c r="S222" i="8"/>
  <c r="S226" i="8" s="1"/>
  <c r="S67" i="8"/>
  <c r="U232" i="8"/>
  <c r="T72" i="9"/>
  <c r="U208" i="10"/>
  <c r="U198" i="9"/>
  <c r="U69" i="9"/>
  <c r="U229" i="9" s="1"/>
  <c r="U59" i="9"/>
  <c r="U218" i="9" s="1"/>
  <c r="U50" i="9"/>
  <c r="U209" i="9" s="1"/>
  <c r="U41" i="9"/>
  <c r="U199" i="9" s="1"/>
  <c r="U32" i="9"/>
  <c r="U189" i="9" s="1"/>
  <c r="U10" i="9"/>
  <c r="U15" i="9" s="1"/>
  <c r="T17" i="3"/>
  <c r="T22" i="3" s="1"/>
  <c r="U15" i="3"/>
  <c r="T192" i="10"/>
  <c r="S233" i="8"/>
  <c r="S236" i="8" s="1"/>
  <c r="S77" i="8"/>
  <c r="S245" i="10"/>
  <c r="T232" i="9"/>
  <c r="W43" i="1"/>
  <c r="W63" i="5" s="1"/>
  <c r="W42" i="1"/>
  <c r="W62" i="5" s="1"/>
  <c r="W41" i="1"/>
  <c r="W61" i="5" s="1"/>
  <c r="W40" i="1"/>
  <c r="W60" i="5" s="1"/>
  <c r="W39" i="1"/>
  <c r="W59" i="5" s="1"/>
  <c r="W27" i="1"/>
  <c r="W31" i="5" s="1"/>
  <c r="W27" i="3"/>
  <c r="W45" i="3"/>
  <c r="W65" i="6" s="1"/>
  <c r="W43" i="3"/>
  <c r="W63" i="6" s="1"/>
  <c r="W42" i="3"/>
  <c r="W62" i="6" s="1"/>
  <c r="W41" i="3"/>
  <c r="W61" i="6" s="1"/>
  <c r="W40" i="3"/>
  <c r="W39" i="3"/>
  <c r="W59" i="6" s="1"/>
  <c r="V89" i="1"/>
  <c r="V139" i="5" s="1"/>
  <c r="V88" i="1"/>
  <c r="V138" i="5" s="1"/>
  <c r="V85" i="1"/>
  <c r="V83" i="1"/>
  <c r="V82" i="1"/>
  <c r="V241" i="5" s="1"/>
  <c r="V50" i="3"/>
  <c r="V329" i="6" s="1"/>
  <c r="V51" i="3"/>
  <c r="V330" i="6" s="1"/>
  <c r="V53" i="3"/>
  <c r="V56" i="3"/>
  <c r="V138" i="6" s="1"/>
  <c r="V57" i="3"/>
  <c r="V139" i="6" s="1"/>
  <c r="V60" i="3"/>
  <c r="U150" i="6"/>
  <c r="V29" i="3"/>
  <c r="V48" i="3"/>
  <c r="V26" i="3"/>
  <c r="U16" i="4"/>
  <c r="U16" i="3" l="1"/>
  <c r="U18" i="12"/>
  <c r="U23" i="12" s="1"/>
  <c r="U17" i="4"/>
  <c r="V69" i="10"/>
  <c r="V59" i="10"/>
  <c r="V50" i="10"/>
  <c r="V41" i="10"/>
  <c r="V32" i="10"/>
  <c r="V10" i="10"/>
  <c r="T22" i="4"/>
  <c r="V228" i="6"/>
  <c r="V229" i="6"/>
  <c r="V230" i="6"/>
  <c r="V231" i="6"/>
  <c r="V232" i="6"/>
  <c r="V233" i="6"/>
  <c r="V234" i="6"/>
  <c r="V235" i="6"/>
  <c r="V236" i="6"/>
  <c r="V237" i="6"/>
  <c r="V238" i="6"/>
  <c r="V239" i="6"/>
  <c r="V240" i="6"/>
  <c r="V241" i="6"/>
  <c r="V242" i="6"/>
  <c r="V136" i="6"/>
  <c r="V226" i="11" s="1"/>
  <c r="V331" i="6"/>
  <c r="V134" i="5"/>
  <c r="V242" i="5"/>
  <c r="V136" i="5"/>
  <c r="V225" i="11" s="1"/>
  <c r="V243" i="5"/>
  <c r="U21" i="1"/>
  <c r="W176" i="5"/>
  <c r="W177" i="5"/>
  <c r="W178" i="5"/>
  <c r="W179" i="5"/>
  <c r="W180" i="5"/>
  <c r="W181" i="5"/>
  <c r="W182" i="5"/>
  <c r="W183" i="5"/>
  <c r="W184" i="5"/>
  <c r="W185" i="5"/>
  <c r="W186" i="5"/>
  <c r="W187" i="5"/>
  <c r="W188" i="5"/>
  <c r="W189" i="5"/>
  <c r="W190" i="5"/>
  <c r="U285" i="6"/>
  <c r="U312" i="6"/>
  <c r="U314" i="6"/>
  <c r="U317" i="6" s="1"/>
  <c r="U321" i="6" s="1"/>
  <c r="U313" i="6"/>
  <c r="U316" i="6" s="1"/>
  <c r="U320" i="6" s="1"/>
  <c r="V228" i="5"/>
  <c r="V231" i="5" s="1"/>
  <c r="V235" i="5" s="1"/>
  <c r="V227" i="5"/>
  <c r="V230" i="5" s="1"/>
  <c r="V234" i="5" s="1"/>
  <c r="V226" i="5"/>
  <c r="V171" i="6"/>
  <c r="V271" i="11" s="1"/>
  <c r="V282" i="6"/>
  <c r="V284" i="6"/>
  <c r="W197" i="5"/>
  <c r="W199" i="5"/>
  <c r="W60" i="6"/>
  <c r="W262" i="6"/>
  <c r="W263" i="6"/>
  <c r="W264" i="6"/>
  <c r="W265" i="6"/>
  <c r="W266" i="6"/>
  <c r="W267" i="6"/>
  <c r="W268" i="6"/>
  <c r="W269" i="6"/>
  <c r="W270" i="6"/>
  <c r="W271" i="6"/>
  <c r="W272" i="6"/>
  <c r="W273" i="6"/>
  <c r="W274" i="6"/>
  <c r="W275" i="6"/>
  <c r="W276" i="6"/>
  <c r="W245" i="6"/>
  <c r="W246" i="6"/>
  <c r="W247" i="6"/>
  <c r="W248" i="6"/>
  <c r="W249" i="6"/>
  <c r="W250" i="6"/>
  <c r="W251" i="6"/>
  <c r="W252" i="6"/>
  <c r="W253" i="6"/>
  <c r="W254" i="6"/>
  <c r="W255" i="6"/>
  <c r="W256" i="6"/>
  <c r="W257" i="6"/>
  <c r="W258" i="6"/>
  <c r="W259" i="6"/>
  <c r="W211" i="6"/>
  <c r="W212" i="6"/>
  <c r="W213" i="6"/>
  <c r="W214" i="6"/>
  <c r="W215" i="6"/>
  <c r="W216" i="6"/>
  <c r="W217" i="6"/>
  <c r="W218" i="6"/>
  <c r="W219" i="6"/>
  <c r="W220" i="6"/>
  <c r="W221" i="6"/>
  <c r="W222" i="6"/>
  <c r="W223" i="6"/>
  <c r="W224" i="6"/>
  <c r="W225" i="6"/>
  <c r="W194" i="6"/>
  <c r="W195" i="6"/>
  <c r="W196" i="6"/>
  <c r="W197" i="6"/>
  <c r="W198" i="6"/>
  <c r="W199" i="6"/>
  <c r="W200" i="6"/>
  <c r="W201" i="6"/>
  <c r="W202" i="6"/>
  <c r="W203" i="6"/>
  <c r="W204" i="6"/>
  <c r="W205" i="6"/>
  <c r="W206" i="6"/>
  <c r="W207" i="6"/>
  <c r="W208" i="6"/>
  <c r="W177" i="6"/>
  <c r="W178" i="6"/>
  <c r="W179" i="6"/>
  <c r="W180" i="6"/>
  <c r="W181" i="6"/>
  <c r="W182" i="6"/>
  <c r="W183" i="6"/>
  <c r="W184" i="6"/>
  <c r="W185" i="6"/>
  <c r="W186" i="6"/>
  <c r="W187" i="6"/>
  <c r="W188" i="6"/>
  <c r="W189" i="6"/>
  <c r="W190" i="6"/>
  <c r="W191" i="6"/>
  <c r="U283" i="6"/>
  <c r="U286" i="6" s="1"/>
  <c r="U289" i="6" s="1"/>
  <c r="U293" i="6" s="1"/>
  <c r="U287" i="6"/>
  <c r="U290" i="6" s="1"/>
  <c r="U294" i="6" s="1"/>
  <c r="V198" i="5"/>
  <c r="U202" i="5"/>
  <c r="U205" i="5" s="1"/>
  <c r="U209" i="5" s="1"/>
  <c r="U201" i="5"/>
  <c r="U204" i="5" s="1"/>
  <c r="U208" i="5" s="1"/>
  <c r="U200" i="5"/>
  <c r="U270" i="11"/>
  <c r="V30" i="6"/>
  <c r="W30" i="5"/>
  <c r="T243" i="10"/>
  <c r="U173" i="5"/>
  <c r="U312" i="11" s="1"/>
  <c r="V171" i="5"/>
  <c r="V133" i="5"/>
  <c r="U173" i="6"/>
  <c r="U313" i="11" s="1"/>
  <c r="V133" i="6"/>
  <c r="U147" i="6"/>
  <c r="X45" i="1"/>
  <c r="X65" i="5" s="1"/>
  <c r="X44" i="1"/>
  <c r="X64" i="5" s="1"/>
  <c r="V36" i="5"/>
  <c r="V40" i="5"/>
  <c r="V44" i="5"/>
  <c r="V47" i="5"/>
  <c r="V48" i="5"/>
  <c r="V167" i="5" s="1"/>
  <c r="V35" i="5"/>
  <c r="V39" i="5"/>
  <c r="V43" i="5"/>
  <c r="V38" i="5"/>
  <c r="V42" i="5"/>
  <c r="V46" i="5"/>
  <c r="V156" i="5"/>
  <c r="V41" i="5"/>
  <c r="V45" i="5"/>
  <c r="U148" i="6"/>
  <c r="V35" i="6"/>
  <c r="V36" i="6"/>
  <c r="V37" i="6"/>
  <c r="V156" i="6" s="1"/>
  <c r="V38" i="6"/>
  <c r="V39" i="6"/>
  <c r="V40" i="6"/>
  <c r="V41" i="6"/>
  <c r="V42" i="6"/>
  <c r="V43" i="6"/>
  <c r="V44" i="6"/>
  <c r="V45" i="6"/>
  <c r="V46" i="6"/>
  <c r="V47" i="6"/>
  <c r="V48" i="6"/>
  <c r="V167" i="6" s="1"/>
  <c r="V142" i="6"/>
  <c r="V145" i="6"/>
  <c r="V141" i="6"/>
  <c r="V144" i="6"/>
  <c r="W29" i="1"/>
  <c r="W32" i="5" s="1"/>
  <c r="U147" i="5"/>
  <c r="U148" i="5"/>
  <c r="V142" i="5"/>
  <c r="V145" i="5"/>
  <c r="V141" i="5"/>
  <c r="V144" i="5"/>
  <c r="X26" i="1"/>
  <c r="W84" i="8"/>
  <c r="X44" i="3"/>
  <c r="X64" i="6" s="1"/>
  <c r="U202" i="9"/>
  <c r="V15" i="3"/>
  <c r="Z206" i="10"/>
  <c r="Z174" i="10"/>
  <c r="Z182" i="10" s="1"/>
  <c r="Z163" i="10"/>
  <c r="Z171" i="10" s="1"/>
  <c r="AA235" i="10"/>
  <c r="AA238" i="10" s="1"/>
  <c r="U54" i="10"/>
  <c r="U213" i="10"/>
  <c r="W80" i="1"/>
  <c r="T245" i="10"/>
  <c r="T243" i="9"/>
  <c r="U44" i="9"/>
  <c r="U35" i="10"/>
  <c r="Y239" i="8"/>
  <c r="Y242" i="8" s="1"/>
  <c r="Y210" i="8"/>
  <c r="Y178" i="8"/>
  <c r="Y186" i="8" s="1"/>
  <c r="Y167" i="8"/>
  <c r="Y175" i="8" s="1"/>
  <c r="U72" i="9"/>
  <c r="U44" i="10"/>
  <c r="U202" i="10"/>
  <c r="U63" i="9"/>
  <c r="V73" i="8"/>
  <c r="V62" i="8"/>
  <c r="V52" i="8"/>
  <c r="V42" i="8"/>
  <c r="V32" i="8"/>
  <c r="V21" i="8"/>
  <c r="V26" i="8" s="1"/>
  <c r="V208" i="10"/>
  <c r="S247" i="8"/>
  <c r="T193" i="8"/>
  <c r="T196" i="8" s="1"/>
  <c r="T36" i="8"/>
  <c r="V208" i="9"/>
  <c r="U72" i="10"/>
  <c r="U74" i="8"/>
  <c r="U63" i="8"/>
  <c r="U53" i="8"/>
  <c r="U43" i="8"/>
  <c r="U33" i="8"/>
  <c r="U10" i="8"/>
  <c r="U15" i="8" s="1"/>
  <c r="V217" i="10"/>
  <c r="W15" i="3"/>
  <c r="T203" i="8"/>
  <c r="T206" i="8" s="1"/>
  <c r="T46" i="8"/>
  <c r="V217" i="9"/>
  <c r="U232" i="10"/>
  <c r="V228" i="10"/>
  <c r="U222" i="9"/>
  <c r="T213" i="8"/>
  <c r="T217" i="8" s="1"/>
  <c r="T57" i="8"/>
  <c r="V228" i="9"/>
  <c r="V218" i="10"/>
  <c r="V209" i="10"/>
  <c r="V229" i="10"/>
  <c r="V199" i="10"/>
  <c r="V189" i="10"/>
  <c r="V15" i="10"/>
  <c r="T222" i="8"/>
  <c r="T226" i="8" s="1"/>
  <c r="T67" i="8"/>
  <c r="V69" i="9"/>
  <c r="V229" i="9" s="1"/>
  <c r="V59" i="9"/>
  <c r="V218" i="9" s="1"/>
  <c r="V50" i="9"/>
  <c r="V209" i="9" s="1"/>
  <c r="V32" i="9"/>
  <c r="V189" i="9" s="1"/>
  <c r="V10" i="9"/>
  <c r="V15" i="9" s="1"/>
  <c r="V41" i="9"/>
  <c r="V199" i="9" s="1"/>
  <c r="U17" i="3"/>
  <c r="U22" i="3" s="1"/>
  <c r="U192" i="10"/>
  <c r="U232" i="9"/>
  <c r="T233" i="8"/>
  <c r="T236" i="8" s="1"/>
  <c r="T77" i="8"/>
  <c r="T245" i="9"/>
  <c r="S249" i="8"/>
  <c r="U54" i="9"/>
  <c r="V198" i="9"/>
  <c r="V188" i="10"/>
  <c r="U2" i="7"/>
  <c r="V16" i="1"/>
  <c r="V17" i="4" s="1"/>
  <c r="U213" i="9"/>
  <c r="U35" i="9"/>
  <c r="U63" i="10"/>
  <c r="W68" i="10"/>
  <c r="W58" i="10"/>
  <c r="W49" i="10"/>
  <c r="W40" i="10"/>
  <c r="W31" i="10"/>
  <c r="W21" i="10"/>
  <c r="W26" i="10" s="1"/>
  <c r="V198" i="10"/>
  <c r="W79" i="9"/>
  <c r="W68" i="9"/>
  <c r="W58" i="9"/>
  <c r="W49" i="9"/>
  <c r="W40" i="9"/>
  <c r="W31" i="9"/>
  <c r="W21" i="9"/>
  <c r="W26" i="9" s="1"/>
  <c r="V188" i="9"/>
  <c r="U192" i="9"/>
  <c r="U222" i="10"/>
  <c r="W26" i="3"/>
  <c r="W48" i="3"/>
  <c r="W29" i="3"/>
  <c r="W60" i="3"/>
  <c r="V150" i="6"/>
  <c r="W57" i="3"/>
  <c r="W139" i="6" s="1"/>
  <c r="W56" i="3"/>
  <c r="W138" i="6" s="1"/>
  <c r="W53" i="3"/>
  <c r="W51" i="3"/>
  <c r="W330" i="6" s="1"/>
  <c r="W50" i="3"/>
  <c r="W329" i="6" s="1"/>
  <c r="W82" i="1"/>
  <c r="W241" i="5" s="1"/>
  <c r="W83" i="1"/>
  <c r="W85" i="1"/>
  <c r="W88" i="1"/>
  <c r="W138" i="5" s="1"/>
  <c r="W89" i="1"/>
  <c r="W139" i="5" s="1"/>
  <c r="X39" i="3"/>
  <c r="X59" i="6" s="1"/>
  <c r="X40" i="3"/>
  <c r="X41" i="3"/>
  <c r="X61" i="6" s="1"/>
  <c r="X42" i="3"/>
  <c r="X62" i="6" s="1"/>
  <c r="X43" i="3"/>
  <c r="X63" i="6" s="1"/>
  <c r="X45" i="3"/>
  <c r="X65" i="6" s="1"/>
  <c r="X27" i="3"/>
  <c r="X27" i="1"/>
  <c r="X31" i="5" s="1"/>
  <c r="X39" i="1"/>
  <c r="X59" i="5" s="1"/>
  <c r="X40" i="1"/>
  <c r="X60" i="5" s="1"/>
  <c r="X41" i="1"/>
  <c r="X61" i="5" s="1"/>
  <c r="X42" i="1"/>
  <c r="X62" i="5" s="1"/>
  <c r="X43" i="1"/>
  <c r="X63" i="5" s="1"/>
  <c r="V16" i="4"/>
  <c r="V22" i="4" s="1"/>
  <c r="X69" i="10" l="1"/>
  <c r="X59" i="10"/>
  <c r="X50" i="10"/>
  <c r="X41" i="10"/>
  <c r="X32" i="10"/>
  <c r="X10" i="10"/>
  <c r="W16" i="3"/>
  <c r="V16" i="3"/>
  <c r="W32" i="8" s="1"/>
  <c r="W69" i="10"/>
  <c r="W59" i="10"/>
  <c r="W50" i="10"/>
  <c r="W41" i="10"/>
  <c r="W32" i="10"/>
  <c r="W10" i="10"/>
  <c r="U22" i="4"/>
  <c r="V18" i="12"/>
  <c r="V23" i="12" s="1"/>
  <c r="U243" i="10"/>
  <c r="U243" i="9"/>
  <c r="W136" i="5"/>
  <c r="W225" i="11" s="1"/>
  <c r="W243" i="5"/>
  <c r="W134" i="5"/>
  <c r="W242" i="5"/>
  <c r="W136" i="6"/>
  <c r="W226" i="11" s="1"/>
  <c r="W331" i="6"/>
  <c r="W228" i="6"/>
  <c r="W229" i="6"/>
  <c r="W230" i="6"/>
  <c r="W231" i="6"/>
  <c r="W232" i="6"/>
  <c r="W233" i="6"/>
  <c r="W234" i="6"/>
  <c r="W235" i="6"/>
  <c r="W236" i="6"/>
  <c r="W237" i="6"/>
  <c r="W238" i="6"/>
  <c r="W239" i="6"/>
  <c r="W240" i="6"/>
  <c r="W241" i="6"/>
  <c r="W242" i="6"/>
  <c r="X176" i="5"/>
  <c r="X177" i="5"/>
  <c r="X178" i="5"/>
  <c r="X179" i="5"/>
  <c r="X180" i="5"/>
  <c r="X181" i="5"/>
  <c r="X182" i="5"/>
  <c r="X183" i="5"/>
  <c r="X184" i="5"/>
  <c r="X185" i="5"/>
  <c r="X186" i="5"/>
  <c r="X187" i="5"/>
  <c r="X188" i="5"/>
  <c r="X189" i="5"/>
  <c r="X190" i="5"/>
  <c r="V312" i="6"/>
  <c r="V313" i="6"/>
  <c r="V316" i="6" s="1"/>
  <c r="V320" i="6" s="1"/>
  <c r="V314" i="6"/>
  <c r="V317" i="6" s="1"/>
  <c r="V321" i="6" s="1"/>
  <c r="W228" i="5"/>
  <c r="W231" i="5" s="1"/>
  <c r="W235" i="5" s="1"/>
  <c r="W226" i="5"/>
  <c r="W227" i="5"/>
  <c r="W230" i="5" s="1"/>
  <c r="W234" i="5" s="1"/>
  <c r="V285" i="6"/>
  <c r="X60" i="6"/>
  <c r="X262" i="6"/>
  <c r="X263" i="6"/>
  <c r="X264" i="6"/>
  <c r="X265" i="6"/>
  <c r="X266" i="6"/>
  <c r="X267" i="6"/>
  <c r="X268" i="6"/>
  <c r="X269" i="6"/>
  <c r="X270" i="6"/>
  <c r="X271" i="6"/>
  <c r="X272" i="6"/>
  <c r="X273" i="6"/>
  <c r="X274" i="6"/>
  <c r="X275" i="6"/>
  <c r="X276" i="6"/>
  <c r="X245" i="6"/>
  <c r="X246" i="6"/>
  <c r="X247" i="6"/>
  <c r="X248" i="6"/>
  <c r="X249" i="6"/>
  <c r="X250" i="6"/>
  <c r="X251" i="6"/>
  <c r="X252" i="6"/>
  <c r="X253" i="6"/>
  <c r="X254" i="6"/>
  <c r="X255" i="6"/>
  <c r="X256" i="6"/>
  <c r="X257" i="6"/>
  <c r="X258" i="6"/>
  <c r="X259" i="6"/>
  <c r="X211" i="6"/>
  <c r="X212" i="6"/>
  <c r="X213" i="6"/>
  <c r="X214" i="6"/>
  <c r="X215" i="6"/>
  <c r="X216" i="6"/>
  <c r="X217" i="6"/>
  <c r="X218" i="6"/>
  <c r="X219" i="6"/>
  <c r="X220" i="6"/>
  <c r="X221" i="6"/>
  <c r="X222" i="6"/>
  <c r="X223" i="6"/>
  <c r="X224" i="6"/>
  <c r="X225" i="6"/>
  <c r="X194" i="6"/>
  <c r="X195" i="6"/>
  <c r="X196" i="6"/>
  <c r="X197" i="6"/>
  <c r="X198" i="6"/>
  <c r="X199" i="6"/>
  <c r="X200" i="6"/>
  <c r="X201" i="6"/>
  <c r="X202" i="6"/>
  <c r="X203" i="6"/>
  <c r="X204" i="6"/>
  <c r="X205" i="6"/>
  <c r="X206" i="6"/>
  <c r="X207" i="6"/>
  <c r="X208" i="6"/>
  <c r="X177" i="6"/>
  <c r="X178" i="6"/>
  <c r="X179" i="6"/>
  <c r="X180" i="6"/>
  <c r="X181" i="6"/>
  <c r="X182" i="6"/>
  <c r="X183" i="6"/>
  <c r="X184" i="6"/>
  <c r="X185" i="6"/>
  <c r="X186" i="6"/>
  <c r="X187" i="6"/>
  <c r="X188" i="6"/>
  <c r="X189" i="6"/>
  <c r="X190" i="6"/>
  <c r="X191" i="6"/>
  <c r="X197" i="5"/>
  <c r="X199" i="5"/>
  <c r="W171" i="6"/>
  <c r="W271" i="11" s="1"/>
  <c r="W282" i="6"/>
  <c r="W284" i="6"/>
  <c r="W198" i="5"/>
  <c r="V283" i="6"/>
  <c r="V286" i="6" s="1"/>
  <c r="V289" i="6" s="1"/>
  <c r="V293" i="6" s="1"/>
  <c r="V287" i="6"/>
  <c r="V290" i="6" s="1"/>
  <c r="V294" i="6" s="1"/>
  <c r="V202" i="5"/>
  <c r="V205" i="5" s="1"/>
  <c r="V209" i="5" s="1"/>
  <c r="V201" i="5"/>
  <c r="V204" i="5" s="1"/>
  <c r="V208" i="5" s="1"/>
  <c r="V200" i="5"/>
  <c r="V270" i="11"/>
  <c r="W30" i="6"/>
  <c r="X30" i="5"/>
  <c r="W171" i="5"/>
  <c r="W133" i="5"/>
  <c r="V173" i="6"/>
  <c r="V313" i="11" s="1"/>
  <c r="W133" i="6"/>
  <c r="W73" i="8"/>
  <c r="W232" i="8" s="1"/>
  <c r="V147" i="6"/>
  <c r="V173" i="5"/>
  <c r="V312" i="11" s="1"/>
  <c r="Y44" i="1"/>
  <c r="Y64" i="5" s="1"/>
  <c r="Y45" i="1"/>
  <c r="Y65" i="5" s="1"/>
  <c r="W41" i="5"/>
  <c r="W45" i="5"/>
  <c r="W35" i="5"/>
  <c r="W36" i="5"/>
  <c r="W40" i="5"/>
  <c r="W44" i="5"/>
  <c r="W39" i="5"/>
  <c r="W43" i="5"/>
  <c r="W48" i="5"/>
  <c r="W167" i="5" s="1"/>
  <c r="W47" i="5"/>
  <c r="W38" i="5"/>
  <c r="W42" i="5"/>
  <c r="W46" i="5"/>
  <c r="V148" i="6"/>
  <c r="W144" i="6"/>
  <c r="W141" i="6"/>
  <c r="W145" i="6"/>
  <c r="W142" i="6"/>
  <c r="W35" i="6"/>
  <c r="W36" i="6"/>
  <c r="W37" i="6"/>
  <c r="W156" i="6" s="1"/>
  <c r="W38" i="6"/>
  <c r="W39" i="6"/>
  <c r="W40" i="6"/>
  <c r="W41" i="6"/>
  <c r="W42" i="6"/>
  <c r="W43" i="6"/>
  <c r="W44" i="6"/>
  <c r="W45" i="6"/>
  <c r="W46" i="6"/>
  <c r="W47" i="6"/>
  <c r="W48" i="6"/>
  <c r="W167" i="6" s="1"/>
  <c r="X29" i="1"/>
  <c r="X32" i="5" s="1"/>
  <c r="W156" i="5"/>
  <c r="V147" i="5"/>
  <c r="V148" i="5"/>
  <c r="W142" i="5"/>
  <c r="W145" i="5"/>
  <c r="W141" i="5"/>
  <c r="W144" i="5"/>
  <c r="W62" i="8"/>
  <c r="W221" i="8" s="1"/>
  <c r="W14" i="4"/>
  <c r="W21" i="8"/>
  <c r="W26" i="8" s="1"/>
  <c r="V44" i="9"/>
  <c r="W42" i="8"/>
  <c r="W202" i="8" s="1"/>
  <c r="W52" i="8"/>
  <c r="W212" i="8" s="1"/>
  <c r="Y26" i="1"/>
  <c r="Y44" i="3"/>
  <c r="Y64" i="6" s="1"/>
  <c r="AA206" i="10"/>
  <c r="AA174" i="10"/>
  <c r="AA182" i="10" s="1"/>
  <c r="AA163" i="10"/>
  <c r="AA171" i="10" s="1"/>
  <c r="AB235" i="10"/>
  <c r="AB238" i="10" s="1"/>
  <c r="U245" i="9"/>
  <c r="V232" i="9"/>
  <c r="V192" i="9"/>
  <c r="V44" i="10"/>
  <c r="V202" i="10"/>
  <c r="V202" i="9"/>
  <c r="X80" i="1"/>
  <c r="X84" i="8"/>
  <c r="Z239" i="8"/>
  <c r="Z242" i="8" s="1"/>
  <c r="Z210" i="8"/>
  <c r="Z178" i="8"/>
  <c r="Z186" i="8" s="1"/>
  <c r="Z167" i="8"/>
  <c r="Z175" i="8" s="1"/>
  <c r="V213" i="10"/>
  <c r="V222" i="10"/>
  <c r="V35" i="9"/>
  <c r="W208" i="10"/>
  <c r="W69" i="9"/>
  <c r="W229" i="9" s="1"/>
  <c r="W59" i="9"/>
  <c r="W218" i="9" s="1"/>
  <c r="W50" i="9"/>
  <c r="W209" i="9" s="1"/>
  <c r="W10" i="9"/>
  <c r="W15" i="9" s="1"/>
  <c r="W41" i="9"/>
  <c r="W199" i="9" s="1"/>
  <c r="W32" i="9"/>
  <c r="W189" i="9" s="1"/>
  <c r="V17" i="3"/>
  <c r="V22" i="3" s="1"/>
  <c r="V222" i="9"/>
  <c r="U233" i="8"/>
  <c r="U236" i="8" s="1"/>
  <c r="U77" i="8"/>
  <c r="W217" i="10"/>
  <c r="W192" i="8"/>
  <c r="T247" i="8"/>
  <c r="V54" i="9"/>
  <c r="W188" i="9"/>
  <c r="W229" i="10"/>
  <c r="W218" i="10"/>
  <c r="W209" i="10"/>
  <c r="W199" i="10"/>
  <c r="W189" i="10"/>
  <c r="W15" i="10"/>
  <c r="V35" i="10"/>
  <c r="V2" i="7"/>
  <c r="W16" i="1"/>
  <c r="V213" i="9"/>
  <c r="V192" i="8"/>
  <c r="W198" i="9"/>
  <c r="V192" i="10"/>
  <c r="V72" i="10"/>
  <c r="X79" i="9"/>
  <c r="X58" i="9"/>
  <c r="X49" i="9"/>
  <c r="X68" i="9"/>
  <c r="X40" i="9"/>
  <c r="X31" i="9"/>
  <c r="X21" i="9"/>
  <c r="X26" i="9" s="1"/>
  <c r="U193" i="8"/>
  <c r="U196" i="8" s="1"/>
  <c r="U36" i="8"/>
  <c r="V202" i="8"/>
  <c r="W228" i="10"/>
  <c r="X68" i="10"/>
  <c r="X58" i="10"/>
  <c r="X49" i="10"/>
  <c r="X40" i="10"/>
  <c r="X31" i="10"/>
  <c r="X21" i="10"/>
  <c r="X26" i="10" s="1"/>
  <c r="W208" i="9"/>
  <c r="V232" i="10"/>
  <c r="U203" i="8"/>
  <c r="U206" i="8" s="1"/>
  <c r="U46" i="8"/>
  <c r="T249" i="8"/>
  <c r="V212" i="8"/>
  <c r="W217" i="9"/>
  <c r="W188" i="10"/>
  <c r="V74" i="8"/>
  <c r="V233" i="8" s="1"/>
  <c r="V63" i="8"/>
  <c r="V222" i="8" s="1"/>
  <c r="V53" i="8"/>
  <c r="V213" i="8" s="1"/>
  <c r="V43" i="8"/>
  <c r="V203" i="8" s="1"/>
  <c r="V33" i="8"/>
  <c r="V193" i="8" s="1"/>
  <c r="V10" i="8"/>
  <c r="V15" i="8" s="1"/>
  <c r="X14" i="4"/>
  <c r="U213" i="8"/>
  <c r="U217" i="8" s="1"/>
  <c r="U57" i="8"/>
  <c r="V221" i="8"/>
  <c r="X73" i="8"/>
  <c r="X62" i="8"/>
  <c r="X52" i="8"/>
  <c r="X42" i="8"/>
  <c r="X32" i="8"/>
  <c r="X21" i="8"/>
  <c r="X26" i="8" s="1"/>
  <c r="W228" i="9"/>
  <c r="W198" i="10"/>
  <c r="V21" i="1"/>
  <c r="U245" i="10"/>
  <c r="V72" i="9"/>
  <c r="V63" i="9"/>
  <c r="V63" i="10"/>
  <c r="U222" i="8"/>
  <c r="U226" i="8" s="1"/>
  <c r="U67" i="8"/>
  <c r="V54" i="10"/>
  <c r="V232" i="8"/>
  <c r="Y43" i="1"/>
  <c r="Y63" i="5" s="1"/>
  <c r="Y42" i="1"/>
  <c r="Y62" i="5" s="1"/>
  <c r="Y41" i="1"/>
  <c r="Y61" i="5" s="1"/>
  <c r="Y40" i="1"/>
  <c r="Y60" i="5" s="1"/>
  <c r="Y39" i="1"/>
  <c r="Y59" i="5" s="1"/>
  <c r="Y27" i="1"/>
  <c r="Y31" i="5" s="1"/>
  <c r="Y27" i="3"/>
  <c r="Y45" i="3"/>
  <c r="Y65" i="6" s="1"/>
  <c r="Y43" i="3"/>
  <c r="Y63" i="6" s="1"/>
  <c r="Y42" i="3"/>
  <c r="Y62" i="6" s="1"/>
  <c r="Y41" i="3"/>
  <c r="Y61" i="6" s="1"/>
  <c r="Y40" i="3"/>
  <c r="Y39" i="3"/>
  <c r="Y59" i="6" s="1"/>
  <c r="X89" i="1"/>
  <c r="X139" i="5" s="1"/>
  <c r="X88" i="1"/>
  <c r="X138" i="5" s="1"/>
  <c r="X85" i="1"/>
  <c r="X83" i="1"/>
  <c r="X82" i="1"/>
  <c r="X241" i="5" s="1"/>
  <c r="X50" i="3"/>
  <c r="X329" i="6" s="1"/>
  <c r="X51" i="3"/>
  <c r="X330" i="6" s="1"/>
  <c r="X53" i="3"/>
  <c r="X56" i="3"/>
  <c r="X138" i="6" s="1"/>
  <c r="X57" i="3"/>
  <c r="X139" i="6" s="1"/>
  <c r="X60" i="3"/>
  <c r="W150" i="6"/>
  <c r="X29" i="3"/>
  <c r="X48" i="3"/>
  <c r="X26" i="3"/>
  <c r="W16" i="4"/>
  <c r="W17" i="4" l="1"/>
  <c r="W21" i="1"/>
  <c r="W18" i="12"/>
  <c r="W23" i="12" s="1"/>
  <c r="X228" i="6"/>
  <c r="X229" i="6"/>
  <c r="X230" i="6"/>
  <c r="X231" i="6"/>
  <c r="X232" i="6"/>
  <c r="X233" i="6"/>
  <c r="X234" i="6"/>
  <c r="X235" i="6"/>
  <c r="X236" i="6"/>
  <c r="X237" i="6"/>
  <c r="X238" i="6"/>
  <c r="X239" i="6"/>
  <c r="X240" i="6"/>
  <c r="X241" i="6"/>
  <c r="X242" i="6"/>
  <c r="X136" i="6"/>
  <c r="X226" i="11" s="1"/>
  <c r="X331" i="6"/>
  <c r="X134" i="5"/>
  <c r="X242" i="5"/>
  <c r="X136" i="5"/>
  <c r="X225" i="11" s="1"/>
  <c r="X243" i="5"/>
  <c r="Y176" i="5"/>
  <c r="Y177" i="5"/>
  <c r="Y178" i="5"/>
  <c r="Y179" i="5"/>
  <c r="Y180" i="5"/>
  <c r="Y181" i="5"/>
  <c r="Y182" i="5"/>
  <c r="Y183" i="5"/>
  <c r="Y184" i="5"/>
  <c r="Y185" i="5"/>
  <c r="Y186" i="5"/>
  <c r="Y187" i="5"/>
  <c r="Y188" i="5"/>
  <c r="Y189" i="5"/>
  <c r="Y190" i="5"/>
  <c r="W313" i="6"/>
  <c r="W316" i="6" s="1"/>
  <c r="W320" i="6" s="1"/>
  <c r="W314" i="6"/>
  <c r="W317" i="6" s="1"/>
  <c r="W321" i="6" s="1"/>
  <c r="W312" i="6"/>
  <c r="W285" i="6"/>
  <c r="X226" i="5"/>
  <c r="X227" i="5"/>
  <c r="X230" i="5" s="1"/>
  <c r="X234" i="5" s="1"/>
  <c r="X228" i="5"/>
  <c r="X231" i="5" s="1"/>
  <c r="X235" i="5" s="1"/>
  <c r="X171" i="6"/>
  <c r="X271" i="11" s="1"/>
  <c r="X282" i="6"/>
  <c r="X284" i="6"/>
  <c r="Y197" i="5"/>
  <c r="Y199" i="5"/>
  <c r="Y60" i="6"/>
  <c r="Y262" i="6"/>
  <c r="Y263" i="6"/>
  <c r="Y264" i="6"/>
  <c r="Y265" i="6"/>
  <c r="Y266" i="6"/>
  <c r="Y267" i="6"/>
  <c r="Y268" i="6"/>
  <c r="Y269" i="6"/>
  <c r="Y270" i="6"/>
  <c r="Y271" i="6"/>
  <c r="Y272" i="6"/>
  <c r="Y273" i="6"/>
  <c r="Y274" i="6"/>
  <c r="Y275" i="6"/>
  <c r="Y276" i="6"/>
  <c r="Y245" i="6"/>
  <c r="Y246" i="6"/>
  <c r="Y247" i="6"/>
  <c r="Y248" i="6"/>
  <c r="Y249" i="6"/>
  <c r="Y250" i="6"/>
  <c r="Y251" i="6"/>
  <c r="Y252" i="6"/>
  <c r="Y253" i="6"/>
  <c r="Y254" i="6"/>
  <c r="Y255" i="6"/>
  <c r="Y256" i="6"/>
  <c r="Y257" i="6"/>
  <c r="Y258" i="6"/>
  <c r="Y259" i="6"/>
  <c r="Y211" i="6"/>
  <c r="Y212" i="6"/>
  <c r="Y213" i="6"/>
  <c r="Y214" i="6"/>
  <c r="Y215" i="6"/>
  <c r="Y216" i="6"/>
  <c r="Y217" i="6"/>
  <c r="Y218" i="6"/>
  <c r="Y219" i="6"/>
  <c r="Y220" i="6"/>
  <c r="Y221" i="6"/>
  <c r="Y222" i="6"/>
  <c r="Y223" i="6"/>
  <c r="Y224" i="6"/>
  <c r="Y225" i="6"/>
  <c r="Y194" i="6"/>
  <c r="Y195" i="6"/>
  <c r="Y196" i="6"/>
  <c r="Y197" i="6"/>
  <c r="Y198" i="6"/>
  <c r="Y199" i="6"/>
  <c r="Y200" i="6"/>
  <c r="Y201" i="6"/>
  <c r="Y202" i="6"/>
  <c r="Y203" i="6"/>
  <c r="Y204" i="6"/>
  <c r="Y205" i="6"/>
  <c r="Y206" i="6"/>
  <c r="Y207" i="6"/>
  <c r="Y208" i="6"/>
  <c r="Y177" i="6"/>
  <c r="Y178" i="6"/>
  <c r="Y179" i="6"/>
  <c r="Y180" i="6"/>
  <c r="Y181" i="6"/>
  <c r="Y182" i="6"/>
  <c r="Y183" i="6"/>
  <c r="Y184" i="6"/>
  <c r="Y185" i="6"/>
  <c r="Y186" i="6"/>
  <c r="Y187" i="6"/>
  <c r="Y188" i="6"/>
  <c r="Y189" i="6"/>
  <c r="Y190" i="6"/>
  <c r="Y191" i="6"/>
  <c r="W283" i="6"/>
  <c r="W286" i="6" s="1"/>
  <c r="W289" i="6" s="1"/>
  <c r="W293" i="6" s="1"/>
  <c r="W287" i="6"/>
  <c r="W290" i="6" s="1"/>
  <c r="W294" i="6" s="1"/>
  <c r="X198" i="5"/>
  <c r="W202" i="5"/>
  <c r="W205" i="5" s="1"/>
  <c r="W209" i="5" s="1"/>
  <c r="W201" i="5"/>
  <c r="W204" i="5" s="1"/>
  <c r="W208" i="5" s="1"/>
  <c r="W200" i="5"/>
  <c r="W270" i="11"/>
  <c r="W173" i="5"/>
  <c r="W312" i="11" s="1"/>
  <c r="X30" i="6"/>
  <c r="Y30" i="5"/>
  <c r="X171" i="5"/>
  <c r="X133" i="5"/>
  <c r="W148" i="6"/>
  <c r="W173" i="6"/>
  <c r="W313" i="11" s="1"/>
  <c r="X133" i="6"/>
  <c r="W232" i="9"/>
  <c r="W147" i="6"/>
  <c r="Z45" i="1"/>
  <c r="Z65" i="5" s="1"/>
  <c r="Z44" i="1"/>
  <c r="Z64" i="5" s="1"/>
  <c r="X41" i="5"/>
  <c r="X45" i="5"/>
  <c r="X48" i="5"/>
  <c r="X167" i="5" s="1"/>
  <c r="X36" i="5"/>
  <c r="X40" i="5"/>
  <c r="X44" i="5"/>
  <c r="X35" i="5"/>
  <c r="X39" i="5"/>
  <c r="X43" i="5"/>
  <c r="X47" i="5"/>
  <c r="X38" i="5"/>
  <c r="X42" i="5"/>
  <c r="X46" i="5"/>
  <c r="X35" i="6"/>
  <c r="X36" i="6"/>
  <c r="X37" i="6"/>
  <c r="X156" i="6" s="1"/>
  <c r="X38" i="6"/>
  <c r="X39" i="6"/>
  <c r="X40" i="6"/>
  <c r="X41" i="6"/>
  <c r="X42" i="6"/>
  <c r="X43" i="6"/>
  <c r="X44" i="6"/>
  <c r="X45" i="6"/>
  <c r="X46" i="6"/>
  <c r="X47" i="6"/>
  <c r="X48" i="6"/>
  <c r="X167" i="6" s="1"/>
  <c r="X145" i="6"/>
  <c r="X142" i="6"/>
  <c r="X144" i="6"/>
  <c r="X141" i="6"/>
  <c r="Y29" i="1"/>
  <c r="Y32" i="5" s="1"/>
  <c r="X156" i="5"/>
  <c r="W147" i="5"/>
  <c r="W148" i="5"/>
  <c r="X141" i="5"/>
  <c r="X144" i="5"/>
  <c r="X142" i="5"/>
  <c r="X145" i="5"/>
  <c r="W222" i="9"/>
  <c r="W72" i="9"/>
  <c r="W54" i="9"/>
  <c r="Z26" i="1"/>
  <c r="W63" i="9"/>
  <c r="V243" i="9"/>
  <c r="W192" i="10"/>
  <c r="Z44" i="3"/>
  <c r="Z64" i="6" s="1"/>
  <c r="W202" i="9"/>
  <c r="W35" i="9"/>
  <c r="W192" i="9"/>
  <c r="W44" i="9"/>
  <c r="W44" i="10"/>
  <c r="W202" i="10"/>
  <c r="V243" i="10"/>
  <c r="AB206" i="10"/>
  <c r="AB174" i="10"/>
  <c r="AB182" i="10" s="1"/>
  <c r="AB163" i="10"/>
  <c r="AB171" i="10" s="1"/>
  <c r="AC235" i="10"/>
  <c r="AC238" i="10" s="1"/>
  <c r="W35" i="10"/>
  <c r="U247" i="8"/>
  <c r="V67" i="8"/>
  <c r="V226" i="8"/>
  <c r="Y80" i="1"/>
  <c r="W222" i="10"/>
  <c r="V236" i="8"/>
  <c r="Y84" i="8"/>
  <c r="AA239" i="8"/>
  <c r="AA242" i="8" s="1"/>
  <c r="AA210" i="8"/>
  <c r="AA178" i="8"/>
  <c r="AA186" i="8" s="1"/>
  <c r="AA167" i="8"/>
  <c r="AA175" i="8" s="1"/>
  <c r="V77" i="8"/>
  <c r="X15" i="3"/>
  <c r="W72" i="10"/>
  <c r="V57" i="8"/>
  <c r="W232" i="10"/>
  <c r="W63" i="10"/>
  <c r="X221" i="8"/>
  <c r="X198" i="10"/>
  <c r="V196" i="8"/>
  <c r="X232" i="8"/>
  <c r="Y15" i="3"/>
  <c r="X208" i="10"/>
  <c r="U249" i="8"/>
  <c r="V245" i="9"/>
  <c r="X217" i="10"/>
  <c r="X228" i="10"/>
  <c r="X188" i="9"/>
  <c r="X59" i="9"/>
  <c r="X218" i="9" s="1"/>
  <c r="X50" i="9"/>
  <c r="X209" i="9" s="1"/>
  <c r="X69" i="9"/>
  <c r="X229" i="9" s="1"/>
  <c r="X41" i="9"/>
  <c r="X199" i="9" s="1"/>
  <c r="X32" i="9"/>
  <c r="X189" i="9" s="1"/>
  <c r="X10" i="9"/>
  <c r="X15" i="9" s="1"/>
  <c r="W17" i="3"/>
  <c r="W22" i="3" s="1"/>
  <c r="X198" i="9"/>
  <c r="V245" i="10"/>
  <c r="W54" i="10"/>
  <c r="Y68" i="10"/>
  <c r="Y58" i="10"/>
  <c r="Y49" i="10"/>
  <c r="Y40" i="10"/>
  <c r="Y31" i="10"/>
  <c r="Y21" i="10"/>
  <c r="Y26" i="10" s="1"/>
  <c r="X192" i="8"/>
  <c r="V217" i="8"/>
  <c r="W213" i="9"/>
  <c r="X228" i="9"/>
  <c r="X232" i="9" s="1"/>
  <c r="W74" i="8"/>
  <c r="W63" i="8"/>
  <c r="W53" i="8"/>
  <c r="W43" i="8"/>
  <c r="W33" i="8"/>
  <c r="W10" i="8"/>
  <c r="W15" i="8" s="1"/>
  <c r="W213" i="10"/>
  <c r="X218" i="10"/>
  <c r="X209" i="10"/>
  <c r="X229" i="10"/>
  <c r="X199" i="10"/>
  <c r="X189" i="10"/>
  <c r="X15" i="10"/>
  <c r="X202" i="8"/>
  <c r="W2" i="7"/>
  <c r="X16" i="1"/>
  <c r="V46" i="8"/>
  <c r="X208" i="9"/>
  <c r="X54" i="9"/>
  <c r="X212" i="8"/>
  <c r="Y79" i="9"/>
  <c r="Y49" i="9"/>
  <c r="Y40" i="9"/>
  <c r="Y68" i="9"/>
  <c r="Y58" i="9"/>
  <c r="Y31" i="9"/>
  <c r="Y21" i="9"/>
  <c r="Y26" i="9" s="1"/>
  <c r="X188" i="10"/>
  <c r="V206" i="8"/>
  <c r="X217" i="9"/>
  <c r="V36" i="8"/>
  <c r="Y26" i="3"/>
  <c r="Y48" i="3"/>
  <c r="Y29" i="3"/>
  <c r="Y60" i="3"/>
  <c r="X150" i="6"/>
  <c r="Y57" i="3"/>
  <c r="Y139" i="6" s="1"/>
  <c r="Y56" i="3"/>
  <c r="Y138" i="6" s="1"/>
  <c r="Y53" i="3"/>
  <c r="Y51" i="3"/>
  <c r="Y330" i="6" s="1"/>
  <c r="Y50" i="3"/>
  <c r="Y329" i="6" s="1"/>
  <c r="Y82" i="1"/>
  <c r="Y241" i="5" s="1"/>
  <c r="Y83" i="1"/>
  <c r="Y85" i="1"/>
  <c r="Y88" i="1"/>
  <c r="Y138" i="5" s="1"/>
  <c r="Y89" i="1"/>
  <c r="Y139" i="5" s="1"/>
  <c r="Z39" i="3"/>
  <c r="Z59" i="6" s="1"/>
  <c r="Z40" i="3"/>
  <c r="Z41" i="3"/>
  <c r="Z61" i="6" s="1"/>
  <c r="Z42" i="3"/>
  <c r="Z62" i="6" s="1"/>
  <c r="Z43" i="3"/>
  <c r="Z63" i="6" s="1"/>
  <c r="Z45" i="3"/>
  <c r="Z65" i="6" s="1"/>
  <c r="Z27" i="3"/>
  <c r="Z27" i="1"/>
  <c r="Z31" i="5" s="1"/>
  <c r="Z39" i="1"/>
  <c r="Z59" i="5" s="1"/>
  <c r="Z40" i="1"/>
  <c r="Z60" i="5" s="1"/>
  <c r="Z41" i="1"/>
  <c r="Z61" i="5" s="1"/>
  <c r="Z42" i="1"/>
  <c r="Z62" i="5" s="1"/>
  <c r="Z43" i="1"/>
  <c r="Z63" i="5" s="1"/>
  <c r="X16" i="4"/>
  <c r="X18" i="12" l="1"/>
  <c r="X23" i="12" s="1"/>
  <c r="X17" i="4"/>
  <c r="Y16" i="3"/>
  <c r="X16" i="3"/>
  <c r="Y62" i="8" s="1"/>
  <c r="Y69" i="10"/>
  <c r="Y59" i="10"/>
  <c r="Y50" i="10"/>
  <c r="Y41" i="10"/>
  <c r="Y32" i="10"/>
  <c r="Y10" i="10"/>
  <c r="W22" i="4"/>
  <c r="Y136" i="5"/>
  <c r="Y225" i="11" s="1"/>
  <c r="Y243" i="5"/>
  <c r="Y134" i="5"/>
  <c r="Y242" i="5"/>
  <c r="Y136" i="6"/>
  <c r="Y226" i="11" s="1"/>
  <c r="Y331" i="6"/>
  <c r="Y228" i="6"/>
  <c r="Y229" i="6"/>
  <c r="Y230" i="6"/>
  <c r="Y231" i="6"/>
  <c r="Y232" i="6"/>
  <c r="Y233" i="6"/>
  <c r="Y234" i="6"/>
  <c r="Y235" i="6"/>
  <c r="Y236" i="6"/>
  <c r="Y237" i="6"/>
  <c r="Y238" i="6"/>
  <c r="Y239" i="6"/>
  <c r="Y240" i="6"/>
  <c r="Y241" i="6"/>
  <c r="Y242" i="6"/>
  <c r="X21" i="1"/>
  <c r="Z176" i="5"/>
  <c r="Z177" i="5"/>
  <c r="Z178" i="5"/>
  <c r="Z179" i="5"/>
  <c r="Z180" i="5"/>
  <c r="Z181" i="5"/>
  <c r="Z182" i="5"/>
  <c r="Z183" i="5"/>
  <c r="Z184" i="5"/>
  <c r="Z185" i="5"/>
  <c r="Z186" i="5"/>
  <c r="Z187" i="5"/>
  <c r="Z188" i="5"/>
  <c r="Z189" i="5"/>
  <c r="Z190" i="5"/>
  <c r="X313" i="6"/>
  <c r="X316" i="6" s="1"/>
  <c r="X320" i="6" s="1"/>
  <c r="X312" i="6"/>
  <c r="X314" i="6"/>
  <c r="X317" i="6" s="1"/>
  <c r="X321" i="6" s="1"/>
  <c r="Y226" i="5"/>
  <c r="Y228" i="5"/>
  <c r="Y231" i="5" s="1"/>
  <c r="Y235" i="5" s="1"/>
  <c r="Y227" i="5"/>
  <c r="Y230" i="5" s="1"/>
  <c r="Y234" i="5" s="1"/>
  <c r="X285" i="6"/>
  <c r="Z60" i="6"/>
  <c r="Z262" i="6"/>
  <c r="Z263" i="6"/>
  <c r="Z264" i="6"/>
  <c r="Z265" i="6"/>
  <c r="Z266" i="6"/>
  <c r="Z267" i="6"/>
  <c r="Z268" i="6"/>
  <c r="Z269" i="6"/>
  <c r="Z270" i="6"/>
  <c r="Z271" i="6"/>
  <c r="Z272" i="6"/>
  <c r="Z273" i="6"/>
  <c r="Z274" i="6"/>
  <c r="Z275" i="6"/>
  <c r="Z276" i="6"/>
  <c r="Z245" i="6"/>
  <c r="Z246" i="6"/>
  <c r="Z247" i="6"/>
  <c r="Z248" i="6"/>
  <c r="Z249" i="6"/>
  <c r="Z250" i="6"/>
  <c r="Z251" i="6"/>
  <c r="Z252" i="6"/>
  <c r="Z253" i="6"/>
  <c r="Z254" i="6"/>
  <c r="Z255" i="6"/>
  <c r="Z256" i="6"/>
  <c r="Z257" i="6"/>
  <c r="Z258" i="6"/>
  <c r="Z259" i="6"/>
  <c r="Z211" i="6"/>
  <c r="Z212" i="6"/>
  <c r="Z213" i="6"/>
  <c r="Z214" i="6"/>
  <c r="Z215" i="6"/>
  <c r="Z216" i="6"/>
  <c r="Z217" i="6"/>
  <c r="Z218" i="6"/>
  <c r="Z219" i="6"/>
  <c r="Z220" i="6"/>
  <c r="Z221" i="6"/>
  <c r="Z222" i="6"/>
  <c r="Z223" i="6"/>
  <c r="Z224" i="6"/>
  <c r="Z225" i="6"/>
  <c r="Z194" i="6"/>
  <c r="Z195" i="6"/>
  <c r="Z196" i="6"/>
  <c r="Z197" i="6"/>
  <c r="Z198" i="6"/>
  <c r="Z199" i="6"/>
  <c r="Z200" i="6"/>
  <c r="Z201" i="6"/>
  <c r="Z202" i="6"/>
  <c r="Z203" i="6"/>
  <c r="Z204" i="6"/>
  <c r="Z205" i="6"/>
  <c r="Z206" i="6"/>
  <c r="Z207" i="6"/>
  <c r="Z208" i="6"/>
  <c r="Z177" i="6"/>
  <c r="Z178" i="6"/>
  <c r="Z179" i="6"/>
  <c r="Z180" i="6"/>
  <c r="Z181" i="6"/>
  <c r="Z182" i="6"/>
  <c r="Z183" i="6"/>
  <c r="Z184" i="6"/>
  <c r="Z185" i="6"/>
  <c r="Z186" i="6"/>
  <c r="Z187" i="6"/>
  <c r="Z188" i="6"/>
  <c r="Z189" i="6"/>
  <c r="Z190" i="6"/>
  <c r="Z191" i="6"/>
  <c r="Z197" i="5"/>
  <c r="Z199" i="5"/>
  <c r="Y171" i="6"/>
  <c r="Y271" i="11" s="1"/>
  <c r="Y282" i="6"/>
  <c r="Y284" i="6"/>
  <c r="Y198" i="5"/>
  <c r="X283" i="6"/>
  <c r="X286" i="6" s="1"/>
  <c r="X289" i="6" s="1"/>
  <c r="X293" i="6" s="1"/>
  <c r="X287" i="6"/>
  <c r="X290" i="6" s="1"/>
  <c r="X294" i="6" s="1"/>
  <c r="X202" i="5"/>
  <c r="X205" i="5" s="1"/>
  <c r="X209" i="5" s="1"/>
  <c r="X201" i="5"/>
  <c r="X204" i="5" s="1"/>
  <c r="X208" i="5" s="1"/>
  <c r="X200" i="5"/>
  <c r="X270" i="11"/>
  <c r="X173" i="5"/>
  <c r="X312" i="11" s="1"/>
  <c r="Y30" i="6"/>
  <c r="Z30" i="5"/>
  <c r="Y171" i="5"/>
  <c r="Y133" i="5"/>
  <c r="X147" i="6"/>
  <c r="Y133" i="6"/>
  <c r="X173" i="6"/>
  <c r="X313" i="11" s="1"/>
  <c r="AA44" i="1"/>
  <c r="AA64" i="5" s="1"/>
  <c r="AA45" i="1"/>
  <c r="AA65" i="5" s="1"/>
  <c r="Y38" i="5"/>
  <c r="Y42" i="5"/>
  <c r="Y46" i="5"/>
  <c r="Y36" i="5"/>
  <c r="Y40" i="5"/>
  <c r="Y156" i="5"/>
  <c r="Y41" i="5"/>
  <c r="Y45" i="5"/>
  <c r="Y44" i="5"/>
  <c r="Y48" i="5"/>
  <c r="Y167" i="5" s="1"/>
  <c r="Y35" i="5"/>
  <c r="Y39" i="5"/>
  <c r="Y43" i="5"/>
  <c r="Y47" i="5"/>
  <c r="X148" i="6"/>
  <c r="Y141" i="6"/>
  <c r="Y144" i="6"/>
  <c r="Y142" i="6"/>
  <c r="Y145" i="6"/>
  <c r="Y35" i="6"/>
  <c r="Y36" i="6"/>
  <c r="Y37" i="6"/>
  <c r="Y156" i="6" s="1"/>
  <c r="Y38" i="6"/>
  <c r="Y39" i="6"/>
  <c r="Y40" i="6"/>
  <c r="Y41" i="6"/>
  <c r="Y42" i="6"/>
  <c r="Y43" i="6"/>
  <c r="Y44" i="6"/>
  <c r="Y45" i="6"/>
  <c r="Y46" i="6"/>
  <c r="Y47" i="6"/>
  <c r="Y48" i="6"/>
  <c r="Y167" i="6" s="1"/>
  <c r="Z29" i="1"/>
  <c r="Z32" i="5" s="1"/>
  <c r="X148" i="5"/>
  <c r="X147" i="5"/>
  <c r="Y141" i="5"/>
  <c r="Y144" i="5"/>
  <c r="Y142" i="5"/>
  <c r="Y145" i="5"/>
  <c r="X213" i="9"/>
  <c r="Y14" i="4"/>
  <c r="X63" i="9"/>
  <c r="X222" i="9"/>
  <c r="W243" i="9"/>
  <c r="AA26" i="1"/>
  <c r="AA44" i="3"/>
  <c r="AA64" i="6" s="1"/>
  <c r="W245" i="10"/>
  <c r="AC206" i="10"/>
  <c r="AC174" i="10"/>
  <c r="AC182" i="10" s="1"/>
  <c r="AC163" i="10"/>
  <c r="AC171" i="10" s="1"/>
  <c r="AD235" i="10"/>
  <c r="AD238" i="10" s="1"/>
  <c r="Y73" i="8"/>
  <c r="Y232" i="8" s="1"/>
  <c r="X192" i="9"/>
  <c r="X72" i="9"/>
  <c r="Z80" i="1"/>
  <c r="Y21" i="8"/>
  <c r="Y26" i="8" s="1"/>
  <c r="Y32" i="8"/>
  <c r="Y192" i="8" s="1"/>
  <c r="Z84" i="8"/>
  <c r="Y42" i="8"/>
  <c r="Y202" i="8" s="1"/>
  <c r="V247" i="8"/>
  <c r="Y52" i="8"/>
  <c r="Y212" i="8" s="1"/>
  <c r="AB239" i="8"/>
  <c r="AB242" i="8" s="1"/>
  <c r="AB210" i="8"/>
  <c r="AB178" i="8"/>
  <c r="AB186" i="8" s="1"/>
  <c r="AB167" i="8"/>
  <c r="AB175" i="8" s="1"/>
  <c r="X202" i="9"/>
  <c r="X35" i="9"/>
  <c r="Z73" i="8"/>
  <c r="Z62" i="8"/>
  <c r="Z52" i="8"/>
  <c r="Z42" i="8"/>
  <c r="Z32" i="8"/>
  <c r="Z21" i="8"/>
  <c r="Z26" i="8" s="1"/>
  <c r="Y228" i="9"/>
  <c r="Y198" i="10"/>
  <c r="X222" i="10"/>
  <c r="Y198" i="9"/>
  <c r="Y208" i="10"/>
  <c r="Z15" i="3"/>
  <c r="Y208" i="9"/>
  <c r="W193" i="8"/>
  <c r="W196" i="8" s="1"/>
  <c r="W36" i="8"/>
  <c r="Y217" i="10"/>
  <c r="X74" i="8"/>
  <c r="X63" i="8"/>
  <c r="X53" i="8"/>
  <c r="X43" i="8"/>
  <c r="X33" i="8"/>
  <c r="X10" i="8"/>
  <c r="X15" i="8" s="1"/>
  <c r="X35" i="10"/>
  <c r="W203" i="8"/>
  <c r="W206" i="8" s="1"/>
  <c r="W46" i="8"/>
  <c r="Y228" i="10"/>
  <c r="X54" i="10"/>
  <c r="X192" i="10"/>
  <c r="Y50" i="9"/>
  <c r="Y209" i="9" s="1"/>
  <c r="Y41" i="9"/>
  <c r="Y199" i="9" s="1"/>
  <c r="Y69" i="9"/>
  <c r="Y229" i="9" s="1"/>
  <c r="Y59" i="9"/>
  <c r="Y218" i="9" s="1"/>
  <c r="Y32" i="9"/>
  <c r="Y189" i="9" s="1"/>
  <c r="Y10" i="9"/>
  <c r="Y15" i="9" s="1"/>
  <c r="X17" i="3"/>
  <c r="X22" i="3" s="1"/>
  <c r="W213" i="8"/>
  <c r="W217" i="8" s="1"/>
  <c r="W57" i="8"/>
  <c r="Y218" i="10"/>
  <c r="Y209" i="10"/>
  <c r="Y229" i="10"/>
  <c r="Y199" i="10"/>
  <c r="Y189" i="10"/>
  <c r="Y15" i="10"/>
  <c r="X72" i="10"/>
  <c r="X213" i="10"/>
  <c r="W243" i="10"/>
  <c r="W222" i="8"/>
  <c r="W226" i="8" s="1"/>
  <c r="W67" i="8"/>
  <c r="X232" i="10"/>
  <c r="V249" i="8"/>
  <c r="W245" i="9"/>
  <c r="Y188" i="9"/>
  <c r="W233" i="8"/>
  <c r="W236" i="8" s="1"/>
  <c r="W77" i="8"/>
  <c r="X2" i="7"/>
  <c r="Y16" i="1"/>
  <c r="X44" i="10"/>
  <c r="Y221" i="8"/>
  <c r="Z68" i="10"/>
  <c r="Z58" i="10"/>
  <c r="Z49" i="10"/>
  <c r="Z40" i="10"/>
  <c r="Z31" i="10"/>
  <c r="Z21" i="10"/>
  <c r="Z26" i="10" s="1"/>
  <c r="Y217" i="9"/>
  <c r="Y188" i="10"/>
  <c r="X44" i="9"/>
  <c r="X63" i="10"/>
  <c r="Z79" i="9"/>
  <c r="Z68" i="9"/>
  <c r="Z58" i="9"/>
  <c r="Z49" i="9"/>
  <c r="Z40" i="9"/>
  <c r="Z31" i="9"/>
  <c r="Z21" i="9"/>
  <c r="Z26" i="9" s="1"/>
  <c r="X202" i="10"/>
  <c r="AA43" i="1"/>
  <c r="AA63" i="5" s="1"/>
  <c r="AA42" i="1"/>
  <c r="AA62" i="5" s="1"/>
  <c r="AA41" i="1"/>
  <c r="AA61" i="5" s="1"/>
  <c r="AA40" i="1"/>
  <c r="AA60" i="5" s="1"/>
  <c r="AA39" i="1"/>
  <c r="AA59" i="5" s="1"/>
  <c r="AA27" i="1"/>
  <c r="AA31" i="5" s="1"/>
  <c r="AA27" i="3"/>
  <c r="AA45" i="3"/>
  <c r="AA65" i="6" s="1"/>
  <c r="AA43" i="3"/>
  <c r="AA63" i="6" s="1"/>
  <c r="AA42" i="3"/>
  <c r="AA62" i="6" s="1"/>
  <c r="AA41" i="3"/>
  <c r="AA61" i="6" s="1"/>
  <c r="AA40" i="3"/>
  <c r="AA39" i="3"/>
  <c r="AA59" i="6" s="1"/>
  <c r="Z89" i="1"/>
  <c r="Z139" i="5" s="1"/>
  <c r="Z88" i="1"/>
  <c r="Z138" i="5" s="1"/>
  <c r="Z85" i="1"/>
  <c r="Z83" i="1"/>
  <c r="Z82" i="1"/>
  <c r="Z241" i="5" s="1"/>
  <c r="Z50" i="3"/>
  <c r="Z329" i="6" s="1"/>
  <c r="Z51" i="3"/>
  <c r="Z330" i="6" s="1"/>
  <c r="Z53" i="3"/>
  <c r="Z56" i="3"/>
  <c r="Z138" i="6" s="1"/>
  <c r="Z57" i="3"/>
  <c r="Z139" i="6" s="1"/>
  <c r="Z60" i="3"/>
  <c r="Y150" i="6"/>
  <c r="Z29" i="3"/>
  <c r="Z48" i="3"/>
  <c r="Z26" i="3"/>
  <c r="Z14" i="4"/>
  <c r="Z16" i="3" l="1"/>
  <c r="Z69" i="10"/>
  <c r="Z59" i="10"/>
  <c r="Z50" i="10"/>
  <c r="Z41" i="10"/>
  <c r="Z32" i="10"/>
  <c r="Z10" i="10"/>
  <c r="X22" i="4"/>
  <c r="Y16" i="4"/>
  <c r="Y17" i="4"/>
  <c r="Y21" i="1"/>
  <c r="Y18" i="12"/>
  <c r="Y23" i="12" s="1"/>
  <c r="X243" i="9"/>
  <c r="Z228" i="6"/>
  <c r="Z229" i="6"/>
  <c r="Z230" i="6"/>
  <c r="Z231" i="6"/>
  <c r="Z232" i="6"/>
  <c r="Z233" i="6"/>
  <c r="Z234" i="6"/>
  <c r="Z235" i="6"/>
  <c r="Z236" i="6"/>
  <c r="Z237" i="6"/>
  <c r="Z238" i="6"/>
  <c r="Z239" i="6"/>
  <c r="Z240" i="6"/>
  <c r="Z241" i="6"/>
  <c r="Z242" i="6"/>
  <c r="Z136" i="6"/>
  <c r="Z226" i="11" s="1"/>
  <c r="Z331" i="6"/>
  <c r="Z134" i="5"/>
  <c r="Z242" i="5"/>
  <c r="Z136" i="5"/>
  <c r="Z225" i="11" s="1"/>
  <c r="Z243" i="5"/>
  <c r="AA176" i="5"/>
  <c r="AA177" i="5"/>
  <c r="AA178" i="5"/>
  <c r="AA179" i="5"/>
  <c r="AA180" i="5"/>
  <c r="AA181" i="5"/>
  <c r="AA182" i="5"/>
  <c r="AA183" i="5"/>
  <c r="AA184" i="5"/>
  <c r="AA185" i="5"/>
  <c r="AA186" i="5"/>
  <c r="AA187" i="5"/>
  <c r="AA188" i="5"/>
  <c r="AA189" i="5"/>
  <c r="AA190" i="5"/>
  <c r="Y314" i="6"/>
  <c r="Y317" i="6" s="1"/>
  <c r="Y321" i="6" s="1"/>
  <c r="Y312" i="6"/>
  <c r="Y313" i="6"/>
  <c r="Y316" i="6" s="1"/>
  <c r="Y320" i="6" s="1"/>
  <c r="Y285" i="6"/>
  <c r="Z226" i="5"/>
  <c r="Z228" i="5"/>
  <c r="Z231" i="5" s="1"/>
  <c r="Z235" i="5" s="1"/>
  <c r="Z227" i="5"/>
  <c r="Z230" i="5" s="1"/>
  <c r="Z234" i="5" s="1"/>
  <c r="Z171" i="6"/>
  <c r="Z271" i="11" s="1"/>
  <c r="Z282" i="6"/>
  <c r="Z284" i="6"/>
  <c r="AA197" i="5"/>
  <c r="AA199" i="5"/>
  <c r="AA60" i="6"/>
  <c r="AA262" i="6"/>
  <c r="AA263" i="6"/>
  <c r="AA264" i="6"/>
  <c r="AA265" i="6"/>
  <c r="AA266" i="6"/>
  <c r="AA267" i="6"/>
  <c r="AA268" i="6"/>
  <c r="AA269" i="6"/>
  <c r="AA270" i="6"/>
  <c r="AA271" i="6"/>
  <c r="AA272" i="6"/>
  <c r="AA273" i="6"/>
  <c r="AA274" i="6"/>
  <c r="AA275" i="6"/>
  <c r="AA276" i="6"/>
  <c r="AA245" i="6"/>
  <c r="AA246" i="6"/>
  <c r="AA247" i="6"/>
  <c r="AA248" i="6"/>
  <c r="AA249" i="6"/>
  <c r="AA250" i="6"/>
  <c r="AA251" i="6"/>
  <c r="AA252" i="6"/>
  <c r="AA253" i="6"/>
  <c r="AA254" i="6"/>
  <c r="AA255" i="6"/>
  <c r="AA256" i="6"/>
  <c r="AA257" i="6"/>
  <c r="AA258" i="6"/>
  <c r="AA259" i="6"/>
  <c r="AA211" i="6"/>
  <c r="AA212" i="6"/>
  <c r="AA213" i="6"/>
  <c r="AA214" i="6"/>
  <c r="AA215" i="6"/>
  <c r="AA216" i="6"/>
  <c r="AA217" i="6"/>
  <c r="AA218" i="6"/>
  <c r="AA219" i="6"/>
  <c r="AA220" i="6"/>
  <c r="AA221" i="6"/>
  <c r="AA222" i="6"/>
  <c r="AA223" i="6"/>
  <c r="AA224" i="6"/>
  <c r="AA225" i="6"/>
  <c r="AA194" i="6"/>
  <c r="AA195" i="6"/>
  <c r="AA196" i="6"/>
  <c r="AA197" i="6"/>
  <c r="AA198" i="6"/>
  <c r="AA199" i="6"/>
  <c r="AA200" i="6"/>
  <c r="AA201" i="6"/>
  <c r="AA202" i="6"/>
  <c r="AA203" i="6"/>
  <c r="AA204" i="6"/>
  <c r="AA205" i="6"/>
  <c r="AA206" i="6"/>
  <c r="AA207" i="6"/>
  <c r="AA208" i="6"/>
  <c r="AA177" i="6"/>
  <c r="AA178" i="6"/>
  <c r="AA179" i="6"/>
  <c r="AA180" i="6"/>
  <c r="AA181" i="6"/>
  <c r="AA182" i="6"/>
  <c r="AA183" i="6"/>
  <c r="AA184" i="6"/>
  <c r="AA185" i="6"/>
  <c r="AA186" i="6"/>
  <c r="AA187" i="6"/>
  <c r="AA188" i="6"/>
  <c r="AA189" i="6"/>
  <c r="AA190" i="6"/>
  <c r="AA191" i="6"/>
  <c r="Y283" i="6"/>
  <c r="Y286" i="6" s="1"/>
  <c r="Y289" i="6" s="1"/>
  <c r="Y293" i="6" s="1"/>
  <c r="Y287" i="6"/>
  <c r="Y290" i="6" s="1"/>
  <c r="Y294" i="6" s="1"/>
  <c r="Z198" i="5"/>
  <c r="Y202" i="5"/>
  <c r="Y205" i="5" s="1"/>
  <c r="Y209" i="5" s="1"/>
  <c r="Y201" i="5"/>
  <c r="Y204" i="5" s="1"/>
  <c r="Y208" i="5" s="1"/>
  <c r="Y200" i="5"/>
  <c r="Y270" i="11"/>
  <c r="Y173" i="5"/>
  <c r="Y312" i="11" s="1"/>
  <c r="Z30" i="6"/>
  <c r="AA30" i="5"/>
  <c r="Z171" i="5"/>
  <c r="Z133" i="5"/>
  <c r="Y147" i="6"/>
  <c r="Z133" i="6"/>
  <c r="Y173" i="6"/>
  <c r="Y313" i="11" s="1"/>
  <c r="Y148" i="6"/>
  <c r="AB45" i="1"/>
  <c r="AB65" i="5" s="1"/>
  <c r="AB44" i="1"/>
  <c r="AB64" i="5" s="1"/>
  <c r="Z35" i="5"/>
  <c r="Z36" i="5"/>
  <c r="Z38" i="5"/>
  <c r="Z39" i="5"/>
  <c r="Z40" i="5"/>
  <c r="Z41" i="5"/>
  <c r="Z42" i="5"/>
  <c r="Z43" i="5"/>
  <c r="Z44" i="5"/>
  <c r="Z45" i="5"/>
  <c r="Z46" i="5"/>
  <c r="Z47" i="5"/>
  <c r="Z48" i="5"/>
  <c r="Z167" i="5" s="1"/>
  <c r="Z35" i="6"/>
  <c r="Z36" i="6"/>
  <c r="Z37" i="6"/>
  <c r="Z156" i="6" s="1"/>
  <c r="Z38" i="6"/>
  <c r="Z39" i="6"/>
  <c r="Z40" i="6"/>
  <c r="Z41" i="6"/>
  <c r="Z42" i="6"/>
  <c r="Z43" i="6"/>
  <c r="Z44" i="6"/>
  <c r="Z45" i="6"/>
  <c r="Z46" i="6"/>
  <c r="Z47" i="6"/>
  <c r="Z48" i="6"/>
  <c r="Z167" i="6" s="1"/>
  <c r="Z142" i="6"/>
  <c r="Z145" i="6"/>
  <c r="Z141" i="6"/>
  <c r="Z144" i="6"/>
  <c r="AA29" i="1"/>
  <c r="AA32" i="5" s="1"/>
  <c r="Z156" i="5"/>
  <c r="Y148" i="5"/>
  <c r="Y147" i="5"/>
  <c r="Z142" i="5"/>
  <c r="Z145" i="5"/>
  <c r="Z141" i="5"/>
  <c r="Z144" i="5"/>
  <c r="AB26" i="1"/>
  <c r="Y222" i="9"/>
  <c r="X245" i="9"/>
  <c r="AB44" i="3"/>
  <c r="AB64" i="6" s="1"/>
  <c r="AD206" i="10"/>
  <c r="AD174" i="10"/>
  <c r="AD182" i="10" s="1"/>
  <c r="AD163" i="10"/>
  <c r="AD171" i="10" s="1"/>
  <c r="AE235" i="10"/>
  <c r="AE238" i="10" s="1"/>
  <c r="AA80" i="1"/>
  <c r="Y35" i="9"/>
  <c r="Y192" i="9"/>
  <c r="Y63" i="9"/>
  <c r="Y213" i="10"/>
  <c r="AB84" i="8"/>
  <c r="AC239" i="8"/>
  <c r="AC242" i="8" s="1"/>
  <c r="AC210" i="8"/>
  <c r="AC178" i="8"/>
  <c r="AC186" i="8" s="1"/>
  <c r="AC167" i="8"/>
  <c r="AC175" i="8" s="1"/>
  <c r="AA84" i="8"/>
  <c r="Y35" i="10"/>
  <c r="Y72" i="10"/>
  <c r="Y192" i="10"/>
  <c r="Y232" i="10"/>
  <c r="Y232" i="9"/>
  <c r="Z198" i="9"/>
  <c r="Z217" i="10"/>
  <c r="X203" i="8"/>
  <c r="X206" i="8" s="1"/>
  <c r="X46" i="8"/>
  <c r="Y54" i="9"/>
  <c r="Z218" i="10"/>
  <c r="Z209" i="10"/>
  <c r="Z229" i="10"/>
  <c r="Z199" i="10"/>
  <c r="Z189" i="10"/>
  <c r="Z15" i="10"/>
  <c r="Z208" i="9"/>
  <c r="Z228" i="10"/>
  <c r="X213" i="8"/>
  <c r="X217" i="8" s="1"/>
  <c r="X57" i="8"/>
  <c r="Y213" i="9"/>
  <c r="Y44" i="9"/>
  <c r="Z217" i="9"/>
  <c r="X245" i="10"/>
  <c r="X222" i="8"/>
  <c r="X226" i="8" s="1"/>
  <c r="X67" i="8"/>
  <c r="Y202" i="9"/>
  <c r="Z228" i="9"/>
  <c r="Y74" i="8"/>
  <c r="Y63" i="8"/>
  <c r="Y53" i="8"/>
  <c r="Y43" i="8"/>
  <c r="Y33" i="8"/>
  <c r="Y10" i="8"/>
  <c r="Y15" i="8" s="1"/>
  <c r="W247" i="8"/>
  <c r="X233" i="8"/>
  <c r="X236" i="8" s="1"/>
  <c r="X77" i="8"/>
  <c r="Y2" i="7"/>
  <c r="Z16" i="1"/>
  <c r="Z192" i="8"/>
  <c r="Y63" i="10"/>
  <c r="AA79" i="9"/>
  <c r="AA68" i="9"/>
  <c r="AA58" i="9"/>
  <c r="AA49" i="9"/>
  <c r="AA31" i="9"/>
  <c r="AA21" i="9"/>
  <c r="AA26" i="9" s="1"/>
  <c r="AA40" i="9"/>
  <c r="Z202" i="8"/>
  <c r="AA68" i="10"/>
  <c r="AA58" i="10"/>
  <c r="AA49" i="10"/>
  <c r="AA40" i="10"/>
  <c r="AA31" i="10"/>
  <c r="AA21" i="10"/>
  <c r="AA26" i="10" s="1"/>
  <c r="X243" i="10"/>
  <c r="Z188" i="10"/>
  <c r="Y222" i="10"/>
  <c r="Y44" i="10"/>
  <c r="Z212" i="8"/>
  <c r="AA73" i="8"/>
  <c r="AA62" i="8"/>
  <c r="AA52" i="8"/>
  <c r="AA42" i="8"/>
  <c r="AA32" i="8"/>
  <c r="AA21" i="8"/>
  <c r="AA26" i="8" s="1"/>
  <c r="Z198" i="10"/>
  <c r="Z69" i="9"/>
  <c r="Z229" i="9" s="1"/>
  <c r="Z59" i="9"/>
  <c r="Z218" i="9" s="1"/>
  <c r="Z50" i="9"/>
  <c r="Z209" i="9" s="1"/>
  <c r="Z41" i="9"/>
  <c r="Z199" i="9" s="1"/>
  <c r="Z32" i="9"/>
  <c r="Z189" i="9" s="1"/>
  <c r="Z10" i="9"/>
  <c r="Z15" i="9" s="1"/>
  <c r="Y17" i="3"/>
  <c r="Y22" i="3" s="1"/>
  <c r="AA14" i="4"/>
  <c r="Y202" i="10"/>
  <c r="Z221" i="8"/>
  <c r="Z188" i="9"/>
  <c r="Z208" i="10"/>
  <c r="X193" i="8"/>
  <c r="X196" i="8" s="1"/>
  <c r="X36" i="8"/>
  <c r="W249" i="8"/>
  <c r="Y54" i="10"/>
  <c r="Y72" i="9"/>
  <c r="Z232" i="8"/>
  <c r="AA26" i="3"/>
  <c r="AA48" i="3"/>
  <c r="AA29" i="3"/>
  <c r="AA60" i="3"/>
  <c r="Z150" i="6"/>
  <c r="AA57" i="3"/>
  <c r="AA139" i="6" s="1"/>
  <c r="AA56" i="3"/>
  <c r="AA138" i="6" s="1"/>
  <c r="AA53" i="3"/>
  <c r="AA51" i="3"/>
  <c r="AA330" i="6" s="1"/>
  <c r="AA50" i="3"/>
  <c r="AA329" i="6" s="1"/>
  <c r="AA82" i="1"/>
  <c r="AA241" i="5" s="1"/>
  <c r="AA83" i="1"/>
  <c r="AA85" i="1"/>
  <c r="AA88" i="1"/>
  <c r="AA138" i="5" s="1"/>
  <c r="AA89" i="1"/>
  <c r="AA139" i="5" s="1"/>
  <c r="AB39" i="3"/>
  <c r="AB59" i="6" s="1"/>
  <c r="AB40" i="3"/>
  <c r="AB41" i="3"/>
  <c r="AB61" i="6" s="1"/>
  <c r="AB42" i="3"/>
  <c r="AB62" i="6" s="1"/>
  <c r="AB43" i="3"/>
  <c r="AB63" i="6" s="1"/>
  <c r="AB45" i="3"/>
  <c r="AB65" i="6" s="1"/>
  <c r="AB27" i="3"/>
  <c r="AB27" i="1"/>
  <c r="AB31" i="5" s="1"/>
  <c r="AB39" i="1"/>
  <c r="AB59" i="5" s="1"/>
  <c r="AB40" i="1"/>
  <c r="AB60" i="5" s="1"/>
  <c r="AB41" i="1"/>
  <c r="AB61" i="5" s="1"/>
  <c r="AB42" i="1"/>
  <c r="AB62" i="5" s="1"/>
  <c r="AB43" i="1"/>
  <c r="AB63" i="5" s="1"/>
  <c r="Z16" i="4"/>
  <c r="Z18" i="12" l="1"/>
  <c r="Z23" i="12" s="1"/>
  <c r="Z17" i="4"/>
  <c r="AA69" i="10"/>
  <c r="AA59" i="10"/>
  <c r="AA50" i="10"/>
  <c r="AA41" i="10"/>
  <c r="AA32" i="10"/>
  <c r="AA10" i="10"/>
  <c r="Y22" i="4"/>
  <c r="AA136" i="5"/>
  <c r="AA225" i="11" s="1"/>
  <c r="AA243" i="5"/>
  <c r="AA134" i="5"/>
  <c r="AA242" i="5"/>
  <c r="AA136" i="6"/>
  <c r="AA226" i="11" s="1"/>
  <c r="AA331" i="6"/>
  <c r="AA228" i="6"/>
  <c r="AA229" i="6"/>
  <c r="AA230" i="6"/>
  <c r="AA231" i="6"/>
  <c r="AA232" i="6"/>
  <c r="AA233" i="6"/>
  <c r="AA234" i="6"/>
  <c r="AA235" i="6"/>
  <c r="AA236" i="6"/>
  <c r="AA237" i="6"/>
  <c r="AA238" i="6"/>
  <c r="AA239" i="6"/>
  <c r="AA240" i="6"/>
  <c r="AA241" i="6"/>
  <c r="AA242" i="6"/>
  <c r="Z21" i="1"/>
  <c r="AB176" i="5"/>
  <c r="AB177" i="5"/>
  <c r="AB178" i="5"/>
  <c r="AB179" i="5"/>
  <c r="AB180" i="5"/>
  <c r="AB181" i="5"/>
  <c r="AB182" i="5"/>
  <c r="AB183" i="5"/>
  <c r="AB184" i="5"/>
  <c r="AB185" i="5"/>
  <c r="AB186" i="5"/>
  <c r="AB187" i="5"/>
  <c r="AB188" i="5"/>
  <c r="AB189" i="5"/>
  <c r="AB190" i="5"/>
  <c r="Z312" i="6"/>
  <c r="Z313" i="6"/>
  <c r="Z316" i="6" s="1"/>
  <c r="Z320" i="6" s="1"/>
  <c r="Z314" i="6"/>
  <c r="Z317" i="6" s="1"/>
  <c r="Z321" i="6" s="1"/>
  <c r="AA227" i="5"/>
  <c r="AA230" i="5" s="1"/>
  <c r="AA234" i="5" s="1"/>
  <c r="AA228" i="5"/>
  <c r="AA231" i="5" s="1"/>
  <c r="AA235" i="5" s="1"/>
  <c r="AA226" i="5"/>
  <c r="Z285" i="6"/>
  <c r="AB60" i="6"/>
  <c r="AB262" i="6"/>
  <c r="AB263" i="6"/>
  <c r="AB264" i="6"/>
  <c r="AB265" i="6"/>
  <c r="AB266" i="6"/>
  <c r="AB267" i="6"/>
  <c r="AB268" i="6"/>
  <c r="AB269" i="6"/>
  <c r="AB270" i="6"/>
  <c r="AB271" i="6"/>
  <c r="AB272" i="6"/>
  <c r="AB273" i="6"/>
  <c r="AB274" i="6"/>
  <c r="AB275" i="6"/>
  <c r="AB276" i="6"/>
  <c r="AB245" i="6"/>
  <c r="AB246" i="6"/>
  <c r="AB247" i="6"/>
  <c r="AB248" i="6"/>
  <c r="AB249" i="6"/>
  <c r="AB250" i="6"/>
  <c r="AB251" i="6"/>
  <c r="AB252" i="6"/>
  <c r="AB253" i="6"/>
  <c r="AB254" i="6"/>
  <c r="AB255" i="6"/>
  <c r="AB256" i="6"/>
  <c r="AB257" i="6"/>
  <c r="AB258" i="6"/>
  <c r="AB259" i="6"/>
  <c r="AB211" i="6"/>
  <c r="AB212" i="6"/>
  <c r="AB213" i="6"/>
  <c r="AB214" i="6"/>
  <c r="AB215" i="6"/>
  <c r="AB216" i="6"/>
  <c r="AB217" i="6"/>
  <c r="AB218" i="6"/>
  <c r="AB219" i="6"/>
  <c r="AB220" i="6"/>
  <c r="AB221" i="6"/>
  <c r="AB222" i="6"/>
  <c r="AB223" i="6"/>
  <c r="AB224" i="6"/>
  <c r="AB225" i="6"/>
  <c r="AB194" i="6"/>
  <c r="AB195" i="6"/>
  <c r="AB196" i="6"/>
  <c r="AB197" i="6"/>
  <c r="AB198" i="6"/>
  <c r="AB199" i="6"/>
  <c r="AB200" i="6"/>
  <c r="AB201" i="6"/>
  <c r="AB202" i="6"/>
  <c r="AB203" i="6"/>
  <c r="AB204" i="6"/>
  <c r="AB205" i="6"/>
  <c r="AB206" i="6"/>
  <c r="AB207" i="6"/>
  <c r="AB208" i="6"/>
  <c r="AB177" i="6"/>
  <c r="AB178" i="6"/>
  <c r="AB179" i="6"/>
  <c r="AB180" i="6"/>
  <c r="AB181" i="6"/>
  <c r="AB182" i="6"/>
  <c r="AB183" i="6"/>
  <c r="AB184" i="6"/>
  <c r="AB185" i="6"/>
  <c r="AB186" i="6"/>
  <c r="AB187" i="6"/>
  <c r="AB188" i="6"/>
  <c r="AB189" i="6"/>
  <c r="AB190" i="6"/>
  <c r="AB191" i="6"/>
  <c r="AB197" i="5"/>
  <c r="AB199" i="5"/>
  <c r="AA171" i="6"/>
  <c r="AA271" i="11" s="1"/>
  <c r="AA282" i="6"/>
  <c r="AA284" i="6"/>
  <c r="AA198" i="5"/>
  <c r="Z283" i="6"/>
  <c r="Z286" i="6" s="1"/>
  <c r="Z289" i="6" s="1"/>
  <c r="Z293" i="6" s="1"/>
  <c r="Z287" i="6"/>
  <c r="Z290" i="6" s="1"/>
  <c r="Z294" i="6" s="1"/>
  <c r="Z202" i="5"/>
  <c r="Z205" i="5" s="1"/>
  <c r="Z209" i="5" s="1"/>
  <c r="Z201" i="5"/>
  <c r="Z204" i="5" s="1"/>
  <c r="Z208" i="5" s="1"/>
  <c r="Z200" i="5"/>
  <c r="Z270" i="11"/>
  <c r="AA30" i="6"/>
  <c r="AB30" i="5"/>
  <c r="AA171" i="5"/>
  <c r="AA133" i="5"/>
  <c r="AA133" i="6"/>
  <c r="Z173" i="6"/>
  <c r="Z313" i="11" s="1"/>
  <c r="Z173" i="5"/>
  <c r="Z312" i="11" s="1"/>
  <c r="AC44" i="1"/>
  <c r="AC64" i="5" s="1"/>
  <c r="AC45" i="1"/>
  <c r="AC65" i="5" s="1"/>
  <c r="AA38" i="5"/>
  <c r="AA42" i="5"/>
  <c r="AA46" i="5"/>
  <c r="AA47" i="5"/>
  <c r="AA156" i="5"/>
  <c r="AA41" i="5"/>
  <c r="AA45" i="5"/>
  <c r="AA36" i="5"/>
  <c r="AA40" i="5"/>
  <c r="AA44" i="5"/>
  <c r="AA35" i="5"/>
  <c r="AA43" i="5"/>
  <c r="AA39" i="5"/>
  <c r="AA48" i="5"/>
  <c r="AA167" i="5" s="1"/>
  <c r="Z147" i="6"/>
  <c r="Z148" i="6"/>
  <c r="AA144" i="6"/>
  <c r="AA141" i="6"/>
  <c r="AA145" i="6"/>
  <c r="AA142" i="6"/>
  <c r="AA35" i="6"/>
  <c r="AA36" i="6"/>
  <c r="AA37" i="6"/>
  <c r="AA156" i="6" s="1"/>
  <c r="AA38" i="6"/>
  <c r="AA39" i="6"/>
  <c r="AA40" i="6"/>
  <c r="AA41" i="6"/>
  <c r="AA42" i="6"/>
  <c r="AA43" i="6"/>
  <c r="AA44" i="6"/>
  <c r="AA45" i="6"/>
  <c r="AA46" i="6"/>
  <c r="AA47" i="6"/>
  <c r="AA48" i="6"/>
  <c r="AA167" i="6" s="1"/>
  <c r="AB29" i="1"/>
  <c r="AB32" i="5" s="1"/>
  <c r="Z147" i="5"/>
  <c r="Z148" i="5"/>
  <c r="AA141" i="5"/>
  <c r="AA144" i="5"/>
  <c r="AA142" i="5"/>
  <c r="AA145" i="5"/>
  <c r="Z222" i="10"/>
  <c r="Z54" i="10"/>
  <c r="Z63" i="10"/>
  <c r="AC26" i="1"/>
  <c r="Y243" i="10"/>
  <c r="AC44" i="3"/>
  <c r="AC64" i="6" s="1"/>
  <c r="AF235" i="10"/>
  <c r="AF238" i="10" s="1"/>
  <c r="AE206" i="10"/>
  <c r="AE174" i="10"/>
  <c r="AE182" i="10" s="1"/>
  <c r="AE163" i="10"/>
  <c r="AE171" i="10" s="1"/>
  <c r="Z35" i="10"/>
  <c r="Z192" i="10"/>
  <c r="Z44" i="10"/>
  <c r="AB80" i="1"/>
  <c r="AD239" i="8"/>
  <c r="AD242" i="8" s="1"/>
  <c r="AD210" i="8"/>
  <c r="AD178" i="8"/>
  <c r="AD186" i="8" s="1"/>
  <c r="AD167" i="8"/>
  <c r="AD175" i="8" s="1"/>
  <c r="X249" i="8"/>
  <c r="Z213" i="10"/>
  <c r="X247" i="8"/>
  <c r="AA208" i="10"/>
  <c r="AA188" i="9"/>
  <c r="Z222" i="9"/>
  <c r="Z213" i="9"/>
  <c r="AA192" i="8"/>
  <c r="AA217" i="10"/>
  <c r="AA208" i="9"/>
  <c r="Z72" i="9"/>
  <c r="Z2" i="7"/>
  <c r="AA16" i="1"/>
  <c r="AA202" i="8"/>
  <c r="AA228" i="10"/>
  <c r="AA217" i="9"/>
  <c r="Y193" i="8"/>
  <c r="Y196" i="8" s="1"/>
  <c r="Y36" i="8"/>
  <c r="Z232" i="9"/>
  <c r="AB79" i="9"/>
  <c r="AB68" i="9"/>
  <c r="AB58" i="9"/>
  <c r="AB49" i="9"/>
  <c r="AB40" i="9"/>
  <c r="AB31" i="9"/>
  <c r="AB21" i="9"/>
  <c r="AB26" i="9" s="1"/>
  <c r="AA212" i="8"/>
  <c r="AA218" i="10"/>
  <c r="AA209" i="10"/>
  <c r="AA229" i="10"/>
  <c r="AA199" i="10"/>
  <c r="AA189" i="10"/>
  <c r="AA15" i="10"/>
  <c r="AA228" i="9"/>
  <c r="AA69" i="9"/>
  <c r="AA229" i="9" s="1"/>
  <c r="AA59" i="9"/>
  <c r="AA218" i="9" s="1"/>
  <c r="AA50" i="9"/>
  <c r="AA209" i="9" s="1"/>
  <c r="AA41" i="9"/>
  <c r="AA199" i="9" s="1"/>
  <c r="AA32" i="9"/>
  <c r="AA189" i="9" s="1"/>
  <c r="AA10" i="9"/>
  <c r="AA15" i="9" s="1"/>
  <c r="Z17" i="3"/>
  <c r="Z22" i="3" s="1"/>
  <c r="Y203" i="8"/>
  <c r="Y206" i="8" s="1"/>
  <c r="Y46" i="8"/>
  <c r="Y243" i="9"/>
  <c r="AB68" i="10"/>
  <c r="AB58" i="10"/>
  <c r="AB49" i="10"/>
  <c r="AB40" i="10"/>
  <c r="AB31" i="10"/>
  <c r="AB21" i="10"/>
  <c r="AB26" i="10" s="1"/>
  <c r="Z35" i="9"/>
  <c r="AA221" i="8"/>
  <c r="Y213" i="8"/>
  <c r="Y217" i="8" s="1"/>
  <c r="Y57" i="8"/>
  <c r="Z192" i="9"/>
  <c r="AA232" i="8"/>
  <c r="Y222" i="8"/>
  <c r="Y226" i="8" s="1"/>
  <c r="Y67" i="8"/>
  <c r="Z72" i="10"/>
  <c r="Y245" i="10"/>
  <c r="AA15" i="3"/>
  <c r="AA188" i="10"/>
  <c r="AA198" i="9"/>
  <c r="Y233" i="8"/>
  <c r="Y236" i="8" s="1"/>
  <c r="Y77" i="8"/>
  <c r="Z232" i="10"/>
  <c r="Z44" i="9"/>
  <c r="Z74" i="8"/>
  <c r="Z63" i="8"/>
  <c r="Z53" i="8"/>
  <c r="Z43" i="8"/>
  <c r="Z33" i="8"/>
  <c r="Z10" i="8"/>
  <c r="Z15" i="8" s="1"/>
  <c r="Z202" i="10"/>
  <c r="AA198" i="10"/>
  <c r="Y245" i="9"/>
  <c r="Z63" i="9"/>
  <c r="Z54" i="9"/>
  <c r="Z202" i="9"/>
  <c r="AC43" i="1"/>
  <c r="AC63" i="5" s="1"/>
  <c r="AC42" i="1"/>
  <c r="AC62" i="5" s="1"/>
  <c r="AC41" i="1"/>
  <c r="AC61" i="5" s="1"/>
  <c r="AC40" i="1"/>
  <c r="AC60" i="5" s="1"/>
  <c r="AC39" i="1"/>
  <c r="AC59" i="5" s="1"/>
  <c r="AC27" i="1"/>
  <c r="AC31" i="5" s="1"/>
  <c r="AC27" i="3"/>
  <c r="AC45" i="3"/>
  <c r="AC65" i="6" s="1"/>
  <c r="AC43" i="3"/>
  <c r="AC63" i="6" s="1"/>
  <c r="AC42" i="3"/>
  <c r="AC62" i="6" s="1"/>
  <c r="AC41" i="3"/>
  <c r="AC61" i="6" s="1"/>
  <c r="AC40" i="3"/>
  <c r="AC39" i="3"/>
  <c r="AC59" i="6" s="1"/>
  <c r="AB89" i="1"/>
  <c r="AB139" i="5" s="1"/>
  <c r="AB88" i="1"/>
  <c r="AB138" i="5" s="1"/>
  <c r="AB85" i="1"/>
  <c r="AB83" i="1"/>
  <c r="AB82" i="1"/>
  <c r="AB241" i="5" s="1"/>
  <c r="AB50" i="3"/>
  <c r="AB329" i="6" s="1"/>
  <c r="AB51" i="3"/>
  <c r="AB330" i="6" s="1"/>
  <c r="AB53" i="3"/>
  <c r="AB56" i="3"/>
  <c r="AB138" i="6" s="1"/>
  <c r="AB57" i="3"/>
  <c r="AB139" i="6" s="1"/>
  <c r="AB60" i="3"/>
  <c r="AA150" i="6"/>
  <c r="AB29" i="3"/>
  <c r="AB48" i="3"/>
  <c r="AB26" i="3"/>
  <c r="AA16" i="4"/>
  <c r="AB14" i="4"/>
  <c r="AA16" i="3" l="1"/>
  <c r="AA18" i="12"/>
  <c r="AA23" i="12" s="1"/>
  <c r="AA17" i="4"/>
  <c r="AB69" i="10"/>
  <c r="AB59" i="10"/>
  <c r="AB50" i="10"/>
  <c r="AB41" i="10"/>
  <c r="AB32" i="10"/>
  <c r="AB10" i="10"/>
  <c r="Z22" i="4"/>
  <c r="AB228" i="6"/>
  <c r="AB229" i="6"/>
  <c r="AB230" i="6"/>
  <c r="AB231" i="6"/>
  <c r="AB232" i="6"/>
  <c r="AB233" i="6"/>
  <c r="AB234" i="6"/>
  <c r="AB235" i="6"/>
  <c r="AB236" i="6"/>
  <c r="AB237" i="6"/>
  <c r="AB238" i="6"/>
  <c r="AB239" i="6"/>
  <c r="AB240" i="6"/>
  <c r="AB241" i="6"/>
  <c r="AB242" i="6"/>
  <c r="AB136" i="6"/>
  <c r="AB226" i="11" s="1"/>
  <c r="AB331" i="6"/>
  <c r="AB134" i="5"/>
  <c r="AB242" i="5"/>
  <c r="AB136" i="5"/>
  <c r="AB225" i="11" s="1"/>
  <c r="AB243" i="5"/>
  <c r="AA21" i="1"/>
  <c r="AC176" i="5"/>
  <c r="AC177" i="5"/>
  <c r="AC178" i="5"/>
  <c r="AC179" i="5"/>
  <c r="AC180" i="5"/>
  <c r="AC181" i="5"/>
  <c r="AC182" i="5"/>
  <c r="AC183" i="5"/>
  <c r="AC184" i="5"/>
  <c r="AC185" i="5"/>
  <c r="AC186" i="5"/>
  <c r="AC187" i="5"/>
  <c r="AC188" i="5"/>
  <c r="AC189" i="5"/>
  <c r="AC190" i="5"/>
  <c r="AA314" i="6"/>
  <c r="AA317" i="6" s="1"/>
  <c r="AA321" i="6" s="1"/>
  <c r="AA312" i="6"/>
  <c r="AA313" i="6"/>
  <c r="AA316" i="6" s="1"/>
  <c r="AA320" i="6" s="1"/>
  <c r="AA285" i="6"/>
  <c r="AB226" i="5"/>
  <c r="AB228" i="5"/>
  <c r="AB231" i="5" s="1"/>
  <c r="AB235" i="5" s="1"/>
  <c r="AB227" i="5"/>
  <c r="AB230" i="5" s="1"/>
  <c r="AB234" i="5" s="1"/>
  <c r="AB171" i="6"/>
  <c r="AB271" i="11" s="1"/>
  <c r="AB282" i="6"/>
  <c r="AB284" i="6"/>
  <c r="AC197" i="5"/>
  <c r="AC199" i="5"/>
  <c r="AC60" i="6"/>
  <c r="AC262" i="6"/>
  <c r="AC263" i="6"/>
  <c r="AC264" i="6"/>
  <c r="AC265" i="6"/>
  <c r="AC266" i="6"/>
  <c r="AC267" i="6"/>
  <c r="AC268" i="6"/>
  <c r="AC269" i="6"/>
  <c r="AC270" i="6"/>
  <c r="AC271" i="6"/>
  <c r="AC272" i="6"/>
  <c r="AC273" i="6"/>
  <c r="AC274" i="6"/>
  <c r="AC275" i="6"/>
  <c r="AC276" i="6"/>
  <c r="AC245" i="6"/>
  <c r="AC246" i="6"/>
  <c r="AC247" i="6"/>
  <c r="AC248" i="6"/>
  <c r="AC249" i="6"/>
  <c r="AC250" i="6"/>
  <c r="AC251" i="6"/>
  <c r="AC252" i="6"/>
  <c r="AC253" i="6"/>
  <c r="AC254" i="6"/>
  <c r="AC255" i="6"/>
  <c r="AC256" i="6"/>
  <c r="AC257" i="6"/>
  <c r="AC258" i="6"/>
  <c r="AC259" i="6"/>
  <c r="AC211" i="6"/>
  <c r="AC212" i="6"/>
  <c r="AC213" i="6"/>
  <c r="AC214" i="6"/>
  <c r="AC215" i="6"/>
  <c r="AC216" i="6"/>
  <c r="AC217" i="6"/>
  <c r="AC218" i="6"/>
  <c r="AC219" i="6"/>
  <c r="AC220" i="6"/>
  <c r="AC221" i="6"/>
  <c r="AC222" i="6"/>
  <c r="AC223" i="6"/>
  <c r="AC224" i="6"/>
  <c r="AC225" i="6"/>
  <c r="AC194" i="6"/>
  <c r="AC195" i="6"/>
  <c r="AC196" i="6"/>
  <c r="AC197" i="6"/>
  <c r="AC198" i="6"/>
  <c r="AC199" i="6"/>
  <c r="AC200" i="6"/>
  <c r="AC201" i="6"/>
  <c r="AC202" i="6"/>
  <c r="AC203" i="6"/>
  <c r="AC204" i="6"/>
  <c r="AC205" i="6"/>
  <c r="AC206" i="6"/>
  <c r="AC207" i="6"/>
  <c r="AC208" i="6"/>
  <c r="AC177" i="6"/>
  <c r="AC178" i="6"/>
  <c r="AC179" i="6"/>
  <c r="AC180" i="6"/>
  <c r="AC181" i="6"/>
  <c r="AC182" i="6"/>
  <c r="AC183" i="6"/>
  <c r="AC184" i="6"/>
  <c r="AC185" i="6"/>
  <c r="AC186" i="6"/>
  <c r="AC187" i="6"/>
  <c r="AC188" i="6"/>
  <c r="AC189" i="6"/>
  <c r="AC190" i="6"/>
  <c r="AC191" i="6"/>
  <c r="AA283" i="6"/>
  <c r="AA286" i="6" s="1"/>
  <c r="AA289" i="6" s="1"/>
  <c r="AA293" i="6" s="1"/>
  <c r="AA287" i="6"/>
  <c r="AA290" i="6" s="1"/>
  <c r="AA294" i="6" s="1"/>
  <c r="AB198" i="5"/>
  <c r="AA202" i="5"/>
  <c r="AA205" i="5" s="1"/>
  <c r="AA209" i="5" s="1"/>
  <c r="AA201" i="5"/>
  <c r="AA204" i="5" s="1"/>
  <c r="AA208" i="5" s="1"/>
  <c r="AA200" i="5"/>
  <c r="AA270" i="11"/>
  <c r="AB30" i="6"/>
  <c r="AC30" i="5"/>
  <c r="AB171" i="5"/>
  <c r="AB133" i="5"/>
  <c r="AB133" i="6"/>
  <c r="AA173" i="6"/>
  <c r="AA313" i="11" s="1"/>
  <c r="AA173" i="5"/>
  <c r="AA312" i="11" s="1"/>
  <c r="AA148" i="6"/>
  <c r="AD45" i="1"/>
  <c r="AD65" i="5" s="1"/>
  <c r="AD44" i="1"/>
  <c r="AD64" i="5" s="1"/>
  <c r="AB35" i="5"/>
  <c r="AB36" i="5"/>
  <c r="AB156" i="5"/>
  <c r="AB38" i="5"/>
  <c r="AB39" i="5"/>
  <c r="AB40" i="5"/>
  <c r="AB41" i="5"/>
  <c r="AB42" i="5"/>
  <c r="AB43" i="5"/>
  <c r="AB44" i="5"/>
  <c r="AB45" i="5"/>
  <c r="AB46" i="5"/>
  <c r="AB47" i="5"/>
  <c r="AB48" i="5"/>
  <c r="AB167" i="5" s="1"/>
  <c r="AA147" i="6"/>
  <c r="AB35" i="6"/>
  <c r="AB36" i="6"/>
  <c r="AB37" i="6"/>
  <c r="AB156" i="6" s="1"/>
  <c r="AB38" i="6"/>
  <c r="AB39" i="6"/>
  <c r="AB40" i="6"/>
  <c r="AB41" i="6"/>
  <c r="AB42" i="6"/>
  <c r="AB43" i="6"/>
  <c r="AB44" i="6"/>
  <c r="AB45" i="6"/>
  <c r="AB46" i="6"/>
  <c r="AB47" i="6"/>
  <c r="AB48" i="6"/>
  <c r="AB167" i="6" s="1"/>
  <c r="AB145" i="6"/>
  <c r="AB142" i="6"/>
  <c r="AB144" i="6"/>
  <c r="AB141" i="6"/>
  <c r="AC29" i="1"/>
  <c r="AC32" i="5" s="1"/>
  <c r="AA148" i="5"/>
  <c r="AA147" i="5"/>
  <c r="AB141" i="5"/>
  <c r="AB144" i="5"/>
  <c r="AB142" i="5"/>
  <c r="AB145" i="5"/>
  <c r="Z243" i="9"/>
  <c r="AD26" i="1"/>
  <c r="AA35" i="10"/>
  <c r="AA192" i="10"/>
  <c r="AD44" i="3"/>
  <c r="AD64" i="6" s="1"/>
  <c r="AA202" i="9"/>
  <c r="AA44" i="9"/>
  <c r="Z243" i="10"/>
  <c r="AF206" i="10"/>
  <c r="AF174" i="10"/>
  <c r="AF182" i="10" s="1"/>
  <c r="AF163" i="10"/>
  <c r="AF171" i="10" s="1"/>
  <c r="AG235" i="10"/>
  <c r="AG238" i="10" s="1"/>
  <c r="AC80" i="1"/>
  <c r="AC84" i="8"/>
  <c r="AE167" i="8"/>
  <c r="AE175" i="8" s="1"/>
  <c r="AE210" i="8"/>
  <c r="AE239" i="8"/>
  <c r="AE242" i="8" s="1"/>
  <c r="AE178" i="8"/>
  <c r="AE186" i="8" s="1"/>
  <c r="AA44" i="10"/>
  <c r="AA202" i="10"/>
  <c r="Y247" i="8"/>
  <c r="AB73" i="8"/>
  <c r="AB62" i="8"/>
  <c r="AB52" i="8"/>
  <c r="AB42" i="8"/>
  <c r="AB32" i="8"/>
  <c r="AB21" i="8"/>
  <c r="AB26" i="8" s="1"/>
  <c r="AA2" i="7"/>
  <c r="AB16" i="1"/>
  <c r="AB17" i="4" s="1"/>
  <c r="AB228" i="10"/>
  <c r="AB198" i="9"/>
  <c r="AA63" i="9"/>
  <c r="AC79" i="9"/>
  <c r="AC68" i="9"/>
  <c r="AC58" i="9"/>
  <c r="AC49" i="9"/>
  <c r="AC31" i="9"/>
  <c r="AC21" i="9"/>
  <c r="AC26" i="9" s="1"/>
  <c r="AC40" i="9"/>
  <c r="AB208" i="9"/>
  <c r="AA222" i="9"/>
  <c r="Z193" i="8"/>
  <c r="Z196" i="8" s="1"/>
  <c r="Z36" i="8"/>
  <c r="AB217" i="9"/>
  <c r="AA72" i="10"/>
  <c r="Z203" i="8"/>
  <c r="Z206" i="8" s="1"/>
  <c r="Z46" i="8"/>
  <c r="AA72" i="9"/>
  <c r="Z245" i="10"/>
  <c r="AB228" i="9"/>
  <c r="AA232" i="10"/>
  <c r="AA54" i="9"/>
  <c r="AA35" i="9"/>
  <c r="Z213" i="8"/>
  <c r="Z217" i="8" s="1"/>
  <c r="Z57" i="8"/>
  <c r="Z245" i="9"/>
  <c r="AB188" i="10"/>
  <c r="AA74" i="8"/>
  <c r="AA63" i="8"/>
  <c r="AA53" i="8"/>
  <c r="AA43" i="8"/>
  <c r="AA33" i="8"/>
  <c r="AA10" i="8"/>
  <c r="AA15" i="8" s="1"/>
  <c r="AA232" i="9"/>
  <c r="AA213" i="9"/>
  <c r="AA192" i="9"/>
  <c r="Z222" i="8"/>
  <c r="Z226" i="8" s="1"/>
  <c r="Z67" i="8"/>
  <c r="AB198" i="10"/>
  <c r="AA63" i="10"/>
  <c r="AA54" i="10"/>
  <c r="AC15" i="3"/>
  <c r="AC68" i="10"/>
  <c r="AC58" i="10"/>
  <c r="AC49" i="10"/>
  <c r="AC40" i="10"/>
  <c r="AC31" i="10"/>
  <c r="AC21" i="10"/>
  <c r="AC26" i="10" s="1"/>
  <c r="AB218" i="10"/>
  <c r="AB209" i="10"/>
  <c r="AB229" i="10"/>
  <c r="AB199" i="10"/>
  <c r="AB189" i="10"/>
  <c r="AB15" i="10"/>
  <c r="Z233" i="8"/>
  <c r="Z236" i="8" s="1"/>
  <c r="Z77" i="8"/>
  <c r="AB208" i="10"/>
  <c r="AA222" i="10"/>
  <c r="AA213" i="10"/>
  <c r="AB15" i="3"/>
  <c r="AB217" i="10"/>
  <c r="AB188" i="9"/>
  <c r="Y249" i="8"/>
  <c r="AB69" i="9"/>
  <c r="AB229" i="9" s="1"/>
  <c r="AB59" i="9"/>
  <c r="AB218" i="9" s="1"/>
  <c r="AB50" i="9"/>
  <c r="AB209" i="9" s="1"/>
  <c r="AB41" i="9"/>
  <c r="AB199" i="9" s="1"/>
  <c r="AB32" i="9"/>
  <c r="AB189" i="9" s="1"/>
  <c r="AB10" i="9"/>
  <c r="AB15" i="9" s="1"/>
  <c r="AA17" i="3"/>
  <c r="AA22" i="3" s="1"/>
  <c r="AC26" i="3"/>
  <c r="AC48" i="3"/>
  <c r="AC29" i="3"/>
  <c r="AC60" i="3"/>
  <c r="AB150" i="6"/>
  <c r="AC57" i="3"/>
  <c r="AC139" i="6" s="1"/>
  <c r="AC56" i="3"/>
  <c r="AC138" i="6" s="1"/>
  <c r="AC53" i="3"/>
  <c r="AC51" i="3"/>
  <c r="AC330" i="6" s="1"/>
  <c r="AC50" i="3"/>
  <c r="AC329" i="6" s="1"/>
  <c r="AC82" i="1"/>
  <c r="AC241" i="5" s="1"/>
  <c r="AC83" i="1"/>
  <c r="AC85" i="1"/>
  <c r="AC88" i="1"/>
  <c r="AC138" i="5" s="1"/>
  <c r="AC89" i="1"/>
  <c r="AC139" i="5" s="1"/>
  <c r="AD39" i="3"/>
  <c r="AD59" i="6" s="1"/>
  <c r="AD40" i="3"/>
  <c r="AD41" i="3"/>
  <c r="AD61" i="6" s="1"/>
  <c r="AD42" i="3"/>
  <c r="AD62" i="6" s="1"/>
  <c r="AD43" i="3"/>
  <c r="AD63" i="6" s="1"/>
  <c r="AD45" i="3"/>
  <c r="AD65" i="6" s="1"/>
  <c r="AD27" i="3"/>
  <c r="AD27" i="1"/>
  <c r="AD31" i="5" s="1"/>
  <c r="AD39" i="1"/>
  <c r="AD59" i="5" s="1"/>
  <c r="AD40" i="1"/>
  <c r="AD60" i="5" s="1"/>
  <c r="AD41" i="1"/>
  <c r="AD61" i="5" s="1"/>
  <c r="AD42" i="1"/>
  <c r="AD62" i="5" s="1"/>
  <c r="AD43" i="1"/>
  <c r="AD63" i="5" s="1"/>
  <c r="AB16" i="4"/>
  <c r="AB22" i="4" s="1"/>
  <c r="AC14" i="4"/>
  <c r="AB16" i="3" l="1"/>
  <c r="AC16" i="3"/>
  <c r="AD69" i="10"/>
  <c r="AD59" i="10"/>
  <c r="AD50" i="10"/>
  <c r="AD41" i="10"/>
  <c r="AD32" i="10"/>
  <c r="AD10" i="10"/>
  <c r="AC69" i="10"/>
  <c r="AC59" i="10"/>
  <c r="AC50" i="10"/>
  <c r="AC41" i="10"/>
  <c r="AC32" i="10"/>
  <c r="AC10" i="10"/>
  <c r="AA22" i="4"/>
  <c r="AB18" i="12"/>
  <c r="AB23" i="12" s="1"/>
  <c r="AC136" i="5"/>
  <c r="AC225" i="11" s="1"/>
  <c r="AC243" i="5"/>
  <c r="AC134" i="5"/>
  <c r="AC242" i="5"/>
  <c r="AC136" i="6"/>
  <c r="AC226" i="11" s="1"/>
  <c r="AC331" i="6"/>
  <c r="AC228" i="6"/>
  <c r="AC229" i="6"/>
  <c r="AC230" i="6"/>
  <c r="AC231" i="6"/>
  <c r="AC232" i="6"/>
  <c r="AC233" i="6"/>
  <c r="AC234" i="6"/>
  <c r="AC235" i="6"/>
  <c r="AC236" i="6"/>
  <c r="AC237" i="6"/>
  <c r="AC238" i="6"/>
  <c r="AC239" i="6"/>
  <c r="AC240" i="6"/>
  <c r="AC241" i="6"/>
  <c r="AC242" i="6"/>
  <c r="AD176" i="5"/>
  <c r="AD177" i="5"/>
  <c r="AD178" i="5"/>
  <c r="AD179" i="5"/>
  <c r="AD180" i="5"/>
  <c r="AD181" i="5"/>
  <c r="AD182" i="5"/>
  <c r="AD183" i="5"/>
  <c r="AD184" i="5"/>
  <c r="AD185" i="5"/>
  <c r="AD186" i="5"/>
  <c r="AD187" i="5"/>
  <c r="AD188" i="5"/>
  <c r="AD189" i="5"/>
  <c r="AD190" i="5"/>
  <c r="AB314" i="6"/>
  <c r="AB317" i="6" s="1"/>
  <c r="AB321" i="6" s="1"/>
  <c r="AB312" i="6"/>
  <c r="AB313" i="6"/>
  <c r="AB316" i="6" s="1"/>
  <c r="AB320" i="6" s="1"/>
  <c r="AC226" i="5"/>
  <c r="AC228" i="5"/>
  <c r="AC231" i="5" s="1"/>
  <c r="AC235" i="5" s="1"/>
  <c r="AC227" i="5"/>
  <c r="AC230" i="5" s="1"/>
  <c r="AC234" i="5" s="1"/>
  <c r="AB285" i="6"/>
  <c r="AD60" i="6"/>
  <c r="AD262" i="6"/>
  <c r="AD263" i="6"/>
  <c r="AD264" i="6"/>
  <c r="AD265" i="6"/>
  <c r="AD266" i="6"/>
  <c r="AD267" i="6"/>
  <c r="AD268" i="6"/>
  <c r="AD269" i="6"/>
  <c r="AD270" i="6"/>
  <c r="AD271" i="6"/>
  <c r="AD272" i="6"/>
  <c r="AD273" i="6"/>
  <c r="AD274" i="6"/>
  <c r="AD275" i="6"/>
  <c r="AD276" i="6"/>
  <c r="AD245" i="6"/>
  <c r="AD246" i="6"/>
  <c r="AD247" i="6"/>
  <c r="AD248" i="6"/>
  <c r="AD249" i="6"/>
  <c r="AD250" i="6"/>
  <c r="AD251" i="6"/>
  <c r="AD252" i="6"/>
  <c r="AD253" i="6"/>
  <c r="AD254" i="6"/>
  <c r="AD255" i="6"/>
  <c r="AD256" i="6"/>
  <c r="AD257" i="6"/>
  <c r="AD258" i="6"/>
  <c r="AD259" i="6"/>
  <c r="AD211" i="6"/>
  <c r="AD212" i="6"/>
  <c r="AD213" i="6"/>
  <c r="AD214" i="6"/>
  <c r="AD215" i="6"/>
  <c r="AD216" i="6"/>
  <c r="AD217" i="6"/>
  <c r="AD218" i="6"/>
  <c r="AD219" i="6"/>
  <c r="AD220" i="6"/>
  <c r="AD221" i="6"/>
  <c r="AD222" i="6"/>
  <c r="AD223" i="6"/>
  <c r="AD224" i="6"/>
  <c r="AD225" i="6"/>
  <c r="AD194" i="6"/>
  <c r="AD195" i="6"/>
  <c r="AD196" i="6"/>
  <c r="AD197" i="6"/>
  <c r="AD198" i="6"/>
  <c r="AD199" i="6"/>
  <c r="AD200" i="6"/>
  <c r="AD201" i="6"/>
  <c r="AD202" i="6"/>
  <c r="AD203" i="6"/>
  <c r="AD204" i="6"/>
  <c r="AD205" i="6"/>
  <c r="AD206" i="6"/>
  <c r="AD207" i="6"/>
  <c r="AD208" i="6"/>
  <c r="AD177" i="6"/>
  <c r="AD178" i="6"/>
  <c r="AD179" i="6"/>
  <c r="AD180" i="6"/>
  <c r="AD181" i="6"/>
  <c r="AD182" i="6"/>
  <c r="AD183" i="6"/>
  <c r="AD184" i="6"/>
  <c r="AD185" i="6"/>
  <c r="AD186" i="6"/>
  <c r="AD187" i="6"/>
  <c r="AD188" i="6"/>
  <c r="AD189" i="6"/>
  <c r="AD190" i="6"/>
  <c r="AD191" i="6"/>
  <c r="AD197" i="5"/>
  <c r="AD199" i="5"/>
  <c r="AC171" i="6"/>
  <c r="AC271" i="11" s="1"/>
  <c r="AC282" i="6"/>
  <c r="AC284" i="6"/>
  <c r="AC198" i="5"/>
  <c r="AB283" i="6"/>
  <c r="AB286" i="6" s="1"/>
  <c r="AB287" i="6"/>
  <c r="AB290" i="6" s="1"/>
  <c r="AB294" i="6" s="1"/>
  <c r="AB202" i="5"/>
  <c r="AB205" i="5" s="1"/>
  <c r="AB209" i="5" s="1"/>
  <c r="AB201" i="5"/>
  <c r="AB204" i="5" s="1"/>
  <c r="AB208" i="5" s="1"/>
  <c r="AB200" i="5"/>
  <c r="AB270" i="11"/>
  <c r="AC30" i="6"/>
  <c r="AD30" i="5"/>
  <c r="AC171" i="5"/>
  <c r="AC133" i="5"/>
  <c r="AC133" i="6"/>
  <c r="AB173" i="6"/>
  <c r="AB313" i="11" s="1"/>
  <c r="AA243" i="9"/>
  <c r="AB173" i="5"/>
  <c r="AB312" i="11" s="1"/>
  <c r="AE44" i="1"/>
  <c r="AE64" i="5" s="1"/>
  <c r="AE45" i="1"/>
  <c r="AE65" i="5" s="1"/>
  <c r="AC35" i="5"/>
  <c r="AC36" i="5"/>
  <c r="AC156" i="5"/>
  <c r="AC38" i="5"/>
  <c r="AC39" i="5"/>
  <c r="AC40" i="5"/>
  <c r="AC41" i="5"/>
  <c r="AC42" i="5"/>
  <c r="AC43" i="5"/>
  <c r="AC44" i="5"/>
  <c r="AC45" i="5"/>
  <c r="AC46" i="5"/>
  <c r="AC47" i="5"/>
  <c r="AC48" i="5"/>
  <c r="AC167" i="5" s="1"/>
  <c r="AB147" i="6"/>
  <c r="AB148" i="6"/>
  <c r="AC144" i="6"/>
  <c r="AC141" i="6"/>
  <c r="AC145" i="6"/>
  <c r="AC142" i="6"/>
  <c r="AC35" i="6"/>
  <c r="AC36" i="6"/>
  <c r="AC37" i="6"/>
  <c r="AC156" i="6" s="1"/>
  <c r="AC38" i="6"/>
  <c r="AC39" i="6"/>
  <c r="AC40" i="6"/>
  <c r="AC41" i="6"/>
  <c r="AC42" i="6"/>
  <c r="AC43" i="6"/>
  <c r="AC44" i="6"/>
  <c r="AC45" i="6"/>
  <c r="AC46" i="6"/>
  <c r="AC47" i="6"/>
  <c r="AC48" i="6"/>
  <c r="AC167" i="6" s="1"/>
  <c r="AD29" i="1"/>
  <c r="AD32" i="5" s="1"/>
  <c r="AB148" i="5"/>
  <c r="AB147" i="5"/>
  <c r="AC142" i="5"/>
  <c r="AC145" i="5"/>
  <c r="AC141" i="5"/>
  <c r="AC144" i="5"/>
  <c r="AB192" i="9"/>
  <c r="AB35" i="9"/>
  <c r="AE26" i="1"/>
  <c r="AE44" i="3"/>
  <c r="AE64" i="6" s="1"/>
  <c r="AG206" i="10"/>
  <c r="AG174" i="10"/>
  <c r="AG182" i="10" s="1"/>
  <c r="AG163" i="10"/>
  <c r="AG171" i="10" s="1"/>
  <c r="AH235" i="10"/>
  <c r="AH238" i="10" s="1"/>
  <c r="AB192" i="10"/>
  <c r="AB54" i="10"/>
  <c r="AA243" i="10"/>
  <c r="AD80" i="1"/>
  <c r="AF239" i="8"/>
  <c r="AF242" i="8" s="1"/>
  <c r="AF210" i="8"/>
  <c r="AF178" i="8"/>
  <c r="AF186" i="8" s="1"/>
  <c r="AF167" i="8"/>
  <c r="AF175" i="8" s="1"/>
  <c r="AD84" i="8"/>
  <c r="AA245" i="9"/>
  <c r="AB232" i="9"/>
  <c r="Z247" i="8"/>
  <c r="AB63" i="10"/>
  <c r="AB222" i="10"/>
  <c r="AB202" i="10"/>
  <c r="AA245" i="10"/>
  <c r="AB74" i="8"/>
  <c r="AB233" i="8" s="1"/>
  <c r="AB63" i="8"/>
  <c r="AB222" i="8" s="1"/>
  <c r="AB53" i="8"/>
  <c r="AB213" i="8" s="1"/>
  <c r="AB43" i="8"/>
  <c r="AB203" i="8" s="1"/>
  <c r="AB33" i="8"/>
  <c r="AB193" i="8" s="1"/>
  <c r="AB10" i="8"/>
  <c r="AB15" i="8" s="1"/>
  <c r="AC217" i="10"/>
  <c r="AB213" i="9"/>
  <c r="AC69" i="9"/>
  <c r="AC229" i="9" s="1"/>
  <c r="AC59" i="9"/>
  <c r="AC218" i="9" s="1"/>
  <c r="AC50" i="9"/>
  <c r="AC209" i="9" s="1"/>
  <c r="AC32" i="9"/>
  <c r="AC189" i="9" s="1"/>
  <c r="AC41" i="9"/>
  <c r="AC199" i="9" s="1"/>
  <c r="AC10" i="9"/>
  <c r="AC15" i="9" s="1"/>
  <c r="AB17" i="3"/>
  <c r="AB22" i="3" s="1"/>
  <c r="AC228" i="10"/>
  <c r="AB213" i="10"/>
  <c r="AA193" i="8"/>
  <c r="AA196" i="8" s="1"/>
  <c r="AA36" i="8"/>
  <c r="AB63" i="9"/>
  <c r="AC198" i="9"/>
  <c r="AC202" i="9" s="1"/>
  <c r="AA203" i="8"/>
  <c r="AA206" i="8" s="1"/>
  <c r="AA46" i="8"/>
  <c r="AB2" i="7"/>
  <c r="AC16" i="1"/>
  <c r="AC17" i="4" s="1"/>
  <c r="AB222" i="9"/>
  <c r="AB44" i="9"/>
  <c r="AB192" i="8"/>
  <c r="AA213" i="8"/>
  <c r="AA217" i="8" s="1"/>
  <c r="AA57" i="8"/>
  <c r="AD79" i="9"/>
  <c r="AD68" i="9"/>
  <c r="AD58" i="9"/>
  <c r="AD49" i="9"/>
  <c r="AD31" i="9"/>
  <c r="AD21" i="9"/>
  <c r="AD26" i="9" s="1"/>
  <c r="AD40" i="9"/>
  <c r="AC188" i="9"/>
  <c r="AB202" i="9"/>
  <c r="AB202" i="8"/>
  <c r="AD73" i="8"/>
  <c r="AD62" i="8"/>
  <c r="AD52" i="8"/>
  <c r="AD42" i="8"/>
  <c r="AD32" i="8"/>
  <c r="AD21" i="8"/>
  <c r="AD26" i="8" s="1"/>
  <c r="AC188" i="10"/>
  <c r="AA222" i="8"/>
  <c r="AA226" i="8" s="1"/>
  <c r="AA67" i="8"/>
  <c r="Z249" i="8"/>
  <c r="AC208" i="9"/>
  <c r="AB72" i="10"/>
  <c r="AB212" i="8"/>
  <c r="AC218" i="10"/>
  <c r="AC209" i="10"/>
  <c r="AC229" i="10"/>
  <c r="AC199" i="10"/>
  <c r="AC189" i="10"/>
  <c r="AC15" i="10"/>
  <c r="AC73" i="8"/>
  <c r="AC62" i="8"/>
  <c r="AC52" i="8"/>
  <c r="AC42" i="8"/>
  <c r="AC32" i="8"/>
  <c r="AC21" i="8"/>
  <c r="AC26" i="8" s="1"/>
  <c r="AC198" i="10"/>
  <c r="AA233" i="8"/>
  <c r="AA236" i="8" s="1"/>
  <c r="AA77" i="8"/>
  <c r="AD15" i="3"/>
  <c r="AC217" i="9"/>
  <c r="AB232" i="10"/>
  <c r="AB221" i="8"/>
  <c r="AD68" i="10"/>
  <c r="AD58" i="10"/>
  <c r="AD49" i="10"/>
  <c r="AD40" i="10"/>
  <c r="AD31" i="10"/>
  <c r="AD21" i="10"/>
  <c r="AD26" i="10" s="1"/>
  <c r="AC208" i="10"/>
  <c r="AB44" i="10"/>
  <c r="AB35" i="10"/>
  <c r="AB72" i="9"/>
  <c r="AB54" i="9"/>
  <c r="AC228" i="9"/>
  <c r="AB21" i="1"/>
  <c r="AB232" i="8"/>
  <c r="AE43" i="1"/>
  <c r="AE63" i="5" s="1"/>
  <c r="AE42" i="1"/>
  <c r="AE62" i="5" s="1"/>
  <c r="AE41" i="1"/>
  <c r="AE61" i="5" s="1"/>
  <c r="AE40" i="1"/>
  <c r="AE60" i="5" s="1"/>
  <c r="AE39" i="1"/>
  <c r="AE59" i="5" s="1"/>
  <c r="AE27" i="1"/>
  <c r="AE31" i="5" s="1"/>
  <c r="AE27" i="3"/>
  <c r="AE45" i="3"/>
  <c r="AE65" i="6" s="1"/>
  <c r="AE43" i="3"/>
  <c r="AE63" i="6" s="1"/>
  <c r="AE42" i="3"/>
  <c r="AE62" i="6" s="1"/>
  <c r="AE41" i="3"/>
  <c r="AE61" i="6" s="1"/>
  <c r="AE40" i="3"/>
  <c r="AE39" i="3"/>
  <c r="AE59" i="6" s="1"/>
  <c r="AD89" i="1"/>
  <c r="AD139" i="5" s="1"/>
  <c r="AD88" i="1"/>
  <c r="AD138" i="5" s="1"/>
  <c r="AD85" i="1"/>
  <c r="AD83" i="1"/>
  <c r="AD82" i="1"/>
  <c r="AD241" i="5" s="1"/>
  <c r="AD50" i="3"/>
  <c r="AD329" i="6" s="1"/>
  <c r="AD51" i="3"/>
  <c r="AD330" i="6" s="1"/>
  <c r="AD53" i="3"/>
  <c r="AD56" i="3"/>
  <c r="AD138" i="6" s="1"/>
  <c r="AD57" i="3"/>
  <c r="AD139" i="6" s="1"/>
  <c r="AD60" i="3"/>
  <c r="AC150" i="6"/>
  <c r="AD29" i="3"/>
  <c r="AD48" i="3"/>
  <c r="AD26" i="3"/>
  <c r="AC16" i="4"/>
  <c r="AC22" i="4" s="1"/>
  <c r="AD16" i="3" l="1"/>
  <c r="AE69" i="10"/>
  <c r="AE59" i="10"/>
  <c r="AE50" i="10"/>
  <c r="AE41" i="10"/>
  <c r="AE32" i="10"/>
  <c r="AE10" i="10"/>
  <c r="AC18" i="12"/>
  <c r="AC23" i="12" s="1"/>
  <c r="AD228" i="6"/>
  <c r="AD229" i="6"/>
  <c r="AD230" i="6"/>
  <c r="AD231" i="6"/>
  <c r="AD232" i="6"/>
  <c r="AD233" i="6"/>
  <c r="AD234" i="6"/>
  <c r="AD235" i="6"/>
  <c r="AD236" i="6"/>
  <c r="AD237" i="6"/>
  <c r="AD238" i="6"/>
  <c r="AD239" i="6"/>
  <c r="AD240" i="6"/>
  <c r="AD241" i="6"/>
  <c r="AD242" i="6"/>
  <c r="AD136" i="6"/>
  <c r="AD226" i="11" s="1"/>
  <c r="AD331" i="6"/>
  <c r="AD134" i="5"/>
  <c r="AD242" i="5"/>
  <c r="AD136" i="5"/>
  <c r="AD225" i="11" s="1"/>
  <c r="AD243" i="5"/>
  <c r="AE176" i="5"/>
  <c r="AE177" i="5"/>
  <c r="AE178" i="5"/>
  <c r="AE179" i="5"/>
  <c r="AE180" i="5"/>
  <c r="AE181" i="5"/>
  <c r="AE182" i="5"/>
  <c r="AE183" i="5"/>
  <c r="AE184" i="5"/>
  <c r="AE185" i="5"/>
  <c r="AE186" i="5"/>
  <c r="AE187" i="5"/>
  <c r="AE188" i="5"/>
  <c r="AE189" i="5"/>
  <c r="AE190" i="5"/>
  <c r="AC285" i="6"/>
  <c r="AC314" i="6"/>
  <c r="AC317" i="6" s="1"/>
  <c r="AC321" i="6" s="1"/>
  <c r="AC312" i="6"/>
  <c r="AC313" i="6"/>
  <c r="AC316" i="6" s="1"/>
  <c r="AC320" i="6" s="1"/>
  <c r="AD228" i="5"/>
  <c r="AD231" i="5" s="1"/>
  <c r="AD235" i="5" s="1"/>
  <c r="AD226" i="5"/>
  <c r="AD227" i="5"/>
  <c r="AD230" i="5" s="1"/>
  <c r="AD234" i="5" s="1"/>
  <c r="AD171" i="6"/>
  <c r="AD271" i="11" s="1"/>
  <c r="AD282" i="6"/>
  <c r="AD284" i="6"/>
  <c r="AE197" i="5"/>
  <c r="AE199" i="5"/>
  <c r="AE60" i="6"/>
  <c r="AE262" i="6"/>
  <c r="AE263" i="6"/>
  <c r="AE264" i="6"/>
  <c r="AE265" i="6"/>
  <c r="AE266" i="6"/>
  <c r="AE267" i="6"/>
  <c r="AE268" i="6"/>
  <c r="AE269" i="6"/>
  <c r="AE270" i="6"/>
  <c r="AE271" i="6"/>
  <c r="AE272" i="6"/>
  <c r="AE273" i="6"/>
  <c r="AE274" i="6"/>
  <c r="AE275" i="6"/>
  <c r="AE276" i="6"/>
  <c r="AE245" i="6"/>
  <c r="AE246" i="6"/>
  <c r="AE247" i="6"/>
  <c r="AE248" i="6"/>
  <c r="AE249" i="6"/>
  <c r="AE250" i="6"/>
  <c r="AE251" i="6"/>
  <c r="AE252" i="6"/>
  <c r="AE253" i="6"/>
  <c r="AE254" i="6"/>
  <c r="AE255" i="6"/>
  <c r="AE256" i="6"/>
  <c r="AE257" i="6"/>
  <c r="AE258" i="6"/>
  <c r="AE259" i="6"/>
  <c r="AE211" i="6"/>
  <c r="AE212" i="6"/>
  <c r="AE213" i="6"/>
  <c r="AE214" i="6"/>
  <c r="AE215" i="6"/>
  <c r="AE216" i="6"/>
  <c r="AE217" i="6"/>
  <c r="AE218" i="6"/>
  <c r="AE219" i="6"/>
  <c r="AE220" i="6"/>
  <c r="AE221" i="6"/>
  <c r="AE222" i="6"/>
  <c r="AE223" i="6"/>
  <c r="AE224" i="6"/>
  <c r="AE225" i="6"/>
  <c r="AE194" i="6"/>
  <c r="AE195" i="6"/>
  <c r="AE196" i="6"/>
  <c r="AE197" i="6"/>
  <c r="AE198" i="6"/>
  <c r="AE199" i="6"/>
  <c r="AE200" i="6"/>
  <c r="AE201" i="6"/>
  <c r="AE202" i="6"/>
  <c r="AE203" i="6"/>
  <c r="AE204" i="6"/>
  <c r="AE205" i="6"/>
  <c r="AE206" i="6"/>
  <c r="AE207" i="6"/>
  <c r="AE208" i="6"/>
  <c r="AE177" i="6"/>
  <c r="AE178" i="6"/>
  <c r="AE179" i="6"/>
  <c r="AE180" i="6"/>
  <c r="AE181" i="6"/>
  <c r="AE182" i="6"/>
  <c r="AE183" i="6"/>
  <c r="AE184" i="6"/>
  <c r="AE185" i="6"/>
  <c r="AE186" i="6"/>
  <c r="AE187" i="6"/>
  <c r="AE188" i="6"/>
  <c r="AE189" i="6"/>
  <c r="AE190" i="6"/>
  <c r="AE191" i="6"/>
  <c r="AC283" i="6"/>
  <c r="AC286" i="6" s="1"/>
  <c r="AC287" i="6"/>
  <c r="AC290" i="6" s="1"/>
  <c r="AC294" i="6" s="1"/>
  <c r="AD198" i="5"/>
  <c r="AC202" i="5"/>
  <c r="AC205" i="5" s="1"/>
  <c r="AC209" i="5" s="1"/>
  <c r="AC201" i="5"/>
  <c r="AC204" i="5" s="1"/>
  <c r="AC208" i="5" s="1"/>
  <c r="AC200" i="5"/>
  <c r="AC270" i="11"/>
  <c r="AC173" i="5"/>
  <c r="AC312" i="11" s="1"/>
  <c r="AD30" i="6"/>
  <c r="AE30" i="5"/>
  <c r="AD171" i="5"/>
  <c r="AD133" i="5"/>
  <c r="AD133" i="6"/>
  <c r="AC173" i="6"/>
  <c r="AC313" i="11" s="1"/>
  <c r="AC148" i="6"/>
  <c r="AF45" i="1"/>
  <c r="AF65" i="5" s="1"/>
  <c r="AF44" i="1"/>
  <c r="AF64" i="5" s="1"/>
  <c r="AD35" i="5"/>
  <c r="AD39" i="5"/>
  <c r="AD43" i="5"/>
  <c r="AD38" i="5"/>
  <c r="AD42" i="5"/>
  <c r="AD46" i="5"/>
  <c r="AD47" i="5"/>
  <c r="AD48" i="5"/>
  <c r="AD167" i="5" s="1"/>
  <c r="AD156" i="5"/>
  <c r="AD41" i="5"/>
  <c r="AD45" i="5"/>
  <c r="AD36" i="5"/>
  <c r="AD40" i="5"/>
  <c r="AD44" i="5"/>
  <c r="AC147" i="6"/>
  <c r="AD35" i="6"/>
  <c r="AD36" i="6"/>
  <c r="AD37" i="6"/>
  <c r="AD156" i="6" s="1"/>
  <c r="AD38" i="6"/>
  <c r="AD39" i="6"/>
  <c r="AD40" i="6"/>
  <c r="AD41" i="6"/>
  <c r="AD42" i="6"/>
  <c r="AD43" i="6"/>
  <c r="AD44" i="6"/>
  <c r="AD45" i="6"/>
  <c r="AD46" i="6"/>
  <c r="AD47" i="6"/>
  <c r="AD48" i="6"/>
  <c r="AD167" i="6" s="1"/>
  <c r="AD142" i="6"/>
  <c r="AD145" i="6"/>
  <c r="AD141" i="6"/>
  <c r="AD144" i="6"/>
  <c r="AE29" i="1"/>
  <c r="AE32" i="5" s="1"/>
  <c r="AC147" i="5"/>
  <c r="AC148" i="5"/>
  <c r="AD141" i="5"/>
  <c r="AD144" i="5"/>
  <c r="AD142" i="5"/>
  <c r="AD145" i="5"/>
  <c r="AB77" i="8"/>
  <c r="AB236" i="8"/>
  <c r="AB67" i="8"/>
  <c r="AB226" i="8"/>
  <c r="AD14" i="4"/>
  <c r="AC72" i="9"/>
  <c r="AC232" i="9"/>
  <c r="AF26" i="1"/>
  <c r="AB46" i="8"/>
  <c r="AB57" i="8"/>
  <c r="AF44" i="3"/>
  <c r="AF64" i="6" s="1"/>
  <c r="AC44" i="9"/>
  <c r="AC192" i="9"/>
  <c r="AC35" i="10"/>
  <c r="AH206" i="10"/>
  <c r="AH174" i="10"/>
  <c r="AH182" i="10" s="1"/>
  <c r="AH163" i="10"/>
  <c r="AH171" i="10" s="1"/>
  <c r="AI235" i="10"/>
  <c r="AI238" i="10" s="1"/>
  <c r="AC213" i="10"/>
  <c r="AB36" i="8"/>
  <c r="AB206" i="8"/>
  <c r="AC213" i="9"/>
  <c r="AC243" i="9" s="1"/>
  <c r="AE80" i="1"/>
  <c r="AE84" i="8"/>
  <c r="AB217" i="8"/>
  <c r="AG239" i="8"/>
  <c r="AG242" i="8" s="1"/>
  <c r="AG210" i="8"/>
  <c r="AG178" i="8"/>
  <c r="AG186" i="8" s="1"/>
  <c r="AG167" i="8"/>
  <c r="AG175" i="8" s="1"/>
  <c r="AB243" i="9"/>
  <c r="AC35" i="9"/>
  <c r="AB243" i="10"/>
  <c r="AE73" i="8"/>
  <c r="AE62" i="8"/>
  <c r="AE52" i="8"/>
  <c r="AE42" i="8"/>
  <c r="AE32" i="8"/>
  <c r="AE21" i="8"/>
  <c r="AE26" i="8" s="1"/>
  <c r="AE15" i="3"/>
  <c r="AC54" i="10"/>
  <c r="AD218" i="10"/>
  <c r="AD209" i="10"/>
  <c r="AD229" i="10"/>
  <c r="AD199" i="10"/>
  <c r="AD189" i="10"/>
  <c r="AD15" i="10"/>
  <c r="AE79" i="9"/>
  <c r="AE68" i="9"/>
  <c r="AE58" i="9"/>
  <c r="AE49" i="9"/>
  <c r="AE40" i="9"/>
  <c r="AE31" i="9"/>
  <c r="AE21" i="9"/>
  <c r="AE26" i="9" s="1"/>
  <c r="AC54" i="9"/>
  <c r="AD192" i="8"/>
  <c r="AD69" i="9"/>
  <c r="AD229" i="9" s="1"/>
  <c r="AD59" i="9"/>
  <c r="AD218" i="9" s="1"/>
  <c r="AD50" i="9"/>
  <c r="AD209" i="9" s="1"/>
  <c r="AD32" i="9"/>
  <c r="AD189" i="9" s="1"/>
  <c r="AD41" i="9"/>
  <c r="AD199" i="9" s="1"/>
  <c r="AD10" i="9"/>
  <c r="AD15" i="9" s="1"/>
  <c r="AC17" i="3"/>
  <c r="AC22" i="3" s="1"/>
  <c r="AA249" i="8"/>
  <c r="AC222" i="10"/>
  <c r="AC72" i="10"/>
  <c r="AD188" i="10"/>
  <c r="AC212" i="8"/>
  <c r="AD221" i="8"/>
  <c r="AA247" i="8"/>
  <c r="AC232" i="10"/>
  <c r="AD198" i="9"/>
  <c r="AD198" i="10"/>
  <c r="AC221" i="8"/>
  <c r="AD232" i="8"/>
  <c r="AD188" i="9"/>
  <c r="AB196" i="8"/>
  <c r="AB245" i="9"/>
  <c r="AC192" i="8"/>
  <c r="AD202" i="8"/>
  <c r="AC202" i="8"/>
  <c r="AD212" i="8"/>
  <c r="AE68" i="10"/>
  <c r="AE58" i="10"/>
  <c r="AE49" i="10"/>
  <c r="AE40" i="10"/>
  <c r="AE31" i="10"/>
  <c r="AE21" i="10"/>
  <c r="AE26" i="10" s="1"/>
  <c r="AD208" i="10"/>
  <c r="AC63" i="9"/>
  <c r="AC44" i="10"/>
  <c r="AC232" i="8"/>
  <c r="AD208" i="9"/>
  <c r="AC74" i="8"/>
  <c r="AC233" i="8" s="1"/>
  <c r="AC63" i="8"/>
  <c r="AC222" i="8" s="1"/>
  <c r="AC53" i="8"/>
  <c r="AC213" i="8" s="1"/>
  <c r="AC43" i="8"/>
  <c r="AC203" i="8" s="1"/>
  <c r="AC33" i="8"/>
  <c r="AC193" i="8" s="1"/>
  <c r="AC10" i="8"/>
  <c r="AC15" i="8" s="1"/>
  <c r="AB245" i="10"/>
  <c r="AD217" i="10"/>
  <c r="AC222" i="9"/>
  <c r="AC202" i="10"/>
  <c r="AC192" i="10"/>
  <c r="AD217" i="9"/>
  <c r="AD228" i="10"/>
  <c r="AC2" i="7"/>
  <c r="AD16" i="1"/>
  <c r="AD228" i="9"/>
  <c r="AC21" i="1"/>
  <c r="AC63" i="10"/>
  <c r="AE26" i="3"/>
  <c r="AE48" i="3"/>
  <c r="AE29" i="3"/>
  <c r="AE60" i="3"/>
  <c r="AD150" i="6"/>
  <c r="AE57" i="3"/>
  <c r="AE139" i="6" s="1"/>
  <c r="AE56" i="3"/>
  <c r="AE138" i="6" s="1"/>
  <c r="AE53" i="3"/>
  <c r="AE51" i="3"/>
  <c r="AE50" i="3"/>
  <c r="AE329" i="6" s="1"/>
  <c r="AE82" i="1"/>
  <c r="AE241" i="5" s="1"/>
  <c r="AE83" i="1"/>
  <c r="AE85" i="1"/>
  <c r="AE88" i="1"/>
  <c r="AE138" i="5" s="1"/>
  <c r="AE89" i="1"/>
  <c r="AE139" i="5" s="1"/>
  <c r="AF39" i="3"/>
  <c r="AF59" i="6" s="1"/>
  <c r="AF40" i="3"/>
  <c r="AF41" i="3"/>
  <c r="AF61" i="6" s="1"/>
  <c r="AF42" i="3"/>
  <c r="AF62" i="6" s="1"/>
  <c r="AF43" i="3"/>
  <c r="AF63" i="6" s="1"/>
  <c r="AF45" i="3"/>
  <c r="AF65" i="6" s="1"/>
  <c r="AF27" i="3"/>
  <c r="AF27" i="1"/>
  <c r="AF31" i="5" s="1"/>
  <c r="AF39" i="1"/>
  <c r="AF59" i="5" s="1"/>
  <c r="AF40" i="1"/>
  <c r="AF60" i="5" s="1"/>
  <c r="AF41" i="1"/>
  <c r="AF61" i="5" s="1"/>
  <c r="AF42" i="1"/>
  <c r="AF62" i="5" s="1"/>
  <c r="AF43" i="1"/>
  <c r="AF63" i="5" s="1"/>
  <c r="AE16" i="3" l="1"/>
  <c r="AD17" i="4"/>
  <c r="AD21" i="1"/>
  <c r="AD18" i="12"/>
  <c r="AD23" i="12" s="1"/>
  <c r="AE136" i="5"/>
  <c r="AE225" i="11" s="1"/>
  <c r="AE243" i="5"/>
  <c r="AE134" i="5"/>
  <c r="AE242" i="5"/>
  <c r="AE134" i="6"/>
  <c r="AE330" i="6"/>
  <c r="AE136" i="6"/>
  <c r="AE226" i="11" s="1"/>
  <c r="AE331" i="6"/>
  <c r="AE228" i="6"/>
  <c r="AE229" i="6"/>
  <c r="AE230" i="6"/>
  <c r="AE231" i="6"/>
  <c r="AE232" i="6"/>
  <c r="AE233" i="6"/>
  <c r="AE234" i="6"/>
  <c r="AE235" i="6"/>
  <c r="AE236" i="6"/>
  <c r="AE237" i="6"/>
  <c r="AE238" i="6"/>
  <c r="AE239" i="6"/>
  <c r="AE240" i="6"/>
  <c r="AE241" i="6"/>
  <c r="AE242" i="6"/>
  <c r="AF176" i="5"/>
  <c r="AF177" i="5"/>
  <c r="AF178" i="5"/>
  <c r="AF179" i="5"/>
  <c r="AF180" i="5"/>
  <c r="AF181" i="5"/>
  <c r="AF182" i="5"/>
  <c r="AF183" i="5"/>
  <c r="AF184" i="5"/>
  <c r="AF185" i="5"/>
  <c r="AF186" i="5"/>
  <c r="AF187" i="5"/>
  <c r="AF188" i="5"/>
  <c r="AF189" i="5"/>
  <c r="AF190" i="5"/>
  <c r="AD314" i="6"/>
  <c r="AD317" i="6" s="1"/>
  <c r="AD321" i="6" s="1"/>
  <c r="AD313" i="6"/>
  <c r="AD316" i="6" s="1"/>
  <c r="AD320" i="6" s="1"/>
  <c r="AD312" i="6"/>
  <c r="AE226" i="5"/>
  <c r="AE228" i="5"/>
  <c r="AE231" i="5" s="1"/>
  <c r="AE235" i="5" s="1"/>
  <c r="AE227" i="5"/>
  <c r="AE230" i="5" s="1"/>
  <c r="AE234" i="5" s="1"/>
  <c r="AD285" i="6"/>
  <c r="AD16" i="4"/>
  <c r="AF60" i="6"/>
  <c r="AF262" i="6"/>
  <c r="AF263" i="6"/>
  <c r="AF264" i="6"/>
  <c r="AF265" i="6"/>
  <c r="AF266" i="6"/>
  <c r="AF267" i="6"/>
  <c r="AF268" i="6"/>
  <c r="AF269" i="6"/>
  <c r="AF270" i="6"/>
  <c r="AF271" i="6"/>
  <c r="AF272" i="6"/>
  <c r="AF273" i="6"/>
  <c r="AF274" i="6"/>
  <c r="AF275" i="6"/>
  <c r="AF276" i="6"/>
  <c r="AF245" i="6"/>
  <c r="AF246" i="6"/>
  <c r="AF247" i="6"/>
  <c r="AF248" i="6"/>
  <c r="AF249" i="6"/>
  <c r="AF250" i="6"/>
  <c r="AF251" i="6"/>
  <c r="AF252" i="6"/>
  <c r="AF253" i="6"/>
  <c r="AF254" i="6"/>
  <c r="AF255" i="6"/>
  <c r="AF256" i="6"/>
  <c r="AF257" i="6"/>
  <c r="AF258" i="6"/>
  <c r="AF259" i="6"/>
  <c r="AF211" i="6"/>
  <c r="AF212" i="6"/>
  <c r="AF213" i="6"/>
  <c r="AF214" i="6"/>
  <c r="AF215" i="6"/>
  <c r="AF216" i="6"/>
  <c r="AF217" i="6"/>
  <c r="AF218" i="6"/>
  <c r="AF219" i="6"/>
  <c r="AF220" i="6"/>
  <c r="AF221" i="6"/>
  <c r="AF222" i="6"/>
  <c r="AF223" i="6"/>
  <c r="AF224" i="6"/>
  <c r="AF225" i="6"/>
  <c r="AF194" i="6"/>
  <c r="AF195" i="6"/>
  <c r="AF196" i="6"/>
  <c r="AF197" i="6"/>
  <c r="AF198" i="6"/>
  <c r="AF199" i="6"/>
  <c r="AF200" i="6"/>
  <c r="AF201" i="6"/>
  <c r="AF202" i="6"/>
  <c r="AF203" i="6"/>
  <c r="AF204" i="6"/>
  <c r="AF205" i="6"/>
  <c r="AF206" i="6"/>
  <c r="AF207" i="6"/>
  <c r="AF208" i="6"/>
  <c r="AF177" i="6"/>
  <c r="AF178" i="6"/>
  <c r="AF179" i="6"/>
  <c r="AF180" i="6"/>
  <c r="AF181" i="6"/>
  <c r="AF182" i="6"/>
  <c r="AF183" i="6"/>
  <c r="AF184" i="6"/>
  <c r="AF185" i="6"/>
  <c r="AF186" i="6"/>
  <c r="AF187" i="6"/>
  <c r="AF188" i="6"/>
  <c r="AF189" i="6"/>
  <c r="AF190" i="6"/>
  <c r="AF191" i="6"/>
  <c r="AF197" i="5"/>
  <c r="AF199" i="5"/>
  <c r="AE171" i="6"/>
  <c r="AE271" i="11" s="1"/>
  <c r="AE282" i="6"/>
  <c r="AE284" i="6"/>
  <c r="AE198" i="5"/>
  <c r="AD283" i="6"/>
  <c r="AD286" i="6" s="1"/>
  <c r="AD287" i="6"/>
  <c r="AD290" i="6" s="1"/>
  <c r="AD294" i="6" s="1"/>
  <c r="AD202" i="5"/>
  <c r="AD205" i="5" s="1"/>
  <c r="AD209" i="5" s="1"/>
  <c r="AD201" i="5"/>
  <c r="AD204" i="5" s="1"/>
  <c r="AD208" i="5" s="1"/>
  <c r="AD200" i="5"/>
  <c r="AD270" i="11"/>
  <c r="AE30" i="6"/>
  <c r="AF30" i="5"/>
  <c r="AD173" i="5"/>
  <c r="AD312" i="11" s="1"/>
  <c r="AE171" i="5"/>
  <c r="AE133" i="5"/>
  <c r="AE133" i="6"/>
  <c r="AD173" i="6"/>
  <c r="AD313" i="11" s="1"/>
  <c r="AG44" i="1"/>
  <c r="AG64" i="5" s="1"/>
  <c r="AG45" i="1"/>
  <c r="AG65" i="5" s="1"/>
  <c r="AE35" i="5"/>
  <c r="AE39" i="5"/>
  <c r="AE43" i="5"/>
  <c r="AE38" i="5"/>
  <c r="AE42" i="5"/>
  <c r="AE46" i="5"/>
  <c r="AE47" i="5"/>
  <c r="AE48" i="5"/>
  <c r="AE167" i="5" s="1"/>
  <c r="AE41" i="5"/>
  <c r="AE45" i="5"/>
  <c r="AE36" i="5"/>
  <c r="AE44" i="5"/>
  <c r="AE40" i="5"/>
  <c r="AD147" i="6"/>
  <c r="AD148" i="6"/>
  <c r="AE144" i="6"/>
  <c r="AE141" i="6"/>
  <c r="AE145" i="6"/>
  <c r="AE142" i="6"/>
  <c r="AE35" i="6"/>
  <c r="AE36" i="6"/>
  <c r="AE37" i="6"/>
  <c r="AE156" i="6" s="1"/>
  <c r="AE38" i="6"/>
  <c r="AE39" i="6"/>
  <c r="AE40" i="6"/>
  <c r="AE41" i="6"/>
  <c r="AE42" i="6"/>
  <c r="AE43" i="6"/>
  <c r="AE44" i="6"/>
  <c r="AE45" i="6"/>
  <c r="AE46" i="6"/>
  <c r="AE47" i="6"/>
  <c r="AE48" i="6"/>
  <c r="AE167" i="6" s="1"/>
  <c r="AB247" i="8"/>
  <c r="AF29" i="1"/>
  <c r="AF32" i="5" s="1"/>
  <c r="AE156" i="5"/>
  <c r="AD148" i="5"/>
  <c r="AD147" i="5"/>
  <c r="AE142" i="5"/>
  <c r="AE145" i="5"/>
  <c r="AE141" i="5"/>
  <c r="AE144" i="5"/>
  <c r="AE14" i="4"/>
  <c r="AC245" i="9"/>
  <c r="AD63" i="9"/>
  <c r="AD222" i="9"/>
  <c r="AG26" i="1"/>
  <c r="AD232" i="9"/>
  <c r="AG44" i="3"/>
  <c r="AG64" i="6" s="1"/>
  <c r="AC243" i="10"/>
  <c r="AD35" i="10"/>
  <c r="AD192" i="10"/>
  <c r="AI206" i="10"/>
  <c r="AI174" i="10"/>
  <c r="AI182" i="10" s="1"/>
  <c r="AI163" i="10"/>
  <c r="AI171" i="10" s="1"/>
  <c r="AJ235" i="10"/>
  <c r="AJ238" i="10" s="1"/>
  <c r="AD44" i="9"/>
  <c r="AD202" i="9"/>
  <c r="AC77" i="8"/>
  <c r="AC236" i="8"/>
  <c r="AB249" i="8"/>
  <c r="AF80" i="1"/>
  <c r="AD192" i="9"/>
  <c r="AC245" i="10"/>
  <c r="AG84" i="8"/>
  <c r="AH239" i="8"/>
  <c r="AH242" i="8" s="1"/>
  <c r="AH210" i="8"/>
  <c r="AH178" i="8"/>
  <c r="AH186" i="8" s="1"/>
  <c r="AH167" i="8"/>
  <c r="AH175" i="8" s="1"/>
  <c r="AF84" i="8"/>
  <c r="AD54" i="10"/>
  <c r="AD213" i="10"/>
  <c r="AF73" i="8"/>
  <c r="AF62" i="8"/>
  <c r="AF52" i="8"/>
  <c r="AF42" i="8"/>
  <c r="AF32" i="8"/>
  <c r="AF21" i="8"/>
  <c r="AF26" i="8" s="1"/>
  <c r="AE198" i="9"/>
  <c r="AE69" i="9"/>
  <c r="AE229" i="9" s="1"/>
  <c r="AE59" i="9"/>
  <c r="AE218" i="9" s="1"/>
  <c r="AE50" i="9"/>
  <c r="AE209" i="9" s="1"/>
  <c r="AE41" i="9"/>
  <c r="AE199" i="9" s="1"/>
  <c r="AE10" i="9"/>
  <c r="AE15" i="9" s="1"/>
  <c r="AE32" i="9"/>
  <c r="AE189" i="9" s="1"/>
  <c r="AD17" i="3"/>
  <c r="AD22" i="3" s="1"/>
  <c r="AE217" i="10"/>
  <c r="AE208" i="9"/>
  <c r="AE228" i="10"/>
  <c r="AE217" i="9"/>
  <c r="AE192" i="8"/>
  <c r="AD72" i="10"/>
  <c r="AD63" i="10"/>
  <c r="AC196" i="8"/>
  <c r="AC226" i="8"/>
  <c r="AE228" i="9"/>
  <c r="AE232" i="9" s="1"/>
  <c r="AE202" i="8"/>
  <c r="AE198" i="10"/>
  <c r="AE188" i="9"/>
  <c r="AE229" i="10"/>
  <c r="AE218" i="10"/>
  <c r="AE209" i="10"/>
  <c r="AE199" i="10"/>
  <c r="AE189" i="10"/>
  <c r="AE15" i="10"/>
  <c r="AC36" i="8"/>
  <c r="AD232" i="10"/>
  <c r="AD222" i="10"/>
  <c r="AD44" i="10"/>
  <c r="AD74" i="8"/>
  <c r="AD63" i="8"/>
  <c r="AD53" i="8"/>
  <c r="AD43" i="8"/>
  <c r="AD33" i="8"/>
  <c r="AD10" i="8"/>
  <c r="AD15" i="8" s="1"/>
  <c r="AD2" i="7"/>
  <c r="AE16" i="1"/>
  <c r="AE212" i="8"/>
  <c r="AF14" i="4"/>
  <c r="AE208" i="10"/>
  <c r="AC67" i="8"/>
  <c r="AD54" i="9"/>
  <c r="AC46" i="8"/>
  <c r="AD202" i="10"/>
  <c r="AC57" i="8"/>
  <c r="AF79" i="9"/>
  <c r="AF58" i="9"/>
  <c r="AF49" i="9"/>
  <c r="AF68" i="9"/>
  <c r="AF40" i="9"/>
  <c r="AF31" i="9"/>
  <c r="AF21" i="9"/>
  <c r="AF26" i="9" s="1"/>
  <c r="AE221" i="8"/>
  <c r="AD72" i="9"/>
  <c r="AD213" i="9"/>
  <c r="AE188" i="10"/>
  <c r="AC206" i="8"/>
  <c r="AD35" i="9"/>
  <c r="AC217" i="8"/>
  <c r="AE232" i="8"/>
  <c r="AG43" i="1"/>
  <c r="AG63" i="5" s="1"/>
  <c r="AG42" i="1"/>
  <c r="AG62" i="5" s="1"/>
  <c r="AG41" i="1"/>
  <c r="AG61" i="5" s="1"/>
  <c r="AG40" i="1"/>
  <c r="AG60" i="5" s="1"/>
  <c r="AG39" i="1"/>
  <c r="AG59" i="5" s="1"/>
  <c r="AG27" i="1"/>
  <c r="AG31" i="5" s="1"/>
  <c r="AG27" i="3"/>
  <c r="AH27" i="3" s="1"/>
  <c r="AI27" i="3" s="1"/>
  <c r="AJ27" i="3" s="1"/>
  <c r="AK27" i="3" s="1"/>
  <c r="AL27" i="3" s="1"/>
  <c r="AM27" i="3" s="1"/>
  <c r="AN27" i="3" s="1"/>
  <c r="AO27" i="3" s="1"/>
  <c r="AP27" i="3" s="1"/>
  <c r="AQ27" i="3" s="1"/>
  <c r="AR27" i="3" s="1"/>
  <c r="AS27" i="3" s="1"/>
  <c r="AT27" i="3" s="1"/>
  <c r="AU27" i="3" s="1"/>
  <c r="AV27" i="3" s="1"/>
  <c r="AW27" i="3" s="1"/>
  <c r="AX27" i="3" s="1"/>
  <c r="AY27" i="3" s="1"/>
  <c r="AZ27" i="3" s="1"/>
  <c r="BA27" i="3" s="1"/>
  <c r="BB27" i="3" s="1"/>
  <c r="AG45" i="3"/>
  <c r="AG65" i="6" s="1"/>
  <c r="AG43" i="3"/>
  <c r="AG63" i="6" s="1"/>
  <c r="AG42" i="3"/>
  <c r="AG62" i="6" s="1"/>
  <c r="AG41" i="3"/>
  <c r="AG61" i="6" s="1"/>
  <c r="AG40" i="3"/>
  <c r="AG39" i="3"/>
  <c r="AG59" i="6" s="1"/>
  <c r="AF89" i="1"/>
  <c r="AF139" i="5" s="1"/>
  <c r="AF88" i="1"/>
  <c r="AF138" i="5" s="1"/>
  <c r="AF85" i="1"/>
  <c r="AF83" i="1"/>
  <c r="AF82" i="1"/>
  <c r="AF241" i="5" s="1"/>
  <c r="AF50" i="3"/>
  <c r="AF329" i="6" s="1"/>
  <c r="AF51" i="3"/>
  <c r="AF330" i="6" s="1"/>
  <c r="AF53" i="3"/>
  <c r="AF56" i="3"/>
  <c r="AF138" i="6" s="1"/>
  <c r="AF57" i="3"/>
  <c r="AF139" i="6" s="1"/>
  <c r="AF60" i="3"/>
  <c r="AE150" i="6"/>
  <c r="AF29" i="3"/>
  <c r="AF48" i="3"/>
  <c r="AF26" i="3"/>
  <c r="AF69" i="10" l="1"/>
  <c r="AF59" i="10"/>
  <c r="AF50" i="10"/>
  <c r="AF41" i="10"/>
  <c r="AF32" i="10"/>
  <c r="AF10" i="10"/>
  <c r="AF68" i="10"/>
  <c r="AD22" i="4"/>
  <c r="AE16" i="4"/>
  <c r="AE17" i="4"/>
  <c r="AE21" i="1"/>
  <c r="AE18" i="12"/>
  <c r="AE23" i="12" s="1"/>
  <c r="AF21" i="10"/>
  <c r="AF26" i="10" s="1"/>
  <c r="AF31" i="10"/>
  <c r="AF40" i="10"/>
  <c r="AF58" i="10"/>
  <c r="AF49" i="10"/>
  <c r="AF208" i="10" s="1"/>
  <c r="AF228" i="6"/>
  <c r="AF229" i="6"/>
  <c r="AF230" i="6"/>
  <c r="AF231" i="6"/>
  <c r="AF232" i="6"/>
  <c r="AF233" i="6"/>
  <c r="AF234" i="6"/>
  <c r="AF235" i="6"/>
  <c r="AF236" i="6"/>
  <c r="AF237" i="6"/>
  <c r="AF238" i="6"/>
  <c r="AF239" i="6"/>
  <c r="AF240" i="6"/>
  <c r="AF241" i="6"/>
  <c r="AF242" i="6"/>
  <c r="AF136" i="6"/>
  <c r="AF226" i="11" s="1"/>
  <c r="AF331" i="6"/>
  <c r="AF134" i="5"/>
  <c r="AF242" i="5"/>
  <c r="AF136" i="5"/>
  <c r="AF225" i="11" s="1"/>
  <c r="AF243" i="5"/>
  <c r="AG176" i="5"/>
  <c r="AG177" i="5"/>
  <c r="AG178" i="5"/>
  <c r="AG179" i="5"/>
  <c r="AG180" i="5"/>
  <c r="AG181" i="5"/>
  <c r="AG182" i="5"/>
  <c r="AG183" i="5"/>
  <c r="AG184" i="5"/>
  <c r="AG185" i="5"/>
  <c r="AG186" i="5"/>
  <c r="AG187" i="5"/>
  <c r="AG188" i="5"/>
  <c r="AG189" i="5"/>
  <c r="AG190" i="5"/>
  <c r="AE314" i="6"/>
  <c r="AE317" i="6" s="1"/>
  <c r="AE321" i="6" s="1"/>
  <c r="AE313" i="6"/>
  <c r="AE316" i="6" s="1"/>
  <c r="AE320" i="6" s="1"/>
  <c r="AE312" i="6"/>
  <c r="AF226" i="5"/>
  <c r="AF227" i="5"/>
  <c r="AF230" i="5" s="1"/>
  <c r="AF234" i="5" s="1"/>
  <c r="AF228" i="5"/>
  <c r="AF231" i="5" s="1"/>
  <c r="AF235" i="5" s="1"/>
  <c r="AE285" i="6"/>
  <c r="AF171" i="6"/>
  <c r="AF271" i="11" s="1"/>
  <c r="AF282" i="6"/>
  <c r="AF284" i="6"/>
  <c r="AG197" i="5"/>
  <c r="AG199" i="5"/>
  <c r="AG60" i="6"/>
  <c r="AG262" i="6"/>
  <c r="AG263" i="6"/>
  <c r="AG264" i="6"/>
  <c r="AG265" i="6"/>
  <c r="AG266" i="6"/>
  <c r="AG267" i="6"/>
  <c r="AG268" i="6"/>
  <c r="AG269" i="6"/>
  <c r="AG270" i="6"/>
  <c r="AG271" i="6"/>
  <c r="AG272" i="6"/>
  <c r="AG273" i="6"/>
  <c r="AG274" i="6"/>
  <c r="AG275" i="6"/>
  <c r="AG276" i="6"/>
  <c r="AG245" i="6"/>
  <c r="AG246" i="6"/>
  <c r="AG247" i="6"/>
  <c r="AG248" i="6"/>
  <c r="AG249" i="6"/>
  <c r="AG250" i="6"/>
  <c r="AG251" i="6"/>
  <c r="AG252" i="6"/>
  <c r="AG253" i="6"/>
  <c r="AG254" i="6"/>
  <c r="AG255" i="6"/>
  <c r="AG256" i="6"/>
  <c r="AG257" i="6"/>
  <c r="AG258" i="6"/>
  <c r="AG259" i="6"/>
  <c r="AG211" i="6"/>
  <c r="AG212" i="6"/>
  <c r="AG213" i="6"/>
  <c r="AG214" i="6"/>
  <c r="AG215" i="6"/>
  <c r="AG216" i="6"/>
  <c r="AG217" i="6"/>
  <c r="AG218" i="6"/>
  <c r="AG219" i="6"/>
  <c r="AG220" i="6"/>
  <c r="AG221" i="6"/>
  <c r="AG222" i="6"/>
  <c r="AG223" i="6"/>
  <c r="AG224" i="6"/>
  <c r="AG225" i="6"/>
  <c r="AG194" i="6"/>
  <c r="AG195" i="6"/>
  <c r="AG196" i="6"/>
  <c r="AG197" i="6"/>
  <c r="AG198" i="6"/>
  <c r="AG199" i="6"/>
  <c r="AG200" i="6"/>
  <c r="AG201" i="6"/>
  <c r="AG202" i="6"/>
  <c r="AG203" i="6"/>
  <c r="AG204" i="6"/>
  <c r="AG205" i="6"/>
  <c r="AG206" i="6"/>
  <c r="AG207" i="6"/>
  <c r="AG208" i="6"/>
  <c r="AG177" i="6"/>
  <c r="AG178" i="6"/>
  <c r="AG179" i="6"/>
  <c r="AG180" i="6"/>
  <c r="AG181" i="6"/>
  <c r="AG182" i="6"/>
  <c r="AG183" i="6"/>
  <c r="AG184" i="6"/>
  <c r="AG185" i="6"/>
  <c r="AG186" i="6"/>
  <c r="AG187" i="6"/>
  <c r="AG188" i="6"/>
  <c r="AG189" i="6"/>
  <c r="AG190" i="6"/>
  <c r="AG191" i="6"/>
  <c r="AE283" i="6"/>
  <c r="AE286" i="6" s="1"/>
  <c r="AE287" i="6"/>
  <c r="AE290" i="6" s="1"/>
  <c r="AE294" i="6" s="1"/>
  <c r="AF198" i="5"/>
  <c r="AE202" i="5"/>
  <c r="AE205" i="5" s="1"/>
  <c r="AE209" i="5" s="1"/>
  <c r="AE201" i="5"/>
  <c r="AE204" i="5" s="1"/>
  <c r="AE208" i="5" s="1"/>
  <c r="AE200" i="5"/>
  <c r="AE270" i="11"/>
  <c r="AE173" i="5"/>
  <c r="AE312" i="11" s="1"/>
  <c r="AF30" i="6"/>
  <c r="AG30" i="5"/>
  <c r="AF171" i="5"/>
  <c r="AF133" i="5"/>
  <c r="AF133" i="6"/>
  <c r="AE173" i="6"/>
  <c r="AE313" i="11" s="1"/>
  <c r="AH45" i="1"/>
  <c r="AH65" i="5" s="1"/>
  <c r="AH44" i="1"/>
  <c r="AH64" i="5" s="1"/>
  <c r="AF36" i="5"/>
  <c r="AF40" i="5"/>
  <c r="AF44" i="5"/>
  <c r="AF42" i="5"/>
  <c r="AF46" i="5"/>
  <c r="AF48" i="5"/>
  <c r="AF167" i="5" s="1"/>
  <c r="AF35" i="5"/>
  <c r="AF39" i="5"/>
  <c r="AF43" i="5"/>
  <c r="AF38" i="5"/>
  <c r="AF47" i="5"/>
  <c r="AF156" i="5"/>
  <c r="AF41" i="5"/>
  <c r="AF45" i="5"/>
  <c r="AE148" i="6"/>
  <c r="AE147" i="6"/>
  <c r="AF35" i="6"/>
  <c r="AF36" i="6"/>
  <c r="AF37" i="6"/>
  <c r="AF156" i="6" s="1"/>
  <c r="AF38" i="6"/>
  <c r="AF39" i="6"/>
  <c r="AF40" i="6"/>
  <c r="AF41" i="6"/>
  <c r="AF42" i="6"/>
  <c r="AF43" i="6"/>
  <c r="AF44" i="6"/>
  <c r="AF45" i="6"/>
  <c r="AF46" i="6"/>
  <c r="AF47" i="6"/>
  <c r="AF48" i="6"/>
  <c r="AF167" i="6" s="1"/>
  <c r="AF145" i="6"/>
  <c r="AF142" i="6"/>
  <c r="AF144" i="6"/>
  <c r="AF141" i="6"/>
  <c r="AG29" i="1"/>
  <c r="AG32" i="5" s="1"/>
  <c r="AE147" i="5"/>
  <c r="AE148" i="5"/>
  <c r="AF142" i="5"/>
  <c r="AF145" i="5"/>
  <c r="AF141" i="5"/>
  <c r="AF144" i="5"/>
  <c r="AH26" i="1"/>
  <c r="AH44" i="3"/>
  <c r="AH64" i="6" s="1"/>
  <c r="AE192" i="10"/>
  <c r="AE35" i="10"/>
  <c r="AE232" i="10"/>
  <c r="AJ206" i="10"/>
  <c r="AJ174" i="10"/>
  <c r="AJ182" i="10" s="1"/>
  <c r="AJ163" i="10"/>
  <c r="AJ171" i="10" s="1"/>
  <c r="AK235" i="10"/>
  <c r="AK238" i="10" s="1"/>
  <c r="AG80" i="1"/>
  <c r="AD245" i="9"/>
  <c r="AF15" i="3"/>
  <c r="AD243" i="10"/>
  <c r="AE63" i="9"/>
  <c r="AE72" i="9"/>
  <c r="AI239" i="8"/>
  <c r="AI242" i="8" s="1"/>
  <c r="AI210" i="8"/>
  <c r="AI178" i="8"/>
  <c r="AI186" i="8" s="1"/>
  <c r="AI167" i="8"/>
  <c r="AI175" i="8" s="1"/>
  <c r="AD243" i="9"/>
  <c r="AE54" i="9"/>
  <c r="AE213" i="9"/>
  <c r="AD245" i="10"/>
  <c r="AE202" i="9"/>
  <c r="AF198" i="10"/>
  <c r="AG79" i="9"/>
  <c r="AG49" i="9"/>
  <c r="AG40" i="9"/>
  <c r="AG68" i="9"/>
  <c r="AG58" i="9"/>
  <c r="AG31" i="9"/>
  <c r="AG21" i="9"/>
  <c r="AG26" i="9" s="1"/>
  <c r="AE202" i="10"/>
  <c r="AE74" i="8"/>
  <c r="AE63" i="8"/>
  <c r="AE53" i="8"/>
  <c r="AE43" i="8"/>
  <c r="AE33" i="8"/>
  <c r="AE10" i="8"/>
  <c r="AE15" i="8" s="1"/>
  <c r="AF217" i="10"/>
  <c r="AG15" i="3"/>
  <c r="AC247" i="8"/>
  <c r="AF188" i="9"/>
  <c r="AF228" i="10"/>
  <c r="AD193" i="8"/>
  <c r="AD196" i="8" s="1"/>
  <c r="AD36" i="8"/>
  <c r="AF192" i="8"/>
  <c r="AF198" i="9"/>
  <c r="AF218" i="10"/>
  <c r="AF209" i="10"/>
  <c r="AF229" i="10"/>
  <c r="AF199" i="10"/>
  <c r="AF189" i="10"/>
  <c r="AF15" i="10"/>
  <c r="AD203" i="8"/>
  <c r="AD206" i="8" s="1"/>
  <c r="AD46" i="8"/>
  <c r="AF202" i="8"/>
  <c r="AF228" i="9"/>
  <c r="AE54" i="10"/>
  <c r="AD213" i="8"/>
  <c r="AD217" i="8" s="1"/>
  <c r="AD57" i="8"/>
  <c r="AE35" i="9"/>
  <c r="AF212" i="8"/>
  <c r="AG68" i="10"/>
  <c r="AG58" i="10"/>
  <c r="AG49" i="10"/>
  <c r="AG40" i="10"/>
  <c r="AG31" i="10"/>
  <c r="AG21" i="10"/>
  <c r="AG26" i="10" s="1"/>
  <c r="AF208" i="9"/>
  <c r="AE213" i="10"/>
  <c r="AF59" i="9"/>
  <c r="AF218" i="9" s="1"/>
  <c r="AF50" i="9"/>
  <c r="AF209" i="9" s="1"/>
  <c r="AF69" i="9"/>
  <c r="AF229" i="9" s="1"/>
  <c r="AF32" i="9"/>
  <c r="AF189" i="9" s="1"/>
  <c r="AF41" i="9"/>
  <c r="AF199" i="9" s="1"/>
  <c r="AF10" i="9"/>
  <c r="AF15" i="9" s="1"/>
  <c r="AE17" i="3"/>
  <c r="AE22" i="3" s="1"/>
  <c r="AD222" i="8"/>
  <c r="AD226" i="8" s="1"/>
  <c r="AD67" i="8"/>
  <c r="AE192" i="9"/>
  <c r="AC249" i="8"/>
  <c r="AE222" i="9"/>
  <c r="AE63" i="10"/>
  <c r="AF221" i="8"/>
  <c r="AF217" i="9"/>
  <c r="AF188" i="10"/>
  <c r="AE2" i="7"/>
  <c r="AF16" i="1"/>
  <c r="AD233" i="8"/>
  <c r="AD236" i="8" s="1"/>
  <c r="AD77" i="8"/>
  <c r="AE44" i="10"/>
  <c r="AE72" i="10"/>
  <c r="AE222" i="10"/>
  <c r="AE44" i="9"/>
  <c r="AF232" i="8"/>
  <c r="AG26" i="3"/>
  <c r="AG48" i="3"/>
  <c r="AG29" i="3"/>
  <c r="AG60" i="3"/>
  <c r="AF150" i="6"/>
  <c r="AG57" i="3"/>
  <c r="AG56" i="3"/>
  <c r="AG53" i="3"/>
  <c r="AG331" i="6" s="1"/>
  <c r="AG51" i="3"/>
  <c r="AG50" i="3"/>
  <c r="AG329" i="6" s="1"/>
  <c r="AG82" i="1"/>
  <c r="AG241" i="5" s="1"/>
  <c r="AG83" i="1"/>
  <c r="AG85" i="1"/>
  <c r="AG88" i="1"/>
  <c r="AG138" i="5" s="1"/>
  <c r="AG89" i="1"/>
  <c r="AG139" i="5" s="1"/>
  <c r="AH39" i="3"/>
  <c r="AH59" i="6" s="1"/>
  <c r="AH40" i="3"/>
  <c r="AH41" i="3"/>
  <c r="AH61" i="6" s="1"/>
  <c r="AH42" i="3"/>
  <c r="AH62" i="6" s="1"/>
  <c r="AH43" i="3"/>
  <c r="AH63" i="6" s="1"/>
  <c r="AH45" i="3"/>
  <c r="AH65" i="6" s="1"/>
  <c r="AH27" i="1"/>
  <c r="AH31" i="5" s="1"/>
  <c r="AH39" i="1"/>
  <c r="AH59" i="5" s="1"/>
  <c r="AH40" i="1"/>
  <c r="AH60" i="5" s="1"/>
  <c r="AH41" i="1"/>
  <c r="AH61" i="5" s="1"/>
  <c r="AH42" i="1"/>
  <c r="AH62" i="5" s="1"/>
  <c r="AH43" i="1"/>
  <c r="AH63" i="5" s="1"/>
  <c r="AF16" i="4"/>
  <c r="AG14" i="4"/>
  <c r="AF18" i="12" l="1"/>
  <c r="AF23" i="12" s="1"/>
  <c r="AF17" i="4"/>
  <c r="AF16" i="3"/>
  <c r="AG42" i="8" s="1"/>
  <c r="AG69" i="10"/>
  <c r="AG59" i="10"/>
  <c r="AG50" i="10"/>
  <c r="AG41" i="10"/>
  <c r="AG32" i="10"/>
  <c r="AG10" i="10"/>
  <c r="AE22" i="4"/>
  <c r="AG73" i="8"/>
  <c r="AG136" i="5"/>
  <c r="AG225" i="11" s="1"/>
  <c r="AG243" i="5"/>
  <c r="AG134" i="5"/>
  <c r="AG242" i="5"/>
  <c r="AH51" i="3"/>
  <c r="AG330" i="6"/>
  <c r="AG228" i="6"/>
  <c r="AG229" i="6"/>
  <c r="AG230" i="6"/>
  <c r="AG231" i="6"/>
  <c r="AG232" i="6"/>
  <c r="AG233" i="6"/>
  <c r="AG234" i="6"/>
  <c r="AG235" i="6"/>
  <c r="AG236" i="6"/>
  <c r="AG237" i="6"/>
  <c r="AG238" i="6"/>
  <c r="AG239" i="6"/>
  <c r="AG240" i="6"/>
  <c r="AG241" i="6"/>
  <c r="AG242" i="6"/>
  <c r="AF21" i="1"/>
  <c r="AH176" i="5"/>
  <c r="AH177" i="5"/>
  <c r="AH178" i="5"/>
  <c r="AH179" i="5"/>
  <c r="AH180" i="5"/>
  <c r="AH181" i="5"/>
  <c r="AH182" i="5"/>
  <c r="AH183" i="5"/>
  <c r="AH184" i="5"/>
  <c r="AH185" i="5"/>
  <c r="AH186" i="5"/>
  <c r="AH187" i="5"/>
  <c r="AH188" i="5"/>
  <c r="AH189" i="5"/>
  <c r="AH190" i="5"/>
  <c r="AF313" i="6"/>
  <c r="AF316" i="6" s="1"/>
  <c r="AF320" i="6" s="1"/>
  <c r="AF314" i="6"/>
  <c r="AF317" i="6" s="1"/>
  <c r="AF321" i="6" s="1"/>
  <c r="AF312" i="6"/>
  <c r="AG228" i="5"/>
  <c r="AG231" i="5" s="1"/>
  <c r="AG235" i="5" s="1"/>
  <c r="AG226" i="5"/>
  <c r="AG227" i="5"/>
  <c r="AG230" i="5" s="1"/>
  <c r="AG234" i="5" s="1"/>
  <c r="AF285" i="6"/>
  <c r="AH60" i="6"/>
  <c r="AH262" i="6"/>
  <c r="AH263" i="6"/>
  <c r="AH264" i="6"/>
  <c r="AH265" i="6"/>
  <c r="AH266" i="6"/>
  <c r="AH267" i="6"/>
  <c r="AH268" i="6"/>
  <c r="AH269" i="6"/>
  <c r="AH270" i="6"/>
  <c r="AH271" i="6"/>
  <c r="AH272" i="6"/>
  <c r="AH273" i="6"/>
  <c r="AH274" i="6"/>
  <c r="AH275" i="6"/>
  <c r="AH276" i="6"/>
  <c r="AH245" i="6"/>
  <c r="AH246" i="6"/>
  <c r="AH247" i="6"/>
  <c r="AH248" i="6"/>
  <c r="AH249" i="6"/>
  <c r="AH250" i="6"/>
  <c r="AH251" i="6"/>
  <c r="AH252" i="6"/>
  <c r="AH253" i="6"/>
  <c r="AH254" i="6"/>
  <c r="AH255" i="6"/>
  <c r="AH256" i="6"/>
  <c r="AH257" i="6"/>
  <c r="AH258" i="6"/>
  <c r="AH259" i="6"/>
  <c r="AH211" i="6"/>
  <c r="AH212" i="6"/>
  <c r="AH213" i="6"/>
  <c r="AH214" i="6"/>
  <c r="AH215" i="6"/>
  <c r="AH216" i="6"/>
  <c r="AH217" i="6"/>
  <c r="AH218" i="6"/>
  <c r="AH219" i="6"/>
  <c r="AH220" i="6"/>
  <c r="AH221" i="6"/>
  <c r="AH222" i="6"/>
  <c r="AH223" i="6"/>
  <c r="AH224" i="6"/>
  <c r="AH225" i="6"/>
  <c r="AH194" i="6"/>
  <c r="AH195" i="6"/>
  <c r="AH196" i="6"/>
  <c r="AH197" i="6"/>
  <c r="AH198" i="6"/>
  <c r="AH199" i="6"/>
  <c r="AH200" i="6"/>
  <c r="AH201" i="6"/>
  <c r="AH202" i="6"/>
  <c r="AH203" i="6"/>
  <c r="AH204" i="6"/>
  <c r="AH205" i="6"/>
  <c r="AH206" i="6"/>
  <c r="AH207" i="6"/>
  <c r="AH208" i="6"/>
  <c r="AH177" i="6"/>
  <c r="AH178" i="6"/>
  <c r="AH179" i="6"/>
  <c r="AH180" i="6"/>
  <c r="AH181" i="6"/>
  <c r="AH182" i="6"/>
  <c r="AH183" i="6"/>
  <c r="AH184" i="6"/>
  <c r="AH185" i="6"/>
  <c r="AH186" i="6"/>
  <c r="AH187" i="6"/>
  <c r="AH188" i="6"/>
  <c r="AH189" i="6"/>
  <c r="AH190" i="6"/>
  <c r="AH191" i="6"/>
  <c r="AH197" i="5"/>
  <c r="AH199" i="5"/>
  <c r="AH50" i="3"/>
  <c r="AH329" i="6" s="1"/>
  <c r="AG282" i="6"/>
  <c r="AG284" i="6"/>
  <c r="AG198" i="5"/>
  <c r="AF283" i="6"/>
  <c r="AF286" i="6" s="1"/>
  <c r="AF287" i="6"/>
  <c r="AF290" i="6" s="1"/>
  <c r="AF294" i="6" s="1"/>
  <c r="AF202" i="5"/>
  <c r="AF205" i="5" s="1"/>
  <c r="AF209" i="5" s="1"/>
  <c r="AF201" i="5"/>
  <c r="AF204" i="5" s="1"/>
  <c r="AF208" i="5" s="1"/>
  <c r="AF200" i="5"/>
  <c r="AF270" i="11"/>
  <c r="AH30" i="5"/>
  <c r="AF173" i="5"/>
  <c r="AF312" i="11" s="1"/>
  <c r="AG171" i="5"/>
  <c r="AG133" i="5"/>
  <c r="AG171" i="6"/>
  <c r="AG271" i="11" s="1"/>
  <c r="AG133" i="6"/>
  <c r="AF173" i="6"/>
  <c r="AF313" i="11" s="1"/>
  <c r="AI44" i="1"/>
  <c r="AI64" i="5" s="1"/>
  <c r="AI45" i="1"/>
  <c r="AI65" i="5" s="1"/>
  <c r="AH26" i="3"/>
  <c r="AG30" i="6"/>
  <c r="AG36" i="5"/>
  <c r="AG40" i="5"/>
  <c r="AG44" i="5"/>
  <c r="AG35" i="5"/>
  <c r="AG39" i="5"/>
  <c r="AG43" i="5"/>
  <c r="AG38" i="5"/>
  <c r="AG42" i="5"/>
  <c r="AG46" i="5"/>
  <c r="AG47" i="5"/>
  <c r="AG48" i="5"/>
  <c r="AG167" i="5" s="1"/>
  <c r="AG156" i="5"/>
  <c r="AG41" i="5"/>
  <c r="AG45" i="5"/>
  <c r="AF147" i="6"/>
  <c r="AF148" i="6"/>
  <c r="AH53" i="3"/>
  <c r="AH331" i="6" s="1"/>
  <c r="AG136" i="6"/>
  <c r="AG226" i="11" s="1"/>
  <c r="AH56" i="3"/>
  <c r="AG138" i="6"/>
  <c r="AH57" i="3"/>
  <c r="AG139" i="6"/>
  <c r="AG35" i="6"/>
  <c r="AG36" i="6"/>
  <c r="AG37" i="6"/>
  <c r="AG156" i="6" s="1"/>
  <c r="AG38" i="6"/>
  <c r="AG39" i="6"/>
  <c r="AG40" i="6"/>
  <c r="AG41" i="6"/>
  <c r="AG42" i="6"/>
  <c r="AG43" i="6"/>
  <c r="AG44" i="6"/>
  <c r="AG45" i="6"/>
  <c r="AG46" i="6"/>
  <c r="AG47" i="6"/>
  <c r="AG48" i="6"/>
  <c r="AG167" i="6" s="1"/>
  <c r="AH29" i="3"/>
  <c r="AH29" i="1"/>
  <c r="AH32" i="5" s="1"/>
  <c r="AF147" i="5"/>
  <c r="AF148" i="5"/>
  <c r="AG142" i="5"/>
  <c r="AG145" i="5"/>
  <c r="AG141" i="5"/>
  <c r="AG144" i="5"/>
  <c r="AF63" i="9"/>
  <c r="AG62" i="8"/>
  <c r="AI26" i="1"/>
  <c r="AE243" i="9"/>
  <c r="AF222" i="9"/>
  <c r="AG52" i="8"/>
  <c r="AG212" i="8" s="1"/>
  <c r="AI44" i="3"/>
  <c r="AI64" i="6" s="1"/>
  <c r="AK206" i="10"/>
  <c r="AK174" i="10"/>
  <c r="AK182" i="10" s="1"/>
  <c r="AK163" i="10"/>
  <c r="AK171" i="10" s="1"/>
  <c r="AL235" i="10"/>
  <c r="AL238" i="10" s="1"/>
  <c r="AG21" i="8"/>
  <c r="AG26" i="8" s="1"/>
  <c r="AG32" i="8"/>
  <c r="AG192" i="8" s="1"/>
  <c r="AH80" i="1"/>
  <c r="AI84" i="8"/>
  <c r="AH84" i="8"/>
  <c r="AJ239" i="8"/>
  <c r="AJ242" i="8" s="1"/>
  <c r="AJ210" i="8"/>
  <c r="AJ178" i="8"/>
  <c r="AJ186" i="8" s="1"/>
  <c r="AJ167" i="8"/>
  <c r="AJ175" i="8" s="1"/>
  <c r="AI15" i="3"/>
  <c r="AD249" i="8"/>
  <c r="AF35" i="10"/>
  <c r="AE245" i="10"/>
  <c r="AF192" i="10"/>
  <c r="AF2" i="7"/>
  <c r="AG16" i="1"/>
  <c r="AF202" i="10"/>
  <c r="AG198" i="10"/>
  <c r="AF72" i="10"/>
  <c r="AE193" i="8"/>
  <c r="AE196" i="8" s="1"/>
  <c r="AE36" i="8"/>
  <c r="AG217" i="9"/>
  <c r="AE245" i="9"/>
  <c r="AG208" i="10"/>
  <c r="AF232" i="10"/>
  <c r="AH15" i="3"/>
  <c r="AE203" i="8"/>
  <c r="AE206" i="8" s="1"/>
  <c r="AE46" i="8"/>
  <c r="AG228" i="9"/>
  <c r="AH68" i="10"/>
  <c r="AH58" i="10"/>
  <c r="AH49" i="10"/>
  <c r="AH40" i="10"/>
  <c r="AH31" i="10"/>
  <c r="AH21" i="10"/>
  <c r="AH26" i="10" s="1"/>
  <c r="AG217" i="10"/>
  <c r="AF72" i="9"/>
  <c r="AD247" i="8"/>
  <c r="AF44" i="9"/>
  <c r="AF35" i="9"/>
  <c r="AF63" i="10"/>
  <c r="AE213" i="8"/>
  <c r="AE217" i="8" s="1"/>
  <c r="AE57" i="8"/>
  <c r="AG198" i="9"/>
  <c r="AG202" i="8"/>
  <c r="AH79" i="9"/>
  <c r="AH68" i="9"/>
  <c r="AH58" i="9"/>
  <c r="AH49" i="9"/>
  <c r="AH40" i="9"/>
  <c r="AH31" i="9"/>
  <c r="AH21" i="9"/>
  <c r="AH26" i="9" s="1"/>
  <c r="AG218" i="10"/>
  <c r="AG209" i="10"/>
  <c r="AG229" i="10"/>
  <c r="AG199" i="10"/>
  <c r="AG189" i="10"/>
  <c r="AG15" i="10"/>
  <c r="AG228" i="10"/>
  <c r="AF232" i="9"/>
  <c r="AF202" i="9"/>
  <c r="AF192" i="9"/>
  <c r="AF222" i="10"/>
  <c r="AE222" i="8"/>
  <c r="AE226" i="8" s="1"/>
  <c r="AE67" i="8"/>
  <c r="AG208" i="9"/>
  <c r="AF74" i="8"/>
  <c r="AF63" i="8"/>
  <c r="AF53" i="8"/>
  <c r="AF43" i="8"/>
  <c r="AF33" i="8"/>
  <c r="AF10" i="8"/>
  <c r="AF15" i="8" s="1"/>
  <c r="AF54" i="9"/>
  <c r="AF54" i="10"/>
  <c r="AE233" i="8"/>
  <c r="AE236" i="8" s="1"/>
  <c r="AE77" i="8"/>
  <c r="AG221" i="8"/>
  <c r="AG188" i="10"/>
  <c r="AG188" i="9"/>
  <c r="AG50" i="9"/>
  <c r="AG209" i="9" s="1"/>
  <c r="AG41" i="9"/>
  <c r="AG199" i="9" s="1"/>
  <c r="AG69" i="9"/>
  <c r="AG229" i="9" s="1"/>
  <c r="AG59" i="9"/>
  <c r="AG218" i="9" s="1"/>
  <c r="AG32" i="9"/>
  <c r="AG189" i="9" s="1"/>
  <c r="AG10" i="9"/>
  <c r="AG15" i="9" s="1"/>
  <c r="AF17" i="3"/>
  <c r="AF22" i="3" s="1"/>
  <c r="AF213" i="9"/>
  <c r="AF213" i="10"/>
  <c r="AE243" i="10"/>
  <c r="AF44" i="10"/>
  <c r="AG232" i="8"/>
  <c r="AG16" i="3"/>
  <c r="AI43" i="1"/>
  <c r="AI63" i="5" s="1"/>
  <c r="AI42" i="1"/>
  <c r="AI62" i="5" s="1"/>
  <c r="AI41" i="1"/>
  <c r="AI61" i="5" s="1"/>
  <c r="AI40" i="1"/>
  <c r="AI60" i="5" s="1"/>
  <c r="AI39" i="1"/>
  <c r="AI59" i="5" s="1"/>
  <c r="AI27" i="1"/>
  <c r="AI31" i="5" s="1"/>
  <c r="AI45" i="3"/>
  <c r="AI65" i="6" s="1"/>
  <c r="AI43" i="3"/>
  <c r="AI63" i="6" s="1"/>
  <c r="AI42" i="3"/>
  <c r="AI62" i="6" s="1"/>
  <c r="AI41" i="3"/>
  <c r="AI61" i="6" s="1"/>
  <c r="AI40" i="3"/>
  <c r="AI39" i="3"/>
  <c r="AI59" i="6" s="1"/>
  <c r="AH89" i="1"/>
  <c r="AH139" i="5" s="1"/>
  <c r="AH88" i="1"/>
  <c r="AH138" i="5" s="1"/>
  <c r="AH85" i="1"/>
  <c r="AH83" i="1"/>
  <c r="AH82" i="1"/>
  <c r="AH241" i="5" s="1"/>
  <c r="AH60" i="3"/>
  <c r="AG150" i="6"/>
  <c r="AH48" i="3"/>
  <c r="AG16" i="4"/>
  <c r="AG18" i="12" l="1"/>
  <c r="AG23" i="12" s="1"/>
  <c r="AG17" i="4"/>
  <c r="AH69" i="10"/>
  <c r="AH59" i="10"/>
  <c r="AH50" i="10"/>
  <c r="AH41" i="10"/>
  <c r="AH32" i="10"/>
  <c r="AH10" i="10"/>
  <c r="AF22" i="4"/>
  <c r="AH171" i="6"/>
  <c r="AH271" i="11" s="1"/>
  <c r="AH134" i="5"/>
  <c r="AH242" i="5"/>
  <c r="AH136" i="5"/>
  <c r="AH225" i="11" s="1"/>
  <c r="AH243" i="5"/>
  <c r="AG21" i="1"/>
  <c r="AI176" i="5"/>
  <c r="AI177" i="5"/>
  <c r="AI178" i="5"/>
  <c r="AI179" i="5"/>
  <c r="AI180" i="5"/>
  <c r="AI181" i="5"/>
  <c r="AI182" i="5"/>
  <c r="AI183" i="5"/>
  <c r="AI184" i="5"/>
  <c r="AI185" i="5"/>
  <c r="AI186" i="5"/>
  <c r="AI187" i="5"/>
  <c r="AI188" i="5"/>
  <c r="AI189" i="5"/>
  <c r="AI190" i="5"/>
  <c r="AH228" i="6"/>
  <c r="AH229" i="6"/>
  <c r="AH230" i="6"/>
  <c r="AH231" i="6"/>
  <c r="AH232" i="6"/>
  <c r="AH233" i="6"/>
  <c r="AH234" i="6"/>
  <c r="AH235" i="6"/>
  <c r="AH236" i="6"/>
  <c r="AH237" i="6"/>
  <c r="AH238" i="6"/>
  <c r="AH239" i="6"/>
  <c r="AH240" i="6"/>
  <c r="AH241" i="6"/>
  <c r="AH242" i="6"/>
  <c r="AI51" i="3"/>
  <c r="AH330" i="6"/>
  <c r="AG314" i="6"/>
  <c r="AG317" i="6" s="1"/>
  <c r="AG321" i="6" s="1"/>
  <c r="AG312" i="6"/>
  <c r="AG313" i="6"/>
  <c r="AG316" i="6" s="1"/>
  <c r="AG320" i="6" s="1"/>
  <c r="AH228" i="5"/>
  <c r="AH231" i="5" s="1"/>
  <c r="AH235" i="5" s="1"/>
  <c r="AH226" i="5"/>
  <c r="AH227" i="5"/>
  <c r="AH230" i="5" s="1"/>
  <c r="AH234" i="5" s="1"/>
  <c r="AI197" i="5"/>
  <c r="AI199" i="5"/>
  <c r="AI60" i="6"/>
  <c r="AI262" i="6"/>
  <c r="AI263" i="6"/>
  <c r="AI264" i="6"/>
  <c r="AI265" i="6"/>
  <c r="AI266" i="6"/>
  <c r="AI267" i="6"/>
  <c r="AI268" i="6"/>
  <c r="AI269" i="6"/>
  <c r="AI270" i="6"/>
  <c r="AI271" i="6"/>
  <c r="AI272" i="6"/>
  <c r="AI273" i="6"/>
  <c r="AI274" i="6"/>
  <c r="AI275" i="6"/>
  <c r="AI276" i="6"/>
  <c r="AI245" i="6"/>
  <c r="AI246" i="6"/>
  <c r="AI247" i="6"/>
  <c r="AI248" i="6"/>
  <c r="AI249" i="6"/>
  <c r="AI250" i="6"/>
  <c r="AI251" i="6"/>
  <c r="AI252" i="6"/>
  <c r="AI253" i="6"/>
  <c r="AI254" i="6"/>
  <c r="AI255" i="6"/>
  <c r="AI256" i="6"/>
  <c r="AI257" i="6"/>
  <c r="AI258" i="6"/>
  <c r="AI259" i="6"/>
  <c r="AI211" i="6"/>
  <c r="AI212" i="6"/>
  <c r="AI213" i="6"/>
  <c r="AI214" i="6"/>
  <c r="AI215" i="6"/>
  <c r="AI216" i="6"/>
  <c r="AI217" i="6"/>
  <c r="AI218" i="6"/>
  <c r="AI219" i="6"/>
  <c r="AI220" i="6"/>
  <c r="AI221" i="6"/>
  <c r="AI222" i="6"/>
  <c r="AI223" i="6"/>
  <c r="AI224" i="6"/>
  <c r="AI225" i="6"/>
  <c r="AI194" i="6"/>
  <c r="AI195" i="6"/>
  <c r="AI196" i="6"/>
  <c r="AI197" i="6"/>
  <c r="AI198" i="6"/>
  <c r="AI199" i="6"/>
  <c r="AI200" i="6"/>
  <c r="AI201" i="6"/>
  <c r="AI202" i="6"/>
  <c r="AI203" i="6"/>
  <c r="AI204" i="6"/>
  <c r="AI205" i="6"/>
  <c r="AI206" i="6"/>
  <c r="AI207" i="6"/>
  <c r="AI208" i="6"/>
  <c r="AI177" i="6"/>
  <c r="AI178" i="6"/>
  <c r="AI179" i="6"/>
  <c r="AI180" i="6"/>
  <c r="AI181" i="6"/>
  <c r="AI182" i="6"/>
  <c r="AI183" i="6"/>
  <c r="AI184" i="6"/>
  <c r="AI185" i="6"/>
  <c r="AI186" i="6"/>
  <c r="AI187" i="6"/>
  <c r="AI188" i="6"/>
  <c r="AI189" i="6"/>
  <c r="AI190" i="6"/>
  <c r="AI191" i="6"/>
  <c r="AG283" i="6"/>
  <c r="AG286" i="6" s="1"/>
  <c r="AG287" i="6"/>
  <c r="AG290" i="6" s="1"/>
  <c r="AG294" i="6" s="1"/>
  <c r="AG285" i="6"/>
  <c r="AI50" i="3"/>
  <c r="AI329" i="6" s="1"/>
  <c r="AH282" i="6"/>
  <c r="AH284" i="6"/>
  <c r="AH198" i="5"/>
  <c r="AG202" i="5"/>
  <c r="AG205" i="5" s="1"/>
  <c r="AG209" i="5" s="1"/>
  <c r="AG201" i="5"/>
  <c r="AG204" i="5" s="1"/>
  <c r="AG208" i="5" s="1"/>
  <c r="AG200" i="5"/>
  <c r="AG270" i="11"/>
  <c r="AI30" i="5"/>
  <c r="AH171" i="5"/>
  <c r="AH133" i="5"/>
  <c r="AH133" i="6"/>
  <c r="AG173" i="6"/>
  <c r="AG313" i="11" s="1"/>
  <c r="AG173" i="5"/>
  <c r="AG312" i="11" s="1"/>
  <c r="AJ45" i="1"/>
  <c r="AJ65" i="5" s="1"/>
  <c r="AJ44" i="1"/>
  <c r="AJ64" i="5" s="1"/>
  <c r="AI26" i="3"/>
  <c r="AH30" i="6"/>
  <c r="AH35" i="5"/>
  <c r="AH36" i="5"/>
  <c r="AH156" i="5"/>
  <c r="AH38" i="5"/>
  <c r="AH39" i="5"/>
  <c r="AH40" i="5"/>
  <c r="AH41" i="5"/>
  <c r="AH42" i="5"/>
  <c r="AH43" i="5"/>
  <c r="AH44" i="5"/>
  <c r="AH45" i="5"/>
  <c r="AH46" i="5"/>
  <c r="AH47" i="5"/>
  <c r="AH48" i="5"/>
  <c r="AH167" i="5" s="1"/>
  <c r="AI29" i="1"/>
  <c r="AI32" i="5" s="1"/>
  <c r="AH35" i="6"/>
  <c r="AH36" i="6"/>
  <c r="AH37" i="6"/>
  <c r="AH156" i="6" s="1"/>
  <c r="AH38" i="6"/>
  <c r="AH39" i="6"/>
  <c r="AH40" i="6"/>
  <c r="AH41" i="6"/>
  <c r="AH42" i="6"/>
  <c r="AH43" i="6"/>
  <c r="AH44" i="6"/>
  <c r="AH45" i="6"/>
  <c r="AH46" i="6"/>
  <c r="AH47" i="6"/>
  <c r="AH48" i="6"/>
  <c r="AH167" i="6" s="1"/>
  <c r="AI29" i="3"/>
  <c r="AG142" i="6"/>
  <c r="AG145" i="6"/>
  <c r="AI57" i="3"/>
  <c r="AJ57" i="3" s="1"/>
  <c r="AK57" i="3" s="1"/>
  <c r="AL57" i="3" s="1"/>
  <c r="AM57" i="3" s="1"/>
  <c r="AN57" i="3" s="1"/>
  <c r="AO57" i="3" s="1"/>
  <c r="AP57" i="3" s="1"/>
  <c r="AQ57" i="3" s="1"/>
  <c r="AR57" i="3" s="1"/>
  <c r="AS57" i="3" s="1"/>
  <c r="AT57" i="3" s="1"/>
  <c r="AU57" i="3" s="1"/>
  <c r="AV57" i="3" s="1"/>
  <c r="AW57" i="3" s="1"/>
  <c r="AX57" i="3" s="1"/>
  <c r="AY57" i="3" s="1"/>
  <c r="AZ57" i="3" s="1"/>
  <c r="BA57" i="3" s="1"/>
  <c r="BB57" i="3" s="1"/>
  <c r="AH139" i="6"/>
  <c r="AG141" i="6"/>
  <c r="AG144" i="6"/>
  <c r="AI56" i="3"/>
  <c r="AJ56" i="3" s="1"/>
  <c r="AK56" i="3" s="1"/>
  <c r="AL56" i="3" s="1"/>
  <c r="AM56" i="3" s="1"/>
  <c r="AN56" i="3" s="1"/>
  <c r="AO56" i="3" s="1"/>
  <c r="AP56" i="3" s="1"/>
  <c r="AQ56" i="3" s="1"/>
  <c r="AR56" i="3" s="1"/>
  <c r="AS56" i="3" s="1"/>
  <c r="AT56" i="3" s="1"/>
  <c r="AU56" i="3" s="1"/>
  <c r="AV56" i="3" s="1"/>
  <c r="AW56" i="3" s="1"/>
  <c r="AX56" i="3" s="1"/>
  <c r="AY56" i="3" s="1"/>
  <c r="AZ56" i="3" s="1"/>
  <c r="BA56" i="3" s="1"/>
  <c r="BB56" i="3" s="1"/>
  <c r="AH138" i="6"/>
  <c r="AI53" i="3"/>
  <c r="AH136" i="6"/>
  <c r="AH226" i="11" s="1"/>
  <c r="AG147" i="5"/>
  <c r="AG148" i="5"/>
  <c r="AH142" i="5"/>
  <c r="AH145" i="5"/>
  <c r="AH141" i="5"/>
  <c r="AH144" i="5"/>
  <c r="AG35" i="10"/>
  <c r="AJ26" i="1"/>
  <c r="AG17" i="3"/>
  <c r="AJ44" i="3"/>
  <c r="AJ64" i="6" s="1"/>
  <c r="AF243" i="9"/>
  <c r="AG192" i="10"/>
  <c r="AL206" i="10"/>
  <c r="AL174" i="10"/>
  <c r="AL182" i="10" s="1"/>
  <c r="AL163" i="10"/>
  <c r="AL171" i="10" s="1"/>
  <c r="AM235" i="10"/>
  <c r="AM238" i="10" s="1"/>
  <c r="AG232" i="10"/>
  <c r="AG213" i="9"/>
  <c r="AI80" i="1"/>
  <c r="AK239" i="8"/>
  <c r="AK242" i="8" s="1"/>
  <c r="AK210" i="8"/>
  <c r="AK178" i="8"/>
  <c r="AK186" i="8" s="1"/>
  <c r="AK167" i="8"/>
  <c r="AK175" i="8" s="1"/>
  <c r="AG72" i="9"/>
  <c r="AG202" i="10"/>
  <c r="AG232" i="9"/>
  <c r="AF245" i="10"/>
  <c r="AG192" i="9"/>
  <c r="AG54" i="9"/>
  <c r="AG72" i="10"/>
  <c r="AG44" i="10"/>
  <c r="AH228" i="9"/>
  <c r="AG54" i="10"/>
  <c r="AH198" i="10"/>
  <c r="AG213" i="10"/>
  <c r="AH208" i="10"/>
  <c r="AF203" i="8"/>
  <c r="AF206" i="8" s="1"/>
  <c r="AF46" i="8"/>
  <c r="AH188" i="9"/>
  <c r="AH217" i="10"/>
  <c r="AG2" i="7"/>
  <c r="AH16" i="1"/>
  <c r="AH18" i="12" s="1"/>
  <c r="AH23" i="12" s="1"/>
  <c r="AH16" i="3"/>
  <c r="AH14" i="4"/>
  <c r="AH17" i="4" s="1"/>
  <c r="AG63" i="9"/>
  <c r="AF243" i="10"/>
  <c r="AH73" i="8"/>
  <c r="AH62" i="8"/>
  <c r="AH52" i="8"/>
  <c r="AH42" i="8"/>
  <c r="AH32" i="8"/>
  <c r="AH21" i="8"/>
  <c r="AH26" i="8" s="1"/>
  <c r="AE247" i="8"/>
  <c r="AH218" i="10"/>
  <c r="AH209" i="10"/>
  <c r="AH229" i="10"/>
  <c r="AH199" i="10"/>
  <c r="AH189" i="10"/>
  <c r="AH15" i="10"/>
  <c r="AF213" i="8"/>
  <c r="AF217" i="8" s="1"/>
  <c r="AF57" i="8"/>
  <c r="AH198" i="9"/>
  <c r="AG44" i="9"/>
  <c r="AH228" i="10"/>
  <c r="AI79" i="9"/>
  <c r="AI68" i="9"/>
  <c r="AI58" i="9"/>
  <c r="AI49" i="9"/>
  <c r="AI40" i="9"/>
  <c r="AI31" i="9"/>
  <c r="AI21" i="9"/>
  <c r="AI26" i="9" s="1"/>
  <c r="AG222" i="9"/>
  <c r="AF193" i="8"/>
  <c r="AF196" i="8" s="1"/>
  <c r="AF36" i="8"/>
  <c r="AI68" i="10"/>
  <c r="AI58" i="10"/>
  <c r="AI49" i="10"/>
  <c r="AI40" i="10"/>
  <c r="AI31" i="10"/>
  <c r="AI21" i="10"/>
  <c r="AI26" i="10" s="1"/>
  <c r="AF222" i="8"/>
  <c r="AF226" i="8" s="1"/>
  <c r="AF67" i="8"/>
  <c r="AH208" i="9"/>
  <c r="AG202" i="9"/>
  <c r="AG63" i="10"/>
  <c r="AH69" i="9"/>
  <c r="AH229" i="9" s="1"/>
  <c r="AH59" i="9"/>
  <c r="AH218" i="9" s="1"/>
  <c r="AH50" i="9"/>
  <c r="AH209" i="9" s="1"/>
  <c r="AH32" i="9"/>
  <c r="AH189" i="9" s="1"/>
  <c r="AH10" i="9"/>
  <c r="AH15" i="9" s="1"/>
  <c r="AH41" i="9"/>
  <c r="AH199" i="9" s="1"/>
  <c r="AH188" i="10"/>
  <c r="AG74" i="8"/>
  <c r="AG63" i="8"/>
  <c r="AG53" i="8"/>
  <c r="AG43" i="8"/>
  <c r="AG33" i="8"/>
  <c r="AG10" i="8"/>
  <c r="AG15" i="8" s="1"/>
  <c r="AG35" i="9"/>
  <c r="AF233" i="8"/>
  <c r="AF236" i="8" s="1"/>
  <c r="AF77" i="8"/>
  <c r="AF245" i="9"/>
  <c r="AH217" i="9"/>
  <c r="AG222" i="10"/>
  <c r="AE249" i="8"/>
  <c r="AI48" i="3"/>
  <c r="AI60" i="3"/>
  <c r="AH150" i="6"/>
  <c r="AI139" i="6"/>
  <c r="AI82" i="1"/>
  <c r="AI241" i="5" s="1"/>
  <c r="AI83" i="1"/>
  <c r="AI85" i="1"/>
  <c r="AI88" i="1"/>
  <c r="AI138" i="5" s="1"/>
  <c r="AI141" i="5" s="1"/>
  <c r="AI89" i="1"/>
  <c r="AI139" i="5" s="1"/>
  <c r="AI142" i="5" s="1"/>
  <c r="AJ39" i="3"/>
  <c r="AJ59" i="6" s="1"/>
  <c r="AJ40" i="3"/>
  <c r="AJ41" i="3"/>
  <c r="AJ61" i="6" s="1"/>
  <c r="AJ42" i="3"/>
  <c r="AJ62" i="6" s="1"/>
  <c r="AJ43" i="3"/>
  <c r="AJ63" i="6" s="1"/>
  <c r="AJ45" i="3"/>
  <c r="AJ65" i="6" s="1"/>
  <c r="AJ27" i="1"/>
  <c r="AJ31" i="5" s="1"/>
  <c r="AJ39" i="1"/>
  <c r="AJ59" i="5" s="1"/>
  <c r="AJ40" i="1"/>
  <c r="AJ60" i="5" s="1"/>
  <c r="AJ41" i="1"/>
  <c r="AJ61" i="5" s="1"/>
  <c r="AJ42" i="1"/>
  <c r="AJ62" i="5" s="1"/>
  <c r="AJ43" i="1"/>
  <c r="AJ63" i="5" s="1"/>
  <c r="AJ69" i="10" l="1"/>
  <c r="AJ59" i="10"/>
  <c r="AJ50" i="10"/>
  <c r="AJ41" i="10"/>
  <c r="AJ32" i="10"/>
  <c r="AJ10" i="10"/>
  <c r="AH74" i="8"/>
  <c r="AH233" i="8" s="1"/>
  <c r="AG22" i="3"/>
  <c r="AI69" i="10"/>
  <c r="AI59" i="10"/>
  <c r="AI50" i="10"/>
  <c r="AI41" i="10"/>
  <c r="AI32" i="10"/>
  <c r="AI10" i="10"/>
  <c r="AG22" i="4"/>
  <c r="AI136" i="5"/>
  <c r="AI225" i="11" s="1"/>
  <c r="AI243" i="5"/>
  <c r="AI134" i="5"/>
  <c r="AI242" i="5"/>
  <c r="AJ176" i="5"/>
  <c r="AJ177" i="5"/>
  <c r="AJ178" i="5"/>
  <c r="AJ179" i="5"/>
  <c r="AJ180" i="5"/>
  <c r="AJ181" i="5"/>
  <c r="AJ182" i="5"/>
  <c r="AJ183" i="5"/>
  <c r="AJ184" i="5"/>
  <c r="AJ185" i="5"/>
  <c r="AJ186" i="5"/>
  <c r="AJ187" i="5"/>
  <c r="AJ188" i="5"/>
  <c r="AJ189" i="5"/>
  <c r="AJ190" i="5"/>
  <c r="AJ53" i="3"/>
  <c r="AJ136" i="6" s="1"/>
  <c r="AJ226" i="11" s="1"/>
  <c r="AI331" i="6"/>
  <c r="AI228" i="6"/>
  <c r="AI229" i="6"/>
  <c r="AI230" i="6"/>
  <c r="AI231" i="6"/>
  <c r="AI232" i="6"/>
  <c r="AI233" i="6"/>
  <c r="AI234" i="6"/>
  <c r="AI235" i="6"/>
  <c r="AI236" i="6"/>
  <c r="AI237" i="6"/>
  <c r="AI238" i="6"/>
  <c r="AI239" i="6"/>
  <c r="AI240" i="6"/>
  <c r="AI241" i="6"/>
  <c r="AI242" i="6"/>
  <c r="AJ51" i="3"/>
  <c r="AI330" i="6"/>
  <c r="AH285" i="6"/>
  <c r="AH312" i="6"/>
  <c r="AH313" i="6"/>
  <c r="AH316" i="6" s="1"/>
  <c r="AH320" i="6" s="1"/>
  <c r="AH314" i="6"/>
  <c r="AH317" i="6" s="1"/>
  <c r="AH321" i="6" s="1"/>
  <c r="AI228" i="5"/>
  <c r="AI231" i="5" s="1"/>
  <c r="AI235" i="5" s="1"/>
  <c r="AI227" i="5"/>
  <c r="AI230" i="5" s="1"/>
  <c r="AI234" i="5" s="1"/>
  <c r="AI226" i="5"/>
  <c r="AH16" i="4"/>
  <c r="AH22" i="4" s="1"/>
  <c r="AJ60" i="6"/>
  <c r="AJ262" i="6"/>
  <c r="AJ263" i="6"/>
  <c r="AJ264" i="6"/>
  <c r="AJ265" i="6"/>
  <c r="AJ266" i="6"/>
  <c r="AJ267" i="6"/>
  <c r="AJ268" i="6"/>
  <c r="AJ269" i="6"/>
  <c r="AJ270" i="6"/>
  <c r="AJ271" i="6"/>
  <c r="AJ272" i="6"/>
  <c r="AJ273" i="6"/>
  <c r="AJ274" i="6"/>
  <c r="AJ275" i="6"/>
  <c r="AJ276" i="6"/>
  <c r="AJ245" i="6"/>
  <c r="AJ246" i="6"/>
  <c r="AJ247" i="6"/>
  <c r="AJ248" i="6"/>
  <c r="AJ249" i="6"/>
  <c r="AJ250" i="6"/>
  <c r="AJ251" i="6"/>
  <c r="AJ252" i="6"/>
  <c r="AJ253" i="6"/>
  <c r="AJ254" i="6"/>
  <c r="AJ255" i="6"/>
  <c r="AJ256" i="6"/>
  <c r="AJ257" i="6"/>
  <c r="AJ258" i="6"/>
  <c r="AJ259" i="6"/>
  <c r="AJ211" i="6"/>
  <c r="AJ212" i="6"/>
  <c r="AJ213" i="6"/>
  <c r="AJ214" i="6"/>
  <c r="AJ215" i="6"/>
  <c r="AJ216" i="6"/>
  <c r="AJ217" i="6"/>
  <c r="AJ218" i="6"/>
  <c r="AJ219" i="6"/>
  <c r="AJ220" i="6"/>
  <c r="AJ221" i="6"/>
  <c r="AJ222" i="6"/>
  <c r="AJ223" i="6"/>
  <c r="AJ224" i="6"/>
  <c r="AJ225" i="6"/>
  <c r="AJ194" i="6"/>
  <c r="AJ195" i="6"/>
  <c r="AJ196" i="6"/>
  <c r="AJ197" i="6"/>
  <c r="AJ198" i="6"/>
  <c r="AJ199" i="6"/>
  <c r="AJ200" i="6"/>
  <c r="AJ201" i="6"/>
  <c r="AJ202" i="6"/>
  <c r="AJ203" i="6"/>
  <c r="AJ204" i="6"/>
  <c r="AJ205" i="6"/>
  <c r="AJ206" i="6"/>
  <c r="AJ207" i="6"/>
  <c r="AJ208" i="6"/>
  <c r="AJ177" i="6"/>
  <c r="AJ178" i="6"/>
  <c r="AJ179" i="6"/>
  <c r="AJ180" i="6"/>
  <c r="AJ181" i="6"/>
  <c r="AJ182" i="6"/>
  <c r="AJ183" i="6"/>
  <c r="AJ184" i="6"/>
  <c r="AJ185" i="6"/>
  <c r="AJ186" i="6"/>
  <c r="AJ187" i="6"/>
  <c r="AJ188" i="6"/>
  <c r="AJ189" i="6"/>
  <c r="AJ190" i="6"/>
  <c r="AJ191" i="6"/>
  <c r="AJ197" i="5"/>
  <c r="AJ199" i="5"/>
  <c r="AH283" i="6"/>
  <c r="AH286" i="6" s="1"/>
  <c r="AH287" i="6"/>
  <c r="AH290" i="6" s="1"/>
  <c r="AH294" i="6" s="1"/>
  <c r="AJ50" i="3"/>
  <c r="AJ329" i="6" s="1"/>
  <c r="AI282" i="6"/>
  <c r="AI284" i="6"/>
  <c r="AI198" i="5"/>
  <c r="AH202" i="5"/>
  <c r="AH205" i="5" s="1"/>
  <c r="AH209" i="5" s="1"/>
  <c r="AH201" i="5"/>
  <c r="AH204" i="5" s="1"/>
  <c r="AH208" i="5" s="1"/>
  <c r="AH200" i="5"/>
  <c r="AH270" i="11"/>
  <c r="AJ30" i="5"/>
  <c r="AI136" i="6"/>
  <c r="AI226" i="11" s="1"/>
  <c r="AI171" i="5"/>
  <c r="AI133" i="5"/>
  <c r="AI171" i="6"/>
  <c r="AI271" i="11" s="1"/>
  <c r="AI133" i="6"/>
  <c r="AI138" i="6"/>
  <c r="AI144" i="6" s="1"/>
  <c r="AH21" i="1"/>
  <c r="AH17" i="3"/>
  <c r="AH22" i="3" s="1"/>
  <c r="AH232" i="10"/>
  <c r="AH173" i="6"/>
  <c r="AH313" i="11" s="1"/>
  <c r="AH72" i="10"/>
  <c r="AG243" i="9"/>
  <c r="AG147" i="6"/>
  <c r="AH173" i="5"/>
  <c r="AH312" i="11" s="1"/>
  <c r="AK44" i="1"/>
  <c r="AK64" i="5" s="1"/>
  <c r="AK45" i="1"/>
  <c r="AK65" i="5" s="1"/>
  <c r="AJ26" i="3"/>
  <c r="AI30" i="6"/>
  <c r="AI41" i="5"/>
  <c r="AI45" i="5"/>
  <c r="AI43" i="5"/>
  <c r="AI35" i="5"/>
  <c r="AI39" i="5"/>
  <c r="AI36" i="5"/>
  <c r="AI40" i="5"/>
  <c r="AI44" i="5"/>
  <c r="AI38" i="5"/>
  <c r="AI42" i="5"/>
  <c r="AI46" i="5"/>
  <c r="AI48" i="5"/>
  <c r="AI167" i="5" s="1"/>
  <c r="AI47" i="5"/>
  <c r="AG148" i="6"/>
  <c r="AH141" i="6"/>
  <c r="AH144" i="6"/>
  <c r="AH142" i="6"/>
  <c r="AH145" i="6"/>
  <c r="AI35" i="6"/>
  <c r="AI36" i="6"/>
  <c r="AI37" i="6"/>
  <c r="AI156" i="6" s="1"/>
  <c r="AI38" i="6"/>
  <c r="AI39" i="6"/>
  <c r="AI40" i="6"/>
  <c r="AI41" i="6"/>
  <c r="AI42" i="6"/>
  <c r="AI43" i="6"/>
  <c r="AI44" i="6"/>
  <c r="AI45" i="6"/>
  <c r="AI46" i="6"/>
  <c r="AI47" i="6"/>
  <c r="AI48" i="6"/>
  <c r="AI167" i="6" s="1"/>
  <c r="AJ29" i="3"/>
  <c r="AJ29" i="1"/>
  <c r="AJ32" i="5" s="1"/>
  <c r="AI156" i="5"/>
  <c r="AI145" i="6"/>
  <c r="AI142" i="6"/>
  <c r="AH147" i="5"/>
  <c r="AH148" i="5"/>
  <c r="AI145" i="5"/>
  <c r="AI144" i="5"/>
  <c r="AK26" i="1"/>
  <c r="AH43" i="8"/>
  <c r="AH203" i="8" s="1"/>
  <c r="AH53" i="8"/>
  <c r="AH213" i="8" s="1"/>
  <c r="AH63" i="8"/>
  <c r="AH222" i="8" s="1"/>
  <c r="AH10" i="8"/>
  <c r="AH15" i="8" s="1"/>
  <c r="AH33" i="8"/>
  <c r="AH193" i="8" s="1"/>
  <c r="AK44" i="3"/>
  <c r="AK64" i="6" s="1"/>
  <c r="AH213" i="10"/>
  <c r="AG243" i="10"/>
  <c r="AN235" i="10"/>
  <c r="AN238" i="10" s="1"/>
  <c r="AM206" i="10"/>
  <c r="AM174" i="10"/>
  <c r="AM182" i="10" s="1"/>
  <c r="AM163" i="10"/>
  <c r="AM171" i="10" s="1"/>
  <c r="AH192" i="10"/>
  <c r="AH213" i="9"/>
  <c r="AJ80" i="1"/>
  <c r="AH54" i="10"/>
  <c r="AJ84" i="8"/>
  <c r="AL239" i="8"/>
  <c r="AL242" i="8" s="1"/>
  <c r="AL210" i="8"/>
  <c r="AL178" i="8"/>
  <c r="AL186" i="8" s="1"/>
  <c r="AL167" i="8"/>
  <c r="AL175" i="8" s="1"/>
  <c r="AH202" i="9"/>
  <c r="AG245" i="10"/>
  <c r="AH35" i="10"/>
  <c r="AH222" i="10"/>
  <c r="AF249" i="8"/>
  <c r="AI188" i="10"/>
  <c r="AI198" i="10"/>
  <c r="AH192" i="8"/>
  <c r="AH35" i="9"/>
  <c r="AH44" i="10"/>
  <c r="AI208" i="10"/>
  <c r="AI188" i="9"/>
  <c r="AH202" i="8"/>
  <c r="AI73" i="8"/>
  <c r="AI62" i="8"/>
  <c r="AI52" i="8"/>
  <c r="AI42" i="8"/>
  <c r="AI32" i="8"/>
  <c r="AI21" i="8"/>
  <c r="AI26" i="8" s="1"/>
  <c r="AH192" i="9"/>
  <c r="AH202" i="10"/>
  <c r="AH63" i="9"/>
  <c r="AG193" i="8"/>
  <c r="AG196" i="8" s="1"/>
  <c r="AG36" i="8"/>
  <c r="AH54" i="9"/>
  <c r="AI217" i="10"/>
  <c r="AI198" i="9"/>
  <c r="AH44" i="9"/>
  <c r="AH212" i="8"/>
  <c r="AG203" i="8"/>
  <c r="AG206" i="8" s="1"/>
  <c r="AG46" i="8"/>
  <c r="AI228" i="10"/>
  <c r="AI208" i="9"/>
  <c r="AH221" i="8"/>
  <c r="AI69" i="9"/>
  <c r="AI229" i="9" s="1"/>
  <c r="AI59" i="9"/>
  <c r="AI218" i="9" s="1"/>
  <c r="AI50" i="9"/>
  <c r="AI209" i="9" s="1"/>
  <c r="AI32" i="9"/>
  <c r="AI189" i="9" s="1"/>
  <c r="AI10" i="9"/>
  <c r="AI15" i="9" s="1"/>
  <c r="AI41" i="9"/>
  <c r="AI199" i="9" s="1"/>
  <c r="AF247" i="8"/>
  <c r="AJ79" i="9"/>
  <c r="AJ68" i="9"/>
  <c r="AJ58" i="9"/>
  <c r="AJ49" i="9"/>
  <c r="AJ40" i="9"/>
  <c r="AJ31" i="9"/>
  <c r="AJ21" i="9"/>
  <c r="AJ26" i="9" s="1"/>
  <c r="AH222" i="9"/>
  <c r="AI16" i="1"/>
  <c r="AG213" i="8"/>
  <c r="AG217" i="8" s="1"/>
  <c r="AG57" i="8"/>
  <c r="AI218" i="10"/>
  <c r="AI209" i="10"/>
  <c r="AI229" i="10"/>
  <c r="AI199" i="10"/>
  <c r="AI189" i="10"/>
  <c r="AI15" i="10"/>
  <c r="AI217" i="9"/>
  <c r="AH232" i="8"/>
  <c r="AH236" i="8" s="1"/>
  <c r="AH77" i="8"/>
  <c r="AH72" i="9"/>
  <c r="AG233" i="8"/>
  <c r="AG236" i="8" s="1"/>
  <c r="AG77" i="8"/>
  <c r="AG222" i="8"/>
  <c r="AG226" i="8" s="1"/>
  <c r="AG67" i="8"/>
  <c r="AI228" i="9"/>
  <c r="AG245" i="9"/>
  <c r="AH63" i="10"/>
  <c r="AI14" i="4"/>
  <c r="AI17" i="4" s="1"/>
  <c r="AH232" i="9"/>
  <c r="AI16" i="3"/>
  <c r="AK43" i="1"/>
  <c r="AK63" i="5" s="1"/>
  <c r="AK42" i="1"/>
  <c r="AK62" i="5" s="1"/>
  <c r="AK41" i="1"/>
  <c r="AK61" i="5" s="1"/>
  <c r="AK40" i="1"/>
  <c r="AK60" i="5" s="1"/>
  <c r="AK39" i="1"/>
  <c r="AK59" i="5" s="1"/>
  <c r="AK27" i="1"/>
  <c r="AK31" i="5" s="1"/>
  <c r="AK45" i="3"/>
  <c r="AK65" i="6" s="1"/>
  <c r="AK43" i="3"/>
  <c r="AK63" i="6" s="1"/>
  <c r="AK42" i="3"/>
  <c r="AK62" i="6" s="1"/>
  <c r="AK41" i="3"/>
  <c r="AK61" i="6" s="1"/>
  <c r="AK40" i="3"/>
  <c r="AK39" i="3"/>
  <c r="AK59" i="6" s="1"/>
  <c r="AJ89" i="1"/>
  <c r="AJ139" i="5" s="1"/>
  <c r="AJ142" i="5" s="1"/>
  <c r="AJ88" i="1"/>
  <c r="AJ138" i="5" s="1"/>
  <c r="AJ141" i="5" s="1"/>
  <c r="AJ85" i="1"/>
  <c r="AJ83" i="1"/>
  <c r="AJ82" i="1"/>
  <c r="AJ241" i="5" s="1"/>
  <c r="AJ138" i="6"/>
  <c r="AJ139" i="6"/>
  <c r="AJ60" i="3"/>
  <c r="AI150" i="6"/>
  <c r="AJ48" i="3"/>
  <c r="AK69" i="10" l="1"/>
  <c r="AK59" i="10"/>
  <c r="AK50" i="10"/>
  <c r="AK41" i="10"/>
  <c r="AK32" i="10"/>
  <c r="AK10" i="10"/>
  <c r="AI17" i="3"/>
  <c r="AI22" i="3" s="1"/>
  <c r="AI18" i="12"/>
  <c r="AI23" i="12" s="1"/>
  <c r="AJ49" i="10"/>
  <c r="AJ31" i="10"/>
  <c r="AJ188" i="10" s="1"/>
  <c r="AJ40" i="10"/>
  <c r="AJ21" i="10"/>
  <c r="AJ26" i="10" s="1"/>
  <c r="AJ58" i="10"/>
  <c r="AJ217" i="10" s="1"/>
  <c r="AJ68" i="10"/>
  <c r="AJ134" i="5"/>
  <c r="AJ242" i="5"/>
  <c r="AJ136" i="5"/>
  <c r="AJ225" i="11" s="1"/>
  <c r="AJ243" i="5"/>
  <c r="AK176" i="5"/>
  <c r="AK177" i="5"/>
  <c r="AK178" i="5"/>
  <c r="AK179" i="5"/>
  <c r="AK180" i="5"/>
  <c r="AK181" i="5"/>
  <c r="AK182" i="5"/>
  <c r="AK183" i="5"/>
  <c r="AK184" i="5"/>
  <c r="AK185" i="5"/>
  <c r="AK186" i="5"/>
  <c r="AK187" i="5"/>
  <c r="AK188" i="5"/>
  <c r="AK189" i="5"/>
  <c r="AK190" i="5"/>
  <c r="AJ228" i="6"/>
  <c r="AJ229" i="6"/>
  <c r="AJ230" i="6"/>
  <c r="AJ231" i="6"/>
  <c r="AJ232" i="6"/>
  <c r="AJ233" i="6"/>
  <c r="AJ234" i="6"/>
  <c r="AJ235" i="6"/>
  <c r="AJ236" i="6"/>
  <c r="AJ237" i="6"/>
  <c r="AJ238" i="6"/>
  <c r="AJ239" i="6"/>
  <c r="AJ240" i="6"/>
  <c r="AJ241" i="6"/>
  <c r="AJ242" i="6"/>
  <c r="AK51" i="3"/>
  <c r="AJ330" i="6"/>
  <c r="AK53" i="3"/>
  <c r="AJ331" i="6"/>
  <c r="AI313" i="6"/>
  <c r="AI316" i="6" s="1"/>
  <c r="AI320" i="6" s="1"/>
  <c r="AI314" i="6"/>
  <c r="AI317" i="6" s="1"/>
  <c r="AI321" i="6" s="1"/>
  <c r="AI312" i="6"/>
  <c r="AJ228" i="5"/>
  <c r="AJ231" i="5" s="1"/>
  <c r="AJ235" i="5" s="1"/>
  <c r="AJ226" i="5"/>
  <c r="AJ227" i="5"/>
  <c r="AJ230" i="5" s="1"/>
  <c r="AJ234" i="5" s="1"/>
  <c r="AI16" i="4"/>
  <c r="AI22" i="4" s="1"/>
  <c r="AK197" i="5"/>
  <c r="AK199" i="5"/>
  <c r="AK60" i="6"/>
  <c r="AK262" i="6"/>
  <c r="AK263" i="6"/>
  <c r="AK264" i="6"/>
  <c r="AK265" i="6"/>
  <c r="AK266" i="6"/>
  <c r="AK267" i="6"/>
  <c r="AK268" i="6"/>
  <c r="AK269" i="6"/>
  <c r="AK270" i="6"/>
  <c r="AK271" i="6"/>
  <c r="AK272" i="6"/>
  <c r="AK273" i="6"/>
  <c r="AK274" i="6"/>
  <c r="AK275" i="6"/>
  <c r="AK276" i="6"/>
  <c r="AK245" i="6"/>
  <c r="AK246" i="6"/>
  <c r="AK247" i="6"/>
  <c r="AK248" i="6"/>
  <c r="AK249" i="6"/>
  <c r="AK250" i="6"/>
  <c r="AK251" i="6"/>
  <c r="AK252" i="6"/>
  <c r="AK253" i="6"/>
  <c r="AK254" i="6"/>
  <c r="AK255" i="6"/>
  <c r="AK256" i="6"/>
  <c r="AK257" i="6"/>
  <c r="AK258" i="6"/>
  <c r="AK259" i="6"/>
  <c r="AK211" i="6"/>
  <c r="AK212" i="6"/>
  <c r="AK213" i="6"/>
  <c r="AK214" i="6"/>
  <c r="AK215" i="6"/>
  <c r="AK216" i="6"/>
  <c r="AK217" i="6"/>
  <c r="AK218" i="6"/>
  <c r="AK219" i="6"/>
  <c r="AK220" i="6"/>
  <c r="AK221" i="6"/>
  <c r="AK222" i="6"/>
  <c r="AK223" i="6"/>
  <c r="AK224" i="6"/>
  <c r="AK225" i="6"/>
  <c r="AK194" i="6"/>
  <c r="AK195" i="6"/>
  <c r="AK196" i="6"/>
  <c r="AK197" i="6"/>
  <c r="AK198" i="6"/>
  <c r="AK199" i="6"/>
  <c r="AK200" i="6"/>
  <c r="AK201" i="6"/>
  <c r="AK202" i="6"/>
  <c r="AK203" i="6"/>
  <c r="AK204" i="6"/>
  <c r="AK205" i="6"/>
  <c r="AK206" i="6"/>
  <c r="AK207" i="6"/>
  <c r="AK208" i="6"/>
  <c r="AK177" i="6"/>
  <c r="AK178" i="6"/>
  <c r="AK179" i="6"/>
  <c r="AK180" i="6"/>
  <c r="AK181" i="6"/>
  <c r="AK182" i="6"/>
  <c r="AK183" i="6"/>
  <c r="AK184" i="6"/>
  <c r="AK185" i="6"/>
  <c r="AK186" i="6"/>
  <c r="AK187" i="6"/>
  <c r="AK188" i="6"/>
  <c r="AK189" i="6"/>
  <c r="AK190" i="6"/>
  <c r="AK191" i="6"/>
  <c r="AI283" i="6"/>
  <c r="AI286" i="6" s="1"/>
  <c r="AI287" i="6"/>
  <c r="AI290" i="6" s="1"/>
  <c r="AI294" i="6" s="1"/>
  <c r="AI285" i="6"/>
  <c r="AK50" i="3"/>
  <c r="AK329" i="6" s="1"/>
  <c r="AJ282" i="6"/>
  <c r="AJ284" i="6"/>
  <c r="AJ198" i="5"/>
  <c r="AI202" i="5"/>
  <c r="AI205" i="5" s="1"/>
  <c r="AI209" i="5" s="1"/>
  <c r="AI201" i="5"/>
  <c r="AI204" i="5" s="1"/>
  <c r="AI208" i="5" s="1"/>
  <c r="AI200" i="5"/>
  <c r="AI270" i="11"/>
  <c r="AK30" i="5"/>
  <c r="AI141" i="6"/>
  <c r="AI147" i="6" s="1"/>
  <c r="AJ171" i="5"/>
  <c r="AJ133" i="5"/>
  <c r="AJ171" i="6"/>
  <c r="AJ271" i="11" s="1"/>
  <c r="AJ133" i="6"/>
  <c r="AH148" i="6"/>
  <c r="AI173" i="6"/>
  <c r="AI313" i="11" s="1"/>
  <c r="AI173" i="5"/>
  <c r="AI312" i="11" s="1"/>
  <c r="AH147" i="6"/>
  <c r="AI148" i="6"/>
  <c r="AL45" i="1"/>
  <c r="AL65" i="5" s="1"/>
  <c r="AL44" i="1"/>
  <c r="AL64" i="5" s="1"/>
  <c r="AK26" i="3"/>
  <c r="AJ30" i="6"/>
  <c r="AJ35" i="5"/>
  <c r="AJ36" i="5"/>
  <c r="AJ156" i="5"/>
  <c r="AJ38" i="5"/>
  <c r="AJ39" i="5"/>
  <c r="AJ40" i="5"/>
  <c r="AJ41" i="5"/>
  <c r="AJ42" i="5"/>
  <c r="AJ43" i="5"/>
  <c r="AJ44" i="5"/>
  <c r="AJ45" i="5"/>
  <c r="AJ46" i="5"/>
  <c r="AJ47" i="5"/>
  <c r="AJ48" i="5"/>
  <c r="AJ167" i="5" s="1"/>
  <c r="AK29" i="1"/>
  <c r="AK32" i="5" s="1"/>
  <c r="AK29" i="3"/>
  <c r="AJ35" i="6"/>
  <c r="AJ36" i="6"/>
  <c r="AJ37" i="6"/>
  <c r="AJ156" i="6" s="1"/>
  <c r="AJ38" i="6"/>
  <c r="AJ39" i="6"/>
  <c r="AJ40" i="6"/>
  <c r="AJ41" i="6"/>
  <c r="AJ42" i="6"/>
  <c r="AJ43" i="6"/>
  <c r="AJ44" i="6"/>
  <c r="AJ45" i="6"/>
  <c r="AJ46" i="6"/>
  <c r="AJ47" i="6"/>
  <c r="AJ48" i="6"/>
  <c r="AJ167" i="6" s="1"/>
  <c r="AJ145" i="6"/>
  <c r="AJ142" i="6"/>
  <c r="AJ144" i="6"/>
  <c r="AJ141" i="6"/>
  <c r="AI147" i="5"/>
  <c r="AI148" i="5"/>
  <c r="AJ145" i="5"/>
  <c r="AJ144" i="5"/>
  <c r="AH243" i="9"/>
  <c r="AH57" i="8"/>
  <c r="AI21" i="1"/>
  <c r="AH217" i="8"/>
  <c r="AH206" i="8"/>
  <c r="AH247" i="8" s="1"/>
  <c r="AH196" i="8"/>
  <c r="AH36" i="8"/>
  <c r="AH67" i="8"/>
  <c r="AH226" i="8"/>
  <c r="AL26" i="1"/>
  <c r="AH46" i="8"/>
  <c r="AJ15" i="3"/>
  <c r="AH243" i="10"/>
  <c r="AL44" i="3"/>
  <c r="AL64" i="6" s="1"/>
  <c r="AI222" i="9"/>
  <c r="AI72" i="9"/>
  <c r="AI232" i="9"/>
  <c r="AN206" i="10"/>
  <c r="AN174" i="10"/>
  <c r="AN182" i="10" s="1"/>
  <c r="AN163" i="10"/>
  <c r="AN171" i="10" s="1"/>
  <c r="AO235" i="10"/>
  <c r="AO238" i="10" s="1"/>
  <c r="AK84" i="8"/>
  <c r="AH245" i="9"/>
  <c r="AI202" i="9"/>
  <c r="AI72" i="10"/>
  <c r="AI232" i="10"/>
  <c r="AH245" i="10"/>
  <c r="AK80" i="1"/>
  <c r="AM239" i="8"/>
  <c r="AM242" i="8" s="1"/>
  <c r="AM167" i="8"/>
  <c r="AM175" i="8" s="1"/>
  <c r="AM210" i="8"/>
  <c r="AM178" i="8"/>
  <c r="AM186" i="8" s="1"/>
  <c r="AL84" i="8"/>
  <c r="AI63" i="10"/>
  <c r="AI222" i="10"/>
  <c r="AI35" i="9"/>
  <c r="AI192" i="9"/>
  <c r="AJ228" i="9"/>
  <c r="AJ69" i="9"/>
  <c r="AJ229" i="9" s="1"/>
  <c r="AJ59" i="9"/>
  <c r="AJ218" i="9" s="1"/>
  <c r="AJ50" i="9"/>
  <c r="AJ209" i="9" s="1"/>
  <c r="AJ41" i="9"/>
  <c r="AJ199" i="9" s="1"/>
  <c r="AJ32" i="9"/>
  <c r="AJ189" i="9" s="1"/>
  <c r="AJ10" i="9"/>
  <c r="AJ15" i="9" s="1"/>
  <c r="AI44" i="10"/>
  <c r="AG247" i="8"/>
  <c r="AI192" i="8"/>
  <c r="AJ198" i="10"/>
  <c r="AI202" i="10"/>
  <c r="AJ217" i="9"/>
  <c r="AJ73" i="8"/>
  <c r="AJ62" i="8"/>
  <c r="AJ52" i="8"/>
  <c r="AJ42" i="8"/>
  <c r="AJ32" i="8"/>
  <c r="AJ21" i="8"/>
  <c r="AJ26" i="8" s="1"/>
  <c r="AI74" i="8"/>
  <c r="AI233" i="8" s="1"/>
  <c r="AI63" i="8"/>
  <c r="AI222" i="8" s="1"/>
  <c r="AI53" i="8"/>
  <c r="AI213" i="8" s="1"/>
  <c r="AI43" i="8"/>
  <c r="AI203" i="8" s="1"/>
  <c r="AI33" i="8"/>
  <c r="AI193" i="8" s="1"/>
  <c r="AI10" i="8"/>
  <c r="AI15" i="8" s="1"/>
  <c r="AI202" i="8"/>
  <c r="AI54" i="10"/>
  <c r="AJ208" i="10"/>
  <c r="AI35" i="10"/>
  <c r="AJ74" i="8"/>
  <c r="AJ233" i="8" s="1"/>
  <c r="AJ63" i="8"/>
  <c r="AJ222" i="8" s="1"/>
  <c r="AJ53" i="8"/>
  <c r="AJ213" i="8" s="1"/>
  <c r="AJ43" i="8"/>
  <c r="AJ203" i="8" s="1"/>
  <c r="AJ33" i="8"/>
  <c r="AJ193" i="8" s="1"/>
  <c r="AJ10" i="8"/>
  <c r="AJ15" i="8" s="1"/>
  <c r="AJ188" i="9"/>
  <c r="AG249" i="8"/>
  <c r="AI212" i="8"/>
  <c r="AI213" i="10"/>
  <c r="AI192" i="10"/>
  <c r="AJ16" i="1"/>
  <c r="AJ198" i="9"/>
  <c r="AJ202" i="9" s="1"/>
  <c r="AI54" i="9"/>
  <c r="AI221" i="8"/>
  <c r="AJ228" i="10"/>
  <c r="AK79" i="9"/>
  <c r="AK68" i="9"/>
  <c r="AK58" i="9"/>
  <c r="AK49" i="9"/>
  <c r="AK40" i="9"/>
  <c r="AK31" i="9"/>
  <c r="AK21" i="9"/>
  <c r="AK26" i="9" s="1"/>
  <c r="AK218" i="10"/>
  <c r="AK209" i="10"/>
  <c r="AK229" i="10"/>
  <c r="AK199" i="10"/>
  <c r="AK189" i="10"/>
  <c r="AK15" i="10"/>
  <c r="AK31" i="10"/>
  <c r="AK14" i="4"/>
  <c r="AI63" i="9"/>
  <c r="AJ208" i="9"/>
  <c r="AI213" i="9"/>
  <c r="AI44" i="9"/>
  <c r="AI232" i="8"/>
  <c r="AJ218" i="10"/>
  <c r="AJ209" i="10"/>
  <c r="AJ229" i="10"/>
  <c r="AJ199" i="10"/>
  <c r="AJ189" i="10"/>
  <c r="AJ15" i="10"/>
  <c r="AJ14" i="4"/>
  <c r="AJ17" i="4" s="1"/>
  <c r="AK48" i="3"/>
  <c r="AK60" i="3"/>
  <c r="AJ150" i="6"/>
  <c r="AK139" i="6"/>
  <c r="AK138" i="6"/>
  <c r="AK136" i="6"/>
  <c r="AK226" i="11" s="1"/>
  <c r="AK82" i="1"/>
  <c r="AK241" i="5" s="1"/>
  <c r="AK83" i="1"/>
  <c r="AK85" i="1"/>
  <c r="AK88" i="1"/>
  <c r="AK138" i="5" s="1"/>
  <c r="AK141" i="5" s="1"/>
  <c r="AK89" i="1"/>
  <c r="AK139" i="5" s="1"/>
  <c r="AK142" i="5" s="1"/>
  <c r="AL39" i="3"/>
  <c r="AL59" i="6" s="1"/>
  <c r="AL40" i="3"/>
  <c r="AL41" i="3"/>
  <c r="AL61" i="6" s="1"/>
  <c r="AL42" i="3"/>
  <c r="AL62" i="6" s="1"/>
  <c r="AL43" i="3"/>
  <c r="AL63" i="6" s="1"/>
  <c r="AL45" i="3"/>
  <c r="AL65" i="6" s="1"/>
  <c r="AL27" i="1"/>
  <c r="AL31" i="5" s="1"/>
  <c r="AL39" i="1"/>
  <c r="AL59" i="5" s="1"/>
  <c r="AL40" i="1"/>
  <c r="AL60" i="5" s="1"/>
  <c r="AL41" i="1"/>
  <c r="AL61" i="5" s="1"/>
  <c r="AL42" i="1"/>
  <c r="AL62" i="5" s="1"/>
  <c r="AL43" i="1"/>
  <c r="AL63" i="5" s="1"/>
  <c r="AL69" i="10" l="1"/>
  <c r="AL59" i="10"/>
  <c r="AL50" i="10"/>
  <c r="AL41" i="10"/>
  <c r="AL32" i="10"/>
  <c r="AL10" i="10"/>
  <c r="AJ16" i="3"/>
  <c r="AJ21" i="1"/>
  <c r="AJ18" i="12"/>
  <c r="AJ23" i="12" s="1"/>
  <c r="AK68" i="10"/>
  <c r="AK21" i="10"/>
  <c r="AK26" i="10" s="1"/>
  <c r="AK40" i="10"/>
  <c r="AK49" i="10"/>
  <c r="AK58" i="10"/>
  <c r="AK63" i="10" s="1"/>
  <c r="AK136" i="5"/>
  <c r="AK225" i="11" s="1"/>
  <c r="AK243" i="5"/>
  <c r="AK134" i="5"/>
  <c r="AK242" i="5"/>
  <c r="AL176" i="5"/>
  <c r="AL177" i="5"/>
  <c r="AL178" i="5"/>
  <c r="AL179" i="5"/>
  <c r="AL180" i="5"/>
  <c r="AL181" i="5"/>
  <c r="AL182" i="5"/>
  <c r="AL183" i="5"/>
  <c r="AL184" i="5"/>
  <c r="AL185" i="5"/>
  <c r="AL186" i="5"/>
  <c r="AL187" i="5"/>
  <c r="AL188" i="5"/>
  <c r="AL189" i="5"/>
  <c r="AL190" i="5"/>
  <c r="AK228" i="6"/>
  <c r="AK229" i="6"/>
  <c r="AK230" i="6"/>
  <c r="AK231" i="6"/>
  <c r="AK232" i="6"/>
  <c r="AK233" i="6"/>
  <c r="AK234" i="6"/>
  <c r="AK235" i="6"/>
  <c r="AK236" i="6"/>
  <c r="AK237" i="6"/>
  <c r="AK238" i="6"/>
  <c r="AK239" i="6"/>
  <c r="AK240" i="6"/>
  <c r="AK241" i="6"/>
  <c r="AK242" i="6"/>
  <c r="AL53" i="3"/>
  <c r="AK331" i="6"/>
  <c r="AL51" i="3"/>
  <c r="AK330" i="6"/>
  <c r="AJ314" i="6"/>
  <c r="AJ317" i="6" s="1"/>
  <c r="AJ321" i="6" s="1"/>
  <c r="AJ312" i="6"/>
  <c r="AJ313" i="6"/>
  <c r="AJ316" i="6" s="1"/>
  <c r="AJ320" i="6" s="1"/>
  <c r="AK226" i="5"/>
  <c r="AK228" i="5"/>
  <c r="AK231" i="5" s="1"/>
  <c r="AK235" i="5" s="1"/>
  <c r="AK227" i="5"/>
  <c r="AK230" i="5" s="1"/>
  <c r="AK234" i="5" s="1"/>
  <c r="AJ16" i="4"/>
  <c r="AK16" i="4"/>
  <c r="AL60" i="6"/>
  <c r="AL262" i="6"/>
  <c r="AL263" i="6"/>
  <c r="AL264" i="6"/>
  <c r="AL265" i="6"/>
  <c r="AL266" i="6"/>
  <c r="AL267" i="6"/>
  <c r="AL268" i="6"/>
  <c r="AL269" i="6"/>
  <c r="AL270" i="6"/>
  <c r="AL271" i="6"/>
  <c r="AL272" i="6"/>
  <c r="AL273" i="6"/>
  <c r="AL274" i="6"/>
  <c r="AL275" i="6"/>
  <c r="AL276" i="6"/>
  <c r="AL245" i="6"/>
  <c r="AL246" i="6"/>
  <c r="AL247" i="6"/>
  <c r="AL248" i="6"/>
  <c r="AL249" i="6"/>
  <c r="AL250" i="6"/>
  <c r="AL251" i="6"/>
  <c r="AL252" i="6"/>
  <c r="AL253" i="6"/>
  <c r="AL254" i="6"/>
  <c r="AL255" i="6"/>
  <c r="AL256" i="6"/>
  <c r="AL257" i="6"/>
  <c r="AL258" i="6"/>
  <c r="AL259" i="6"/>
  <c r="AL211" i="6"/>
  <c r="AL212" i="6"/>
  <c r="AL213" i="6"/>
  <c r="AL214" i="6"/>
  <c r="AL215" i="6"/>
  <c r="AL216" i="6"/>
  <c r="AL217" i="6"/>
  <c r="AL218" i="6"/>
  <c r="AL219" i="6"/>
  <c r="AL220" i="6"/>
  <c r="AL221" i="6"/>
  <c r="AL222" i="6"/>
  <c r="AL223" i="6"/>
  <c r="AL224" i="6"/>
  <c r="AL225" i="6"/>
  <c r="AL194" i="6"/>
  <c r="AL195" i="6"/>
  <c r="AL196" i="6"/>
  <c r="AL197" i="6"/>
  <c r="AL198" i="6"/>
  <c r="AL199" i="6"/>
  <c r="AL200" i="6"/>
  <c r="AL201" i="6"/>
  <c r="AL202" i="6"/>
  <c r="AL203" i="6"/>
  <c r="AL204" i="6"/>
  <c r="AL205" i="6"/>
  <c r="AL206" i="6"/>
  <c r="AL207" i="6"/>
  <c r="AL208" i="6"/>
  <c r="AL177" i="6"/>
  <c r="AL178" i="6"/>
  <c r="AL179" i="6"/>
  <c r="AL180" i="6"/>
  <c r="AL181" i="6"/>
  <c r="AL182" i="6"/>
  <c r="AL183" i="6"/>
  <c r="AL184" i="6"/>
  <c r="AL185" i="6"/>
  <c r="AL186" i="6"/>
  <c r="AL187" i="6"/>
  <c r="AL188" i="6"/>
  <c r="AL189" i="6"/>
  <c r="AL190" i="6"/>
  <c r="AL191" i="6"/>
  <c r="AL197" i="5"/>
  <c r="AL199" i="5"/>
  <c r="AJ283" i="6"/>
  <c r="AJ286" i="6" s="1"/>
  <c r="AJ287" i="6"/>
  <c r="AJ290" i="6" s="1"/>
  <c r="AJ294" i="6" s="1"/>
  <c r="AJ285" i="6"/>
  <c r="AL50" i="3"/>
  <c r="AL329" i="6" s="1"/>
  <c r="AK282" i="6"/>
  <c r="AK284" i="6"/>
  <c r="AK198" i="5"/>
  <c r="AJ202" i="5"/>
  <c r="AJ205" i="5" s="1"/>
  <c r="AJ209" i="5" s="1"/>
  <c r="AJ201" i="5"/>
  <c r="AJ204" i="5" s="1"/>
  <c r="AJ208" i="5" s="1"/>
  <c r="AJ200" i="5"/>
  <c r="AJ270" i="11"/>
  <c r="AL30" i="5"/>
  <c r="AK171" i="5"/>
  <c r="AK133" i="5"/>
  <c r="AK171" i="6"/>
  <c r="AK271" i="11" s="1"/>
  <c r="AK133" i="6"/>
  <c r="AJ173" i="6"/>
  <c r="AJ313" i="11" s="1"/>
  <c r="AJ148" i="6"/>
  <c r="AJ173" i="5"/>
  <c r="AJ312" i="11" s="1"/>
  <c r="AM44" i="1"/>
  <c r="AM64" i="5" s="1"/>
  <c r="AM45" i="1"/>
  <c r="AM65" i="5" s="1"/>
  <c r="AL26" i="3"/>
  <c r="AK30" i="6"/>
  <c r="AK35" i="5"/>
  <c r="AK36" i="5"/>
  <c r="AK156" i="5"/>
  <c r="AK38" i="5"/>
  <c r="AK39" i="5"/>
  <c r="AK40" i="5"/>
  <c r="AK41" i="5"/>
  <c r="AK42" i="5"/>
  <c r="AK43" i="5"/>
  <c r="AK44" i="5"/>
  <c r="AK45" i="5"/>
  <c r="AK46" i="5"/>
  <c r="AK47" i="5"/>
  <c r="AK48" i="5"/>
  <c r="AK167" i="5" s="1"/>
  <c r="AJ147" i="6"/>
  <c r="AL29" i="3"/>
  <c r="AK35" i="6"/>
  <c r="AK36" i="6"/>
  <c r="AK37" i="6"/>
  <c r="AK156" i="6" s="1"/>
  <c r="AK38" i="6"/>
  <c r="AK39" i="6"/>
  <c r="AK40" i="6"/>
  <c r="AK41" i="6"/>
  <c r="AK42" i="6"/>
  <c r="AK43" i="6"/>
  <c r="AK44" i="6"/>
  <c r="AK45" i="6"/>
  <c r="AK46" i="6"/>
  <c r="AK47" i="6"/>
  <c r="AK48" i="6"/>
  <c r="AK167" i="6" s="1"/>
  <c r="AL29" i="1"/>
  <c r="AL32" i="5" s="1"/>
  <c r="AK145" i="6"/>
  <c r="AK142" i="6"/>
  <c r="AK144" i="6"/>
  <c r="AK141" i="6"/>
  <c r="AJ147" i="5"/>
  <c r="AJ148" i="5"/>
  <c r="AK145" i="5"/>
  <c r="AK144" i="5"/>
  <c r="AH249" i="8"/>
  <c r="AJ213" i="9"/>
  <c r="AJ44" i="9"/>
  <c r="AJ17" i="3"/>
  <c r="AJ54" i="9"/>
  <c r="AM26" i="1"/>
  <c r="AI245" i="9"/>
  <c r="AM44" i="3"/>
  <c r="AM64" i="6" s="1"/>
  <c r="AK15" i="3"/>
  <c r="AI196" i="8"/>
  <c r="AO206" i="10"/>
  <c r="AO174" i="10"/>
  <c r="AO182" i="10" s="1"/>
  <c r="AO163" i="10"/>
  <c r="AO171" i="10" s="1"/>
  <c r="AP235" i="10"/>
  <c r="AP238" i="10" s="1"/>
  <c r="AJ54" i="10"/>
  <c r="AL80" i="1"/>
  <c r="AN239" i="8"/>
  <c r="AN242" i="8" s="1"/>
  <c r="AN210" i="8"/>
  <c r="AN178" i="8"/>
  <c r="AN186" i="8" s="1"/>
  <c r="AN167" i="8"/>
  <c r="AN175" i="8" s="1"/>
  <c r="AI236" i="8"/>
  <c r="AM84" i="8"/>
  <c r="AJ63" i="9"/>
  <c r="AI67" i="8"/>
  <c r="AJ63" i="10"/>
  <c r="AI46" i="8"/>
  <c r="AJ222" i="9"/>
  <c r="AI226" i="8"/>
  <c r="AJ222" i="10"/>
  <c r="AI206" i="8"/>
  <c r="AI36" i="8"/>
  <c r="AK198" i="9"/>
  <c r="AJ213" i="10"/>
  <c r="AK208" i="9"/>
  <c r="AJ232" i="8"/>
  <c r="AJ236" i="8" s="1"/>
  <c r="AJ77" i="8"/>
  <c r="AK188" i="10"/>
  <c r="AK192" i="10" s="1"/>
  <c r="AK35" i="10"/>
  <c r="AK217" i="9"/>
  <c r="AI57" i="8"/>
  <c r="AK198" i="10"/>
  <c r="AK202" i="10" s="1"/>
  <c r="AK44" i="10"/>
  <c r="AK228" i="9"/>
  <c r="AJ243" i="9"/>
  <c r="AI217" i="8"/>
  <c r="AJ192" i="8"/>
  <c r="AJ196" i="8" s="1"/>
  <c r="AJ36" i="8"/>
  <c r="AI243" i="10"/>
  <c r="AK208" i="10"/>
  <c r="AK213" i="10" s="1"/>
  <c r="AK54" i="10"/>
  <c r="AJ202" i="8"/>
  <c r="AJ206" i="8" s="1"/>
  <c r="AJ46" i="8"/>
  <c r="AJ44" i="10"/>
  <c r="AJ35" i="10"/>
  <c r="AK188" i="9"/>
  <c r="AL218" i="10"/>
  <c r="AL209" i="10"/>
  <c r="AL229" i="10"/>
  <c r="AL199" i="10"/>
  <c r="AL189" i="10"/>
  <c r="AL15" i="10"/>
  <c r="AJ72" i="10"/>
  <c r="AK69" i="9"/>
  <c r="AK229" i="9" s="1"/>
  <c r="AK59" i="9"/>
  <c r="AK218" i="9" s="1"/>
  <c r="AK50" i="9"/>
  <c r="AK209" i="9" s="1"/>
  <c r="AK32" i="9"/>
  <c r="AK189" i="9" s="1"/>
  <c r="AK10" i="9"/>
  <c r="AK15" i="9" s="1"/>
  <c r="AK41" i="9"/>
  <c r="AK199" i="9" s="1"/>
  <c r="AJ35" i="9"/>
  <c r="AI243" i="9"/>
  <c r="AJ212" i="8"/>
  <c r="AJ217" i="8" s="1"/>
  <c r="AJ57" i="8"/>
  <c r="AJ202" i="10"/>
  <c r="AJ192" i="10"/>
  <c r="AJ72" i="9"/>
  <c r="AL79" i="9"/>
  <c r="AL68" i="9"/>
  <c r="AL58" i="9"/>
  <c r="AL49" i="9"/>
  <c r="AL31" i="9"/>
  <c r="AL21" i="9"/>
  <c r="AL26" i="9" s="1"/>
  <c r="AL40" i="9"/>
  <c r="AK73" i="8"/>
  <c r="AK62" i="8"/>
  <c r="AK52" i="8"/>
  <c r="AK42" i="8"/>
  <c r="AK32" i="8"/>
  <c r="AK21" i="8"/>
  <c r="AK26" i="8" s="1"/>
  <c r="AL68" i="10"/>
  <c r="AL58" i="10"/>
  <c r="AL49" i="10"/>
  <c r="AL40" i="10"/>
  <c r="AI77" i="8"/>
  <c r="AK16" i="1"/>
  <c r="AK228" i="10"/>
  <c r="AK232" i="10" s="1"/>
  <c r="AK72" i="10"/>
  <c r="AJ232" i="10"/>
  <c r="AI245" i="10"/>
  <c r="AJ192" i="9"/>
  <c r="AJ221" i="8"/>
  <c r="AJ226" i="8" s="1"/>
  <c r="AJ67" i="8"/>
  <c r="AJ232" i="9"/>
  <c r="AM43" i="1"/>
  <c r="AM63" i="5" s="1"/>
  <c r="AM42" i="1"/>
  <c r="AM62" i="5" s="1"/>
  <c r="AM41" i="1"/>
  <c r="AM61" i="5" s="1"/>
  <c r="AM40" i="1"/>
  <c r="AM60" i="5" s="1"/>
  <c r="AM39" i="1"/>
  <c r="AM59" i="5" s="1"/>
  <c r="AM27" i="1"/>
  <c r="AM31" i="5" s="1"/>
  <c r="AM45" i="3"/>
  <c r="AM65" i="6" s="1"/>
  <c r="AM43" i="3"/>
  <c r="AM63" i="6" s="1"/>
  <c r="AM42" i="3"/>
  <c r="AM62" i="6" s="1"/>
  <c r="AM41" i="3"/>
  <c r="AM61" i="6" s="1"/>
  <c r="AM40" i="3"/>
  <c r="AM39" i="3"/>
  <c r="AM59" i="6" s="1"/>
  <c r="AL89" i="1"/>
  <c r="AL139" i="5" s="1"/>
  <c r="AL142" i="5" s="1"/>
  <c r="AL88" i="1"/>
  <c r="AL138" i="5" s="1"/>
  <c r="AL141" i="5" s="1"/>
  <c r="AL85" i="1"/>
  <c r="AL83" i="1"/>
  <c r="AL82" i="1"/>
  <c r="AL241" i="5" s="1"/>
  <c r="AL136" i="6"/>
  <c r="AL226" i="11" s="1"/>
  <c r="AL138" i="6"/>
  <c r="AL139" i="6"/>
  <c r="AL60" i="3"/>
  <c r="AK150" i="6"/>
  <c r="AL48" i="3"/>
  <c r="AK18" i="12" l="1"/>
  <c r="AK23" i="12" s="1"/>
  <c r="AK17" i="4"/>
  <c r="AK16" i="3"/>
  <c r="AK10" i="8"/>
  <c r="AK15" i="8" s="1"/>
  <c r="AJ22" i="3"/>
  <c r="AK22" i="4"/>
  <c r="AL31" i="10"/>
  <c r="AJ22" i="4"/>
  <c r="AL21" i="10"/>
  <c r="AL26" i="10" s="1"/>
  <c r="AK217" i="10"/>
  <c r="AK222" i="10" s="1"/>
  <c r="AM49" i="10"/>
  <c r="AM31" i="10"/>
  <c r="AM58" i="10"/>
  <c r="AM217" i="10" s="1"/>
  <c r="AM68" i="10"/>
  <c r="AM228" i="10" s="1"/>
  <c r="AM21" i="10"/>
  <c r="AM26" i="10" s="1"/>
  <c r="AM40" i="10"/>
  <c r="AM198" i="10" s="1"/>
  <c r="AL134" i="5"/>
  <c r="AL242" i="5"/>
  <c r="AL136" i="5"/>
  <c r="AL225" i="11" s="1"/>
  <c r="AL243" i="5"/>
  <c r="AK21" i="1"/>
  <c r="AM176" i="5"/>
  <c r="AM177" i="5"/>
  <c r="AM178" i="5"/>
  <c r="AM179" i="5"/>
  <c r="AM180" i="5"/>
  <c r="AM181" i="5"/>
  <c r="AM182" i="5"/>
  <c r="AM183" i="5"/>
  <c r="AM184" i="5"/>
  <c r="AM185" i="5"/>
  <c r="AM186" i="5"/>
  <c r="AM187" i="5"/>
  <c r="AM188" i="5"/>
  <c r="AM189" i="5"/>
  <c r="AM190" i="5"/>
  <c r="AL228" i="6"/>
  <c r="AL229" i="6"/>
  <c r="AL230" i="6"/>
  <c r="AL231" i="6"/>
  <c r="AL232" i="6"/>
  <c r="AL233" i="6"/>
  <c r="AL234" i="6"/>
  <c r="AL235" i="6"/>
  <c r="AL236" i="6"/>
  <c r="AL237" i="6"/>
  <c r="AL238" i="6"/>
  <c r="AL239" i="6"/>
  <c r="AL240" i="6"/>
  <c r="AL241" i="6"/>
  <c r="AL242" i="6"/>
  <c r="AM51" i="3"/>
  <c r="AL330" i="6"/>
  <c r="AM53" i="3"/>
  <c r="AL331" i="6"/>
  <c r="AK313" i="6"/>
  <c r="AK316" i="6" s="1"/>
  <c r="AK320" i="6" s="1"/>
  <c r="AK312" i="6"/>
  <c r="AK314" i="6"/>
  <c r="AK317" i="6" s="1"/>
  <c r="AK321" i="6" s="1"/>
  <c r="AL228" i="5"/>
  <c r="AL231" i="5" s="1"/>
  <c r="AL235" i="5" s="1"/>
  <c r="AL226" i="5"/>
  <c r="AL227" i="5"/>
  <c r="AL230" i="5" s="1"/>
  <c r="AL234" i="5" s="1"/>
  <c r="AM197" i="5"/>
  <c r="AM199" i="5"/>
  <c r="AM60" i="6"/>
  <c r="AM262" i="6"/>
  <c r="AM263" i="6"/>
  <c r="AM264" i="6"/>
  <c r="AM265" i="6"/>
  <c r="AM266" i="6"/>
  <c r="AM267" i="6"/>
  <c r="AM268" i="6"/>
  <c r="AM269" i="6"/>
  <c r="AM270" i="6"/>
  <c r="AM271" i="6"/>
  <c r="AM272" i="6"/>
  <c r="AM273" i="6"/>
  <c r="AM274" i="6"/>
  <c r="AM275" i="6"/>
  <c r="AM276" i="6"/>
  <c r="AM245" i="6"/>
  <c r="AM246" i="6"/>
  <c r="AM247" i="6"/>
  <c r="AM248" i="6"/>
  <c r="AM249" i="6"/>
  <c r="AM250" i="6"/>
  <c r="AM251" i="6"/>
  <c r="AM252" i="6"/>
  <c r="AM253" i="6"/>
  <c r="AM254" i="6"/>
  <c r="AM255" i="6"/>
  <c r="AM256" i="6"/>
  <c r="AM257" i="6"/>
  <c r="AM258" i="6"/>
  <c r="AM259" i="6"/>
  <c r="AM211" i="6"/>
  <c r="AM212" i="6"/>
  <c r="AM213" i="6"/>
  <c r="AM214" i="6"/>
  <c r="AM215" i="6"/>
  <c r="AM216" i="6"/>
  <c r="AM217" i="6"/>
  <c r="AM218" i="6"/>
  <c r="AM219" i="6"/>
  <c r="AM220" i="6"/>
  <c r="AM221" i="6"/>
  <c r="AM222" i="6"/>
  <c r="AM223" i="6"/>
  <c r="AM224" i="6"/>
  <c r="AM225" i="6"/>
  <c r="AM194" i="6"/>
  <c r="AM195" i="6"/>
  <c r="AM196" i="6"/>
  <c r="AM197" i="6"/>
  <c r="AM198" i="6"/>
  <c r="AM199" i="6"/>
  <c r="AM200" i="6"/>
  <c r="AM201" i="6"/>
  <c r="AM202" i="6"/>
  <c r="AM203" i="6"/>
  <c r="AM204" i="6"/>
  <c r="AM205" i="6"/>
  <c r="AM206" i="6"/>
  <c r="AM207" i="6"/>
  <c r="AM208" i="6"/>
  <c r="AM177" i="6"/>
  <c r="AM178" i="6"/>
  <c r="AM179" i="6"/>
  <c r="AM180" i="6"/>
  <c r="AM181" i="6"/>
  <c r="AM182" i="6"/>
  <c r="AM183" i="6"/>
  <c r="AM184" i="6"/>
  <c r="AM185" i="6"/>
  <c r="AM186" i="6"/>
  <c r="AM187" i="6"/>
  <c r="AM188" i="6"/>
  <c r="AM189" i="6"/>
  <c r="AM190" i="6"/>
  <c r="AM191" i="6"/>
  <c r="AK283" i="6"/>
  <c r="AK286" i="6" s="1"/>
  <c r="AK287" i="6"/>
  <c r="AK290" i="6" s="1"/>
  <c r="AK294" i="6" s="1"/>
  <c r="AK285" i="6"/>
  <c r="AM50" i="3"/>
  <c r="AM329" i="6" s="1"/>
  <c r="AL282" i="6"/>
  <c r="AL284" i="6"/>
  <c r="AL198" i="5"/>
  <c r="AK202" i="5"/>
  <c r="AK205" i="5" s="1"/>
  <c r="AK209" i="5" s="1"/>
  <c r="AK201" i="5"/>
  <c r="AK204" i="5" s="1"/>
  <c r="AK208" i="5" s="1"/>
  <c r="AK200" i="5"/>
  <c r="AK270" i="11"/>
  <c r="AK173" i="5"/>
  <c r="AK312" i="11" s="1"/>
  <c r="AM30" i="5"/>
  <c r="AK33" i="8"/>
  <c r="AK193" i="8" s="1"/>
  <c r="AK74" i="8"/>
  <c r="AK233" i="8" s="1"/>
  <c r="AK53" i="8"/>
  <c r="AK213" i="8" s="1"/>
  <c r="AL171" i="5"/>
  <c r="AL133" i="5"/>
  <c r="AL171" i="6"/>
  <c r="AL271" i="11" s="1"/>
  <c r="AL133" i="6"/>
  <c r="AK148" i="6"/>
  <c r="AK173" i="6"/>
  <c r="AK313" i="11" s="1"/>
  <c r="AK147" i="6"/>
  <c r="AN45" i="1"/>
  <c r="AN65" i="5" s="1"/>
  <c r="AN44" i="1"/>
  <c r="AN64" i="5" s="1"/>
  <c r="AM26" i="3"/>
  <c r="AL30" i="6"/>
  <c r="AL47" i="5"/>
  <c r="AL156" i="5"/>
  <c r="AL41" i="5"/>
  <c r="AL45" i="5"/>
  <c r="AL48" i="5"/>
  <c r="AL167" i="5" s="1"/>
  <c r="AL36" i="5"/>
  <c r="AL40" i="5"/>
  <c r="AL44" i="5"/>
  <c r="AL35" i="5"/>
  <c r="AL39" i="5"/>
  <c r="AL43" i="5"/>
  <c r="AL38" i="5"/>
  <c r="AL42" i="5"/>
  <c r="AL46" i="5"/>
  <c r="AM29" i="1"/>
  <c r="AM32" i="5" s="1"/>
  <c r="AM29" i="3"/>
  <c r="AL35" i="6"/>
  <c r="AL36" i="6"/>
  <c r="AL37" i="6"/>
  <c r="AL156" i="6" s="1"/>
  <c r="AL38" i="6"/>
  <c r="AL39" i="6"/>
  <c r="AL40" i="6"/>
  <c r="AL41" i="6"/>
  <c r="AL42" i="6"/>
  <c r="AL43" i="6"/>
  <c r="AL44" i="6"/>
  <c r="AL45" i="6"/>
  <c r="AL46" i="6"/>
  <c r="AL47" i="6"/>
  <c r="AL48" i="6"/>
  <c r="AL167" i="6" s="1"/>
  <c r="AL142" i="6"/>
  <c r="AL145" i="6"/>
  <c r="AL141" i="6"/>
  <c r="AL144" i="6"/>
  <c r="AK147" i="5"/>
  <c r="AK148" i="5"/>
  <c r="AL144" i="5"/>
  <c r="AL145" i="5"/>
  <c r="AK43" i="8"/>
  <c r="AK203" i="8" s="1"/>
  <c r="AK63" i="8"/>
  <c r="AK222" i="8" s="1"/>
  <c r="AN26" i="1"/>
  <c r="AN44" i="3"/>
  <c r="AN64" i="6" s="1"/>
  <c r="AP206" i="10"/>
  <c r="AP174" i="10"/>
  <c r="AP182" i="10" s="1"/>
  <c r="AP163" i="10"/>
  <c r="AP171" i="10" s="1"/>
  <c r="AQ235" i="10"/>
  <c r="AQ238" i="10" s="1"/>
  <c r="AJ243" i="10"/>
  <c r="AM80" i="1"/>
  <c r="AO239" i="8"/>
  <c r="AO242" i="8" s="1"/>
  <c r="AO210" i="8"/>
  <c r="AO178" i="8"/>
  <c r="AO186" i="8" s="1"/>
  <c r="AO167" i="8"/>
  <c r="AO175" i="8" s="1"/>
  <c r="AI247" i="8"/>
  <c r="AJ245" i="10"/>
  <c r="AI249" i="8"/>
  <c r="AJ247" i="8"/>
  <c r="AL217" i="10"/>
  <c r="AL222" i="10" s="1"/>
  <c r="AL63" i="10"/>
  <c r="AM15" i="3"/>
  <c r="AK245" i="10"/>
  <c r="AK202" i="9"/>
  <c r="AK44" i="9"/>
  <c r="AL228" i="10"/>
  <c r="AL232" i="10" s="1"/>
  <c r="AL72" i="10"/>
  <c r="AL198" i="9"/>
  <c r="AL16" i="1"/>
  <c r="AL208" i="10"/>
  <c r="AL213" i="10" s="1"/>
  <c r="AL54" i="10"/>
  <c r="AL69" i="9"/>
  <c r="AL229" i="9" s="1"/>
  <c r="AL59" i="9"/>
  <c r="AL218" i="9" s="1"/>
  <c r="AL50" i="9"/>
  <c r="AL209" i="9" s="1"/>
  <c r="AL32" i="9"/>
  <c r="AL189" i="9" s="1"/>
  <c r="AL10" i="9"/>
  <c r="AL15" i="9" s="1"/>
  <c r="AL41" i="9"/>
  <c r="AL199" i="9" s="1"/>
  <c r="AM79" i="9"/>
  <c r="AM68" i="9"/>
  <c r="AM58" i="9"/>
  <c r="AM49" i="9"/>
  <c r="AM40" i="9"/>
  <c r="AM31" i="9"/>
  <c r="AM21" i="9"/>
  <c r="AM26" i="9" s="1"/>
  <c r="AK72" i="9"/>
  <c r="AM188" i="10"/>
  <c r="AK232" i="8"/>
  <c r="AK236" i="8" s="1"/>
  <c r="AL73" i="8"/>
  <c r="AL62" i="8"/>
  <c r="AL52" i="8"/>
  <c r="AL42" i="8"/>
  <c r="AL32" i="8"/>
  <c r="AL21" i="8"/>
  <c r="AL26" i="8" s="1"/>
  <c r="AK192" i="8"/>
  <c r="AK196" i="8" s="1"/>
  <c r="AK36" i="8"/>
  <c r="AL188" i="9"/>
  <c r="AK35" i="9"/>
  <c r="AL14" i="4"/>
  <c r="AL17" i="4" s="1"/>
  <c r="AK232" i="9"/>
  <c r="AK54" i="9"/>
  <c r="AK202" i="8"/>
  <c r="AL208" i="9"/>
  <c r="AL213" i="9" s="1"/>
  <c r="AK192" i="9"/>
  <c r="AK213" i="9"/>
  <c r="AM208" i="10"/>
  <c r="AK17" i="3"/>
  <c r="AK22" i="3" s="1"/>
  <c r="AL188" i="10"/>
  <c r="AL192" i="10" s="1"/>
  <c r="AL35" i="10"/>
  <c r="AK212" i="8"/>
  <c r="AK57" i="8"/>
  <c r="AL217" i="9"/>
  <c r="AK243" i="10"/>
  <c r="AK63" i="9"/>
  <c r="AJ245" i="9"/>
  <c r="AL15" i="3"/>
  <c r="AL198" i="10"/>
  <c r="AL202" i="10" s="1"/>
  <c r="AL44" i="10"/>
  <c r="AK221" i="8"/>
  <c r="AL228" i="9"/>
  <c r="AJ249" i="8"/>
  <c r="AK222" i="9"/>
  <c r="AM48" i="3"/>
  <c r="AM60" i="3"/>
  <c r="AL150" i="6"/>
  <c r="AM139" i="6"/>
  <c r="AM138" i="6"/>
  <c r="AM136" i="6"/>
  <c r="AM226" i="11" s="1"/>
  <c r="AM82" i="1"/>
  <c r="AM241" i="5" s="1"/>
  <c r="AM83" i="1"/>
  <c r="AM85" i="1"/>
  <c r="AM88" i="1"/>
  <c r="AM138" i="5" s="1"/>
  <c r="AM141" i="5" s="1"/>
  <c r="AM89" i="1"/>
  <c r="AM139" i="5" s="1"/>
  <c r="AM142" i="5" s="1"/>
  <c r="AN39" i="3"/>
  <c r="AN59" i="6" s="1"/>
  <c r="AN40" i="3"/>
  <c r="AN41" i="3"/>
  <c r="AN61" i="6" s="1"/>
  <c r="AN42" i="3"/>
  <c r="AN62" i="6" s="1"/>
  <c r="AN43" i="3"/>
  <c r="AN63" i="6" s="1"/>
  <c r="AN45" i="3"/>
  <c r="AN65" i="6" s="1"/>
  <c r="AN27" i="1"/>
  <c r="AN31" i="5" s="1"/>
  <c r="AN39" i="1"/>
  <c r="AN59" i="5" s="1"/>
  <c r="AN40" i="1"/>
  <c r="AN60" i="5" s="1"/>
  <c r="AN41" i="1"/>
  <c r="AN61" i="5" s="1"/>
  <c r="AN42" i="1"/>
  <c r="AN62" i="5" s="1"/>
  <c r="AN43" i="1"/>
  <c r="AN63" i="5" s="1"/>
  <c r="AN69" i="10" l="1"/>
  <c r="AN59" i="10"/>
  <c r="AN50" i="10"/>
  <c r="AN41" i="10"/>
  <c r="AN32" i="10"/>
  <c r="AN10" i="10"/>
  <c r="AM69" i="10"/>
  <c r="AM229" i="10" s="1"/>
  <c r="AM59" i="10"/>
  <c r="AM218" i="10" s="1"/>
  <c r="AM50" i="10"/>
  <c r="AM209" i="10" s="1"/>
  <c r="AM41" i="10"/>
  <c r="AM199" i="10" s="1"/>
  <c r="AM32" i="10"/>
  <c r="AM189" i="10" s="1"/>
  <c r="AM10" i="10"/>
  <c r="AM15" i="10" s="1"/>
  <c r="AL21" i="1"/>
  <c r="AL18" i="12"/>
  <c r="AL23" i="12" s="1"/>
  <c r="AK77" i="8"/>
  <c r="AK217" i="8"/>
  <c r="AM136" i="5"/>
  <c r="AM225" i="11" s="1"/>
  <c r="AM243" i="5"/>
  <c r="AM134" i="5"/>
  <c r="AM242" i="5"/>
  <c r="AN176" i="5"/>
  <c r="AN177" i="5"/>
  <c r="AN178" i="5"/>
  <c r="AN179" i="5"/>
  <c r="AN180" i="5"/>
  <c r="AN181" i="5"/>
  <c r="AN182" i="5"/>
  <c r="AN183" i="5"/>
  <c r="AN184" i="5"/>
  <c r="AN185" i="5"/>
  <c r="AN186" i="5"/>
  <c r="AN187" i="5"/>
  <c r="AN188" i="5"/>
  <c r="AN189" i="5"/>
  <c r="AN190" i="5"/>
  <c r="AM228" i="6"/>
  <c r="AM229" i="6"/>
  <c r="AM230" i="6"/>
  <c r="AM231" i="6"/>
  <c r="AM232" i="6"/>
  <c r="AM233" i="6"/>
  <c r="AM234" i="6"/>
  <c r="AM235" i="6"/>
  <c r="AM236" i="6"/>
  <c r="AM237" i="6"/>
  <c r="AM238" i="6"/>
  <c r="AM239" i="6"/>
  <c r="AM240" i="6"/>
  <c r="AM241" i="6"/>
  <c r="AM242" i="6"/>
  <c r="AN53" i="3"/>
  <c r="AM331" i="6"/>
  <c r="AN51" i="3"/>
  <c r="AM330" i="6"/>
  <c r="AL314" i="6"/>
  <c r="AL317" i="6" s="1"/>
  <c r="AL321" i="6" s="1"/>
  <c r="AL312" i="6"/>
  <c r="AL313" i="6"/>
  <c r="AL316" i="6" s="1"/>
  <c r="AL320" i="6" s="1"/>
  <c r="AM228" i="5"/>
  <c r="AM231" i="5" s="1"/>
  <c r="AM235" i="5" s="1"/>
  <c r="AM226" i="5"/>
  <c r="AM227" i="5"/>
  <c r="AL16" i="4"/>
  <c r="AN60" i="6"/>
  <c r="AN262" i="6"/>
  <c r="AN263" i="6"/>
  <c r="AN264" i="6"/>
  <c r="AN265" i="6"/>
  <c r="AN266" i="6"/>
  <c r="AN267" i="6"/>
  <c r="AN268" i="6"/>
  <c r="AN269" i="6"/>
  <c r="AN270" i="6"/>
  <c r="AN271" i="6"/>
  <c r="AN272" i="6"/>
  <c r="AN273" i="6"/>
  <c r="AN274" i="6"/>
  <c r="AN275" i="6"/>
  <c r="AN276" i="6"/>
  <c r="AN245" i="6"/>
  <c r="AN246" i="6"/>
  <c r="AN247" i="6"/>
  <c r="AN248" i="6"/>
  <c r="AN249" i="6"/>
  <c r="AN250" i="6"/>
  <c r="AN251" i="6"/>
  <c r="AN252" i="6"/>
  <c r="AN253" i="6"/>
  <c r="AN254" i="6"/>
  <c r="AN255" i="6"/>
  <c r="AN256" i="6"/>
  <c r="AN257" i="6"/>
  <c r="AN258" i="6"/>
  <c r="AN259" i="6"/>
  <c r="AN211" i="6"/>
  <c r="AN212" i="6"/>
  <c r="AN213" i="6"/>
  <c r="AN214" i="6"/>
  <c r="AN215" i="6"/>
  <c r="AN216" i="6"/>
  <c r="AN217" i="6"/>
  <c r="AN218" i="6"/>
  <c r="AN219" i="6"/>
  <c r="AN220" i="6"/>
  <c r="AN221" i="6"/>
  <c r="AN222" i="6"/>
  <c r="AN223" i="6"/>
  <c r="AN224" i="6"/>
  <c r="AN225" i="6"/>
  <c r="AN194" i="6"/>
  <c r="AN195" i="6"/>
  <c r="AN196" i="6"/>
  <c r="AN197" i="6"/>
  <c r="AN198" i="6"/>
  <c r="AN199" i="6"/>
  <c r="AN200" i="6"/>
  <c r="AN201" i="6"/>
  <c r="AN202" i="6"/>
  <c r="AN203" i="6"/>
  <c r="AN204" i="6"/>
  <c r="AN205" i="6"/>
  <c r="AN206" i="6"/>
  <c r="AN207" i="6"/>
  <c r="AN208" i="6"/>
  <c r="AN177" i="6"/>
  <c r="AN178" i="6"/>
  <c r="AN179" i="6"/>
  <c r="AN180" i="6"/>
  <c r="AN181" i="6"/>
  <c r="AN182" i="6"/>
  <c r="AN183" i="6"/>
  <c r="AN184" i="6"/>
  <c r="AN185" i="6"/>
  <c r="AN186" i="6"/>
  <c r="AN187" i="6"/>
  <c r="AN188" i="6"/>
  <c r="AN189" i="6"/>
  <c r="AN190" i="6"/>
  <c r="AN191" i="6"/>
  <c r="AN197" i="5"/>
  <c r="AN199" i="5"/>
  <c r="AL283" i="6"/>
  <c r="AL286" i="6" s="1"/>
  <c r="AL287" i="6"/>
  <c r="AL290" i="6" s="1"/>
  <c r="AL294" i="6" s="1"/>
  <c r="AL285" i="6"/>
  <c r="AN50" i="3"/>
  <c r="AN329" i="6" s="1"/>
  <c r="AM282" i="6"/>
  <c r="AM284" i="6"/>
  <c r="AM198" i="5"/>
  <c r="AL202" i="5"/>
  <c r="AL205" i="5" s="1"/>
  <c r="AL209" i="5" s="1"/>
  <c r="AL201" i="5"/>
  <c r="AL204" i="5" s="1"/>
  <c r="AL208" i="5" s="1"/>
  <c r="AL200" i="5"/>
  <c r="AL270" i="11"/>
  <c r="AN30" i="5"/>
  <c r="AK46" i="8"/>
  <c r="AL173" i="5"/>
  <c r="AL312" i="11" s="1"/>
  <c r="AK67" i="8"/>
  <c r="AK226" i="8"/>
  <c r="AK206" i="8"/>
  <c r="AK247" i="8" s="1"/>
  <c r="AM171" i="5"/>
  <c r="AM133" i="5"/>
  <c r="AM171" i="6"/>
  <c r="AM271" i="11" s="1"/>
  <c r="AM133" i="6"/>
  <c r="AL173" i="6"/>
  <c r="AL313" i="11" s="1"/>
  <c r="AL17" i="3"/>
  <c r="AM74" i="8" s="1"/>
  <c r="AM233" i="8" s="1"/>
  <c r="AL147" i="6"/>
  <c r="AO44" i="1"/>
  <c r="AO64" i="5" s="1"/>
  <c r="AO45" i="1"/>
  <c r="AO65" i="5" s="1"/>
  <c r="AN26" i="3"/>
  <c r="AM30" i="6"/>
  <c r="AM38" i="5"/>
  <c r="AM42" i="5"/>
  <c r="AM46" i="5"/>
  <c r="AM44" i="5"/>
  <c r="AM47" i="5"/>
  <c r="AM156" i="5"/>
  <c r="AM41" i="5"/>
  <c r="AM45" i="5"/>
  <c r="AM36" i="5"/>
  <c r="AM40" i="5"/>
  <c r="AM48" i="5"/>
  <c r="AM167" i="5" s="1"/>
  <c r="AM35" i="5"/>
  <c r="AM39" i="5"/>
  <c r="AM43" i="5"/>
  <c r="AL148" i="6"/>
  <c r="AN29" i="3"/>
  <c r="AM35" i="6"/>
  <c r="AM36" i="6"/>
  <c r="AM37" i="6"/>
  <c r="AM156" i="6" s="1"/>
  <c r="AM38" i="6"/>
  <c r="AM39" i="6"/>
  <c r="AM40" i="6"/>
  <c r="AM41" i="6"/>
  <c r="AM42" i="6"/>
  <c r="AM43" i="6"/>
  <c r="AM44" i="6"/>
  <c r="AM45" i="6"/>
  <c r="AM46" i="6"/>
  <c r="AM47" i="6"/>
  <c r="AM48" i="6"/>
  <c r="AM167" i="6" s="1"/>
  <c r="AN29" i="1"/>
  <c r="AN32" i="5" s="1"/>
  <c r="AM145" i="6"/>
  <c r="AM142" i="6"/>
  <c r="AM144" i="6"/>
  <c r="AM141" i="6"/>
  <c r="AL148" i="5"/>
  <c r="AL147" i="5"/>
  <c r="AM145" i="5"/>
  <c r="AM144" i="5"/>
  <c r="AL35" i="9"/>
  <c r="AO26" i="1"/>
  <c r="AN84" i="8"/>
  <c r="AL72" i="9"/>
  <c r="AO44" i="3"/>
  <c r="AO64" i="6" s="1"/>
  <c r="AL232" i="9"/>
  <c r="AL222" i="9"/>
  <c r="AL54" i="9"/>
  <c r="AM232" i="10"/>
  <c r="AQ206" i="10"/>
  <c r="AQ174" i="10"/>
  <c r="AQ182" i="10" s="1"/>
  <c r="AQ163" i="10"/>
  <c r="AQ171" i="10" s="1"/>
  <c r="AR235" i="10"/>
  <c r="AR238" i="10" s="1"/>
  <c r="AM14" i="4"/>
  <c r="AM63" i="10"/>
  <c r="AN80" i="1"/>
  <c r="AM222" i="10"/>
  <c r="AP239" i="8"/>
  <c r="AP242" i="8" s="1"/>
  <c r="AP210" i="8"/>
  <c r="AP178" i="8"/>
  <c r="AP186" i="8" s="1"/>
  <c r="AP167" i="8"/>
  <c r="AP175" i="8" s="1"/>
  <c r="AL192" i="9"/>
  <c r="AL16" i="3"/>
  <c r="AK243" i="9"/>
  <c r="AM192" i="10"/>
  <c r="AL63" i="9"/>
  <c r="AL212" i="8"/>
  <c r="AM63" i="8"/>
  <c r="AM222" i="8" s="1"/>
  <c r="AL245" i="10"/>
  <c r="AL221" i="8"/>
  <c r="AM69" i="9"/>
  <c r="AM229" i="9" s="1"/>
  <c r="AM59" i="9"/>
  <c r="AM218" i="9" s="1"/>
  <c r="AM50" i="9"/>
  <c r="AM209" i="9" s="1"/>
  <c r="AM10" i="9"/>
  <c r="AM15" i="9" s="1"/>
  <c r="AM41" i="9"/>
  <c r="AM199" i="9" s="1"/>
  <c r="AM32" i="9"/>
  <c r="AM189" i="9" s="1"/>
  <c r="AM16" i="1"/>
  <c r="AL74" i="8"/>
  <c r="AL233" i="8" s="1"/>
  <c r="AL63" i="8"/>
  <c r="AL222" i="8" s="1"/>
  <c r="AL53" i="8"/>
  <c r="AL213" i="8" s="1"/>
  <c r="AL43" i="8"/>
  <c r="AL203" i="8" s="1"/>
  <c r="AL33" i="8"/>
  <c r="AL193" i="8" s="1"/>
  <c r="AL10" i="8"/>
  <c r="AL15" i="8" s="1"/>
  <c r="AL232" i="8"/>
  <c r="AM188" i="9"/>
  <c r="AL44" i="9"/>
  <c r="AM54" i="10"/>
  <c r="AM44" i="10"/>
  <c r="AM198" i="9"/>
  <c r="AL202" i="9"/>
  <c r="AL243" i="9" s="1"/>
  <c r="AN79" i="9"/>
  <c r="AN58" i="9"/>
  <c r="AN49" i="9"/>
  <c r="AN68" i="9"/>
  <c r="AN40" i="9"/>
  <c r="AN31" i="9"/>
  <c r="AN21" i="9"/>
  <c r="AN26" i="9" s="1"/>
  <c r="AL202" i="8"/>
  <c r="AM72" i="10"/>
  <c r="AM213" i="10"/>
  <c r="AM202" i="10"/>
  <c r="AM208" i="9"/>
  <c r="AL243" i="10"/>
  <c r="AM217" i="9"/>
  <c r="AK245" i="9"/>
  <c r="AL192" i="8"/>
  <c r="AM35" i="10"/>
  <c r="AM228" i="9"/>
  <c r="AM16" i="3"/>
  <c r="AO43" i="1"/>
  <c r="AO63" i="5" s="1"/>
  <c r="AO42" i="1"/>
  <c r="AO62" i="5" s="1"/>
  <c r="AO41" i="1"/>
  <c r="AO61" i="5" s="1"/>
  <c r="AO40" i="1"/>
  <c r="AO60" i="5" s="1"/>
  <c r="AO39" i="1"/>
  <c r="AO59" i="5" s="1"/>
  <c r="AO27" i="1"/>
  <c r="AO31" i="5" s="1"/>
  <c r="AO45" i="3"/>
  <c r="AO65" i="6" s="1"/>
  <c r="AO43" i="3"/>
  <c r="AO63" i="6" s="1"/>
  <c r="AO42" i="3"/>
  <c r="AO62" i="6" s="1"/>
  <c r="AO41" i="3"/>
  <c r="AO61" i="6" s="1"/>
  <c r="AO40" i="3"/>
  <c r="AO39" i="3"/>
  <c r="AO59" i="6" s="1"/>
  <c r="AN89" i="1"/>
  <c r="AN139" i="5" s="1"/>
  <c r="AN142" i="5" s="1"/>
  <c r="AN88" i="1"/>
  <c r="AN138" i="5" s="1"/>
  <c r="AN141" i="5" s="1"/>
  <c r="AN85" i="1"/>
  <c r="AN83" i="1"/>
  <c r="AN82" i="1"/>
  <c r="AN241" i="5" s="1"/>
  <c r="AN136" i="6"/>
  <c r="AN226" i="11" s="1"/>
  <c r="AN138" i="6"/>
  <c r="AN139" i="6"/>
  <c r="AN60" i="3"/>
  <c r="AM150" i="6"/>
  <c r="AN48" i="3"/>
  <c r="AM73" i="8" l="1"/>
  <c r="AL22" i="3"/>
  <c r="AM17" i="4"/>
  <c r="AN58" i="10"/>
  <c r="AL22" i="4"/>
  <c r="AM21" i="1"/>
  <c r="AM18" i="12"/>
  <c r="AM23" i="12" s="1"/>
  <c r="AN40" i="10"/>
  <c r="AN68" i="10"/>
  <c r="AN49" i="10"/>
  <c r="AN208" i="10" s="1"/>
  <c r="AM43" i="8"/>
  <c r="AM203" i="8" s="1"/>
  <c r="AN21" i="10"/>
  <c r="AN26" i="10" s="1"/>
  <c r="AN31" i="10"/>
  <c r="AN188" i="10" s="1"/>
  <c r="AM10" i="8"/>
  <c r="AM15" i="8" s="1"/>
  <c r="AM33" i="8"/>
  <c r="AM193" i="8" s="1"/>
  <c r="AK249" i="8"/>
  <c r="AN134" i="5"/>
  <c r="AN242" i="5"/>
  <c r="AN136" i="5"/>
  <c r="AN225" i="11" s="1"/>
  <c r="AN243" i="5"/>
  <c r="AO176" i="5"/>
  <c r="AO177" i="5"/>
  <c r="AO178" i="5"/>
  <c r="AO179" i="5"/>
  <c r="AO180" i="5"/>
  <c r="AO181" i="5"/>
  <c r="AO182" i="5"/>
  <c r="AO183" i="5"/>
  <c r="AO184" i="5"/>
  <c r="AO185" i="5"/>
  <c r="AO186" i="5"/>
  <c r="AO187" i="5"/>
  <c r="AO188" i="5"/>
  <c r="AO189" i="5"/>
  <c r="AO190" i="5"/>
  <c r="AN228" i="6"/>
  <c r="AN229" i="6"/>
  <c r="AN230" i="6"/>
  <c r="AN231" i="6"/>
  <c r="AN232" i="6"/>
  <c r="AN233" i="6"/>
  <c r="AN234" i="6"/>
  <c r="AN235" i="6"/>
  <c r="AN236" i="6"/>
  <c r="AN237" i="6"/>
  <c r="AN238" i="6"/>
  <c r="AN239" i="6"/>
  <c r="AN240" i="6"/>
  <c r="AN241" i="6"/>
  <c r="AN242" i="6"/>
  <c r="AO51" i="3"/>
  <c r="AN330" i="6"/>
  <c r="AO53" i="3"/>
  <c r="AN331" i="6"/>
  <c r="AM314" i="6"/>
  <c r="AM317" i="6" s="1"/>
  <c r="AM321" i="6" s="1"/>
  <c r="AM313" i="6"/>
  <c r="AM312" i="6"/>
  <c r="AN227" i="5"/>
  <c r="AN228" i="5"/>
  <c r="AN231" i="5" s="1"/>
  <c r="AN235" i="5" s="1"/>
  <c r="AN226" i="5"/>
  <c r="AM16" i="4"/>
  <c r="AM22" i="4" s="1"/>
  <c r="AO197" i="5"/>
  <c r="AO199" i="5"/>
  <c r="AO60" i="6"/>
  <c r="AO262" i="6"/>
  <c r="AO263" i="6"/>
  <c r="AO264" i="6"/>
  <c r="AO265" i="6"/>
  <c r="AO266" i="6"/>
  <c r="AO267" i="6"/>
  <c r="AO268" i="6"/>
  <c r="AO269" i="6"/>
  <c r="AO270" i="6"/>
  <c r="AO271" i="6"/>
  <c r="AO272" i="6"/>
  <c r="AO273" i="6"/>
  <c r="AO274" i="6"/>
  <c r="AO275" i="6"/>
  <c r="AO276" i="6"/>
  <c r="AO245" i="6"/>
  <c r="AO246" i="6"/>
  <c r="AO247" i="6"/>
  <c r="AO248" i="6"/>
  <c r="AO249" i="6"/>
  <c r="AO250" i="6"/>
  <c r="AO251" i="6"/>
  <c r="AO252" i="6"/>
  <c r="AO253" i="6"/>
  <c r="AO254" i="6"/>
  <c r="AO255" i="6"/>
  <c r="AO256" i="6"/>
  <c r="AO257" i="6"/>
  <c r="AO258" i="6"/>
  <c r="AO259" i="6"/>
  <c r="AO211" i="6"/>
  <c r="AO212" i="6"/>
  <c r="AO213" i="6"/>
  <c r="AO214" i="6"/>
  <c r="AO215" i="6"/>
  <c r="AO216" i="6"/>
  <c r="AO217" i="6"/>
  <c r="AO218" i="6"/>
  <c r="AO219" i="6"/>
  <c r="AO220" i="6"/>
  <c r="AO221" i="6"/>
  <c r="AO222" i="6"/>
  <c r="AO223" i="6"/>
  <c r="AO224" i="6"/>
  <c r="AO225" i="6"/>
  <c r="AO194" i="6"/>
  <c r="AO195" i="6"/>
  <c r="AO196" i="6"/>
  <c r="AO197" i="6"/>
  <c r="AO198" i="6"/>
  <c r="AO199" i="6"/>
  <c r="AO200" i="6"/>
  <c r="AO201" i="6"/>
  <c r="AO202" i="6"/>
  <c r="AO203" i="6"/>
  <c r="AO204" i="6"/>
  <c r="AO205" i="6"/>
  <c r="AO206" i="6"/>
  <c r="AO207" i="6"/>
  <c r="AO208" i="6"/>
  <c r="AO177" i="6"/>
  <c r="AO178" i="6"/>
  <c r="AO179" i="6"/>
  <c r="AO180" i="6"/>
  <c r="AO181" i="6"/>
  <c r="AO182" i="6"/>
  <c r="AO183" i="6"/>
  <c r="AO184" i="6"/>
  <c r="AO185" i="6"/>
  <c r="AO186" i="6"/>
  <c r="AO187" i="6"/>
  <c r="AO188" i="6"/>
  <c r="AO189" i="6"/>
  <c r="AO190" i="6"/>
  <c r="AO191" i="6"/>
  <c r="AM283" i="6"/>
  <c r="AM286" i="6" s="1"/>
  <c r="AM287" i="6"/>
  <c r="AM290" i="6" s="1"/>
  <c r="AM294" i="6" s="1"/>
  <c r="AM285" i="6"/>
  <c r="AO50" i="3"/>
  <c r="AO329" i="6" s="1"/>
  <c r="AN282" i="6"/>
  <c r="AN284" i="6"/>
  <c r="AN198" i="5"/>
  <c r="AM202" i="5"/>
  <c r="AM205" i="5" s="1"/>
  <c r="AM209" i="5" s="1"/>
  <c r="AM201" i="5"/>
  <c r="AM200" i="5"/>
  <c r="AM270" i="11"/>
  <c r="AO30" i="5"/>
  <c r="AM173" i="5"/>
  <c r="AM312" i="11" s="1"/>
  <c r="AN171" i="5"/>
  <c r="AN133" i="5"/>
  <c r="AN171" i="6"/>
  <c r="AN271" i="11" s="1"/>
  <c r="AN133" i="6"/>
  <c r="AM173" i="6"/>
  <c r="AM313" i="11" s="1"/>
  <c r="AM53" i="8"/>
  <c r="AM213" i="8" s="1"/>
  <c r="AM148" i="6"/>
  <c r="AM147" i="6"/>
  <c r="AP45" i="1"/>
  <c r="AP65" i="5" s="1"/>
  <c r="AP44" i="1"/>
  <c r="AP64" i="5" s="1"/>
  <c r="AO26" i="3"/>
  <c r="AN30" i="6"/>
  <c r="AN48" i="5"/>
  <c r="AN167" i="5" s="1"/>
  <c r="AN38" i="5"/>
  <c r="AN42" i="5"/>
  <c r="AN46" i="5"/>
  <c r="AN47" i="5"/>
  <c r="AN156" i="5"/>
  <c r="AN41" i="5"/>
  <c r="AN45" i="5"/>
  <c r="AN36" i="5"/>
  <c r="AN40" i="5"/>
  <c r="AN44" i="5"/>
  <c r="AN35" i="5"/>
  <c r="AN39" i="5"/>
  <c r="AN43" i="5"/>
  <c r="AO29" i="1"/>
  <c r="AO32" i="5" s="1"/>
  <c r="AO29" i="3"/>
  <c r="AN35" i="6"/>
  <c r="AN36" i="6"/>
  <c r="AN37" i="6"/>
  <c r="AN156" i="6" s="1"/>
  <c r="AN38" i="6"/>
  <c r="AN39" i="6"/>
  <c r="AN40" i="6"/>
  <c r="AN41" i="6"/>
  <c r="AN42" i="6"/>
  <c r="AN43" i="6"/>
  <c r="AN44" i="6"/>
  <c r="AN45" i="6"/>
  <c r="AN46" i="6"/>
  <c r="AN47" i="6"/>
  <c r="AN48" i="6"/>
  <c r="AN167" i="6" s="1"/>
  <c r="AN145" i="6"/>
  <c r="AN142" i="6"/>
  <c r="AN144" i="6"/>
  <c r="AN141" i="6"/>
  <c r="AM147" i="5"/>
  <c r="AM148" i="5"/>
  <c r="AN144" i="5"/>
  <c r="AN145" i="5"/>
  <c r="AM72" i="9"/>
  <c r="AM21" i="8"/>
  <c r="AM26" i="8" s="1"/>
  <c r="AM243" i="10"/>
  <c r="AP26" i="1"/>
  <c r="AL206" i="8"/>
  <c r="AP44" i="3"/>
  <c r="AP64" i="6" s="1"/>
  <c r="AM32" i="8"/>
  <c r="AM192" i="8" s="1"/>
  <c r="AM52" i="8"/>
  <c r="AM212" i="8" s="1"/>
  <c r="AM54" i="9"/>
  <c r="AM213" i="9"/>
  <c r="AR206" i="10"/>
  <c r="AR174" i="10"/>
  <c r="AR182" i="10" s="1"/>
  <c r="AR163" i="10"/>
  <c r="AR171" i="10" s="1"/>
  <c r="AS235" i="10"/>
  <c r="AS238" i="10" s="1"/>
  <c r="AM62" i="8"/>
  <c r="AM221" i="8" s="1"/>
  <c r="AM226" i="8" s="1"/>
  <c r="AM245" i="10"/>
  <c r="AM44" i="9"/>
  <c r="AO80" i="1"/>
  <c r="AM202" i="9"/>
  <c r="AM17" i="3"/>
  <c r="AM42" i="8"/>
  <c r="AM202" i="8" s="1"/>
  <c r="AM206" i="8" s="1"/>
  <c r="AO84" i="8"/>
  <c r="AQ239" i="8"/>
  <c r="AQ242" i="8" s="1"/>
  <c r="AQ210" i="8"/>
  <c r="AQ178" i="8"/>
  <c r="AQ186" i="8" s="1"/>
  <c r="AQ167" i="8"/>
  <c r="AQ175" i="8" s="1"/>
  <c r="AL36" i="8"/>
  <c r="AL57" i="8"/>
  <c r="AL196" i="8"/>
  <c r="AL67" i="8"/>
  <c r="AL217" i="8"/>
  <c r="AM63" i="9"/>
  <c r="AL226" i="8"/>
  <c r="AM222" i="9"/>
  <c r="AL46" i="8"/>
  <c r="AM232" i="9"/>
  <c r="AL245" i="9"/>
  <c r="AN228" i="10"/>
  <c r="AN217" i="10"/>
  <c r="AO79" i="9"/>
  <c r="AO49" i="9"/>
  <c r="AO40" i="9"/>
  <c r="AO68" i="9"/>
  <c r="AO58" i="9"/>
  <c r="AO31" i="9"/>
  <c r="AO21" i="9"/>
  <c r="AO26" i="9" s="1"/>
  <c r="AN59" i="9"/>
  <c r="AN218" i="9" s="1"/>
  <c r="AN50" i="9"/>
  <c r="AN209" i="9" s="1"/>
  <c r="AN69" i="9"/>
  <c r="AN229" i="9" s="1"/>
  <c r="AN41" i="9"/>
  <c r="AN199" i="9" s="1"/>
  <c r="AN32" i="9"/>
  <c r="AN189" i="9" s="1"/>
  <c r="AN10" i="9"/>
  <c r="AN15" i="9" s="1"/>
  <c r="AN188" i="9"/>
  <c r="AN16" i="1"/>
  <c r="AN73" i="8"/>
  <c r="AN62" i="8"/>
  <c r="AN52" i="8"/>
  <c r="AN42" i="8"/>
  <c r="AN32" i="8"/>
  <c r="AN21" i="8"/>
  <c r="AN26" i="8" s="1"/>
  <c r="AN198" i="9"/>
  <c r="AN15" i="3"/>
  <c r="AN14" i="4"/>
  <c r="AN17" i="4" s="1"/>
  <c r="AN228" i="9"/>
  <c r="AM35" i="9"/>
  <c r="AL236" i="8"/>
  <c r="AN208" i="9"/>
  <c r="AM192" i="9"/>
  <c r="AN198" i="10"/>
  <c r="AM232" i="8"/>
  <c r="AM236" i="8" s="1"/>
  <c r="AM77" i="8"/>
  <c r="AN217" i="9"/>
  <c r="AN218" i="10"/>
  <c r="AN209" i="10"/>
  <c r="AN229" i="10"/>
  <c r="AN199" i="10"/>
  <c r="AN189" i="10"/>
  <c r="AN15" i="10"/>
  <c r="AL77" i="8"/>
  <c r="AO48" i="3"/>
  <c r="AO60" i="3"/>
  <c r="AN150" i="6"/>
  <c r="AO139" i="6"/>
  <c r="AO138" i="6"/>
  <c r="AO136" i="6"/>
  <c r="AO226" i="11" s="1"/>
  <c r="AO82" i="1"/>
  <c r="AO241" i="5" s="1"/>
  <c r="AO83" i="1"/>
  <c r="AO85" i="1"/>
  <c r="AO88" i="1"/>
  <c r="AO138" i="5" s="1"/>
  <c r="AO141" i="5" s="1"/>
  <c r="AO89" i="1"/>
  <c r="AO139" i="5" s="1"/>
  <c r="AO142" i="5" s="1"/>
  <c r="AP39" i="3"/>
  <c r="AP59" i="6" s="1"/>
  <c r="AP40" i="3"/>
  <c r="AP41" i="3"/>
  <c r="AP61" i="6" s="1"/>
  <c r="AP42" i="3"/>
  <c r="AP62" i="6" s="1"/>
  <c r="AP43" i="3"/>
  <c r="AP63" i="6" s="1"/>
  <c r="AP45" i="3"/>
  <c r="AP65" i="6" s="1"/>
  <c r="AP27" i="1"/>
  <c r="AP31" i="5" s="1"/>
  <c r="AP39" i="1"/>
  <c r="AP59" i="5" s="1"/>
  <c r="AP40" i="1"/>
  <c r="AP60" i="5" s="1"/>
  <c r="AP41" i="1"/>
  <c r="AP61" i="5" s="1"/>
  <c r="AP42" i="1"/>
  <c r="AP62" i="5" s="1"/>
  <c r="AP43" i="1"/>
  <c r="AP63" i="5" s="1"/>
  <c r="AP69" i="10" l="1"/>
  <c r="AP59" i="10"/>
  <c r="AP50" i="10"/>
  <c r="AP41" i="10"/>
  <c r="AP32" i="10"/>
  <c r="AP10" i="10"/>
  <c r="AN43" i="8"/>
  <c r="AN203" i="8" s="1"/>
  <c r="AM22" i="3"/>
  <c r="AO69" i="10"/>
  <c r="AO59" i="10"/>
  <c r="AO50" i="10"/>
  <c r="AO41" i="10"/>
  <c r="AO32" i="10"/>
  <c r="AO10" i="10"/>
  <c r="AN21" i="1"/>
  <c r="AN18" i="12"/>
  <c r="AN23" i="12" s="1"/>
  <c r="AO68" i="10"/>
  <c r="AO228" i="10" s="1"/>
  <c r="AM196" i="8"/>
  <c r="AM36" i="8"/>
  <c r="AO40" i="10"/>
  <c r="AO198" i="10" s="1"/>
  <c r="AO49" i="10"/>
  <c r="AO208" i="10" s="1"/>
  <c r="AL247" i="8"/>
  <c r="AO31" i="10"/>
  <c r="AO188" i="10" s="1"/>
  <c r="AO21" i="10"/>
  <c r="AO26" i="10" s="1"/>
  <c r="AO136" i="5"/>
  <c r="AO225" i="11" s="1"/>
  <c r="AO243" i="5"/>
  <c r="AO134" i="5"/>
  <c r="AO242" i="5"/>
  <c r="AP176" i="5"/>
  <c r="AP177" i="5"/>
  <c r="AP178" i="5"/>
  <c r="AP179" i="5"/>
  <c r="AP180" i="5"/>
  <c r="AP181" i="5"/>
  <c r="AP182" i="5"/>
  <c r="AP183" i="5"/>
  <c r="AP184" i="5"/>
  <c r="AP185" i="5"/>
  <c r="AP186" i="5"/>
  <c r="AP187" i="5"/>
  <c r="AP188" i="5"/>
  <c r="AP189" i="5"/>
  <c r="AP190" i="5"/>
  <c r="AO228" i="6"/>
  <c r="AO229" i="6"/>
  <c r="AO230" i="6"/>
  <c r="AO231" i="6"/>
  <c r="AO232" i="6"/>
  <c r="AO233" i="6"/>
  <c r="AO234" i="6"/>
  <c r="AO235" i="6"/>
  <c r="AO236" i="6"/>
  <c r="AO237" i="6"/>
  <c r="AO238" i="6"/>
  <c r="AO239" i="6"/>
  <c r="AO240" i="6"/>
  <c r="AO241" i="6"/>
  <c r="AO242" i="6"/>
  <c r="AP53" i="3"/>
  <c r="AO331" i="6"/>
  <c r="AP51" i="3"/>
  <c r="AO330" i="6"/>
  <c r="AN314" i="6"/>
  <c r="AN317" i="6" s="1"/>
  <c r="AN321" i="6" s="1"/>
  <c r="AN313" i="6"/>
  <c r="AN312" i="6"/>
  <c r="AO226" i="5"/>
  <c r="AO227" i="5"/>
  <c r="AO228" i="5"/>
  <c r="AO231" i="5" s="1"/>
  <c r="AO235" i="5" s="1"/>
  <c r="AO58" i="10"/>
  <c r="AO217" i="10" s="1"/>
  <c r="AO229" i="10"/>
  <c r="AO232" i="10" s="1"/>
  <c r="AN16" i="4"/>
  <c r="AN22" i="4" s="1"/>
  <c r="AP60" i="6"/>
  <c r="AP262" i="6"/>
  <c r="AP263" i="6"/>
  <c r="AP264" i="6"/>
  <c r="AP265" i="6"/>
  <c r="AP266" i="6"/>
  <c r="AP267" i="6"/>
  <c r="AP268" i="6"/>
  <c r="AP269" i="6"/>
  <c r="AP270" i="6"/>
  <c r="AP271" i="6"/>
  <c r="AP272" i="6"/>
  <c r="AP273" i="6"/>
  <c r="AP274" i="6"/>
  <c r="AP275" i="6"/>
  <c r="AP276" i="6"/>
  <c r="AP245" i="6"/>
  <c r="AP246" i="6"/>
  <c r="AP247" i="6"/>
  <c r="AP248" i="6"/>
  <c r="AP249" i="6"/>
  <c r="AP250" i="6"/>
  <c r="AP251" i="6"/>
  <c r="AP252" i="6"/>
  <c r="AP253" i="6"/>
  <c r="AP254" i="6"/>
  <c r="AP255" i="6"/>
  <c r="AP256" i="6"/>
  <c r="AP257" i="6"/>
  <c r="AP258" i="6"/>
  <c r="AP259" i="6"/>
  <c r="AP211" i="6"/>
  <c r="AP212" i="6"/>
  <c r="AP213" i="6"/>
  <c r="AP214" i="6"/>
  <c r="AP215" i="6"/>
  <c r="AP216" i="6"/>
  <c r="AP217" i="6"/>
  <c r="AP218" i="6"/>
  <c r="AP219" i="6"/>
  <c r="AP220" i="6"/>
  <c r="AP221" i="6"/>
  <c r="AP222" i="6"/>
  <c r="AP223" i="6"/>
  <c r="AP224" i="6"/>
  <c r="AP225" i="6"/>
  <c r="AP194" i="6"/>
  <c r="AP195" i="6"/>
  <c r="AP196" i="6"/>
  <c r="AP197" i="6"/>
  <c r="AP198" i="6"/>
  <c r="AP199" i="6"/>
  <c r="AP200" i="6"/>
  <c r="AP201" i="6"/>
  <c r="AP202" i="6"/>
  <c r="AP203" i="6"/>
  <c r="AP204" i="6"/>
  <c r="AP205" i="6"/>
  <c r="AP206" i="6"/>
  <c r="AP207" i="6"/>
  <c r="AP208" i="6"/>
  <c r="AP177" i="6"/>
  <c r="AP178" i="6"/>
  <c r="AP179" i="6"/>
  <c r="AP180" i="6"/>
  <c r="AP181" i="6"/>
  <c r="AP182" i="6"/>
  <c r="AP183" i="6"/>
  <c r="AP184" i="6"/>
  <c r="AP185" i="6"/>
  <c r="AP186" i="6"/>
  <c r="AP187" i="6"/>
  <c r="AP188" i="6"/>
  <c r="AP189" i="6"/>
  <c r="AP190" i="6"/>
  <c r="AP191" i="6"/>
  <c r="AP197" i="5"/>
  <c r="AP199" i="5"/>
  <c r="AN283" i="6"/>
  <c r="AN286" i="6" s="1"/>
  <c r="AN287" i="6"/>
  <c r="AN290" i="6" s="1"/>
  <c r="AN294" i="6" s="1"/>
  <c r="AN285" i="6"/>
  <c r="AP50" i="3"/>
  <c r="AP329" i="6" s="1"/>
  <c r="AO282" i="6"/>
  <c r="AO284" i="6"/>
  <c r="AO198" i="5"/>
  <c r="AN202" i="5"/>
  <c r="AN205" i="5" s="1"/>
  <c r="AN209" i="5" s="1"/>
  <c r="AN201" i="5"/>
  <c r="AN200" i="5"/>
  <c r="AN270" i="11"/>
  <c r="AP30" i="5"/>
  <c r="AM217" i="8"/>
  <c r="AM247" i="8" s="1"/>
  <c r="AN173" i="5"/>
  <c r="AN312" i="11" s="1"/>
  <c r="AO171" i="5"/>
  <c r="AO133" i="5"/>
  <c r="AO171" i="6"/>
  <c r="AO271" i="11" s="1"/>
  <c r="AO133" i="6"/>
  <c r="AN173" i="6"/>
  <c r="AN313" i="11" s="1"/>
  <c r="AN147" i="6"/>
  <c r="AQ44" i="1"/>
  <c r="AQ64" i="5" s="1"/>
  <c r="AQ45" i="1"/>
  <c r="AQ65" i="5" s="1"/>
  <c r="AP26" i="3"/>
  <c r="AO30" i="6"/>
  <c r="AO35" i="5"/>
  <c r="AO39" i="5"/>
  <c r="AO43" i="5"/>
  <c r="AO156" i="5"/>
  <c r="AO45" i="5"/>
  <c r="AO38" i="5"/>
  <c r="AO42" i="5"/>
  <c r="AO46" i="5"/>
  <c r="AO47" i="5"/>
  <c r="AO41" i="5"/>
  <c r="AO48" i="5"/>
  <c r="AO167" i="5" s="1"/>
  <c r="AO36" i="5"/>
  <c r="AO40" i="5"/>
  <c r="AO44" i="5"/>
  <c r="AP29" i="3"/>
  <c r="AO35" i="6"/>
  <c r="AO36" i="6"/>
  <c r="AO37" i="6"/>
  <c r="AO156" i="6" s="1"/>
  <c r="AO38" i="6"/>
  <c r="AO39" i="6"/>
  <c r="AO40" i="6"/>
  <c r="AO41" i="6"/>
  <c r="AO42" i="6"/>
  <c r="AO43" i="6"/>
  <c r="AO44" i="6"/>
  <c r="AO45" i="6"/>
  <c r="AO46" i="6"/>
  <c r="AO47" i="6"/>
  <c r="AO48" i="6"/>
  <c r="AO167" i="6" s="1"/>
  <c r="AP29" i="1"/>
  <c r="AP32" i="5" s="1"/>
  <c r="AN148" i="6"/>
  <c r="AO142" i="6"/>
  <c r="AO145" i="6"/>
  <c r="AO141" i="6"/>
  <c r="AO144" i="6"/>
  <c r="AN148" i="5"/>
  <c r="AN147" i="5"/>
  <c r="AO145" i="5"/>
  <c r="AO144" i="5"/>
  <c r="AN192" i="9"/>
  <c r="AN35" i="9"/>
  <c r="AM243" i="9"/>
  <c r="AM67" i="8"/>
  <c r="AQ26" i="1"/>
  <c r="AN74" i="8"/>
  <c r="AN233" i="8" s="1"/>
  <c r="AP84" i="8"/>
  <c r="AN10" i="8"/>
  <c r="AN15" i="8" s="1"/>
  <c r="AO189" i="10"/>
  <c r="AN53" i="8"/>
  <c r="AN213" i="8" s="1"/>
  <c r="AN63" i="8"/>
  <c r="AN222" i="8" s="1"/>
  <c r="AO209" i="10"/>
  <c r="AO199" i="10"/>
  <c r="AO202" i="10" s="1"/>
  <c r="AO218" i="10"/>
  <c r="AO222" i="10" s="1"/>
  <c r="AO15" i="10"/>
  <c r="AQ44" i="3"/>
  <c r="AQ64" i="6" s="1"/>
  <c r="AM57" i="8"/>
  <c r="AN17" i="3"/>
  <c r="AO33" i="8" s="1"/>
  <c r="AO193" i="8" s="1"/>
  <c r="AM245" i="9"/>
  <c r="AN44" i="10"/>
  <c r="AS206" i="10"/>
  <c r="AS174" i="10"/>
  <c r="AS182" i="10" s="1"/>
  <c r="AS163" i="10"/>
  <c r="AS171" i="10" s="1"/>
  <c r="AT235" i="10"/>
  <c r="AT238" i="10" s="1"/>
  <c r="AN54" i="10"/>
  <c r="AN202" i="10"/>
  <c r="AN63" i="9"/>
  <c r="AN222" i="9"/>
  <c r="AM46" i="8"/>
  <c r="AP80" i="1"/>
  <c r="AN33" i="8"/>
  <c r="AN193" i="8" s="1"/>
  <c r="AN16" i="3"/>
  <c r="AL249" i="8"/>
  <c r="AR239" i="8"/>
  <c r="AR242" i="8" s="1"/>
  <c r="AR210" i="8"/>
  <c r="AR178" i="8"/>
  <c r="AR186" i="8" s="1"/>
  <c r="AR167" i="8"/>
  <c r="AR175" i="8" s="1"/>
  <c r="AN44" i="9"/>
  <c r="AN35" i="10"/>
  <c r="AN202" i="9"/>
  <c r="AN212" i="8"/>
  <c r="AO208" i="9"/>
  <c r="AN213" i="10"/>
  <c r="AN192" i="10"/>
  <c r="AN232" i="8"/>
  <c r="AP14" i="4"/>
  <c r="AP79" i="9"/>
  <c r="AP68" i="9"/>
  <c r="AP58" i="9"/>
  <c r="AP49" i="9"/>
  <c r="AP40" i="9"/>
  <c r="AP31" i="9"/>
  <c r="AP21" i="9"/>
  <c r="AP26" i="9" s="1"/>
  <c r="AO16" i="1"/>
  <c r="AO18" i="12" s="1"/>
  <c r="AO23" i="12" s="1"/>
  <c r="AN72" i="9"/>
  <c r="AO188" i="9"/>
  <c r="AN63" i="10"/>
  <c r="AN54" i="9"/>
  <c r="AN232" i="9"/>
  <c r="AO50" i="9"/>
  <c r="AO209" i="9" s="1"/>
  <c r="AO41" i="9"/>
  <c r="AO199" i="9" s="1"/>
  <c r="AO69" i="9"/>
  <c r="AO229" i="9" s="1"/>
  <c r="AO59" i="9"/>
  <c r="AO218" i="9" s="1"/>
  <c r="AO32" i="9"/>
  <c r="AO189" i="9" s="1"/>
  <c r="AO10" i="9"/>
  <c r="AO15" i="9" s="1"/>
  <c r="AO217" i="9"/>
  <c r="AN222" i="10"/>
  <c r="AP218" i="10"/>
  <c r="AP209" i="10"/>
  <c r="AP229" i="10"/>
  <c r="AP199" i="10"/>
  <c r="AP189" i="10"/>
  <c r="AP15" i="10"/>
  <c r="AN213" i="9"/>
  <c r="AN192" i="8"/>
  <c r="AO228" i="9"/>
  <c r="AN72" i="10"/>
  <c r="AN221" i="8"/>
  <c r="AO15" i="3"/>
  <c r="AO14" i="4"/>
  <c r="AO17" i="4" s="1"/>
  <c r="AN202" i="8"/>
  <c r="AN206" i="8" s="1"/>
  <c r="AN46" i="8"/>
  <c r="AO198" i="9"/>
  <c r="AN232" i="10"/>
  <c r="AQ43" i="1"/>
  <c r="AQ63" i="5" s="1"/>
  <c r="AQ42" i="1"/>
  <c r="AQ62" i="5" s="1"/>
  <c r="AQ41" i="1"/>
  <c r="AQ61" i="5" s="1"/>
  <c r="AQ40" i="1"/>
  <c r="AQ60" i="5" s="1"/>
  <c r="AQ39" i="1"/>
  <c r="AQ59" i="5" s="1"/>
  <c r="AQ27" i="1"/>
  <c r="AQ31" i="5" s="1"/>
  <c r="AQ45" i="3"/>
  <c r="AQ65" i="6" s="1"/>
  <c r="AQ43" i="3"/>
  <c r="AQ63" i="6" s="1"/>
  <c r="AQ42" i="3"/>
  <c r="AQ62" i="6" s="1"/>
  <c r="AQ41" i="3"/>
  <c r="AQ61" i="6" s="1"/>
  <c r="AQ40" i="3"/>
  <c r="AQ39" i="3"/>
  <c r="AQ59" i="6" s="1"/>
  <c r="AP89" i="1"/>
  <c r="AP139" i="5" s="1"/>
  <c r="AP142" i="5" s="1"/>
  <c r="AP88" i="1"/>
  <c r="AP138" i="5" s="1"/>
  <c r="AP141" i="5" s="1"/>
  <c r="AP85" i="1"/>
  <c r="AP83" i="1"/>
  <c r="AP82" i="1"/>
  <c r="AP241" i="5" s="1"/>
  <c r="AP136" i="6"/>
  <c r="AP226" i="11" s="1"/>
  <c r="AP138" i="6"/>
  <c r="AP139" i="6"/>
  <c r="AP60" i="3"/>
  <c r="AO150" i="6"/>
  <c r="AP48" i="3"/>
  <c r="AQ69" i="10" l="1"/>
  <c r="AQ59" i="10"/>
  <c r="AQ50" i="10"/>
  <c r="AQ41" i="10"/>
  <c r="AQ32" i="10"/>
  <c r="AQ10" i="10"/>
  <c r="AO16" i="3"/>
  <c r="AO52" i="8"/>
  <c r="AN22" i="3"/>
  <c r="AO213" i="10"/>
  <c r="AP40" i="10"/>
  <c r="AO72" i="10"/>
  <c r="AN67" i="8"/>
  <c r="AM249" i="8"/>
  <c r="AO192" i="10"/>
  <c r="AP21" i="10"/>
  <c r="AP26" i="10" s="1"/>
  <c r="AP58" i="10"/>
  <c r="AP217" i="10" s="1"/>
  <c r="AP222" i="10" s="1"/>
  <c r="AP49" i="10"/>
  <c r="AP208" i="10" s="1"/>
  <c r="AP213" i="10" s="1"/>
  <c r="AP68" i="10"/>
  <c r="AP228" i="10" s="1"/>
  <c r="AP232" i="10" s="1"/>
  <c r="AP31" i="10"/>
  <c r="AP188" i="10" s="1"/>
  <c r="AP192" i="10" s="1"/>
  <c r="AN243" i="9"/>
  <c r="AP134" i="5"/>
  <c r="AP242" i="5"/>
  <c r="AP136" i="5"/>
  <c r="AP225" i="11" s="1"/>
  <c r="AP243" i="5"/>
  <c r="AQ176" i="5"/>
  <c r="AQ177" i="5"/>
  <c r="AQ178" i="5"/>
  <c r="AQ179" i="5"/>
  <c r="AQ180" i="5"/>
  <c r="AQ181" i="5"/>
  <c r="AQ182" i="5"/>
  <c r="AQ183" i="5"/>
  <c r="AQ184" i="5"/>
  <c r="AQ185" i="5"/>
  <c r="AQ186" i="5"/>
  <c r="AQ187" i="5"/>
  <c r="AQ188" i="5"/>
  <c r="AQ189" i="5"/>
  <c r="AQ190" i="5"/>
  <c r="AP228" i="6"/>
  <c r="AP229" i="6"/>
  <c r="AP230" i="6"/>
  <c r="AP231" i="6"/>
  <c r="AP232" i="6"/>
  <c r="AP233" i="6"/>
  <c r="AP234" i="6"/>
  <c r="AP235" i="6"/>
  <c r="AP236" i="6"/>
  <c r="AP237" i="6"/>
  <c r="AP238" i="6"/>
  <c r="AP239" i="6"/>
  <c r="AP240" i="6"/>
  <c r="AP241" i="6"/>
  <c r="AP242" i="6"/>
  <c r="AQ51" i="3"/>
  <c r="AP330" i="6"/>
  <c r="AQ53" i="3"/>
  <c r="AP331" i="6"/>
  <c r="AO314" i="6"/>
  <c r="AO317" i="6" s="1"/>
  <c r="AO321" i="6" s="1"/>
  <c r="AO312" i="6"/>
  <c r="AO313" i="6"/>
  <c r="AP228" i="5"/>
  <c r="AP231" i="5" s="1"/>
  <c r="AP235" i="5" s="1"/>
  <c r="AP227" i="5"/>
  <c r="AP226" i="5"/>
  <c r="AO16" i="4"/>
  <c r="AO22" i="4" s="1"/>
  <c r="AP16" i="4"/>
  <c r="AQ197" i="5"/>
  <c r="AQ199" i="5"/>
  <c r="AQ60" i="6"/>
  <c r="AQ262" i="6"/>
  <c r="AQ263" i="6"/>
  <c r="AQ264" i="6"/>
  <c r="AQ265" i="6"/>
  <c r="AQ266" i="6"/>
  <c r="AQ267" i="6"/>
  <c r="AQ268" i="6"/>
  <c r="AQ269" i="6"/>
  <c r="AQ270" i="6"/>
  <c r="AQ271" i="6"/>
  <c r="AQ272" i="6"/>
  <c r="AQ273" i="6"/>
  <c r="AQ274" i="6"/>
  <c r="AQ275" i="6"/>
  <c r="AQ276" i="6"/>
  <c r="AQ245" i="6"/>
  <c r="AQ246" i="6"/>
  <c r="AQ247" i="6"/>
  <c r="AQ248" i="6"/>
  <c r="AQ249" i="6"/>
  <c r="AQ250" i="6"/>
  <c r="AQ251" i="6"/>
  <c r="AQ252" i="6"/>
  <c r="AQ253" i="6"/>
  <c r="AQ254" i="6"/>
  <c r="AQ255" i="6"/>
  <c r="AQ256" i="6"/>
  <c r="AQ257" i="6"/>
  <c r="AQ258" i="6"/>
  <c r="AQ259" i="6"/>
  <c r="AQ211" i="6"/>
  <c r="AQ212" i="6"/>
  <c r="AQ213" i="6"/>
  <c r="AQ214" i="6"/>
  <c r="AQ215" i="6"/>
  <c r="AQ216" i="6"/>
  <c r="AQ217" i="6"/>
  <c r="AQ218" i="6"/>
  <c r="AQ219" i="6"/>
  <c r="AQ220" i="6"/>
  <c r="AQ221" i="6"/>
  <c r="AQ222" i="6"/>
  <c r="AQ223" i="6"/>
  <c r="AQ224" i="6"/>
  <c r="AQ225" i="6"/>
  <c r="AQ194" i="6"/>
  <c r="AQ195" i="6"/>
  <c r="AQ196" i="6"/>
  <c r="AQ197" i="6"/>
  <c r="AQ198" i="6"/>
  <c r="AQ199" i="6"/>
  <c r="AQ200" i="6"/>
  <c r="AQ201" i="6"/>
  <c r="AQ202" i="6"/>
  <c r="AQ203" i="6"/>
  <c r="AQ204" i="6"/>
  <c r="AQ205" i="6"/>
  <c r="AQ206" i="6"/>
  <c r="AQ207" i="6"/>
  <c r="AQ208" i="6"/>
  <c r="AQ177" i="6"/>
  <c r="AQ178" i="6"/>
  <c r="AQ179" i="6"/>
  <c r="AQ180" i="6"/>
  <c r="AQ181" i="6"/>
  <c r="AQ182" i="6"/>
  <c r="AQ183" i="6"/>
  <c r="AQ184" i="6"/>
  <c r="AQ185" i="6"/>
  <c r="AQ186" i="6"/>
  <c r="AQ187" i="6"/>
  <c r="AQ188" i="6"/>
  <c r="AQ189" i="6"/>
  <c r="AQ190" i="6"/>
  <c r="AQ191" i="6"/>
  <c r="AO283" i="6"/>
  <c r="AO286" i="6" s="1"/>
  <c r="AO287" i="6"/>
  <c r="AO290" i="6" s="1"/>
  <c r="AO294" i="6" s="1"/>
  <c r="AO285" i="6"/>
  <c r="AQ50" i="3"/>
  <c r="AQ329" i="6" s="1"/>
  <c r="AP282" i="6"/>
  <c r="AP284" i="6"/>
  <c r="AP198" i="5"/>
  <c r="AO202" i="5"/>
  <c r="AO205" i="5" s="1"/>
  <c r="AO209" i="5" s="1"/>
  <c r="AO201" i="5"/>
  <c r="AO200" i="5"/>
  <c r="AO270" i="11"/>
  <c r="AQ30" i="5"/>
  <c r="AO54" i="10"/>
  <c r="AN226" i="8"/>
  <c r="AP171" i="5"/>
  <c r="AP133" i="5"/>
  <c r="AP171" i="6"/>
  <c r="AP271" i="11" s="1"/>
  <c r="AP133" i="6"/>
  <c r="AO148" i="6"/>
  <c r="AO173" i="6"/>
  <c r="AO313" i="11" s="1"/>
  <c r="AO173" i="5"/>
  <c r="AO312" i="11" s="1"/>
  <c r="AR45" i="1"/>
  <c r="AR65" i="5" s="1"/>
  <c r="AR44" i="1"/>
  <c r="AR64" i="5" s="1"/>
  <c r="AQ26" i="3"/>
  <c r="AP30" i="6"/>
  <c r="AP35" i="5"/>
  <c r="AP36" i="5"/>
  <c r="AP156" i="5"/>
  <c r="AP38" i="5"/>
  <c r="AP39" i="5"/>
  <c r="AP40" i="5"/>
  <c r="AP41" i="5"/>
  <c r="AP42" i="5"/>
  <c r="AP43" i="5"/>
  <c r="AP44" i="5"/>
  <c r="AP45" i="5"/>
  <c r="AP46" i="5"/>
  <c r="AP47" i="5"/>
  <c r="AP48" i="5"/>
  <c r="AP167" i="5" s="1"/>
  <c r="AO147" i="6"/>
  <c r="AQ29" i="1"/>
  <c r="AQ32" i="5" s="1"/>
  <c r="AQ29" i="3"/>
  <c r="AP35" i="6"/>
  <c r="AP36" i="6"/>
  <c r="AP37" i="6"/>
  <c r="AP156" i="6" s="1"/>
  <c r="AP38" i="6"/>
  <c r="AP39" i="6"/>
  <c r="AP40" i="6"/>
  <c r="AP41" i="6"/>
  <c r="AP42" i="6"/>
  <c r="AP43" i="6"/>
  <c r="AP44" i="6"/>
  <c r="AP45" i="6"/>
  <c r="AP46" i="6"/>
  <c r="AP47" i="6"/>
  <c r="AP48" i="6"/>
  <c r="AP167" i="6" s="1"/>
  <c r="AP142" i="6"/>
  <c r="AP145" i="6"/>
  <c r="AP141" i="6"/>
  <c r="AP144" i="6"/>
  <c r="AO148" i="5"/>
  <c r="AO147" i="5"/>
  <c r="AP144" i="5"/>
  <c r="AP145" i="5"/>
  <c r="AO43" i="8"/>
  <c r="AO203" i="8" s="1"/>
  <c r="AO44" i="10"/>
  <c r="AN77" i="8"/>
  <c r="AN236" i="8"/>
  <c r="AO35" i="10"/>
  <c r="AO72" i="9"/>
  <c r="AN57" i="8"/>
  <c r="AR26" i="1"/>
  <c r="AO53" i="8"/>
  <c r="AO213" i="8" s="1"/>
  <c r="AN36" i="8"/>
  <c r="AO63" i="8"/>
  <c r="AO222" i="8" s="1"/>
  <c r="AN196" i="8"/>
  <c r="AN217" i="8"/>
  <c r="AN247" i="8" s="1"/>
  <c r="AO74" i="8"/>
  <c r="AO233" i="8" s="1"/>
  <c r="AP15" i="3"/>
  <c r="AO63" i="10"/>
  <c r="AO10" i="8"/>
  <c r="AO15" i="8" s="1"/>
  <c r="AO62" i="8"/>
  <c r="AQ84" i="8"/>
  <c r="AR44" i="3"/>
  <c r="AR64" i="6" s="1"/>
  <c r="AN243" i="10"/>
  <c r="AN245" i="9"/>
  <c r="AT206" i="10"/>
  <c r="AT174" i="10"/>
  <c r="AT182" i="10" s="1"/>
  <c r="AT163" i="10"/>
  <c r="AT171" i="10" s="1"/>
  <c r="AU235" i="10"/>
  <c r="AU238" i="10" s="1"/>
  <c r="AO21" i="8"/>
  <c r="AO26" i="8" s="1"/>
  <c r="AO32" i="8"/>
  <c r="AO36" i="8" s="1"/>
  <c r="AO73" i="8"/>
  <c r="AO77" i="8" s="1"/>
  <c r="AO42" i="8"/>
  <c r="AQ80" i="1"/>
  <c r="AO44" i="9"/>
  <c r="AO202" i="9"/>
  <c r="AS239" i="8"/>
  <c r="AS242" i="8" s="1"/>
  <c r="AS210" i="8"/>
  <c r="AS178" i="8"/>
  <c r="AS186" i="8" s="1"/>
  <c r="AS167" i="8"/>
  <c r="AS175" i="8" s="1"/>
  <c r="AO17" i="3"/>
  <c r="AO54" i="9"/>
  <c r="AO232" i="9"/>
  <c r="AO243" i="10"/>
  <c r="AO213" i="9"/>
  <c r="AO222" i="9"/>
  <c r="AP73" i="8"/>
  <c r="AP62" i="8"/>
  <c r="AP52" i="8"/>
  <c r="AP42" i="8"/>
  <c r="AP32" i="8"/>
  <c r="AP21" i="8"/>
  <c r="AP26" i="8" s="1"/>
  <c r="AN245" i="10"/>
  <c r="AP198" i="10"/>
  <c r="AP202" i="10" s="1"/>
  <c r="AP44" i="10"/>
  <c r="AO212" i="8"/>
  <c r="AP188" i="9"/>
  <c r="AO35" i="9"/>
  <c r="AP198" i="9"/>
  <c r="AQ14" i="4"/>
  <c r="AO192" i="9"/>
  <c r="AP208" i="9"/>
  <c r="AP16" i="1"/>
  <c r="AP69" i="9"/>
  <c r="AP229" i="9" s="1"/>
  <c r="AP59" i="9"/>
  <c r="AP218" i="9" s="1"/>
  <c r="AP50" i="9"/>
  <c r="AP209" i="9" s="1"/>
  <c r="AP41" i="9"/>
  <c r="AP199" i="9" s="1"/>
  <c r="AP32" i="9"/>
  <c r="AP189" i="9" s="1"/>
  <c r="AP10" i="9"/>
  <c r="AP15" i="9" s="1"/>
  <c r="AP217" i="9"/>
  <c r="AQ79" i="9"/>
  <c r="AQ68" i="9"/>
  <c r="AQ58" i="9"/>
  <c r="AQ49" i="9"/>
  <c r="AQ40" i="9"/>
  <c r="AQ31" i="9"/>
  <c r="AQ21" i="9"/>
  <c r="AQ26" i="9" s="1"/>
  <c r="AO245" i="10"/>
  <c r="AP228" i="9"/>
  <c r="AO63" i="9"/>
  <c r="AO21" i="1"/>
  <c r="AQ48" i="3"/>
  <c r="AQ60" i="3"/>
  <c r="AP150" i="6"/>
  <c r="AQ139" i="6"/>
  <c r="AQ138" i="6"/>
  <c r="AQ136" i="6"/>
  <c r="AQ226" i="11" s="1"/>
  <c r="AQ82" i="1"/>
  <c r="AQ241" i="5" s="1"/>
  <c r="AQ83" i="1"/>
  <c r="AQ85" i="1"/>
  <c r="AQ88" i="1"/>
  <c r="AQ138" i="5" s="1"/>
  <c r="AQ141" i="5" s="1"/>
  <c r="AQ89" i="1"/>
  <c r="AQ139" i="5" s="1"/>
  <c r="AQ142" i="5" s="1"/>
  <c r="AR39" i="3"/>
  <c r="AR59" i="6" s="1"/>
  <c r="AR40" i="3"/>
  <c r="AR41" i="3"/>
  <c r="AR61" i="6" s="1"/>
  <c r="AR42" i="3"/>
  <c r="AR62" i="6" s="1"/>
  <c r="AR43" i="3"/>
  <c r="AR63" i="6" s="1"/>
  <c r="AR45" i="3"/>
  <c r="AR65" i="6" s="1"/>
  <c r="AR27" i="1"/>
  <c r="AR31" i="5" s="1"/>
  <c r="AR39" i="1"/>
  <c r="AR59" i="5" s="1"/>
  <c r="AR40" i="1"/>
  <c r="AR60" i="5" s="1"/>
  <c r="AR41" i="1"/>
  <c r="AR61" i="5" s="1"/>
  <c r="AR42" i="1"/>
  <c r="AR62" i="5" s="1"/>
  <c r="AR43" i="1"/>
  <c r="AR63" i="5" s="1"/>
  <c r="AP18" i="12" l="1"/>
  <c r="AP23" i="12" s="1"/>
  <c r="AP17" i="4"/>
  <c r="AP74" i="8"/>
  <c r="AP233" i="8" s="1"/>
  <c r="AO22" i="3"/>
  <c r="AP16" i="3"/>
  <c r="AP22" i="4"/>
  <c r="AP63" i="10"/>
  <c r="AQ40" i="10"/>
  <c r="AP72" i="10"/>
  <c r="AO46" i="8"/>
  <c r="AO57" i="8"/>
  <c r="AR40" i="10"/>
  <c r="AR198" i="10" s="1"/>
  <c r="AO217" i="8"/>
  <c r="AP35" i="10"/>
  <c r="AP54" i="10"/>
  <c r="AR68" i="10"/>
  <c r="AR228" i="10" s="1"/>
  <c r="AR21" i="10"/>
  <c r="AR26" i="10" s="1"/>
  <c r="AQ21" i="10"/>
  <c r="AQ26" i="10" s="1"/>
  <c r="AR31" i="10"/>
  <c r="AR188" i="10" s="1"/>
  <c r="AQ31" i="10"/>
  <c r="AQ188" i="10" s="1"/>
  <c r="AR58" i="10"/>
  <c r="AQ58" i="10"/>
  <c r="AQ217" i="10" s="1"/>
  <c r="AQ49" i="10"/>
  <c r="AQ208" i="10" s="1"/>
  <c r="AQ68" i="10"/>
  <c r="AQ228" i="10" s="1"/>
  <c r="AR49" i="10"/>
  <c r="AR208" i="10" s="1"/>
  <c r="AP232" i="9"/>
  <c r="AQ136" i="5"/>
  <c r="AQ225" i="11" s="1"/>
  <c r="AQ243" i="5"/>
  <c r="AQ134" i="5"/>
  <c r="AQ242" i="5"/>
  <c r="AP21" i="1"/>
  <c r="AR176" i="5"/>
  <c r="AR177" i="5"/>
  <c r="AR178" i="5"/>
  <c r="AR179" i="5"/>
  <c r="AR180" i="5"/>
  <c r="AR181" i="5"/>
  <c r="AR182" i="5"/>
  <c r="AR183" i="5"/>
  <c r="AR184" i="5"/>
  <c r="AR185" i="5"/>
  <c r="AR186" i="5"/>
  <c r="AR187" i="5"/>
  <c r="AR188" i="5"/>
  <c r="AR189" i="5"/>
  <c r="AR190" i="5"/>
  <c r="AQ228" i="6"/>
  <c r="AQ229" i="6"/>
  <c r="AQ230" i="6"/>
  <c r="AQ231" i="6"/>
  <c r="AQ232" i="6"/>
  <c r="AQ233" i="6"/>
  <c r="AQ234" i="6"/>
  <c r="AQ235" i="6"/>
  <c r="AQ236" i="6"/>
  <c r="AQ237" i="6"/>
  <c r="AQ238" i="6"/>
  <c r="AQ239" i="6"/>
  <c r="AQ240" i="6"/>
  <c r="AQ241" i="6"/>
  <c r="AQ242" i="6"/>
  <c r="AR53" i="3"/>
  <c r="AQ331" i="6"/>
  <c r="AR51" i="3"/>
  <c r="AQ330" i="6"/>
  <c r="AP312" i="6"/>
  <c r="AP313" i="6"/>
  <c r="AP314" i="6"/>
  <c r="AP317" i="6" s="1"/>
  <c r="AP321" i="6" s="1"/>
  <c r="AQ228" i="5"/>
  <c r="AQ231" i="5" s="1"/>
  <c r="AQ235" i="5" s="1"/>
  <c r="AQ227" i="5"/>
  <c r="AQ226" i="5"/>
  <c r="AQ16" i="4"/>
  <c r="AR60" i="6"/>
  <c r="AR262" i="6"/>
  <c r="AR263" i="6"/>
  <c r="AR264" i="6"/>
  <c r="AR265" i="6"/>
  <c r="AR266" i="6"/>
  <c r="AR267" i="6"/>
  <c r="AR268" i="6"/>
  <c r="AR269" i="6"/>
  <c r="AR270" i="6"/>
  <c r="AR271" i="6"/>
  <c r="AR272" i="6"/>
  <c r="AR273" i="6"/>
  <c r="AR274" i="6"/>
  <c r="AR275" i="6"/>
  <c r="AR276" i="6"/>
  <c r="AR245" i="6"/>
  <c r="AR246" i="6"/>
  <c r="AR247" i="6"/>
  <c r="AR248" i="6"/>
  <c r="AR249" i="6"/>
  <c r="AR250" i="6"/>
  <c r="AR251" i="6"/>
  <c r="AR252" i="6"/>
  <c r="AR253" i="6"/>
  <c r="AR254" i="6"/>
  <c r="AR255" i="6"/>
  <c r="AR256" i="6"/>
  <c r="AR257" i="6"/>
  <c r="AR258" i="6"/>
  <c r="AR259" i="6"/>
  <c r="AR211" i="6"/>
  <c r="AR212" i="6"/>
  <c r="AR213" i="6"/>
  <c r="AR214" i="6"/>
  <c r="AR215" i="6"/>
  <c r="AR216" i="6"/>
  <c r="AR217" i="6"/>
  <c r="AR218" i="6"/>
  <c r="AR219" i="6"/>
  <c r="AR220" i="6"/>
  <c r="AR221" i="6"/>
  <c r="AR222" i="6"/>
  <c r="AR223" i="6"/>
  <c r="AR224" i="6"/>
  <c r="AR225" i="6"/>
  <c r="AR194" i="6"/>
  <c r="AR195" i="6"/>
  <c r="AR196" i="6"/>
  <c r="AR197" i="6"/>
  <c r="AR198" i="6"/>
  <c r="AR199" i="6"/>
  <c r="AR200" i="6"/>
  <c r="AR201" i="6"/>
  <c r="AR202" i="6"/>
  <c r="AR203" i="6"/>
  <c r="AR204" i="6"/>
  <c r="AR205" i="6"/>
  <c r="AR206" i="6"/>
  <c r="AR207" i="6"/>
  <c r="AR208" i="6"/>
  <c r="AR177" i="6"/>
  <c r="AR178" i="6"/>
  <c r="AR179" i="6"/>
  <c r="AR180" i="6"/>
  <c r="AR181" i="6"/>
  <c r="AR182" i="6"/>
  <c r="AR183" i="6"/>
  <c r="AR184" i="6"/>
  <c r="AR185" i="6"/>
  <c r="AR186" i="6"/>
  <c r="AR187" i="6"/>
  <c r="AR188" i="6"/>
  <c r="AR189" i="6"/>
  <c r="AR190" i="6"/>
  <c r="AR191" i="6"/>
  <c r="AR197" i="5"/>
  <c r="AR199" i="5"/>
  <c r="AP283" i="6"/>
  <c r="AP286" i="6" s="1"/>
  <c r="AP287" i="6"/>
  <c r="AP290" i="6" s="1"/>
  <c r="AP294" i="6" s="1"/>
  <c r="AP285" i="6"/>
  <c r="AR50" i="3"/>
  <c r="AR329" i="6" s="1"/>
  <c r="AQ282" i="6"/>
  <c r="AQ284" i="6"/>
  <c r="AQ198" i="5"/>
  <c r="AP202" i="5"/>
  <c r="AP205" i="5" s="1"/>
  <c r="AP209" i="5" s="1"/>
  <c r="AP201" i="5"/>
  <c r="AP200" i="5"/>
  <c r="AP270" i="11"/>
  <c r="AR30" i="5"/>
  <c r="AQ171" i="5"/>
  <c r="AQ133" i="5"/>
  <c r="AQ171" i="6"/>
  <c r="AQ271" i="11" s="1"/>
  <c r="AQ133" i="6"/>
  <c r="AN249" i="8"/>
  <c r="AP173" i="6"/>
  <c r="AP313" i="11" s="1"/>
  <c r="AP148" i="6"/>
  <c r="AP173" i="5"/>
  <c r="AP312" i="11" s="1"/>
  <c r="AS44" i="1"/>
  <c r="AS64" i="5" s="1"/>
  <c r="AS45" i="1"/>
  <c r="AS65" i="5" s="1"/>
  <c r="AR26" i="3"/>
  <c r="AQ30" i="6"/>
  <c r="AQ35" i="5"/>
  <c r="AQ39" i="5"/>
  <c r="AQ43" i="5"/>
  <c r="AQ38" i="5"/>
  <c r="AQ42" i="5"/>
  <c r="AQ46" i="5"/>
  <c r="AQ156" i="5"/>
  <c r="AQ41" i="5"/>
  <c r="AQ45" i="5"/>
  <c r="AQ47" i="5"/>
  <c r="AQ36" i="5"/>
  <c r="AQ40" i="5"/>
  <c r="AQ44" i="5"/>
  <c r="AQ48" i="5"/>
  <c r="AQ167" i="5" s="1"/>
  <c r="AP147" i="6"/>
  <c r="AR29" i="3"/>
  <c r="AQ35" i="6"/>
  <c r="AQ36" i="6"/>
  <c r="AQ37" i="6"/>
  <c r="AQ156" i="6" s="1"/>
  <c r="AQ38" i="6"/>
  <c r="AQ39" i="6"/>
  <c r="AQ40" i="6"/>
  <c r="AQ41" i="6"/>
  <c r="AQ42" i="6"/>
  <c r="AQ43" i="6"/>
  <c r="AQ44" i="6"/>
  <c r="AQ45" i="6"/>
  <c r="AQ46" i="6"/>
  <c r="AQ47" i="6"/>
  <c r="AQ48" i="6"/>
  <c r="AQ167" i="6" s="1"/>
  <c r="AR29" i="1"/>
  <c r="AR32" i="5" s="1"/>
  <c r="AQ145" i="6"/>
  <c r="AQ142" i="6"/>
  <c r="AQ144" i="6"/>
  <c r="AQ141" i="6"/>
  <c r="AP148" i="5"/>
  <c r="AP147" i="5"/>
  <c r="AQ144" i="5"/>
  <c r="AQ145" i="5"/>
  <c r="AO243" i="9"/>
  <c r="AP63" i="9"/>
  <c r="AO67" i="8"/>
  <c r="AO221" i="8"/>
  <c r="AO226" i="8" s="1"/>
  <c r="AQ15" i="3"/>
  <c r="AS26" i="1"/>
  <c r="AO202" i="8"/>
  <c r="AO206" i="8" s="1"/>
  <c r="AO247" i="8" s="1"/>
  <c r="AO232" i="8"/>
  <c r="AO236" i="8" s="1"/>
  <c r="AO192" i="8"/>
  <c r="AO196" i="8" s="1"/>
  <c r="AP17" i="3"/>
  <c r="AR84" i="8"/>
  <c r="AS44" i="3"/>
  <c r="AS64" i="6" s="1"/>
  <c r="AV235" i="10"/>
  <c r="AV238" i="10" s="1"/>
  <c r="AU206" i="10"/>
  <c r="AU174" i="10"/>
  <c r="AU182" i="10" s="1"/>
  <c r="AU163" i="10"/>
  <c r="AU171" i="10" s="1"/>
  <c r="AP53" i="8"/>
  <c r="AP213" i="8" s="1"/>
  <c r="AP43" i="8"/>
  <c r="AP203" i="8" s="1"/>
  <c r="AP33" i="8"/>
  <c r="AP193" i="8" s="1"/>
  <c r="AO245" i="9"/>
  <c r="AP10" i="8"/>
  <c r="AP15" i="8" s="1"/>
  <c r="AR80" i="1"/>
  <c r="AP63" i="8"/>
  <c r="AP222" i="8" s="1"/>
  <c r="AT239" i="8"/>
  <c r="AT242" i="8" s="1"/>
  <c r="AT210" i="8"/>
  <c r="AT178" i="8"/>
  <c r="AT186" i="8" s="1"/>
  <c r="AT167" i="8"/>
  <c r="AT175" i="8" s="1"/>
  <c r="AP44" i="9"/>
  <c r="AP35" i="9"/>
  <c r="AQ218" i="10"/>
  <c r="AQ209" i="10"/>
  <c r="AQ229" i="10"/>
  <c r="AQ199" i="10"/>
  <c r="AQ189" i="10"/>
  <c r="AQ15" i="10"/>
  <c r="AQ228" i="9"/>
  <c r="AP245" i="10"/>
  <c r="AP232" i="8"/>
  <c r="AP236" i="8" s="1"/>
  <c r="AP77" i="8"/>
  <c r="AP202" i="9"/>
  <c r="AS68" i="10"/>
  <c r="AP222" i="9"/>
  <c r="AP243" i="10"/>
  <c r="AQ198" i="10"/>
  <c r="AQ188" i="9"/>
  <c r="AP192" i="8"/>
  <c r="AR217" i="10"/>
  <c r="AQ198" i="9"/>
  <c r="AQ69" i="9"/>
  <c r="AQ229" i="9" s="1"/>
  <c r="AQ59" i="9"/>
  <c r="AQ218" i="9" s="1"/>
  <c r="AQ50" i="9"/>
  <c r="AQ209" i="9" s="1"/>
  <c r="AQ32" i="9"/>
  <c r="AQ189" i="9" s="1"/>
  <c r="AQ10" i="9"/>
  <c r="AQ15" i="9" s="1"/>
  <c r="AQ41" i="9"/>
  <c r="AQ199" i="9" s="1"/>
  <c r="AQ16" i="1"/>
  <c r="AP202" i="8"/>
  <c r="AQ208" i="9"/>
  <c r="AP54" i="9"/>
  <c r="AR14" i="4"/>
  <c r="AP212" i="8"/>
  <c r="AQ73" i="8"/>
  <c r="AQ62" i="8"/>
  <c r="AQ52" i="8"/>
  <c r="AQ42" i="8"/>
  <c r="AQ32" i="8"/>
  <c r="AQ21" i="8"/>
  <c r="AQ26" i="8" s="1"/>
  <c r="AP72" i="9"/>
  <c r="AQ217" i="9"/>
  <c r="AP213" i="9"/>
  <c r="AR79" i="9"/>
  <c r="AR68" i="9"/>
  <c r="AR58" i="9"/>
  <c r="AR49" i="9"/>
  <c r="AR40" i="9"/>
  <c r="AR31" i="9"/>
  <c r="AR21" i="9"/>
  <c r="AR26" i="9" s="1"/>
  <c r="AP192" i="9"/>
  <c r="AP221" i="8"/>
  <c r="AS43" i="1"/>
  <c r="AS63" i="5" s="1"/>
  <c r="AS42" i="1"/>
  <c r="AS62" i="5" s="1"/>
  <c r="AS41" i="1"/>
  <c r="AS61" i="5" s="1"/>
  <c r="AS40" i="1"/>
  <c r="AS60" i="5" s="1"/>
  <c r="AS39" i="1"/>
  <c r="AS59" i="5" s="1"/>
  <c r="AS27" i="1"/>
  <c r="AS31" i="5" s="1"/>
  <c r="AS45" i="3"/>
  <c r="AS65" i="6" s="1"/>
  <c r="AS43" i="3"/>
  <c r="AS63" i="6" s="1"/>
  <c r="AS42" i="3"/>
  <c r="AS62" i="6" s="1"/>
  <c r="AS41" i="3"/>
  <c r="AS61" i="6" s="1"/>
  <c r="AS40" i="3"/>
  <c r="AS39" i="3"/>
  <c r="AS59" i="6" s="1"/>
  <c r="AR89" i="1"/>
  <c r="AR139" i="5" s="1"/>
  <c r="AR142" i="5" s="1"/>
  <c r="AR88" i="1"/>
  <c r="AR138" i="5" s="1"/>
  <c r="AR141" i="5" s="1"/>
  <c r="AR85" i="1"/>
  <c r="AR83" i="1"/>
  <c r="AR82" i="1"/>
  <c r="AR241" i="5" s="1"/>
  <c r="AR136" i="6"/>
  <c r="AR226" i="11" s="1"/>
  <c r="AR138" i="6"/>
  <c r="AR139" i="6"/>
  <c r="AR60" i="3"/>
  <c r="AQ150" i="6"/>
  <c r="AR48" i="3"/>
  <c r="AQ18" i="12" l="1"/>
  <c r="AQ23" i="12" s="1"/>
  <c r="AQ17" i="4"/>
  <c r="AQ74" i="8"/>
  <c r="AQ233" i="8" s="1"/>
  <c r="AP22" i="3"/>
  <c r="AQ16" i="3"/>
  <c r="AQ22" i="4"/>
  <c r="AR69" i="10"/>
  <c r="AR229" i="10" s="1"/>
  <c r="AR59" i="10"/>
  <c r="AR218" i="10" s="1"/>
  <c r="AR50" i="10"/>
  <c r="AR209" i="10" s="1"/>
  <c r="AR41" i="10"/>
  <c r="AR199" i="10" s="1"/>
  <c r="AR32" i="10"/>
  <c r="AR189" i="10" s="1"/>
  <c r="AR10" i="10"/>
  <c r="AR15" i="10" s="1"/>
  <c r="AS58" i="10"/>
  <c r="AS31" i="10"/>
  <c r="AS21" i="10"/>
  <c r="AS26" i="10" s="1"/>
  <c r="AS40" i="10"/>
  <c r="AS198" i="10" s="1"/>
  <c r="AS49" i="10"/>
  <c r="AS208" i="10" s="1"/>
  <c r="AR134" i="5"/>
  <c r="AR242" i="5"/>
  <c r="AR136" i="5"/>
  <c r="AR225" i="11" s="1"/>
  <c r="AR243" i="5"/>
  <c r="AQ21" i="1"/>
  <c r="AS176" i="5"/>
  <c r="AS177" i="5"/>
  <c r="AS178" i="5"/>
  <c r="AS179" i="5"/>
  <c r="AS180" i="5"/>
  <c r="AS181" i="5"/>
  <c r="AS182" i="5"/>
  <c r="AS183" i="5"/>
  <c r="AS184" i="5"/>
  <c r="AS185" i="5"/>
  <c r="AS186" i="5"/>
  <c r="AS187" i="5"/>
  <c r="AS188" i="5"/>
  <c r="AS189" i="5"/>
  <c r="AS190" i="5"/>
  <c r="AR228" i="6"/>
  <c r="AR229" i="6"/>
  <c r="AR230" i="6"/>
  <c r="AR231" i="6"/>
  <c r="AR232" i="6"/>
  <c r="AR233" i="6"/>
  <c r="AR234" i="6"/>
  <c r="AR235" i="6"/>
  <c r="AR236" i="6"/>
  <c r="AR237" i="6"/>
  <c r="AR238" i="6"/>
  <c r="AR239" i="6"/>
  <c r="AR240" i="6"/>
  <c r="AR241" i="6"/>
  <c r="AR242" i="6"/>
  <c r="AS51" i="3"/>
  <c r="AR330" i="6"/>
  <c r="AS53" i="3"/>
  <c r="AR331" i="6"/>
  <c r="AQ313" i="6"/>
  <c r="AQ314" i="6"/>
  <c r="AQ317" i="6" s="1"/>
  <c r="AQ321" i="6" s="1"/>
  <c r="AQ312" i="6"/>
  <c r="AR228" i="5"/>
  <c r="AR231" i="5" s="1"/>
  <c r="AR235" i="5" s="1"/>
  <c r="AR226" i="5"/>
  <c r="AR227" i="5"/>
  <c r="AR16" i="4"/>
  <c r="AS197" i="5"/>
  <c r="AS199" i="5"/>
  <c r="AS60" i="6"/>
  <c r="AS262" i="6"/>
  <c r="AS263" i="6"/>
  <c r="AS264" i="6"/>
  <c r="AS265" i="6"/>
  <c r="AS266" i="6"/>
  <c r="AS267" i="6"/>
  <c r="AS268" i="6"/>
  <c r="AS269" i="6"/>
  <c r="AS270" i="6"/>
  <c r="AS271" i="6"/>
  <c r="AS272" i="6"/>
  <c r="AS273" i="6"/>
  <c r="AS274" i="6"/>
  <c r="AS275" i="6"/>
  <c r="AS276" i="6"/>
  <c r="AS245" i="6"/>
  <c r="AS246" i="6"/>
  <c r="AS247" i="6"/>
  <c r="AS248" i="6"/>
  <c r="AS249" i="6"/>
  <c r="AS250" i="6"/>
  <c r="AS251" i="6"/>
  <c r="AS252" i="6"/>
  <c r="AS253" i="6"/>
  <c r="AS254" i="6"/>
  <c r="AS255" i="6"/>
  <c r="AS256" i="6"/>
  <c r="AS257" i="6"/>
  <c r="AS258" i="6"/>
  <c r="AS259" i="6"/>
  <c r="AS211" i="6"/>
  <c r="AS212" i="6"/>
  <c r="AS213" i="6"/>
  <c r="AS214" i="6"/>
  <c r="AS215" i="6"/>
  <c r="AS216" i="6"/>
  <c r="AS217" i="6"/>
  <c r="AS218" i="6"/>
  <c r="AS219" i="6"/>
  <c r="AS220" i="6"/>
  <c r="AS221" i="6"/>
  <c r="AS222" i="6"/>
  <c r="AS223" i="6"/>
  <c r="AS224" i="6"/>
  <c r="AS225" i="6"/>
  <c r="AS194" i="6"/>
  <c r="AS195" i="6"/>
  <c r="AS196" i="6"/>
  <c r="AS197" i="6"/>
  <c r="AS198" i="6"/>
  <c r="AS199" i="6"/>
  <c r="AS200" i="6"/>
  <c r="AS201" i="6"/>
  <c r="AS202" i="6"/>
  <c r="AS203" i="6"/>
  <c r="AS204" i="6"/>
  <c r="AS205" i="6"/>
  <c r="AS206" i="6"/>
  <c r="AS207" i="6"/>
  <c r="AS208" i="6"/>
  <c r="AS177" i="6"/>
  <c r="AS178" i="6"/>
  <c r="AS179" i="6"/>
  <c r="AS180" i="6"/>
  <c r="AS181" i="6"/>
  <c r="AS182" i="6"/>
  <c r="AS183" i="6"/>
  <c r="AS184" i="6"/>
  <c r="AS185" i="6"/>
  <c r="AS186" i="6"/>
  <c r="AS187" i="6"/>
  <c r="AS188" i="6"/>
  <c r="AS189" i="6"/>
  <c r="AS190" i="6"/>
  <c r="AS191" i="6"/>
  <c r="AQ283" i="6"/>
  <c r="AQ286" i="6" s="1"/>
  <c r="AQ287" i="6"/>
  <c r="AQ290" i="6" s="1"/>
  <c r="AQ294" i="6" s="1"/>
  <c r="AQ285" i="6"/>
  <c r="AS50" i="3"/>
  <c r="AS329" i="6" s="1"/>
  <c r="AR282" i="6"/>
  <c r="AR284" i="6"/>
  <c r="AR198" i="5"/>
  <c r="AQ202" i="5"/>
  <c r="AQ205" i="5" s="1"/>
  <c r="AQ209" i="5" s="1"/>
  <c r="AQ201" i="5"/>
  <c r="AQ200" i="5"/>
  <c r="AQ270" i="11"/>
  <c r="AS30" i="5"/>
  <c r="AR171" i="5"/>
  <c r="AR133" i="5"/>
  <c r="AR171" i="6"/>
  <c r="AR271" i="11" s="1"/>
  <c r="AR133" i="6"/>
  <c r="AQ213" i="10"/>
  <c r="AQ148" i="6"/>
  <c r="AQ173" i="6"/>
  <c r="AQ313" i="11" s="1"/>
  <c r="AP36" i="8"/>
  <c r="AQ173" i="5"/>
  <c r="AQ312" i="11" s="1"/>
  <c r="AT45" i="1"/>
  <c r="AT65" i="5" s="1"/>
  <c r="AT44" i="1"/>
  <c r="AT64" i="5" s="1"/>
  <c r="AS26" i="3"/>
  <c r="AR30" i="6"/>
  <c r="AR35" i="5"/>
  <c r="AR36" i="5"/>
  <c r="AR156" i="5"/>
  <c r="AR38" i="5"/>
  <c r="AR39" i="5"/>
  <c r="AR40" i="5"/>
  <c r="AR41" i="5"/>
  <c r="AR42" i="5"/>
  <c r="AR43" i="5"/>
  <c r="AR44" i="5"/>
  <c r="AR45" i="5"/>
  <c r="AR46" i="5"/>
  <c r="AR47" i="5"/>
  <c r="AR48" i="5"/>
  <c r="AR167" i="5" s="1"/>
  <c r="AS29" i="1"/>
  <c r="AS32" i="5" s="1"/>
  <c r="AS29" i="3"/>
  <c r="AR35" i="6"/>
  <c r="AR36" i="6"/>
  <c r="AR37" i="6"/>
  <c r="AR156" i="6" s="1"/>
  <c r="AR38" i="6"/>
  <c r="AR39" i="6"/>
  <c r="AR40" i="6"/>
  <c r="AR41" i="6"/>
  <c r="AR42" i="6"/>
  <c r="AR43" i="6"/>
  <c r="AR44" i="6"/>
  <c r="AR45" i="6"/>
  <c r="AR46" i="6"/>
  <c r="AR47" i="6"/>
  <c r="AR48" i="6"/>
  <c r="AR167" i="6" s="1"/>
  <c r="AR145" i="6"/>
  <c r="AR142" i="6"/>
  <c r="AR144" i="6"/>
  <c r="AR141" i="6"/>
  <c r="AQ147" i="6"/>
  <c r="AQ148" i="5"/>
  <c r="AQ147" i="5"/>
  <c r="AR144" i="5"/>
  <c r="AR145" i="5"/>
  <c r="AQ17" i="3"/>
  <c r="AO249" i="8"/>
  <c r="AQ10" i="8"/>
  <c r="AQ15" i="8" s="1"/>
  <c r="AQ33" i="8"/>
  <c r="AQ193" i="8" s="1"/>
  <c r="AR44" i="10"/>
  <c r="AQ43" i="8"/>
  <c r="AQ203" i="8" s="1"/>
  <c r="AQ53" i="8"/>
  <c r="AQ213" i="8" s="1"/>
  <c r="AQ63" i="8"/>
  <c r="AQ222" i="8" s="1"/>
  <c r="AT26" i="1"/>
  <c r="AP196" i="8"/>
  <c r="AQ222" i="9"/>
  <c r="AT44" i="3"/>
  <c r="AT64" i="6" s="1"/>
  <c r="AS84" i="8"/>
  <c r="AP217" i="8"/>
  <c r="AP46" i="8"/>
  <c r="AP206" i="8"/>
  <c r="AP57" i="8"/>
  <c r="AR232" i="10"/>
  <c r="AR72" i="10"/>
  <c r="AV206" i="10"/>
  <c r="AV174" i="10"/>
  <c r="AV182" i="10" s="1"/>
  <c r="AV163" i="10"/>
  <c r="AV171" i="10" s="1"/>
  <c r="AW235" i="10"/>
  <c r="AW238" i="10" s="1"/>
  <c r="AP67" i="8"/>
  <c r="AP226" i="8"/>
  <c r="AQ72" i="10"/>
  <c r="AP245" i="9"/>
  <c r="AS80" i="1"/>
  <c r="AQ232" i="10"/>
  <c r="AR202" i="10"/>
  <c r="AR35" i="10"/>
  <c r="AR15" i="3"/>
  <c r="AR54" i="10"/>
  <c r="AQ54" i="10"/>
  <c r="AR213" i="10"/>
  <c r="AU210" i="8"/>
  <c r="AU178" i="8"/>
  <c r="AU186" i="8" s="1"/>
  <c r="AU167" i="8"/>
  <c r="AU175" i="8" s="1"/>
  <c r="AU239" i="8"/>
  <c r="AU242" i="8" s="1"/>
  <c r="AQ35" i="10"/>
  <c r="AQ192" i="10"/>
  <c r="AR192" i="10"/>
  <c r="AQ54" i="9"/>
  <c r="AQ44" i="9"/>
  <c r="AQ44" i="10"/>
  <c r="AQ213" i="9"/>
  <c r="AQ202" i="9"/>
  <c r="AQ202" i="10"/>
  <c r="AQ243" i="10" s="1"/>
  <c r="AT68" i="10"/>
  <c r="AT49" i="10"/>
  <c r="AT21" i="10"/>
  <c r="AT26" i="10" s="1"/>
  <c r="AR63" i="10"/>
  <c r="AR228" i="9"/>
  <c r="AR222" i="10"/>
  <c r="AQ72" i="9"/>
  <c r="AR217" i="9"/>
  <c r="AQ192" i="8"/>
  <c r="AQ196" i="8" s="1"/>
  <c r="AS217" i="10"/>
  <c r="AQ232" i="9"/>
  <c r="AQ202" i="8"/>
  <c r="AS228" i="10"/>
  <c r="AQ63" i="9"/>
  <c r="AQ212" i="8"/>
  <c r="AQ63" i="10"/>
  <c r="AR188" i="9"/>
  <c r="AQ221" i="8"/>
  <c r="AR16" i="1"/>
  <c r="AR17" i="4" s="1"/>
  <c r="AQ222" i="10"/>
  <c r="AR69" i="9"/>
  <c r="AR229" i="9" s="1"/>
  <c r="AR59" i="9"/>
  <c r="AR218" i="9" s="1"/>
  <c r="AR50" i="9"/>
  <c r="AR209" i="9" s="1"/>
  <c r="AR41" i="9"/>
  <c r="AR199" i="9" s="1"/>
  <c r="AR32" i="9"/>
  <c r="AR189" i="9" s="1"/>
  <c r="AR10" i="9"/>
  <c r="AR15" i="9" s="1"/>
  <c r="AQ35" i="9"/>
  <c r="AP243" i="9"/>
  <c r="AR73" i="8"/>
  <c r="AR62" i="8"/>
  <c r="AR52" i="8"/>
  <c r="AR42" i="8"/>
  <c r="AR32" i="8"/>
  <c r="AR21" i="8"/>
  <c r="AR26" i="8" s="1"/>
  <c r="AR198" i="9"/>
  <c r="AQ232" i="8"/>
  <c r="AQ236" i="8" s="1"/>
  <c r="AQ77" i="8"/>
  <c r="AS15" i="3"/>
  <c r="AQ192" i="9"/>
  <c r="AR208" i="9"/>
  <c r="AS79" i="9"/>
  <c r="AS68" i="9"/>
  <c r="AS58" i="9"/>
  <c r="AS49" i="9"/>
  <c r="AS31" i="9"/>
  <c r="AS21" i="9"/>
  <c r="AS26" i="9" s="1"/>
  <c r="AS40" i="9"/>
  <c r="AS188" i="10"/>
  <c r="AS48" i="3"/>
  <c r="AS60" i="3"/>
  <c r="AR150" i="6"/>
  <c r="AS139" i="6"/>
  <c r="AS138" i="6"/>
  <c r="AS136" i="6"/>
  <c r="AS226" i="11" s="1"/>
  <c r="AS82" i="1"/>
  <c r="AS241" i="5" s="1"/>
  <c r="AS83" i="1"/>
  <c r="AS85" i="1"/>
  <c r="AS88" i="1"/>
  <c r="AS138" i="5" s="1"/>
  <c r="AS141" i="5" s="1"/>
  <c r="AS89" i="1"/>
  <c r="AS139" i="5" s="1"/>
  <c r="AS142" i="5" s="1"/>
  <c r="AT39" i="3"/>
  <c r="AT59" i="6" s="1"/>
  <c r="AT40" i="3"/>
  <c r="AT41" i="3"/>
  <c r="AT61" i="6" s="1"/>
  <c r="AT42" i="3"/>
  <c r="AT62" i="6" s="1"/>
  <c r="AT43" i="3"/>
  <c r="AT63" i="6" s="1"/>
  <c r="AT45" i="3"/>
  <c r="AT65" i="6" s="1"/>
  <c r="AT27" i="1"/>
  <c r="AT31" i="5" s="1"/>
  <c r="AT39" i="1"/>
  <c r="AT59" i="5" s="1"/>
  <c r="AT40" i="1"/>
  <c r="AT60" i="5" s="1"/>
  <c r="AT41" i="1"/>
  <c r="AT61" i="5" s="1"/>
  <c r="AT42" i="1"/>
  <c r="AT62" i="5" s="1"/>
  <c r="AT43" i="1"/>
  <c r="AT63" i="5" s="1"/>
  <c r="AT69" i="10" l="1"/>
  <c r="AT59" i="10"/>
  <c r="AT50" i="10"/>
  <c r="AT41" i="10"/>
  <c r="AT32" i="10"/>
  <c r="AT10" i="10"/>
  <c r="AR16" i="3"/>
  <c r="AR53" i="8"/>
  <c r="AR213" i="8" s="1"/>
  <c r="AQ22" i="3"/>
  <c r="AS69" i="10"/>
  <c r="AS229" i="10" s="1"/>
  <c r="AS59" i="10"/>
  <c r="AS218" i="10" s="1"/>
  <c r="AS50" i="10"/>
  <c r="AS209" i="10" s="1"/>
  <c r="AS41" i="10"/>
  <c r="AS199" i="10" s="1"/>
  <c r="AS32" i="10"/>
  <c r="AS189" i="10" s="1"/>
  <c r="AS10" i="10"/>
  <c r="AS15" i="10" s="1"/>
  <c r="AT58" i="10"/>
  <c r="AR22" i="4"/>
  <c r="AR18" i="12"/>
  <c r="AR23" i="12" s="1"/>
  <c r="AT31" i="10"/>
  <c r="AT40" i="10"/>
  <c r="AQ36" i="8"/>
  <c r="AQ206" i="8"/>
  <c r="AQ243" i="9"/>
  <c r="AR21" i="1"/>
  <c r="AS136" i="5"/>
  <c r="AS225" i="11" s="1"/>
  <c r="AS243" i="5"/>
  <c r="AS134" i="5"/>
  <c r="AS242" i="5"/>
  <c r="AT176" i="5"/>
  <c r="AT177" i="5"/>
  <c r="AT178" i="5"/>
  <c r="AT179" i="5"/>
  <c r="AT180" i="5"/>
  <c r="AT181" i="5"/>
  <c r="AT182" i="5"/>
  <c r="AT183" i="5"/>
  <c r="AT184" i="5"/>
  <c r="AT185" i="5"/>
  <c r="AT186" i="5"/>
  <c r="AT187" i="5"/>
  <c r="AT188" i="5"/>
  <c r="AT189" i="5"/>
  <c r="AT190" i="5"/>
  <c r="AS228" i="6"/>
  <c r="AS229" i="6"/>
  <c r="AS230" i="6"/>
  <c r="AS231" i="6"/>
  <c r="AS232" i="6"/>
  <c r="AS233" i="6"/>
  <c r="AS234" i="6"/>
  <c r="AS235" i="6"/>
  <c r="AS236" i="6"/>
  <c r="AS237" i="6"/>
  <c r="AS238" i="6"/>
  <c r="AS239" i="6"/>
  <c r="AS240" i="6"/>
  <c r="AS241" i="6"/>
  <c r="AS242" i="6"/>
  <c r="AT53" i="3"/>
  <c r="AS331" i="6"/>
  <c r="AT51" i="3"/>
  <c r="AS330" i="6"/>
  <c r="AR314" i="6"/>
  <c r="AR317" i="6" s="1"/>
  <c r="AR321" i="6" s="1"/>
  <c r="AR312" i="6"/>
  <c r="AR313" i="6"/>
  <c r="AS226" i="5"/>
  <c r="AS228" i="5"/>
  <c r="AS231" i="5" s="1"/>
  <c r="AS235" i="5" s="1"/>
  <c r="AS227" i="5"/>
  <c r="AT60" i="6"/>
  <c r="AT262" i="6"/>
  <c r="AT263" i="6"/>
  <c r="AT264" i="6"/>
  <c r="AT265" i="6"/>
  <c r="AT266" i="6"/>
  <c r="AT267" i="6"/>
  <c r="AT268" i="6"/>
  <c r="AT269" i="6"/>
  <c r="AT270" i="6"/>
  <c r="AT271" i="6"/>
  <c r="AT272" i="6"/>
  <c r="AT273" i="6"/>
  <c r="AT274" i="6"/>
  <c r="AT275" i="6"/>
  <c r="AT276" i="6"/>
  <c r="AT245" i="6"/>
  <c r="AT246" i="6"/>
  <c r="AT247" i="6"/>
  <c r="AT248" i="6"/>
  <c r="AT249" i="6"/>
  <c r="AT250" i="6"/>
  <c r="AT251" i="6"/>
  <c r="AT252" i="6"/>
  <c r="AT253" i="6"/>
  <c r="AT254" i="6"/>
  <c r="AT255" i="6"/>
  <c r="AT256" i="6"/>
  <c r="AT257" i="6"/>
  <c r="AT258" i="6"/>
  <c r="AT259" i="6"/>
  <c r="AT211" i="6"/>
  <c r="AT212" i="6"/>
  <c r="AT213" i="6"/>
  <c r="AT214" i="6"/>
  <c r="AT215" i="6"/>
  <c r="AT216" i="6"/>
  <c r="AT217" i="6"/>
  <c r="AT218" i="6"/>
  <c r="AT219" i="6"/>
  <c r="AT220" i="6"/>
  <c r="AT221" i="6"/>
  <c r="AT222" i="6"/>
  <c r="AT223" i="6"/>
  <c r="AT224" i="6"/>
  <c r="AT225" i="6"/>
  <c r="AT194" i="6"/>
  <c r="AT195" i="6"/>
  <c r="AT196" i="6"/>
  <c r="AT197" i="6"/>
  <c r="AT198" i="6"/>
  <c r="AT199" i="6"/>
  <c r="AT200" i="6"/>
  <c r="AT201" i="6"/>
  <c r="AT202" i="6"/>
  <c r="AT203" i="6"/>
  <c r="AT204" i="6"/>
  <c r="AT205" i="6"/>
  <c r="AT206" i="6"/>
  <c r="AT207" i="6"/>
  <c r="AT208" i="6"/>
  <c r="AT177" i="6"/>
  <c r="AT178" i="6"/>
  <c r="AT179" i="6"/>
  <c r="AT180" i="6"/>
  <c r="AT181" i="6"/>
  <c r="AT182" i="6"/>
  <c r="AT183" i="6"/>
  <c r="AT184" i="6"/>
  <c r="AT185" i="6"/>
  <c r="AT186" i="6"/>
  <c r="AT187" i="6"/>
  <c r="AT188" i="6"/>
  <c r="AT189" i="6"/>
  <c r="AT190" i="6"/>
  <c r="AT191" i="6"/>
  <c r="AT197" i="5"/>
  <c r="AT199" i="5"/>
  <c r="AR283" i="6"/>
  <c r="AR286" i="6" s="1"/>
  <c r="AR287" i="6"/>
  <c r="AR290" i="6" s="1"/>
  <c r="AR294" i="6" s="1"/>
  <c r="AR285" i="6"/>
  <c r="AT50" i="3"/>
  <c r="AT329" i="6" s="1"/>
  <c r="AS282" i="6"/>
  <c r="AS284" i="6"/>
  <c r="AS198" i="5"/>
  <c r="AR202" i="5"/>
  <c r="AR205" i="5" s="1"/>
  <c r="AR209" i="5" s="1"/>
  <c r="AR201" i="5"/>
  <c r="AR200" i="5"/>
  <c r="AR270" i="11"/>
  <c r="AR173" i="5"/>
  <c r="AR312" i="11" s="1"/>
  <c r="AT30" i="5"/>
  <c r="AR63" i="8"/>
  <c r="AR222" i="8" s="1"/>
  <c r="AS171" i="5"/>
  <c r="AS133" i="5"/>
  <c r="AS171" i="6"/>
  <c r="AS271" i="11" s="1"/>
  <c r="AS133" i="6"/>
  <c r="AR173" i="6"/>
  <c r="AR313" i="11" s="1"/>
  <c r="AR74" i="8"/>
  <c r="AR233" i="8" s="1"/>
  <c r="AR10" i="8"/>
  <c r="AR15" i="8" s="1"/>
  <c r="AR33" i="8"/>
  <c r="AR193" i="8" s="1"/>
  <c r="AQ67" i="8"/>
  <c r="AR43" i="8"/>
  <c r="AR203" i="8" s="1"/>
  <c r="AQ226" i="8"/>
  <c r="AU44" i="1"/>
  <c r="AU64" i="5" s="1"/>
  <c r="AU45" i="1"/>
  <c r="AU65" i="5" s="1"/>
  <c r="AT26" i="3"/>
  <c r="AS30" i="6"/>
  <c r="AS35" i="5"/>
  <c r="AS36" i="5"/>
  <c r="AS38" i="5"/>
  <c r="AS39" i="5"/>
  <c r="AS40" i="5"/>
  <c r="AS41" i="5"/>
  <c r="AS42" i="5"/>
  <c r="AS43" i="5"/>
  <c r="AS44" i="5"/>
  <c r="AS45" i="5"/>
  <c r="AS46" i="5"/>
  <c r="AS47" i="5"/>
  <c r="AS48" i="5"/>
  <c r="AS167" i="5" s="1"/>
  <c r="AR147" i="6"/>
  <c r="AR148" i="6"/>
  <c r="AP247" i="8"/>
  <c r="AT29" i="3"/>
  <c r="AS35" i="6"/>
  <c r="AS36" i="6"/>
  <c r="AS37" i="6"/>
  <c r="AS156" i="6" s="1"/>
  <c r="AS38" i="6"/>
  <c r="AS39" i="6"/>
  <c r="AS40" i="6"/>
  <c r="AS41" i="6"/>
  <c r="AS42" i="6"/>
  <c r="AS43" i="6"/>
  <c r="AS44" i="6"/>
  <c r="AS45" i="6"/>
  <c r="AS46" i="6"/>
  <c r="AS47" i="6"/>
  <c r="AS48" i="6"/>
  <c r="AS167" i="6" s="1"/>
  <c r="AT29" i="1"/>
  <c r="AT32" i="5" s="1"/>
  <c r="AS156" i="5"/>
  <c r="AS145" i="6"/>
  <c r="AS142" i="6"/>
  <c r="AS144" i="6"/>
  <c r="AS141" i="6"/>
  <c r="AR148" i="5"/>
  <c r="AR147" i="5"/>
  <c r="AS145" i="5"/>
  <c r="AS144" i="5"/>
  <c r="AQ245" i="9"/>
  <c r="AQ57" i="8"/>
  <c r="AQ217" i="8"/>
  <c r="AQ249" i="8" s="1"/>
  <c r="AQ46" i="8"/>
  <c r="AU26" i="1"/>
  <c r="AP249" i="8"/>
  <c r="AR243" i="10"/>
  <c r="AU44" i="3"/>
  <c r="AU64" i="6" s="1"/>
  <c r="AS14" i="4"/>
  <c r="AS35" i="10"/>
  <c r="AR192" i="9"/>
  <c r="AS192" i="10"/>
  <c r="AQ245" i="10"/>
  <c r="AS54" i="10"/>
  <c r="AW206" i="10"/>
  <c r="AW174" i="10"/>
  <c r="AW182" i="10" s="1"/>
  <c r="AW163" i="10"/>
  <c r="AW171" i="10" s="1"/>
  <c r="AX235" i="10"/>
  <c r="AX238" i="10" s="1"/>
  <c r="AR17" i="3"/>
  <c r="AR245" i="10"/>
  <c r="AS213" i="10"/>
  <c r="AS72" i="10"/>
  <c r="AT80" i="1"/>
  <c r="AS232" i="10"/>
  <c r="AR35" i="9"/>
  <c r="AT84" i="8"/>
  <c r="AV239" i="8"/>
  <c r="AV242" i="8" s="1"/>
  <c r="AV210" i="8"/>
  <c r="AV178" i="8"/>
  <c r="AV186" i="8" s="1"/>
  <c r="AV167" i="8"/>
  <c r="AV175" i="8" s="1"/>
  <c r="AR202" i="9"/>
  <c r="AR44" i="9"/>
  <c r="AS44" i="10"/>
  <c r="AR72" i="9"/>
  <c r="AS202" i="10"/>
  <c r="AS188" i="9"/>
  <c r="AR63" i="9"/>
  <c r="AR232" i="9"/>
  <c r="AS16" i="1"/>
  <c r="AR222" i="9"/>
  <c r="AT14" i="4"/>
  <c r="AT188" i="10"/>
  <c r="AS217" i="9"/>
  <c r="AT218" i="10"/>
  <c r="AT209" i="10"/>
  <c r="AT229" i="10"/>
  <c r="AT199" i="10"/>
  <c r="AT189" i="10"/>
  <c r="AT15" i="10"/>
  <c r="AS228" i="9"/>
  <c r="AT79" i="9"/>
  <c r="AT68" i="9"/>
  <c r="AT58" i="9"/>
  <c r="AT49" i="9"/>
  <c r="AT31" i="9"/>
  <c r="AT21" i="9"/>
  <c r="AT26" i="9" s="1"/>
  <c r="AT40" i="9"/>
  <c r="AR202" i="8"/>
  <c r="AT198" i="10"/>
  <c r="AR212" i="8"/>
  <c r="AR217" i="8" s="1"/>
  <c r="AR57" i="8"/>
  <c r="AS69" i="9"/>
  <c r="AS229" i="9" s="1"/>
  <c r="AS59" i="9"/>
  <c r="AS218" i="9" s="1"/>
  <c r="AS50" i="9"/>
  <c r="AS209" i="9" s="1"/>
  <c r="AS32" i="9"/>
  <c r="AS189" i="9" s="1"/>
  <c r="AS10" i="9"/>
  <c r="AS15" i="9" s="1"/>
  <c r="AS41" i="9"/>
  <c r="AS199" i="9" s="1"/>
  <c r="AS63" i="10"/>
  <c r="AT208" i="10"/>
  <c r="AR192" i="8"/>
  <c r="AR196" i="8" s="1"/>
  <c r="AR36" i="8"/>
  <c r="AR54" i="9"/>
  <c r="AR221" i="8"/>
  <c r="AR226" i="8" s="1"/>
  <c r="AR67" i="8"/>
  <c r="AS222" i="10"/>
  <c r="AT217" i="10"/>
  <c r="AS208" i="9"/>
  <c r="AS73" i="8"/>
  <c r="AS62" i="8"/>
  <c r="AS52" i="8"/>
  <c r="AS42" i="8"/>
  <c r="AS32" i="8"/>
  <c r="AS21" i="8"/>
  <c r="AS26" i="8" s="1"/>
  <c r="AS198" i="9"/>
  <c r="AR213" i="9"/>
  <c r="AR232" i="8"/>
  <c r="AT228" i="10"/>
  <c r="AS16" i="3"/>
  <c r="AU43" i="1"/>
  <c r="AU63" i="5" s="1"/>
  <c r="AU42" i="1"/>
  <c r="AU62" i="5" s="1"/>
  <c r="AU41" i="1"/>
  <c r="AU61" i="5" s="1"/>
  <c r="AU40" i="1"/>
  <c r="AU60" i="5" s="1"/>
  <c r="AU39" i="1"/>
  <c r="AU59" i="5" s="1"/>
  <c r="AU27" i="1"/>
  <c r="AU31" i="5" s="1"/>
  <c r="AU45" i="3"/>
  <c r="AU65" i="6" s="1"/>
  <c r="AU43" i="3"/>
  <c r="AU63" i="6" s="1"/>
  <c r="AU42" i="3"/>
  <c r="AU62" i="6" s="1"/>
  <c r="AU41" i="3"/>
  <c r="AU61" i="6" s="1"/>
  <c r="AU40" i="3"/>
  <c r="AU39" i="3"/>
  <c r="AU59" i="6" s="1"/>
  <c r="AT89" i="1"/>
  <c r="AT139" i="5" s="1"/>
  <c r="AT142" i="5" s="1"/>
  <c r="AT88" i="1"/>
  <c r="AT138" i="5" s="1"/>
  <c r="AT141" i="5" s="1"/>
  <c r="AT85" i="1"/>
  <c r="AT83" i="1"/>
  <c r="AT82" i="1"/>
  <c r="AT241" i="5" s="1"/>
  <c r="AT136" i="6"/>
  <c r="AT226" i="11" s="1"/>
  <c r="AT138" i="6"/>
  <c r="AT139" i="6"/>
  <c r="AT60" i="3"/>
  <c r="AS150" i="6"/>
  <c r="AT48" i="3"/>
  <c r="AS74" i="8" l="1"/>
  <c r="AS233" i="8" s="1"/>
  <c r="AR22" i="3"/>
  <c r="AS17" i="4"/>
  <c r="AS17" i="3"/>
  <c r="AS22" i="3" s="1"/>
  <c r="AS18" i="12"/>
  <c r="AS23" i="12" s="1"/>
  <c r="AR46" i="8"/>
  <c r="AR206" i="8"/>
  <c r="AR247" i="8" s="1"/>
  <c r="AT134" i="5"/>
  <c r="AT242" i="5"/>
  <c r="AT136" i="5"/>
  <c r="AT225" i="11" s="1"/>
  <c r="AT243" i="5"/>
  <c r="AU176" i="5"/>
  <c r="AU177" i="5"/>
  <c r="AU178" i="5"/>
  <c r="AU179" i="5"/>
  <c r="AU180" i="5"/>
  <c r="AU181" i="5"/>
  <c r="AU182" i="5"/>
  <c r="AU183" i="5"/>
  <c r="AU184" i="5"/>
  <c r="AU185" i="5"/>
  <c r="AU186" i="5"/>
  <c r="AU187" i="5"/>
  <c r="AU188" i="5"/>
  <c r="AU189" i="5"/>
  <c r="AU190" i="5"/>
  <c r="AT228" i="6"/>
  <c r="AT229" i="6"/>
  <c r="AT230" i="6"/>
  <c r="AT231" i="6"/>
  <c r="AT232" i="6"/>
  <c r="AT233" i="6"/>
  <c r="AT234" i="6"/>
  <c r="AT235" i="6"/>
  <c r="AT236" i="6"/>
  <c r="AT237" i="6"/>
  <c r="AT238" i="6"/>
  <c r="AT239" i="6"/>
  <c r="AT240" i="6"/>
  <c r="AT241" i="6"/>
  <c r="AT242" i="6"/>
  <c r="AU51" i="3"/>
  <c r="AT330" i="6"/>
  <c r="AU53" i="3"/>
  <c r="AU136" i="6" s="1"/>
  <c r="AU226" i="11" s="1"/>
  <c r="AT331" i="6"/>
  <c r="AS312" i="6"/>
  <c r="AS313" i="6"/>
  <c r="AS314" i="6"/>
  <c r="AS317" i="6" s="1"/>
  <c r="AS321" i="6" s="1"/>
  <c r="AT228" i="5"/>
  <c r="AT231" i="5" s="1"/>
  <c r="AT235" i="5" s="1"/>
  <c r="AT227" i="5"/>
  <c r="AT226" i="5"/>
  <c r="AT16" i="4"/>
  <c r="AS16" i="4"/>
  <c r="AS22" i="4" s="1"/>
  <c r="AU197" i="5"/>
  <c r="AU199" i="5"/>
  <c r="AU60" i="6"/>
  <c r="AU262" i="6"/>
  <c r="AU263" i="6"/>
  <c r="AU264" i="6"/>
  <c r="AU265" i="6"/>
  <c r="AU266" i="6"/>
  <c r="AU267" i="6"/>
  <c r="AU268" i="6"/>
  <c r="AU269" i="6"/>
  <c r="AU270" i="6"/>
  <c r="AU271" i="6"/>
  <c r="AU272" i="6"/>
  <c r="AU273" i="6"/>
  <c r="AU274" i="6"/>
  <c r="AU275" i="6"/>
  <c r="AU276" i="6"/>
  <c r="AU245" i="6"/>
  <c r="AU246" i="6"/>
  <c r="AU247" i="6"/>
  <c r="AU248" i="6"/>
  <c r="AU249" i="6"/>
  <c r="AU250" i="6"/>
  <c r="AU251" i="6"/>
  <c r="AU252" i="6"/>
  <c r="AU253" i="6"/>
  <c r="AU254" i="6"/>
  <c r="AU255" i="6"/>
  <c r="AU256" i="6"/>
  <c r="AU257" i="6"/>
  <c r="AU258" i="6"/>
  <c r="AU259" i="6"/>
  <c r="AU211" i="6"/>
  <c r="AU212" i="6"/>
  <c r="AU213" i="6"/>
  <c r="AU214" i="6"/>
  <c r="AU215" i="6"/>
  <c r="AU216" i="6"/>
  <c r="AU217" i="6"/>
  <c r="AU218" i="6"/>
  <c r="AU219" i="6"/>
  <c r="AU220" i="6"/>
  <c r="AU221" i="6"/>
  <c r="AU222" i="6"/>
  <c r="AU223" i="6"/>
  <c r="AU224" i="6"/>
  <c r="AU225" i="6"/>
  <c r="AU194" i="6"/>
  <c r="AU195" i="6"/>
  <c r="AU196" i="6"/>
  <c r="AU197" i="6"/>
  <c r="AU198" i="6"/>
  <c r="AU199" i="6"/>
  <c r="AU200" i="6"/>
  <c r="AU201" i="6"/>
  <c r="AU202" i="6"/>
  <c r="AU203" i="6"/>
  <c r="AU204" i="6"/>
  <c r="AU205" i="6"/>
  <c r="AU206" i="6"/>
  <c r="AU207" i="6"/>
  <c r="AU208" i="6"/>
  <c r="AU177" i="6"/>
  <c r="AU178" i="6"/>
  <c r="AU179" i="6"/>
  <c r="AU180" i="6"/>
  <c r="AU181" i="6"/>
  <c r="AU182" i="6"/>
  <c r="AU183" i="6"/>
  <c r="AU184" i="6"/>
  <c r="AU185" i="6"/>
  <c r="AU186" i="6"/>
  <c r="AU187" i="6"/>
  <c r="AU188" i="6"/>
  <c r="AU189" i="6"/>
  <c r="AU190" i="6"/>
  <c r="AU191" i="6"/>
  <c r="AS283" i="6"/>
  <c r="AS286" i="6" s="1"/>
  <c r="AS287" i="6"/>
  <c r="AS290" i="6" s="1"/>
  <c r="AS294" i="6" s="1"/>
  <c r="AS285" i="6"/>
  <c r="AU50" i="3"/>
  <c r="AU329" i="6" s="1"/>
  <c r="AT282" i="6"/>
  <c r="AT284" i="6"/>
  <c r="AT198" i="5"/>
  <c r="AS202" i="5"/>
  <c r="AS205" i="5" s="1"/>
  <c r="AS209" i="5" s="1"/>
  <c r="AS201" i="5"/>
  <c r="AS200" i="5"/>
  <c r="AS270" i="11"/>
  <c r="AU30" i="5"/>
  <c r="AR77" i="8"/>
  <c r="AQ247" i="8"/>
  <c r="AR236" i="8"/>
  <c r="AR249" i="8" s="1"/>
  <c r="AS148" i="6"/>
  <c r="AT171" i="5"/>
  <c r="AT133" i="5"/>
  <c r="AT171" i="6"/>
  <c r="AT271" i="11" s="1"/>
  <c r="AT133" i="6"/>
  <c r="AS147" i="6"/>
  <c r="AS173" i="6"/>
  <c r="AS313" i="11" s="1"/>
  <c r="AS173" i="5"/>
  <c r="AS312" i="11" s="1"/>
  <c r="AV45" i="1"/>
  <c r="AV65" i="5" s="1"/>
  <c r="AV44" i="1"/>
  <c r="AV64" i="5" s="1"/>
  <c r="AU26" i="3"/>
  <c r="AT30" i="6"/>
  <c r="AT36" i="5"/>
  <c r="AT40" i="5"/>
  <c r="AT44" i="5"/>
  <c r="AT38" i="5"/>
  <c r="AT42" i="5"/>
  <c r="AT35" i="5"/>
  <c r="AT39" i="5"/>
  <c r="AT43" i="5"/>
  <c r="AT48" i="5"/>
  <c r="AT167" i="5" s="1"/>
  <c r="AT46" i="5"/>
  <c r="AT156" i="5"/>
  <c r="AT41" i="5"/>
  <c r="AT45" i="5"/>
  <c r="AT47" i="5"/>
  <c r="AU29" i="1"/>
  <c r="AU32" i="5" s="1"/>
  <c r="AU29" i="3"/>
  <c r="AT35" i="6"/>
  <c r="AT36" i="6"/>
  <c r="AT37" i="6"/>
  <c r="AT156" i="6" s="1"/>
  <c r="AT38" i="6"/>
  <c r="AT39" i="6"/>
  <c r="AT40" i="6"/>
  <c r="AT41" i="6"/>
  <c r="AT42" i="6"/>
  <c r="AT43" i="6"/>
  <c r="AT44" i="6"/>
  <c r="AT45" i="6"/>
  <c r="AT46" i="6"/>
  <c r="AT47" i="6"/>
  <c r="AT48" i="6"/>
  <c r="AT167" i="6" s="1"/>
  <c r="AT142" i="6"/>
  <c r="AT145" i="6"/>
  <c r="AT141" i="6"/>
  <c r="AT144" i="6"/>
  <c r="AS147" i="5"/>
  <c r="AS148" i="5"/>
  <c r="AT145" i="5"/>
  <c r="AT144" i="5"/>
  <c r="AT15" i="3"/>
  <c r="AS33" i="8"/>
  <c r="AS193" i="8" s="1"/>
  <c r="AV26" i="1"/>
  <c r="AS10" i="8"/>
  <c r="AS15" i="8" s="1"/>
  <c r="AS43" i="8"/>
  <c r="AS203" i="8" s="1"/>
  <c r="AS53" i="8"/>
  <c r="AS213" i="8" s="1"/>
  <c r="AS63" i="8"/>
  <c r="AS222" i="8" s="1"/>
  <c r="AU84" i="8"/>
  <c r="AV44" i="3"/>
  <c r="AV64" i="6" s="1"/>
  <c r="AS21" i="1"/>
  <c r="AS243" i="10"/>
  <c r="AX206" i="10"/>
  <c r="AX174" i="10"/>
  <c r="AX182" i="10" s="1"/>
  <c r="AX163" i="10"/>
  <c r="AX171" i="10" s="1"/>
  <c r="AY235" i="10"/>
  <c r="AY238" i="10" s="1"/>
  <c r="AT44" i="10"/>
  <c r="AT72" i="10"/>
  <c r="AT232" i="10"/>
  <c r="AU80" i="1"/>
  <c r="AR243" i="9"/>
  <c r="AS44" i="9"/>
  <c r="AT63" i="10"/>
  <c r="AS245" i="10"/>
  <c r="AT54" i="10"/>
  <c r="AT222" i="10"/>
  <c r="AT213" i="10"/>
  <c r="AW239" i="8"/>
  <c r="AW242" i="8" s="1"/>
  <c r="AW210" i="8"/>
  <c r="AW178" i="8"/>
  <c r="AW186" i="8" s="1"/>
  <c r="AW167" i="8"/>
  <c r="AW175" i="8" s="1"/>
  <c r="AS213" i="9"/>
  <c r="AS72" i="9"/>
  <c r="AS192" i="8"/>
  <c r="AT198" i="9"/>
  <c r="AS232" i="9"/>
  <c r="AS63" i="9"/>
  <c r="AS192" i="9"/>
  <c r="AS222" i="9"/>
  <c r="AT188" i="9"/>
  <c r="AT35" i="10"/>
  <c r="AT69" i="9"/>
  <c r="AT229" i="9" s="1"/>
  <c r="AT59" i="9"/>
  <c r="AT218" i="9" s="1"/>
  <c r="AT50" i="9"/>
  <c r="AT209" i="9" s="1"/>
  <c r="AT32" i="9"/>
  <c r="AT189" i="9" s="1"/>
  <c r="AT10" i="9"/>
  <c r="AT15" i="9" s="1"/>
  <c r="AT41" i="9"/>
  <c r="AT199" i="9" s="1"/>
  <c r="AT73" i="8"/>
  <c r="AT62" i="8"/>
  <c r="AT52" i="8"/>
  <c r="AT42" i="8"/>
  <c r="AT32" i="8"/>
  <c r="AT21" i="8"/>
  <c r="AT26" i="8" s="1"/>
  <c r="AT74" i="8"/>
  <c r="AT233" i="8" s="1"/>
  <c r="AT63" i="8"/>
  <c r="AT222" i="8" s="1"/>
  <c r="AT53" i="8"/>
  <c r="AT213" i="8" s="1"/>
  <c r="AT43" i="8"/>
  <c r="AT203" i="8" s="1"/>
  <c r="AT33" i="8"/>
  <c r="AT193" i="8" s="1"/>
  <c r="AT10" i="8"/>
  <c r="AT15" i="8" s="1"/>
  <c r="AS221" i="8"/>
  <c r="AT208" i="9"/>
  <c r="AT192" i="10"/>
  <c r="AS212" i="8"/>
  <c r="AS232" i="8"/>
  <c r="AS236" i="8" s="1"/>
  <c r="AS77" i="8"/>
  <c r="AT217" i="9"/>
  <c r="AS202" i="8"/>
  <c r="AT202" i="10"/>
  <c r="AT228" i="9"/>
  <c r="AT16" i="1"/>
  <c r="AR245" i="9"/>
  <c r="AS35" i="9"/>
  <c r="AS202" i="9"/>
  <c r="AS54" i="9"/>
  <c r="AU79" i="9"/>
  <c r="AU68" i="9"/>
  <c r="AU58" i="9"/>
  <c r="AU49" i="9"/>
  <c r="AU40" i="9"/>
  <c r="AU31" i="9"/>
  <c r="AU21" i="9"/>
  <c r="AU26" i="9" s="1"/>
  <c r="AU48" i="3"/>
  <c r="AU60" i="3"/>
  <c r="AT150" i="6"/>
  <c r="AU139" i="6"/>
  <c r="AU138" i="6"/>
  <c r="AU82" i="1"/>
  <c r="AU241" i="5" s="1"/>
  <c r="AU83" i="1"/>
  <c r="AU85" i="1"/>
  <c r="AU88" i="1"/>
  <c r="AU138" i="5" s="1"/>
  <c r="AU141" i="5" s="1"/>
  <c r="AU89" i="1"/>
  <c r="AU139" i="5" s="1"/>
  <c r="AU142" i="5" s="1"/>
  <c r="AV39" i="3"/>
  <c r="AV59" i="6" s="1"/>
  <c r="AV40" i="3"/>
  <c r="AV41" i="3"/>
  <c r="AV61" i="6" s="1"/>
  <c r="AV42" i="3"/>
  <c r="AV62" i="6" s="1"/>
  <c r="AV43" i="3"/>
  <c r="AV63" i="6" s="1"/>
  <c r="AV45" i="3"/>
  <c r="AV65" i="6" s="1"/>
  <c r="AV27" i="1"/>
  <c r="AV31" i="5" s="1"/>
  <c r="AV39" i="1"/>
  <c r="AV59" i="5" s="1"/>
  <c r="AV40" i="1"/>
  <c r="AV60" i="5" s="1"/>
  <c r="AV41" i="1"/>
  <c r="AV61" i="5" s="1"/>
  <c r="AV42" i="1"/>
  <c r="AV62" i="5" s="1"/>
  <c r="AV43" i="1"/>
  <c r="AV63" i="5" s="1"/>
  <c r="AT18" i="12" l="1"/>
  <c r="AT23" i="12" s="1"/>
  <c r="AT17" i="4"/>
  <c r="AT16" i="3"/>
  <c r="AT22" i="4"/>
  <c r="AU69" i="10"/>
  <c r="AU59" i="10"/>
  <c r="AU50" i="10"/>
  <c r="AU41" i="10"/>
  <c r="AU32" i="10"/>
  <c r="AU10" i="10"/>
  <c r="AU49" i="10"/>
  <c r="AU208" i="10" s="1"/>
  <c r="AV68" i="10"/>
  <c r="AV21" i="10"/>
  <c r="AV26" i="10" s="1"/>
  <c r="AU40" i="10"/>
  <c r="AU198" i="10" s="1"/>
  <c r="AU21" i="10"/>
  <c r="AU26" i="10" s="1"/>
  <c r="AU31" i="10"/>
  <c r="AU188" i="10" s="1"/>
  <c r="AV40" i="10"/>
  <c r="AS46" i="8"/>
  <c r="AV49" i="10"/>
  <c r="AV31" i="10"/>
  <c r="AV188" i="10" s="1"/>
  <c r="AV58" i="10"/>
  <c r="AU58" i="10"/>
  <c r="AU217" i="10" s="1"/>
  <c r="AS243" i="9"/>
  <c r="AU136" i="5"/>
  <c r="AU225" i="11" s="1"/>
  <c r="AU243" i="5"/>
  <c r="AU134" i="5"/>
  <c r="AU242" i="5"/>
  <c r="AT21" i="1"/>
  <c r="AV176" i="5"/>
  <c r="AV177" i="5"/>
  <c r="AV178" i="5"/>
  <c r="AV179" i="5"/>
  <c r="AV180" i="5"/>
  <c r="AV181" i="5"/>
  <c r="AV182" i="5"/>
  <c r="AV183" i="5"/>
  <c r="AV184" i="5"/>
  <c r="AV185" i="5"/>
  <c r="AV186" i="5"/>
  <c r="AV187" i="5"/>
  <c r="AV188" i="5"/>
  <c r="AV189" i="5"/>
  <c r="AV190" i="5"/>
  <c r="AU228" i="6"/>
  <c r="AU229" i="6"/>
  <c r="AU230" i="6"/>
  <c r="AU231" i="6"/>
  <c r="AU232" i="6"/>
  <c r="AU233" i="6"/>
  <c r="AU234" i="6"/>
  <c r="AU235" i="6"/>
  <c r="AU236" i="6"/>
  <c r="AU237" i="6"/>
  <c r="AU238" i="6"/>
  <c r="AU239" i="6"/>
  <c r="AU240" i="6"/>
  <c r="AU241" i="6"/>
  <c r="AU242" i="6"/>
  <c r="AV53" i="3"/>
  <c r="AU331" i="6"/>
  <c r="AV51" i="3"/>
  <c r="AU330" i="6"/>
  <c r="AT312" i="6"/>
  <c r="AT314" i="6"/>
  <c r="AT317" i="6" s="1"/>
  <c r="AT321" i="6" s="1"/>
  <c r="AT313" i="6"/>
  <c r="AU226" i="5"/>
  <c r="AU228" i="5"/>
  <c r="AU231" i="5" s="1"/>
  <c r="AU235" i="5" s="1"/>
  <c r="AU227" i="5"/>
  <c r="AU68" i="10"/>
  <c r="AU228" i="10" s="1"/>
  <c r="AV60" i="6"/>
  <c r="AV262" i="6"/>
  <c r="AV263" i="6"/>
  <c r="AV264" i="6"/>
  <c r="AV265" i="6"/>
  <c r="AV266" i="6"/>
  <c r="AV267" i="6"/>
  <c r="AV268" i="6"/>
  <c r="AV269" i="6"/>
  <c r="AV270" i="6"/>
  <c r="AV271" i="6"/>
  <c r="AV272" i="6"/>
  <c r="AV273" i="6"/>
  <c r="AV274" i="6"/>
  <c r="AV275" i="6"/>
  <c r="AV276" i="6"/>
  <c r="AV245" i="6"/>
  <c r="AV246" i="6"/>
  <c r="AV247" i="6"/>
  <c r="AV248" i="6"/>
  <c r="AV249" i="6"/>
  <c r="AV250" i="6"/>
  <c r="AV251" i="6"/>
  <c r="AV252" i="6"/>
  <c r="AV253" i="6"/>
  <c r="AV254" i="6"/>
  <c r="AV255" i="6"/>
  <c r="AV256" i="6"/>
  <c r="AV257" i="6"/>
  <c r="AV258" i="6"/>
  <c r="AV259" i="6"/>
  <c r="AV211" i="6"/>
  <c r="AV212" i="6"/>
  <c r="AV213" i="6"/>
  <c r="AV214" i="6"/>
  <c r="AV215" i="6"/>
  <c r="AV216" i="6"/>
  <c r="AV217" i="6"/>
  <c r="AV218" i="6"/>
  <c r="AV219" i="6"/>
  <c r="AV220" i="6"/>
  <c r="AV221" i="6"/>
  <c r="AV222" i="6"/>
  <c r="AV223" i="6"/>
  <c r="AV224" i="6"/>
  <c r="AV225" i="6"/>
  <c r="AV194" i="6"/>
  <c r="AV195" i="6"/>
  <c r="AV196" i="6"/>
  <c r="AV197" i="6"/>
  <c r="AV198" i="6"/>
  <c r="AV199" i="6"/>
  <c r="AV200" i="6"/>
  <c r="AV201" i="6"/>
  <c r="AV202" i="6"/>
  <c r="AV203" i="6"/>
  <c r="AV204" i="6"/>
  <c r="AV205" i="6"/>
  <c r="AV206" i="6"/>
  <c r="AV207" i="6"/>
  <c r="AV208" i="6"/>
  <c r="AV177" i="6"/>
  <c r="AV178" i="6"/>
  <c r="AV179" i="6"/>
  <c r="AV180" i="6"/>
  <c r="AV181" i="6"/>
  <c r="AV182" i="6"/>
  <c r="AV183" i="6"/>
  <c r="AV184" i="6"/>
  <c r="AV185" i="6"/>
  <c r="AV186" i="6"/>
  <c r="AV187" i="6"/>
  <c r="AV188" i="6"/>
  <c r="AV189" i="6"/>
  <c r="AV190" i="6"/>
  <c r="AV191" i="6"/>
  <c r="AV197" i="5"/>
  <c r="AV199" i="5"/>
  <c r="AT283" i="6"/>
  <c r="AT286" i="6" s="1"/>
  <c r="AT287" i="6"/>
  <c r="AT290" i="6" s="1"/>
  <c r="AT294" i="6" s="1"/>
  <c r="AT285" i="6"/>
  <c r="AV50" i="3"/>
  <c r="AV329" i="6" s="1"/>
  <c r="AU282" i="6"/>
  <c r="AU284" i="6"/>
  <c r="AU198" i="5"/>
  <c r="AT202" i="5"/>
  <c r="AT205" i="5" s="1"/>
  <c r="AT209" i="5" s="1"/>
  <c r="AT201" i="5"/>
  <c r="AT200" i="5"/>
  <c r="AT270" i="11"/>
  <c r="AV30" i="5"/>
  <c r="AU171" i="5"/>
  <c r="AU133" i="5"/>
  <c r="AU171" i="6"/>
  <c r="AU271" i="11" s="1"/>
  <c r="AU133" i="6"/>
  <c r="AT148" i="6"/>
  <c r="AS196" i="8"/>
  <c r="AT173" i="6"/>
  <c r="AT313" i="11" s="1"/>
  <c r="AS57" i="8"/>
  <c r="AT173" i="5"/>
  <c r="AT312" i="11" s="1"/>
  <c r="AS217" i="8"/>
  <c r="AS36" i="8"/>
  <c r="AW44" i="1"/>
  <c r="AW64" i="5" s="1"/>
  <c r="AW45" i="1"/>
  <c r="AW65" i="5" s="1"/>
  <c r="AV26" i="3"/>
  <c r="AU30" i="6"/>
  <c r="AU36" i="5"/>
  <c r="AU40" i="5"/>
  <c r="AU44" i="5"/>
  <c r="AU35" i="5"/>
  <c r="AU39" i="5"/>
  <c r="AU43" i="5"/>
  <c r="AU48" i="5"/>
  <c r="AU167" i="5" s="1"/>
  <c r="AU38" i="5"/>
  <c r="AU42" i="5"/>
  <c r="AU46" i="5"/>
  <c r="AU156" i="5"/>
  <c r="AU41" i="5"/>
  <c r="AU47" i="5"/>
  <c r="AU45" i="5"/>
  <c r="AT147" i="6"/>
  <c r="AV29" i="3"/>
  <c r="AU35" i="6"/>
  <c r="AU36" i="6"/>
  <c r="AU37" i="6"/>
  <c r="AU156" i="6" s="1"/>
  <c r="AU38" i="6"/>
  <c r="AU39" i="6"/>
  <c r="AU40" i="6"/>
  <c r="AU41" i="6"/>
  <c r="AU42" i="6"/>
  <c r="AU43" i="6"/>
  <c r="AU44" i="6"/>
  <c r="AU45" i="6"/>
  <c r="AU46" i="6"/>
  <c r="AU47" i="6"/>
  <c r="AU48" i="6"/>
  <c r="AU167" i="6" s="1"/>
  <c r="AV29" i="1"/>
  <c r="AV32" i="5" s="1"/>
  <c r="AU145" i="6"/>
  <c r="AU142" i="6"/>
  <c r="AU144" i="6"/>
  <c r="AU141" i="6"/>
  <c r="AT147" i="5"/>
  <c r="AT148" i="5"/>
  <c r="AU145" i="5"/>
  <c r="AU144" i="5"/>
  <c r="AS206" i="8"/>
  <c r="AW26" i="1"/>
  <c r="AS226" i="8"/>
  <c r="AS67" i="8"/>
  <c r="AW44" i="3"/>
  <c r="AW64" i="6" s="1"/>
  <c r="AT202" i="9"/>
  <c r="AT44" i="9"/>
  <c r="AY206" i="10"/>
  <c r="AY174" i="10"/>
  <c r="AY182" i="10" s="1"/>
  <c r="AY163" i="10"/>
  <c r="AY171" i="10" s="1"/>
  <c r="AZ235" i="10"/>
  <c r="AZ238" i="10" s="1"/>
  <c r="AT243" i="10"/>
  <c r="AT72" i="9"/>
  <c r="AT245" i="10"/>
  <c r="AV80" i="1"/>
  <c r="AV84" i="8"/>
  <c r="AX239" i="8"/>
  <c r="AX242" i="8" s="1"/>
  <c r="AX210" i="8"/>
  <c r="AX178" i="8"/>
  <c r="AX186" i="8" s="1"/>
  <c r="AX167" i="8"/>
  <c r="AX175" i="8" s="1"/>
  <c r="AT232" i="9"/>
  <c r="AU69" i="9"/>
  <c r="AU229" i="9" s="1"/>
  <c r="AU59" i="9"/>
  <c r="AU218" i="9" s="1"/>
  <c r="AU50" i="9"/>
  <c r="AU209" i="9" s="1"/>
  <c r="AU10" i="9"/>
  <c r="AU15" i="9" s="1"/>
  <c r="AU41" i="9"/>
  <c r="AU199" i="9" s="1"/>
  <c r="AU32" i="9"/>
  <c r="AU189" i="9" s="1"/>
  <c r="AT212" i="8"/>
  <c r="AT217" i="8" s="1"/>
  <c r="AT57" i="8"/>
  <c r="AT202" i="8"/>
  <c r="AT206" i="8" s="1"/>
  <c r="AT46" i="8"/>
  <c r="AU16" i="1"/>
  <c r="AT221" i="8"/>
  <c r="AT226" i="8" s="1"/>
  <c r="AT67" i="8"/>
  <c r="AS245" i="9"/>
  <c r="AV79" i="9"/>
  <c r="AV58" i="9"/>
  <c r="AV49" i="9"/>
  <c r="AV68" i="9"/>
  <c r="AV31" i="9"/>
  <c r="AV21" i="9"/>
  <c r="AV26" i="9" s="1"/>
  <c r="AV40" i="9"/>
  <c r="AV198" i="10"/>
  <c r="AT232" i="8"/>
  <c r="AT236" i="8" s="1"/>
  <c r="AT77" i="8"/>
  <c r="AU73" i="8"/>
  <c r="AU62" i="8"/>
  <c r="AU52" i="8"/>
  <c r="AU42" i="8"/>
  <c r="AU32" i="8"/>
  <c r="AU21" i="8"/>
  <c r="AU26" i="8" s="1"/>
  <c r="AU15" i="3"/>
  <c r="AU198" i="9"/>
  <c r="AV208" i="10"/>
  <c r="AT54" i="9"/>
  <c r="AT17" i="3"/>
  <c r="AT22" i="3" s="1"/>
  <c r="AU208" i="9"/>
  <c r="AT63" i="9"/>
  <c r="AV217" i="10"/>
  <c r="AT213" i="9"/>
  <c r="AU188" i="9"/>
  <c r="AT222" i="9"/>
  <c r="AV228" i="10"/>
  <c r="AT35" i="9"/>
  <c r="AU14" i="4"/>
  <c r="AU17" i="4" s="1"/>
  <c r="AU217" i="9"/>
  <c r="AU228" i="9"/>
  <c r="AT192" i="8"/>
  <c r="AT196" i="8" s="1"/>
  <c r="AT36" i="8"/>
  <c r="AT192" i="9"/>
  <c r="AW43" i="1"/>
  <c r="AW63" i="5" s="1"/>
  <c r="AW42" i="1"/>
  <c r="AW62" i="5" s="1"/>
  <c r="AW41" i="1"/>
  <c r="AW61" i="5" s="1"/>
  <c r="AW40" i="1"/>
  <c r="AW60" i="5" s="1"/>
  <c r="AW39" i="1"/>
  <c r="AW59" i="5" s="1"/>
  <c r="AW27" i="1"/>
  <c r="AW31" i="5" s="1"/>
  <c r="AW45" i="3"/>
  <c r="AW65" i="6" s="1"/>
  <c r="AW43" i="3"/>
  <c r="AW63" i="6" s="1"/>
  <c r="AW42" i="3"/>
  <c r="AW62" i="6" s="1"/>
  <c r="AW41" i="3"/>
  <c r="AW61" i="6" s="1"/>
  <c r="AW40" i="3"/>
  <c r="AW39" i="3"/>
  <c r="AW59" i="6" s="1"/>
  <c r="AV89" i="1"/>
  <c r="AV139" i="5" s="1"/>
  <c r="AV142" i="5" s="1"/>
  <c r="AV88" i="1"/>
  <c r="AV138" i="5" s="1"/>
  <c r="AV141" i="5" s="1"/>
  <c r="AV85" i="1"/>
  <c r="AV83" i="1"/>
  <c r="AV82" i="1"/>
  <c r="AV241" i="5" s="1"/>
  <c r="AV136" i="6"/>
  <c r="AV226" i="11" s="1"/>
  <c r="AV138" i="6"/>
  <c r="AV139" i="6"/>
  <c r="AV60" i="3"/>
  <c r="AU150" i="6"/>
  <c r="AV48" i="3"/>
  <c r="AW69" i="10" l="1"/>
  <c r="AW59" i="10"/>
  <c r="AW50" i="10"/>
  <c r="AW41" i="10"/>
  <c r="AW32" i="10"/>
  <c r="AW10" i="10"/>
  <c r="AU16" i="3"/>
  <c r="AV69" i="10"/>
  <c r="AV229" i="10" s="1"/>
  <c r="AV59" i="10"/>
  <c r="AV218" i="10" s="1"/>
  <c r="AV50" i="10"/>
  <c r="AV209" i="10" s="1"/>
  <c r="AV41" i="10"/>
  <c r="AV199" i="10" s="1"/>
  <c r="AV32" i="10"/>
  <c r="AV189" i="10" s="1"/>
  <c r="AV10" i="10"/>
  <c r="AV15" i="10" s="1"/>
  <c r="AU21" i="1"/>
  <c r="AU18" i="12"/>
  <c r="AU23" i="12" s="1"/>
  <c r="AS247" i="8"/>
  <c r="AV134" i="5"/>
  <c r="AV242" i="5"/>
  <c r="AV136" i="5"/>
  <c r="AV225" i="11" s="1"/>
  <c r="AV243" i="5"/>
  <c r="AW176" i="5"/>
  <c r="AW177" i="5"/>
  <c r="AW178" i="5"/>
  <c r="AW179" i="5"/>
  <c r="AW180" i="5"/>
  <c r="AW181" i="5"/>
  <c r="AW182" i="5"/>
  <c r="AW183" i="5"/>
  <c r="AW184" i="5"/>
  <c r="AW185" i="5"/>
  <c r="AW186" i="5"/>
  <c r="AW187" i="5"/>
  <c r="AW188" i="5"/>
  <c r="AW189" i="5"/>
  <c r="AW190" i="5"/>
  <c r="AV228" i="6"/>
  <c r="AV229" i="6"/>
  <c r="AV230" i="6"/>
  <c r="AV231" i="6"/>
  <c r="AV232" i="6"/>
  <c r="AV233" i="6"/>
  <c r="AV234" i="6"/>
  <c r="AV235" i="6"/>
  <c r="AV236" i="6"/>
  <c r="AV237" i="6"/>
  <c r="AV238" i="6"/>
  <c r="AV239" i="6"/>
  <c r="AV240" i="6"/>
  <c r="AV241" i="6"/>
  <c r="AV242" i="6"/>
  <c r="AW51" i="3"/>
  <c r="AV330" i="6"/>
  <c r="AW53" i="3"/>
  <c r="AV331" i="6"/>
  <c r="AU313" i="6"/>
  <c r="AU314" i="6"/>
  <c r="AU317" i="6" s="1"/>
  <c r="AU321" i="6" s="1"/>
  <c r="AU312" i="6"/>
  <c r="AV227" i="5"/>
  <c r="AV228" i="5"/>
  <c r="AV231" i="5" s="1"/>
  <c r="AV235" i="5" s="1"/>
  <c r="AV226" i="5"/>
  <c r="AU15" i="10"/>
  <c r="AU16" i="4"/>
  <c r="AW197" i="5"/>
  <c r="AW199" i="5"/>
  <c r="AW60" i="6"/>
  <c r="AW262" i="6"/>
  <c r="AW263" i="6"/>
  <c r="AW264" i="6"/>
  <c r="AW265" i="6"/>
  <c r="AW266" i="6"/>
  <c r="AW267" i="6"/>
  <c r="AW268" i="6"/>
  <c r="AW269" i="6"/>
  <c r="AW270" i="6"/>
  <c r="AW271" i="6"/>
  <c r="AW272" i="6"/>
  <c r="AW273" i="6"/>
  <c r="AW274" i="6"/>
  <c r="AW275" i="6"/>
  <c r="AW276" i="6"/>
  <c r="AW245" i="6"/>
  <c r="AW246" i="6"/>
  <c r="AW247" i="6"/>
  <c r="AW248" i="6"/>
  <c r="AW249" i="6"/>
  <c r="AW250" i="6"/>
  <c r="AW251" i="6"/>
  <c r="AW252" i="6"/>
  <c r="AW253" i="6"/>
  <c r="AW254" i="6"/>
  <c r="AW255" i="6"/>
  <c r="AW256" i="6"/>
  <c r="AW257" i="6"/>
  <c r="AW258" i="6"/>
  <c r="AW259" i="6"/>
  <c r="AW211" i="6"/>
  <c r="AW212" i="6"/>
  <c r="AW213" i="6"/>
  <c r="AW214" i="6"/>
  <c r="AW215" i="6"/>
  <c r="AW216" i="6"/>
  <c r="AW217" i="6"/>
  <c r="AW218" i="6"/>
  <c r="AW219" i="6"/>
  <c r="AW220" i="6"/>
  <c r="AW221" i="6"/>
  <c r="AW222" i="6"/>
  <c r="AW223" i="6"/>
  <c r="AW224" i="6"/>
  <c r="AW225" i="6"/>
  <c r="AW194" i="6"/>
  <c r="AW195" i="6"/>
  <c r="AW196" i="6"/>
  <c r="AW197" i="6"/>
  <c r="AW198" i="6"/>
  <c r="AW199" i="6"/>
  <c r="AW200" i="6"/>
  <c r="AW201" i="6"/>
  <c r="AW202" i="6"/>
  <c r="AW203" i="6"/>
  <c r="AW204" i="6"/>
  <c r="AW205" i="6"/>
  <c r="AW206" i="6"/>
  <c r="AW207" i="6"/>
  <c r="AW208" i="6"/>
  <c r="AW177" i="6"/>
  <c r="AW178" i="6"/>
  <c r="AW179" i="6"/>
  <c r="AW180" i="6"/>
  <c r="AW181" i="6"/>
  <c r="AW182" i="6"/>
  <c r="AW183" i="6"/>
  <c r="AW184" i="6"/>
  <c r="AW185" i="6"/>
  <c r="AW186" i="6"/>
  <c r="AW187" i="6"/>
  <c r="AW188" i="6"/>
  <c r="AW189" i="6"/>
  <c r="AW190" i="6"/>
  <c r="AW191" i="6"/>
  <c r="AU283" i="6"/>
  <c r="AU286" i="6" s="1"/>
  <c r="AU287" i="6"/>
  <c r="AU290" i="6" s="1"/>
  <c r="AU294" i="6" s="1"/>
  <c r="AU285" i="6"/>
  <c r="AW50" i="3"/>
  <c r="AW329" i="6" s="1"/>
  <c r="AV282" i="6"/>
  <c r="AV284" i="6"/>
  <c r="AV198" i="5"/>
  <c r="AU202" i="5"/>
  <c r="AU205" i="5" s="1"/>
  <c r="AU209" i="5" s="1"/>
  <c r="AU201" i="5"/>
  <c r="AU200" i="5"/>
  <c r="AU270" i="11"/>
  <c r="AU147" i="6"/>
  <c r="AU173" i="5"/>
  <c r="AU312" i="11" s="1"/>
  <c r="AW30" i="5"/>
  <c r="AS249" i="8"/>
  <c r="AV171" i="5"/>
  <c r="AV133" i="5"/>
  <c r="AV171" i="6"/>
  <c r="AV271" i="11" s="1"/>
  <c r="AV133" i="6"/>
  <c r="AU173" i="6"/>
  <c r="AU313" i="11" s="1"/>
  <c r="AV15" i="3"/>
  <c r="AU213" i="9"/>
  <c r="AV14" i="4"/>
  <c r="AU148" i="6"/>
  <c r="AX45" i="1"/>
  <c r="AX65" i="5" s="1"/>
  <c r="AX44" i="1"/>
  <c r="AX64" i="5" s="1"/>
  <c r="AW26" i="3"/>
  <c r="AV30" i="6"/>
  <c r="AV41" i="5"/>
  <c r="AV45" i="5"/>
  <c r="AV47" i="5"/>
  <c r="AV35" i="5"/>
  <c r="AV43" i="5"/>
  <c r="AV36" i="5"/>
  <c r="AV40" i="5"/>
  <c r="AV44" i="5"/>
  <c r="AV48" i="5"/>
  <c r="AV167" i="5" s="1"/>
  <c r="AV39" i="5"/>
  <c r="AV38" i="5"/>
  <c r="AV42" i="5"/>
  <c r="AV46" i="5"/>
  <c r="AW29" i="1"/>
  <c r="AW32" i="5" s="1"/>
  <c r="AV156" i="5"/>
  <c r="AW29" i="3"/>
  <c r="AV35" i="6"/>
  <c r="AV36" i="6"/>
  <c r="AV37" i="6"/>
  <c r="AV156" i="6" s="1"/>
  <c r="AV38" i="6"/>
  <c r="AV39" i="6"/>
  <c r="AV40" i="6"/>
  <c r="AV41" i="6"/>
  <c r="AV42" i="6"/>
  <c r="AV43" i="6"/>
  <c r="AV44" i="6"/>
  <c r="AV45" i="6"/>
  <c r="AV46" i="6"/>
  <c r="AV47" i="6"/>
  <c r="AV48" i="6"/>
  <c r="AV167" i="6" s="1"/>
  <c r="AV145" i="6"/>
  <c r="AV142" i="6"/>
  <c r="AV144" i="6"/>
  <c r="AV141" i="6"/>
  <c r="AU147" i="5"/>
  <c r="AU148" i="5"/>
  <c r="AV144" i="5"/>
  <c r="AV145" i="5"/>
  <c r="AU232" i="9"/>
  <c r="AU63" i="9"/>
  <c r="AU222" i="9"/>
  <c r="AT243" i="9"/>
  <c r="AX26" i="1"/>
  <c r="AX44" i="3"/>
  <c r="AX64" i="6" s="1"/>
  <c r="AU192" i="9"/>
  <c r="AU35" i="9"/>
  <c r="AZ206" i="10"/>
  <c r="AZ174" i="10"/>
  <c r="AZ182" i="10" s="1"/>
  <c r="AZ163" i="10"/>
  <c r="AZ171" i="10" s="1"/>
  <c r="BA235" i="10"/>
  <c r="BA238" i="10" s="1"/>
  <c r="AW84" i="8"/>
  <c r="AU54" i="9"/>
  <c r="AW80" i="1"/>
  <c r="AU72" i="9"/>
  <c r="AY239" i="8"/>
  <c r="AY242" i="8" s="1"/>
  <c r="AY210" i="8"/>
  <c r="AY178" i="8"/>
  <c r="AY186" i="8" s="1"/>
  <c r="AY167" i="8"/>
  <c r="AY175" i="8" s="1"/>
  <c r="AT247" i="8"/>
  <c r="AU17" i="3"/>
  <c r="AU22" i="3" s="1"/>
  <c r="AT245" i="9"/>
  <c r="AU44" i="9"/>
  <c r="AW218" i="10"/>
  <c r="AW209" i="10"/>
  <c r="AW229" i="10"/>
  <c r="AW199" i="10"/>
  <c r="AW189" i="10"/>
  <c r="AW15" i="10"/>
  <c r="AU74" i="8"/>
  <c r="AU233" i="8" s="1"/>
  <c r="AU63" i="8"/>
  <c r="AU222" i="8" s="1"/>
  <c r="AU53" i="8"/>
  <c r="AU213" i="8" s="1"/>
  <c r="AU43" i="8"/>
  <c r="AU203" i="8" s="1"/>
  <c r="AU33" i="8"/>
  <c r="AU193" i="8" s="1"/>
  <c r="AU10" i="8"/>
  <c r="AU15" i="8" s="1"/>
  <c r="AU192" i="8"/>
  <c r="AV44" i="10"/>
  <c r="AV59" i="9"/>
  <c r="AV218" i="9" s="1"/>
  <c r="AV50" i="9"/>
  <c r="AV209" i="9" s="1"/>
  <c r="AV69" i="9"/>
  <c r="AV229" i="9" s="1"/>
  <c r="AV41" i="9"/>
  <c r="AV199" i="9" s="1"/>
  <c r="AV32" i="9"/>
  <c r="AV189" i="9" s="1"/>
  <c r="AV10" i="9"/>
  <c r="AV15" i="9" s="1"/>
  <c r="AW79" i="9"/>
  <c r="AW49" i="9"/>
  <c r="AW40" i="9"/>
  <c r="AW68" i="9"/>
  <c r="AW58" i="9"/>
  <c r="AW31" i="9"/>
  <c r="AW21" i="9"/>
  <c r="AW26" i="9" s="1"/>
  <c r="AU202" i="8"/>
  <c r="AV202" i="10"/>
  <c r="AV73" i="8"/>
  <c r="AV62" i="8"/>
  <c r="AV52" i="8"/>
  <c r="AV42" i="8"/>
  <c r="AV32" i="8"/>
  <c r="AV21" i="8"/>
  <c r="AV26" i="8" s="1"/>
  <c r="AV72" i="10"/>
  <c r="AV54" i="10"/>
  <c r="AU212" i="8"/>
  <c r="AV198" i="9"/>
  <c r="AV217" i="9"/>
  <c r="AV232" i="10"/>
  <c r="AV63" i="10"/>
  <c r="AV213" i="10"/>
  <c r="AU221" i="8"/>
  <c r="AV222" i="10"/>
  <c r="AU232" i="8"/>
  <c r="AV188" i="9"/>
  <c r="AU202" i="9"/>
  <c r="AU243" i="9" s="1"/>
  <c r="AV228" i="9"/>
  <c r="AV35" i="10"/>
  <c r="AW15" i="3"/>
  <c r="AT249" i="8"/>
  <c r="AV208" i="9"/>
  <c r="AV192" i="10"/>
  <c r="AV16" i="1"/>
  <c r="AW48" i="3"/>
  <c r="AW60" i="3"/>
  <c r="AV150" i="6"/>
  <c r="AW139" i="6"/>
  <c r="AW138" i="6"/>
  <c r="AW136" i="6"/>
  <c r="AW226" i="11" s="1"/>
  <c r="AW82" i="1"/>
  <c r="AW241" i="5" s="1"/>
  <c r="AW83" i="1"/>
  <c r="AW85" i="1"/>
  <c r="AW88" i="1"/>
  <c r="AW138" i="5" s="1"/>
  <c r="AW141" i="5" s="1"/>
  <c r="AW89" i="1"/>
  <c r="AW139" i="5" s="1"/>
  <c r="AW142" i="5" s="1"/>
  <c r="AX39" i="3"/>
  <c r="AX59" i="6" s="1"/>
  <c r="AX40" i="3"/>
  <c r="AX41" i="3"/>
  <c r="AX61" i="6" s="1"/>
  <c r="AX42" i="3"/>
  <c r="AX62" i="6" s="1"/>
  <c r="AX43" i="3"/>
  <c r="AX63" i="6" s="1"/>
  <c r="AX45" i="3"/>
  <c r="AX65" i="6" s="1"/>
  <c r="AX27" i="1"/>
  <c r="AX31" i="5" s="1"/>
  <c r="AX39" i="1"/>
  <c r="AX59" i="5" s="1"/>
  <c r="AX40" i="1"/>
  <c r="AX60" i="5" s="1"/>
  <c r="AX41" i="1"/>
  <c r="AX61" i="5" s="1"/>
  <c r="AX42" i="1"/>
  <c r="AX62" i="5" s="1"/>
  <c r="AX43" i="1"/>
  <c r="AX63" i="5" s="1"/>
  <c r="AV17" i="4" l="1"/>
  <c r="AV16" i="3"/>
  <c r="AW49" i="10"/>
  <c r="AU22" i="4"/>
  <c r="AW40" i="10"/>
  <c r="AV21" i="1"/>
  <c r="AV18" i="12"/>
  <c r="AV23" i="12" s="1"/>
  <c r="AW21" i="10"/>
  <c r="AW26" i="10" s="1"/>
  <c r="AW68" i="10"/>
  <c r="AW31" i="10"/>
  <c r="AW188" i="10" s="1"/>
  <c r="AW192" i="10" s="1"/>
  <c r="AW58" i="10"/>
  <c r="AW217" i="10" s="1"/>
  <c r="AW222" i="10" s="1"/>
  <c r="AW136" i="5"/>
  <c r="AW225" i="11" s="1"/>
  <c r="AW243" i="5"/>
  <c r="AW134" i="5"/>
  <c r="AW242" i="5"/>
  <c r="AX176" i="5"/>
  <c r="AX177" i="5"/>
  <c r="AX178" i="5"/>
  <c r="AX179" i="5"/>
  <c r="AX180" i="5"/>
  <c r="AX181" i="5"/>
  <c r="AX182" i="5"/>
  <c r="AX183" i="5"/>
  <c r="AX184" i="5"/>
  <c r="AX185" i="5"/>
  <c r="AX186" i="5"/>
  <c r="AX187" i="5"/>
  <c r="AX188" i="5"/>
  <c r="AX189" i="5"/>
  <c r="AX190" i="5"/>
  <c r="AW228" i="6"/>
  <c r="AW229" i="6"/>
  <c r="AW230" i="6"/>
  <c r="AW231" i="6"/>
  <c r="AW232" i="6"/>
  <c r="AW233" i="6"/>
  <c r="AW234" i="6"/>
  <c r="AW235" i="6"/>
  <c r="AW236" i="6"/>
  <c r="AW237" i="6"/>
  <c r="AW238" i="6"/>
  <c r="AW239" i="6"/>
  <c r="AW240" i="6"/>
  <c r="AW241" i="6"/>
  <c r="AW242" i="6"/>
  <c r="AX53" i="3"/>
  <c r="AX136" i="6" s="1"/>
  <c r="AX226" i="11" s="1"/>
  <c r="AW331" i="6"/>
  <c r="AX51" i="3"/>
  <c r="AW330" i="6"/>
  <c r="AV314" i="6"/>
  <c r="AV317" i="6" s="1"/>
  <c r="AV321" i="6" s="1"/>
  <c r="AV312" i="6"/>
  <c r="AV313" i="6"/>
  <c r="AW226" i="5"/>
  <c r="AW227" i="5"/>
  <c r="AW228" i="5"/>
  <c r="AW231" i="5" s="1"/>
  <c r="AW235" i="5" s="1"/>
  <c r="AU189" i="10"/>
  <c r="AU192" i="10" s="1"/>
  <c r="AU35" i="10"/>
  <c r="AU199" i="10"/>
  <c r="AU202" i="10" s="1"/>
  <c r="AU44" i="10"/>
  <c r="AU209" i="10"/>
  <c r="AU213" i="10" s="1"/>
  <c r="AU54" i="10"/>
  <c r="AU218" i="10"/>
  <c r="AU222" i="10" s="1"/>
  <c r="AU63" i="10"/>
  <c r="AU229" i="10"/>
  <c r="AU232" i="10" s="1"/>
  <c r="AU72" i="10"/>
  <c r="AV16" i="4"/>
  <c r="AX60" i="6"/>
  <c r="AX262" i="6"/>
  <c r="AX263" i="6"/>
  <c r="AX264" i="6"/>
  <c r="AX265" i="6"/>
  <c r="AX266" i="6"/>
  <c r="AX267" i="6"/>
  <c r="AX268" i="6"/>
  <c r="AX269" i="6"/>
  <c r="AX270" i="6"/>
  <c r="AX271" i="6"/>
  <c r="AX272" i="6"/>
  <c r="AX273" i="6"/>
  <c r="AX274" i="6"/>
  <c r="AX275" i="6"/>
  <c r="AX276" i="6"/>
  <c r="AX245" i="6"/>
  <c r="AX246" i="6"/>
  <c r="AX247" i="6"/>
  <c r="AX248" i="6"/>
  <c r="AX249" i="6"/>
  <c r="AX250" i="6"/>
  <c r="AX251" i="6"/>
  <c r="AX252" i="6"/>
  <c r="AX253" i="6"/>
  <c r="AX254" i="6"/>
  <c r="AX255" i="6"/>
  <c r="AX256" i="6"/>
  <c r="AX257" i="6"/>
  <c r="AX258" i="6"/>
  <c r="AX259" i="6"/>
  <c r="AX211" i="6"/>
  <c r="AX212" i="6"/>
  <c r="AX213" i="6"/>
  <c r="AX214" i="6"/>
  <c r="AX215" i="6"/>
  <c r="AX216" i="6"/>
  <c r="AX217" i="6"/>
  <c r="AX218" i="6"/>
  <c r="AX219" i="6"/>
  <c r="AX220" i="6"/>
  <c r="AX221" i="6"/>
  <c r="AX222" i="6"/>
  <c r="AX223" i="6"/>
  <c r="AX224" i="6"/>
  <c r="AX225" i="6"/>
  <c r="AX194" i="6"/>
  <c r="AX195" i="6"/>
  <c r="AX196" i="6"/>
  <c r="AX197" i="6"/>
  <c r="AX198" i="6"/>
  <c r="AX199" i="6"/>
  <c r="AX200" i="6"/>
  <c r="AX201" i="6"/>
  <c r="AX202" i="6"/>
  <c r="AX203" i="6"/>
  <c r="AX204" i="6"/>
  <c r="AX205" i="6"/>
  <c r="AX206" i="6"/>
  <c r="AX207" i="6"/>
  <c r="AX208" i="6"/>
  <c r="AX177" i="6"/>
  <c r="AX178" i="6"/>
  <c r="AX179" i="6"/>
  <c r="AX180" i="6"/>
  <c r="AX181" i="6"/>
  <c r="AX182" i="6"/>
  <c r="AX183" i="6"/>
  <c r="AX184" i="6"/>
  <c r="AX185" i="6"/>
  <c r="AX186" i="6"/>
  <c r="AX187" i="6"/>
  <c r="AX188" i="6"/>
  <c r="AX189" i="6"/>
  <c r="AX190" i="6"/>
  <c r="AX191" i="6"/>
  <c r="AX197" i="5"/>
  <c r="AX199" i="5"/>
  <c r="AV283" i="6"/>
  <c r="AV286" i="6" s="1"/>
  <c r="AV287" i="6"/>
  <c r="AV290" i="6" s="1"/>
  <c r="AV294" i="6" s="1"/>
  <c r="AV285" i="6"/>
  <c r="AX50" i="3"/>
  <c r="AX329" i="6" s="1"/>
  <c r="AW282" i="6"/>
  <c r="AW284" i="6"/>
  <c r="AW198" i="5"/>
  <c r="AV202" i="5"/>
  <c r="AV205" i="5" s="1"/>
  <c r="AV209" i="5" s="1"/>
  <c r="AV201" i="5"/>
  <c r="AV200" i="5"/>
  <c r="AV270" i="11"/>
  <c r="AV173" i="5"/>
  <c r="AV312" i="11" s="1"/>
  <c r="AX30" i="5"/>
  <c r="AW171" i="5"/>
  <c r="AW133" i="5"/>
  <c r="AW171" i="6"/>
  <c r="AW271" i="11" s="1"/>
  <c r="AW133" i="6"/>
  <c r="AV148" i="6"/>
  <c r="AV173" i="6"/>
  <c r="AV313" i="11" s="1"/>
  <c r="AV33" i="8"/>
  <c r="AV193" i="8" s="1"/>
  <c r="AV53" i="8"/>
  <c r="AV213" i="8" s="1"/>
  <c r="AW14" i="4"/>
  <c r="AW17" i="4" s="1"/>
  <c r="AY44" i="1"/>
  <c r="AY64" i="5" s="1"/>
  <c r="AY45" i="1"/>
  <c r="AY65" i="5" s="1"/>
  <c r="AX26" i="3"/>
  <c r="AW30" i="6"/>
  <c r="AW41" i="5"/>
  <c r="AW45" i="5"/>
  <c r="AW47" i="5"/>
  <c r="AW36" i="5"/>
  <c r="AW40" i="5"/>
  <c r="AW44" i="5"/>
  <c r="AW35" i="5"/>
  <c r="AW39" i="5"/>
  <c r="AW43" i="5"/>
  <c r="AW48" i="5"/>
  <c r="AW167" i="5" s="1"/>
  <c r="AW38" i="5"/>
  <c r="AW42" i="5"/>
  <c r="AW46" i="5"/>
  <c r="AV147" i="6"/>
  <c r="AX29" i="3"/>
  <c r="AW35" i="6"/>
  <c r="AW36" i="6"/>
  <c r="AW37" i="6"/>
  <c r="AW156" i="6" s="1"/>
  <c r="AW38" i="6"/>
  <c r="AW39" i="6"/>
  <c r="AW40" i="6"/>
  <c r="AW41" i="6"/>
  <c r="AW42" i="6"/>
  <c r="AW43" i="6"/>
  <c r="AW44" i="6"/>
  <c r="AW45" i="6"/>
  <c r="AW46" i="6"/>
  <c r="AW47" i="6"/>
  <c r="AW48" i="6"/>
  <c r="AW167" i="6" s="1"/>
  <c r="AX29" i="1"/>
  <c r="AX32" i="5" s="1"/>
  <c r="AW156" i="5"/>
  <c r="AW142" i="6"/>
  <c r="AW145" i="6"/>
  <c r="AW141" i="6"/>
  <c r="AW144" i="6"/>
  <c r="AV148" i="5"/>
  <c r="AV147" i="5"/>
  <c r="AW145" i="5"/>
  <c r="AW144" i="5"/>
  <c r="AV63" i="8"/>
  <c r="AV222" i="8" s="1"/>
  <c r="AV72" i="9"/>
  <c r="AY26" i="1"/>
  <c r="AV213" i="9"/>
  <c r="AV74" i="8"/>
  <c r="AV233" i="8" s="1"/>
  <c r="AY44" i="3"/>
  <c r="AY64" i="6" s="1"/>
  <c r="AV44" i="9"/>
  <c r="AV202" i="9"/>
  <c r="BA206" i="10"/>
  <c r="BA174" i="10"/>
  <c r="BA182" i="10" s="1"/>
  <c r="BA163" i="10"/>
  <c r="BA171" i="10" s="1"/>
  <c r="BB235" i="10"/>
  <c r="BB238" i="10" s="1"/>
  <c r="AX84" i="8"/>
  <c r="AU57" i="8"/>
  <c r="AV10" i="8"/>
  <c r="AV15" i="8" s="1"/>
  <c r="AX80" i="1"/>
  <c r="AV43" i="8"/>
  <c r="AV203" i="8" s="1"/>
  <c r="AU67" i="8"/>
  <c r="AU226" i="8"/>
  <c r="AU217" i="8"/>
  <c r="AZ239" i="8"/>
  <c r="AZ242" i="8" s="1"/>
  <c r="AZ210" i="8"/>
  <c r="AZ178" i="8"/>
  <c r="AZ186" i="8" s="1"/>
  <c r="AZ167" i="8"/>
  <c r="AZ175" i="8" s="1"/>
  <c r="AU77" i="8"/>
  <c r="AU236" i="8"/>
  <c r="AV232" i="9"/>
  <c r="AV54" i="9"/>
  <c r="AV63" i="9"/>
  <c r="AU46" i="8"/>
  <c r="AU36" i="8"/>
  <c r="AU245" i="9"/>
  <c r="AV222" i="9"/>
  <c r="AU206" i="8"/>
  <c r="AU196" i="8"/>
  <c r="AX79" i="9"/>
  <c r="AX68" i="9"/>
  <c r="AX58" i="9"/>
  <c r="AX49" i="9"/>
  <c r="AX31" i="9"/>
  <c r="AX21" i="9"/>
  <c r="AX26" i="9" s="1"/>
  <c r="AX40" i="9"/>
  <c r="AV192" i="8"/>
  <c r="AV202" i="8"/>
  <c r="AV212" i="8"/>
  <c r="AV217" i="8" s="1"/>
  <c r="AV57" i="8"/>
  <c r="AW188" i="9"/>
  <c r="AW198" i="10"/>
  <c r="AW202" i="10" s="1"/>
  <c r="AW44" i="10"/>
  <c r="AW208" i="10"/>
  <c r="AW213" i="10" s="1"/>
  <c r="AW54" i="10"/>
  <c r="AV221" i="8"/>
  <c r="AW217" i="9"/>
  <c r="AW50" i="9"/>
  <c r="AW209" i="9" s="1"/>
  <c r="AW41" i="9"/>
  <c r="AW199" i="9" s="1"/>
  <c r="AW69" i="9"/>
  <c r="AW229" i="9" s="1"/>
  <c r="AW59" i="9"/>
  <c r="AW218" i="9" s="1"/>
  <c r="AW32" i="9"/>
  <c r="AW189" i="9" s="1"/>
  <c r="AW10" i="9"/>
  <c r="AW15" i="9" s="1"/>
  <c r="AV232" i="8"/>
  <c r="AV236" i="8" s="1"/>
  <c r="AW228" i="9"/>
  <c r="AW73" i="8"/>
  <c r="AW62" i="8"/>
  <c r="AW52" i="8"/>
  <c r="AW42" i="8"/>
  <c r="AW32" i="8"/>
  <c r="AW21" i="8"/>
  <c r="AW26" i="8" s="1"/>
  <c r="AV245" i="10"/>
  <c r="AW228" i="10"/>
  <c r="AW232" i="10" s="1"/>
  <c r="AW72" i="10"/>
  <c r="AV35" i="9"/>
  <c r="AW198" i="9"/>
  <c r="AX14" i="4"/>
  <c r="AV17" i="3"/>
  <c r="AV22" i="3" s="1"/>
  <c r="AW21" i="1"/>
  <c r="AV192" i="9"/>
  <c r="AV243" i="10"/>
  <c r="AW208" i="9"/>
  <c r="AW16" i="3"/>
  <c r="AY43" i="1"/>
  <c r="AY63" i="5" s="1"/>
  <c r="AY42" i="1"/>
  <c r="AY62" i="5" s="1"/>
  <c r="AY41" i="1"/>
  <c r="AY61" i="5" s="1"/>
  <c r="AY40" i="1"/>
  <c r="AY60" i="5" s="1"/>
  <c r="AY39" i="1"/>
  <c r="AY59" i="5" s="1"/>
  <c r="AY27" i="1"/>
  <c r="AY31" i="5" s="1"/>
  <c r="AY45" i="3"/>
  <c r="AY65" i="6" s="1"/>
  <c r="AY43" i="3"/>
  <c r="AY63" i="6" s="1"/>
  <c r="AY42" i="3"/>
  <c r="AY62" i="6" s="1"/>
  <c r="AY41" i="3"/>
  <c r="AY61" i="6" s="1"/>
  <c r="AY40" i="3"/>
  <c r="AY39" i="3"/>
  <c r="AY59" i="6" s="1"/>
  <c r="AX89" i="1"/>
  <c r="AX139" i="5" s="1"/>
  <c r="AX142" i="5" s="1"/>
  <c r="AX88" i="1"/>
  <c r="AX138" i="5" s="1"/>
  <c r="AX141" i="5" s="1"/>
  <c r="AX85" i="1"/>
  <c r="AX83" i="1"/>
  <c r="AX82" i="1"/>
  <c r="AX241" i="5" s="1"/>
  <c r="AX138" i="6"/>
  <c r="AX139" i="6"/>
  <c r="AX60" i="3"/>
  <c r="AW150" i="6"/>
  <c r="AX48" i="3"/>
  <c r="AY69" i="10" l="1"/>
  <c r="AY59" i="10"/>
  <c r="AY50" i="10"/>
  <c r="AY41" i="10"/>
  <c r="AY32" i="10"/>
  <c r="AY10" i="10"/>
  <c r="AX69" i="10"/>
  <c r="AX229" i="10" s="1"/>
  <c r="AX59" i="10"/>
  <c r="AX218" i="10" s="1"/>
  <c r="AX50" i="10"/>
  <c r="AX209" i="10" s="1"/>
  <c r="AX41" i="10"/>
  <c r="AX199" i="10" s="1"/>
  <c r="AX32" i="10"/>
  <c r="AX189" i="10" s="1"/>
  <c r="AX10" i="10"/>
  <c r="AX15" i="10" s="1"/>
  <c r="AX58" i="10"/>
  <c r="AX217" i="10" s="1"/>
  <c r="AV22" i="4"/>
  <c r="AW35" i="10"/>
  <c r="AW63" i="10"/>
  <c r="AX49" i="10"/>
  <c r="AX208" i="10" s="1"/>
  <c r="AX40" i="10"/>
  <c r="AX198" i="10" s="1"/>
  <c r="AX31" i="10"/>
  <c r="AX188" i="10" s="1"/>
  <c r="AX192" i="10" s="1"/>
  <c r="AX134" i="5"/>
  <c r="AX242" i="5"/>
  <c r="AX136" i="5"/>
  <c r="AX225" i="11" s="1"/>
  <c r="AX243" i="5"/>
  <c r="AY176" i="5"/>
  <c r="AY177" i="5"/>
  <c r="AY178" i="5"/>
  <c r="AY179" i="5"/>
  <c r="AY180" i="5"/>
  <c r="AY181" i="5"/>
  <c r="AY182" i="5"/>
  <c r="AY183" i="5"/>
  <c r="AY184" i="5"/>
  <c r="AY185" i="5"/>
  <c r="AY186" i="5"/>
  <c r="AY187" i="5"/>
  <c r="AY188" i="5"/>
  <c r="AY189" i="5"/>
  <c r="AY190" i="5"/>
  <c r="AX228" i="6"/>
  <c r="AX229" i="6"/>
  <c r="AX230" i="6"/>
  <c r="AX231" i="6"/>
  <c r="AX232" i="6"/>
  <c r="AX233" i="6"/>
  <c r="AX234" i="6"/>
  <c r="AX235" i="6"/>
  <c r="AX236" i="6"/>
  <c r="AX237" i="6"/>
  <c r="AX238" i="6"/>
  <c r="AX239" i="6"/>
  <c r="AX240" i="6"/>
  <c r="AX241" i="6"/>
  <c r="AX242" i="6"/>
  <c r="AY51" i="3"/>
  <c r="AX330" i="6"/>
  <c r="AY53" i="3"/>
  <c r="AY136" i="6" s="1"/>
  <c r="AY226" i="11" s="1"/>
  <c r="AX331" i="6"/>
  <c r="AW314" i="6"/>
  <c r="AW317" i="6" s="1"/>
  <c r="AW321" i="6" s="1"/>
  <c r="AW312" i="6"/>
  <c r="AW313" i="6"/>
  <c r="AX228" i="5"/>
  <c r="AX231" i="5" s="1"/>
  <c r="AX235" i="5" s="1"/>
  <c r="AX226" i="5"/>
  <c r="AX227" i="5"/>
  <c r="AU243" i="10"/>
  <c r="AU245" i="10"/>
  <c r="AX16" i="4"/>
  <c r="AW16" i="4"/>
  <c r="AX68" i="10"/>
  <c r="AX228" i="10" s="1"/>
  <c r="AX232" i="10" s="1"/>
  <c r="AX21" i="10"/>
  <c r="AX26" i="10" s="1"/>
  <c r="AY197" i="5"/>
  <c r="AY199" i="5"/>
  <c r="AY60" i="6"/>
  <c r="AY262" i="6"/>
  <c r="AY263" i="6"/>
  <c r="AY264" i="6"/>
  <c r="AY265" i="6"/>
  <c r="AY266" i="6"/>
  <c r="AY267" i="6"/>
  <c r="AY268" i="6"/>
  <c r="AY269" i="6"/>
  <c r="AY270" i="6"/>
  <c r="AY271" i="6"/>
  <c r="AY272" i="6"/>
  <c r="AY273" i="6"/>
  <c r="AY274" i="6"/>
  <c r="AY275" i="6"/>
  <c r="AY276" i="6"/>
  <c r="AY245" i="6"/>
  <c r="AY246" i="6"/>
  <c r="AY247" i="6"/>
  <c r="AY248" i="6"/>
  <c r="AY249" i="6"/>
  <c r="AY250" i="6"/>
  <c r="AY251" i="6"/>
  <c r="AY252" i="6"/>
  <c r="AY253" i="6"/>
  <c r="AY254" i="6"/>
  <c r="AY255" i="6"/>
  <c r="AY256" i="6"/>
  <c r="AY257" i="6"/>
  <c r="AY258" i="6"/>
  <c r="AY259" i="6"/>
  <c r="AY211" i="6"/>
  <c r="AY212" i="6"/>
  <c r="AY213" i="6"/>
  <c r="AY214" i="6"/>
  <c r="AY215" i="6"/>
  <c r="AY216" i="6"/>
  <c r="AY217" i="6"/>
  <c r="AY218" i="6"/>
  <c r="AY219" i="6"/>
  <c r="AY220" i="6"/>
  <c r="AY221" i="6"/>
  <c r="AY222" i="6"/>
  <c r="AY223" i="6"/>
  <c r="AY224" i="6"/>
  <c r="AY225" i="6"/>
  <c r="AY194" i="6"/>
  <c r="AY195" i="6"/>
  <c r="AY196" i="6"/>
  <c r="AY197" i="6"/>
  <c r="AY198" i="6"/>
  <c r="AY199" i="6"/>
  <c r="AY200" i="6"/>
  <c r="AY201" i="6"/>
  <c r="AY202" i="6"/>
  <c r="AY203" i="6"/>
  <c r="AY204" i="6"/>
  <c r="AY205" i="6"/>
  <c r="AY206" i="6"/>
  <c r="AY207" i="6"/>
  <c r="AY208" i="6"/>
  <c r="AY177" i="6"/>
  <c r="AY178" i="6"/>
  <c r="AY179" i="6"/>
  <c r="AY180" i="6"/>
  <c r="AY181" i="6"/>
  <c r="AY182" i="6"/>
  <c r="AY183" i="6"/>
  <c r="AY184" i="6"/>
  <c r="AY185" i="6"/>
  <c r="AY186" i="6"/>
  <c r="AY187" i="6"/>
  <c r="AY188" i="6"/>
  <c r="AY189" i="6"/>
  <c r="AY190" i="6"/>
  <c r="AY191" i="6"/>
  <c r="AW287" i="6"/>
  <c r="AW290" i="6" s="1"/>
  <c r="AW294" i="6" s="1"/>
  <c r="AW285" i="6"/>
  <c r="AW283" i="6"/>
  <c r="AW286" i="6" s="1"/>
  <c r="AY50" i="3"/>
  <c r="AY329" i="6" s="1"/>
  <c r="AX282" i="6"/>
  <c r="AX284" i="6"/>
  <c r="AX198" i="5"/>
  <c r="AW202" i="5"/>
  <c r="AW205" i="5" s="1"/>
  <c r="AW209" i="5" s="1"/>
  <c r="AW201" i="5"/>
  <c r="AW200" i="5"/>
  <c r="AW270" i="11"/>
  <c r="AY30" i="5"/>
  <c r="AV36" i="8"/>
  <c r="AV196" i="8"/>
  <c r="AX171" i="5"/>
  <c r="AX133" i="5"/>
  <c r="AX171" i="6"/>
  <c r="AX271" i="11" s="1"/>
  <c r="AX133" i="6"/>
  <c r="AV77" i="8"/>
  <c r="AW173" i="6"/>
  <c r="AW313" i="11" s="1"/>
  <c r="AV67" i="8"/>
  <c r="AV226" i="8"/>
  <c r="AW173" i="5"/>
  <c r="AW312" i="11" s="1"/>
  <c r="AW148" i="6"/>
  <c r="AZ45" i="1"/>
  <c r="AZ65" i="5" s="1"/>
  <c r="AZ44" i="1"/>
  <c r="AZ64" i="5" s="1"/>
  <c r="AY26" i="3"/>
  <c r="AX30" i="6"/>
  <c r="AX35" i="5"/>
  <c r="AX36" i="5"/>
  <c r="AX156" i="5"/>
  <c r="AX38" i="5"/>
  <c r="AX39" i="5"/>
  <c r="AX40" i="5"/>
  <c r="AX41" i="5"/>
  <c r="AX42" i="5"/>
  <c r="AX43" i="5"/>
  <c r="AX44" i="5"/>
  <c r="AX45" i="5"/>
  <c r="AX46" i="5"/>
  <c r="AX47" i="5"/>
  <c r="AX48" i="5"/>
  <c r="AX167" i="5" s="1"/>
  <c r="AW147" i="6"/>
  <c r="AY29" i="1"/>
  <c r="AY32" i="5" s="1"/>
  <c r="AY29" i="3"/>
  <c r="AX35" i="6"/>
  <c r="AX36" i="6"/>
  <c r="AX37" i="6"/>
  <c r="AX156" i="6" s="1"/>
  <c r="AX38" i="6"/>
  <c r="AX39" i="6"/>
  <c r="AX40" i="6"/>
  <c r="AX41" i="6"/>
  <c r="AX42" i="6"/>
  <c r="AX43" i="6"/>
  <c r="AX44" i="6"/>
  <c r="AX45" i="6"/>
  <c r="AX46" i="6"/>
  <c r="AX47" i="6"/>
  <c r="AX48" i="6"/>
  <c r="AX167" i="6" s="1"/>
  <c r="AX142" i="6"/>
  <c r="AX145" i="6"/>
  <c r="AX141" i="6"/>
  <c r="AX144" i="6"/>
  <c r="AW147" i="5"/>
  <c r="AW148" i="5"/>
  <c r="AX144" i="5"/>
  <c r="AX145" i="5"/>
  <c r="AV243" i="9"/>
  <c r="AV245" i="9"/>
  <c r="AZ26" i="1"/>
  <c r="AW17" i="3"/>
  <c r="AY84" i="8"/>
  <c r="AV206" i="8"/>
  <c r="AV247" i="8" s="1"/>
  <c r="AZ44" i="3"/>
  <c r="AZ64" i="6" s="1"/>
  <c r="AX63" i="10"/>
  <c r="BB206" i="10"/>
  <c r="BB174" i="10"/>
  <c r="BB182" i="10" s="1"/>
  <c r="BB163" i="10"/>
  <c r="BB171" i="10" s="1"/>
  <c r="BC235" i="10"/>
  <c r="BC238" i="10" s="1"/>
  <c r="AX213" i="10"/>
  <c r="AX54" i="10"/>
  <c r="AV46" i="8"/>
  <c r="AW44" i="9"/>
  <c r="AW63" i="9"/>
  <c r="AW202" i="9"/>
  <c r="AW222" i="9"/>
  <c r="AU247" i="8"/>
  <c r="AY80" i="1"/>
  <c r="BA239" i="8"/>
  <c r="BA242" i="8" s="1"/>
  <c r="BA210" i="8"/>
  <c r="BA178" i="8"/>
  <c r="BA186" i="8" s="1"/>
  <c r="BA167" i="8"/>
  <c r="BA175" i="8" s="1"/>
  <c r="AU249" i="8"/>
  <c r="AW72" i="9"/>
  <c r="AW232" i="9"/>
  <c r="AX35" i="10"/>
  <c r="AW54" i="9"/>
  <c r="AW232" i="8"/>
  <c r="AX198" i="9"/>
  <c r="AW213" i="9"/>
  <c r="AX16" i="1"/>
  <c r="AX44" i="10"/>
  <c r="AW243" i="10"/>
  <c r="AX202" i="10"/>
  <c r="AX188" i="9"/>
  <c r="AY79" i="9"/>
  <c r="AY68" i="9"/>
  <c r="AY58" i="9"/>
  <c r="AY49" i="9"/>
  <c r="AY31" i="9"/>
  <c r="AY21" i="9"/>
  <c r="AY26" i="9" s="1"/>
  <c r="AY40" i="9"/>
  <c r="AW35" i="9"/>
  <c r="AX208" i="9"/>
  <c r="AW221" i="8"/>
  <c r="AX73" i="8"/>
  <c r="AX62" i="8"/>
  <c r="AX52" i="8"/>
  <c r="AX42" i="8"/>
  <c r="AX32" i="8"/>
  <c r="AX21" i="8"/>
  <c r="AX26" i="8" s="1"/>
  <c r="AX15" i="3"/>
  <c r="AW192" i="8"/>
  <c r="AW192" i="9"/>
  <c r="AW245" i="10"/>
  <c r="AX217" i="9"/>
  <c r="AX69" i="9"/>
  <c r="AX229" i="9" s="1"/>
  <c r="AX59" i="9"/>
  <c r="AX218" i="9" s="1"/>
  <c r="AX50" i="9"/>
  <c r="AX209" i="9" s="1"/>
  <c r="AX41" i="9"/>
  <c r="AX199" i="9" s="1"/>
  <c r="AX32" i="9"/>
  <c r="AX189" i="9" s="1"/>
  <c r="AX10" i="9"/>
  <c r="AX15" i="9" s="1"/>
  <c r="AW202" i="8"/>
  <c r="AX228" i="9"/>
  <c r="AW74" i="8"/>
  <c r="AW233" i="8" s="1"/>
  <c r="AW63" i="8"/>
  <c r="AW222" i="8" s="1"/>
  <c r="AW53" i="8"/>
  <c r="AW213" i="8" s="1"/>
  <c r="AW43" i="8"/>
  <c r="AW203" i="8" s="1"/>
  <c r="AW33" i="8"/>
  <c r="AW193" i="8" s="1"/>
  <c r="AW10" i="8"/>
  <c r="AW15" i="8" s="1"/>
  <c r="AW212" i="8"/>
  <c r="AX222" i="10"/>
  <c r="AY48" i="3"/>
  <c r="AY60" i="3"/>
  <c r="AX150" i="6"/>
  <c r="AY139" i="6"/>
  <c r="AY138" i="6"/>
  <c r="AY82" i="1"/>
  <c r="AY241" i="5" s="1"/>
  <c r="AY83" i="1"/>
  <c r="AY85" i="1"/>
  <c r="AY88" i="1"/>
  <c r="AY138" i="5" s="1"/>
  <c r="AY141" i="5" s="1"/>
  <c r="AY89" i="1"/>
  <c r="AY139" i="5" s="1"/>
  <c r="AY142" i="5" s="1"/>
  <c r="AZ39" i="3"/>
  <c r="AZ59" i="6" s="1"/>
  <c r="AZ40" i="3"/>
  <c r="AZ41" i="3"/>
  <c r="AZ61" i="6" s="1"/>
  <c r="AZ42" i="3"/>
  <c r="AZ62" i="6" s="1"/>
  <c r="AZ43" i="3"/>
  <c r="AZ63" i="6" s="1"/>
  <c r="AZ45" i="3"/>
  <c r="AZ65" i="6" s="1"/>
  <c r="AZ27" i="1"/>
  <c r="AZ31" i="5" s="1"/>
  <c r="AZ39" i="1"/>
  <c r="AZ59" i="5" s="1"/>
  <c r="AZ40" i="1"/>
  <c r="AZ60" i="5" s="1"/>
  <c r="AZ41" i="1"/>
  <c r="AZ61" i="5" s="1"/>
  <c r="AZ42" i="1"/>
  <c r="AZ62" i="5" s="1"/>
  <c r="AZ43" i="1"/>
  <c r="AZ63" i="5" s="1"/>
  <c r="AX16" i="3" l="1"/>
  <c r="AX18" i="12"/>
  <c r="AX23" i="12" s="1"/>
  <c r="AX17" i="4"/>
  <c r="AX43" i="8"/>
  <c r="AX203" i="8" s="1"/>
  <c r="AW22" i="3"/>
  <c r="AX22" i="4"/>
  <c r="AY31" i="10"/>
  <c r="AY188" i="10" s="1"/>
  <c r="AW22" i="4"/>
  <c r="AY21" i="10"/>
  <c r="AY26" i="10" s="1"/>
  <c r="AZ31" i="10"/>
  <c r="AY58" i="10"/>
  <c r="AY217" i="10" s="1"/>
  <c r="AY49" i="10"/>
  <c r="AY208" i="10" s="1"/>
  <c r="AZ49" i="10"/>
  <c r="AZ40" i="10"/>
  <c r="AZ198" i="10" s="1"/>
  <c r="AZ68" i="10"/>
  <c r="AZ228" i="10" s="1"/>
  <c r="AZ58" i="10"/>
  <c r="AZ217" i="10" s="1"/>
  <c r="AY40" i="10"/>
  <c r="AY198" i="10" s="1"/>
  <c r="AX72" i="10"/>
  <c r="AZ21" i="10"/>
  <c r="AZ26" i="10" s="1"/>
  <c r="AW243" i="9"/>
  <c r="AY136" i="5"/>
  <c r="AY225" i="11" s="1"/>
  <c r="AY243" i="5"/>
  <c r="AY134" i="5"/>
  <c r="AY242" i="5"/>
  <c r="AX21" i="1"/>
  <c r="AZ176" i="5"/>
  <c r="AZ177" i="5"/>
  <c r="AZ178" i="5"/>
  <c r="AZ179" i="5"/>
  <c r="AZ180" i="5"/>
  <c r="AZ181" i="5"/>
  <c r="AZ182" i="5"/>
  <c r="AZ183" i="5"/>
  <c r="AZ184" i="5"/>
  <c r="AZ185" i="5"/>
  <c r="AZ186" i="5"/>
  <c r="AZ187" i="5"/>
  <c r="AZ188" i="5"/>
  <c r="AZ189" i="5"/>
  <c r="AZ190" i="5"/>
  <c r="AY228" i="6"/>
  <c r="AY229" i="6"/>
  <c r="AY230" i="6"/>
  <c r="AY231" i="6"/>
  <c r="AY232" i="6"/>
  <c r="AY233" i="6"/>
  <c r="AY234" i="6"/>
  <c r="AY235" i="6"/>
  <c r="AY236" i="6"/>
  <c r="AY237" i="6"/>
  <c r="AY238" i="6"/>
  <c r="AY239" i="6"/>
  <c r="AY240" i="6"/>
  <c r="AY241" i="6"/>
  <c r="AY242" i="6"/>
  <c r="AZ53" i="3"/>
  <c r="AY331" i="6"/>
  <c r="AZ51" i="3"/>
  <c r="AY330" i="6"/>
  <c r="AX312" i="6"/>
  <c r="AX313" i="6"/>
  <c r="AX314" i="6"/>
  <c r="AX317" i="6" s="1"/>
  <c r="AX321" i="6" s="1"/>
  <c r="AY228" i="5"/>
  <c r="AY231" i="5" s="1"/>
  <c r="AY235" i="5" s="1"/>
  <c r="AY227" i="5"/>
  <c r="AY226" i="5"/>
  <c r="AY68" i="10"/>
  <c r="AY228" i="10" s="1"/>
  <c r="AZ60" i="6"/>
  <c r="AZ262" i="6"/>
  <c r="AZ263" i="6"/>
  <c r="AZ264" i="6"/>
  <c r="AZ265" i="6"/>
  <c r="AZ266" i="6"/>
  <c r="AZ267" i="6"/>
  <c r="AZ268" i="6"/>
  <c r="AZ269" i="6"/>
  <c r="AZ270" i="6"/>
  <c r="AZ271" i="6"/>
  <c r="AZ272" i="6"/>
  <c r="AZ273" i="6"/>
  <c r="AZ274" i="6"/>
  <c r="AZ275" i="6"/>
  <c r="AZ276" i="6"/>
  <c r="AZ245" i="6"/>
  <c r="AZ246" i="6"/>
  <c r="AZ247" i="6"/>
  <c r="AZ248" i="6"/>
  <c r="AZ249" i="6"/>
  <c r="AZ250" i="6"/>
  <c r="AZ251" i="6"/>
  <c r="AZ252" i="6"/>
  <c r="AZ253" i="6"/>
  <c r="AZ254" i="6"/>
  <c r="AZ255" i="6"/>
  <c r="AZ256" i="6"/>
  <c r="AZ257" i="6"/>
  <c r="AZ258" i="6"/>
  <c r="AZ259" i="6"/>
  <c r="AZ211" i="6"/>
  <c r="AZ212" i="6"/>
  <c r="AZ213" i="6"/>
  <c r="AZ214" i="6"/>
  <c r="AZ215" i="6"/>
  <c r="AZ216" i="6"/>
  <c r="AZ217" i="6"/>
  <c r="AZ218" i="6"/>
  <c r="AZ219" i="6"/>
  <c r="AZ220" i="6"/>
  <c r="AZ221" i="6"/>
  <c r="AZ222" i="6"/>
  <c r="AZ223" i="6"/>
  <c r="AZ224" i="6"/>
  <c r="AZ225" i="6"/>
  <c r="AZ194" i="6"/>
  <c r="AZ195" i="6"/>
  <c r="AZ196" i="6"/>
  <c r="AZ197" i="6"/>
  <c r="AZ198" i="6"/>
  <c r="AZ199" i="6"/>
  <c r="AZ200" i="6"/>
  <c r="AZ201" i="6"/>
  <c r="AZ202" i="6"/>
  <c r="AZ203" i="6"/>
  <c r="AZ204" i="6"/>
  <c r="AZ205" i="6"/>
  <c r="AZ206" i="6"/>
  <c r="AZ207" i="6"/>
  <c r="AZ208" i="6"/>
  <c r="AZ177" i="6"/>
  <c r="AZ178" i="6"/>
  <c r="AZ179" i="6"/>
  <c r="AZ180" i="6"/>
  <c r="AZ181" i="6"/>
  <c r="AZ182" i="6"/>
  <c r="AZ183" i="6"/>
  <c r="AZ184" i="6"/>
  <c r="AZ185" i="6"/>
  <c r="AZ186" i="6"/>
  <c r="AZ187" i="6"/>
  <c r="AZ188" i="6"/>
  <c r="AZ189" i="6"/>
  <c r="AZ190" i="6"/>
  <c r="AZ191" i="6"/>
  <c r="AZ197" i="5"/>
  <c r="AZ199" i="5"/>
  <c r="AX283" i="6"/>
  <c r="AX286" i="6" s="1"/>
  <c r="AX287" i="6"/>
  <c r="AX290" i="6" s="1"/>
  <c r="AX294" i="6" s="1"/>
  <c r="AX285" i="6"/>
  <c r="AZ50" i="3"/>
  <c r="AZ329" i="6" s="1"/>
  <c r="AY282" i="6"/>
  <c r="AY284" i="6"/>
  <c r="AY198" i="5"/>
  <c r="AX202" i="5"/>
  <c r="AX205" i="5" s="1"/>
  <c r="AX209" i="5" s="1"/>
  <c r="AX201" i="5"/>
  <c r="AX200" i="5"/>
  <c r="AX270" i="11"/>
  <c r="AZ30" i="5"/>
  <c r="AX74" i="8"/>
  <c r="AX233" i="8" s="1"/>
  <c r="AY171" i="5"/>
  <c r="AY133" i="5"/>
  <c r="AY171" i="6"/>
  <c r="AY271" i="11" s="1"/>
  <c r="AY133" i="6"/>
  <c r="AX63" i="8"/>
  <c r="AX222" i="8" s="1"/>
  <c r="AX173" i="6"/>
  <c r="AX313" i="11" s="1"/>
  <c r="AX173" i="5"/>
  <c r="AX312" i="11" s="1"/>
  <c r="AX148" i="6"/>
  <c r="BA44" i="1"/>
  <c r="BA64" i="5" s="1"/>
  <c r="BA45" i="1"/>
  <c r="BA65" i="5" s="1"/>
  <c r="AZ26" i="3"/>
  <c r="AY30" i="6"/>
  <c r="AY38" i="5"/>
  <c r="AY42" i="5"/>
  <c r="AY46" i="5"/>
  <c r="AY40" i="5"/>
  <c r="AY36" i="5"/>
  <c r="AY44" i="5"/>
  <c r="AY156" i="5"/>
  <c r="AY41" i="5"/>
  <c r="AY45" i="5"/>
  <c r="AY47" i="5"/>
  <c r="AY35" i="5"/>
  <c r="AY39" i="5"/>
  <c r="AY43" i="5"/>
  <c r="AY48" i="5"/>
  <c r="AY167" i="5" s="1"/>
  <c r="AZ29" i="3"/>
  <c r="AY35" i="6"/>
  <c r="AY36" i="6"/>
  <c r="AY37" i="6"/>
  <c r="AY156" i="6" s="1"/>
  <c r="AY38" i="6"/>
  <c r="AY39" i="6"/>
  <c r="AY40" i="6"/>
  <c r="AY41" i="6"/>
  <c r="AY42" i="6"/>
  <c r="AY43" i="6"/>
  <c r="AY44" i="6"/>
  <c r="AY45" i="6"/>
  <c r="AY46" i="6"/>
  <c r="AY47" i="6"/>
  <c r="AY48" i="6"/>
  <c r="AY167" i="6" s="1"/>
  <c r="AZ29" i="1"/>
  <c r="AZ32" i="5" s="1"/>
  <c r="AY145" i="6"/>
  <c r="AY142" i="6"/>
  <c r="AY144" i="6"/>
  <c r="AY141" i="6"/>
  <c r="AX147" i="6"/>
  <c r="AX148" i="5"/>
  <c r="AX147" i="5"/>
  <c r="AY145" i="5"/>
  <c r="AY144" i="5"/>
  <c r="AX53" i="8"/>
  <c r="AX213" i="8" s="1"/>
  <c r="AX10" i="8"/>
  <c r="AX15" i="8" s="1"/>
  <c r="AX33" i="8"/>
  <c r="AX193" i="8" s="1"/>
  <c r="AX72" i="9"/>
  <c r="AV249" i="8"/>
  <c r="BA26" i="1"/>
  <c r="AX17" i="3"/>
  <c r="AZ84" i="8"/>
  <c r="BA44" i="3"/>
  <c r="BA64" i="6" s="1"/>
  <c r="AX243" i="10"/>
  <c r="BD235" i="10"/>
  <c r="BD238" i="10" s="1"/>
  <c r="BC206" i="10"/>
  <c r="BC174" i="10"/>
  <c r="BC182" i="10" s="1"/>
  <c r="BC163" i="10"/>
  <c r="BC171" i="10" s="1"/>
  <c r="AZ80" i="1"/>
  <c r="BB239" i="8"/>
  <c r="BB242" i="8" s="1"/>
  <c r="BB210" i="8"/>
  <c r="BB178" i="8"/>
  <c r="BB186" i="8" s="1"/>
  <c r="BB167" i="8"/>
  <c r="BB175" i="8" s="1"/>
  <c r="AW236" i="8"/>
  <c r="AX232" i="9"/>
  <c r="AW245" i="9"/>
  <c r="AW226" i="8"/>
  <c r="AY188" i="9"/>
  <c r="AW77" i="8"/>
  <c r="AX63" i="9"/>
  <c r="AX222" i="9"/>
  <c r="AX202" i="8"/>
  <c r="AX206" i="8" s="1"/>
  <c r="AX46" i="8"/>
  <c r="AY217" i="9"/>
  <c r="AW46" i="8"/>
  <c r="AY16" i="1"/>
  <c r="AX212" i="8"/>
  <c r="AX54" i="9"/>
  <c r="AY228" i="9"/>
  <c r="AY69" i="9"/>
  <c r="AY229" i="9" s="1"/>
  <c r="AY59" i="9"/>
  <c r="AY218" i="9" s="1"/>
  <c r="AY50" i="9"/>
  <c r="AY209" i="9" s="1"/>
  <c r="AY41" i="9"/>
  <c r="AY199" i="9" s="1"/>
  <c r="AY32" i="9"/>
  <c r="AY189" i="9" s="1"/>
  <c r="AY10" i="9"/>
  <c r="AY15" i="9" s="1"/>
  <c r="AZ188" i="10"/>
  <c r="AY208" i="9"/>
  <c r="AW206" i="8"/>
  <c r="AZ14" i="4"/>
  <c r="AX221" i="8"/>
  <c r="AX226" i="8" s="1"/>
  <c r="AX67" i="8"/>
  <c r="AX213" i="9"/>
  <c r="AW57" i="8"/>
  <c r="AZ79" i="9"/>
  <c r="AZ68" i="9"/>
  <c r="AZ58" i="9"/>
  <c r="AZ49" i="9"/>
  <c r="AZ40" i="9"/>
  <c r="AZ31" i="9"/>
  <c r="AZ21" i="9"/>
  <c r="AZ26" i="9" s="1"/>
  <c r="AW36" i="8"/>
  <c r="AX232" i="8"/>
  <c r="AX35" i="9"/>
  <c r="AX245" i="10"/>
  <c r="AZ208" i="10"/>
  <c r="AY73" i="8"/>
  <c r="AY62" i="8"/>
  <c r="AY52" i="8"/>
  <c r="AY42" i="8"/>
  <c r="AY32" i="8"/>
  <c r="AY21" i="8"/>
  <c r="AY26" i="8" s="1"/>
  <c r="AW217" i="8"/>
  <c r="AY14" i="4"/>
  <c r="AY17" i="4" s="1"/>
  <c r="AW196" i="8"/>
  <c r="AY198" i="9"/>
  <c r="AX192" i="9"/>
  <c r="AX44" i="9"/>
  <c r="AX192" i="8"/>
  <c r="AY15" i="3"/>
  <c r="AW67" i="8"/>
  <c r="AX202" i="9"/>
  <c r="BA43" i="1"/>
  <c r="BA63" i="5" s="1"/>
  <c r="BA42" i="1"/>
  <c r="BA62" i="5" s="1"/>
  <c r="BA41" i="1"/>
  <c r="BA61" i="5" s="1"/>
  <c r="BA40" i="1"/>
  <c r="BA60" i="5" s="1"/>
  <c r="BA39" i="1"/>
  <c r="BA59" i="5" s="1"/>
  <c r="BA27" i="1"/>
  <c r="BA31" i="5" s="1"/>
  <c r="BA45" i="3"/>
  <c r="BA65" i="6" s="1"/>
  <c r="BA43" i="3"/>
  <c r="BA63" i="6" s="1"/>
  <c r="BA42" i="3"/>
  <c r="BA62" i="6" s="1"/>
  <c r="BA41" i="3"/>
  <c r="BA61" i="6" s="1"/>
  <c r="BA40" i="3"/>
  <c r="BA39" i="3"/>
  <c r="BA59" i="6" s="1"/>
  <c r="AZ89" i="1"/>
  <c r="AZ139" i="5" s="1"/>
  <c r="AZ142" i="5" s="1"/>
  <c r="AZ88" i="1"/>
  <c r="AZ138" i="5" s="1"/>
  <c r="AZ141" i="5" s="1"/>
  <c r="AZ85" i="1"/>
  <c r="AZ83" i="1"/>
  <c r="AZ82" i="1"/>
  <c r="AZ241" i="5" s="1"/>
  <c r="AZ136" i="6"/>
  <c r="AZ226" i="11" s="1"/>
  <c r="AZ138" i="6"/>
  <c r="AZ139" i="6"/>
  <c r="AZ60" i="3"/>
  <c r="AY150" i="6"/>
  <c r="AZ48" i="3"/>
  <c r="BA69" i="10" l="1"/>
  <c r="BA59" i="10"/>
  <c r="BA50" i="10"/>
  <c r="BA41" i="10"/>
  <c r="BA32" i="10"/>
  <c r="BA10" i="10"/>
  <c r="AY43" i="8"/>
  <c r="AY203" i="8" s="1"/>
  <c r="AX22" i="3"/>
  <c r="AZ69" i="10"/>
  <c r="AZ229" i="10" s="1"/>
  <c r="AZ59" i="10"/>
  <c r="AZ218" i="10" s="1"/>
  <c r="AZ50" i="10"/>
  <c r="AZ209" i="10" s="1"/>
  <c r="AZ41" i="10"/>
  <c r="AZ199" i="10" s="1"/>
  <c r="AZ32" i="10"/>
  <c r="AZ189" i="10" s="1"/>
  <c r="AZ10" i="10"/>
  <c r="AZ15" i="10" s="1"/>
  <c r="AY21" i="1"/>
  <c r="AY18" i="12"/>
  <c r="AY23" i="12" s="1"/>
  <c r="AX36" i="8"/>
  <c r="AX236" i="8"/>
  <c r="AX77" i="8"/>
  <c r="AZ134" i="5"/>
  <c r="AZ242" i="5"/>
  <c r="AZ136" i="5"/>
  <c r="AZ225" i="11" s="1"/>
  <c r="AZ243" i="5"/>
  <c r="BA176" i="5"/>
  <c r="BA177" i="5"/>
  <c r="BA178" i="5"/>
  <c r="BA179" i="5"/>
  <c r="BA180" i="5"/>
  <c r="BA181" i="5"/>
  <c r="BA182" i="5"/>
  <c r="BA183" i="5"/>
  <c r="BA184" i="5"/>
  <c r="BA185" i="5"/>
  <c r="BA186" i="5"/>
  <c r="BA187" i="5"/>
  <c r="BA188" i="5"/>
  <c r="BA189" i="5"/>
  <c r="BA190" i="5"/>
  <c r="AZ228" i="6"/>
  <c r="AZ229" i="6"/>
  <c r="AZ230" i="6"/>
  <c r="AZ231" i="6"/>
  <c r="AZ232" i="6"/>
  <c r="AZ233" i="6"/>
  <c r="AZ234" i="6"/>
  <c r="AZ235" i="6"/>
  <c r="AZ236" i="6"/>
  <c r="AZ237" i="6"/>
  <c r="AZ238" i="6"/>
  <c r="AZ239" i="6"/>
  <c r="AZ240" i="6"/>
  <c r="AZ241" i="6"/>
  <c r="AZ242" i="6"/>
  <c r="BA51" i="3"/>
  <c r="AZ330" i="6"/>
  <c r="BA53" i="3"/>
  <c r="BA136" i="6" s="1"/>
  <c r="BA226" i="11" s="1"/>
  <c r="AZ331" i="6"/>
  <c r="AY314" i="6"/>
  <c r="AY317" i="6" s="1"/>
  <c r="AY321" i="6" s="1"/>
  <c r="AY312" i="6"/>
  <c r="AY313" i="6"/>
  <c r="AZ226" i="5"/>
  <c r="AZ228" i="5"/>
  <c r="AZ227" i="5"/>
  <c r="AY16" i="4"/>
  <c r="AY22" i="4" s="1"/>
  <c r="AZ16" i="4"/>
  <c r="AY15" i="10"/>
  <c r="BA197" i="5"/>
  <c r="BA199" i="5"/>
  <c r="BA60" i="6"/>
  <c r="BA262" i="6"/>
  <c r="BA263" i="6"/>
  <c r="BA264" i="6"/>
  <c r="BA265" i="6"/>
  <c r="BA266" i="6"/>
  <c r="BA267" i="6"/>
  <c r="BA268" i="6"/>
  <c r="BA269" i="6"/>
  <c r="BA270" i="6"/>
  <c r="BA271" i="6"/>
  <c r="BA272" i="6"/>
  <c r="BA273" i="6"/>
  <c r="BA274" i="6"/>
  <c r="BA275" i="6"/>
  <c r="BA276" i="6"/>
  <c r="BA245" i="6"/>
  <c r="BA246" i="6"/>
  <c r="BA247" i="6"/>
  <c r="BA248" i="6"/>
  <c r="BA249" i="6"/>
  <c r="BA250" i="6"/>
  <c r="BA251" i="6"/>
  <c r="BA252" i="6"/>
  <c r="BA253" i="6"/>
  <c r="BA254" i="6"/>
  <c r="BA255" i="6"/>
  <c r="BA256" i="6"/>
  <c r="BA257" i="6"/>
  <c r="BA258" i="6"/>
  <c r="BA259" i="6"/>
  <c r="BA211" i="6"/>
  <c r="BA212" i="6"/>
  <c r="BA213" i="6"/>
  <c r="BA214" i="6"/>
  <c r="BA215" i="6"/>
  <c r="BA216" i="6"/>
  <c r="BA217" i="6"/>
  <c r="BA218" i="6"/>
  <c r="BA219" i="6"/>
  <c r="BA220" i="6"/>
  <c r="BA221" i="6"/>
  <c r="BA222" i="6"/>
  <c r="BA223" i="6"/>
  <c r="BA224" i="6"/>
  <c r="BA225" i="6"/>
  <c r="BA194" i="6"/>
  <c r="BA195" i="6"/>
  <c r="BA196" i="6"/>
  <c r="BA197" i="6"/>
  <c r="BA198" i="6"/>
  <c r="BA199" i="6"/>
  <c r="BA200" i="6"/>
  <c r="BA201" i="6"/>
  <c r="BA202" i="6"/>
  <c r="BA203" i="6"/>
  <c r="BA204" i="6"/>
  <c r="BA205" i="6"/>
  <c r="BA206" i="6"/>
  <c r="BA207" i="6"/>
  <c r="BA208" i="6"/>
  <c r="BA177" i="6"/>
  <c r="BA178" i="6"/>
  <c r="BA179" i="6"/>
  <c r="BA180" i="6"/>
  <c r="BA181" i="6"/>
  <c r="BA182" i="6"/>
  <c r="BA183" i="6"/>
  <c r="BA184" i="6"/>
  <c r="BA185" i="6"/>
  <c r="BA186" i="6"/>
  <c r="BA187" i="6"/>
  <c r="BA188" i="6"/>
  <c r="BA189" i="6"/>
  <c r="BA190" i="6"/>
  <c r="BA191" i="6"/>
  <c r="AY283" i="6"/>
  <c r="AY286" i="6" s="1"/>
  <c r="AY287" i="6"/>
  <c r="AY294" i="6"/>
  <c r="AY285" i="6"/>
  <c r="BA50" i="3"/>
  <c r="BA329" i="6" s="1"/>
  <c r="AZ282" i="6"/>
  <c r="AZ284" i="6"/>
  <c r="AZ198" i="5"/>
  <c r="AY202" i="5"/>
  <c r="AY205" i="5" s="1"/>
  <c r="AY209" i="5" s="1"/>
  <c r="AY201" i="5"/>
  <c r="AY200" i="5"/>
  <c r="AY270" i="11"/>
  <c r="BA30" i="5"/>
  <c r="AX57" i="8"/>
  <c r="AY173" i="5"/>
  <c r="AY312" i="11" s="1"/>
  <c r="AZ171" i="5"/>
  <c r="AZ133" i="5"/>
  <c r="AZ171" i="6"/>
  <c r="AZ271" i="11" s="1"/>
  <c r="AZ133" i="6"/>
  <c r="AY173" i="6"/>
  <c r="AY313" i="11" s="1"/>
  <c r="AX217" i="8"/>
  <c r="AX247" i="8" s="1"/>
  <c r="BB45" i="1"/>
  <c r="BB65" i="5" s="1"/>
  <c r="BB44" i="1"/>
  <c r="BB64" i="5" s="1"/>
  <c r="BA26" i="3"/>
  <c r="AZ30" i="6"/>
  <c r="AZ35" i="5"/>
  <c r="AZ36" i="5"/>
  <c r="AZ38" i="5"/>
  <c r="AZ39" i="5"/>
  <c r="AZ40" i="5"/>
  <c r="AZ41" i="5"/>
  <c r="AZ42" i="5"/>
  <c r="AZ43" i="5"/>
  <c r="AZ44" i="5"/>
  <c r="AZ45" i="5"/>
  <c r="AZ46" i="5"/>
  <c r="AZ47" i="5"/>
  <c r="AZ48" i="5"/>
  <c r="AZ167" i="5" s="1"/>
  <c r="AY147" i="6"/>
  <c r="AY148" i="6"/>
  <c r="BA29" i="1"/>
  <c r="BA32" i="5" s="1"/>
  <c r="AZ156" i="5"/>
  <c r="BA29" i="3"/>
  <c r="AZ35" i="6"/>
  <c r="AZ36" i="6"/>
  <c r="AZ37" i="6"/>
  <c r="AZ156" i="6" s="1"/>
  <c r="AZ38" i="6"/>
  <c r="AZ39" i="6"/>
  <c r="AZ40" i="6"/>
  <c r="AZ41" i="6"/>
  <c r="AZ42" i="6"/>
  <c r="AZ43" i="6"/>
  <c r="AZ44" i="6"/>
  <c r="AZ45" i="6"/>
  <c r="AZ46" i="6"/>
  <c r="AZ47" i="6"/>
  <c r="AZ48" i="6"/>
  <c r="AZ167" i="6" s="1"/>
  <c r="AZ145" i="6"/>
  <c r="AZ142" i="6"/>
  <c r="AZ144" i="6"/>
  <c r="AZ141" i="6"/>
  <c r="AY147" i="5"/>
  <c r="AY148" i="5"/>
  <c r="AZ144" i="5"/>
  <c r="AZ145" i="5"/>
  <c r="AY53" i="8"/>
  <c r="AY213" i="8" s="1"/>
  <c r="AX196" i="8"/>
  <c r="AZ63" i="10"/>
  <c r="AY63" i="8"/>
  <c r="AY222" i="8" s="1"/>
  <c r="AX243" i="9"/>
  <c r="AY74" i="8"/>
  <c r="AY233" i="8" s="1"/>
  <c r="AZ222" i="10"/>
  <c r="AY10" i="8"/>
  <c r="AY15" i="8" s="1"/>
  <c r="AY33" i="8"/>
  <c r="AY193" i="8" s="1"/>
  <c r="AY44" i="9"/>
  <c r="BB26" i="1"/>
  <c r="AY17" i="3"/>
  <c r="AZ74" i="8" s="1"/>
  <c r="AZ233" i="8" s="1"/>
  <c r="BB44" i="3"/>
  <c r="BB64" i="6" s="1"/>
  <c r="AZ15" i="3"/>
  <c r="AZ72" i="10"/>
  <c r="AZ232" i="10"/>
  <c r="AZ202" i="10"/>
  <c r="AZ44" i="10"/>
  <c r="BD206" i="10"/>
  <c r="BD174" i="10"/>
  <c r="BD182" i="10" s="1"/>
  <c r="BD163" i="10"/>
  <c r="BD171" i="10" s="1"/>
  <c r="AY202" i="9"/>
  <c r="AZ54" i="10"/>
  <c r="AZ213" i="10"/>
  <c r="BA80" i="1"/>
  <c r="BA84" i="8"/>
  <c r="BC239" i="8"/>
  <c r="BC242" i="8" s="1"/>
  <c r="BC210" i="8"/>
  <c r="BC178" i="8"/>
  <c r="BC186" i="8" s="1"/>
  <c r="BC167" i="8"/>
  <c r="BC175" i="8" s="1"/>
  <c r="AW249" i="8"/>
  <c r="AY212" i="8"/>
  <c r="AY217" i="8" s="1"/>
  <c r="AY57" i="8"/>
  <c r="AZ228" i="9"/>
  <c r="BA14" i="4"/>
  <c r="AY232" i="8"/>
  <c r="BA79" i="9"/>
  <c r="BA68" i="9"/>
  <c r="BA58" i="9"/>
  <c r="BA49" i="9"/>
  <c r="BA31" i="9"/>
  <c r="BA21" i="9"/>
  <c r="BA26" i="9" s="1"/>
  <c r="BA40" i="9"/>
  <c r="AW247" i="8"/>
  <c r="AZ188" i="9"/>
  <c r="AY54" i="9"/>
  <c r="AZ69" i="9"/>
  <c r="AZ229" i="9" s="1"/>
  <c r="AZ59" i="9"/>
  <c r="AZ218" i="9" s="1"/>
  <c r="AZ50" i="9"/>
  <c r="AZ209" i="9" s="1"/>
  <c r="AZ41" i="9"/>
  <c r="AZ199" i="9" s="1"/>
  <c r="AZ32" i="9"/>
  <c r="AZ189" i="9" s="1"/>
  <c r="AZ10" i="9"/>
  <c r="AZ15" i="9" s="1"/>
  <c r="AY221" i="8"/>
  <c r="AZ198" i="9"/>
  <c r="AY213" i="9"/>
  <c r="AY192" i="8"/>
  <c r="AZ208" i="9"/>
  <c r="AZ35" i="10"/>
  <c r="AY72" i="9"/>
  <c r="AY63" i="9"/>
  <c r="AY35" i="9"/>
  <c r="AY16" i="3"/>
  <c r="AY22" i="3" s="1"/>
  <c r="AX245" i="9"/>
  <c r="AY202" i="8"/>
  <c r="AY206" i="8" s="1"/>
  <c r="AY46" i="8"/>
  <c r="AZ217" i="9"/>
  <c r="AZ16" i="1"/>
  <c r="AZ17" i="4" s="1"/>
  <c r="AZ192" i="10"/>
  <c r="AY232" i="9"/>
  <c r="AY222" i="9"/>
  <c r="AY192" i="9"/>
  <c r="BA48" i="3"/>
  <c r="BA60" i="3"/>
  <c r="AZ150" i="6"/>
  <c r="BA139" i="6"/>
  <c r="BA138" i="6"/>
  <c r="BA82" i="1"/>
  <c r="BA241" i="5" s="1"/>
  <c r="BA83" i="1"/>
  <c r="BA85" i="1"/>
  <c r="BA88" i="1"/>
  <c r="BA138" i="5" s="1"/>
  <c r="BA141" i="5" s="1"/>
  <c r="BA89" i="1"/>
  <c r="BA139" i="5" s="1"/>
  <c r="BA142" i="5" s="1"/>
  <c r="BB39" i="3"/>
  <c r="BB59" i="6" s="1"/>
  <c r="BB40" i="3"/>
  <c r="BB41" i="3"/>
  <c r="BB61" i="6" s="1"/>
  <c r="BB42" i="3"/>
  <c r="BB62" i="6" s="1"/>
  <c r="BB43" i="3"/>
  <c r="BB63" i="6" s="1"/>
  <c r="BB45" i="3"/>
  <c r="BB65" i="6" s="1"/>
  <c r="BB27" i="1"/>
  <c r="BB31" i="5" s="1"/>
  <c r="BB39" i="1"/>
  <c r="BB59" i="5" s="1"/>
  <c r="BB40" i="1"/>
  <c r="BB60" i="5" s="1"/>
  <c r="BB41" i="1"/>
  <c r="BB61" i="5" s="1"/>
  <c r="BB42" i="1"/>
  <c r="BB62" i="5" s="1"/>
  <c r="BB43" i="1"/>
  <c r="BB63" i="5" s="1"/>
  <c r="BB69" i="10" l="1"/>
  <c r="BB59" i="10"/>
  <c r="BB50" i="10"/>
  <c r="BB41" i="10"/>
  <c r="BB32" i="10"/>
  <c r="BB10" i="10"/>
  <c r="AZ16" i="3"/>
  <c r="AZ22" i="4"/>
  <c r="AZ18" i="12"/>
  <c r="AZ23" i="12" s="1"/>
  <c r="BB58" i="10"/>
  <c r="BA40" i="10"/>
  <c r="BA198" i="10" s="1"/>
  <c r="BA31" i="10"/>
  <c r="BA188" i="10" s="1"/>
  <c r="BB68" i="10"/>
  <c r="BB228" i="10" s="1"/>
  <c r="BA49" i="10"/>
  <c r="BA208" i="10" s="1"/>
  <c r="BA68" i="10"/>
  <c r="BA228" i="10" s="1"/>
  <c r="BB31" i="10"/>
  <c r="BB188" i="10" s="1"/>
  <c r="BB40" i="10"/>
  <c r="BB198" i="10" s="1"/>
  <c r="BB49" i="10"/>
  <c r="BB208" i="10" s="1"/>
  <c r="BA58" i="10"/>
  <c r="BA217" i="10" s="1"/>
  <c r="BB21" i="10"/>
  <c r="BB26" i="10" s="1"/>
  <c r="BA21" i="10"/>
  <c r="BA26" i="10" s="1"/>
  <c r="AY236" i="8"/>
  <c r="AY77" i="8"/>
  <c r="BA136" i="5"/>
  <c r="BA225" i="11" s="1"/>
  <c r="BA243" i="5"/>
  <c r="BA134" i="5"/>
  <c r="BA242" i="5"/>
  <c r="BB176" i="5"/>
  <c r="BB177" i="5"/>
  <c r="BB178" i="5"/>
  <c r="BB179" i="5"/>
  <c r="BB180" i="5"/>
  <c r="BB181" i="5"/>
  <c r="BB182" i="5"/>
  <c r="BB183" i="5"/>
  <c r="BB184" i="5"/>
  <c r="BB185" i="5"/>
  <c r="BB186" i="5"/>
  <c r="BB187" i="5"/>
  <c r="BB188" i="5"/>
  <c r="BB189" i="5"/>
  <c r="BB190" i="5"/>
  <c r="BA228" i="6"/>
  <c r="BA229" i="6"/>
  <c r="BA230" i="6"/>
  <c r="BA231" i="6"/>
  <c r="BA232" i="6"/>
  <c r="BA233" i="6"/>
  <c r="BA234" i="6"/>
  <c r="BA235" i="6"/>
  <c r="BA236" i="6"/>
  <c r="BA237" i="6"/>
  <c r="BA238" i="6"/>
  <c r="BA239" i="6"/>
  <c r="BA240" i="6"/>
  <c r="BA241" i="6"/>
  <c r="BA242" i="6"/>
  <c r="BB53" i="3"/>
  <c r="BB331" i="6" s="1"/>
  <c r="BA331" i="6"/>
  <c r="BB51" i="3"/>
  <c r="BB330" i="6" s="1"/>
  <c r="BA330" i="6"/>
  <c r="AZ314" i="6"/>
  <c r="AZ312" i="6"/>
  <c r="AZ313" i="6"/>
  <c r="BA228" i="5"/>
  <c r="BA226" i="5"/>
  <c r="BA227" i="5"/>
  <c r="BA16" i="4"/>
  <c r="AY189" i="10"/>
  <c r="AY192" i="10" s="1"/>
  <c r="AY35" i="10"/>
  <c r="AY199" i="10"/>
  <c r="AY202" i="10" s="1"/>
  <c r="AY44" i="10"/>
  <c r="AY229" i="10"/>
  <c r="AY232" i="10" s="1"/>
  <c r="AY72" i="10"/>
  <c r="AY209" i="10"/>
  <c r="AY213" i="10" s="1"/>
  <c r="AY54" i="10"/>
  <c r="AY218" i="10"/>
  <c r="AY222" i="10" s="1"/>
  <c r="AY63" i="10"/>
  <c r="BB60" i="6"/>
  <c r="BB262" i="6"/>
  <c r="BB263" i="6"/>
  <c r="BB264" i="6"/>
  <c r="BB265" i="6"/>
  <c r="BB266" i="6"/>
  <c r="BB267" i="6"/>
  <c r="BB268" i="6"/>
  <c r="BB269" i="6"/>
  <c r="BB270" i="6"/>
  <c r="BB271" i="6"/>
  <c r="BB272" i="6"/>
  <c r="BB273" i="6"/>
  <c r="BB274" i="6"/>
  <c r="BB275" i="6"/>
  <c r="BB276" i="6"/>
  <c r="BB245" i="6"/>
  <c r="BB246" i="6"/>
  <c r="BB247" i="6"/>
  <c r="BB248" i="6"/>
  <c r="BB249" i="6"/>
  <c r="BB250" i="6"/>
  <c r="BB251" i="6"/>
  <c r="BB252" i="6"/>
  <c r="BB253" i="6"/>
  <c r="BB254" i="6"/>
  <c r="BB255" i="6"/>
  <c r="BB256" i="6"/>
  <c r="BB257" i="6"/>
  <c r="BB258" i="6"/>
  <c r="BB259" i="6"/>
  <c r="BB211" i="6"/>
  <c r="BB212" i="6"/>
  <c r="BB213" i="6"/>
  <c r="BB214" i="6"/>
  <c r="BB215" i="6"/>
  <c r="BB216" i="6"/>
  <c r="BB217" i="6"/>
  <c r="BB218" i="6"/>
  <c r="BB219" i="6"/>
  <c r="BB220" i="6"/>
  <c r="BB221" i="6"/>
  <c r="BB222" i="6"/>
  <c r="BB223" i="6"/>
  <c r="BB224" i="6"/>
  <c r="BB225" i="6"/>
  <c r="BB194" i="6"/>
  <c r="BB195" i="6"/>
  <c r="BB196" i="6"/>
  <c r="BB197" i="6"/>
  <c r="BB198" i="6"/>
  <c r="BB199" i="6"/>
  <c r="BB200" i="6"/>
  <c r="BB201" i="6"/>
  <c r="BB202" i="6"/>
  <c r="BB203" i="6"/>
  <c r="BB204" i="6"/>
  <c r="BB205" i="6"/>
  <c r="BB206" i="6"/>
  <c r="BB207" i="6"/>
  <c r="BB208" i="6"/>
  <c r="BB177" i="6"/>
  <c r="BB178" i="6"/>
  <c r="BB179" i="6"/>
  <c r="BB180" i="6"/>
  <c r="BB181" i="6"/>
  <c r="BB182" i="6"/>
  <c r="BB183" i="6"/>
  <c r="BB184" i="6"/>
  <c r="BB185" i="6"/>
  <c r="BB186" i="6"/>
  <c r="BB187" i="6"/>
  <c r="BB188" i="6"/>
  <c r="BB189" i="6"/>
  <c r="BB190" i="6"/>
  <c r="BB191" i="6"/>
  <c r="BB197" i="5"/>
  <c r="BB199" i="5"/>
  <c r="AZ283" i="6"/>
  <c r="AZ286" i="6" s="1"/>
  <c r="AZ287" i="6"/>
  <c r="AZ294" i="6"/>
  <c r="AZ285" i="6"/>
  <c r="BB50" i="3"/>
  <c r="BB329" i="6" s="1"/>
  <c r="BA282" i="6"/>
  <c r="BA284" i="6"/>
  <c r="BA198" i="5"/>
  <c r="AZ202" i="5"/>
  <c r="AZ201" i="5"/>
  <c r="AZ200" i="5"/>
  <c r="AZ270" i="11"/>
  <c r="BB30" i="5"/>
  <c r="BA171" i="5"/>
  <c r="BA133" i="5"/>
  <c r="BA171" i="6"/>
  <c r="BA271" i="11" s="1"/>
  <c r="BA133" i="6"/>
  <c r="AY67" i="8"/>
  <c r="AY226" i="8"/>
  <c r="AX249" i="8"/>
  <c r="AZ148" i="6"/>
  <c r="AZ173" i="6"/>
  <c r="AZ313" i="11" s="1"/>
  <c r="AZ147" i="6"/>
  <c r="AZ173" i="5"/>
  <c r="AZ312" i="11" s="1"/>
  <c r="BB26" i="3"/>
  <c r="BA30" i="6"/>
  <c r="BA35" i="5"/>
  <c r="BA36" i="5"/>
  <c r="BA156" i="5"/>
  <c r="BA38" i="5"/>
  <c r="BA39" i="5"/>
  <c r="BA40" i="5"/>
  <c r="BA41" i="5"/>
  <c r="BA42" i="5"/>
  <c r="BA43" i="5"/>
  <c r="BA44" i="5"/>
  <c r="BA45" i="5"/>
  <c r="BA46" i="5"/>
  <c r="BA47" i="5"/>
  <c r="BA48" i="5"/>
  <c r="BA167" i="5" s="1"/>
  <c r="BB29" i="3"/>
  <c r="BA35" i="6"/>
  <c r="BA36" i="6"/>
  <c r="BA37" i="6"/>
  <c r="BA156" i="6" s="1"/>
  <c r="BA38" i="6"/>
  <c r="BA39" i="6"/>
  <c r="BA40" i="6"/>
  <c r="BA41" i="6"/>
  <c r="BA42" i="6"/>
  <c r="BA43" i="6"/>
  <c r="BA44" i="6"/>
  <c r="BA45" i="6"/>
  <c r="BA46" i="6"/>
  <c r="BA47" i="6"/>
  <c r="BA48" i="6"/>
  <c r="BA167" i="6" s="1"/>
  <c r="BB29" i="1"/>
  <c r="BB32" i="5" s="1"/>
  <c r="BA145" i="6"/>
  <c r="BA142" i="6"/>
  <c r="BA144" i="6"/>
  <c r="BA141" i="6"/>
  <c r="AZ147" i="5"/>
  <c r="AZ148" i="5"/>
  <c r="BA145" i="5"/>
  <c r="BA144" i="5"/>
  <c r="AZ17" i="3"/>
  <c r="AY243" i="9"/>
  <c r="AY196" i="8"/>
  <c r="AY36" i="8"/>
  <c r="AZ10" i="8"/>
  <c r="AZ15" i="8" s="1"/>
  <c r="AZ33" i="8"/>
  <c r="AZ193" i="8" s="1"/>
  <c r="AZ43" i="8"/>
  <c r="AZ203" i="8" s="1"/>
  <c r="AZ53" i="8"/>
  <c r="AZ213" i="8" s="1"/>
  <c r="AZ63" i="8"/>
  <c r="AZ222" i="8" s="1"/>
  <c r="AZ21" i="1"/>
  <c r="BA15" i="3"/>
  <c r="AZ63" i="9"/>
  <c r="AZ243" i="10"/>
  <c r="AZ222" i="9"/>
  <c r="AZ245" i="10"/>
  <c r="BB84" i="8"/>
  <c r="BB80" i="1"/>
  <c r="AZ72" i="9"/>
  <c r="AZ232" i="9"/>
  <c r="AY247" i="8"/>
  <c r="AY245" i="9"/>
  <c r="AZ192" i="9"/>
  <c r="BA69" i="9"/>
  <c r="BA229" i="9" s="1"/>
  <c r="BA59" i="9"/>
  <c r="BA218" i="9" s="1"/>
  <c r="BA50" i="9"/>
  <c r="BA209" i="9" s="1"/>
  <c r="BA41" i="9"/>
  <c r="BA199" i="9" s="1"/>
  <c r="BA32" i="9"/>
  <c r="BA189" i="9" s="1"/>
  <c r="BA10" i="9"/>
  <c r="BA15" i="9" s="1"/>
  <c r="BA198" i="9"/>
  <c r="BB217" i="10"/>
  <c r="BB218" i="10"/>
  <c r="BB209" i="10"/>
  <c r="BB229" i="10"/>
  <c r="BB199" i="10"/>
  <c r="BB189" i="10"/>
  <c r="BB15" i="10"/>
  <c r="BA188" i="9"/>
  <c r="BA218" i="10"/>
  <c r="BA209" i="10"/>
  <c r="BA229" i="10"/>
  <c r="BA199" i="10"/>
  <c r="BA189" i="10"/>
  <c r="BA15" i="10"/>
  <c r="BA208" i="9"/>
  <c r="BA16" i="1"/>
  <c r="BA17" i="4" s="1"/>
  <c r="AZ54" i="9"/>
  <c r="AZ44" i="9"/>
  <c r="BA217" i="9"/>
  <c r="BB79" i="9"/>
  <c r="BB68" i="9"/>
  <c r="BB58" i="9"/>
  <c r="BB49" i="9"/>
  <c r="BB31" i="9"/>
  <c r="BB21" i="9"/>
  <c r="BB26" i="9" s="1"/>
  <c r="BB40" i="9"/>
  <c r="BA73" i="8"/>
  <c r="BA62" i="8"/>
  <c r="BA52" i="8"/>
  <c r="BA42" i="8"/>
  <c r="BA32" i="8"/>
  <c r="BA21" i="8"/>
  <c r="BA26" i="8" s="1"/>
  <c r="AZ73" i="8"/>
  <c r="AZ62" i="8"/>
  <c r="AZ52" i="8"/>
  <c r="AZ42" i="8"/>
  <c r="AZ32" i="8"/>
  <c r="AZ21" i="8"/>
  <c r="AZ26" i="8" s="1"/>
  <c r="AZ213" i="9"/>
  <c r="AZ202" i="9"/>
  <c r="AZ35" i="9"/>
  <c r="BA228" i="9"/>
  <c r="BB89" i="1"/>
  <c r="BB139" i="5" s="1"/>
  <c r="BB142" i="5" s="1"/>
  <c r="BB88" i="1"/>
  <c r="BB138" i="5" s="1"/>
  <c r="BB141" i="5" s="1"/>
  <c r="BB85" i="1"/>
  <c r="BB83" i="1"/>
  <c r="BB82" i="1"/>
  <c r="BB241" i="5" s="1"/>
  <c r="BB136" i="6"/>
  <c r="BB226" i="11" s="1"/>
  <c r="BB138" i="6"/>
  <c r="BB139" i="6"/>
  <c r="BB60" i="3"/>
  <c r="BB150" i="6" s="1"/>
  <c r="BA150" i="6"/>
  <c r="BB48" i="3"/>
  <c r="BC69" i="10" l="1"/>
  <c r="BC59" i="10"/>
  <c r="BC50" i="10"/>
  <c r="BC41" i="10"/>
  <c r="BC32" i="10"/>
  <c r="BC10" i="10"/>
  <c r="BA16" i="3"/>
  <c r="BA53" i="8"/>
  <c r="BA213" i="8" s="1"/>
  <c r="AZ22" i="3"/>
  <c r="BA22" i="4"/>
  <c r="BA18" i="12"/>
  <c r="BA23" i="12" s="1"/>
  <c r="BC49" i="10"/>
  <c r="BC58" i="10"/>
  <c r="BC21" i="10"/>
  <c r="BC26" i="10" s="1"/>
  <c r="BC31" i="10"/>
  <c r="BC68" i="10"/>
  <c r="BC228" i="10" s="1"/>
  <c r="BC40" i="10"/>
  <c r="BC198" i="10" s="1"/>
  <c r="BB134" i="5"/>
  <c r="BB242" i="5"/>
  <c r="BB136" i="5"/>
  <c r="BB225" i="11" s="1"/>
  <c r="BB243" i="5"/>
  <c r="BB228" i="6"/>
  <c r="BB229" i="6"/>
  <c r="BB230" i="6"/>
  <c r="BB231" i="6"/>
  <c r="BB232" i="6"/>
  <c r="BB233" i="6"/>
  <c r="BB234" i="6"/>
  <c r="BB235" i="6"/>
  <c r="BB236" i="6"/>
  <c r="BB237" i="6"/>
  <c r="BB238" i="6"/>
  <c r="BB239" i="6"/>
  <c r="BB240" i="6"/>
  <c r="BB241" i="6"/>
  <c r="BB242" i="6"/>
  <c r="BA312" i="6"/>
  <c r="BA313" i="6"/>
  <c r="BA314" i="6"/>
  <c r="BB227" i="5"/>
  <c r="BB228" i="5"/>
  <c r="BB226" i="5"/>
  <c r="AY243" i="10"/>
  <c r="AY245" i="10"/>
  <c r="BA283" i="6"/>
  <c r="BA286" i="6" s="1"/>
  <c r="BA287" i="6"/>
  <c r="BA294" i="6"/>
  <c r="BA285" i="6"/>
  <c r="BB282" i="6"/>
  <c r="BB284" i="6"/>
  <c r="BB198" i="5"/>
  <c r="BA202" i="5"/>
  <c r="BA201" i="5"/>
  <c r="BA200" i="5"/>
  <c r="BA270" i="11"/>
  <c r="BA147" i="6"/>
  <c r="BA173" i="5"/>
  <c r="BA312" i="11" s="1"/>
  <c r="BB30" i="6"/>
  <c r="BA74" i="8"/>
  <c r="BA233" i="8" s="1"/>
  <c r="BB171" i="5"/>
  <c r="BB133" i="5"/>
  <c r="BB171" i="6"/>
  <c r="BB271" i="11" s="1"/>
  <c r="BB133" i="6"/>
  <c r="BA63" i="8"/>
  <c r="BA222" i="8" s="1"/>
  <c r="BA10" i="8"/>
  <c r="BA15" i="8" s="1"/>
  <c r="BA33" i="8"/>
  <c r="BA193" i="8" s="1"/>
  <c r="BA43" i="8"/>
  <c r="BA203" i="8" s="1"/>
  <c r="BA173" i="6"/>
  <c r="BA313" i="11" s="1"/>
  <c r="AY249" i="8"/>
  <c r="BA148" i="6"/>
  <c r="BB47" i="5"/>
  <c r="BB38" i="5"/>
  <c r="BB42" i="5"/>
  <c r="BB46" i="5"/>
  <c r="BB48" i="5"/>
  <c r="BB167" i="5" s="1"/>
  <c r="BB156" i="5"/>
  <c r="BB41" i="5"/>
  <c r="BB45" i="5"/>
  <c r="BB36" i="5"/>
  <c r="BB40" i="5"/>
  <c r="BB44" i="5"/>
  <c r="BB35" i="5"/>
  <c r="BB43" i="5"/>
  <c r="BB39" i="5"/>
  <c r="BB35" i="6"/>
  <c r="BB36" i="6"/>
  <c r="BB37" i="6"/>
  <c r="BB156" i="6" s="1"/>
  <c r="BB38" i="6"/>
  <c r="BB39" i="6"/>
  <c r="BB40" i="6"/>
  <c r="BB41" i="6"/>
  <c r="BB42" i="6"/>
  <c r="BB43" i="6"/>
  <c r="BB44" i="6"/>
  <c r="BB45" i="6"/>
  <c r="BB46" i="6"/>
  <c r="BB47" i="6"/>
  <c r="BB48" i="6"/>
  <c r="BB167" i="6" s="1"/>
  <c r="BB142" i="6"/>
  <c r="BB145" i="6"/>
  <c r="BB141" i="6"/>
  <c r="BB144" i="6"/>
  <c r="BA147" i="5"/>
  <c r="BA148" i="5"/>
  <c r="BB144" i="5"/>
  <c r="BB145" i="5"/>
  <c r="BA222" i="9"/>
  <c r="BA35" i="9"/>
  <c r="BA63" i="9"/>
  <c r="BA54" i="9"/>
  <c r="BA63" i="10"/>
  <c r="BA192" i="9"/>
  <c r="BA213" i="9"/>
  <c r="BB192" i="10"/>
  <c r="BB35" i="10"/>
  <c r="BB44" i="10"/>
  <c r="BA44" i="9"/>
  <c r="BB202" i="10"/>
  <c r="BA202" i="9"/>
  <c r="BB232" i="10"/>
  <c r="BA35" i="10"/>
  <c r="BB69" i="9"/>
  <c r="BB229" i="9" s="1"/>
  <c r="BB59" i="9"/>
  <c r="BB218" i="9" s="1"/>
  <c r="BB50" i="9"/>
  <c r="BB209" i="9" s="1"/>
  <c r="BB32" i="9"/>
  <c r="BB189" i="9" s="1"/>
  <c r="BB10" i="9"/>
  <c r="BB15" i="9" s="1"/>
  <c r="BB41" i="9"/>
  <c r="BB199" i="9" s="1"/>
  <c r="BB72" i="10"/>
  <c r="BB198" i="9"/>
  <c r="BA222" i="10"/>
  <c r="BA212" i="8"/>
  <c r="BA217" i="8" s="1"/>
  <c r="BA57" i="8"/>
  <c r="BA72" i="10"/>
  <c r="BA54" i="10"/>
  <c r="BA192" i="10"/>
  <c r="BC188" i="10"/>
  <c r="BC229" i="10"/>
  <c r="BC218" i="10"/>
  <c r="BC209" i="10"/>
  <c r="BC199" i="10"/>
  <c r="BC189" i="10"/>
  <c r="BC15" i="10"/>
  <c r="BB54" i="10"/>
  <c r="BB73" i="8"/>
  <c r="BB62" i="8"/>
  <c r="BB52" i="8"/>
  <c r="BB42" i="8"/>
  <c r="BB32" i="8"/>
  <c r="BB21" i="8"/>
  <c r="BB26" i="8" s="1"/>
  <c r="BA72" i="9"/>
  <c r="AZ212" i="8"/>
  <c r="AZ217" i="8" s="1"/>
  <c r="AZ57" i="8"/>
  <c r="BA221" i="8"/>
  <c r="BB188" i="9"/>
  <c r="BA232" i="10"/>
  <c r="BC79" i="9"/>
  <c r="BC68" i="9"/>
  <c r="BC58" i="9"/>
  <c r="BC49" i="9"/>
  <c r="BC40" i="9"/>
  <c r="BC31" i="9"/>
  <c r="BC21" i="9"/>
  <c r="BC26" i="9" s="1"/>
  <c r="BA213" i="10"/>
  <c r="BB63" i="10"/>
  <c r="BA202" i="8"/>
  <c r="BA17" i="3"/>
  <c r="BA22" i="3" s="1"/>
  <c r="BA232" i="9"/>
  <c r="AZ221" i="8"/>
  <c r="AZ226" i="8" s="1"/>
  <c r="AZ67" i="8"/>
  <c r="BA232" i="8"/>
  <c r="BB208" i="9"/>
  <c r="BB222" i="10"/>
  <c r="BC208" i="10"/>
  <c r="BA192" i="8"/>
  <c r="AZ192" i="8"/>
  <c r="AZ196" i="8" s="1"/>
  <c r="AZ36" i="8"/>
  <c r="AZ202" i="8"/>
  <c r="AZ206" i="8" s="1"/>
  <c r="AZ46" i="8"/>
  <c r="AZ232" i="8"/>
  <c r="AZ236" i="8" s="1"/>
  <c r="AZ77" i="8"/>
  <c r="BB217" i="9"/>
  <c r="BB16" i="1"/>
  <c r="BB21" i="1" s="1"/>
  <c r="BB16" i="3"/>
  <c r="BB14" i="4"/>
  <c r="BB17" i="4" s="1"/>
  <c r="BA44" i="10"/>
  <c r="BC217" i="10"/>
  <c r="BB213" i="10"/>
  <c r="AZ243" i="9"/>
  <c r="AZ245" i="9"/>
  <c r="BB228" i="9"/>
  <c r="BA21" i="1"/>
  <c r="BA202" i="10"/>
  <c r="BD69" i="10" l="1"/>
  <c r="BD59" i="10"/>
  <c r="BD50" i="10"/>
  <c r="BD41" i="10"/>
  <c r="BD32" i="10"/>
  <c r="BD10" i="10"/>
  <c r="BB18" i="12"/>
  <c r="BB23" i="12" s="1"/>
  <c r="BA236" i="8"/>
  <c r="BA77" i="8"/>
  <c r="BB35" i="9"/>
  <c r="BB312" i="6"/>
  <c r="BB314" i="6"/>
  <c r="BB313" i="6"/>
  <c r="BB16" i="4"/>
  <c r="BB22" i="4" s="1"/>
  <c r="BB283" i="6"/>
  <c r="BB286" i="6" s="1"/>
  <c r="BB287" i="6"/>
  <c r="BB294" i="6"/>
  <c r="BB285" i="6"/>
  <c r="BB202" i="5"/>
  <c r="BB201" i="5"/>
  <c r="BB200" i="5"/>
  <c r="BB270" i="11"/>
  <c r="AZ247" i="8"/>
  <c r="BA36" i="8"/>
  <c r="BA67" i="8"/>
  <c r="BA196" i="8"/>
  <c r="BA226" i="8"/>
  <c r="BB173" i="6"/>
  <c r="BB313" i="11" s="1"/>
  <c r="BA46" i="8"/>
  <c r="BA206" i="8"/>
  <c r="BA247" i="8" s="1"/>
  <c r="BB147" i="6"/>
  <c r="BB173" i="5"/>
  <c r="BB312" i="11" s="1"/>
  <c r="BB148" i="6"/>
  <c r="BB148" i="5"/>
  <c r="BB147" i="5"/>
  <c r="BB192" i="9"/>
  <c r="BA243" i="9"/>
  <c r="BB72" i="9"/>
  <c r="BA245" i="9"/>
  <c r="BB213" i="9"/>
  <c r="BB222" i="9"/>
  <c r="BB243" i="10"/>
  <c r="BC222" i="10"/>
  <c r="BB54" i="9"/>
  <c r="BB63" i="9"/>
  <c r="BA243" i="10"/>
  <c r="BB232" i="9"/>
  <c r="BC72" i="10"/>
  <c r="BA245" i="10"/>
  <c r="BC232" i="10"/>
  <c r="BC63" i="10"/>
  <c r="BB192" i="8"/>
  <c r="BC188" i="9"/>
  <c r="BB202" i="8"/>
  <c r="BC198" i="9"/>
  <c r="BB212" i="8"/>
  <c r="BC208" i="9"/>
  <c r="BB221" i="8"/>
  <c r="AZ249" i="8"/>
  <c r="BC44" i="10"/>
  <c r="BC217" i="9"/>
  <c r="BB232" i="8"/>
  <c r="BC54" i="10"/>
  <c r="BC202" i="10"/>
  <c r="BC228" i="9"/>
  <c r="BB63" i="8"/>
  <c r="BB222" i="8" s="1"/>
  <c r="BB53" i="8"/>
  <c r="BB213" i="8" s="1"/>
  <c r="BB74" i="8"/>
  <c r="BB233" i="8" s="1"/>
  <c r="BB43" i="8"/>
  <c r="BB203" i="8" s="1"/>
  <c r="BB33" i="8"/>
  <c r="BB193" i="8" s="1"/>
  <c r="BB10" i="8"/>
  <c r="BB15" i="8" s="1"/>
  <c r="BC69" i="9"/>
  <c r="BC229" i="9" s="1"/>
  <c r="BC59" i="9"/>
  <c r="BC218" i="9" s="1"/>
  <c r="BC50" i="9"/>
  <c r="BC209" i="9" s="1"/>
  <c r="BC10" i="9"/>
  <c r="BC15" i="9" s="1"/>
  <c r="BC41" i="9"/>
  <c r="BC199" i="9" s="1"/>
  <c r="BC32" i="9"/>
  <c r="BC189" i="9" s="1"/>
  <c r="BB17" i="3"/>
  <c r="BB22" i="3" s="1"/>
  <c r="BB245" i="10"/>
  <c r="BC213" i="10"/>
  <c r="BC35" i="10"/>
  <c r="BB44" i="9"/>
  <c r="BC73" i="8"/>
  <c r="BC62" i="8"/>
  <c r="BC52" i="8"/>
  <c r="BC42" i="8"/>
  <c r="BC32" i="8"/>
  <c r="BC21" i="8"/>
  <c r="BC26" i="8" s="1"/>
  <c r="BC192" i="10"/>
  <c r="BB202" i="9"/>
  <c r="BD49" i="10" l="1"/>
  <c r="BD68" i="10"/>
  <c r="BD228" i="10" s="1"/>
  <c r="BB243" i="9"/>
  <c r="BD21" i="10"/>
  <c r="BD26" i="10" s="1"/>
  <c r="BD31" i="10"/>
  <c r="BD188" i="10" s="1"/>
  <c r="BD40" i="10"/>
  <c r="BD198" i="10" s="1"/>
  <c r="BD58" i="10"/>
  <c r="BD217" i="10" s="1"/>
  <c r="BA249" i="8"/>
  <c r="BC222" i="9"/>
  <c r="BC63" i="9"/>
  <c r="BC202" i="9"/>
  <c r="BB67" i="8"/>
  <c r="BB226" i="8"/>
  <c r="BB77" i="8"/>
  <c r="BC54" i="9"/>
  <c r="BC232" i="9"/>
  <c r="BC243" i="10"/>
  <c r="BB46" i="8"/>
  <c r="BD218" i="10"/>
  <c r="BD209" i="10"/>
  <c r="BD229" i="10"/>
  <c r="BD199" i="10"/>
  <c r="BD189" i="10"/>
  <c r="BD15" i="10"/>
  <c r="BC221" i="8"/>
  <c r="BB206" i="8"/>
  <c r="BC202" i="8"/>
  <c r="BC212" i="8"/>
  <c r="BB245" i="9"/>
  <c r="BC74" i="8"/>
  <c r="BC233" i="8" s="1"/>
  <c r="BC63" i="8"/>
  <c r="BC222" i="8" s="1"/>
  <c r="BC53" i="8"/>
  <c r="BC213" i="8" s="1"/>
  <c r="BC43" i="8"/>
  <c r="BC203" i="8" s="1"/>
  <c r="BC33" i="8"/>
  <c r="BC193" i="8" s="1"/>
  <c r="BC10" i="8"/>
  <c r="BC15" i="8" s="1"/>
  <c r="BC232" i="8"/>
  <c r="BB236" i="8"/>
  <c r="BC213" i="9"/>
  <c r="BC35" i="9"/>
  <c r="BB57" i="8"/>
  <c r="BC192" i="9"/>
  <c r="BB217" i="8"/>
  <c r="BB36" i="8"/>
  <c r="BC245" i="10"/>
  <c r="BD208" i="10"/>
  <c r="BC192" i="8"/>
  <c r="BC72" i="9"/>
  <c r="BC44" i="9"/>
  <c r="BB196" i="8"/>
  <c r="BC243" i="9" l="1"/>
  <c r="BD63" i="10"/>
  <c r="BD72" i="10"/>
  <c r="BD232" i="10"/>
  <c r="BD222" i="10"/>
  <c r="BC77" i="8"/>
  <c r="BC57" i="8"/>
  <c r="BC217" i="8"/>
  <c r="BC46" i="8"/>
  <c r="BC36" i="8"/>
  <c r="BC196" i="8"/>
  <c r="BB247" i="8"/>
  <c r="BC206" i="8"/>
  <c r="BD192" i="10"/>
  <c r="BD202" i="10"/>
  <c r="BC67" i="8"/>
  <c r="BD35" i="10"/>
  <c r="BB249" i="8"/>
  <c r="BD54" i="10"/>
  <c r="BC226" i="8"/>
  <c r="BD44" i="10"/>
  <c r="BD213" i="10"/>
  <c r="BC245" i="9"/>
  <c r="BC236" i="8"/>
  <c r="BD243" i="10" l="1"/>
  <c r="BC247" i="8"/>
  <c r="BC249" i="8"/>
  <c r="BD245" i="10"/>
  <c r="F134" i="6" l="1"/>
  <c r="G134" i="6"/>
  <c r="H134" i="6"/>
  <c r="I134" i="6"/>
  <c r="J134" i="6"/>
  <c r="K134" i="6"/>
  <c r="L134" i="6"/>
  <c r="M134" i="6"/>
  <c r="N134" i="6"/>
  <c r="O134" i="6"/>
  <c r="P134" i="6"/>
  <c r="Q134" i="6"/>
  <c r="R134" i="6"/>
  <c r="S134" i="6"/>
  <c r="T134" i="6"/>
  <c r="U134" i="6"/>
  <c r="V134" i="6"/>
  <c r="W134" i="6"/>
  <c r="X134" i="6"/>
  <c r="Y134" i="6"/>
  <c r="Z134" i="6"/>
  <c r="AA134" i="6"/>
  <c r="AB134" i="6"/>
  <c r="AC134" i="6"/>
  <c r="AD134" i="6"/>
  <c r="AF134" i="6"/>
  <c r="AG134" i="6"/>
  <c r="AH134" i="6"/>
  <c r="AI134" i="6"/>
  <c r="AJ134" i="6"/>
  <c r="AK134" i="6"/>
  <c r="AL134" i="6"/>
  <c r="AM134" i="6"/>
  <c r="AN134" i="6"/>
  <c r="AO134" i="6"/>
  <c r="AP134" i="6"/>
  <c r="AQ134" i="6"/>
  <c r="AR134" i="6"/>
  <c r="AS134" i="6"/>
  <c r="AT134" i="6"/>
  <c r="AU134" i="6"/>
  <c r="AV134" i="6"/>
  <c r="AW134" i="6"/>
  <c r="AX134" i="6"/>
  <c r="AY134" i="6"/>
  <c r="AZ134" i="6"/>
  <c r="BA134" i="6"/>
  <c r="BB134" i="6"/>
  <c r="F203" i="11" l="1"/>
  <c r="G203" i="11"/>
  <c r="H203" i="11"/>
  <c r="I203" i="11"/>
  <c r="J203" i="11"/>
  <c r="K203" i="11"/>
  <c r="L203" i="11"/>
  <c r="M203" i="11"/>
  <c r="N203" i="11"/>
  <c r="O203" i="11"/>
  <c r="P203" i="11"/>
  <c r="Q203" i="11"/>
  <c r="R203" i="11"/>
  <c r="S203" i="11"/>
  <c r="T203" i="11"/>
  <c r="U203" i="11"/>
  <c r="V203" i="11"/>
  <c r="W203" i="11"/>
  <c r="X203" i="11"/>
  <c r="Y203" i="11"/>
  <c r="Z203" i="11"/>
  <c r="AA203" i="11"/>
  <c r="AB203" i="11"/>
  <c r="AC203" i="11"/>
  <c r="AD203" i="11"/>
  <c r="AE203" i="11"/>
  <c r="AF203" i="11"/>
  <c r="AG203" i="11"/>
  <c r="AH203" i="11"/>
  <c r="AI203" i="11"/>
  <c r="AJ203" i="11"/>
  <c r="AK203" i="11"/>
  <c r="AL203" i="11"/>
  <c r="AM203" i="11"/>
  <c r="AN203" i="11"/>
  <c r="AO203" i="11"/>
  <c r="AP203" i="11"/>
  <c r="AQ203" i="11"/>
  <c r="AR203" i="11"/>
  <c r="AS203" i="11"/>
  <c r="AT203" i="11"/>
  <c r="AU203" i="11"/>
  <c r="AV203" i="11"/>
  <c r="AW203" i="11"/>
  <c r="AX203" i="11"/>
  <c r="AY203" i="11"/>
  <c r="AZ203" i="11"/>
  <c r="BA203" i="11"/>
  <c r="BB203" i="11"/>
  <c r="F202" i="11"/>
  <c r="F201" i="11"/>
  <c r="G201" i="11"/>
  <c r="G202" i="11"/>
  <c r="H202" i="11"/>
  <c r="H201" i="11"/>
  <c r="I201" i="11"/>
  <c r="I202" i="11"/>
  <c r="J201" i="11"/>
  <c r="J202" i="11"/>
  <c r="K202" i="11"/>
  <c r="K201" i="11"/>
  <c r="L201" i="11"/>
  <c r="L202" i="11"/>
  <c r="M201" i="11"/>
  <c r="M202" i="11"/>
  <c r="N201" i="11"/>
  <c r="N202" i="11"/>
  <c r="O202" i="11"/>
  <c r="O201" i="11"/>
  <c r="P201" i="11"/>
  <c r="P202" i="11"/>
  <c r="Q201" i="11"/>
  <c r="Q202" i="11"/>
  <c r="R202" i="11"/>
  <c r="R201" i="11"/>
  <c r="S202" i="11"/>
  <c r="S201" i="11"/>
  <c r="T201" i="11"/>
  <c r="T202" i="11"/>
  <c r="U201" i="11"/>
  <c r="U202" i="11"/>
  <c r="V202" i="11"/>
  <c r="V201" i="11"/>
  <c r="W201" i="11"/>
  <c r="W202" i="11"/>
  <c r="X201" i="11"/>
  <c r="X202" i="11"/>
  <c r="Y201" i="11"/>
  <c r="Y202" i="11"/>
  <c r="Z201" i="11"/>
  <c r="Z202" i="11"/>
  <c r="AA201" i="11"/>
  <c r="AA202" i="11"/>
  <c r="AB201" i="11"/>
  <c r="AB202" i="11"/>
  <c r="AC201" i="11"/>
  <c r="AC202" i="11"/>
  <c r="AD201" i="11"/>
  <c r="AD202" i="11"/>
  <c r="AE201" i="11"/>
  <c r="AE202" i="11"/>
  <c r="AF201" i="11"/>
  <c r="AF202" i="11"/>
  <c r="AG201" i="11"/>
  <c r="AG202" i="11"/>
  <c r="AH201" i="11"/>
  <c r="AH202" i="11"/>
  <c r="AI202" i="11"/>
  <c r="AI201" i="11"/>
  <c r="AJ202" i="11"/>
  <c r="AJ201" i="11"/>
  <c r="AK201" i="11"/>
  <c r="AK202" i="11"/>
  <c r="AL201" i="11"/>
  <c r="AL202" i="11"/>
  <c r="AM201" i="11"/>
  <c r="AM202" i="11"/>
  <c r="AN202" i="11"/>
  <c r="AN201" i="11"/>
  <c r="AO202" i="11"/>
  <c r="AO201" i="11"/>
  <c r="AP201" i="11"/>
  <c r="AP202" i="11"/>
  <c r="AQ201" i="11"/>
  <c r="AQ202" i="11"/>
  <c r="AR201" i="11"/>
  <c r="AR202" i="11"/>
  <c r="AS201" i="11"/>
  <c r="AS202" i="11"/>
  <c r="AT201" i="11"/>
  <c r="AT202" i="11"/>
  <c r="AU201" i="11"/>
  <c r="AU202" i="11"/>
  <c r="AV201" i="11"/>
  <c r="AV202" i="11"/>
  <c r="AW201" i="11"/>
  <c r="AW202" i="11"/>
  <c r="AX201" i="11"/>
  <c r="AX202" i="11"/>
  <c r="AY201" i="11"/>
  <c r="AY202" i="11"/>
  <c r="AZ202" i="11"/>
  <c r="AZ201" i="11"/>
  <c r="BA202" i="11"/>
  <c r="BA201" i="11"/>
  <c r="BB201" i="11"/>
  <c r="BB202" i="11"/>
  <c r="E31" i="7" l="1"/>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F31" i="6"/>
  <c r="G31" i="6"/>
  <c r="H31" i="6"/>
  <c r="I31" i="6"/>
  <c r="J31" i="6"/>
  <c r="K31" i="6"/>
  <c r="L31" i="6"/>
  <c r="M31" i="6"/>
  <c r="N31" i="6"/>
  <c r="O31" i="6"/>
  <c r="P31" i="6"/>
  <c r="Q31" i="6"/>
  <c r="R31" i="6"/>
  <c r="S31" i="6"/>
  <c r="T31" i="6"/>
  <c r="U31" i="6"/>
  <c r="V31" i="6"/>
  <c r="W31" i="6"/>
  <c r="X31" i="6"/>
  <c r="Y31" i="6"/>
  <c r="Z31" i="6"/>
  <c r="AA31" i="6"/>
  <c r="AB31" i="6"/>
  <c r="AC31" i="6"/>
  <c r="AD31" i="6"/>
  <c r="AE31" i="6"/>
  <c r="AF31" i="6"/>
  <c r="AG31" i="6"/>
  <c r="AH31" i="6"/>
  <c r="AI31" i="6"/>
  <c r="AJ31" i="6"/>
  <c r="AK31" i="6"/>
  <c r="AL31" i="6"/>
  <c r="AM31" i="6"/>
  <c r="AN31" i="6"/>
  <c r="AO31" i="6"/>
  <c r="AP31" i="6"/>
  <c r="AQ31" i="6"/>
  <c r="AR31" i="6"/>
  <c r="AS31" i="6"/>
  <c r="AT31" i="6"/>
  <c r="AU31" i="6"/>
  <c r="AV31" i="6"/>
  <c r="AW31" i="6"/>
  <c r="AX31" i="6"/>
  <c r="AY31" i="6"/>
  <c r="AZ31" i="6"/>
  <c r="BA31" i="6"/>
  <c r="BB31" i="6"/>
  <c r="F147" i="11"/>
  <c r="G147" i="11"/>
  <c r="H147" i="11"/>
  <c r="I147" i="11"/>
  <c r="J147" i="11"/>
  <c r="K147" i="11"/>
  <c r="L147" i="11"/>
  <c r="M147" i="11"/>
  <c r="N147" i="11"/>
  <c r="O147" i="11"/>
  <c r="P147" i="11"/>
  <c r="Q147" i="11"/>
  <c r="R147" i="11"/>
  <c r="S147" i="11"/>
  <c r="T147" i="11"/>
  <c r="U147" i="11"/>
  <c r="V147" i="11"/>
  <c r="W147" i="11"/>
  <c r="X147" i="11"/>
  <c r="Y147" i="11"/>
  <c r="Z147" i="11"/>
  <c r="AA147" i="11"/>
  <c r="AB147" i="11"/>
  <c r="AC147" i="11"/>
  <c r="AD147" i="11"/>
  <c r="AE147" i="11"/>
  <c r="AF147" i="11"/>
  <c r="AG147" i="11"/>
  <c r="AH147" i="11"/>
  <c r="AI147" i="11"/>
  <c r="AJ147" i="11"/>
  <c r="AK147" i="11"/>
  <c r="AL147" i="11"/>
  <c r="AM147" i="11"/>
  <c r="AN147" i="11"/>
  <c r="AO147" i="11"/>
  <c r="AP147" i="11"/>
  <c r="AQ147" i="11"/>
  <c r="AR147" i="11"/>
  <c r="AS147" i="11"/>
  <c r="AT147" i="11"/>
  <c r="AU147" i="11"/>
  <c r="AV147" i="11"/>
  <c r="AW147" i="11"/>
  <c r="AX147" i="11"/>
  <c r="AY147" i="11"/>
  <c r="AZ147" i="11"/>
  <c r="BA147" i="11"/>
  <c r="BB147" i="11"/>
  <c r="F145" i="11"/>
  <c r="G145" i="11"/>
  <c r="F146" i="11"/>
  <c r="G146" i="11"/>
  <c r="H145" i="11"/>
  <c r="H146" i="11"/>
  <c r="I145" i="11"/>
  <c r="I146" i="11"/>
  <c r="J145" i="11"/>
  <c r="K145" i="11"/>
  <c r="J146" i="11"/>
  <c r="K146" i="11"/>
  <c r="L145" i="11"/>
  <c r="L146" i="11"/>
  <c r="M145" i="11"/>
  <c r="N145" i="11"/>
  <c r="M146" i="11"/>
  <c r="N146" i="11"/>
  <c r="O145" i="11"/>
  <c r="P145" i="11"/>
  <c r="O146" i="11"/>
  <c r="P146" i="11"/>
  <c r="Q145" i="11"/>
  <c r="Q146" i="11"/>
  <c r="R145" i="11"/>
  <c r="S145" i="11"/>
  <c r="R146" i="11"/>
  <c r="S146" i="11"/>
  <c r="T145" i="11"/>
  <c r="T146" i="11"/>
  <c r="U145" i="11"/>
  <c r="U146" i="11"/>
  <c r="V145" i="11"/>
  <c r="V146" i="11"/>
  <c r="W145" i="11"/>
  <c r="W146" i="11"/>
  <c r="X145" i="11"/>
  <c r="X146" i="11"/>
  <c r="Y145" i="11"/>
  <c r="Y146" i="11"/>
  <c r="Z145" i="11"/>
  <c r="Z146" i="11"/>
  <c r="AA145" i="11"/>
  <c r="AA146" i="11"/>
  <c r="AB145" i="11"/>
  <c r="AB146" i="11"/>
  <c r="AC145" i="11"/>
  <c r="AC146" i="11"/>
  <c r="AD145" i="11"/>
  <c r="AD146" i="11"/>
  <c r="AE145" i="11"/>
  <c r="AF145" i="11"/>
  <c r="AE146" i="11"/>
  <c r="AF146" i="11"/>
  <c r="AG145" i="11"/>
  <c r="AG146" i="11"/>
  <c r="AH145" i="11"/>
  <c r="AI145" i="11"/>
  <c r="AH146" i="11"/>
  <c r="AI146" i="11"/>
  <c r="AJ145" i="11"/>
  <c r="AK145" i="11"/>
  <c r="AJ146" i="11"/>
  <c r="AL145" i="11"/>
  <c r="AK146" i="11"/>
  <c r="AL146" i="11"/>
  <c r="AM145" i="11"/>
  <c r="AN145" i="11"/>
  <c r="AM146" i="11"/>
  <c r="AN146" i="11"/>
  <c r="AO145" i="11"/>
  <c r="AP145" i="11"/>
  <c r="AO146" i="11"/>
  <c r="AP146" i="11"/>
  <c r="AQ145" i="11"/>
  <c r="AR145" i="11"/>
  <c r="AQ146" i="11"/>
  <c r="AR146" i="11"/>
  <c r="AS145" i="11"/>
  <c r="AT145" i="11"/>
  <c r="AS146" i="11"/>
  <c r="AT146" i="11"/>
  <c r="AU145" i="11"/>
  <c r="AV145" i="11"/>
  <c r="AU146" i="11"/>
  <c r="AW145" i="11"/>
  <c r="AV146" i="11"/>
  <c r="AW146" i="11"/>
  <c r="AX145" i="11"/>
  <c r="AX146" i="11"/>
  <c r="AY145" i="11"/>
  <c r="AZ145" i="11"/>
  <c r="AY146" i="11"/>
  <c r="AZ146" i="11"/>
  <c r="BA145" i="11"/>
  <c r="BB145" i="11"/>
  <c r="BA146" i="11"/>
  <c r="BB146" i="11"/>
  <c r="F72" i="1"/>
  <c r="F56" i="1"/>
  <c r="F76" i="5" s="1"/>
  <c r="G153" i="5"/>
  <c r="H153" i="5"/>
  <c r="F68" i="7"/>
  <c r="F154" i="7" s="1"/>
  <c r="H68" i="6"/>
  <c r="H153" i="6" s="1"/>
  <c r="G68" i="7"/>
  <c r="G154" i="7" s="1"/>
  <c r="G68" i="6"/>
  <c r="G153" i="6" s="1"/>
  <c r="F77" i="1"/>
  <c r="F61" i="1"/>
  <c r="F81" i="5" s="1"/>
  <c r="F70" i="1"/>
  <c r="F69" i="1"/>
  <c r="F76" i="1"/>
  <c r="F68" i="1"/>
  <c r="F52" i="1"/>
  <c r="F72" i="5" s="1"/>
  <c r="F89" i="6"/>
  <c r="E89" i="7"/>
  <c r="F67" i="1"/>
  <c r="E71" i="7"/>
  <c r="E157" i="7" s="1"/>
  <c r="F71" i="6"/>
  <c r="F156" i="6" s="1"/>
  <c r="G71" i="6"/>
  <c r="G156" i="6" s="1"/>
  <c r="F156" i="5"/>
  <c r="H71" i="6"/>
  <c r="H156" i="6" s="1"/>
  <c r="G156" i="5"/>
  <c r="F71" i="7"/>
  <c r="F157" i="7" s="1"/>
  <c r="I71" i="6"/>
  <c r="I156" i="6" s="1"/>
  <c r="G71" i="7"/>
  <c r="G157" i="7" s="1"/>
  <c r="H156" i="5"/>
  <c r="I156" i="5"/>
  <c r="J71" i="6"/>
  <c r="J156" i="6" s="1"/>
  <c r="H71" i="7"/>
  <c r="H157" i="7" s="1"/>
  <c r="J156" i="5"/>
  <c r="I71" i="7"/>
  <c r="I157" i="7" s="1"/>
  <c r="K87" i="6"/>
  <c r="K119" i="6" s="1"/>
  <c r="J87" i="7"/>
  <c r="L87" i="6"/>
  <c r="L119" i="6" s="1"/>
  <c r="M87" i="6"/>
  <c r="M119" i="6" s="1"/>
  <c r="L87" i="5"/>
  <c r="L119" i="5" s="1"/>
  <c r="K87" i="7"/>
  <c r="L87" i="7"/>
  <c r="N87" i="6"/>
  <c r="N119" i="6" s="1"/>
  <c r="M87" i="5"/>
  <c r="M119" i="5" s="1"/>
  <c r="M87" i="7"/>
  <c r="N87" i="5"/>
  <c r="N119" i="5" s="1"/>
  <c r="O87" i="6"/>
  <c r="O119" i="6" s="1"/>
  <c r="N87" i="7"/>
  <c r="O87" i="5"/>
  <c r="O119" i="5" s="1"/>
  <c r="P87" i="6"/>
  <c r="P119" i="6" s="1"/>
  <c r="P87" i="5"/>
  <c r="P119" i="5" s="1"/>
  <c r="O87" i="7"/>
  <c r="Q87" i="6"/>
  <c r="Q119" i="6" s="1"/>
  <c r="Q87" i="5"/>
  <c r="Q119" i="5" s="1"/>
  <c r="P87" i="7"/>
  <c r="R87" i="6"/>
  <c r="R119" i="6" s="1"/>
  <c r="Q87" i="7"/>
  <c r="R87" i="5"/>
  <c r="R119" i="5" s="1"/>
  <c r="S87" i="6"/>
  <c r="S119" i="6" s="1"/>
  <c r="S87" i="5"/>
  <c r="S119" i="5" s="1"/>
  <c r="R87" i="7"/>
  <c r="T87" i="6"/>
  <c r="T119" i="6" s="1"/>
  <c r="U87" i="6"/>
  <c r="U119" i="6" s="1"/>
  <c r="S87" i="7"/>
  <c r="T87" i="5"/>
  <c r="T119" i="5" s="1"/>
  <c r="V87" i="6"/>
  <c r="V119" i="6" s="1"/>
  <c r="U87" i="5"/>
  <c r="U119" i="5" s="1"/>
  <c r="T87" i="7"/>
  <c r="W87" i="6"/>
  <c r="W119" i="6" s="1"/>
  <c r="V87" i="5"/>
  <c r="V119" i="5" s="1"/>
  <c r="U87" i="7"/>
  <c r="V87" i="7"/>
  <c r="X87" i="6"/>
  <c r="X119" i="6" s="1"/>
  <c r="W87" i="5"/>
  <c r="W119" i="5" s="1"/>
  <c r="Y87" i="6"/>
  <c r="Y119" i="6" s="1"/>
  <c r="W87" i="7"/>
  <c r="X87" i="5"/>
  <c r="X119" i="5" s="1"/>
  <c r="Y87" i="5"/>
  <c r="Y119" i="5" s="1"/>
  <c r="X87" i="7"/>
  <c r="Z87" i="6"/>
  <c r="Z119" i="6" s="1"/>
  <c r="Y87" i="7"/>
  <c r="AA87" i="6"/>
  <c r="AA119" i="6" s="1"/>
  <c r="Z87" i="5"/>
  <c r="Z119" i="5" s="1"/>
  <c r="AA87" i="5"/>
  <c r="AA119" i="5" s="1"/>
  <c r="AB87" i="6"/>
  <c r="AB119" i="6" s="1"/>
  <c r="Z87" i="7"/>
  <c r="AC87" i="6"/>
  <c r="AC119" i="6" s="1"/>
  <c r="AB87" i="5"/>
  <c r="AB119" i="5" s="1"/>
  <c r="AA87" i="7"/>
  <c r="AC87" i="5"/>
  <c r="AC119" i="5" s="1"/>
  <c r="AD87" i="6"/>
  <c r="AD119" i="6" s="1"/>
  <c r="AB87" i="7"/>
  <c r="AE87" i="6"/>
  <c r="AE119" i="6" s="1"/>
  <c r="AC87" i="7"/>
  <c r="AD87" i="5"/>
  <c r="AD119" i="5" s="1"/>
  <c r="AD87" i="7"/>
  <c r="AE87" i="5"/>
  <c r="AE119" i="5" s="1"/>
  <c r="AF87" i="6"/>
  <c r="AF119" i="6" s="1"/>
  <c r="AG87" i="6"/>
  <c r="AG119" i="6" s="1"/>
  <c r="AF87" i="5"/>
  <c r="AF119" i="5" s="1"/>
  <c r="AE87" i="7"/>
  <c r="AG87" i="5"/>
  <c r="AG119" i="5" s="1"/>
  <c r="AH87" i="6"/>
  <c r="AH119" i="6" s="1"/>
  <c r="AF87" i="7"/>
  <c r="AH87" i="5"/>
  <c r="AH119" i="5" s="1"/>
  <c r="AI87" i="6"/>
  <c r="AI119" i="6" s="1"/>
  <c r="AG87" i="7"/>
  <c r="AI87" i="5"/>
  <c r="AI119" i="5" s="1"/>
  <c r="AJ87" i="6"/>
  <c r="AJ119" i="6" s="1"/>
  <c r="AH87" i="7"/>
  <c r="AJ87" i="5"/>
  <c r="AJ119" i="5" s="1"/>
  <c r="AI87" i="7"/>
  <c r="AK87" i="6"/>
  <c r="AK119" i="6" s="1"/>
  <c r="AL87" i="6"/>
  <c r="AL119" i="6" s="1"/>
  <c r="AJ87" i="7"/>
  <c r="AK87" i="5"/>
  <c r="AK119" i="5" s="1"/>
  <c r="AK87" i="7"/>
  <c r="AL87" i="5"/>
  <c r="AL119" i="5" s="1"/>
  <c r="AM87" i="6"/>
  <c r="AM119" i="6" s="1"/>
  <c r="AM87" i="5"/>
  <c r="AM119" i="5" s="1"/>
  <c r="AL87" i="7"/>
  <c r="AN87" i="6"/>
  <c r="AN119" i="6" s="1"/>
  <c r="AN87" i="5"/>
  <c r="AN119" i="5" s="1"/>
  <c r="AM87" i="7"/>
  <c r="AO87" i="6"/>
  <c r="AO119" i="6" s="1"/>
  <c r="AO87" i="5"/>
  <c r="AO119" i="5" s="1"/>
  <c r="AN87" i="7"/>
  <c r="AP87" i="6"/>
  <c r="AP119" i="6" s="1"/>
  <c r="AQ87" i="6"/>
  <c r="AQ119" i="6" s="1"/>
  <c r="AO87" i="7"/>
  <c r="AP87" i="5"/>
  <c r="AP119" i="5" s="1"/>
  <c r="AQ87" i="5"/>
  <c r="AQ119" i="5" s="1"/>
  <c r="AR87" i="6"/>
  <c r="AR119" i="6" s="1"/>
  <c r="AP87" i="7"/>
  <c r="AQ87" i="7"/>
  <c r="AS87" i="6"/>
  <c r="AS119" i="6" s="1"/>
  <c r="AR87" i="5"/>
  <c r="AR119" i="5" s="1"/>
  <c r="AT87" i="6"/>
  <c r="AT119" i="6" s="1"/>
  <c r="AR87" i="7"/>
  <c r="AS87" i="5"/>
  <c r="AS119" i="5" s="1"/>
  <c r="AT87" i="5"/>
  <c r="AT119" i="5" s="1"/>
  <c r="AS87" i="7"/>
  <c r="AU87" i="6"/>
  <c r="AU119" i="6" s="1"/>
  <c r="AV87" i="6"/>
  <c r="AV119" i="6" s="1"/>
  <c r="AT87" i="7"/>
  <c r="AU87" i="5"/>
  <c r="AU119" i="5" s="1"/>
  <c r="AU87" i="7"/>
  <c r="AW87" i="6"/>
  <c r="AW119" i="6" s="1"/>
  <c r="AV87" i="5"/>
  <c r="AV119" i="5" s="1"/>
  <c r="AV87" i="7"/>
  <c r="AW87" i="5"/>
  <c r="AW119" i="5" s="1"/>
  <c r="AX87" i="6"/>
  <c r="AX119" i="6" s="1"/>
  <c r="AW87" i="7"/>
  <c r="AX87" i="5"/>
  <c r="AX119" i="5" s="1"/>
  <c r="AY87" i="6"/>
  <c r="AY119" i="6" s="1"/>
  <c r="AY87" i="5"/>
  <c r="AY119" i="5" s="1"/>
  <c r="AX87" i="7"/>
  <c r="AZ87" i="6"/>
  <c r="AZ119" i="6" s="1"/>
  <c r="AZ87" i="5"/>
  <c r="AZ119" i="5" s="1"/>
  <c r="AY87" i="7"/>
  <c r="BA87" i="6"/>
  <c r="BA119" i="6" s="1"/>
  <c r="AZ87" i="7"/>
  <c r="BA87" i="5"/>
  <c r="BA119" i="5" s="1"/>
  <c r="BB87" i="6"/>
  <c r="BB119" i="6" s="1"/>
  <c r="BB87" i="5"/>
  <c r="BB119" i="5" s="1"/>
  <c r="BA87" i="7"/>
  <c r="F74" i="1"/>
  <c r="F94" i="6" s="1"/>
  <c r="F66" i="1"/>
  <c r="F73" i="1"/>
  <c r="F65" i="1"/>
  <c r="F72" i="6" l="1"/>
  <c r="F157" i="6" s="1"/>
  <c r="E94" i="7"/>
  <c r="F92" i="6"/>
  <c r="E88" i="7"/>
  <c r="E92" i="7"/>
  <c r="E96" i="7"/>
  <c r="L119" i="7"/>
  <c r="AY119" i="7"/>
  <c r="AI119" i="7"/>
  <c r="AF119" i="7"/>
  <c r="AD119" i="7"/>
  <c r="V119" i="7"/>
  <c r="S119" i="7"/>
  <c r="N119" i="7"/>
  <c r="AT119" i="7"/>
  <c r="Q119" i="7"/>
  <c r="AQ119" i="7"/>
  <c r="AN119" i="7"/>
  <c r="X119" i="7"/>
  <c r="U119" i="7"/>
  <c r="P119" i="7"/>
  <c r="AW119" i="7"/>
  <c r="BA119" i="7"/>
  <c r="AV119" i="7"/>
  <c r="AS119" i="7"/>
  <c r="AP119" i="7"/>
  <c r="AH119" i="7"/>
  <c r="AC119" i="7"/>
  <c r="Z119" i="7"/>
  <c r="AO119" i="7"/>
  <c r="Y119" i="7"/>
  <c r="AX119" i="7"/>
  <c r="AK119" i="7"/>
  <c r="AE119" i="7"/>
  <c r="R119" i="7"/>
  <c r="M119" i="7"/>
  <c r="AZ119" i="7"/>
  <c r="AL119" i="7"/>
  <c r="AA119" i="7"/>
  <c r="AM119" i="7"/>
  <c r="AB119" i="7"/>
  <c r="W119" i="7"/>
  <c r="T119" i="7"/>
  <c r="O119" i="7"/>
  <c r="J119" i="7"/>
  <c r="K119" i="7"/>
  <c r="AU119" i="7"/>
  <c r="AR119" i="7"/>
  <c r="AJ119" i="7"/>
  <c r="AG119" i="7"/>
  <c r="K87" i="5"/>
  <c r="K156" i="5"/>
  <c r="F85" i="6"/>
  <c r="F87" i="6"/>
  <c r="F103" i="6" s="1"/>
  <c r="E85" i="7"/>
  <c r="F86" i="6"/>
  <c r="E87" i="7"/>
  <c r="E103" i="7" s="1"/>
  <c r="E86" i="7"/>
  <c r="F88" i="6"/>
  <c r="F96" i="6"/>
  <c r="E90" i="7"/>
  <c r="F90" i="6"/>
  <c r="F97" i="5"/>
  <c r="E97" i="7"/>
  <c r="F97" i="6"/>
  <c r="F93" i="6"/>
  <c r="E93" i="7"/>
  <c r="F76" i="6"/>
  <c r="F161" i="6" s="1"/>
  <c r="F54" i="1"/>
  <c r="F50" i="1"/>
  <c r="F70" i="6" s="1"/>
  <c r="F155" i="6" s="1"/>
  <c r="G66" i="1"/>
  <c r="G86" i="5" s="1"/>
  <c r="G67" i="1"/>
  <c r="G87" i="5" s="1"/>
  <c r="G103" i="5" s="1"/>
  <c r="G70" i="1"/>
  <c r="G74" i="1"/>
  <c r="G68" i="1"/>
  <c r="G88" i="5" s="1"/>
  <c r="G76" i="1"/>
  <c r="F96" i="7" s="1"/>
  <c r="G65" i="1"/>
  <c r="G85" i="5" s="1"/>
  <c r="G64" i="1"/>
  <c r="F84" i="7" s="1"/>
  <c r="F100" i="7" s="1"/>
  <c r="G69" i="1"/>
  <c r="F71" i="1"/>
  <c r="E91" i="7" s="1"/>
  <c r="F55" i="1"/>
  <c r="F64" i="1"/>
  <c r="F84" i="6" s="1"/>
  <c r="F68" i="5"/>
  <c r="F153" i="5" s="1"/>
  <c r="G73" i="1"/>
  <c r="F93" i="7" s="1"/>
  <c r="F75" i="1"/>
  <c r="F59" i="1"/>
  <c r="F79" i="5" s="1"/>
  <c r="F57" i="1"/>
  <c r="F58" i="1"/>
  <c r="F94" i="5"/>
  <c r="G77" i="1"/>
  <c r="G61" i="1"/>
  <c r="G81" i="5" s="1"/>
  <c r="G72" i="1"/>
  <c r="G92" i="6" s="1"/>
  <c r="F85" i="5"/>
  <c r="F49" i="1"/>
  <c r="F89" i="5"/>
  <c r="F90" i="5"/>
  <c r="E72" i="7"/>
  <c r="F93" i="5"/>
  <c r="F161" i="5"/>
  <c r="F92" i="5"/>
  <c r="F86" i="5"/>
  <c r="F60" i="1"/>
  <c r="F53" i="1"/>
  <c r="E74" i="7"/>
  <c r="E160" i="7" s="1"/>
  <c r="E81" i="7"/>
  <c r="E167" i="7" s="1"/>
  <c r="F81" i="6"/>
  <c r="F166" i="6" s="1"/>
  <c r="F166" i="5"/>
  <c r="F87" i="5"/>
  <c r="F103" i="5" s="1"/>
  <c r="F157" i="5"/>
  <c r="F88" i="5"/>
  <c r="G92" i="5"/>
  <c r="E76" i="7"/>
  <c r="F96" i="5"/>
  <c r="F84" i="5" l="1"/>
  <c r="F100" i="5" s="1"/>
  <c r="F116" i="5" s="1"/>
  <c r="G84" i="5"/>
  <c r="G100" i="5" s="1"/>
  <c r="F73" i="5"/>
  <c r="F158" i="5" s="1"/>
  <c r="F80" i="5"/>
  <c r="F165" i="5" s="1"/>
  <c r="E69" i="7"/>
  <c r="E155" i="7" s="1"/>
  <c r="F69" i="5"/>
  <c r="E78" i="7"/>
  <c r="E164" i="7" s="1"/>
  <c r="F78" i="5"/>
  <c r="F163" i="5" s="1"/>
  <c r="E77" i="7"/>
  <c r="E163" i="7" s="1"/>
  <c r="F77" i="5"/>
  <c r="F162" i="5" s="1"/>
  <c r="E75" i="7"/>
  <c r="E161" i="7" s="1"/>
  <c r="F75" i="5"/>
  <c r="F160" i="5" s="1"/>
  <c r="E70" i="7"/>
  <c r="E156" i="7" s="1"/>
  <c r="F70" i="5"/>
  <c r="F155" i="5" s="1"/>
  <c r="F74" i="6"/>
  <c r="F159" i="6" s="1"/>
  <c r="F74" i="5"/>
  <c r="F159" i="5" s="1"/>
  <c r="E104" i="7"/>
  <c r="E120" i="7" s="1"/>
  <c r="E158" i="7"/>
  <c r="E108" i="7"/>
  <c r="E124" i="7" s="1"/>
  <c r="E162" i="7"/>
  <c r="F108" i="6"/>
  <c r="F124" i="6" s="1"/>
  <c r="G93" i="5"/>
  <c r="F102" i="6"/>
  <c r="F118" i="6" s="1"/>
  <c r="F113" i="6"/>
  <c r="F129" i="6" s="1"/>
  <c r="G96" i="5"/>
  <c r="E68" i="7"/>
  <c r="E154" i="7" s="1"/>
  <c r="F68" i="6"/>
  <c r="F153" i="6" s="1"/>
  <c r="K119" i="5"/>
  <c r="F104" i="6"/>
  <c r="F120" i="6" s="1"/>
  <c r="E107" i="7"/>
  <c r="E123" i="7" s="1"/>
  <c r="E113" i="7"/>
  <c r="E129" i="7" s="1"/>
  <c r="E106" i="7"/>
  <c r="E122" i="7" s="1"/>
  <c r="E119" i="7"/>
  <c r="F116" i="7"/>
  <c r="F119" i="6"/>
  <c r="G119" i="5"/>
  <c r="F119" i="5"/>
  <c r="F113" i="5"/>
  <c r="F129" i="5" s="1"/>
  <c r="F108" i="5"/>
  <c r="F124" i="5" s="1"/>
  <c r="F104" i="5"/>
  <c r="F120" i="5" s="1"/>
  <c r="G97" i="5"/>
  <c r="F97" i="7"/>
  <c r="G97" i="6"/>
  <c r="F75" i="6"/>
  <c r="F160" i="6" s="1"/>
  <c r="G88" i="6"/>
  <c r="F88" i="7"/>
  <c r="G96" i="6"/>
  <c r="G94" i="5"/>
  <c r="G94" i="6"/>
  <c r="F94" i="7"/>
  <c r="G93" i="6"/>
  <c r="F92" i="7"/>
  <c r="F91" i="5"/>
  <c r="F91" i="6"/>
  <c r="G90" i="5"/>
  <c r="G90" i="6"/>
  <c r="F90" i="7"/>
  <c r="G89" i="5"/>
  <c r="F89" i="7"/>
  <c r="G89" i="6"/>
  <c r="F87" i="7"/>
  <c r="F103" i="7" s="1"/>
  <c r="G87" i="6"/>
  <c r="G103" i="6" s="1"/>
  <c r="E84" i="7"/>
  <c r="F95" i="5"/>
  <c r="F95" i="6"/>
  <c r="E95" i="7"/>
  <c r="G86" i="6"/>
  <c r="F86" i="7"/>
  <c r="F85" i="7"/>
  <c r="G85" i="6"/>
  <c r="G84" i="6"/>
  <c r="G100" i="6" s="1"/>
  <c r="F78" i="6"/>
  <c r="F163" i="6" s="1"/>
  <c r="F77" i="6"/>
  <c r="F162" i="6" s="1"/>
  <c r="G53" i="1"/>
  <c r="G73" i="5" s="1"/>
  <c r="G57" i="1"/>
  <c r="G77" i="5" s="1"/>
  <c r="F69" i="6"/>
  <c r="F154" i="6" s="1"/>
  <c r="G60" i="1"/>
  <c r="G80" i="5" s="1"/>
  <c r="E73" i="7"/>
  <c r="F73" i="6"/>
  <c r="F158" i="6" s="1"/>
  <c r="H77" i="1"/>
  <c r="H61" i="1"/>
  <c r="H81" i="5" s="1"/>
  <c r="H72" i="1"/>
  <c r="H56" i="1"/>
  <c r="H76" i="5" s="1"/>
  <c r="H70" i="1"/>
  <c r="H54" i="1"/>
  <c r="H74" i="5" s="1"/>
  <c r="H74" i="1"/>
  <c r="G71" i="1"/>
  <c r="G55" i="1"/>
  <c r="G75" i="5" s="1"/>
  <c r="H66" i="1"/>
  <c r="H69" i="1"/>
  <c r="H53" i="1"/>
  <c r="H73" i="5" s="1"/>
  <c r="H64" i="1"/>
  <c r="G75" i="1"/>
  <c r="G59" i="1"/>
  <c r="G79" i="5" s="1"/>
  <c r="H68" i="1"/>
  <c r="H52" i="1"/>
  <c r="H72" i="5" s="1"/>
  <c r="H73" i="1"/>
  <c r="H57" i="1"/>
  <c r="H77" i="5" s="1"/>
  <c r="H65" i="1"/>
  <c r="H76" i="1"/>
  <c r="H60" i="1"/>
  <c r="H80" i="5" s="1"/>
  <c r="E32" i="7"/>
  <c r="F170" i="11" s="1"/>
  <c r="F32" i="7"/>
  <c r="G170" i="11" s="1"/>
  <c r="G32" i="7"/>
  <c r="H170" i="11" s="1"/>
  <c r="H32" i="7"/>
  <c r="I170" i="11" s="1"/>
  <c r="I32" i="7"/>
  <c r="J170" i="11" s="1"/>
  <c r="J32" i="7"/>
  <c r="K170" i="11" s="1"/>
  <c r="K32" i="7"/>
  <c r="L170" i="11" s="1"/>
  <c r="L32" i="7"/>
  <c r="M170" i="11" s="1"/>
  <c r="M32" i="7"/>
  <c r="N170" i="11" s="1"/>
  <c r="N32" i="7"/>
  <c r="O170" i="11" s="1"/>
  <c r="O32" i="7"/>
  <c r="P170" i="11" s="1"/>
  <c r="P32" i="7"/>
  <c r="Q170" i="11" s="1"/>
  <c r="Q32" i="7"/>
  <c r="R170" i="11" s="1"/>
  <c r="R32" i="7"/>
  <c r="S170" i="11" s="1"/>
  <c r="S32" i="7"/>
  <c r="T170" i="11" s="1"/>
  <c r="T32" i="7"/>
  <c r="U170" i="11" s="1"/>
  <c r="U32" i="7"/>
  <c r="V170" i="11" s="1"/>
  <c r="V32" i="7"/>
  <c r="W170" i="11" s="1"/>
  <c r="W32" i="7"/>
  <c r="X170" i="11" s="1"/>
  <c r="X32" i="7"/>
  <c r="Y170" i="11" s="1"/>
  <c r="Y32" i="7"/>
  <c r="Z170" i="11" s="1"/>
  <c r="Z32" i="7"/>
  <c r="AA170" i="11" s="1"/>
  <c r="AA32" i="7"/>
  <c r="AB170" i="11" s="1"/>
  <c r="AB32" i="7"/>
  <c r="AC170" i="11" s="1"/>
  <c r="AC32" i="7"/>
  <c r="AD170" i="11" s="1"/>
  <c r="AD32" i="7"/>
  <c r="AE170" i="11" s="1"/>
  <c r="AE32" i="7"/>
  <c r="AF170" i="11" s="1"/>
  <c r="AF32" i="7"/>
  <c r="AG170" i="11" s="1"/>
  <c r="AG32" i="7"/>
  <c r="AH170" i="11" s="1"/>
  <c r="AH32" i="7"/>
  <c r="AI170" i="11" s="1"/>
  <c r="AI32" i="7"/>
  <c r="AJ170" i="11" s="1"/>
  <c r="AJ32" i="7"/>
  <c r="AK170" i="11" s="1"/>
  <c r="AK32" i="7"/>
  <c r="AL170" i="11" s="1"/>
  <c r="AL32" i="7"/>
  <c r="AM170" i="11" s="1"/>
  <c r="AM32" i="7"/>
  <c r="AN170" i="11" s="1"/>
  <c r="AN32" i="7"/>
  <c r="AO170" i="11" s="1"/>
  <c r="AO32" i="7"/>
  <c r="AP170" i="11" s="1"/>
  <c r="AP32" i="7"/>
  <c r="AQ170" i="11" s="1"/>
  <c r="AQ32" i="7"/>
  <c r="AR170" i="11" s="1"/>
  <c r="AR32" i="7"/>
  <c r="AS170" i="11" s="1"/>
  <c r="AS32" i="7"/>
  <c r="AT170" i="11" s="1"/>
  <c r="AT32" i="7"/>
  <c r="AU170" i="11" s="1"/>
  <c r="AU32" i="7"/>
  <c r="AV170" i="11" s="1"/>
  <c r="AV32" i="7"/>
  <c r="AW170" i="11" s="1"/>
  <c r="AW32" i="7"/>
  <c r="AX170" i="11" s="1"/>
  <c r="AX32" i="7"/>
  <c r="AY170" i="11" s="1"/>
  <c r="AY32" i="7"/>
  <c r="AZ170" i="11" s="1"/>
  <c r="AZ32" i="7"/>
  <c r="BA170" i="11" s="1"/>
  <c r="BA32" i="7"/>
  <c r="BB170" i="11" s="1"/>
  <c r="F168" i="11"/>
  <c r="F32" i="6"/>
  <c r="F169" i="11" s="1"/>
  <c r="G32" i="6"/>
  <c r="G169" i="11" s="1"/>
  <c r="G168" i="11"/>
  <c r="H168" i="11"/>
  <c r="H32" i="6"/>
  <c r="H169" i="11" s="1"/>
  <c r="I168" i="11"/>
  <c r="J168" i="11"/>
  <c r="I32" i="6"/>
  <c r="I169" i="11" s="1"/>
  <c r="K168" i="11"/>
  <c r="J32" i="6"/>
  <c r="J169" i="11" s="1"/>
  <c r="L168" i="11"/>
  <c r="K32" i="6"/>
  <c r="K169" i="11" s="1"/>
  <c r="M168" i="11"/>
  <c r="L32" i="6"/>
  <c r="L169" i="11" s="1"/>
  <c r="N168" i="11"/>
  <c r="M32" i="6"/>
  <c r="M169" i="11" s="1"/>
  <c r="O168" i="11"/>
  <c r="N32" i="6"/>
  <c r="N169" i="11" s="1"/>
  <c r="P168" i="11"/>
  <c r="O32" i="6"/>
  <c r="O169" i="11" s="1"/>
  <c r="Q168" i="11"/>
  <c r="P32" i="6"/>
  <c r="P169" i="11" s="1"/>
  <c r="Q32" i="6"/>
  <c r="Q169" i="11" s="1"/>
  <c r="R168" i="11"/>
  <c r="S168" i="11"/>
  <c r="R32" i="6"/>
  <c r="R169" i="11" s="1"/>
  <c r="T168" i="11"/>
  <c r="S32" i="6"/>
  <c r="S169" i="11" s="1"/>
  <c r="U168" i="11"/>
  <c r="T32" i="6"/>
  <c r="T169" i="11" s="1"/>
  <c r="V168" i="11"/>
  <c r="U32" i="6"/>
  <c r="U169" i="11" s="1"/>
  <c r="V32" i="6"/>
  <c r="V169" i="11" s="1"/>
  <c r="W168" i="11"/>
  <c r="W32" i="6"/>
  <c r="W169" i="11" s="1"/>
  <c r="X168" i="11"/>
  <c r="Y168" i="11"/>
  <c r="X32" i="6"/>
  <c r="X169" i="11" s="1"/>
  <c r="Y32" i="6"/>
  <c r="Y169" i="11" s="1"/>
  <c r="Z168" i="11"/>
  <c r="Z32" i="6"/>
  <c r="Z169" i="11" s="1"/>
  <c r="AA168" i="11"/>
  <c r="AB168" i="11"/>
  <c r="AA32" i="6"/>
  <c r="AA169" i="11" s="1"/>
  <c r="AB32" i="6"/>
  <c r="AB169" i="11" s="1"/>
  <c r="AC168" i="11"/>
  <c r="AC32" i="6"/>
  <c r="AC169" i="11" s="1"/>
  <c r="AD168" i="11"/>
  <c r="AE168" i="11"/>
  <c r="AD32" i="6"/>
  <c r="AD169" i="11" s="1"/>
  <c r="AF168" i="11"/>
  <c r="AE32" i="6"/>
  <c r="AE169" i="11" s="1"/>
  <c r="AG168" i="11"/>
  <c r="AF32" i="6"/>
  <c r="AF169" i="11" s="1"/>
  <c r="AG32" i="6"/>
  <c r="AG169" i="11" s="1"/>
  <c r="AH168" i="11"/>
  <c r="AH32" i="6"/>
  <c r="AH169" i="11" s="1"/>
  <c r="AI168" i="11"/>
  <c r="AI32" i="6"/>
  <c r="AI169" i="11" s="1"/>
  <c r="AJ168" i="11"/>
  <c r="AK168" i="11"/>
  <c r="AJ32" i="6"/>
  <c r="AJ169" i="11" s="1"/>
  <c r="AL168" i="11"/>
  <c r="AK32" i="6"/>
  <c r="AK169" i="11" s="1"/>
  <c r="AM168" i="11"/>
  <c r="AL32" i="6"/>
  <c r="AL169" i="11" s="1"/>
  <c r="AN168" i="11"/>
  <c r="AM32" i="6"/>
  <c r="AM169" i="11" s="1"/>
  <c r="AO168" i="11"/>
  <c r="AN32" i="6"/>
  <c r="AN169" i="11" s="1"/>
  <c r="AP168" i="11"/>
  <c r="AO32" i="6"/>
  <c r="AO169" i="11" s="1"/>
  <c r="AQ168" i="11"/>
  <c r="AP32" i="6"/>
  <c r="AP169" i="11" s="1"/>
  <c r="AR168" i="11"/>
  <c r="AQ32" i="6"/>
  <c r="AQ169" i="11" s="1"/>
  <c r="AS168" i="11"/>
  <c r="AR32" i="6"/>
  <c r="AR169" i="11" s="1"/>
  <c r="AS32" i="6"/>
  <c r="AS169" i="11" s="1"/>
  <c r="AT168" i="11"/>
  <c r="AU168" i="11"/>
  <c r="AT32" i="6"/>
  <c r="AT169" i="11" s="1"/>
  <c r="AV168" i="11"/>
  <c r="AU32" i="6"/>
  <c r="AU169" i="11" s="1"/>
  <c r="AW168" i="11"/>
  <c r="AV32" i="6"/>
  <c r="AV169" i="11" s="1"/>
  <c r="AW32" i="6"/>
  <c r="AW169" i="11" s="1"/>
  <c r="AX168" i="11"/>
  <c r="AY168" i="11"/>
  <c r="AX32" i="6"/>
  <c r="AX169" i="11" s="1"/>
  <c r="AZ168" i="11"/>
  <c r="AY32" i="6"/>
  <c r="AY169" i="11" s="1"/>
  <c r="BA168" i="11"/>
  <c r="BB168" i="11"/>
  <c r="AZ32" i="6"/>
  <c r="AZ169" i="11" s="1"/>
  <c r="BA32" i="6"/>
  <c r="BA169" i="11" s="1"/>
  <c r="BB32" i="6"/>
  <c r="BB169" i="11" s="1"/>
  <c r="H67" i="1"/>
  <c r="E80" i="7"/>
  <c r="F80" i="6"/>
  <c r="F165" i="6" s="1"/>
  <c r="G56" i="1"/>
  <c r="G76" i="5" s="1"/>
  <c r="G58" i="1"/>
  <c r="G78" i="5" s="1"/>
  <c r="F81" i="7"/>
  <c r="F167" i="7" s="1"/>
  <c r="G166" i="5"/>
  <c r="G81" i="6"/>
  <c r="G166" i="6" s="1"/>
  <c r="G54" i="1"/>
  <c r="G74" i="5" s="1"/>
  <c r="E79" i="7"/>
  <c r="E165" i="7" s="1"/>
  <c r="F164" i="5"/>
  <c r="F79" i="6"/>
  <c r="F164" i="6" s="1"/>
  <c r="G52" i="1"/>
  <c r="G72" i="5" s="1"/>
  <c r="G50" i="1"/>
  <c r="G70" i="5" s="1"/>
  <c r="H71" i="1"/>
  <c r="H75" i="1"/>
  <c r="E102" i="7" l="1"/>
  <c r="E118" i="7" s="1"/>
  <c r="F107" i="5"/>
  <c r="F105" i="5"/>
  <c r="F121" i="5" s="1"/>
  <c r="G116" i="5"/>
  <c r="F109" i="5"/>
  <c r="F125" i="5" s="1"/>
  <c r="F112" i="5"/>
  <c r="F128" i="5" s="1"/>
  <c r="E101" i="7"/>
  <c r="E117" i="7" s="1"/>
  <c r="F106" i="6"/>
  <c r="F122" i="6" s="1"/>
  <c r="F106" i="5"/>
  <c r="F122" i="5" s="1"/>
  <c r="F102" i="5"/>
  <c r="F118" i="5" s="1"/>
  <c r="E109" i="7"/>
  <c r="E125" i="7" s="1"/>
  <c r="E110" i="7"/>
  <c r="E126" i="7" s="1"/>
  <c r="F154" i="5"/>
  <c r="F168" i="5" s="1"/>
  <c r="E112" i="7"/>
  <c r="E128" i="7" s="1"/>
  <c r="E166" i="7"/>
  <c r="E105" i="7"/>
  <c r="E121" i="7" s="1"/>
  <c r="E159" i="7"/>
  <c r="F101" i="6"/>
  <c r="F117" i="6" s="1"/>
  <c r="G113" i="6"/>
  <c r="G129" i="6" s="1"/>
  <c r="F109" i="6"/>
  <c r="F125" i="6" s="1"/>
  <c r="F168" i="6"/>
  <c r="F112" i="6"/>
  <c r="F128" i="6" s="1"/>
  <c r="F105" i="6"/>
  <c r="F121" i="6" s="1"/>
  <c r="F110" i="6"/>
  <c r="F126" i="6" s="1"/>
  <c r="F111" i="6"/>
  <c r="F127" i="6" s="1"/>
  <c r="E111" i="7"/>
  <c r="E127" i="7" s="1"/>
  <c r="F113" i="7"/>
  <c r="F129" i="7" s="1"/>
  <c r="G72" i="6"/>
  <c r="G157" i="6" s="1"/>
  <c r="G157" i="5"/>
  <c r="G69" i="6"/>
  <c r="G154" i="6" s="1"/>
  <c r="G154" i="5"/>
  <c r="F69" i="7"/>
  <c r="F107" i="6"/>
  <c r="F123" i="6" s="1"/>
  <c r="F100" i="6"/>
  <c r="F116" i="6" s="1"/>
  <c r="F70" i="7"/>
  <c r="G70" i="6"/>
  <c r="G155" i="6" s="1"/>
  <c r="H157" i="5"/>
  <c r="H72" i="6"/>
  <c r="H157" i="6" s="1"/>
  <c r="E100" i="7"/>
  <c r="E116" i="7" s="1"/>
  <c r="F119" i="7"/>
  <c r="G116" i="6"/>
  <c r="G119" i="6"/>
  <c r="F123" i="5"/>
  <c r="F111" i="5"/>
  <c r="F127" i="5" s="1"/>
  <c r="F101" i="5"/>
  <c r="F117" i="5" s="1"/>
  <c r="G113" i="5"/>
  <c r="G129" i="5" s="1"/>
  <c r="F110" i="5"/>
  <c r="F126" i="5" s="1"/>
  <c r="H88" i="5"/>
  <c r="G88" i="7"/>
  <c r="H88" i="6"/>
  <c r="G91" i="5"/>
  <c r="G91" i="6"/>
  <c r="F91" i="7"/>
  <c r="H94" i="5"/>
  <c r="G94" i="7"/>
  <c r="H94" i="6"/>
  <c r="G95" i="5"/>
  <c r="G95" i="6"/>
  <c r="F95" i="7"/>
  <c r="H96" i="5"/>
  <c r="H96" i="6"/>
  <c r="G96" i="7"/>
  <c r="H84" i="5"/>
  <c r="H100" i="5" s="1"/>
  <c r="H84" i="6"/>
  <c r="H100" i="6" s="1"/>
  <c r="G84" i="7"/>
  <c r="G100" i="7" s="1"/>
  <c r="H90" i="5"/>
  <c r="G90" i="7"/>
  <c r="H90" i="6"/>
  <c r="H95" i="5"/>
  <c r="G95" i="7"/>
  <c r="H95" i="6"/>
  <c r="H85" i="5"/>
  <c r="H85" i="6"/>
  <c r="G85" i="7"/>
  <c r="H89" i="5"/>
  <c r="H89" i="6"/>
  <c r="G89" i="7"/>
  <c r="H92" i="5"/>
  <c r="G92" i="7"/>
  <c r="H92" i="6"/>
  <c r="H91" i="5"/>
  <c r="H91" i="6"/>
  <c r="G91" i="7"/>
  <c r="H87" i="5"/>
  <c r="G87" i="7"/>
  <c r="G103" i="7" s="1"/>
  <c r="H87" i="6"/>
  <c r="H103" i="6" s="1"/>
  <c r="H93" i="5"/>
  <c r="G93" i="7"/>
  <c r="H93" i="6"/>
  <c r="H86" i="5"/>
  <c r="G86" i="7"/>
  <c r="H86" i="6"/>
  <c r="H97" i="5"/>
  <c r="G97" i="7"/>
  <c r="H97" i="6"/>
  <c r="F80" i="7"/>
  <c r="G80" i="6"/>
  <c r="G165" i="6" s="1"/>
  <c r="G165" i="5"/>
  <c r="G77" i="6"/>
  <c r="G162" i="6" s="1"/>
  <c r="G162" i="5"/>
  <c r="F77" i="7"/>
  <c r="H59" i="1"/>
  <c r="H50" i="1"/>
  <c r="H70" i="5" s="1"/>
  <c r="F73" i="7"/>
  <c r="G158" i="5"/>
  <c r="G73" i="6"/>
  <c r="G158" i="6" s="1"/>
  <c r="I70" i="1"/>
  <c r="I54" i="1"/>
  <c r="I74" i="5" s="1"/>
  <c r="I64" i="1"/>
  <c r="F72" i="7"/>
  <c r="H58" i="1"/>
  <c r="H78" i="5" s="1"/>
  <c r="F78" i="7"/>
  <c r="G78" i="6"/>
  <c r="G163" i="6" s="1"/>
  <c r="G163" i="5"/>
  <c r="G77" i="7"/>
  <c r="G163" i="7" s="1"/>
  <c r="H162" i="5"/>
  <c r="H77" i="6"/>
  <c r="H162" i="6" s="1"/>
  <c r="G73" i="7"/>
  <c r="G159" i="7" s="1"/>
  <c r="H73" i="6"/>
  <c r="H158" i="6" s="1"/>
  <c r="H158" i="5"/>
  <c r="I72" i="1"/>
  <c r="I65" i="1"/>
  <c r="F76" i="7"/>
  <c r="G161" i="5"/>
  <c r="G76" i="6"/>
  <c r="G161" i="6" s="1"/>
  <c r="G74" i="7"/>
  <c r="G160" i="7" s="1"/>
  <c r="H74" i="6"/>
  <c r="H159" i="6" s="1"/>
  <c r="H159" i="5"/>
  <c r="I67" i="1"/>
  <c r="G72" i="7"/>
  <c r="G158" i="7" s="1"/>
  <c r="I68" i="1"/>
  <c r="F74" i="7"/>
  <c r="G74" i="6"/>
  <c r="G159" i="6" s="1"/>
  <c r="G159" i="5"/>
  <c r="G80" i="7"/>
  <c r="H80" i="6"/>
  <c r="H165" i="6" s="1"/>
  <c r="H165" i="5"/>
  <c r="G76" i="7"/>
  <c r="G162" i="7" s="1"/>
  <c r="H161" i="5"/>
  <c r="H76" i="6"/>
  <c r="H161" i="6" s="1"/>
  <c r="I69" i="1"/>
  <c r="G164" i="5"/>
  <c r="G79" i="6"/>
  <c r="G164" i="6" s="1"/>
  <c r="F79" i="7"/>
  <c r="F165" i="7" s="1"/>
  <c r="I74" i="1"/>
  <c r="I66" i="1"/>
  <c r="H55" i="1"/>
  <c r="H75" i="5" s="1"/>
  <c r="F75" i="7"/>
  <c r="F161" i="7" s="1"/>
  <c r="G160" i="5"/>
  <c r="G75" i="6"/>
  <c r="G160" i="6" s="1"/>
  <c r="G81" i="7"/>
  <c r="H81" i="6"/>
  <c r="H166" i="6" s="1"/>
  <c r="H166" i="5"/>
  <c r="I77" i="1"/>
  <c r="I61" i="1"/>
  <c r="I81" i="5" s="1"/>
  <c r="I73" i="1"/>
  <c r="I76" i="1"/>
  <c r="G155" i="5"/>
  <c r="I71" i="1"/>
  <c r="I75" i="1"/>
  <c r="E169" i="7" l="1"/>
  <c r="G79" i="7"/>
  <c r="G111" i="7" s="1"/>
  <c r="G127" i="7" s="1"/>
  <c r="H79" i="5"/>
  <c r="G168" i="5"/>
  <c r="F102" i="7"/>
  <c r="F118" i="7" s="1"/>
  <c r="F156" i="7"/>
  <c r="G112" i="7"/>
  <c r="G128" i="7" s="1"/>
  <c r="G166" i="7"/>
  <c r="F105" i="7"/>
  <c r="F121" i="7" s="1"/>
  <c r="F159" i="7"/>
  <c r="F112" i="7"/>
  <c r="F128" i="7" s="1"/>
  <c r="F166" i="7"/>
  <c r="G113" i="7"/>
  <c r="G129" i="7" s="1"/>
  <c r="G167" i="7"/>
  <c r="F104" i="7"/>
  <c r="F120" i="7" s="1"/>
  <c r="F158" i="7"/>
  <c r="F101" i="7"/>
  <c r="F117" i="7" s="1"/>
  <c r="F155" i="7"/>
  <c r="F106" i="7"/>
  <c r="F122" i="7" s="1"/>
  <c r="F160" i="7"/>
  <c r="F108" i="7"/>
  <c r="F124" i="7" s="1"/>
  <c r="F162" i="7"/>
  <c r="F109" i="7"/>
  <c r="F125" i="7" s="1"/>
  <c r="F163" i="7"/>
  <c r="F110" i="7"/>
  <c r="F126" i="7" s="1"/>
  <c r="F164" i="7"/>
  <c r="G108" i="6"/>
  <c r="G124" i="6" s="1"/>
  <c r="G109" i="6"/>
  <c r="G125" i="6" s="1"/>
  <c r="G101" i="6"/>
  <c r="G117" i="6" s="1"/>
  <c r="H113" i="6"/>
  <c r="H129" i="6" s="1"/>
  <c r="G105" i="6"/>
  <c r="G121" i="6" s="1"/>
  <c r="G112" i="6"/>
  <c r="G128" i="6" s="1"/>
  <c r="G106" i="6"/>
  <c r="G122" i="6" s="1"/>
  <c r="H112" i="6"/>
  <c r="H128" i="6" s="1"/>
  <c r="G110" i="6"/>
  <c r="G126" i="6" s="1"/>
  <c r="G102" i="6"/>
  <c r="G118" i="6" s="1"/>
  <c r="G104" i="6"/>
  <c r="G120" i="6" s="1"/>
  <c r="G111" i="6"/>
  <c r="G127" i="6" s="1"/>
  <c r="H106" i="6"/>
  <c r="H122" i="6" s="1"/>
  <c r="G107" i="6"/>
  <c r="G123" i="6" s="1"/>
  <c r="H105" i="6"/>
  <c r="H121" i="6" s="1"/>
  <c r="F111" i="7"/>
  <c r="F127" i="7" s="1"/>
  <c r="G108" i="7"/>
  <c r="G124" i="7" s="1"/>
  <c r="G105" i="7"/>
  <c r="G121" i="7" s="1"/>
  <c r="F107" i="7"/>
  <c r="F123" i="7" s="1"/>
  <c r="H108" i="6"/>
  <c r="H124" i="6" s="1"/>
  <c r="H109" i="6"/>
  <c r="H125" i="6" s="1"/>
  <c r="H79" i="6"/>
  <c r="H164" i="6" s="1"/>
  <c r="H69" i="6"/>
  <c r="H154" i="6" s="1"/>
  <c r="G69" i="7"/>
  <c r="H104" i="6"/>
  <c r="H120" i="6" s="1"/>
  <c r="H155" i="5"/>
  <c r="G70" i="7"/>
  <c r="G156" i="7" s="1"/>
  <c r="H70" i="6"/>
  <c r="H155" i="6" s="1"/>
  <c r="G101" i="5"/>
  <c r="G117" i="5" s="1"/>
  <c r="I69" i="6"/>
  <c r="I154" i="6" s="1"/>
  <c r="H69" i="7"/>
  <c r="H155" i="7" s="1"/>
  <c r="I154" i="5"/>
  <c r="I153" i="5"/>
  <c r="I68" i="6"/>
  <c r="I153" i="6" s="1"/>
  <c r="H68" i="7"/>
  <c r="H154" i="7" s="1"/>
  <c r="G104" i="5"/>
  <c r="G120" i="5" s="1"/>
  <c r="G104" i="7"/>
  <c r="G120" i="7" s="1"/>
  <c r="G106" i="7"/>
  <c r="G122" i="7" s="1"/>
  <c r="G109" i="7"/>
  <c r="G125" i="7" s="1"/>
  <c r="G116" i="7"/>
  <c r="G119" i="7"/>
  <c r="H116" i="6"/>
  <c r="H119" i="6"/>
  <c r="G111" i="5"/>
  <c r="G127" i="5" s="1"/>
  <c r="G106" i="5"/>
  <c r="G122" i="5" s="1"/>
  <c r="H106" i="5"/>
  <c r="H122" i="5" s="1"/>
  <c r="H116" i="5"/>
  <c r="G107" i="5"/>
  <c r="G123" i="5" s="1"/>
  <c r="H105" i="5"/>
  <c r="H121" i="5" s="1"/>
  <c r="G109" i="5"/>
  <c r="G125" i="5" s="1"/>
  <c r="H103" i="5"/>
  <c r="H119" i="5" s="1"/>
  <c r="G108" i="5"/>
  <c r="G124" i="5" s="1"/>
  <c r="H112" i="5"/>
  <c r="H128" i="5" s="1"/>
  <c r="G112" i="5"/>
  <c r="G128" i="5" s="1"/>
  <c r="G102" i="5"/>
  <c r="G118" i="5" s="1"/>
  <c r="G105" i="5"/>
  <c r="G121" i="5" s="1"/>
  <c r="G110" i="5"/>
  <c r="G126" i="5" s="1"/>
  <c r="H104" i="5"/>
  <c r="H120" i="5" s="1"/>
  <c r="H113" i="5"/>
  <c r="H129" i="5" s="1"/>
  <c r="H108" i="5"/>
  <c r="H124" i="5" s="1"/>
  <c r="H109" i="5"/>
  <c r="H125" i="5" s="1"/>
  <c r="I97" i="5"/>
  <c r="H97" i="7"/>
  <c r="I97" i="6"/>
  <c r="I86" i="5"/>
  <c r="I86" i="6"/>
  <c r="H86" i="7"/>
  <c r="I94" i="5"/>
  <c r="I94" i="6"/>
  <c r="H94" i="7"/>
  <c r="I84" i="5"/>
  <c r="I100" i="5" s="1"/>
  <c r="I84" i="6"/>
  <c r="H84" i="7"/>
  <c r="I87" i="5"/>
  <c r="I87" i="6"/>
  <c r="I103" i="6" s="1"/>
  <c r="H87" i="7"/>
  <c r="H103" i="7" s="1"/>
  <c r="I85" i="5"/>
  <c r="H85" i="7"/>
  <c r="I85" i="6"/>
  <c r="I90" i="5"/>
  <c r="I90" i="6"/>
  <c r="H90" i="7"/>
  <c r="I95" i="5"/>
  <c r="I95" i="6"/>
  <c r="H95" i="7"/>
  <c r="I96" i="5"/>
  <c r="I96" i="6"/>
  <c r="H96" i="7"/>
  <c r="I89" i="5"/>
  <c r="H89" i="7"/>
  <c r="I89" i="6"/>
  <c r="I92" i="5"/>
  <c r="H92" i="7"/>
  <c r="I92" i="6"/>
  <c r="I91" i="5"/>
  <c r="I91" i="6"/>
  <c r="H91" i="7"/>
  <c r="I93" i="5"/>
  <c r="I93" i="6"/>
  <c r="H93" i="7"/>
  <c r="I88" i="5"/>
  <c r="I88" i="6"/>
  <c r="H88" i="7"/>
  <c r="J76" i="1"/>
  <c r="J60" i="1"/>
  <c r="J80" i="5" s="1"/>
  <c r="I50" i="1"/>
  <c r="I70" i="5" s="1"/>
  <c r="I53" i="1"/>
  <c r="I73" i="5" s="1"/>
  <c r="I55" i="1"/>
  <c r="I75" i="5" s="1"/>
  <c r="J69" i="1"/>
  <c r="G78" i="7"/>
  <c r="H78" i="6"/>
  <c r="H163" i="6" s="1"/>
  <c r="H163" i="5"/>
  <c r="J73" i="1"/>
  <c r="J57" i="1"/>
  <c r="J77" i="5" s="1"/>
  <c r="I59" i="1"/>
  <c r="I79" i="5" s="1"/>
  <c r="J72" i="1"/>
  <c r="I60" i="1"/>
  <c r="I80" i="5" s="1"/>
  <c r="I58" i="1"/>
  <c r="I78" i="5" s="1"/>
  <c r="I52" i="1"/>
  <c r="I72" i="5" s="1"/>
  <c r="J77" i="1"/>
  <c r="J61" i="1"/>
  <c r="J81" i="5" s="1"/>
  <c r="J74" i="1"/>
  <c r="J58" i="1"/>
  <c r="J78" i="5" s="1"/>
  <c r="J70" i="1"/>
  <c r="J54" i="1"/>
  <c r="J74" i="5" s="1"/>
  <c r="J64" i="1"/>
  <c r="I57" i="1"/>
  <c r="I77" i="5" s="1"/>
  <c r="I56" i="1"/>
  <c r="I76" i="5" s="1"/>
  <c r="H74" i="7"/>
  <c r="I159" i="5"/>
  <c r="I74" i="6"/>
  <c r="I159" i="6" s="1"/>
  <c r="J75" i="1"/>
  <c r="J68" i="1"/>
  <c r="J52" i="1"/>
  <c r="J72" i="5" s="1"/>
  <c r="J66" i="1"/>
  <c r="J50" i="1"/>
  <c r="J70" i="5" s="1"/>
  <c r="J67" i="1"/>
  <c r="H81" i="7"/>
  <c r="H167" i="7" s="1"/>
  <c r="I81" i="6"/>
  <c r="I166" i="6" s="1"/>
  <c r="I166" i="5"/>
  <c r="G75" i="7"/>
  <c r="H160" i="5"/>
  <c r="H75" i="6"/>
  <c r="H160" i="6" s="1"/>
  <c r="J71" i="1"/>
  <c r="J65" i="1"/>
  <c r="G165" i="7" l="1"/>
  <c r="H111" i="5"/>
  <c r="H127" i="5" s="1"/>
  <c r="H164" i="5"/>
  <c r="H102" i="5"/>
  <c r="H118" i="5" s="1"/>
  <c r="H101" i="5"/>
  <c r="H117" i="5" s="1"/>
  <c r="H154" i="5"/>
  <c r="H168" i="5" s="1"/>
  <c r="F169" i="7"/>
  <c r="H106" i="7"/>
  <c r="H122" i="7" s="1"/>
  <c r="H160" i="7"/>
  <c r="G101" i="7"/>
  <c r="G117" i="7" s="1"/>
  <c r="G155" i="7"/>
  <c r="G110" i="7"/>
  <c r="G126" i="7" s="1"/>
  <c r="G164" i="7"/>
  <c r="G107" i="7"/>
  <c r="G123" i="7" s="1"/>
  <c r="G161" i="7"/>
  <c r="G168" i="6"/>
  <c r="H101" i="6"/>
  <c r="H117" i="6" s="1"/>
  <c r="H110" i="6"/>
  <c r="H126" i="6" s="1"/>
  <c r="H111" i="6"/>
  <c r="H102" i="6"/>
  <c r="H118" i="6" s="1"/>
  <c r="H107" i="6"/>
  <c r="H123" i="6" s="1"/>
  <c r="H101" i="7"/>
  <c r="H117" i="7" s="1"/>
  <c r="I106" i="6"/>
  <c r="I122" i="6" s="1"/>
  <c r="H127" i="6"/>
  <c r="H100" i="7"/>
  <c r="H116" i="7" s="1"/>
  <c r="I113" i="6"/>
  <c r="I129" i="6" s="1"/>
  <c r="I100" i="6"/>
  <c r="I116" i="6" s="1"/>
  <c r="I70" i="6"/>
  <c r="I155" i="6" s="1"/>
  <c r="H70" i="7"/>
  <c r="I101" i="6"/>
  <c r="I117" i="6" s="1"/>
  <c r="G102" i="7"/>
  <c r="G118" i="7" s="1"/>
  <c r="J70" i="6"/>
  <c r="J155" i="6" s="1"/>
  <c r="I70" i="7"/>
  <c r="I156" i="7" s="1"/>
  <c r="J72" i="6"/>
  <c r="J157" i="6" s="1"/>
  <c r="J157" i="5"/>
  <c r="I72" i="6"/>
  <c r="I157" i="6" s="1"/>
  <c r="H113" i="7"/>
  <c r="H129" i="7" s="1"/>
  <c r="H119" i="7"/>
  <c r="I119" i="6"/>
  <c r="I113" i="5"/>
  <c r="I129" i="5" s="1"/>
  <c r="I103" i="5"/>
  <c r="I119" i="5" s="1"/>
  <c r="H110" i="5"/>
  <c r="H126" i="5" s="1"/>
  <c r="I116" i="5"/>
  <c r="I101" i="5"/>
  <c r="I117" i="5" s="1"/>
  <c r="H107" i="5"/>
  <c r="H123" i="5" s="1"/>
  <c r="I106" i="5"/>
  <c r="I122" i="5" s="1"/>
  <c r="J86" i="5"/>
  <c r="J86" i="6"/>
  <c r="I86" i="7"/>
  <c r="J97" i="5"/>
  <c r="I97" i="7"/>
  <c r="J97" i="6"/>
  <c r="J92" i="5"/>
  <c r="I92" i="7"/>
  <c r="J92" i="6"/>
  <c r="J84" i="5"/>
  <c r="J84" i="6"/>
  <c r="I84" i="7"/>
  <c r="J88" i="5"/>
  <c r="I88" i="7"/>
  <c r="J88" i="6"/>
  <c r="J95" i="5"/>
  <c r="I95" i="7"/>
  <c r="J95" i="6"/>
  <c r="J90" i="5"/>
  <c r="J90" i="6"/>
  <c r="I90" i="7"/>
  <c r="J93" i="5"/>
  <c r="J93" i="6"/>
  <c r="I93" i="7"/>
  <c r="J85" i="5"/>
  <c r="I85" i="7"/>
  <c r="J85" i="6"/>
  <c r="J96" i="5"/>
  <c r="I96" i="7"/>
  <c r="J96" i="6"/>
  <c r="J91" i="5"/>
  <c r="J91" i="6"/>
  <c r="I91" i="7"/>
  <c r="J94" i="5"/>
  <c r="I94" i="7"/>
  <c r="J94" i="6"/>
  <c r="J87" i="5"/>
  <c r="J87" i="6"/>
  <c r="J103" i="6" s="1"/>
  <c r="I87" i="7"/>
  <c r="I103" i="7" s="1"/>
  <c r="J89" i="5"/>
  <c r="J89" i="6"/>
  <c r="I89" i="7"/>
  <c r="K70" i="1"/>
  <c r="K54" i="1"/>
  <c r="K74" i="5" s="1"/>
  <c r="J59" i="1"/>
  <c r="J79" i="5" s="1"/>
  <c r="J56" i="1"/>
  <c r="J76" i="5" s="1"/>
  <c r="J53" i="1"/>
  <c r="J73" i="5" s="1"/>
  <c r="I74" i="7"/>
  <c r="I160" i="7" s="1"/>
  <c r="J159" i="5"/>
  <c r="J74" i="6"/>
  <c r="J159" i="6" s="1"/>
  <c r="K76" i="1"/>
  <c r="K60" i="1"/>
  <c r="K80" i="5" s="1"/>
  <c r="H79" i="7"/>
  <c r="I164" i="5"/>
  <c r="I79" i="6"/>
  <c r="I164" i="6" s="1"/>
  <c r="H75" i="7"/>
  <c r="I160" i="5"/>
  <c r="I75" i="6"/>
  <c r="I160" i="6" s="1"/>
  <c r="K73" i="1"/>
  <c r="K57" i="1"/>
  <c r="K77" i="5" s="1"/>
  <c r="K74" i="1"/>
  <c r="K58" i="1"/>
  <c r="K78" i="5" s="1"/>
  <c r="J55" i="1"/>
  <c r="J75" i="5" s="1"/>
  <c r="I78" i="7"/>
  <c r="I164" i="7" s="1"/>
  <c r="J78" i="6"/>
  <c r="J163" i="6" s="1"/>
  <c r="J163" i="5"/>
  <c r="I77" i="7"/>
  <c r="I163" i="7" s="1"/>
  <c r="J77" i="6"/>
  <c r="J162" i="6" s="1"/>
  <c r="J162" i="5"/>
  <c r="H73" i="7"/>
  <c r="I158" i="5"/>
  <c r="I73" i="6"/>
  <c r="I158" i="6" s="1"/>
  <c r="K77" i="1"/>
  <c r="K61" i="1"/>
  <c r="K81" i="5" s="1"/>
  <c r="J155" i="5"/>
  <c r="I155" i="5"/>
  <c r="K75" i="1"/>
  <c r="K65" i="1"/>
  <c r="K64" i="1"/>
  <c r="K48" i="1"/>
  <c r="H76" i="7"/>
  <c r="I76" i="6"/>
  <c r="I161" i="6" s="1"/>
  <c r="I161" i="5"/>
  <c r="J49" i="1"/>
  <c r="J69" i="5" s="1"/>
  <c r="H72" i="7"/>
  <c r="I80" i="7"/>
  <c r="I166" i="7" s="1"/>
  <c r="J165" i="5"/>
  <c r="J80" i="6"/>
  <c r="J165" i="6" s="1"/>
  <c r="K68" i="1"/>
  <c r="I72" i="7"/>
  <c r="I158" i="7" s="1"/>
  <c r="H77" i="7"/>
  <c r="I77" i="6"/>
  <c r="I162" i="6" s="1"/>
  <c r="I162" i="5"/>
  <c r="H78" i="7"/>
  <c r="I163" i="5"/>
  <c r="I78" i="6"/>
  <c r="I163" i="6" s="1"/>
  <c r="K72" i="1"/>
  <c r="K56" i="1"/>
  <c r="K76" i="5" s="1"/>
  <c r="K66" i="1"/>
  <c r="K50" i="1"/>
  <c r="K70" i="5" s="1"/>
  <c r="J68" i="5"/>
  <c r="I81" i="7"/>
  <c r="I167" i="7" s="1"/>
  <c r="J166" i="5"/>
  <c r="J81" i="6"/>
  <c r="J166" i="6" s="1"/>
  <c r="H80" i="7"/>
  <c r="I80" i="6"/>
  <c r="I165" i="6" s="1"/>
  <c r="I165" i="5"/>
  <c r="K69" i="1"/>
  <c r="K71" i="1"/>
  <c r="J100" i="5" l="1"/>
  <c r="K100" i="5" s="1"/>
  <c r="L100" i="5" s="1"/>
  <c r="M100" i="5" s="1"/>
  <c r="N100" i="5" s="1"/>
  <c r="O100" i="5" s="1"/>
  <c r="P100" i="5" s="1"/>
  <c r="Q100" i="5" s="1"/>
  <c r="R100" i="5" s="1"/>
  <c r="S100" i="5" s="1"/>
  <c r="T100" i="5" s="1"/>
  <c r="U100" i="5" s="1"/>
  <c r="V100" i="5" s="1"/>
  <c r="W100" i="5" s="1"/>
  <c r="X100" i="5" s="1"/>
  <c r="Y100" i="5" s="1"/>
  <c r="Z100" i="5" s="1"/>
  <c r="AA100" i="5" s="1"/>
  <c r="AB100" i="5" s="1"/>
  <c r="AC100" i="5" s="1"/>
  <c r="AD100" i="5" s="1"/>
  <c r="AE100" i="5" s="1"/>
  <c r="AF100" i="5" s="1"/>
  <c r="AG100" i="5" s="1"/>
  <c r="AH100" i="5" s="1"/>
  <c r="AI100" i="5" s="1"/>
  <c r="AJ100" i="5" s="1"/>
  <c r="AK100" i="5" s="1"/>
  <c r="AL100" i="5" s="1"/>
  <c r="AM100" i="5" s="1"/>
  <c r="AN100" i="5" s="1"/>
  <c r="AO100" i="5" s="1"/>
  <c r="AP100" i="5" s="1"/>
  <c r="AQ100" i="5" s="1"/>
  <c r="AR100" i="5" s="1"/>
  <c r="AS100" i="5" s="1"/>
  <c r="AT100" i="5" s="1"/>
  <c r="AU100" i="5" s="1"/>
  <c r="AV100" i="5" s="1"/>
  <c r="AW100" i="5" s="1"/>
  <c r="AX100" i="5" s="1"/>
  <c r="AY100" i="5" s="1"/>
  <c r="AZ100" i="5" s="1"/>
  <c r="BA100" i="5" s="1"/>
  <c r="BB100" i="5" s="1"/>
  <c r="K68" i="5"/>
  <c r="L68" i="5" s="1"/>
  <c r="I104" i="5"/>
  <c r="I120" i="5" s="1"/>
  <c r="I157" i="5"/>
  <c r="I168" i="5" s="1"/>
  <c r="H104" i="7"/>
  <c r="H120" i="7" s="1"/>
  <c r="H158" i="7"/>
  <c r="H111" i="7"/>
  <c r="H127" i="7" s="1"/>
  <c r="H165" i="7"/>
  <c r="G169" i="7"/>
  <c r="H112" i="7"/>
  <c r="H128" i="7" s="1"/>
  <c r="H166" i="7"/>
  <c r="H107" i="7"/>
  <c r="H123" i="7" s="1"/>
  <c r="H161" i="7"/>
  <c r="H102" i="7"/>
  <c r="H118" i="7" s="1"/>
  <c r="H156" i="7"/>
  <c r="H109" i="7"/>
  <c r="H125" i="7" s="1"/>
  <c r="H163" i="7"/>
  <c r="H108" i="7"/>
  <c r="H124" i="7" s="1"/>
  <c r="H162" i="7"/>
  <c r="H110" i="7"/>
  <c r="H126" i="7" s="1"/>
  <c r="H164" i="7"/>
  <c r="H105" i="7"/>
  <c r="H121" i="7" s="1"/>
  <c r="H159" i="7"/>
  <c r="I111" i="6"/>
  <c r="I127" i="6" s="1"/>
  <c r="I104" i="6"/>
  <c r="I102" i="6"/>
  <c r="I118" i="6" s="1"/>
  <c r="I110" i="6"/>
  <c r="I126" i="6" s="1"/>
  <c r="H168" i="6"/>
  <c r="I109" i="6"/>
  <c r="I125" i="6" s="1"/>
  <c r="I105" i="6"/>
  <c r="I121" i="6" s="1"/>
  <c r="I112" i="6"/>
  <c r="I128" i="6" s="1"/>
  <c r="I108" i="6"/>
  <c r="I124" i="6" s="1"/>
  <c r="I107" i="6"/>
  <c r="I123" i="6" s="1"/>
  <c r="I106" i="7"/>
  <c r="I122" i="7" s="1"/>
  <c r="I113" i="7"/>
  <c r="I129" i="7" s="1"/>
  <c r="I112" i="7"/>
  <c r="I128" i="7" s="1"/>
  <c r="I102" i="7"/>
  <c r="I118" i="7" s="1"/>
  <c r="J106" i="6"/>
  <c r="J122" i="6" s="1"/>
  <c r="J113" i="6"/>
  <c r="J129" i="6" s="1"/>
  <c r="J112" i="6"/>
  <c r="J128" i="6" s="1"/>
  <c r="I120" i="6"/>
  <c r="J109" i="6"/>
  <c r="J125" i="6" s="1"/>
  <c r="K70" i="6"/>
  <c r="K155" i="6" s="1"/>
  <c r="J70" i="7"/>
  <c r="J156" i="7" s="1"/>
  <c r="I69" i="7"/>
  <c r="J69" i="6"/>
  <c r="J154" i="6" s="1"/>
  <c r="J102" i="6"/>
  <c r="J118" i="6" s="1"/>
  <c r="J110" i="6"/>
  <c r="J126" i="6" s="1"/>
  <c r="I110" i="7"/>
  <c r="I126" i="7" s="1"/>
  <c r="J104" i="6"/>
  <c r="J120" i="6" s="1"/>
  <c r="J68" i="6"/>
  <c r="I68" i="7"/>
  <c r="J68" i="7" s="1"/>
  <c r="I109" i="7"/>
  <c r="I125" i="7" s="1"/>
  <c r="I104" i="7"/>
  <c r="I120" i="7" s="1"/>
  <c r="I119" i="7"/>
  <c r="J119" i="6"/>
  <c r="I102" i="5"/>
  <c r="I118" i="5" s="1"/>
  <c r="I108" i="5"/>
  <c r="I124" i="5" s="1"/>
  <c r="I105" i="5"/>
  <c r="I121" i="5" s="1"/>
  <c r="I111" i="5"/>
  <c r="I127" i="5" s="1"/>
  <c r="J113" i="5"/>
  <c r="J129" i="5" s="1"/>
  <c r="I110" i="5"/>
  <c r="I126" i="5" s="1"/>
  <c r="J102" i="5"/>
  <c r="J118" i="5" s="1"/>
  <c r="J109" i="5"/>
  <c r="J125" i="5" s="1"/>
  <c r="J103" i="5"/>
  <c r="J119" i="5" s="1"/>
  <c r="J104" i="5"/>
  <c r="J120" i="5" s="1"/>
  <c r="J112" i="5"/>
  <c r="J128" i="5" s="1"/>
  <c r="I109" i="5"/>
  <c r="I125" i="5" s="1"/>
  <c r="J110" i="5"/>
  <c r="J126" i="5" s="1"/>
  <c r="I112" i="5"/>
  <c r="I128" i="5" s="1"/>
  <c r="I107" i="5"/>
  <c r="I123" i="5" s="1"/>
  <c r="J106" i="5"/>
  <c r="J122" i="5" s="1"/>
  <c r="K91" i="5"/>
  <c r="K91" i="6"/>
  <c r="J91" i="7"/>
  <c r="K88" i="5"/>
  <c r="K88" i="6"/>
  <c r="J88" i="7"/>
  <c r="K94" i="5"/>
  <c r="K94" i="6"/>
  <c r="J94" i="7"/>
  <c r="K89" i="5"/>
  <c r="J89" i="7"/>
  <c r="K89" i="6"/>
  <c r="K86" i="5"/>
  <c r="J86" i="7"/>
  <c r="K86" i="6"/>
  <c r="K84" i="5"/>
  <c r="K84" i="6"/>
  <c r="J84" i="7"/>
  <c r="K93" i="5"/>
  <c r="J93" i="7"/>
  <c r="K93" i="6"/>
  <c r="K96" i="5"/>
  <c r="J96" i="7"/>
  <c r="K96" i="6"/>
  <c r="K90" i="5"/>
  <c r="K90" i="6"/>
  <c r="J90" i="7"/>
  <c r="K85" i="5"/>
  <c r="K85" i="6"/>
  <c r="J85" i="7"/>
  <c r="K97" i="5"/>
  <c r="J97" i="7"/>
  <c r="K97" i="6"/>
  <c r="K92" i="5"/>
  <c r="K92" i="6"/>
  <c r="J92" i="7"/>
  <c r="K95" i="5"/>
  <c r="K95" i="6"/>
  <c r="J95" i="7"/>
  <c r="K49" i="1"/>
  <c r="K69" i="5" s="1"/>
  <c r="K52" i="1"/>
  <c r="K59" i="1"/>
  <c r="L73" i="1"/>
  <c r="L57" i="1"/>
  <c r="L77" i="5" s="1"/>
  <c r="L68" i="1"/>
  <c r="L52" i="1"/>
  <c r="L77" i="1"/>
  <c r="L61" i="1"/>
  <c r="L81" i="5" s="1"/>
  <c r="J76" i="7"/>
  <c r="J162" i="7" s="1"/>
  <c r="K76" i="6"/>
  <c r="K161" i="6" s="1"/>
  <c r="K161" i="5"/>
  <c r="I75" i="7"/>
  <c r="J75" i="6"/>
  <c r="J160" i="6" s="1"/>
  <c r="J160" i="5"/>
  <c r="K53" i="1"/>
  <c r="K73" i="5" s="1"/>
  <c r="L66" i="1"/>
  <c r="J78" i="7"/>
  <c r="J164" i="7" s="1"/>
  <c r="K78" i="6"/>
  <c r="K163" i="6" s="1"/>
  <c r="K163" i="5"/>
  <c r="I73" i="7"/>
  <c r="J73" i="6"/>
  <c r="J158" i="6" s="1"/>
  <c r="J158" i="5"/>
  <c r="L76" i="1"/>
  <c r="L72" i="1"/>
  <c r="M64" i="1"/>
  <c r="I76" i="7"/>
  <c r="J161" i="5"/>
  <c r="J76" i="6"/>
  <c r="J161" i="6" s="1"/>
  <c r="J77" i="7"/>
  <c r="J163" i="7" s="1"/>
  <c r="K77" i="6"/>
  <c r="K162" i="6" s="1"/>
  <c r="K162" i="5"/>
  <c r="J80" i="7"/>
  <c r="J166" i="7" s="1"/>
  <c r="K165" i="5"/>
  <c r="K80" i="6"/>
  <c r="K165" i="6" s="1"/>
  <c r="I79" i="7"/>
  <c r="J164" i="5"/>
  <c r="J79" i="6"/>
  <c r="J164" i="6" s="1"/>
  <c r="L75" i="1"/>
  <c r="L64" i="1"/>
  <c r="K55" i="1"/>
  <c r="K75" i="5" s="1"/>
  <c r="J74" i="7"/>
  <c r="J160" i="7" s="1"/>
  <c r="K74" i="6"/>
  <c r="K159" i="6" s="1"/>
  <c r="K159" i="5"/>
  <c r="K155" i="5"/>
  <c r="L74" i="1"/>
  <c r="L65" i="1"/>
  <c r="J81" i="7"/>
  <c r="J167" i="7" s="1"/>
  <c r="K81" i="6"/>
  <c r="K166" i="6" s="1"/>
  <c r="K166" i="5"/>
  <c r="L69" i="1"/>
  <c r="L71" i="1"/>
  <c r="L70" i="1"/>
  <c r="M69" i="1"/>
  <c r="K153" i="5" l="1"/>
  <c r="K116" i="5"/>
  <c r="K68" i="7"/>
  <c r="J154" i="7"/>
  <c r="J153" i="6"/>
  <c r="K68" i="6"/>
  <c r="M68" i="5"/>
  <c r="L153" i="5"/>
  <c r="L72" i="6"/>
  <c r="L157" i="6" s="1"/>
  <c r="L72" i="5"/>
  <c r="L157" i="5" s="1"/>
  <c r="K79" i="5"/>
  <c r="K164" i="5" s="1"/>
  <c r="J72" i="7"/>
  <c r="J158" i="7" s="1"/>
  <c r="K72" i="5"/>
  <c r="J116" i="5"/>
  <c r="J153" i="5"/>
  <c r="J101" i="5"/>
  <c r="J117" i="5" s="1"/>
  <c r="J154" i="5"/>
  <c r="I107" i="7"/>
  <c r="I123" i="7" s="1"/>
  <c r="I161" i="7"/>
  <c r="H169" i="7"/>
  <c r="I105" i="7"/>
  <c r="I121" i="7" s="1"/>
  <c r="I159" i="7"/>
  <c r="I111" i="7"/>
  <c r="I127" i="7" s="1"/>
  <c r="I165" i="7"/>
  <c r="I108" i="7"/>
  <c r="I124" i="7" s="1"/>
  <c r="I162" i="7"/>
  <c r="I100" i="7"/>
  <c r="I154" i="7"/>
  <c r="I101" i="7"/>
  <c r="I117" i="7" s="1"/>
  <c r="I155" i="7"/>
  <c r="J100" i="6"/>
  <c r="I168" i="6"/>
  <c r="J105" i="6"/>
  <c r="J121" i="6" s="1"/>
  <c r="J108" i="6"/>
  <c r="J124" i="6" s="1"/>
  <c r="J107" i="6"/>
  <c r="J123" i="6" s="1"/>
  <c r="J111" i="6"/>
  <c r="J127" i="6" s="1"/>
  <c r="J101" i="6"/>
  <c r="J117" i="6" s="1"/>
  <c r="K108" i="6"/>
  <c r="K124" i="6" s="1"/>
  <c r="J79" i="7"/>
  <c r="J165" i="7" s="1"/>
  <c r="J109" i="7"/>
  <c r="J125" i="7" s="1"/>
  <c r="J106" i="7"/>
  <c r="J122" i="7" s="1"/>
  <c r="K106" i="6"/>
  <c r="K122" i="6" s="1"/>
  <c r="J102" i="7"/>
  <c r="J118" i="7" s="1"/>
  <c r="K113" i="6"/>
  <c r="K129" i="6" s="1"/>
  <c r="K79" i="6"/>
  <c r="K164" i="6" s="1"/>
  <c r="K109" i="6"/>
  <c r="K125" i="6" s="1"/>
  <c r="K72" i="6"/>
  <c r="K157" i="6" s="1"/>
  <c r="K69" i="6"/>
  <c r="K154" i="6" s="1"/>
  <c r="J69" i="7"/>
  <c r="J113" i="7"/>
  <c r="J129" i="7" s="1"/>
  <c r="K112" i="6"/>
  <c r="K128" i="6" s="1"/>
  <c r="K110" i="6"/>
  <c r="K126" i="6" s="1"/>
  <c r="J110" i="7"/>
  <c r="J126" i="7" s="1"/>
  <c r="K102" i="6"/>
  <c r="K118" i="6" s="1"/>
  <c r="J108" i="7"/>
  <c r="J124" i="7" s="1"/>
  <c r="J112" i="7"/>
  <c r="J128" i="7" s="1"/>
  <c r="J108" i="5"/>
  <c r="J124" i="5" s="1"/>
  <c r="K110" i="5"/>
  <c r="K126" i="5" s="1"/>
  <c r="K108" i="5"/>
  <c r="K124" i="5" s="1"/>
  <c r="K106" i="5"/>
  <c r="K122" i="5" s="1"/>
  <c r="J105" i="5"/>
  <c r="J121" i="5" s="1"/>
  <c r="J107" i="5"/>
  <c r="J123" i="5" s="1"/>
  <c r="K102" i="5"/>
  <c r="K118" i="5" s="1"/>
  <c r="K111" i="5"/>
  <c r="K127" i="5" s="1"/>
  <c r="J111" i="5"/>
  <c r="J127" i="5" s="1"/>
  <c r="K113" i="5"/>
  <c r="K129" i="5" s="1"/>
  <c r="K112" i="5"/>
  <c r="K128" i="5" s="1"/>
  <c r="K109" i="5"/>
  <c r="K125" i="5" s="1"/>
  <c r="L96" i="5"/>
  <c r="K96" i="7"/>
  <c r="L96" i="6"/>
  <c r="M89" i="5"/>
  <c r="M89" i="6"/>
  <c r="L89" i="7"/>
  <c r="L97" i="5"/>
  <c r="K97" i="7"/>
  <c r="L97" i="6"/>
  <c r="L91" i="5"/>
  <c r="L91" i="6"/>
  <c r="K91" i="7"/>
  <c r="L85" i="5"/>
  <c r="L85" i="6"/>
  <c r="K85" i="7"/>
  <c r="L88" i="5"/>
  <c r="L88" i="6"/>
  <c r="K88" i="7"/>
  <c r="L89" i="5"/>
  <c r="L89" i="6"/>
  <c r="K89" i="7"/>
  <c r="L94" i="5"/>
  <c r="K94" i="7"/>
  <c r="L94" i="6"/>
  <c r="L84" i="5"/>
  <c r="L116" i="5" s="1"/>
  <c r="L84" i="6"/>
  <c r="K84" i="7"/>
  <c r="L93" i="5"/>
  <c r="L93" i="6"/>
  <c r="K93" i="7"/>
  <c r="L95" i="5"/>
  <c r="K95" i="7"/>
  <c r="L95" i="6"/>
  <c r="M84" i="5"/>
  <c r="M84" i="6"/>
  <c r="L84" i="7"/>
  <c r="L90" i="5"/>
  <c r="L90" i="6"/>
  <c r="K90" i="7"/>
  <c r="L92" i="5"/>
  <c r="K92" i="7"/>
  <c r="L92" i="6"/>
  <c r="L86" i="5"/>
  <c r="L86" i="6"/>
  <c r="K86" i="7"/>
  <c r="L59" i="1"/>
  <c r="L53" i="1"/>
  <c r="L55" i="1"/>
  <c r="M73" i="1"/>
  <c r="M57" i="1"/>
  <c r="M77" i="5" s="1"/>
  <c r="J73" i="7"/>
  <c r="K73" i="6"/>
  <c r="K158" i="6" s="1"/>
  <c r="K158" i="5"/>
  <c r="M53" i="1"/>
  <c r="M73" i="5" s="1"/>
  <c r="M68" i="1"/>
  <c r="M52" i="1"/>
  <c r="L49" i="1"/>
  <c r="L69" i="5" s="1"/>
  <c r="M48" i="1"/>
  <c r="K81" i="7"/>
  <c r="K167" i="7" s="1"/>
  <c r="L166" i="5"/>
  <c r="L81" i="6"/>
  <c r="L166" i="6" s="1"/>
  <c r="M77" i="1"/>
  <c r="M61" i="1"/>
  <c r="M81" i="5" s="1"/>
  <c r="L58" i="1"/>
  <c r="L78" i="5" s="1"/>
  <c r="L56" i="1"/>
  <c r="L76" i="5" s="1"/>
  <c r="K72" i="7"/>
  <c r="K158" i="7" s="1"/>
  <c r="M72" i="1"/>
  <c r="M56" i="1"/>
  <c r="M76" i="5" s="1"/>
  <c r="J75" i="7"/>
  <c r="K75" i="6"/>
  <c r="K160" i="6" s="1"/>
  <c r="K160" i="5"/>
  <c r="M75" i="1"/>
  <c r="N64" i="1"/>
  <c r="N48" i="1"/>
  <c r="M70" i="1"/>
  <c r="M54" i="1"/>
  <c r="M74" i="5" s="1"/>
  <c r="L54" i="1"/>
  <c r="L74" i="5" s="1"/>
  <c r="L60" i="1"/>
  <c r="L80" i="5" s="1"/>
  <c r="K77" i="7"/>
  <c r="K163" i="7" s="1"/>
  <c r="L162" i="5"/>
  <c r="L77" i="6"/>
  <c r="L162" i="6" s="1"/>
  <c r="M74" i="1"/>
  <c r="M76" i="1"/>
  <c r="L48" i="1"/>
  <c r="L50" i="1"/>
  <c r="L70" i="5" s="1"/>
  <c r="M65" i="1"/>
  <c r="M71" i="1"/>
  <c r="M66" i="1"/>
  <c r="N69" i="1"/>
  <c r="N71" i="1"/>
  <c r="M116" i="5" l="1"/>
  <c r="L104" i="6"/>
  <c r="J116" i="6"/>
  <c r="K100" i="6"/>
  <c r="L100" i="6" s="1"/>
  <c r="M100" i="6" s="1"/>
  <c r="N100" i="6" s="1"/>
  <c r="O100" i="6" s="1"/>
  <c r="P100" i="6" s="1"/>
  <c r="Q100" i="6" s="1"/>
  <c r="R100" i="6" s="1"/>
  <c r="S100" i="6" s="1"/>
  <c r="T100" i="6" s="1"/>
  <c r="U100" i="6" s="1"/>
  <c r="V100" i="6" s="1"/>
  <c r="W100" i="6" s="1"/>
  <c r="X100" i="6" s="1"/>
  <c r="Y100" i="6" s="1"/>
  <c r="Z100" i="6" s="1"/>
  <c r="AA100" i="6" s="1"/>
  <c r="AB100" i="6" s="1"/>
  <c r="AC100" i="6" s="1"/>
  <c r="AD100" i="6" s="1"/>
  <c r="AE100" i="6" s="1"/>
  <c r="AF100" i="6" s="1"/>
  <c r="AG100" i="6" s="1"/>
  <c r="AH100" i="6" s="1"/>
  <c r="AI100" i="6" s="1"/>
  <c r="AJ100" i="6" s="1"/>
  <c r="AK100" i="6" s="1"/>
  <c r="AL100" i="6" s="1"/>
  <c r="AM100" i="6" s="1"/>
  <c r="AN100" i="6" s="1"/>
  <c r="AO100" i="6" s="1"/>
  <c r="AP100" i="6" s="1"/>
  <c r="AQ100" i="6" s="1"/>
  <c r="AR100" i="6" s="1"/>
  <c r="AS100" i="6" s="1"/>
  <c r="AT100" i="6" s="1"/>
  <c r="AU100" i="6" s="1"/>
  <c r="AV100" i="6" s="1"/>
  <c r="AW100" i="6" s="1"/>
  <c r="AX100" i="6" s="1"/>
  <c r="AY100" i="6" s="1"/>
  <c r="AZ100" i="6" s="1"/>
  <c r="BA100" i="6" s="1"/>
  <c r="BB100" i="6" s="1"/>
  <c r="I116" i="7"/>
  <c r="J100" i="7"/>
  <c r="L68" i="6"/>
  <c r="K153" i="6"/>
  <c r="L68" i="7"/>
  <c r="K154" i="7"/>
  <c r="N68" i="5"/>
  <c r="M153" i="5"/>
  <c r="J104" i="7"/>
  <c r="J120" i="7" s="1"/>
  <c r="M72" i="6"/>
  <c r="M157" i="6" s="1"/>
  <c r="M72" i="5"/>
  <c r="M157" i="5" s="1"/>
  <c r="L75" i="6"/>
  <c r="L160" i="6" s="1"/>
  <c r="L75" i="5"/>
  <c r="L160" i="5" s="1"/>
  <c r="L73" i="5"/>
  <c r="L158" i="5" s="1"/>
  <c r="L79" i="6"/>
  <c r="L164" i="6" s="1"/>
  <c r="L79" i="5"/>
  <c r="L164" i="5" s="1"/>
  <c r="K101" i="5"/>
  <c r="K117" i="5" s="1"/>
  <c r="K154" i="5"/>
  <c r="K104" i="5"/>
  <c r="K120" i="5" s="1"/>
  <c r="K157" i="5"/>
  <c r="J168" i="5"/>
  <c r="J101" i="7"/>
  <c r="J117" i="7" s="1"/>
  <c r="J155" i="7"/>
  <c r="I169" i="7"/>
  <c r="J107" i="7"/>
  <c r="J123" i="7" s="1"/>
  <c r="J161" i="7"/>
  <c r="J111" i="7"/>
  <c r="J127" i="7" s="1"/>
  <c r="J105" i="7"/>
  <c r="J121" i="7" s="1"/>
  <c r="J159" i="7"/>
  <c r="K111" i="6"/>
  <c r="K127" i="6" s="1"/>
  <c r="K107" i="6"/>
  <c r="K123" i="6" s="1"/>
  <c r="K101" i="6"/>
  <c r="K117" i="6" s="1"/>
  <c r="K104" i="6"/>
  <c r="K120" i="6" s="1"/>
  <c r="J168" i="6"/>
  <c r="K105" i="6"/>
  <c r="K121" i="6" s="1"/>
  <c r="L113" i="6"/>
  <c r="L129" i="6" s="1"/>
  <c r="K113" i="7"/>
  <c r="K129" i="7" s="1"/>
  <c r="K79" i="7"/>
  <c r="K109" i="7"/>
  <c r="K125" i="7" s="1"/>
  <c r="L109" i="6"/>
  <c r="L125" i="6" s="1"/>
  <c r="K104" i="7"/>
  <c r="K120" i="7" s="1"/>
  <c r="K69" i="7"/>
  <c r="L69" i="6"/>
  <c r="L154" i="6" s="1"/>
  <c r="K73" i="7"/>
  <c r="K70" i="7"/>
  <c r="K156" i="7" s="1"/>
  <c r="L70" i="6"/>
  <c r="L155" i="6" s="1"/>
  <c r="L73" i="6"/>
  <c r="L158" i="6" s="1"/>
  <c r="L120" i="6"/>
  <c r="L113" i="5"/>
  <c r="L129" i="5" s="1"/>
  <c r="K105" i="5"/>
  <c r="K121" i="5" s="1"/>
  <c r="L104" i="5"/>
  <c r="L120" i="5" s="1"/>
  <c r="K107" i="5"/>
  <c r="K123" i="5" s="1"/>
  <c r="L109" i="5"/>
  <c r="L125" i="5" s="1"/>
  <c r="N89" i="5"/>
  <c r="N89" i="6"/>
  <c r="M89" i="7"/>
  <c r="M85" i="5"/>
  <c r="L85" i="7"/>
  <c r="M85" i="6"/>
  <c r="M96" i="5"/>
  <c r="M96" i="6"/>
  <c r="L96" i="7"/>
  <c r="M90" i="5"/>
  <c r="L90" i="7"/>
  <c r="M90" i="6"/>
  <c r="M97" i="5"/>
  <c r="L97" i="7"/>
  <c r="M97" i="6"/>
  <c r="M88" i="5"/>
  <c r="M88" i="6"/>
  <c r="L88" i="7"/>
  <c r="M94" i="5"/>
  <c r="L94" i="7"/>
  <c r="M94" i="6"/>
  <c r="M92" i="5"/>
  <c r="M92" i="6"/>
  <c r="L92" i="7"/>
  <c r="N84" i="5"/>
  <c r="M84" i="7"/>
  <c r="N84" i="6"/>
  <c r="N91" i="5"/>
  <c r="N91" i="6"/>
  <c r="M91" i="7"/>
  <c r="M95" i="5"/>
  <c r="M95" i="6"/>
  <c r="L95" i="7"/>
  <c r="M93" i="5"/>
  <c r="M93" i="6"/>
  <c r="L93" i="7"/>
  <c r="M86" i="5"/>
  <c r="M86" i="6"/>
  <c r="L86" i="7"/>
  <c r="M91" i="5"/>
  <c r="M91" i="6"/>
  <c r="L91" i="7"/>
  <c r="K75" i="7"/>
  <c r="M58" i="1"/>
  <c r="M49" i="1"/>
  <c r="M69" i="5" s="1"/>
  <c r="L74" i="7"/>
  <c r="L160" i="7" s="1"/>
  <c r="M159" i="5"/>
  <c r="M74" i="6"/>
  <c r="M159" i="6" s="1"/>
  <c r="N53" i="1"/>
  <c r="N73" i="5" s="1"/>
  <c r="N74" i="1"/>
  <c r="N58" i="1"/>
  <c r="N78" i="5" s="1"/>
  <c r="N76" i="1"/>
  <c r="N60" i="1"/>
  <c r="N80" i="5" s="1"/>
  <c r="L161" i="5"/>
  <c r="K76" i="7"/>
  <c r="L76" i="6"/>
  <c r="L161" i="6" s="1"/>
  <c r="L154" i="5"/>
  <c r="K78" i="7"/>
  <c r="L78" i="6"/>
  <c r="L163" i="6" s="1"/>
  <c r="L163" i="5"/>
  <c r="M50" i="1"/>
  <c r="M70" i="5" s="1"/>
  <c r="N73" i="1"/>
  <c r="N93" i="5" s="1"/>
  <c r="N57" i="1"/>
  <c r="N77" i="5" s="1"/>
  <c r="L81" i="7"/>
  <c r="L167" i="7" s="1"/>
  <c r="M166" i="5"/>
  <c r="M81" i="6"/>
  <c r="M166" i="6" s="1"/>
  <c r="M55" i="1"/>
  <c r="M75" i="5" s="1"/>
  <c r="O64" i="1"/>
  <c r="O48" i="1"/>
  <c r="N68" i="1"/>
  <c r="L155" i="5"/>
  <c r="L76" i="7"/>
  <c r="L162" i="7" s="1"/>
  <c r="M76" i="6"/>
  <c r="M161" i="6" s="1"/>
  <c r="M161" i="5"/>
  <c r="L72" i="7"/>
  <c r="L158" i="7" s="1"/>
  <c r="N55" i="1"/>
  <c r="N75" i="5" s="1"/>
  <c r="N72" i="1"/>
  <c r="N56" i="1"/>
  <c r="N76" i="5" s="1"/>
  <c r="L165" i="5"/>
  <c r="L80" i="6"/>
  <c r="L165" i="6" s="1"/>
  <c r="K80" i="7"/>
  <c r="L77" i="7"/>
  <c r="L163" i="7" s="1"/>
  <c r="M162" i="5"/>
  <c r="M77" i="6"/>
  <c r="M162" i="6" s="1"/>
  <c r="N75" i="1"/>
  <c r="N65" i="1"/>
  <c r="M60" i="1"/>
  <c r="M80" i="5" s="1"/>
  <c r="K74" i="7"/>
  <c r="L159" i="5"/>
  <c r="L74" i="6"/>
  <c r="L159" i="6" s="1"/>
  <c r="M59" i="1"/>
  <c r="M79" i="5" s="1"/>
  <c r="L73" i="7"/>
  <c r="M158" i="5"/>
  <c r="M73" i="6"/>
  <c r="M158" i="6" s="1"/>
  <c r="N70" i="1"/>
  <c r="N66" i="1"/>
  <c r="O69" i="1"/>
  <c r="O70" i="1"/>
  <c r="O71" i="1"/>
  <c r="N116" i="5" l="1"/>
  <c r="M104" i="6"/>
  <c r="M120" i="6" s="1"/>
  <c r="K116" i="6"/>
  <c r="M68" i="7"/>
  <c r="L154" i="7"/>
  <c r="M68" i="6"/>
  <c r="L153" i="6"/>
  <c r="L116" i="6"/>
  <c r="K100" i="7"/>
  <c r="J116" i="7"/>
  <c r="L107" i="6"/>
  <c r="L123" i="6" s="1"/>
  <c r="O68" i="5"/>
  <c r="N153" i="5"/>
  <c r="L105" i="5"/>
  <c r="L121" i="5" s="1"/>
  <c r="L111" i="6"/>
  <c r="L127" i="6" s="1"/>
  <c r="M78" i="6"/>
  <c r="M163" i="6" s="1"/>
  <c r="M78" i="5"/>
  <c r="M163" i="5" s="1"/>
  <c r="L168" i="5"/>
  <c r="K168" i="5"/>
  <c r="L105" i="7"/>
  <c r="L121" i="7" s="1"/>
  <c r="L159" i="7"/>
  <c r="K101" i="7"/>
  <c r="K117" i="7" s="1"/>
  <c r="K155" i="7"/>
  <c r="K108" i="7"/>
  <c r="K124" i="7" s="1"/>
  <c r="K162" i="7"/>
  <c r="K105" i="7"/>
  <c r="K121" i="7" s="1"/>
  <c r="K159" i="7"/>
  <c r="J169" i="7"/>
  <c r="K106" i="7"/>
  <c r="K122" i="7" s="1"/>
  <c r="K160" i="7"/>
  <c r="K107" i="7"/>
  <c r="K123" i="7" s="1"/>
  <c r="K161" i="7"/>
  <c r="K112" i="7"/>
  <c r="K128" i="7" s="1"/>
  <c r="K166" i="7"/>
  <c r="K110" i="7"/>
  <c r="K126" i="7" s="1"/>
  <c r="K164" i="7"/>
  <c r="K111" i="7"/>
  <c r="K127" i="7" s="1"/>
  <c r="K165" i="7"/>
  <c r="L110" i="6"/>
  <c r="L126" i="6" s="1"/>
  <c r="K168" i="6"/>
  <c r="L106" i="6"/>
  <c r="L122" i="6" s="1"/>
  <c r="L101" i="6"/>
  <c r="L117" i="6" s="1"/>
  <c r="L112" i="6"/>
  <c r="L128" i="6" s="1"/>
  <c r="M105" i="6"/>
  <c r="M121" i="6" s="1"/>
  <c r="L102" i="6"/>
  <c r="L118" i="6" s="1"/>
  <c r="L108" i="6"/>
  <c r="L124" i="6" s="1"/>
  <c r="L105" i="6"/>
  <c r="L121" i="6" s="1"/>
  <c r="M113" i="6"/>
  <c r="M129" i="6" s="1"/>
  <c r="M108" i="6"/>
  <c r="M124" i="6" s="1"/>
  <c r="M106" i="6"/>
  <c r="M122" i="6" s="1"/>
  <c r="K102" i="7"/>
  <c r="K118" i="7" s="1"/>
  <c r="M109" i="6"/>
  <c r="M125" i="6" s="1"/>
  <c r="M70" i="6"/>
  <c r="M155" i="6" s="1"/>
  <c r="L70" i="7"/>
  <c r="L69" i="7"/>
  <c r="M69" i="6"/>
  <c r="M154" i="6" s="1"/>
  <c r="L108" i="7"/>
  <c r="L124" i="7" s="1"/>
  <c r="L113" i="7"/>
  <c r="L129" i="7" s="1"/>
  <c r="L106" i="7"/>
  <c r="L122" i="7" s="1"/>
  <c r="L109" i="7"/>
  <c r="L125" i="7" s="1"/>
  <c r="L104" i="7"/>
  <c r="L120" i="7" s="1"/>
  <c r="L102" i="5"/>
  <c r="L118" i="5" s="1"/>
  <c r="L107" i="5"/>
  <c r="L123" i="5" s="1"/>
  <c r="M109" i="5"/>
  <c r="M125" i="5" s="1"/>
  <c r="L106" i="5"/>
  <c r="L122" i="5" s="1"/>
  <c r="M104" i="5"/>
  <c r="M120" i="5" s="1"/>
  <c r="M106" i="5"/>
  <c r="M122" i="5" s="1"/>
  <c r="L110" i="5"/>
  <c r="L126" i="5" s="1"/>
  <c r="L108" i="5"/>
  <c r="L124" i="5" s="1"/>
  <c r="L111" i="5"/>
  <c r="L127" i="5" s="1"/>
  <c r="L112" i="5"/>
  <c r="L128" i="5" s="1"/>
  <c r="M105" i="5"/>
  <c r="M121" i="5" s="1"/>
  <c r="M113" i="5"/>
  <c r="M129" i="5" s="1"/>
  <c r="L101" i="5"/>
  <c r="L117" i="5" s="1"/>
  <c r="M108" i="5"/>
  <c r="M124" i="5" s="1"/>
  <c r="N90" i="5"/>
  <c r="N90" i="6"/>
  <c r="M90" i="7"/>
  <c r="N85" i="5"/>
  <c r="N85" i="6"/>
  <c r="M85" i="7"/>
  <c r="O89" i="5"/>
  <c r="N89" i="7"/>
  <c r="O89" i="6"/>
  <c r="N95" i="5"/>
  <c r="N95" i="6"/>
  <c r="M95" i="7"/>
  <c r="N92" i="5"/>
  <c r="M92" i="7"/>
  <c r="N92" i="6"/>
  <c r="N96" i="5"/>
  <c r="M96" i="7"/>
  <c r="N96" i="6"/>
  <c r="N94" i="5"/>
  <c r="N94" i="6"/>
  <c r="M94" i="7"/>
  <c r="N88" i="5"/>
  <c r="M88" i="7"/>
  <c r="N88" i="6"/>
  <c r="M93" i="7"/>
  <c r="N93" i="6"/>
  <c r="L78" i="7"/>
  <c r="O90" i="5"/>
  <c r="O90" i="6"/>
  <c r="N90" i="7"/>
  <c r="O84" i="5"/>
  <c r="O84" i="6"/>
  <c r="N84" i="7"/>
  <c r="O91" i="5"/>
  <c r="N91" i="7"/>
  <c r="O91" i="6"/>
  <c r="N86" i="5"/>
  <c r="M86" i="7"/>
  <c r="N86" i="6"/>
  <c r="N49" i="1"/>
  <c r="N69" i="5" s="1"/>
  <c r="N154" i="5" s="1"/>
  <c r="M75" i="7"/>
  <c r="N160" i="5"/>
  <c r="N75" i="6"/>
  <c r="N160" i="6" s="1"/>
  <c r="M73" i="7"/>
  <c r="N158" i="5"/>
  <c r="N73" i="6"/>
  <c r="N158" i="6" s="1"/>
  <c r="L80" i="7"/>
  <c r="M80" i="6"/>
  <c r="M165" i="6" s="1"/>
  <c r="M165" i="5"/>
  <c r="N54" i="1"/>
  <c r="N74" i="5" s="1"/>
  <c r="N52" i="1"/>
  <c r="O55" i="1"/>
  <c r="O75" i="5" s="1"/>
  <c r="O54" i="1"/>
  <c r="O74" i="5" s="1"/>
  <c r="M77" i="7"/>
  <c r="M163" i="7" s="1"/>
  <c r="N77" i="6"/>
  <c r="N162" i="6" s="1"/>
  <c r="N162" i="5"/>
  <c r="O66" i="1"/>
  <c r="O50" i="1"/>
  <c r="O70" i="5" s="1"/>
  <c r="N77" i="1"/>
  <c r="N61" i="1"/>
  <c r="N81" i="5" s="1"/>
  <c r="M80" i="7"/>
  <c r="M166" i="7" s="1"/>
  <c r="N165" i="5"/>
  <c r="N80" i="6"/>
  <c r="N165" i="6" s="1"/>
  <c r="O74" i="1"/>
  <c r="O65" i="1"/>
  <c r="O49" i="1"/>
  <c r="O69" i="5" s="1"/>
  <c r="L79" i="7"/>
  <c r="M79" i="6"/>
  <c r="M164" i="6" s="1"/>
  <c r="M164" i="5"/>
  <c r="O72" i="1"/>
  <c r="O56" i="1"/>
  <c r="O76" i="5" s="1"/>
  <c r="N59" i="1"/>
  <c r="N79" i="5" s="1"/>
  <c r="M76" i="7"/>
  <c r="M162" i="7" s="1"/>
  <c r="N161" i="5"/>
  <c r="N76" i="6"/>
  <c r="N161" i="6" s="1"/>
  <c r="O53" i="1"/>
  <c r="O73" i="5" s="1"/>
  <c r="M155" i="5"/>
  <c r="M78" i="7"/>
  <c r="M164" i="7" s="1"/>
  <c r="N163" i="5"/>
  <c r="N78" i="6"/>
  <c r="N163" i="6" s="1"/>
  <c r="P64" i="1"/>
  <c r="P48" i="1"/>
  <c r="O75" i="1"/>
  <c r="O59" i="1"/>
  <c r="O79" i="5" s="1"/>
  <c r="L75" i="7"/>
  <c r="M75" i="6"/>
  <c r="M160" i="6" s="1"/>
  <c r="M160" i="5"/>
  <c r="N50" i="1"/>
  <c r="N70" i="5" s="1"/>
  <c r="O76" i="1"/>
  <c r="O68" i="1"/>
  <c r="O73" i="1"/>
  <c r="P76" i="1"/>
  <c r="P70" i="1"/>
  <c r="P69" i="1"/>
  <c r="P71" i="1"/>
  <c r="O116" i="5" l="1"/>
  <c r="M110" i="6"/>
  <c r="M126" i="6" s="1"/>
  <c r="L100" i="7"/>
  <c r="K116" i="7"/>
  <c r="N68" i="6"/>
  <c r="M153" i="6"/>
  <c r="M116" i="6"/>
  <c r="N68" i="7"/>
  <c r="M154" i="7"/>
  <c r="P68" i="5"/>
  <c r="O153" i="5"/>
  <c r="N72" i="6"/>
  <c r="N157" i="6" s="1"/>
  <c r="N72" i="5"/>
  <c r="N157" i="5" s="1"/>
  <c r="M101" i="5"/>
  <c r="M117" i="5" s="1"/>
  <c r="M154" i="5"/>
  <c r="M168" i="5" s="1"/>
  <c r="L101" i="7"/>
  <c r="L117" i="7" s="1"/>
  <c r="L155" i="7"/>
  <c r="L111" i="7"/>
  <c r="L127" i="7" s="1"/>
  <c r="L165" i="7"/>
  <c r="L107" i="7"/>
  <c r="L123" i="7" s="1"/>
  <c r="L161" i="7"/>
  <c r="L102" i="7"/>
  <c r="L118" i="7" s="1"/>
  <c r="L156" i="7"/>
  <c r="K169" i="7"/>
  <c r="M107" i="7"/>
  <c r="M123" i="7" s="1"/>
  <c r="M161" i="7"/>
  <c r="M105" i="7"/>
  <c r="M121" i="7" s="1"/>
  <c r="M159" i="7"/>
  <c r="L110" i="7"/>
  <c r="L126" i="7" s="1"/>
  <c r="L164" i="7"/>
  <c r="L112" i="7"/>
  <c r="L128" i="7" s="1"/>
  <c r="L166" i="7"/>
  <c r="L168" i="6"/>
  <c r="M101" i="6"/>
  <c r="M117" i="6" s="1"/>
  <c r="M111" i="6"/>
  <c r="M127" i="6" s="1"/>
  <c r="M112" i="6"/>
  <c r="M128" i="6" s="1"/>
  <c r="M102" i="6"/>
  <c r="M118" i="6" s="1"/>
  <c r="N107" i="6"/>
  <c r="N123" i="6" s="1"/>
  <c r="M107" i="6"/>
  <c r="M123" i="6" s="1"/>
  <c r="N105" i="6"/>
  <c r="N121" i="6" s="1"/>
  <c r="N108" i="6"/>
  <c r="N124" i="6" s="1"/>
  <c r="M108" i="7"/>
  <c r="M124" i="7" s="1"/>
  <c r="M109" i="7"/>
  <c r="M125" i="7" s="1"/>
  <c r="N109" i="6"/>
  <c r="N125" i="6" s="1"/>
  <c r="N110" i="6"/>
  <c r="N126" i="6" s="1"/>
  <c r="N112" i="6"/>
  <c r="N128" i="6" s="1"/>
  <c r="M70" i="7"/>
  <c r="N70" i="6"/>
  <c r="N155" i="6" s="1"/>
  <c r="N69" i="6"/>
  <c r="N154" i="6" s="1"/>
  <c r="M69" i="7"/>
  <c r="O69" i="6"/>
  <c r="O154" i="6" s="1"/>
  <c r="N69" i="7"/>
  <c r="N155" i="7" s="1"/>
  <c r="O70" i="6"/>
  <c r="O155" i="6" s="1"/>
  <c r="N70" i="7"/>
  <c r="N156" i="7" s="1"/>
  <c r="M110" i="7"/>
  <c r="M126" i="7" s="1"/>
  <c r="M112" i="7"/>
  <c r="M128" i="7" s="1"/>
  <c r="M102" i="5"/>
  <c r="M118" i="5" s="1"/>
  <c r="N105" i="5"/>
  <c r="N121" i="5" s="1"/>
  <c r="N112" i="5"/>
  <c r="N128" i="5" s="1"/>
  <c r="M111" i="5"/>
  <c r="M127" i="5" s="1"/>
  <c r="N110" i="5"/>
  <c r="N126" i="5" s="1"/>
  <c r="M112" i="5"/>
  <c r="M128" i="5" s="1"/>
  <c r="N107" i="5"/>
  <c r="N123" i="5" s="1"/>
  <c r="N101" i="5"/>
  <c r="N117" i="5" s="1"/>
  <c r="N109" i="5"/>
  <c r="N125" i="5" s="1"/>
  <c r="M107" i="5"/>
  <c r="M123" i="5" s="1"/>
  <c r="N108" i="5"/>
  <c r="N124" i="5" s="1"/>
  <c r="M110" i="5"/>
  <c r="M126" i="5" s="1"/>
  <c r="P90" i="5"/>
  <c r="O90" i="7"/>
  <c r="P90" i="6"/>
  <c r="O92" i="5"/>
  <c r="O92" i="6"/>
  <c r="N92" i="7"/>
  <c r="O86" i="5"/>
  <c r="O86" i="6"/>
  <c r="N86" i="7"/>
  <c r="O96" i="5"/>
  <c r="N96" i="7"/>
  <c r="O96" i="6"/>
  <c r="O95" i="5"/>
  <c r="O95" i="6"/>
  <c r="N95" i="7"/>
  <c r="P84" i="5"/>
  <c r="P84" i="6"/>
  <c r="O84" i="7"/>
  <c r="P89" i="5"/>
  <c r="P89" i="6"/>
  <c r="O89" i="7"/>
  <c r="P96" i="5"/>
  <c r="P96" i="6"/>
  <c r="O96" i="7"/>
  <c r="P91" i="5"/>
  <c r="P91" i="6"/>
  <c r="O91" i="7"/>
  <c r="O85" i="5"/>
  <c r="O85" i="6"/>
  <c r="N85" i="7"/>
  <c r="O93" i="5"/>
  <c r="N93" i="7"/>
  <c r="O93" i="6"/>
  <c r="O94" i="5"/>
  <c r="N94" i="7"/>
  <c r="O94" i="6"/>
  <c r="N97" i="5"/>
  <c r="M97" i="7"/>
  <c r="N97" i="6"/>
  <c r="O88" i="5"/>
  <c r="N88" i="7"/>
  <c r="O88" i="6"/>
  <c r="O58" i="1"/>
  <c r="P77" i="1"/>
  <c r="P61" i="1"/>
  <c r="P81" i="5" s="1"/>
  <c r="N155" i="5"/>
  <c r="O52" i="1"/>
  <c r="N75" i="7"/>
  <c r="O75" i="6"/>
  <c r="O160" i="6" s="1"/>
  <c r="O160" i="5"/>
  <c r="P60" i="1"/>
  <c r="P80" i="5" s="1"/>
  <c r="Q64" i="1"/>
  <c r="Q48" i="1"/>
  <c r="O154" i="5"/>
  <c r="M72" i="7"/>
  <c r="P65" i="1"/>
  <c r="M79" i="7"/>
  <c r="N79" i="6"/>
  <c r="N164" i="6" s="1"/>
  <c r="N164" i="5"/>
  <c r="O57" i="1"/>
  <c r="O77" i="5" s="1"/>
  <c r="M74" i="7"/>
  <c r="N74" i="6"/>
  <c r="N159" i="6" s="1"/>
  <c r="N159" i="5"/>
  <c r="N76" i="7"/>
  <c r="N162" i="7" s="1"/>
  <c r="O161" i="5"/>
  <c r="O76" i="6"/>
  <c r="O161" i="6" s="1"/>
  <c r="P55" i="1"/>
  <c r="P75" i="5" s="1"/>
  <c r="P74" i="1"/>
  <c r="O77" i="1"/>
  <c r="O61" i="1"/>
  <c r="O81" i="5" s="1"/>
  <c r="N79" i="7"/>
  <c r="N165" i="7" s="1"/>
  <c r="O164" i="5"/>
  <c r="O79" i="6"/>
  <c r="O164" i="6" s="1"/>
  <c r="M81" i="7"/>
  <c r="M167" i="7" s="1"/>
  <c r="N166" i="5"/>
  <c r="N81" i="6"/>
  <c r="N166" i="6" s="1"/>
  <c r="P72" i="1"/>
  <c r="P56" i="1"/>
  <c r="P76" i="5" s="1"/>
  <c r="P59" i="1"/>
  <c r="P79" i="5" s="1"/>
  <c r="P53" i="1"/>
  <c r="P73" i="5" s="1"/>
  <c r="P68" i="1"/>
  <c r="P66" i="1"/>
  <c r="P50" i="1"/>
  <c r="P70" i="5" s="1"/>
  <c r="N73" i="7"/>
  <c r="O73" i="6"/>
  <c r="O158" i="6" s="1"/>
  <c r="O158" i="5"/>
  <c r="O155" i="5"/>
  <c r="P73" i="1"/>
  <c r="N74" i="7"/>
  <c r="O159" i="5"/>
  <c r="O74" i="6"/>
  <c r="O159" i="6" s="1"/>
  <c r="O60" i="1"/>
  <c r="O80" i="5" s="1"/>
  <c r="P54" i="1"/>
  <c r="P74" i="5" s="1"/>
  <c r="P75" i="1"/>
  <c r="Q75" i="1"/>
  <c r="Q69" i="1"/>
  <c r="Q66" i="1"/>
  <c r="Q68" i="1"/>
  <c r="Q73" i="1"/>
  <c r="Q70" i="1"/>
  <c r="Q76" i="1"/>
  <c r="Q71" i="1"/>
  <c r="N104" i="6" l="1"/>
  <c r="N120" i="6" s="1"/>
  <c r="P116" i="5"/>
  <c r="O68" i="7"/>
  <c r="N154" i="7"/>
  <c r="O68" i="6"/>
  <c r="N153" i="6"/>
  <c r="N116" i="6"/>
  <c r="M100" i="7"/>
  <c r="L116" i="7"/>
  <c r="Q68" i="5"/>
  <c r="P153" i="5"/>
  <c r="O72" i="6"/>
  <c r="O157" i="6" s="1"/>
  <c r="O72" i="5"/>
  <c r="N78" i="7"/>
  <c r="N164" i="7" s="1"/>
  <c r="O78" i="5"/>
  <c r="N168" i="5"/>
  <c r="M101" i="7"/>
  <c r="M117" i="7" s="1"/>
  <c r="M155" i="7"/>
  <c r="N106" i="7"/>
  <c r="N122" i="7" s="1"/>
  <c r="N160" i="7"/>
  <c r="M111" i="7"/>
  <c r="M127" i="7" s="1"/>
  <c r="M165" i="7"/>
  <c r="N107" i="7"/>
  <c r="N123" i="7" s="1"/>
  <c r="N161" i="7"/>
  <c r="M104" i="7"/>
  <c r="M120" i="7" s="1"/>
  <c r="M158" i="7"/>
  <c r="L169" i="7"/>
  <c r="M106" i="7"/>
  <c r="M122" i="7" s="1"/>
  <c r="M160" i="7"/>
  <c r="N105" i="7"/>
  <c r="N121" i="7" s="1"/>
  <c r="N159" i="7"/>
  <c r="M102" i="7"/>
  <c r="M118" i="7" s="1"/>
  <c r="M156" i="7"/>
  <c r="O107" i="6"/>
  <c r="O123" i="6" s="1"/>
  <c r="N102" i="6"/>
  <c r="N118" i="6" s="1"/>
  <c r="M168" i="6"/>
  <c r="N106" i="6"/>
  <c r="N122" i="6" s="1"/>
  <c r="O105" i="6"/>
  <c r="O121" i="6" s="1"/>
  <c r="N101" i="6"/>
  <c r="N117" i="6" s="1"/>
  <c r="O106" i="6"/>
  <c r="O122" i="6" s="1"/>
  <c r="N111" i="6"/>
  <c r="N127" i="6" s="1"/>
  <c r="N101" i="7"/>
  <c r="N117" i="7" s="1"/>
  <c r="N113" i="6"/>
  <c r="N129" i="6" s="1"/>
  <c r="O108" i="6"/>
  <c r="O124" i="6" s="1"/>
  <c r="N102" i="7"/>
  <c r="N118" i="7" s="1"/>
  <c r="O101" i="6"/>
  <c r="O117" i="6" s="1"/>
  <c r="M113" i="7"/>
  <c r="M129" i="7" s="1"/>
  <c r="O111" i="6"/>
  <c r="O127" i="6" s="1"/>
  <c r="O70" i="7"/>
  <c r="O156" i="7" s="1"/>
  <c r="P70" i="6"/>
  <c r="P155" i="6" s="1"/>
  <c r="O78" i="6"/>
  <c r="O163" i="6" s="1"/>
  <c r="O102" i="6"/>
  <c r="O118" i="6" s="1"/>
  <c r="N111" i="7"/>
  <c r="N127" i="7" s="1"/>
  <c r="N108" i="7"/>
  <c r="N124" i="7" s="1"/>
  <c r="O108" i="5"/>
  <c r="O124" i="5" s="1"/>
  <c r="O107" i="5"/>
  <c r="O123" i="5" s="1"/>
  <c r="O105" i="5"/>
  <c r="O121" i="5" s="1"/>
  <c r="N102" i="5"/>
  <c r="N118" i="5" s="1"/>
  <c r="N104" i="5"/>
  <c r="N120" i="5" s="1"/>
  <c r="O106" i="5"/>
  <c r="O122" i="5" s="1"/>
  <c r="N106" i="5"/>
  <c r="N122" i="5" s="1"/>
  <c r="N111" i="5"/>
  <c r="N127" i="5" s="1"/>
  <c r="N113" i="5"/>
  <c r="N129" i="5" s="1"/>
  <c r="O102" i="5"/>
  <c r="O118" i="5" s="1"/>
  <c r="O111" i="5"/>
  <c r="O127" i="5" s="1"/>
  <c r="O101" i="5"/>
  <c r="O117" i="5" s="1"/>
  <c r="Q88" i="5"/>
  <c r="P88" i="7"/>
  <c r="Q88" i="6"/>
  <c r="Q90" i="5"/>
  <c r="Q90" i="6"/>
  <c r="P90" i="7"/>
  <c r="Q89" i="5"/>
  <c r="Q89" i="6"/>
  <c r="P89" i="7"/>
  <c r="P92" i="5"/>
  <c r="O92" i="7"/>
  <c r="P92" i="6"/>
  <c r="O97" i="5"/>
  <c r="N97" i="7"/>
  <c r="O97" i="6"/>
  <c r="P85" i="5"/>
  <c r="P85" i="6"/>
  <c r="O85" i="7"/>
  <c r="Q84" i="5"/>
  <c r="Q116" i="5" s="1"/>
  <c r="P84" i="7"/>
  <c r="Q84" i="6"/>
  <c r="P94" i="5"/>
  <c r="O94" i="7"/>
  <c r="P94" i="6"/>
  <c r="Q95" i="5"/>
  <c r="P95" i="7"/>
  <c r="Q95" i="6"/>
  <c r="P93" i="5"/>
  <c r="P93" i="6"/>
  <c r="O93" i="7"/>
  <c r="P86" i="5"/>
  <c r="P86" i="6"/>
  <c r="O86" i="7"/>
  <c r="P97" i="5"/>
  <c r="O97" i="7"/>
  <c r="P97" i="6"/>
  <c r="P95" i="5"/>
  <c r="O95" i="7"/>
  <c r="P95" i="6"/>
  <c r="P88" i="5"/>
  <c r="O88" i="7"/>
  <c r="P88" i="6"/>
  <c r="Q91" i="5"/>
  <c r="Q91" i="6"/>
  <c r="P91" i="7"/>
  <c r="Q96" i="5"/>
  <c r="Q96" i="6"/>
  <c r="P96" i="7"/>
  <c r="Q86" i="5"/>
  <c r="Q86" i="6"/>
  <c r="P86" i="7"/>
  <c r="Q93" i="5"/>
  <c r="Q93" i="6"/>
  <c r="P93" i="7"/>
  <c r="P49" i="1"/>
  <c r="P69" i="5" s="1"/>
  <c r="Q72" i="1"/>
  <c r="Q56" i="1"/>
  <c r="Q76" i="5" s="1"/>
  <c r="O79" i="7"/>
  <c r="O165" i="7" s="1"/>
  <c r="P79" i="6"/>
  <c r="P164" i="6" s="1"/>
  <c r="P164" i="5"/>
  <c r="Q74" i="1"/>
  <c r="O75" i="7"/>
  <c r="P75" i="6"/>
  <c r="P160" i="6" s="1"/>
  <c r="P160" i="5"/>
  <c r="Q53" i="1"/>
  <c r="Q73" i="5" s="1"/>
  <c r="N72" i="7"/>
  <c r="O157" i="5"/>
  <c r="O76" i="7"/>
  <c r="O162" i="7" s="1"/>
  <c r="P76" i="6"/>
  <c r="P161" i="6" s="1"/>
  <c r="P161" i="5"/>
  <c r="P57" i="1"/>
  <c r="P77" i="5" s="1"/>
  <c r="Q55" i="1"/>
  <c r="Q75" i="5" s="1"/>
  <c r="P155" i="5"/>
  <c r="Q52" i="1"/>
  <c r="Q54" i="1"/>
  <c r="Q74" i="5" s="1"/>
  <c r="Q50" i="1"/>
  <c r="Q70" i="5" s="1"/>
  <c r="Q60" i="1"/>
  <c r="Q80" i="5" s="1"/>
  <c r="Q57" i="1"/>
  <c r="Q77" i="5" s="1"/>
  <c r="N81" i="7"/>
  <c r="N167" i="7" s="1"/>
  <c r="O81" i="6"/>
  <c r="O166" i="6" s="1"/>
  <c r="O166" i="5"/>
  <c r="N77" i="7"/>
  <c r="O77" i="6"/>
  <c r="O162" i="6" s="1"/>
  <c r="O162" i="5"/>
  <c r="O80" i="7"/>
  <c r="P165" i="5"/>
  <c r="P80" i="6"/>
  <c r="P165" i="6" s="1"/>
  <c r="O81" i="7"/>
  <c r="O167" i="7" s="1"/>
  <c r="P166" i="5"/>
  <c r="P81" i="6"/>
  <c r="P166" i="6" s="1"/>
  <c r="R64" i="1"/>
  <c r="R48" i="1"/>
  <c r="O74" i="7"/>
  <c r="P159" i="5"/>
  <c r="P74" i="6"/>
  <c r="P159" i="6" s="1"/>
  <c r="Q59" i="1"/>
  <c r="Q79" i="5" s="1"/>
  <c r="P52" i="1"/>
  <c r="Q77" i="1"/>
  <c r="Q61" i="1"/>
  <c r="Q81" i="5" s="1"/>
  <c r="R52" i="1"/>
  <c r="Q65" i="1"/>
  <c r="Q49" i="1"/>
  <c r="Q69" i="5" s="1"/>
  <c r="N80" i="7"/>
  <c r="O80" i="6"/>
  <c r="O165" i="6" s="1"/>
  <c r="O165" i="5"/>
  <c r="O73" i="7"/>
  <c r="P158" i="5"/>
  <c r="P73" i="6"/>
  <c r="P158" i="6" s="1"/>
  <c r="P58" i="1"/>
  <c r="P78" i="5" s="1"/>
  <c r="R75" i="1"/>
  <c r="R70" i="1"/>
  <c r="R73" i="1"/>
  <c r="R66" i="1"/>
  <c r="R69" i="1"/>
  <c r="R68" i="1"/>
  <c r="R76" i="1"/>
  <c r="R71" i="1"/>
  <c r="O104" i="6" l="1"/>
  <c r="O120" i="6" s="1"/>
  <c r="N110" i="7"/>
  <c r="N126" i="7" s="1"/>
  <c r="N100" i="7"/>
  <c r="M116" i="7"/>
  <c r="P68" i="6"/>
  <c r="O153" i="6"/>
  <c r="O168" i="6" s="1"/>
  <c r="O116" i="6"/>
  <c r="P68" i="7"/>
  <c r="O154" i="7"/>
  <c r="R68" i="5"/>
  <c r="Q153" i="5"/>
  <c r="R72" i="6"/>
  <c r="R157" i="6" s="1"/>
  <c r="R72" i="5"/>
  <c r="R157" i="5" s="1"/>
  <c r="P72" i="6"/>
  <c r="P157" i="6" s="1"/>
  <c r="P72" i="5"/>
  <c r="P157" i="5" s="1"/>
  <c r="Q72" i="6"/>
  <c r="Q157" i="6" s="1"/>
  <c r="Q72" i="5"/>
  <c r="Q157" i="5" s="1"/>
  <c r="O110" i="5"/>
  <c r="O126" i="5" s="1"/>
  <c r="O163" i="5"/>
  <c r="O168" i="5" s="1"/>
  <c r="N112" i="7"/>
  <c r="N128" i="7" s="1"/>
  <c r="N166" i="7"/>
  <c r="O107" i="7"/>
  <c r="O123" i="7" s="1"/>
  <c r="O161" i="7"/>
  <c r="O106" i="7"/>
  <c r="O122" i="7" s="1"/>
  <c r="O160" i="7"/>
  <c r="M169" i="7"/>
  <c r="O112" i="7"/>
  <c r="O128" i="7" s="1"/>
  <c r="O166" i="7"/>
  <c r="N109" i="7"/>
  <c r="N125" i="7" s="1"/>
  <c r="N163" i="7"/>
  <c r="O105" i="7"/>
  <c r="O121" i="7" s="1"/>
  <c r="O159" i="7"/>
  <c r="N104" i="7"/>
  <c r="N120" i="7" s="1"/>
  <c r="N158" i="7"/>
  <c r="O110" i="6"/>
  <c r="O126" i="6" s="1"/>
  <c r="O112" i="6"/>
  <c r="O128" i="6" s="1"/>
  <c r="N168" i="6"/>
  <c r="P106" i="6"/>
  <c r="P122" i="6" s="1"/>
  <c r="P112" i="6"/>
  <c r="P128" i="6" s="1"/>
  <c r="P107" i="6"/>
  <c r="P123" i="6" s="1"/>
  <c r="P105" i="6"/>
  <c r="P121" i="6" s="1"/>
  <c r="P108" i="6"/>
  <c r="P124" i="6" s="1"/>
  <c r="O109" i="6"/>
  <c r="O125" i="6" s="1"/>
  <c r="O108" i="7"/>
  <c r="O124" i="7" s="1"/>
  <c r="O102" i="7"/>
  <c r="O118" i="7" s="1"/>
  <c r="P113" i="6"/>
  <c r="P129" i="6" s="1"/>
  <c r="P111" i="6"/>
  <c r="P127" i="6" s="1"/>
  <c r="O113" i="6"/>
  <c r="O129" i="6" s="1"/>
  <c r="O113" i="7"/>
  <c r="O129" i="7" s="1"/>
  <c r="P69" i="7"/>
  <c r="P155" i="7" s="1"/>
  <c r="Q69" i="6"/>
  <c r="Q154" i="6" s="1"/>
  <c r="O69" i="7"/>
  <c r="P69" i="6"/>
  <c r="P154" i="6" s="1"/>
  <c r="P102" i="6"/>
  <c r="P118" i="6" s="1"/>
  <c r="P70" i="7"/>
  <c r="Q70" i="6"/>
  <c r="Q155" i="6" s="1"/>
  <c r="N113" i="7"/>
  <c r="N129" i="7" s="1"/>
  <c r="O111" i="7"/>
  <c r="O127" i="7" s="1"/>
  <c r="O112" i="5"/>
  <c r="O128" i="5" s="1"/>
  <c r="P102" i="5"/>
  <c r="P118" i="5" s="1"/>
  <c r="O104" i="5"/>
  <c r="O120" i="5" s="1"/>
  <c r="O113" i="5"/>
  <c r="O129" i="5" s="1"/>
  <c r="P111" i="5"/>
  <c r="P127" i="5" s="1"/>
  <c r="P106" i="5"/>
  <c r="P122" i="5" s="1"/>
  <c r="P112" i="5"/>
  <c r="P128" i="5" s="1"/>
  <c r="O109" i="5"/>
  <c r="O125" i="5" s="1"/>
  <c r="P107" i="5"/>
  <c r="P123" i="5" s="1"/>
  <c r="P105" i="5"/>
  <c r="P121" i="5" s="1"/>
  <c r="P113" i="5"/>
  <c r="P129" i="5" s="1"/>
  <c r="P108" i="5"/>
  <c r="P124" i="5" s="1"/>
  <c r="R88" i="5"/>
  <c r="R88" i="6"/>
  <c r="R104" i="6" s="1"/>
  <c r="Q88" i="7"/>
  <c r="Q92" i="5"/>
  <c r="P92" i="7"/>
  <c r="Q92" i="6"/>
  <c r="R91" i="5"/>
  <c r="R91" i="6"/>
  <c r="Q91" i="7"/>
  <c r="R93" i="5"/>
  <c r="Q93" i="7"/>
  <c r="R93" i="6"/>
  <c r="R90" i="5"/>
  <c r="R90" i="6"/>
  <c r="Q90" i="7"/>
  <c r="R95" i="5"/>
  <c r="R95" i="6"/>
  <c r="Q95" i="7"/>
  <c r="Q94" i="5"/>
  <c r="Q94" i="6"/>
  <c r="P94" i="7"/>
  <c r="R96" i="5"/>
  <c r="Q96" i="7"/>
  <c r="R96" i="6"/>
  <c r="R89" i="5"/>
  <c r="Q89" i="7"/>
  <c r="R89" i="6"/>
  <c r="Q85" i="5"/>
  <c r="P85" i="7"/>
  <c r="Q85" i="6"/>
  <c r="P154" i="5"/>
  <c r="R86" i="5"/>
  <c r="R86" i="6"/>
  <c r="Q86" i="7"/>
  <c r="R84" i="5"/>
  <c r="Q84" i="7"/>
  <c r="R84" i="6"/>
  <c r="Q97" i="5"/>
  <c r="P97" i="7"/>
  <c r="Q97" i="6"/>
  <c r="P79" i="7"/>
  <c r="Q164" i="5"/>
  <c r="Q79" i="6"/>
  <c r="Q164" i="6" s="1"/>
  <c r="P74" i="7"/>
  <c r="Q159" i="5"/>
  <c r="Q74" i="6"/>
  <c r="Q159" i="6" s="1"/>
  <c r="O77" i="7"/>
  <c r="P77" i="6"/>
  <c r="P162" i="6" s="1"/>
  <c r="P162" i="5"/>
  <c r="Q58" i="1"/>
  <c r="Q78" i="5" s="1"/>
  <c r="P72" i="7"/>
  <c r="S60" i="1"/>
  <c r="S80" i="5" s="1"/>
  <c r="R65" i="1"/>
  <c r="Q154" i="5"/>
  <c r="O78" i="7"/>
  <c r="P78" i="6"/>
  <c r="P163" i="6" s="1"/>
  <c r="P163" i="5"/>
  <c r="Q72" i="7"/>
  <c r="P77" i="7"/>
  <c r="Q77" i="6"/>
  <c r="Q162" i="6" s="1"/>
  <c r="Q162" i="5"/>
  <c r="R60" i="1"/>
  <c r="R80" i="5" s="1"/>
  <c r="P73" i="7"/>
  <c r="Q158" i="5"/>
  <c r="Q73" i="6"/>
  <c r="Q158" i="6" s="1"/>
  <c r="P81" i="7"/>
  <c r="P167" i="7" s="1"/>
  <c r="Q166" i="5"/>
  <c r="Q81" i="6"/>
  <c r="Q166" i="6" s="1"/>
  <c r="P80" i="7"/>
  <c r="Q80" i="6"/>
  <c r="Q165" i="6" s="1"/>
  <c r="Q165" i="5"/>
  <c r="P75" i="7"/>
  <c r="Q160" i="5"/>
  <c r="Q75" i="6"/>
  <c r="Q160" i="6" s="1"/>
  <c r="R54" i="1"/>
  <c r="R74" i="5" s="1"/>
  <c r="P76" i="7"/>
  <c r="P162" i="7" s="1"/>
  <c r="Q161" i="5"/>
  <c r="Q76" i="6"/>
  <c r="Q161" i="6" s="1"/>
  <c r="S64" i="1"/>
  <c r="S52" i="1"/>
  <c r="R77" i="1"/>
  <c r="R61" i="1"/>
  <c r="R81" i="5" s="1"/>
  <c r="R72" i="1"/>
  <c r="R56" i="1"/>
  <c r="R76" i="5" s="1"/>
  <c r="R57" i="1"/>
  <c r="R77" i="5" s="1"/>
  <c r="Q155" i="5"/>
  <c r="R55" i="1"/>
  <c r="R75" i="5" s="1"/>
  <c r="O72" i="7"/>
  <c r="R59" i="1"/>
  <c r="R79" i="5" s="1"/>
  <c r="R50" i="1"/>
  <c r="R70" i="5" s="1"/>
  <c r="R53" i="1"/>
  <c r="R73" i="5" s="1"/>
  <c r="S75" i="1"/>
  <c r="R74" i="1"/>
  <c r="S76" i="1"/>
  <c r="S73" i="1"/>
  <c r="S68" i="1"/>
  <c r="S66" i="1"/>
  <c r="S69" i="1"/>
  <c r="S70" i="1"/>
  <c r="S71" i="1"/>
  <c r="R116" i="5" l="1"/>
  <c r="Q68" i="7"/>
  <c r="P154" i="7"/>
  <c r="Q68" i="6"/>
  <c r="P153" i="6"/>
  <c r="P168" i="6" s="1"/>
  <c r="P116" i="6"/>
  <c r="O100" i="7"/>
  <c r="N116" i="7"/>
  <c r="S68" i="5"/>
  <c r="R153" i="5"/>
  <c r="P104" i="6"/>
  <c r="P120" i="6" s="1"/>
  <c r="Q104" i="6"/>
  <c r="Q120" i="6" s="1"/>
  <c r="S72" i="6"/>
  <c r="S157" i="6" s="1"/>
  <c r="S72" i="5"/>
  <c r="S157" i="5" s="1"/>
  <c r="N169" i="7"/>
  <c r="P168" i="5"/>
  <c r="O109" i="7"/>
  <c r="O163" i="7"/>
  <c r="P109" i="7"/>
  <c r="P125" i="7" s="1"/>
  <c r="P163" i="7"/>
  <c r="P104" i="7"/>
  <c r="P120" i="7" s="1"/>
  <c r="P158" i="7"/>
  <c r="O101" i="7"/>
  <c r="O117" i="7" s="1"/>
  <c r="O155" i="7"/>
  <c r="P106" i="7"/>
  <c r="P122" i="7" s="1"/>
  <c r="P160" i="7"/>
  <c r="P112" i="7"/>
  <c r="P128" i="7" s="1"/>
  <c r="P166" i="7"/>
  <c r="Q104" i="7"/>
  <c r="Q120" i="7" s="1"/>
  <c r="Q158" i="7"/>
  <c r="P107" i="7"/>
  <c r="P123" i="7" s="1"/>
  <c r="P161" i="7"/>
  <c r="P111" i="7"/>
  <c r="P127" i="7" s="1"/>
  <c r="P165" i="7"/>
  <c r="O104" i="7"/>
  <c r="O120" i="7" s="1"/>
  <c r="O158" i="7"/>
  <c r="P105" i="7"/>
  <c r="P121" i="7" s="1"/>
  <c r="P159" i="7"/>
  <c r="O110" i="7"/>
  <c r="O126" i="7" s="1"/>
  <c r="O164" i="7"/>
  <c r="P102" i="7"/>
  <c r="P118" i="7" s="1"/>
  <c r="P156" i="7"/>
  <c r="P110" i="6"/>
  <c r="P126" i="6" s="1"/>
  <c r="Q112" i="6"/>
  <c r="Q128" i="6" s="1"/>
  <c r="P101" i="6"/>
  <c r="P117" i="6" s="1"/>
  <c r="Q106" i="6"/>
  <c r="Q122" i="6" s="1"/>
  <c r="Q102" i="6"/>
  <c r="Q118" i="6" s="1"/>
  <c r="P109" i="6"/>
  <c r="P125" i="6" s="1"/>
  <c r="Q109" i="6"/>
  <c r="Q125" i="6" s="1"/>
  <c r="Q107" i="6"/>
  <c r="Q123" i="6" s="1"/>
  <c r="Q105" i="6"/>
  <c r="Q121" i="6" s="1"/>
  <c r="Q111" i="6"/>
  <c r="Q127" i="6" s="1"/>
  <c r="P101" i="7"/>
  <c r="P117" i="7" s="1"/>
  <c r="P108" i="7"/>
  <c r="P124" i="7" s="1"/>
  <c r="Q108" i="6"/>
  <c r="Q124" i="6" s="1"/>
  <c r="Q101" i="6"/>
  <c r="Q117" i="6" s="1"/>
  <c r="Q113" i="6"/>
  <c r="Q129" i="6" s="1"/>
  <c r="R70" i="6"/>
  <c r="R155" i="6" s="1"/>
  <c r="Q70" i="7"/>
  <c r="P113" i="7"/>
  <c r="P129" i="7" s="1"/>
  <c r="O125" i="7"/>
  <c r="R120" i="6"/>
  <c r="R104" i="5"/>
  <c r="R120" i="5" s="1"/>
  <c r="Q102" i="5"/>
  <c r="Q118" i="5" s="1"/>
  <c r="Q112" i="5"/>
  <c r="Q128" i="5" s="1"/>
  <c r="P110" i="5"/>
  <c r="P126" i="5" s="1"/>
  <c r="Q106" i="5"/>
  <c r="Q122" i="5" s="1"/>
  <c r="Q104" i="5"/>
  <c r="Q120" i="5" s="1"/>
  <c r="P101" i="5"/>
  <c r="P117" i="5" s="1"/>
  <c r="Q108" i="5"/>
  <c r="Q124" i="5" s="1"/>
  <c r="Q109" i="5"/>
  <c r="Q125" i="5" s="1"/>
  <c r="Q107" i="5"/>
  <c r="Q123" i="5" s="1"/>
  <c r="P109" i="5"/>
  <c r="P125" i="5" s="1"/>
  <c r="Q105" i="5"/>
  <c r="Q121" i="5" s="1"/>
  <c r="P104" i="5"/>
  <c r="P120" i="5" s="1"/>
  <c r="Q111" i="5"/>
  <c r="Q127" i="5" s="1"/>
  <c r="Q113" i="5"/>
  <c r="Q129" i="5" s="1"/>
  <c r="Q101" i="5"/>
  <c r="Q117" i="5" s="1"/>
  <c r="R97" i="5"/>
  <c r="Q97" i="7"/>
  <c r="R97" i="6"/>
  <c r="R85" i="5"/>
  <c r="Q85" i="7"/>
  <c r="R85" i="6"/>
  <c r="R94" i="5"/>
  <c r="Q94" i="7"/>
  <c r="R94" i="6"/>
  <c r="S95" i="5"/>
  <c r="S95" i="6"/>
  <c r="R95" i="7"/>
  <c r="S84" i="5"/>
  <c r="S84" i="6"/>
  <c r="R84" i="7"/>
  <c r="S90" i="5"/>
  <c r="R90" i="7"/>
  <c r="S90" i="6"/>
  <c r="S86" i="5"/>
  <c r="R86" i="7"/>
  <c r="S86" i="6"/>
  <c r="S93" i="5"/>
  <c r="R93" i="7"/>
  <c r="S93" i="6"/>
  <c r="S91" i="5"/>
  <c r="S91" i="6"/>
  <c r="R91" i="7"/>
  <c r="R92" i="5"/>
  <c r="Q92" i="7"/>
  <c r="R92" i="6"/>
  <c r="S89" i="5"/>
  <c r="S89" i="6"/>
  <c r="R89" i="7"/>
  <c r="S88" i="5"/>
  <c r="S88" i="6"/>
  <c r="R88" i="7"/>
  <c r="S96" i="5"/>
  <c r="S96" i="6"/>
  <c r="R96" i="7"/>
  <c r="R49" i="1"/>
  <c r="R69" i="5" s="1"/>
  <c r="R154" i="5" s="1"/>
  <c r="Q75" i="7"/>
  <c r="R75" i="6"/>
  <c r="R160" i="6" s="1"/>
  <c r="R160" i="5"/>
  <c r="Q73" i="7"/>
  <c r="R158" i="5"/>
  <c r="R73" i="6"/>
  <c r="R158" i="6" s="1"/>
  <c r="R72" i="7"/>
  <c r="R158" i="7" s="1"/>
  <c r="S50" i="1"/>
  <c r="S70" i="5" s="1"/>
  <c r="S65" i="1"/>
  <c r="S49" i="1"/>
  <c r="S69" i="5" s="1"/>
  <c r="T59" i="1"/>
  <c r="T79" i="5" s="1"/>
  <c r="R155" i="5"/>
  <c r="S48" i="1"/>
  <c r="Q79" i="7"/>
  <c r="R164" i="5"/>
  <c r="R79" i="6"/>
  <c r="R164" i="6" s="1"/>
  <c r="S53" i="1"/>
  <c r="S73" i="5" s="1"/>
  <c r="T54" i="1"/>
  <c r="T74" i="5" s="1"/>
  <c r="T64" i="1"/>
  <c r="Q77" i="7"/>
  <c r="R162" i="5"/>
  <c r="R77" i="6"/>
  <c r="R162" i="6" s="1"/>
  <c r="Q80" i="7"/>
  <c r="R165" i="5"/>
  <c r="R80" i="6"/>
  <c r="R165" i="6" s="1"/>
  <c r="S59" i="1"/>
  <c r="S79" i="5" s="1"/>
  <c r="P78" i="7"/>
  <c r="Q78" i="6"/>
  <c r="Q163" i="6" s="1"/>
  <c r="Q163" i="5"/>
  <c r="Q168" i="5" s="1"/>
  <c r="Q76" i="7"/>
  <c r="Q162" i="7" s="1"/>
  <c r="R161" i="5"/>
  <c r="R76" i="6"/>
  <c r="R161" i="6" s="1"/>
  <c r="R80" i="7"/>
  <c r="R166" i="7" s="1"/>
  <c r="S80" i="6"/>
  <c r="S165" i="6" s="1"/>
  <c r="S165" i="5"/>
  <c r="S72" i="1"/>
  <c r="S55" i="1"/>
  <c r="S75" i="5" s="1"/>
  <c r="R58" i="1"/>
  <c r="R78" i="5" s="1"/>
  <c r="S77" i="1"/>
  <c r="S61" i="1"/>
  <c r="S81" i="5" s="1"/>
  <c r="S57" i="1"/>
  <c r="S77" i="5" s="1"/>
  <c r="Q81" i="7"/>
  <c r="Q167" i="7" s="1"/>
  <c r="R81" i="6"/>
  <c r="R166" i="6" s="1"/>
  <c r="R166" i="5"/>
  <c r="Q74" i="7"/>
  <c r="R159" i="5"/>
  <c r="R74" i="6"/>
  <c r="R159" i="6" s="1"/>
  <c r="S54" i="1"/>
  <c r="S74" i="5" s="1"/>
  <c r="T75" i="1"/>
  <c r="S74" i="1"/>
  <c r="T68" i="1"/>
  <c r="T70" i="1"/>
  <c r="T73" i="1"/>
  <c r="T69" i="1"/>
  <c r="T66" i="1"/>
  <c r="T76" i="1"/>
  <c r="T71" i="1"/>
  <c r="S116" i="5" l="1"/>
  <c r="S104" i="6"/>
  <c r="P100" i="7"/>
  <c r="O116" i="7"/>
  <c r="R68" i="6"/>
  <c r="Q153" i="6"/>
  <c r="Q168" i="6" s="1"/>
  <c r="Q116" i="6"/>
  <c r="R68" i="7"/>
  <c r="Q154" i="7"/>
  <c r="T68" i="5"/>
  <c r="S153" i="5"/>
  <c r="O169" i="7"/>
  <c r="Q112" i="7"/>
  <c r="Q128" i="7" s="1"/>
  <c r="Q166" i="7"/>
  <c r="Q106" i="7"/>
  <c r="Q122" i="7" s="1"/>
  <c r="Q160" i="7"/>
  <c r="Q102" i="7"/>
  <c r="Q118" i="7" s="1"/>
  <c r="Q156" i="7"/>
  <c r="Q111" i="7"/>
  <c r="Q127" i="7" s="1"/>
  <c r="Q165" i="7"/>
  <c r="Q109" i="7"/>
  <c r="Q125" i="7" s="1"/>
  <c r="Q163" i="7"/>
  <c r="Q105" i="7"/>
  <c r="Q121" i="7" s="1"/>
  <c r="Q159" i="7"/>
  <c r="Q107" i="7"/>
  <c r="Q123" i="7" s="1"/>
  <c r="Q161" i="7"/>
  <c r="P110" i="7"/>
  <c r="P126" i="7" s="1"/>
  <c r="P164" i="7"/>
  <c r="P169" i="7" s="1"/>
  <c r="R107" i="6"/>
  <c r="R123" i="6" s="1"/>
  <c r="R109" i="6"/>
  <c r="R125" i="6" s="1"/>
  <c r="R102" i="6"/>
  <c r="R118" i="6" s="1"/>
  <c r="R105" i="6"/>
  <c r="R121" i="6" s="1"/>
  <c r="R112" i="6"/>
  <c r="R128" i="6" s="1"/>
  <c r="R111" i="6"/>
  <c r="R127" i="6" s="1"/>
  <c r="R106" i="6"/>
  <c r="R122" i="6" s="1"/>
  <c r="Q110" i="6"/>
  <c r="Q126" i="6" s="1"/>
  <c r="R104" i="7"/>
  <c r="R120" i="7" s="1"/>
  <c r="R113" i="6"/>
  <c r="R129" i="6" s="1"/>
  <c r="Q113" i="7"/>
  <c r="Q129" i="7" s="1"/>
  <c r="S112" i="6"/>
  <c r="S128" i="6" s="1"/>
  <c r="R69" i="7"/>
  <c r="R155" i="7" s="1"/>
  <c r="S69" i="6"/>
  <c r="S154" i="6" s="1"/>
  <c r="R108" i="6"/>
  <c r="R124" i="6" s="1"/>
  <c r="S70" i="6"/>
  <c r="S155" i="6" s="1"/>
  <c r="R70" i="7"/>
  <c r="R69" i="6"/>
  <c r="R154" i="6" s="1"/>
  <c r="Q69" i="7"/>
  <c r="Q108" i="7"/>
  <c r="Q124" i="7" s="1"/>
  <c r="R112" i="7"/>
  <c r="R128" i="7" s="1"/>
  <c r="S120" i="6"/>
  <c r="R102" i="5"/>
  <c r="R118" i="5" s="1"/>
  <c r="R106" i="5"/>
  <c r="R122" i="5" s="1"/>
  <c r="R101" i="5"/>
  <c r="R117" i="5" s="1"/>
  <c r="R105" i="5"/>
  <c r="R121" i="5" s="1"/>
  <c r="R113" i="5"/>
  <c r="R129" i="5" s="1"/>
  <c r="R112" i="5"/>
  <c r="R128" i="5" s="1"/>
  <c r="R108" i="5"/>
  <c r="R124" i="5" s="1"/>
  <c r="R111" i="5"/>
  <c r="R127" i="5" s="1"/>
  <c r="R107" i="5"/>
  <c r="R123" i="5" s="1"/>
  <c r="Q110" i="5"/>
  <c r="Q126" i="5" s="1"/>
  <c r="R109" i="5"/>
  <c r="R125" i="5" s="1"/>
  <c r="S112" i="5"/>
  <c r="S128" i="5" s="1"/>
  <c r="S104" i="5"/>
  <c r="S120" i="5" s="1"/>
  <c r="T95" i="5"/>
  <c r="S95" i="7"/>
  <c r="T95" i="6"/>
  <c r="S97" i="5"/>
  <c r="R97" i="7"/>
  <c r="S97" i="6"/>
  <c r="T84" i="5"/>
  <c r="S84" i="7"/>
  <c r="T84" i="6"/>
  <c r="T86" i="5"/>
  <c r="S86" i="7"/>
  <c r="T86" i="6"/>
  <c r="T88" i="5"/>
  <c r="T88" i="6"/>
  <c r="S88" i="7"/>
  <c r="S92" i="5"/>
  <c r="S92" i="6"/>
  <c r="R92" i="7"/>
  <c r="S85" i="5"/>
  <c r="R85" i="7"/>
  <c r="S85" i="6"/>
  <c r="T89" i="5"/>
  <c r="S89" i="7"/>
  <c r="T89" i="6"/>
  <c r="T93" i="5"/>
  <c r="T93" i="6"/>
  <c r="S93" i="7"/>
  <c r="S94" i="5"/>
  <c r="S94" i="6"/>
  <c r="R94" i="7"/>
  <c r="T91" i="5"/>
  <c r="T91" i="6"/>
  <c r="S91" i="7"/>
  <c r="T96" i="5"/>
  <c r="S96" i="7"/>
  <c r="T96" i="6"/>
  <c r="T90" i="5"/>
  <c r="T90" i="6"/>
  <c r="S90" i="7"/>
  <c r="T48" i="1"/>
  <c r="R81" i="7"/>
  <c r="R167" i="7" s="1"/>
  <c r="S166" i="5"/>
  <c r="S81" i="6"/>
  <c r="S166" i="6" s="1"/>
  <c r="T159" i="5"/>
  <c r="T74" i="6"/>
  <c r="T159" i="6" s="1"/>
  <c r="S74" i="7"/>
  <c r="S160" i="7" s="1"/>
  <c r="U64" i="1"/>
  <c r="T60" i="1"/>
  <c r="T80" i="5" s="1"/>
  <c r="T55" i="1"/>
  <c r="T75" i="5" s="1"/>
  <c r="R73" i="7"/>
  <c r="S73" i="6"/>
  <c r="S158" i="6" s="1"/>
  <c r="S158" i="5"/>
  <c r="S79" i="7"/>
  <c r="S165" i="7" s="1"/>
  <c r="T79" i="6"/>
  <c r="T164" i="6" s="1"/>
  <c r="T164" i="5"/>
  <c r="T74" i="1"/>
  <c r="Q78" i="7"/>
  <c r="R163" i="5"/>
  <c r="R168" i="5" s="1"/>
  <c r="R78" i="6"/>
  <c r="R163" i="6" s="1"/>
  <c r="S154" i="5"/>
  <c r="T77" i="1"/>
  <c r="T61" i="1"/>
  <c r="T81" i="5" s="1"/>
  <c r="R75" i="7"/>
  <c r="S160" i="5"/>
  <c r="S75" i="6"/>
  <c r="S160" i="6" s="1"/>
  <c r="T53" i="1"/>
  <c r="T73" i="5" s="1"/>
  <c r="U50" i="1"/>
  <c r="U70" i="5" s="1"/>
  <c r="T50" i="1"/>
  <c r="T70" i="5" s="1"/>
  <c r="R77" i="7"/>
  <c r="S77" i="6"/>
  <c r="S162" i="6" s="1"/>
  <c r="S162" i="5"/>
  <c r="S58" i="1"/>
  <c r="S78" i="5" s="1"/>
  <c r="S155" i="5"/>
  <c r="T65" i="1"/>
  <c r="R74" i="7"/>
  <c r="S159" i="5"/>
  <c r="S74" i="6"/>
  <c r="S159" i="6" s="1"/>
  <c r="T57" i="1"/>
  <c r="T77" i="5" s="1"/>
  <c r="R79" i="7"/>
  <c r="S79" i="6"/>
  <c r="S164" i="6" s="1"/>
  <c r="S164" i="5"/>
  <c r="T52" i="1"/>
  <c r="S56" i="1"/>
  <c r="S76" i="5" s="1"/>
  <c r="U75" i="1"/>
  <c r="T72" i="1"/>
  <c r="U69" i="1"/>
  <c r="U66" i="1"/>
  <c r="U73" i="1"/>
  <c r="U68" i="1"/>
  <c r="U70" i="1"/>
  <c r="U76" i="1"/>
  <c r="U72" i="1"/>
  <c r="U71" i="1"/>
  <c r="T116" i="5" l="1"/>
  <c r="S68" i="7"/>
  <c r="R154" i="7"/>
  <c r="S68" i="6"/>
  <c r="R153" i="6"/>
  <c r="R116" i="6"/>
  <c r="Q100" i="7"/>
  <c r="P116" i="7"/>
  <c r="U68" i="5"/>
  <c r="T153" i="5"/>
  <c r="T72" i="6"/>
  <c r="T157" i="6" s="1"/>
  <c r="T72" i="5"/>
  <c r="T157" i="5" s="1"/>
  <c r="R109" i="7"/>
  <c r="R125" i="7" s="1"/>
  <c r="R163" i="7"/>
  <c r="Q101" i="7"/>
  <c r="Q117" i="7" s="1"/>
  <c r="Q155" i="7"/>
  <c r="R106" i="7"/>
  <c r="R122" i="7" s="1"/>
  <c r="R160" i="7"/>
  <c r="Q110" i="7"/>
  <c r="Q126" i="7" s="1"/>
  <c r="Q164" i="7"/>
  <c r="R102" i="7"/>
  <c r="R118" i="7" s="1"/>
  <c r="R156" i="7"/>
  <c r="R105" i="7"/>
  <c r="R121" i="7" s="1"/>
  <c r="R159" i="7"/>
  <c r="R111" i="7"/>
  <c r="R127" i="7" s="1"/>
  <c r="R165" i="7"/>
  <c r="R107" i="7"/>
  <c r="R123" i="7" s="1"/>
  <c r="R161" i="7"/>
  <c r="S111" i="6"/>
  <c r="S127" i="6" s="1"/>
  <c r="S109" i="6"/>
  <c r="S125" i="6" s="1"/>
  <c r="R101" i="6"/>
  <c r="R117" i="6" s="1"/>
  <c r="R168" i="6"/>
  <c r="S106" i="6"/>
  <c r="S122" i="6" s="1"/>
  <c r="R110" i="6"/>
  <c r="R126" i="6" s="1"/>
  <c r="S102" i="6"/>
  <c r="S118" i="6" s="1"/>
  <c r="S105" i="6"/>
  <c r="S121" i="6" s="1"/>
  <c r="S107" i="6"/>
  <c r="S123" i="6" s="1"/>
  <c r="R101" i="7"/>
  <c r="R117" i="7" s="1"/>
  <c r="T106" i="6"/>
  <c r="T122" i="6" s="1"/>
  <c r="S113" i="6"/>
  <c r="S129" i="6" s="1"/>
  <c r="S101" i="6"/>
  <c r="S117" i="6" s="1"/>
  <c r="T111" i="6"/>
  <c r="T127" i="6" s="1"/>
  <c r="T70" i="7"/>
  <c r="T156" i="7" s="1"/>
  <c r="U70" i="6"/>
  <c r="U155" i="6" s="1"/>
  <c r="T70" i="6"/>
  <c r="T155" i="6" s="1"/>
  <c r="S70" i="7"/>
  <c r="S111" i="7"/>
  <c r="S127" i="7" s="1"/>
  <c r="S106" i="7"/>
  <c r="S122" i="7" s="1"/>
  <c r="R113" i="7"/>
  <c r="R129" i="7" s="1"/>
  <c r="S102" i="5"/>
  <c r="S118" i="5" s="1"/>
  <c r="S107" i="5"/>
  <c r="S123" i="5" s="1"/>
  <c r="R110" i="5"/>
  <c r="R126" i="5" s="1"/>
  <c r="S109" i="5"/>
  <c r="S125" i="5" s="1"/>
  <c r="S105" i="5"/>
  <c r="S121" i="5" s="1"/>
  <c r="S106" i="5"/>
  <c r="S122" i="5" s="1"/>
  <c r="S111" i="5"/>
  <c r="S127" i="5" s="1"/>
  <c r="T111" i="5"/>
  <c r="T127" i="5" s="1"/>
  <c r="T106" i="5"/>
  <c r="T122" i="5" s="1"/>
  <c r="S113" i="5"/>
  <c r="S129" i="5" s="1"/>
  <c r="S101" i="5"/>
  <c r="S117" i="5" s="1"/>
  <c r="U96" i="5"/>
  <c r="U96" i="6"/>
  <c r="T96" i="7"/>
  <c r="U89" i="5"/>
  <c r="T89" i="7"/>
  <c r="U89" i="6"/>
  <c r="T97" i="5"/>
  <c r="S97" i="7"/>
  <c r="T97" i="6"/>
  <c r="U88" i="5"/>
  <c r="T88" i="7"/>
  <c r="U88" i="6"/>
  <c r="T85" i="5"/>
  <c r="S85" i="7"/>
  <c r="T85" i="6"/>
  <c r="U84" i="5"/>
  <c r="T84" i="7"/>
  <c r="U84" i="6"/>
  <c r="U90" i="5"/>
  <c r="T90" i="7"/>
  <c r="U90" i="6"/>
  <c r="U93" i="5"/>
  <c r="U93" i="6"/>
  <c r="T93" i="7"/>
  <c r="U86" i="5"/>
  <c r="T86" i="7"/>
  <c r="U86" i="6"/>
  <c r="U91" i="5"/>
  <c r="U91" i="6"/>
  <c r="T91" i="7"/>
  <c r="T92" i="5"/>
  <c r="S92" i="7"/>
  <c r="T92" i="6"/>
  <c r="U92" i="5"/>
  <c r="T92" i="7"/>
  <c r="U92" i="6"/>
  <c r="U95" i="5"/>
  <c r="T95" i="7"/>
  <c r="U95" i="6"/>
  <c r="T94" i="5"/>
  <c r="T94" i="6"/>
  <c r="S94" i="7"/>
  <c r="U52" i="1"/>
  <c r="U53" i="1"/>
  <c r="U74" i="1"/>
  <c r="U58" i="1"/>
  <c r="U78" i="5" s="1"/>
  <c r="V64" i="1"/>
  <c r="V48" i="1"/>
  <c r="T155" i="5"/>
  <c r="U59" i="1"/>
  <c r="U79" i="5" s="1"/>
  <c r="S77" i="7"/>
  <c r="T77" i="6"/>
  <c r="T162" i="6" s="1"/>
  <c r="T162" i="5"/>
  <c r="U155" i="5"/>
  <c r="R78" i="7"/>
  <c r="S163" i="5"/>
  <c r="S78" i="6"/>
  <c r="S163" i="6" s="1"/>
  <c r="T158" i="5"/>
  <c r="T73" i="6"/>
  <c r="T158" i="6" s="1"/>
  <c r="S73" i="7"/>
  <c r="T56" i="1"/>
  <c r="T76" i="5" s="1"/>
  <c r="U77" i="1"/>
  <c r="U61" i="1"/>
  <c r="U81" i="5" s="1"/>
  <c r="U56" i="1"/>
  <c r="U76" i="5" s="1"/>
  <c r="S75" i="7"/>
  <c r="T160" i="5"/>
  <c r="T75" i="6"/>
  <c r="T160" i="6" s="1"/>
  <c r="U54" i="1"/>
  <c r="U74" i="5" s="1"/>
  <c r="U65" i="1"/>
  <c r="R76" i="7"/>
  <c r="S76" i="6"/>
  <c r="S161" i="6" s="1"/>
  <c r="S161" i="5"/>
  <c r="T165" i="5"/>
  <c r="T80" i="6"/>
  <c r="T165" i="6" s="1"/>
  <c r="S80" i="7"/>
  <c r="U60" i="1"/>
  <c r="U80" i="5" s="1"/>
  <c r="S72" i="7"/>
  <c r="T49" i="1"/>
  <c r="T69" i="5" s="1"/>
  <c r="U48" i="1"/>
  <c r="S81" i="7"/>
  <c r="T81" i="6"/>
  <c r="T166" i="6" s="1"/>
  <c r="T166" i="5"/>
  <c r="U57" i="1"/>
  <c r="U77" i="5" s="1"/>
  <c r="T58" i="1"/>
  <c r="T78" i="5" s="1"/>
  <c r="U55" i="1"/>
  <c r="U75" i="5" s="1"/>
  <c r="V75" i="1"/>
  <c r="V76" i="1"/>
  <c r="V73" i="1"/>
  <c r="V66" i="1"/>
  <c r="V70" i="1"/>
  <c r="V72" i="1"/>
  <c r="V68" i="1"/>
  <c r="V69" i="1"/>
  <c r="V71" i="1"/>
  <c r="S168" i="5" l="1"/>
  <c r="U116" i="5"/>
  <c r="R100" i="7"/>
  <c r="Q116" i="7"/>
  <c r="T68" i="6"/>
  <c r="S153" i="6"/>
  <c r="S168" i="6" s="1"/>
  <c r="S116" i="6"/>
  <c r="T68" i="7"/>
  <c r="S154" i="7"/>
  <c r="V68" i="5"/>
  <c r="U153" i="5"/>
  <c r="T104" i="6"/>
  <c r="T120" i="6" s="1"/>
  <c r="T73" i="7"/>
  <c r="T159" i="7" s="1"/>
  <c r="U73" i="5"/>
  <c r="U158" i="5" s="1"/>
  <c r="U72" i="6"/>
  <c r="U157" i="6" s="1"/>
  <c r="U72" i="5"/>
  <c r="U157" i="5" s="1"/>
  <c r="Q169" i="7"/>
  <c r="S113" i="7"/>
  <c r="S129" i="7" s="1"/>
  <c r="S167" i="7"/>
  <c r="S107" i="7"/>
  <c r="S123" i="7" s="1"/>
  <c r="S161" i="7"/>
  <c r="S102" i="7"/>
  <c r="S118" i="7" s="1"/>
  <c r="S156" i="7"/>
  <c r="R108" i="7"/>
  <c r="R124" i="7" s="1"/>
  <c r="R162" i="7"/>
  <c r="R110" i="7"/>
  <c r="R126" i="7" s="1"/>
  <c r="R164" i="7"/>
  <c r="S104" i="7"/>
  <c r="S120" i="7" s="1"/>
  <c r="S158" i="7"/>
  <c r="S105" i="7"/>
  <c r="S121" i="7" s="1"/>
  <c r="S159" i="7"/>
  <c r="S112" i="7"/>
  <c r="S128" i="7" s="1"/>
  <c r="S166" i="7"/>
  <c r="S109" i="7"/>
  <c r="S125" i="7" s="1"/>
  <c r="S163" i="7"/>
  <c r="T107" i="6"/>
  <c r="T123" i="6" s="1"/>
  <c r="T109" i="6"/>
  <c r="T125" i="6" s="1"/>
  <c r="T102" i="6"/>
  <c r="T118" i="6" s="1"/>
  <c r="T105" i="6"/>
  <c r="T121" i="6" s="1"/>
  <c r="S110" i="6"/>
  <c r="S126" i="6" s="1"/>
  <c r="T112" i="6"/>
  <c r="T128" i="6" s="1"/>
  <c r="S108" i="6"/>
  <c r="S124" i="6" s="1"/>
  <c r="T113" i="6"/>
  <c r="T129" i="6" s="1"/>
  <c r="T72" i="7"/>
  <c r="T102" i="7"/>
  <c r="T118" i="7" s="1"/>
  <c r="U73" i="6"/>
  <c r="U158" i="6" s="1"/>
  <c r="U102" i="6"/>
  <c r="U118" i="6" s="1"/>
  <c r="S69" i="7"/>
  <c r="T69" i="6"/>
  <c r="T154" i="6" s="1"/>
  <c r="T107" i="5"/>
  <c r="T123" i="5" s="1"/>
  <c r="T109" i="5"/>
  <c r="T125" i="5" s="1"/>
  <c r="T102" i="5"/>
  <c r="T118" i="5" s="1"/>
  <c r="T105" i="5"/>
  <c r="T121" i="5" s="1"/>
  <c r="T112" i="5"/>
  <c r="T128" i="5" s="1"/>
  <c r="U102" i="5"/>
  <c r="U118" i="5" s="1"/>
  <c r="S108" i="5"/>
  <c r="S124" i="5" s="1"/>
  <c r="S110" i="5"/>
  <c r="S126" i="5" s="1"/>
  <c r="T113" i="5"/>
  <c r="T129" i="5" s="1"/>
  <c r="T104" i="5"/>
  <c r="T120" i="5" s="1"/>
  <c r="V86" i="5"/>
  <c r="V86" i="6"/>
  <c r="U86" i="7"/>
  <c r="V84" i="5"/>
  <c r="V84" i="6"/>
  <c r="U84" i="7"/>
  <c r="V91" i="5"/>
  <c r="V91" i="6"/>
  <c r="U91" i="7"/>
  <c r="U94" i="5"/>
  <c r="U94" i="6"/>
  <c r="T94" i="7"/>
  <c r="V92" i="5"/>
  <c r="V92" i="6"/>
  <c r="U92" i="7"/>
  <c r="U97" i="5"/>
  <c r="T97" i="7"/>
  <c r="U97" i="6"/>
  <c r="V96" i="5"/>
  <c r="U96" i="7"/>
  <c r="V96" i="6"/>
  <c r="U85" i="5"/>
  <c r="T85" i="7"/>
  <c r="U85" i="6"/>
  <c r="V89" i="5"/>
  <c r="V89" i="6"/>
  <c r="U89" i="7"/>
  <c r="V90" i="5"/>
  <c r="U90" i="7"/>
  <c r="V90" i="6"/>
  <c r="V88" i="5"/>
  <c r="V88" i="6"/>
  <c r="U88" i="7"/>
  <c r="V93" i="5"/>
  <c r="V93" i="6"/>
  <c r="U93" i="7"/>
  <c r="V95" i="5"/>
  <c r="V95" i="6"/>
  <c r="U95" i="7"/>
  <c r="V60" i="1"/>
  <c r="V59" i="1"/>
  <c r="V54" i="1"/>
  <c r="U49" i="1"/>
  <c r="U69" i="5" s="1"/>
  <c r="T75" i="7"/>
  <c r="U160" i="5"/>
  <c r="U75" i="6"/>
  <c r="U160" i="6" s="1"/>
  <c r="T76" i="7"/>
  <c r="U76" i="6"/>
  <c r="U161" i="6" s="1"/>
  <c r="U161" i="5"/>
  <c r="V77" i="1"/>
  <c r="V61" i="1"/>
  <c r="V81" i="5" s="1"/>
  <c r="T78" i="6"/>
  <c r="T163" i="6" s="1"/>
  <c r="S78" i="7"/>
  <c r="T163" i="5"/>
  <c r="V57" i="1"/>
  <c r="V77" i="5" s="1"/>
  <c r="T77" i="7"/>
  <c r="U77" i="6"/>
  <c r="U162" i="6" s="1"/>
  <c r="U162" i="5"/>
  <c r="V53" i="1"/>
  <c r="V73" i="5" s="1"/>
  <c r="T80" i="7"/>
  <c r="U80" i="6"/>
  <c r="U165" i="6" s="1"/>
  <c r="U165" i="5"/>
  <c r="T81" i="7"/>
  <c r="T167" i="7" s="1"/>
  <c r="U166" i="5"/>
  <c r="U81" i="6"/>
  <c r="U166" i="6" s="1"/>
  <c r="V55" i="1"/>
  <c r="V75" i="5" s="1"/>
  <c r="T74" i="7"/>
  <c r="U159" i="5"/>
  <c r="U74" i="6"/>
  <c r="U159" i="6" s="1"/>
  <c r="W64" i="1"/>
  <c r="V50" i="1"/>
  <c r="V70" i="5" s="1"/>
  <c r="T154" i="5"/>
  <c r="S76" i="7"/>
  <c r="T76" i="6"/>
  <c r="T161" i="6" s="1"/>
  <c r="T161" i="5"/>
  <c r="V56" i="1"/>
  <c r="V76" i="5" s="1"/>
  <c r="V52" i="1"/>
  <c r="T78" i="7"/>
  <c r="T164" i="7" s="1"/>
  <c r="U163" i="5"/>
  <c r="U78" i="6"/>
  <c r="U163" i="6" s="1"/>
  <c r="T79" i="7"/>
  <c r="U79" i="6"/>
  <c r="U164" i="6" s="1"/>
  <c r="U164" i="5"/>
  <c r="V74" i="1"/>
  <c r="V65" i="1"/>
  <c r="W75" i="1"/>
  <c r="W66" i="1"/>
  <c r="W72" i="1"/>
  <c r="W68" i="1"/>
  <c r="W73" i="1"/>
  <c r="W69" i="1"/>
  <c r="W70" i="1"/>
  <c r="W76" i="1"/>
  <c r="W71" i="1"/>
  <c r="U104" i="6" l="1"/>
  <c r="U120" i="6" s="1"/>
  <c r="V116" i="5"/>
  <c r="U68" i="7"/>
  <c r="T154" i="7"/>
  <c r="U68" i="6"/>
  <c r="T153" i="6"/>
  <c r="T168" i="6" s="1"/>
  <c r="T116" i="6"/>
  <c r="S100" i="7"/>
  <c r="R116" i="7"/>
  <c r="W68" i="5"/>
  <c r="V153" i="5"/>
  <c r="T105" i="7"/>
  <c r="T121" i="7" s="1"/>
  <c r="R169" i="7"/>
  <c r="V72" i="6"/>
  <c r="V157" i="6" s="1"/>
  <c r="V72" i="5"/>
  <c r="V157" i="5" s="1"/>
  <c r="V74" i="6"/>
  <c r="V159" i="6" s="1"/>
  <c r="V74" i="5"/>
  <c r="U79" i="7"/>
  <c r="U165" i="7" s="1"/>
  <c r="V79" i="5"/>
  <c r="U80" i="7"/>
  <c r="U166" i="7" s="1"/>
  <c r="V80" i="5"/>
  <c r="T168" i="5"/>
  <c r="U104" i="5"/>
  <c r="U120" i="5" s="1"/>
  <c r="T111" i="7"/>
  <c r="T127" i="7" s="1"/>
  <c r="T165" i="7"/>
  <c r="T108" i="7"/>
  <c r="T124" i="7" s="1"/>
  <c r="T162" i="7"/>
  <c r="S101" i="7"/>
  <c r="S117" i="7" s="1"/>
  <c r="S155" i="7"/>
  <c r="S108" i="7"/>
  <c r="S124" i="7" s="1"/>
  <c r="S162" i="7"/>
  <c r="T109" i="7"/>
  <c r="T125" i="7" s="1"/>
  <c r="T163" i="7"/>
  <c r="S110" i="7"/>
  <c r="S126" i="7" s="1"/>
  <c r="S164" i="7"/>
  <c r="T107" i="7"/>
  <c r="T123" i="7" s="1"/>
  <c r="T161" i="7"/>
  <c r="T104" i="7"/>
  <c r="T120" i="7" s="1"/>
  <c r="T158" i="7"/>
  <c r="T112" i="7"/>
  <c r="T128" i="7" s="1"/>
  <c r="T166" i="7"/>
  <c r="T106" i="7"/>
  <c r="T122" i="7" s="1"/>
  <c r="T160" i="7"/>
  <c r="U108" i="6"/>
  <c r="U124" i="6" s="1"/>
  <c r="U105" i="6"/>
  <c r="U121" i="6" s="1"/>
  <c r="U109" i="6"/>
  <c r="U125" i="6" s="1"/>
  <c r="U106" i="6"/>
  <c r="U122" i="6" s="1"/>
  <c r="T110" i="6"/>
  <c r="T126" i="6" s="1"/>
  <c r="U107" i="6"/>
  <c r="U123" i="6" s="1"/>
  <c r="T101" i="6"/>
  <c r="T117" i="6" s="1"/>
  <c r="U112" i="6"/>
  <c r="U128" i="6" s="1"/>
  <c r="U111" i="6"/>
  <c r="U127" i="6" s="1"/>
  <c r="T108" i="6"/>
  <c r="T124" i="6" s="1"/>
  <c r="T113" i="7"/>
  <c r="T129" i="7" s="1"/>
  <c r="U110" i="6"/>
  <c r="U126" i="6" s="1"/>
  <c r="V79" i="6"/>
  <c r="V164" i="6" s="1"/>
  <c r="U113" i="6"/>
  <c r="U129" i="6" s="1"/>
  <c r="U74" i="7"/>
  <c r="U70" i="7"/>
  <c r="U156" i="7" s="1"/>
  <c r="V70" i="6"/>
  <c r="V155" i="6" s="1"/>
  <c r="V80" i="6"/>
  <c r="V165" i="6" s="1"/>
  <c r="T69" i="7"/>
  <c r="T155" i="7" s="1"/>
  <c r="U69" i="6"/>
  <c r="U154" i="6" s="1"/>
  <c r="T110" i="7"/>
  <c r="T126" i="7" s="1"/>
  <c r="U108" i="5"/>
  <c r="U124" i="5" s="1"/>
  <c r="U113" i="5"/>
  <c r="U129" i="5" s="1"/>
  <c r="T101" i="5"/>
  <c r="T117" i="5" s="1"/>
  <c r="U111" i="5"/>
  <c r="U127" i="5" s="1"/>
  <c r="T108" i="5"/>
  <c r="T124" i="5" s="1"/>
  <c r="U112" i="5"/>
  <c r="U128" i="5" s="1"/>
  <c r="T110" i="5"/>
  <c r="T126" i="5" s="1"/>
  <c r="U105" i="5"/>
  <c r="U121" i="5" s="1"/>
  <c r="U109" i="5"/>
  <c r="U125" i="5" s="1"/>
  <c r="U107" i="5"/>
  <c r="U123" i="5" s="1"/>
  <c r="U106" i="5"/>
  <c r="U122" i="5" s="1"/>
  <c r="U110" i="5"/>
  <c r="U126" i="5" s="1"/>
  <c r="W91" i="5"/>
  <c r="V91" i="7"/>
  <c r="W91" i="6"/>
  <c r="W90" i="5"/>
  <c r="W90" i="6"/>
  <c r="V90" i="7"/>
  <c r="W92" i="5"/>
  <c r="W92" i="6"/>
  <c r="V92" i="7"/>
  <c r="W95" i="5"/>
  <c r="V95" i="7"/>
  <c r="W95" i="6"/>
  <c r="V94" i="5"/>
  <c r="V94" i="6"/>
  <c r="U94" i="7"/>
  <c r="W89" i="5"/>
  <c r="W89" i="6"/>
  <c r="V89" i="7"/>
  <c r="W96" i="5"/>
  <c r="V96" i="7"/>
  <c r="W96" i="6"/>
  <c r="W86" i="5"/>
  <c r="W86" i="6"/>
  <c r="V86" i="7"/>
  <c r="V85" i="5"/>
  <c r="U85" i="7"/>
  <c r="V85" i="6"/>
  <c r="W93" i="5"/>
  <c r="W93" i="6"/>
  <c r="V93" i="7"/>
  <c r="V97" i="5"/>
  <c r="U97" i="7"/>
  <c r="V97" i="6"/>
  <c r="W88" i="5"/>
  <c r="W88" i="6"/>
  <c r="V88" i="7"/>
  <c r="W84" i="5"/>
  <c r="V84" i="7"/>
  <c r="W84" i="6"/>
  <c r="U154" i="5"/>
  <c r="U168" i="5" s="1"/>
  <c r="W53" i="1"/>
  <c r="W56" i="1"/>
  <c r="W48" i="1"/>
  <c r="W50" i="1"/>
  <c r="W70" i="5" s="1"/>
  <c r="U81" i="7"/>
  <c r="U167" i="7" s="1"/>
  <c r="V166" i="5"/>
  <c r="V81" i="6"/>
  <c r="V166" i="6" s="1"/>
  <c r="U75" i="7"/>
  <c r="V75" i="6"/>
  <c r="V160" i="6" s="1"/>
  <c r="V160" i="5"/>
  <c r="U77" i="7"/>
  <c r="V77" i="6"/>
  <c r="V162" i="6" s="1"/>
  <c r="V162" i="5"/>
  <c r="X64" i="1"/>
  <c r="W55" i="1"/>
  <c r="W75" i="5" s="1"/>
  <c r="W57" i="1"/>
  <c r="W77" i="5" s="1"/>
  <c r="W74" i="1"/>
  <c r="W54" i="1"/>
  <c r="W74" i="5" s="1"/>
  <c r="V49" i="1"/>
  <c r="V69" i="5" s="1"/>
  <c r="U72" i="7"/>
  <c r="V155" i="5"/>
  <c r="W60" i="1"/>
  <c r="W80" i="5" s="1"/>
  <c r="W59" i="1"/>
  <c r="W79" i="5" s="1"/>
  <c r="W77" i="1"/>
  <c r="W61" i="1"/>
  <c r="W81" i="5" s="1"/>
  <c r="U76" i="7"/>
  <c r="V76" i="6"/>
  <c r="V161" i="6" s="1"/>
  <c r="V161" i="5"/>
  <c r="V58" i="1"/>
  <c r="V78" i="5" s="1"/>
  <c r="U73" i="7"/>
  <c r="V73" i="6"/>
  <c r="V158" i="6" s="1"/>
  <c r="V158" i="5"/>
  <c r="W49" i="1"/>
  <c r="W69" i="5" s="1"/>
  <c r="W52" i="1"/>
  <c r="X75" i="1"/>
  <c r="W65" i="1"/>
  <c r="X73" i="1"/>
  <c r="X72" i="1"/>
  <c r="X68" i="1"/>
  <c r="X69" i="1"/>
  <c r="X66" i="1"/>
  <c r="X76" i="1"/>
  <c r="X70" i="1"/>
  <c r="X74" i="1"/>
  <c r="X71" i="1"/>
  <c r="V104" i="6" l="1"/>
  <c r="V120" i="6" s="1"/>
  <c r="W116" i="5"/>
  <c r="T100" i="7"/>
  <c r="S116" i="7"/>
  <c r="V68" i="6"/>
  <c r="U153" i="6"/>
  <c r="U168" i="6" s="1"/>
  <c r="U116" i="6"/>
  <c r="V68" i="7"/>
  <c r="U154" i="7"/>
  <c r="V106" i="6"/>
  <c r="V122" i="6" s="1"/>
  <c r="X68" i="5"/>
  <c r="W153" i="5"/>
  <c r="U111" i="7"/>
  <c r="U127" i="7" s="1"/>
  <c r="U112" i="7"/>
  <c r="U128" i="7" s="1"/>
  <c r="W72" i="6"/>
  <c r="W157" i="6" s="1"/>
  <c r="W72" i="5"/>
  <c r="W157" i="5" s="1"/>
  <c r="V76" i="7"/>
  <c r="V162" i="7" s="1"/>
  <c r="W76" i="5"/>
  <c r="W161" i="5" s="1"/>
  <c r="V73" i="7"/>
  <c r="V159" i="7" s="1"/>
  <c r="W73" i="5"/>
  <c r="W158" i="5" s="1"/>
  <c r="V112" i="5"/>
  <c r="V128" i="5" s="1"/>
  <c r="V165" i="5"/>
  <c r="V106" i="5"/>
  <c r="V122" i="5" s="1"/>
  <c r="V159" i="5"/>
  <c r="V111" i="5"/>
  <c r="V127" i="5" s="1"/>
  <c r="V164" i="5"/>
  <c r="S169" i="7"/>
  <c r="U109" i="7"/>
  <c r="U125" i="7" s="1"/>
  <c r="U163" i="7"/>
  <c r="U107" i="7"/>
  <c r="U123" i="7" s="1"/>
  <c r="U161" i="7"/>
  <c r="U106" i="7"/>
  <c r="U122" i="7" s="1"/>
  <c r="U160" i="7"/>
  <c r="T169" i="7"/>
  <c r="U108" i="7"/>
  <c r="U124" i="7" s="1"/>
  <c r="U162" i="7"/>
  <c r="U105" i="7"/>
  <c r="U121" i="7" s="1"/>
  <c r="U159" i="7"/>
  <c r="U104" i="7"/>
  <c r="U120" i="7" s="1"/>
  <c r="U158" i="7"/>
  <c r="V102" i="6"/>
  <c r="V118" i="6" s="1"/>
  <c r="U101" i="6"/>
  <c r="U117" i="6" s="1"/>
  <c r="V109" i="6"/>
  <c r="V125" i="6" s="1"/>
  <c r="V108" i="6"/>
  <c r="V124" i="6" s="1"/>
  <c r="V107" i="6"/>
  <c r="V123" i="6" s="1"/>
  <c r="V105" i="6"/>
  <c r="V121" i="6" s="1"/>
  <c r="V112" i="6"/>
  <c r="V128" i="6" s="1"/>
  <c r="V111" i="6"/>
  <c r="V127" i="6" s="1"/>
  <c r="W73" i="6"/>
  <c r="W158" i="6" s="1"/>
  <c r="V113" i="6"/>
  <c r="V129" i="6" s="1"/>
  <c r="U102" i="7"/>
  <c r="U118" i="7" s="1"/>
  <c r="V69" i="6"/>
  <c r="V154" i="6" s="1"/>
  <c r="U69" i="7"/>
  <c r="U155" i="7" s="1"/>
  <c r="V70" i="7"/>
  <c r="W70" i="6"/>
  <c r="W155" i="6" s="1"/>
  <c r="T101" i="7"/>
  <c r="T117" i="7" s="1"/>
  <c r="V69" i="7"/>
  <c r="V155" i="7" s="1"/>
  <c r="W69" i="6"/>
  <c r="W154" i="6" s="1"/>
  <c r="U113" i="7"/>
  <c r="U129" i="7" s="1"/>
  <c r="V104" i="5"/>
  <c r="V120" i="5" s="1"/>
  <c r="V113" i="5"/>
  <c r="V129" i="5" s="1"/>
  <c r="U101" i="5"/>
  <c r="U117" i="5" s="1"/>
  <c r="V109" i="5"/>
  <c r="V125" i="5" s="1"/>
  <c r="V108" i="5"/>
  <c r="V124" i="5" s="1"/>
  <c r="V105" i="5"/>
  <c r="V121" i="5" s="1"/>
  <c r="V102" i="5"/>
  <c r="V118" i="5" s="1"/>
  <c r="V107" i="5"/>
  <c r="V123" i="5" s="1"/>
  <c r="X86" i="5"/>
  <c r="W86" i="7"/>
  <c r="X86" i="6"/>
  <c r="X94" i="5"/>
  <c r="X94" i="6"/>
  <c r="W94" i="7"/>
  <c r="W85" i="5"/>
  <c r="W85" i="6"/>
  <c r="V85" i="7"/>
  <c r="X84" i="5"/>
  <c r="X84" i="6"/>
  <c r="W84" i="7"/>
  <c r="X89" i="5"/>
  <c r="W89" i="7"/>
  <c r="X89" i="6"/>
  <c r="X92" i="5"/>
  <c r="W92" i="7"/>
  <c r="X92" i="6"/>
  <c r="X95" i="5"/>
  <c r="X95" i="6"/>
  <c r="W95" i="7"/>
  <c r="X90" i="5"/>
  <c r="W90" i="7"/>
  <c r="X90" i="6"/>
  <c r="W94" i="5"/>
  <c r="W94" i="6"/>
  <c r="V94" i="7"/>
  <c r="X96" i="5"/>
  <c r="W96" i="7"/>
  <c r="X96" i="6"/>
  <c r="X93" i="5"/>
  <c r="X93" i="6"/>
  <c r="W93" i="7"/>
  <c r="X91" i="5"/>
  <c r="W91" i="7"/>
  <c r="X91" i="6"/>
  <c r="X88" i="5"/>
  <c r="W88" i="7"/>
  <c r="X88" i="6"/>
  <c r="W97" i="5"/>
  <c r="V97" i="7"/>
  <c r="W97" i="6"/>
  <c r="W76" i="6"/>
  <c r="W161" i="6" s="1"/>
  <c r="X50" i="1"/>
  <c r="X70" i="5" s="1"/>
  <c r="X48" i="1"/>
  <c r="V72" i="7"/>
  <c r="U78" i="7"/>
  <c r="V78" i="6"/>
  <c r="V163" i="6" s="1"/>
  <c r="V163" i="5"/>
  <c r="V79" i="7"/>
  <c r="W164" i="5"/>
  <c r="W79" i="6"/>
  <c r="W164" i="6" s="1"/>
  <c r="V154" i="5"/>
  <c r="X55" i="1"/>
  <c r="X75" i="5" s="1"/>
  <c r="X60" i="1"/>
  <c r="X80" i="5" s="1"/>
  <c r="X77" i="1"/>
  <c r="X61" i="1"/>
  <c r="X81" i="5" s="1"/>
  <c r="W154" i="5"/>
  <c r="V80" i="7"/>
  <c r="W80" i="6"/>
  <c r="W165" i="6" s="1"/>
  <c r="W165" i="5"/>
  <c r="W74" i="6"/>
  <c r="W159" i="6" s="1"/>
  <c r="W159" i="5"/>
  <c r="V74" i="7"/>
  <c r="V75" i="7"/>
  <c r="W160" i="5"/>
  <c r="W75" i="6"/>
  <c r="W160" i="6" s="1"/>
  <c r="W155" i="5"/>
  <c r="X57" i="1"/>
  <c r="X77" i="5" s="1"/>
  <c r="Y52" i="1"/>
  <c r="X52" i="1"/>
  <c r="V81" i="7"/>
  <c r="V167" i="7" s="1"/>
  <c r="W81" i="6"/>
  <c r="W166" i="6" s="1"/>
  <c r="W166" i="5"/>
  <c r="X53" i="1"/>
  <c r="X73" i="5" s="1"/>
  <c r="X56" i="1"/>
  <c r="X76" i="5" s="1"/>
  <c r="W58" i="1"/>
  <c r="W78" i="5" s="1"/>
  <c r="X58" i="1"/>
  <c r="X78" i="5" s="1"/>
  <c r="V77" i="7"/>
  <c r="W162" i="5"/>
  <c r="W77" i="6"/>
  <c r="W162" i="6" s="1"/>
  <c r="Y64" i="1"/>
  <c r="X54" i="1"/>
  <c r="X74" i="5" s="1"/>
  <c r="X59" i="1"/>
  <c r="X79" i="5" s="1"/>
  <c r="X65" i="1"/>
  <c r="Y75" i="1"/>
  <c r="Y66" i="1"/>
  <c r="Y74" i="1"/>
  <c r="Y73" i="1"/>
  <c r="Y69" i="1"/>
  <c r="Y72" i="1"/>
  <c r="Y68" i="1"/>
  <c r="Y70" i="1"/>
  <c r="Y76" i="1"/>
  <c r="Y71" i="1"/>
  <c r="X116" i="5" l="1"/>
  <c r="W68" i="7"/>
  <c r="V154" i="7"/>
  <c r="W68" i="6"/>
  <c r="V153" i="6"/>
  <c r="V168" i="6" s="1"/>
  <c r="V116" i="6"/>
  <c r="U100" i="7"/>
  <c r="T116" i="7"/>
  <c r="W104" i="6"/>
  <c r="W120" i="6" s="1"/>
  <c r="Y68" i="5"/>
  <c r="X153" i="5"/>
  <c r="V108" i="7"/>
  <c r="V124" i="7" s="1"/>
  <c r="V168" i="5"/>
  <c r="V105" i="7"/>
  <c r="V121" i="7" s="1"/>
  <c r="X72" i="6"/>
  <c r="X157" i="6" s="1"/>
  <c r="X72" i="5"/>
  <c r="X157" i="5" s="1"/>
  <c r="Y72" i="6"/>
  <c r="Y157" i="6" s="1"/>
  <c r="Y72" i="5"/>
  <c r="Y157" i="5" s="1"/>
  <c r="W105" i="5"/>
  <c r="W121" i="5" s="1"/>
  <c r="V112" i="7"/>
  <c r="V128" i="7" s="1"/>
  <c r="V166" i="7"/>
  <c r="V107" i="7"/>
  <c r="V123" i="7" s="1"/>
  <c r="V161" i="7"/>
  <c r="U110" i="7"/>
  <c r="U126" i="7" s="1"/>
  <c r="U164" i="7"/>
  <c r="U169" i="7" s="1"/>
  <c r="V111" i="7"/>
  <c r="V127" i="7" s="1"/>
  <c r="V165" i="7"/>
  <c r="V106" i="7"/>
  <c r="V122" i="7" s="1"/>
  <c r="V160" i="7"/>
  <c r="V109" i="7"/>
  <c r="V125" i="7" s="1"/>
  <c r="V163" i="7"/>
  <c r="V104" i="7"/>
  <c r="V120" i="7" s="1"/>
  <c r="V158" i="7"/>
  <c r="V102" i="7"/>
  <c r="V118" i="7" s="1"/>
  <c r="V156" i="7"/>
  <c r="W105" i="6"/>
  <c r="W121" i="6" s="1"/>
  <c r="W112" i="6"/>
  <c r="W128" i="6" s="1"/>
  <c r="W102" i="6"/>
  <c r="W118" i="6" s="1"/>
  <c r="W106" i="6"/>
  <c r="W122" i="6" s="1"/>
  <c r="W111" i="6"/>
  <c r="W127" i="6" s="1"/>
  <c r="W109" i="6"/>
  <c r="W125" i="6" s="1"/>
  <c r="W108" i="6"/>
  <c r="W124" i="6" s="1"/>
  <c r="W107" i="6"/>
  <c r="W123" i="6" s="1"/>
  <c r="V110" i="6"/>
  <c r="V126" i="6" s="1"/>
  <c r="V101" i="6"/>
  <c r="V117" i="6" s="1"/>
  <c r="V101" i="7"/>
  <c r="V117" i="7" s="1"/>
  <c r="U101" i="7"/>
  <c r="U117" i="7" s="1"/>
  <c r="W70" i="7"/>
  <c r="X70" i="6"/>
  <c r="X155" i="6" s="1"/>
  <c r="W101" i="6"/>
  <c r="W117" i="6" s="1"/>
  <c r="W113" i="6"/>
  <c r="W129" i="6" s="1"/>
  <c r="V113" i="7"/>
  <c r="V129" i="7" s="1"/>
  <c r="W101" i="5"/>
  <c r="W117" i="5" s="1"/>
  <c r="W106" i="5"/>
  <c r="W122" i="5" s="1"/>
  <c r="W111" i="5"/>
  <c r="W127" i="5" s="1"/>
  <c r="W109" i="5"/>
  <c r="W125" i="5" s="1"/>
  <c r="V110" i="5"/>
  <c r="V126" i="5" s="1"/>
  <c r="W102" i="5"/>
  <c r="W118" i="5" s="1"/>
  <c r="W112" i="5"/>
  <c r="W128" i="5" s="1"/>
  <c r="W108" i="5"/>
  <c r="W124" i="5" s="1"/>
  <c r="V101" i="5"/>
  <c r="V117" i="5" s="1"/>
  <c r="W107" i="5"/>
  <c r="W123" i="5" s="1"/>
  <c r="W104" i="5"/>
  <c r="W120" i="5" s="1"/>
  <c r="W113" i="5"/>
  <c r="W129" i="5" s="1"/>
  <c r="Y89" i="5"/>
  <c r="X89" i="7"/>
  <c r="Y89" i="6"/>
  <c r="Y86" i="5"/>
  <c r="Y86" i="6"/>
  <c r="X86" i="7"/>
  <c r="Y84" i="5"/>
  <c r="X84" i="7"/>
  <c r="Y84" i="6"/>
  <c r="Y90" i="5"/>
  <c r="Y90" i="6"/>
  <c r="X90" i="7"/>
  <c r="Y93" i="5"/>
  <c r="Y93" i="6"/>
  <c r="X93" i="7"/>
  <c r="Y95" i="5"/>
  <c r="X95" i="7"/>
  <c r="Y95" i="6"/>
  <c r="Y94" i="5"/>
  <c r="Y94" i="6"/>
  <c r="X94" i="7"/>
  <c r="X85" i="5"/>
  <c r="X85" i="6"/>
  <c r="W85" i="7"/>
  <c r="X97" i="5"/>
  <c r="W97" i="7"/>
  <c r="X97" i="6"/>
  <c r="Y88" i="5"/>
  <c r="Y88" i="6"/>
  <c r="X88" i="7"/>
  <c r="Y91" i="5"/>
  <c r="Y91" i="6"/>
  <c r="X91" i="7"/>
  <c r="Y96" i="5"/>
  <c r="Y96" i="6"/>
  <c r="X96" i="7"/>
  <c r="Y92" i="5"/>
  <c r="X92" i="7"/>
  <c r="Y92" i="6"/>
  <c r="Y55" i="1"/>
  <c r="Y77" i="1"/>
  <c r="Y61" i="1"/>
  <c r="Y81" i="5" s="1"/>
  <c r="W80" i="7"/>
  <c r="X80" i="6"/>
  <c r="X165" i="6" s="1"/>
  <c r="X165" i="5"/>
  <c r="Z58" i="1"/>
  <c r="Z78" i="5" s="1"/>
  <c r="Y65" i="1"/>
  <c r="W79" i="7"/>
  <c r="X79" i="6"/>
  <c r="X164" i="6" s="1"/>
  <c r="X164" i="5"/>
  <c r="W78" i="7"/>
  <c r="X78" i="6"/>
  <c r="X163" i="6" s="1"/>
  <c r="X163" i="5"/>
  <c r="W75" i="7"/>
  <c r="X160" i="5"/>
  <c r="X75" i="6"/>
  <c r="X160" i="6" s="1"/>
  <c r="W74" i="7"/>
  <c r="X74" i="6"/>
  <c r="X159" i="6" s="1"/>
  <c r="X159" i="5"/>
  <c r="W72" i="7"/>
  <c r="Y48" i="1"/>
  <c r="Y59" i="1"/>
  <c r="Y79" i="5" s="1"/>
  <c r="X72" i="7"/>
  <c r="X158" i="7" s="1"/>
  <c r="X49" i="1"/>
  <c r="X69" i="5" s="1"/>
  <c r="W78" i="6"/>
  <c r="W163" i="6" s="1"/>
  <c r="W163" i="5"/>
  <c r="W168" i="5" s="1"/>
  <c r="V78" i="7"/>
  <c r="Y56" i="1"/>
  <c r="Y76" i="5" s="1"/>
  <c r="Y50" i="1"/>
  <c r="Y70" i="5" s="1"/>
  <c r="W76" i="7"/>
  <c r="X161" i="5"/>
  <c r="X76" i="6"/>
  <c r="X161" i="6" s="1"/>
  <c r="Y60" i="1"/>
  <c r="Y80" i="5" s="1"/>
  <c r="Y57" i="1"/>
  <c r="Y77" i="5" s="1"/>
  <c r="Z64" i="1"/>
  <c r="Z48" i="1"/>
  <c r="W73" i="7"/>
  <c r="X73" i="6"/>
  <c r="X158" i="6" s="1"/>
  <c r="X158" i="5"/>
  <c r="Y53" i="1"/>
  <c r="Y73" i="5" s="1"/>
  <c r="W81" i="7"/>
  <c r="W167" i="7" s="1"/>
  <c r="X81" i="6"/>
  <c r="X166" i="6" s="1"/>
  <c r="X166" i="5"/>
  <c r="Y54" i="1"/>
  <c r="Y74" i="5" s="1"/>
  <c r="Z53" i="1"/>
  <c r="Z73" i="5" s="1"/>
  <c r="Z57" i="1"/>
  <c r="Z77" i="5" s="1"/>
  <c r="W77" i="7"/>
  <c r="X77" i="6"/>
  <c r="X162" i="6" s="1"/>
  <c r="X162" i="5"/>
  <c r="Y58" i="1"/>
  <c r="Y78" i="5" s="1"/>
  <c r="Z75" i="1"/>
  <c r="Z69" i="1"/>
  <c r="Z73" i="1"/>
  <c r="Z68" i="1"/>
  <c r="Z70" i="1"/>
  <c r="Z66" i="1"/>
  <c r="Z72" i="1"/>
  <c r="Z74" i="1"/>
  <c r="Z76" i="1"/>
  <c r="Z71" i="1"/>
  <c r="Y116" i="5" l="1"/>
  <c r="Y104" i="6"/>
  <c r="V100" i="7"/>
  <c r="U116" i="7"/>
  <c r="X68" i="6"/>
  <c r="W153" i="6"/>
  <c r="W168" i="6" s="1"/>
  <c r="W116" i="6"/>
  <c r="X68" i="7"/>
  <c r="W154" i="7"/>
  <c r="Z68" i="5"/>
  <c r="Y153" i="5"/>
  <c r="X104" i="6"/>
  <c r="X120" i="6" s="1"/>
  <c r="X75" i="7"/>
  <c r="X161" i="7" s="1"/>
  <c r="Y75" i="5"/>
  <c r="Y160" i="5" s="1"/>
  <c r="X102" i="5"/>
  <c r="X118" i="5" s="1"/>
  <c r="X155" i="5"/>
  <c r="W108" i="7"/>
  <c r="W124" i="7" s="1"/>
  <c r="W162" i="7"/>
  <c r="V110" i="7"/>
  <c r="V126" i="7" s="1"/>
  <c r="V164" i="7"/>
  <c r="V169" i="7" s="1"/>
  <c r="W111" i="7"/>
  <c r="W127" i="7" s="1"/>
  <c r="W165" i="7"/>
  <c r="W105" i="7"/>
  <c r="W121" i="7" s="1"/>
  <c r="W159" i="7"/>
  <c r="W102" i="7"/>
  <c r="W118" i="7" s="1"/>
  <c r="W156" i="7"/>
  <c r="W112" i="7"/>
  <c r="W128" i="7" s="1"/>
  <c r="W166" i="7"/>
  <c r="W104" i="7"/>
  <c r="W120" i="7" s="1"/>
  <c r="W158" i="7"/>
  <c r="W107" i="7"/>
  <c r="W123" i="7" s="1"/>
  <c r="W161" i="7"/>
  <c r="W110" i="7"/>
  <c r="W126" i="7" s="1"/>
  <c r="W164" i="7"/>
  <c r="W109" i="7"/>
  <c r="W125" i="7" s="1"/>
  <c r="W163" i="7"/>
  <c r="W106" i="7"/>
  <c r="W122" i="7" s="1"/>
  <c r="W160" i="7"/>
  <c r="X110" i="6"/>
  <c r="X126" i="6" s="1"/>
  <c r="X113" i="6"/>
  <c r="X129" i="6" s="1"/>
  <c r="W110" i="6"/>
  <c r="W126" i="6" s="1"/>
  <c r="X106" i="6"/>
  <c r="X122" i="6" s="1"/>
  <c r="X109" i="6"/>
  <c r="X125" i="6" s="1"/>
  <c r="X107" i="6"/>
  <c r="X123" i="6" s="1"/>
  <c r="X112" i="6"/>
  <c r="X128" i="6" s="1"/>
  <c r="X108" i="6"/>
  <c r="X124" i="6" s="1"/>
  <c r="X111" i="6"/>
  <c r="X127" i="6" s="1"/>
  <c r="X102" i="6"/>
  <c r="X118" i="6" s="1"/>
  <c r="X105" i="6"/>
  <c r="X121" i="6" s="1"/>
  <c r="Y70" i="6"/>
  <c r="Y155" i="6" s="1"/>
  <c r="X70" i="7"/>
  <c r="Y75" i="6"/>
  <c r="Y160" i="6" s="1"/>
  <c r="W69" i="7"/>
  <c r="X69" i="6"/>
  <c r="X154" i="6" s="1"/>
  <c r="X107" i="7"/>
  <c r="X123" i="7" s="1"/>
  <c r="W113" i="7"/>
  <c r="W129" i="7" s="1"/>
  <c r="X104" i="7"/>
  <c r="X120" i="7" s="1"/>
  <c r="Y120" i="6"/>
  <c r="X112" i="5"/>
  <c r="X128" i="5" s="1"/>
  <c r="X108" i="5"/>
  <c r="X124" i="5" s="1"/>
  <c r="Y104" i="5"/>
  <c r="Y120" i="5" s="1"/>
  <c r="X106" i="5"/>
  <c r="X122" i="5" s="1"/>
  <c r="X109" i="5"/>
  <c r="X125" i="5" s="1"/>
  <c r="X111" i="5"/>
  <c r="X127" i="5" s="1"/>
  <c r="X105" i="5"/>
  <c r="X121" i="5" s="1"/>
  <c r="X113" i="5"/>
  <c r="X129" i="5" s="1"/>
  <c r="X110" i="5"/>
  <c r="X126" i="5" s="1"/>
  <c r="W110" i="5"/>
  <c r="W126" i="5" s="1"/>
  <c r="X104" i="5"/>
  <c r="X120" i="5" s="1"/>
  <c r="X107" i="5"/>
  <c r="X123" i="5" s="1"/>
  <c r="Z94" i="5"/>
  <c r="Y94" i="7"/>
  <c r="Z94" i="6"/>
  <c r="Z89" i="5"/>
  <c r="Z89" i="6"/>
  <c r="Y89" i="7"/>
  <c r="Z88" i="5"/>
  <c r="Y88" i="7"/>
  <c r="Z88" i="6"/>
  <c r="Y85" i="5"/>
  <c r="X85" i="7"/>
  <c r="Y85" i="6"/>
  <c r="Z92" i="5"/>
  <c r="Y92" i="7"/>
  <c r="Z92" i="6"/>
  <c r="Z95" i="5"/>
  <c r="Z95" i="6"/>
  <c r="Y95" i="7"/>
  <c r="Z91" i="5"/>
  <c r="Y91" i="7"/>
  <c r="Z91" i="6"/>
  <c r="Z96" i="5"/>
  <c r="Y96" i="7"/>
  <c r="Z96" i="6"/>
  <c r="Z86" i="5"/>
  <c r="Y86" i="7"/>
  <c r="Z86" i="6"/>
  <c r="Z84" i="5"/>
  <c r="Z84" i="6"/>
  <c r="Y84" i="7"/>
  <c r="Z90" i="5"/>
  <c r="Z90" i="6"/>
  <c r="Y90" i="7"/>
  <c r="Z93" i="5"/>
  <c r="Y93" i="7"/>
  <c r="Z93" i="6"/>
  <c r="Y97" i="5"/>
  <c r="X97" i="7"/>
  <c r="Y97" i="6"/>
  <c r="X73" i="7"/>
  <c r="Y73" i="6"/>
  <c r="Y158" i="6" s="1"/>
  <c r="Y158" i="5"/>
  <c r="X80" i="7"/>
  <c r="Y80" i="6"/>
  <c r="Y165" i="6" s="1"/>
  <c r="Y165" i="5"/>
  <c r="X76" i="7"/>
  <c r="Y161" i="5"/>
  <c r="Y76" i="6"/>
  <c r="Y161" i="6" s="1"/>
  <c r="X79" i="7"/>
  <c r="Y164" i="5"/>
  <c r="Y79" i="6"/>
  <c r="Y164" i="6" s="1"/>
  <c r="Y78" i="7"/>
  <c r="Y164" i="7" s="1"/>
  <c r="Z78" i="6"/>
  <c r="Z163" i="6" s="1"/>
  <c r="Z163" i="5"/>
  <c r="AA64" i="1"/>
  <c r="Y77" i="7"/>
  <c r="Y163" i="7" s="1"/>
  <c r="Z162" i="5"/>
  <c r="Z77" i="6"/>
  <c r="Z162" i="6" s="1"/>
  <c r="Z59" i="1"/>
  <c r="Z79" i="5" s="1"/>
  <c r="Z54" i="1"/>
  <c r="Z74" i="5" s="1"/>
  <c r="Z77" i="1"/>
  <c r="Z61" i="1"/>
  <c r="Z81" i="5" s="1"/>
  <c r="Y73" i="7"/>
  <c r="Z73" i="6"/>
  <c r="Z158" i="6" s="1"/>
  <c r="Z158" i="5"/>
  <c r="Z55" i="1"/>
  <c r="Z75" i="5" s="1"/>
  <c r="X74" i="7"/>
  <c r="Y159" i="5"/>
  <c r="Y74" i="6"/>
  <c r="Y159" i="6" s="1"/>
  <c r="Y155" i="5"/>
  <c r="X154" i="5"/>
  <c r="Z60" i="1"/>
  <c r="Z80" i="5" s="1"/>
  <c r="Z50" i="1"/>
  <c r="Z70" i="5" s="1"/>
  <c r="X78" i="7"/>
  <c r="Y163" i="5"/>
  <c r="Y78" i="6"/>
  <c r="Y163" i="6" s="1"/>
  <c r="Z56" i="1"/>
  <c r="Z76" i="5" s="1"/>
  <c r="X81" i="7"/>
  <c r="Y166" i="5"/>
  <c r="Y81" i="6"/>
  <c r="Y166" i="6" s="1"/>
  <c r="X77" i="7"/>
  <c r="Y77" i="6"/>
  <c r="Y162" i="6" s="1"/>
  <c r="Y162" i="5"/>
  <c r="Z52" i="1"/>
  <c r="Y49" i="1"/>
  <c r="Y69" i="5" s="1"/>
  <c r="AA75" i="1"/>
  <c r="Z65" i="1"/>
  <c r="AA70" i="1"/>
  <c r="AA72" i="1"/>
  <c r="AA68" i="1"/>
  <c r="AA73" i="1"/>
  <c r="AA69" i="1"/>
  <c r="AA74" i="1"/>
  <c r="AA76" i="1"/>
  <c r="AA66" i="1"/>
  <c r="AA71" i="1"/>
  <c r="X168" i="5" l="1"/>
  <c r="Z116" i="5"/>
  <c r="Y68" i="7"/>
  <c r="X154" i="7"/>
  <c r="Y68" i="6"/>
  <c r="X153" i="6"/>
  <c r="X168" i="6" s="1"/>
  <c r="X116" i="6"/>
  <c r="W100" i="7"/>
  <c r="V116" i="7"/>
  <c r="AA68" i="5"/>
  <c r="Z153" i="5"/>
  <c r="Z72" i="6"/>
  <c r="Z157" i="6" s="1"/>
  <c r="Z72" i="5"/>
  <c r="Z157" i="5" s="1"/>
  <c r="X113" i="7"/>
  <c r="X129" i="7" s="1"/>
  <c r="X167" i="7"/>
  <c r="W101" i="7"/>
  <c r="W117" i="7" s="1"/>
  <c r="W155" i="7"/>
  <c r="W169" i="7" s="1"/>
  <c r="X106" i="7"/>
  <c r="X122" i="7" s="1"/>
  <c r="X160" i="7"/>
  <c r="X112" i="7"/>
  <c r="X128" i="7" s="1"/>
  <c r="X166" i="7"/>
  <c r="X102" i="7"/>
  <c r="X118" i="7" s="1"/>
  <c r="X156" i="7"/>
  <c r="X110" i="7"/>
  <c r="X126" i="7" s="1"/>
  <c r="X164" i="7"/>
  <c r="X109" i="7"/>
  <c r="X125" i="7" s="1"/>
  <c r="X163" i="7"/>
  <c r="X111" i="7"/>
  <c r="X127" i="7" s="1"/>
  <c r="X165" i="7"/>
  <c r="X108" i="7"/>
  <c r="X124" i="7" s="1"/>
  <c r="X162" i="7"/>
  <c r="X105" i="7"/>
  <c r="X121" i="7" s="1"/>
  <c r="X159" i="7"/>
  <c r="Y105" i="7"/>
  <c r="Y121" i="7" s="1"/>
  <c r="Y159" i="7"/>
  <c r="Y102" i="6"/>
  <c r="Y118" i="6" s="1"/>
  <c r="Y106" i="6"/>
  <c r="Y122" i="6" s="1"/>
  <c r="Y109" i="6"/>
  <c r="Y125" i="6" s="1"/>
  <c r="X101" i="6"/>
  <c r="X117" i="6" s="1"/>
  <c r="Y112" i="6"/>
  <c r="Y128" i="6" s="1"/>
  <c r="Y105" i="6"/>
  <c r="Y121" i="6" s="1"/>
  <c r="Y113" i="6"/>
  <c r="Y129" i="6" s="1"/>
  <c r="Y108" i="6"/>
  <c r="Y124" i="6" s="1"/>
  <c r="Y107" i="6"/>
  <c r="Y123" i="6" s="1"/>
  <c r="Y110" i="6"/>
  <c r="Y126" i="6" s="1"/>
  <c r="Y111" i="6"/>
  <c r="Y127" i="6" s="1"/>
  <c r="Y109" i="7"/>
  <c r="Y125" i="7" s="1"/>
  <c r="Z109" i="6"/>
  <c r="Z125" i="6" s="1"/>
  <c r="Z105" i="6"/>
  <c r="Z121" i="6" s="1"/>
  <c r="Z70" i="6"/>
  <c r="Z155" i="6" s="1"/>
  <c r="Y70" i="7"/>
  <c r="Y69" i="6"/>
  <c r="Y154" i="6" s="1"/>
  <c r="X69" i="7"/>
  <c r="X155" i="7" s="1"/>
  <c r="Z110" i="6"/>
  <c r="Z126" i="6" s="1"/>
  <c r="Y110" i="7"/>
  <c r="Y126" i="7" s="1"/>
  <c r="Z110" i="5"/>
  <c r="Z126" i="5" s="1"/>
  <c r="Y112" i="5"/>
  <c r="Y128" i="5" s="1"/>
  <c r="Y108" i="5"/>
  <c r="Y124" i="5" s="1"/>
  <c r="Y113" i="5"/>
  <c r="Y129" i="5" s="1"/>
  <c r="Y106" i="5"/>
  <c r="Y122" i="5" s="1"/>
  <c r="X101" i="5"/>
  <c r="X117" i="5" s="1"/>
  <c r="Y102" i="5"/>
  <c r="Y118" i="5" s="1"/>
  <c r="Y111" i="5"/>
  <c r="Y127" i="5" s="1"/>
  <c r="Y105" i="5"/>
  <c r="Y121" i="5" s="1"/>
  <c r="Y107" i="5"/>
  <c r="Y123" i="5" s="1"/>
  <c r="Y109" i="5"/>
  <c r="Y125" i="5" s="1"/>
  <c r="Y110" i="5"/>
  <c r="Y126" i="5" s="1"/>
  <c r="Z105" i="5"/>
  <c r="Z121" i="5" s="1"/>
  <c r="Z109" i="5"/>
  <c r="Z125" i="5" s="1"/>
  <c r="AA92" i="5"/>
  <c r="AA92" i="6"/>
  <c r="Z92" i="7"/>
  <c r="AA84" i="5"/>
  <c r="AA84" i="6"/>
  <c r="Z84" i="7"/>
  <c r="Z97" i="5"/>
  <c r="Y97" i="7"/>
  <c r="Z97" i="6"/>
  <c r="AA89" i="5"/>
  <c r="AA89" i="6"/>
  <c r="Z89" i="7"/>
  <c r="AA94" i="5"/>
  <c r="Z94" i="7"/>
  <c r="AA94" i="6"/>
  <c r="AA86" i="5"/>
  <c r="Z86" i="7"/>
  <c r="AA86" i="6"/>
  <c r="AA93" i="5"/>
  <c r="Z93" i="7"/>
  <c r="AA93" i="6"/>
  <c r="AA88" i="5"/>
  <c r="AA88" i="6"/>
  <c r="Z88" i="7"/>
  <c r="Z85" i="5"/>
  <c r="Z85" i="6"/>
  <c r="Y85" i="7"/>
  <c r="AA90" i="5"/>
  <c r="Z90" i="7"/>
  <c r="AA90" i="6"/>
  <c r="AA91" i="5"/>
  <c r="AA91" i="6"/>
  <c r="Z91" i="7"/>
  <c r="AA96" i="5"/>
  <c r="AA96" i="6"/>
  <c r="Z96" i="7"/>
  <c r="AA95" i="5"/>
  <c r="AA95" i="6"/>
  <c r="Z95" i="7"/>
  <c r="AA48" i="1"/>
  <c r="Y154" i="5"/>
  <c r="Y168" i="5" s="1"/>
  <c r="AA60" i="1"/>
  <c r="AA80" i="5" s="1"/>
  <c r="Y75" i="7"/>
  <c r="Z160" i="5"/>
  <c r="Z75" i="6"/>
  <c r="Z160" i="6" s="1"/>
  <c r="Y79" i="7"/>
  <c r="Z79" i="6"/>
  <c r="Z164" i="6" s="1"/>
  <c r="Z164" i="5"/>
  <c r="AB64" i="1"/>
  <c r="AB48" i="1"/>
  <c r="Y72" i="7"/>
  <c r="Z155" i="5"/>
  <c r="Y76" i="7"/>
  <c r="Z76" i="6"/>
  <c r="Z161" i="6" s="1"/>
  <c r="Z161" i="5"/>
  <c r="Y80" i="7"/>
  <c r="Z165" i="5"/>
  <c r="Z80" i="6"/>
  <c r="Z165" i="6" s="1"/>
  <c r="AA77" i="1"/>
  <c r="AA61" i="1"/>
  <c r="AA81" i="5" s="1"/>
  <c r="Z49" i="1"/>
  <c r="Z69" i="5" s="1"/>
  <c r="AA49" i="1"/>
  <c r="AA69" i="5" s="1"/>
  <c r="Y81" i="7"/>
  <c r="Y167" i="7" s="1"/>
  <c r="Z81" i="6"/>
  <c r="Z166" i="6" s="1"/>
  <c r="Z166" i="5"/>
  <c r="AA57" i="1"/>
  <c r="AA77" i="5" s="1"/>
  <c r="AA53" i="1"/>
  <c r="AA73" i="5" s="1"/>
  <c r="AB57" i="1"/>
  <c r="AB77" i="5" s="1"/>
  <c r="AA58" i="1"/>
  <c r="AA78" i="5" s="1"/>
  <c r="AA52" i="1"/>
  <c r="AA54" i="1"/>
  <c r="AA74" i="5" s="1"/>
  <c r="AA50" i="1"/>
  <c r="AA70" i="5" s="1"/>
  <c r="AA55" i="1"/>
  <c r="AA75" i="5" s="1"/>
  <c r="AA56" i="1"/>
  <c r="AA76" i="5" s="1"/>
  <c r="Y74" i="7"/>
  <c r="Z74" i="6"/>
  <c r="Z159" i="6" s="1"/>
  <c r="Z159" i="5"/>
  <c r="AA59" i="1"/>
  <c r="AA79" i="5" s="1"/>
  <c r="AA65" i="1"/>
  <c r="AB75" i="1"/>
  <c r="AB69" i="1"/>
  <c r="AB72" i="1"/>
  <c r="AB66" i="1"/>
  <c r="AB76" i="1"/>
  <c r="AB74" i="1"/>
  <c r="AB68" i="1"/>
  <c r="AB73" i="1"/>
  <c r="AB70" i="1"/>
  <c r="AB71" i="1"/>
  <c r="AA116" i="5" l="1"/>
  <c r="Z104" i="6"/>
  <c r="Z120" i="6" s="1"/>
  <c r="X100" i="7"/>
  <c r="W116" i="7"/>
  <c r="Z68" i="6"/>
  <c r="Y153" i="6"/>
  <c r="Y168" i="6" s="1"/>
  <c r="Y116" i="6"/>
  <c r="Z68" i="7"/>
  <c r="Y154" i="7"/>
  <c r="AB68" i="5"/>
  <c r="AA153" i="5"/>
  <c r="AA72" i="6"/>
  <c r="AA157" i="6" s="1"/>
  <c r="AA72" i="5"/>
  <c r="AA157" i="5" s="1"/>
  <c r="Y112" i="7"/>
  <c r="Y128" i="7" s="1"/>
  <c r="Y166" i="7"/>
  <c r="X169" i="7"/>
  <c r="Y108" i="7"/>
  <c r="Y124" i="7" s="1"/>
  <c r="Y162" i="7"/>
  <c r="Y102" i="7"/>
  <c r="Y118" i="7" s="1"/>
  <c r="Y156" i="7"/>
  <c r="Y111" i="7"/>
  <c r="Y127" i="7" s="1"/>
  <c r="Y165" i="7"/>
  <c r="Y106" i="7"/>
  <c r="Y122" i="7" s="1"/>
  <c r="Y160" i="7"/>
  <c r="Y104" i="7"/>
  <c r="Y120" i="7" s="1"/>
  <c r="Y158" i="7"/>
  <c r="Y107" i="7"/>
  <c r="Y123" i="7" s="1"/>
  <c r="Y161" i="7"/>
  <c r="Z102" i="6"/>
  <c r="Z118" i="6" s="1"/>
  <c r="Z108" i="6"/>
  <c r="Z124" i="6" s="1"/>
  <c r="Z111" i="6"/>
  <c r="Z127" i="6" s="1"/>
  <c r="Z106" i="6"/>
  <c r="Z122" i="6" s="1"/>
  <c r="Y101" i="6"/>
  <c r="Y117" i="6" s="1"/>
  <c r="Z107" i="6"/>
  <c r="Z123" i="6" s="1"/>
  <c r="Z112" i="6"/>
  <c r="Z128" i="6" s="1"/>
  <c r="Z113" i="6"/>
  <c r="Z129" i="6" s="1"/>
  <c r="Z69" i="7"/>
  <c r="Z155" i="7" s="1"/>
  <c r="AA69" i="6"/>
  <c r="AA154" i="6" s="1"/>
  <c r="Y69" i="7"/>
  <c r="Z69" i="6"/>
  <c r="Z154" i="6" s="1"/>
  <c r="X101" i="7"/>
  <c r="X117" i="7" s="1"/>
  <c r="Z70" i="7"/>
  <c r="AA70" i="6"/>
  <c r="AA155" i="6" s="1"/>
  <c r="Y113" i="7"/>
  <c r="Y129" i="7" s="1"/>
  <c r="Z108" i="5"/>
  <c r="Z124" i="5" s="1"/>
  <c r="Y101" i="5"/>
  <c r="Y117" i="5" s="1"/>
  <c r="Z111" i="5"/>
  <c r="Z127" i="5" s="1"/>
  <c r="Z106" i="5"/>
  <c r="Z122" i="5" s="1"/>
  <c r="Z102" i="5"/>
  <c r="Z118" i="5" s="1"/>
  <c r="Z113" i="5"/>
  <c r="Z129" i="5" s="1"/>
  <c r="Z112" i="5"/>
  <c r="Z128" i="5" s="1"/>
  <c r="Z104" i="5"/>
  <c r="Z120" i="5" s="1"/>
  <c r="Z107" i="5"/>
  <c r="Z123" i="5" s="1"/>
  <c r="AB88" i="5"/>
  <c r="AB88" i="6"/>
  <c r="AA88" i="7"/>
  <c r="AB86" i="5"/>
  <c r="AA86" i="7"/>
  <c r="AB86" i="6"/>
  <c r="AB95" i="5"/>
  <c r="AA95" i="7"/>
  <c r="AB95" i="6"/>
  <c r="AB91" i="5"/>
  <c r="AB91" i="6"/>
  <c r="AA91" i="7"/>
  <c r="AA85" i="5"/>
  <c r="Z85" i="7"/>
  <c r="AA85" i="6"/>
  <c r="AB94" i="5"/>
  <c r="AA94" i="7"/>
  <c r="AB94" i="6"/>
  <c r="AB92" i="5"/>
  <c r="AA92" i="7"/>
  <c r="AB92" i="6"/>
  <c r="AB96" i="5"/>
  <c r="AA96" i="7"/>
  <c r="AB96" i="6"/>
  <c r="AB89" i="5"/>
  <c r="AA89" i="7"/>
  <c r="AB89" i="6"/>
  <c r="AB90" i="5"/>
  <c r="AA90" i="7"/>
  <c r="AB90" i="6"/>
  <c r="AB84" i="5"/>
  <c r="AA84" i="7"/>
  <c r="AB84" i="6"/>
  <c r="AB93" i="5"/>
  <c r="AB93" i="6"/>
  <c r="AA93" i="7"/>
  <c r="AA97" i="5"/>
  <c r="Z97" i="7"/>
  <c r="AA97" i="6"/>
  <c r="AB54" i="1"/>
  <c r="AB56" i="1"/>
  <c r="AA76" i="7" s="1"/>
  <c r="AA162" i="7" s="1"/>
  <c r="AA155" i="5"/>
  <c r="Z77" i="7"/>
  <c r="AA162" i="5"/>
  <c r="AA77" i="6"/>
  <c r="AA162" i="6" s="1"/>
  <c r="AB58" i="1"/>
  <c r="AB78" i="5" s="1"/>
  <c r="Z79" i="7"/>
  <c r="AA79" i="6"/>
  <c r="AA164" i="6" s="1"/>
  <c r="AA164" i="5"/>
  <c r="Z74" i="7"/>
  <c r="AA159" i="5"/>
  <c r="AA74" i="6"/>
  <c r="AA159" i="6" s="1"/>
  <c r="AB50" i="1"/>
  <c r="AB70" i="5" s="1"/>
  <c r="Z154" i="5"/>
  <c r="Z168" i="5" s="1"/>
  <c r="Z80" i="7"/>
  <c r="AA80" i="6"/>
  <c r="AA165" i="6" s="1"/>
  <c r="AA165" i="5"/>
  <c r="Z72" i="7"/>
  <c r="AB53" i="1"/>
  <c r="AB73" i="5" s="1"/>
  <c r="Z81" i="7"/>
  <c r="Z167" i="7" s="1"/>
  <c r="AA81" i="6"/>
  <c r="AA166" i="6" s="1"/>
  <c r="AA166" i="5"/>
  <c r="AB77" i="1"/>
  <c r="AB61" i="1"/>
  <c r="AB81" i="5" s="1"/>
  <c r="Z78" i="7"/>
  <c r="AA163" i="5"/>
  <c r="AA78" i="6"/>
  <c r="AA163" i="6" s="1"/>
  <c r="AC64" i="1"/>
  <c r="AB59" i="1"/>
  <c r="AB79" i="5" s="1"/>
  <c r="Z76" i="7"/>
  <c r="AA76" i="6"/>
  <c r="AA161" i="6" s="1"/>
  <c r="AA161" i="5"/>
  <c r="AB55" i="1"/>
  <c r="AB75" i="5" s="1"/>
  <c r="AB60" i="1"/>
  <c r="AB80" i="5" s="1"/>
  <c r="AB162" i="5"/>
  <c r="AA77" i="7"/>
  <c r="AA163" i="7" s="1"/>
  <c r="AB77" i="6"/>
  <c r="AB162" i="6" s="1"/>
  <c r="AA154" i="5"/>
  <c r="Z75" i="7"/>
  <c r="AA160" i="5"/>
  <c r="AA75" i="6"/>
  <c r="AA160" i="6" s="1"/>
  <c r="Z73" i="7"/>
  <c r="AA73" i="6"/>
  <c r="AA158" i="6" s="1"/>
  <c r="AA158" i="5"/>
  <c r="AB52" i="1"/>
  <c r="AB65" i="1"/>
  <c r="AC75" i="1"/>
  <c r="AC74" i="1"/>
  <c r="AC72" i="1"/>
  <c r="AC76" i="1"/>
  <c r="AC73" i="1"/>
  <c r="AC69" i="1"/>
  <c r="AC70" i="1"/>
  <c r="AC68" i="1"/>
  <c r="AC66" i="1"/>
  <c r="AC71" i="1"/>
  <c r="AA104" i="6" l="1"/>
  <c r="AA120" i="6" s="1"/>
  <c r="AB116" i="5"/>
  <c r="AA68" i="7"/>
  <c r="Z154" i="7"/>
  <c r="AA68" i="6"/>
  <c r="Z153" i="6"/>
  <c r="Z168" i="6" s="1"/>
  <c r="Z116" i="6"/>
  <c r="Y100" i="7"/>
  <c r="X116" i="7"/>
  <c r="AC68" i="5"/>
  <c r="AB153" i="5"/>
  <c r="AB72" i="6"/>
  <c r="AB157" i="6" s="1"/>
  <c r="AB72" i="5"/>
  <c r="AB76" i="6"/>
  <c r="AB161" i="6" s="1"/>
  <c r="AB76" i="5"/>
  <c r="AB161" i="5" s="1"/>
  <c r="AA74" i="7"/>
  <c r="AA160" i="7" s="1"/>
  <c r="AB74" i="5"/>
  <c r="AB159" i="5" s="1"/>
  <c r="AA168" i="5"/>
  <c r="Z108" i="7"/>
  <c r="Z124" i="7" s="1"/>
  <c r="Z162" i="7"/>
  <c r="Z112" i="7"/>
  <c r="Z128" i="7" s="1"/>
  <c r="Z166" i="7"/>
  <c r="Z111" i="7"/>
  <c r="Z127" i="7" s="1"/>
  <c r="Z165" i="7"/>
  <c r="Z105" i="7"/>
  <c r="Z121" i="7" s="1"/>
  <c r="Z159" i="7"/>
  <c r="Z107" i="7"/>
  <c r="Z123" i="7" s="1"/>
  <c r="Z161" i="7"/>
  <c r="Z104" i="7"/>
  <c r="Z120" i="7" s="1"/>
  <c r="Z158" i="7"/>
  <c r="Z106" i="7"/>
  <c r="Z122" i="7" s="1"/>
  <c r="Z160" i="7"/>
  <c r="Y101" i="7"/>
  <c r="Y117" i="7" s="1"/>
  <c r="Y155" i="7"/>
  <c r="Y169" i="7" s="1"/>
  <c r="Z109" i="7"/>
  <c r="Z125" i="7" s="1"/>
  <c r="Z163" i="7"/>
  <c r="Z102" i="7"/>
  <c r="Z118" i="7" s="1"/>
  <c r="Z156" i="7"/>
  <c r="Z110" i="7"/>
  <c r="Z126" i="7" s="1"/>
  <c r="Z164" i="7"/>
  <c r="Z101" i="6"/>
  <c r="Z117" i="6" s="1"/>
  <c r="AA105" i="6"/>
  <c r="AA121" i="6" s="1"/>
  <c r="AA107" i="6"/>
  <c r="AA123" i="6" s="1"/>
  <c r="AA106" i="6"/>
  <c r="AA122" i="6" s="1"/>
  <c r="AA102" i="6"/>
  <c r="AA118" i="6" s="1"/>
  <c r="AA109" i="6"/>
  <c r="AA125" i="6" s="1"/>
  <c r="AA110" i="6"/>
  <c r="AA126" i="6" s="1"/>
  <c r="AA108" i="6"/>
  <c r="AA124" i="6" s="1"/>
  <c r="AA112" i="6"/>
  <c r="AA128" i="6" s="1"/>
  <c r="AA111" i="6"/>
  <c r="AA127" i="6" s="1"/>
  <c r="AA113" i="6"/>
  <c r="AA129" i="6" s="1"/>
  <c r="Z113" i="7"/>
  <c r="Z129" i="7" s="1"/>
  <c r="Z101" i="7"/>
  <c r="Z117" i="7" s="1"/>
  <c r="AA101" i="6"/>
  <c r="AA117" i="6" s="1"/>
  <c r="AB109" i="6"/>
  <c r="AB125" i="6" s="1"/>
  <c r="AA70" i="7"/>
  <c r="AB70" i="6"/>
  <c r="AB155" i="6" s="1"/>
  <c r="AA108" i="7"/>
  <c r="AA124" i="7" s="1"/>
  <c r="AA109" i="7"/>
  <c r="AA125" i="7" s="1"/>
  <c r="AA113" i="5"/>
  <c r="AA129" i="5" s="1"/>
  <c r="AA102" i="5"/>
  <c r="AA118" i="5" s="1"/>
  <c r="AA106" i="5"/>
  <c r="AA122" i="5" s="1"/>
  <c r="AA107" i="5"/>
  <c r="AA123" i="5" s="1"/>
  <c r="AA111" i="5"/>
  <c r="AA127" i="5" s="1"/>
  <c r="AB109" i="5"/>
  <c r="AB125" i="5" s="1"/>
  <c r="Z101" i="5"/>
  <c r="Z117" i="5" s="1"/>
  <c r="AA112" i="5"/>
  <c r="AA128" i="5" s="1"/>
  <c r="AA110" i="5"/>
  <c r="AA126" i="5" s="1"/>
  <c r="AA104" i="5"/>
  <c r="AA120" i="5" s="1"/>
  <c r="AA105" i="5"/>
  <c r="AA121" i="5" s="1"/>
  <c r="AA101" i="5"/>
  <c r="AA117" i="5" s="1"/>
  <c r="AA108" i="5"/>
  <c r="AA124" i="5" s="1"/>
  <c r="AA109" i="5"/>
  <c r="AA125" i="5" s="1"/>
  <c r="AC86" i="5"/>
  <c r="AB86" i="7"/>
  <c r="AC86" i="6"/>
  <c r="AC94" i="5"/>
  <c r="AC94" i="6"/>
  <c r="AB94" i="7"/>
  <c r="AC91" i="5"/>
  <c r="AC91" i="6"/>
  <c r="AB91" i="7"/>
  <c r="AC88" i="5"/>
  <c r="AC88" i="6"/>
  <c r="AB88" i="7"/>
  <c r="AC95" i="5"/>
  <c r="AC95" i="6"/>
  <c r="AB95" i="7"/>
  <c r="AB97" i="5"/>
  <c r="AA97" i="7"/>
  <c r="AB97" i="6"/>
  <c r="AC93" i="5"/>
  <c r="AB93" i="7"/>
  <c r="AC93" i="6"/>
  <c r="AB85" i="5"/>
  <c r="AA85" i="7"/>
  <c r="AB85" i="6"/>
  <c r="AC90" i="5"/>
  <c r="AC90" i="6"/>
  <c r="AB90" i="7"/>
  <c r="AC96" i="5"/>
  <c r="AC96" i="6"/>
  <c r="AB96" i="7"/>
  <c r="AB74" i="6"/>
  <c r="AB159" i="6" s="1"/>
  <c r="AC84" i="5"/>
  <c r="AC116" i="5" s="1"/>
  <c r="AB84" i="7"/>
  <c r="AC84" i="6"/>
  <c r="AC89" i="5"/>
  <c r="AC89" i="6"/>
  <c r="AB89" i="7"/>
  <c r="AC92" i="5"/>
  <c r="AB92" i="7"/>
  <c r="AC92" i="6"/>
  <c r="AC57" i="1"/>
  <c r="AC50" i="1"/>
  <c r="AC70" i="5" s="1"/>
  <c r="AB157" i="5"/>
  <c r="AA72" i="7"/>
  <c r="AC54" i="1"/>
  <c r="AC74" i="5" s="1"/>
  <c r="AB73" i="6"/>
  <c r="AB158" i="6" s="1"/>
  <c r="AB158" i="5"/>
  <c r="AA73" i="7"/>
  <c r="AD64" i="1"/>
  <c r="AC58" i="1"/>
  <c r="AC78" i="5" s="1"/>
  <c r="AC55" i="1"/>
  <c r="AC75" i="5" s="1"/>
  <c r="AC52" i="1"/>
  <c r="AB79" i="6"/>
  <c r="AB164" i="6" s="1"/>
  <c r="AB164" i="5"/>
  <c r="AA79" i="7"/>
  <c r="AC59" i="1"/>
  <c r="AC79" i="5" s="1"/>
  <c r="AB155" i="5"/>
  <c r="AC56" i="1"/>
  <c r="AC76" i="5" s="1"/>
  <c r="AC77" i="1"/>
  <c r="AC61" i="1"/>
  <c r="AC81" i="5" s="1"/>
  <c r="AB80" i="6"/>
  <c r="AB165" i="6" s="1"/>
  <c r="AA80" i="7"/>
  <c r="AB165" i="5"/>
  <c r="AC48" i="1"/>
  <c r="AA81" i="7"/>
  <c r="AA167" i="7" s="1"/>
  <c r="AB166" i="5"/>
  <c r="AB81" i="6"/>
  <c r="AB166" i="6" s="1"/>
  <c r="AC60" i="1"/>
  <c r="AC80" i="5" s="1"/>
  <c r="AB49" i="1"/>
  <c r="AB69" i="5" s="1"/>
  <c r="AD54" i="1"/>
  <c r="AD74" i="5" s="1"/>
  <c r="AC65" i="1"/>
  <c r="AC49" i="1"/>
  <c r="AC69" i="5" s="1"/>
  <c r="AC53" i="1"/>
  <c r="AC73" i="5" s="1"/>
  <c r="AB160" i="5"/>
  <c r="AB75" i="6"/>
  <c r="AB160" i="6" s="1"/>
  <c r="AA75" i="7"/>
  <c r="AB163" i="5"/>
  <c r="AB78" i="6"/>
  <c r="AB163" i="6" s="1"/>
  <c r="AA78" i="7"/>
  <c r="AD75" i="1"/>
  <c r="AD70" i="1"/>
  <c r="AD73" i="1"/>
  <c r="AD66" i="1"/>
  <c r="AD72" i="1"/>
  <c r="AD76" i="1"/>
  <c r="AD69" i="1"/>
  <c r="AD68" i="1"/>
  <c r="AD74" i="1"/>
  <c r="AD71" i="1"/>
  <c r="AB104" i="6" l="1"/>
  <c r="AB120" i="6" s="1"/>
  <c r="AB108" i="5"/>
  <c r="AB124" i="5" s="1"/>
  <c r="Z100" i="7"/>
  <c r="Y116" i="7"/>
  <c r="AB68" i="6"/>
  <c r="AA153" i="6"/>
  <c r="AA168" i="6" s="1"/>
  <c r="AA116" i="6"/>
  <c r="AB68" i="7"/>
  <c r="AA154" i="7"/>
  <c r="AA106" i="7"/>
  <c r="AA122" i="7" s="1"/>
  <c r="AD68" i="5"/>
  <c r="AC153" i="5"/>
  <c r="AB108" i="6"/>
  <c r="AB124" i="6" s="1"/>
  <c r="AC72" i="6"/>
  <c r="AC157" i="6" s="1"/>
  <c r="AC72" i="5"/>
  <c r="AC157" i="5" s="1"/>
  <c r="AC77" i="5"/>
  <c r="AC162" i="5" s="1"/>
  <c r="Z169" i="7"/>
  <c r="AA107" i="7"/>
  <c r="AA123" i="7" s="1"/>
  <c r="AA161" i="7"/>
  <c r="AA102" i="7"/>
  <c r="AA118" i="7" s="1"/>
  <c r="AA156" i="7"/>
  <c r="AA104" i="7"/>
  <c r="AA120" i="7" s="1"/>
  <c r="AA158" i="7"/>
  <c r="AA105" i="7"/>
  <c r="AA121" i="7" s="1"/>
  <c r="AA159" i="7"/>
  <c r="AA111" i="7"/>
  <c r="AA127" i="7" s="1"/>
  <c r="AA165" i="7"/>
  <c r="AA110" i="7"/>
  <c r="AA126" i="7" s="1"/>
  <c r="AA164" i="7"/>
  <c r="AA112" i="7"/>
  <c r="AA128" i="7" s="1"/>
  <c r="AA166" i="7"/>
  <c r="AB106" i="6"/>
  <c r="AB122" i="6" s="1"/>
  <c r="AB111" i="6"/>
  <c r="AB127" i="6" s="1"/>
  <c r="AB105" i="6"/>
  <c r="AB121" i="6" s="1"/>
  <c r="AB112" i="6"/>
  <c r="AB128" i="6" s="1"/>
  <c r="AB102" i="6"/>
  <c r="AB118" i="6" s="1"/>
  <c r="AB110" i="6"/>
  <c r="AB126" i="6" s="1"/>
  <c r="AB107" i="6"/>
  <c r="AB123" i="6" s="1"/>
  <c r="AB113" i="6"/>
  <c r="AB129" i="6" s="1"/>
  <c r="AC69" i="6"/>
  <c r="AC154" i="6" s="1"/>
  <c r="AB69" i="7"/>
  <c r="AB155" i="7" s="1"/>
  <c r="AC70" i="6"/>
  <c r="AC155" i="6" s="1"/>
  <c r="AB70" i="7"/>
  <c r="AB69" i="6"/>
  <c r="AB154" i="6" s="1"/>
  <c r="AA69" i="7"/>
  <c r="AC77" i="6"/>
  <c r="AC162" i="6" s="1"/>
  <c r="AB77" i="7"/>
  <c r="AA113" i="7"/>
  <c r="AA129" i="7" s="1"/>
  <c r="AB111" i="5"/>
  <c r="AB127" i="5" s="1"/>
  <c r="AB107" i="5"/>
  <c r="AB123" i="5" s="1"/>
  <c r="AB113" i="5"/>
  <c r="AB129" i="5" s="1"/>
  <c r="AB106" i="5"/>
  <c r="AB122" i="5" s="1"/>
  <c r="AB112" i="5"/>
  <c r="AB128" i="5" s="1"/>
  <c r="AB102" i="5"/>
  <c r="AB118" i="5" s="1"/>
  <c r="AB104" i="5"/>
  <c r="AB120" i="5" s="1"/>
  <c r="AB110" i="5"/>
  <c r="AB126" i="5" s="1"/>
  <c r="AB105" i="5"/>
  <c r="AB121" i="5" s="1"/>
  <c r="AD95" i="5"/>
  <c r="AD95" i="6"/>
  <c r="AC95" i="7"/>
  <c r="AC85" i="5"/>
  <c r="AC85" i="6"/>
  <c r="AB85" i="7"/>
  <c r="AD84" i="5"/>
  <c r="AD116" i="5" s="1"/>
  <c r="AD84" i="6"/>
  <c r="AC84" i="7"/>
  <c r="AD91" i="5"/>
  <c r="AD91" i="6"/>
  <c r="AC91" i="7"/>
  <c r="AD88" i="5"/>
  <c r="AC88" i="7"/>
  <c r="AD88" i="6"/>
  <c r="AD86" i="5"/>
  <c r="AD86" i="6"/>
  <c r="AC86" i="7"/>
  <c r="AD92" i="5"/>
  <c r="AD92" i="6"/>
  <c r="AC92" i="7"/>
  <c r="AD89" i="5"/>
  <c r="AC89" i="7"/>
  <c r="AD89" i="6"/>
  <c r="AC97" i="5"/>
  <c r="AB97" i="7"/>
  <c r="AC97" i="6"/>
  <c r="AD94" i="5"/>
  <c r="AD94" i="6"/>
  <c r="AC94" i="7"/>
  <c r="AD93" i="5"/>
  <c r="AC93" i="7"/>
  <c r="AD93" i="6"/>
  <c r="AD96" i="5"/>
  <c r="AC96" i="7"/>
  <c r="AD96" i="6"/>
  <c r="AD90" i="5"/>
  <c r="AD90" i="6"/>
  <c r="AC90" i="7"/>
  <c r="AC155" i="5"/>
  <c r="AD48" i="1"/>
  <c r="AC74" i="7"/>
  <c r="AC160" i="7" s="1"/>
  <c r="AD159" i="5"/>
  <c r="AD74" i="6"/>
  <c r="AD159" i="6" s="1"/>
  <c r="AB72" i="7"/>
  <c r="AD65" i="1"/>
  <c r="AB154" i="5"/>
  <c r="AB168" i="5" s="1"/>
  <c r="AB75" i="7"/>
  <c r="AC160" i="5"/>
  <c r="AC75" i="6"/>
  <c r="AC160" i="6" s="1"/>
  <c r="AB80" i="7"/>
  <c r="AC80" i="6"/>
  <c r="AC165" i="6" s="1"/>
  <c r="AC165" i="5"/>
  <c r="AB81" i="7"/>
  <c r="AB167" i="7" s="1"/>
  <c r="AC81" i="6"/>
  <c r="AC166" i="6" s="1"/>
  <c r="AC166" i="5"/>
  <c r="AB78" i="7"/>
  <c r="AC78" i="6"/>
  <c r="AC163" i="6" s="1"/>
  <c r="AC163" i="5"/>
  <c r="AB79" i="7"/>
  <c r="AC164" i="5"/>
  <c r="AC79" i="6"/>
  <c r="AC164" i="6" s="1"/>
  <c r="AB74" i="7"/>
  <c r="AC159" i="5"/>
  <c r="AC74" i="6"/>
  <c r="AC159" i="6" s="1"/>
  <c r="AD57" i="1"/>
  <c r="AD77" i="5" s="1"/>
  <c r="AD59" i="1"/>
  <c r="AD79" i="5" s="1"/>
  <c r="AE64" i="1"/>
  <c r="AB73" i="7"/>
  <c r="AC73" i="6"/>
  <c r="AC158" i="6" s="1"/>
  <c r="AC158" i="5"/>
  <c r="AD53" i="1"/>
  <c r="AD73" i="5" s="1"/>
  <c r="AD60" i="1"/>
  <c r="AD80" i="5" s="1"/>
  <c r="AD50" i="1"/>
  <c r="AD70" i="5" s="1"/>
  <c r="AC154" i="5"/>
  <c r="AD55" i="1"/>
  <c r="AD75" i="5" s="1"/>
  <c r="AD56" i="1"/>
  <c r="AD76" i="5" s="1"/>
  <c r="AD77" i="1"/>
  <c r="AD61" i="1"/>
  <c r="AD81" i="5" s="1"/>
  <c r="AB76" i="7"/>
  <c r="AC76" i="6"/>
  <c r="AC161" i="6" s="1"/>
  <c r="AC161" i="5"/>
  <c r="AD52" i="1"/>
  <c r="AD58" i="1"/>
  <c r="AD78" i="5" s="1"/>
  <c r="AE75" i="1"/>
  <c r="AE69" i="1"/>
  <c r="AE66" i="1"/>
  <c r="AE76" i="1"/>
  <c r="AE73" i="1"/>
  <c r="AE74" i="1"/>
  <c r="AE68" i="1"/>
  <c r="AE72" i="1"/>
  <c r="AE70" i="1"/>
  <c r="AE71" i="1"/>
  <c r="AC104" i="6" l="1"/>
  <c r="AC120" i="6" s="1"/>
  <c r="AC109" i="5"/>
  <c r="AC125" i="5" s="1"/>
  <c r="AC68" i="7"/>
  <c r="AB154" i="7"/>
  <c r="AC68" i="6"/>
  <c r="AB153" i="6"/>
  <c r="AB168" i="6" s="1"/>
  <c r="AB116" i="6"/>
  <c r="AA100" i="7"/>
  <c r="Z116" i="7"/>
  <c r="AE68" i="5"/>
  <c r="AD153" i="5"/>
  <c r="AD72" i="6"/>
  <c r="AD157" i="6" s="1"/>
  <c r="AD72" i="5"/>
  <c r="AD157" i="5" s="1"/>
  <c r="AC168" i="5"/>
  <c r="AB108" i="7"/>
  <c r="AB124" i="7" s="1"/>
  <c r="AB162" i="7"/>
  <c r="AB107" i="7"/>
  <c r="AB123" i="7" s="1"/>
  <c r="AB161" i="7"/>
  <c r="AB109" i="7"/>
  <c r="AB125" i="7" s="1"/>
  <c r="AB163" i="7"/>
  <c r="AB111" i="7"/>
  <c r="AB127" i="7" s="1"/>
  <c r="AB165" i="7"/>
  <c r="AA101" i="7"/>
  <c r="AA117" i="7" s="1"/>
  <c r="AA155" i="7"/>
  <c r="AA169" i="7" s="1"/>
  <c r="AB106" i="7"/>
  <c r="AB122" i="7" s="1"/>
  <c r="AB160" i="7"/>
  <c r="AB102" i="7"/>
  <c r="AB118" i="7" s="1"/>
  <c r="AB156" i="7"/>
  <c r="AB105" i="7"/>
  <c r="AB121" i="7" s="1"/>
  <c r="AB159" i="7"/>
  <c r="AB104" i="7"/>
  <c r="AB120" i="7" s="1"/>
  <c r="AB158" i="7"/>
  <c r="AB112" i="7"/>
  <c r="AB128" i="7" s="1"/>
  <c r="AB166" i="7"/>
  <c r="AB110" i="7"/>
  <c r="AB126" i="7" s="1"/>
  <c r="AB164" i="7"/>
  <c r="AC109" i="6"/>
  <c r="AC125" i="6" s="1"/>
  <c r="AC107" i="6"/>
  <c r="AC123" i="6" s="1"/>
  <c r="AB101" i="6"/>
  <c r="AB117" i="6" s="1"/>
  <c r="AC110" i="6"/>
  <c r="AC126" i="6" s="1"/>
  <c r="AC106" i="6"/>
  <c r="AC122" i="6" s="1"/>
  <c r="AC112" i="6"/>
  <c r="AC128" i="6" s="1"/>
  <c r="AC108" i="6"/>
  <c r="AC124" i="6" s="1"/>
  <c r="AC102" i="6"/>
  <c r="AC118" i="6" s="1"/>
  <c r="AC105" i="6"/>
  <c r="AC121" i="6" s="1"/>
  <c r="AC111" i="6"/>
  <c r="AC127" i="6" s="1"/>
  <c r="AB101" i="7"/>
  <c r="AB117" i="7" s="1"/>
  <c r="AC113" i="6"/>
  <c r="AC129" i="6" s="1"/>
  <c r="AD106" i="6"/>
  <c r="AD122" i="6" s="1"/>
  <c r="AC70" i="7"/>
  <c r="AC156" i="7" s="1"/>
  <c r="AD70" i="6"/>
  <c r="AD155" i="6" s="1"/>
  <c r="AC106" i="7"/>
  <c r="AC122" i="7" s="1"/>
  <c r="AC101" i="6"/>
  <c r="AC117" i="6" s="1"/>
  <c r="AB113" i="7"/>
  <c r="AB129" i="7" s="1"/>
  <c r="AC101" i="5"/>
  <c r="AC117" i="5" s="1"/>
  <c r="AC111" i="5"/>
  <c r="AC127" i="5" s="1"/>
  <c r="AC112" i="5"/>
  <c r="AC128" i="5" s="1"/>
  <c r="AB101" i="5"/>
  <c r="AB117" i="5" s="1"/>
  <c r="AC108" i="5"/>
  <c r="AC124" i="5" s="1"/>
  <c r="AC102" i="5"/>
  <c r="AC118" i="5" s="1"/>
  <c r="AC110" i="5"/>
  <c r="AC126" i="5" s="1"/>
  <c r="AC105" i="5"/>
  <c r="AC121" i="5" s="1"/>
  <c r="AC104" i="5"/>
  <c r="AC120" i="5" s="1"/>
  <c r="AC107" i="5"/>
  <c r="AC123" i="5" s="1"/>
  <c r="AC106" i="5"/>
  <c r="AC122" i="5" s="1"/>
  <c r="AC113" i="5"/>
  <c r="AC129" i="5" s="1"/>
  <c r="AD106" i="5"/>
  <c r="AD122" i="5" s="1"/>
  <c r="AE86" i="5"/>
  <c r="AD86" i="7"/>
  <c r="AE86" i="6"/>
  <c r="AE94" i="5"/>
  <c r="AE94" i="6"/>
  <c r="AD94" i="7"/>
  <c r="AE93" i="5"/>
  <c r="AE93" i="6"/>
  <c r="AD93" i="7"/>
  <c r="AE89" i="5"/>
  <c r="AE89" i="6"/>
  <c r="AD89" i="7"/>
  <c r="AD97" i="5"/>
  <c r="AC97" i="7"/>
  <c r="AD97" i="6"/>
  <c r="AE91" i="5"/>
  <c r="AD91" i="7"/>
  <c r="AE91" i="6"/>
  <c r="AE92" i="5"/>
  <c r="AE92" i="6"/>
  <c r="AD92" i="7"/>
  <c r="AE96" i="5"/>
  <c r="AE96" i="6"/>
  <c r="AD96" i="7"/>
  <c r="AE90" i="5"/>
  <c r="AE90" i="6"/>
  <c r="AD90" i="7"/>
  <c r="AE95" i="5"/>
  <c r="AE95" i="6"/>
  <c r="AD95" i="7"/>
  <c r="AE88" i="5"/>
  <c r="AD88" i="7"/>
  <c r="AE88" i="6"/>
  <c r="AE84" i="5"/>
  <c r="AE84" i="6"/>
  <c r="AD84" i="7"/>
  <c r="AD85" i="5"/>
  <c r="AC85" i="7"/>
  <c r="AD85" i="6"/>
  <c r="AE58" i="1"/>
  <c r="AE54" i="1"/>
  <c r="AD49" i="1"/>
  <c r="AF64" i="1"/>
  <c r="AF48" i="1"/>
  <c r="AE48" i="1"/>
  <c r="AE56" i="1"/>
  <c r="AE76" i="5" s="1"/>
  <c r="AE53" i="1"/>
  <c r="AE73" i="5" s="1"/>
  <c r="AE77" i="1"/>
  <c r="AE61" i="1"/>
  <c r="AE81" i="5" s="1"/>
  <c r="AC78" i="7"/>
  <c r="AD78" i="6"/>
  <c r="AD163" i="6" s="1"/>
  <c r="AD163" i="5"/>
  <c r="AE57" i="1"/>
  <c r="AE77" i="5" s="1"/>
  <c r="AD155" i="5"/>
  <c r="AE65" i="1"/>
  <c r="AC72" i="7"/>
  <c r="AE60" i="1"/>
  <c r="AE80" i="5" s="1"/>
  <c r="AC80" i="7"/>
  <c r="AD165" i="5"/>
  <c r="AD80" i="6"/>
  <c r="AD165" i="6" s="1"/>
  <c r="AC79" i="7"/>
  <c r="AD164" i="5"/>
  <c r="AD79" i="6"/>
  <c r="AD164" i="6" s="1"/>
  <c r="AC76" i="7"/>
  <c r="AD161" i="5"/>
  <c r="AD76" i="6"/>
  <c r="AD161" i="6" s="1"/>
  <c r="AC73" i="7"/>
  <c r="AD73" i="6"/>
  <c r="AD158" i="6" s="1"/>
  <c r="AD158" i="5"/>
  <c r="AC77" i="7"/>
  <c r="AD162" i="5"/>
  <c r="AD77" i="6"/>
  <c r="AD162" i="6" s="1"/>
  <c r="AE55" i="1"/>
  <c r="AE75" i="5" s="1"/>
  <c r="AC75" i="7"/>
  <c r="AD75" i="6"/>
  <c r="AD160" i="6" s="1"/>
  <c r="AD160" i="5"/>
  <c r="AE50" i="1"/>
  <c r="AE70" i="5" s="1"/>
  <c r="AE59" i="1"/>
  <c r="AE79" i="5" s="1"/>
  <c r="AF59" i="1"/>
  <c r="AF79" i="5" s="1"/>
  <c r="AC81" i="7"/>
  <c r="AC167" i="7" s="1"/>
  <c r="AD166" i="5"/>
  <c r="AD81" i="6"/>
  <c r="AD166" i="6" s="1"/>
  <c r="AE52" i="1"/>
  <c r="AF75" i="1"/>
  <c r="AF74" i="1"/>
  <c r="AF72" i="1"/>
  <c r="AF73" i="1"/>
  <c r="AF70" i="1"/>
  <c r="AF66" i="1"/>
  <c r="AF68" i="1"/>
  <c r="AF76" i="1"/>
  <c r="AF69" i="1"/>
  <c r="AF71" i="1"/>
  <c r="AE116" i="5" l="1"/>
  <c r="AD104" i="6"/>
  <c r="AD120" i="6" s="1"/>
  <c r="AB100" i="7"/>
  <c r="AA116" i="7"/>
  <c r="AD68" i="6"/>
  <c r="AC153" i="6"/>
  <c r="AC168" i="6" s="1"/>
  <c r="AC116" i="6"/>
  <c r="AD68" i="7"/>
  <c r="AC154" i="7"/>
  <c r="AF68" i="5"/>
  <c r="AE153" i="5"/>
  <c r="AE72" i="6"/>
  <c r="AE157" i="6" s="1"/>
  <c r="AE72" i="5"/>
  <c r="AD69" i="5"/>
  <c r="AD154" i="5" s="1"/>
  <c r="AD168" i="5" s="1"/>
  <c r="AD74" i="7"/>
  <c r="AD106" i="7" s="1"/>
  <c r="AD122" i="7" s="1"/>
  <c r="AE74" i="5"/>
  <c r="AE78" i="5"/>
  <c r="AE163" i="5" s="1"/>
  <c r="AB169" i="7"/>
  <c r="AC105" i="7"/>
  <c r="AC121" i="7" s="1"/>
  <c r="AC159" i="7"/>
  <c r="AC112" i="7"/>
  <c r="AC166" i="7"/>
  <c r="AC110" i="7"/>
  <c r="AC126" i="7" s="1"/>
  <c r="AC164" i="7"/>
  <c r="AC108" i="7"/>
  <c r="AC124" i="7" s="1"/>
  <c r="AC162" i="7"/>
  <c r="AC107" i="7"/>
  <c r="AC123" i="7" s="1"/>
  <c r="AC161" i="7"/>
  <c r="AC109" i="7"/>
  <c r="AC125" i="7" s="1"/>
  <c r="AC163" i="7"/>
  <c r="AC104" i="7"/>
  <c r="AC120" i="7" s="1"/>
  <c r="AC158" i="7"/>
  <c r="AC111" i="7"/>
  <c r="AC127" i="7" s="1"/>
  <c r="AC165" i="7"/>
  <c r="AD112" i="6"/>
  <c r="AD128" i="6" s="1"/>
  <c r="AD102" i="6"/>
  <c r="AD118" i="6" s="1"/>
  <c r="AD105" i="6"/>
  <c r="AD121" i="6" s="1"/>
  <c r="AD107" i="6"/>
  <c r="AD123" i="6" s="1"/>
  <c r="AD110" i="6"/>
  <c r="AD126" i="6" s="1"/>
  <c r="AD108" i="6"/>
  <c r="AD124" i="6" s="1"/>
  <c r="AD109" i="6"/>
  <c r="AD125" i="6" s="1"/>
  <c r="AD111" i="6"/>
  <c r="AD127" i="6" s="1"/>
  <c r="AE74" i="6"/>
  <c r="AE159" i="6" s="1"/>
  <c r="AD113" i="6"/>
  <c r="AD129" i="6" s="1"/>
  <c r="AD78" i="7"/>
  <c r="AD164" i="7" s="1"/>
  <c r="AC113" i="7"/>
  <c r="AC129" i="7" s="1"/>
  <c r="AE104" i="6"/>
  <c r="AE120" i="6" s="1"/>
  <c r="AC102" i="7"/>
  <c r="AC118" i="7" s="1"/>
  <c r="AD70" i="7"/>
  <c r="AE70" i="6"/>
  <c r="AE155" i="6" s="1"/>
  <c r="AD69" i="6"/>
  <c r="AD154" i="6" s="1"/>
  <c r="AC69" i="7"/>
  <c r="AC128" i="7"/>
  <c r="AD105" i="5"/>
  <c r="AD121" i="5" s="1"/>
  <c r="AD110" i="5"/>
  <c r="AD126" i="5" s="1"/>
  <c r="AD113" i="5"/>
  <c r="AD129" i="5" s="1"/>
  <c r="AD107" i="5"/>
  <c r="AD123" i="5" s="1"/>
  <c r="AD112" i="5"/>
  <c r="AD128" i="5" s="1"/>
  <c r="AD111" i="5"/>
  <c r="AD127" i="5" s="1"/>
  <c r="AD108" i="5"/>
  <c r="AD124" i="5" s="1"/>
  <c r="AD102" i="5"/>
  <c r="AD118" i="5" s="1"/>
  <c r="AD104" i="5"/>
  <c r="AD120" i="5" s="1"/>
  <c r="AD109" i="5"/>
  <c r="AD125" i="5" s="1"/>
  <c r="AF93" i="5"/>
  <c r="AE93" i="7"/>
  <c r="AF93" i="6"/>
  <c r="AF95" i="5"/>
  <c r="AF95" i="6"/>
  <c r="AE95" i="7"/>
  <c r="AF91" i="5"/>
  <c r="AE91" i="7"/>
  <c r="AF91" i="6"/>
  <c r="AF92" i="5"/>
  <c r="AE92" i="7"/>
  <c r="AF92" i="6"/>
  <c r="AF86" i="5"/>
  <c r="AF86" i="6"/>
  <c r="AE86" i="7"/>
  <c r="AF94" i="5"/>
  <c r="AF94" i="6"/>
  <c r="AE94" i="7"/>
  <c r="AE97" i="5"/>
  <c r="AD97" i="7"/>
  <c r="AE97" i="6"/>
  <c r="AF84" i="5"/>
  <c r="AE84" i="7"/>
  <c r="AF84" i="6"/>
  <c r="AF88" i="5"/>
  <c r="AE88" i="7"/>
  <c r="AF88" i="6"/>
  <c r="AF89" i="5"/>
  <c r="AE89" i="7"/>
  <c r="AF89" i="6"/>
  <c r="AE78" i="6"/>
  <c r="AE163" i="6" s="1"/>
  <c r="AE85" i="5"/>
  <c r="AE85" i="6"/>
  <c r="AD85" i="7"/>
  <c r="AF90" i="5"/>
  <c r="AE90" i="7"/>
  <c r="AF90" i="6"/>
  <c r="AF96" i="5"/>
  <c r="AF96" i="6"/>
  <c r="AE96" i="7"/>
  <c r="AE49" i="1"/>
  <c r="AD79" i="7"/>
  <c r="AE164" i="5"/>
  <c r="AE79" i="6"/>
  <c r="AE164" i="6" s="1"/>
  <c r="AF65" i="1"/>
  <c r="AF49" i="1"/>
  <c r="AF69" i="5" s="1"/>
  <c r="AE155" i="5"/>
  <c r="AF58" i="1"/>
  <c r="AF78" i="5" s="1"/>
  <c r="AD80" i="7"/>
  <c r="AE80" i="6"/>
  <c r="AE165" i="6" s="1"/>
  <c r="AE165" i="5"/>
  <c r="AF54" i="1"/>
  <c r="AF74" i="5" s="1"/>
  <c r="AD81" i="7"/>
  <c r="AD167" i="7" s="1"/>
  <c r="AE81" i="6"/>
  <c r="AE166" i="6" s="1"/>
  <c r="AE166" i="5"/>
  <c r="AD73" i="7"/>
  <c r="AE158" i="5"/>
  <c r="AE73" i="6"/>
  <c r="AE158" i="6" s="1"/>
  <c r="AF55" i="1"/>
  <c r="AF75" i="5" s="1"/>
  <c r="AD76" i="7"/>
  <c r="AE161" i="5"/>
  <c r="AE76" i="6"/>
  <c r="AE161" i="6" s="1"/>
  <c r="AE79" i="7"/>
  <c r="AE165" i="7" s="1"/>
  <c r="AF164" i="5"/>
  <c r="AF79" i="6"/>
  <c r="AF164" i="6" s="1"/>
  <c r="AF57" i="1"/>
  <c r="AF77" i="5" s="1"/>
  <c r="AG64" i="1"/>
  <c r="AG48" i="1"/>
  <c r="AF50" i="1"/>
  <c r="AF70" i="5" s="1"/>
  <c r="AF53" i="1"/>
  <c r="AF73" i="5" s="1"/>
  <c r="AD75" i="7"/>
  <c r="AE160" i="5"/>
  <c r="AE75" i="6"/>
  <c r="AE160" i="6" s="1"/>
  <c r="AD77" i="7"/>
  <c r="AE77" i="6"/>
  <c r="AE162" i="6" s="1"/>
  <c r="AE162" i="5"/>
  <c r="AF56" i="1"/>
  <c r="AF76" i="5" s="1"/>
  <c r="AF77" i="1"/>
  <c r="AF61" i="1"/>
  <c r="AF81" i="5" s="1"/>
  <c r="AD72" i="7"/>
  <c r="AE157" i="5"/>
  <c r="AF52" i="1"/>
  <c r="AF60" i="1"/>
  <c r="AF80" i="5" s="1"/>
  <c r="AG75" i="1"/>
  <c r="AG72" i="1"/>
  <c r="AG69" i="1"/>
  <c r="AG70" i="1"/>
  <c r="AG74" i="1"/>
  <c r="AG76" i="1"/>
  <c r="AG66" i="1"/>
  <c r="AG68" i="1"/>
  <c r="AG73" i="1"/>
  <c r="AG71" i="1"/>
  <c r="AE106" i="6" l="1"/>
  <c r="AE122" i="6" s="1"/>
  <c r="AF116" i="5"/>
  <c r="AE110" i="5"/>
  <c r="AE126" i="5" s="1"/>
  <c r="AD101" i="5"/>
  <c r="AD117" i="5" s="1"/>
  <c r="AE68" i="7"/>
  <c r="AD154" i="7"/>
  <c r="AE68" i="6"/>
  <c r="AD153" i="6"/>
  <c r="AD168" i="6" s="1"/>
  <c r="AD116" i="6"/>
  <c r="AC100" i="7"/>
  <c r="AB116" i="7"/>
  <c r="AG68" i="5"/>
  <c r="AF153" i="5"/>
  <c r="AD160" i="7"/>
  <c r="AF72" i="6"/>
  <c r="AF157" i="6" s="1"/>
  <c r="AF72" i="5"/>
  <c r="AF157" i="5" s="1"/>
  <c r="AE69" i="5"/>
  <c r="AE154" i="5" s="1"/>
  <c r="AD110" i="7"/>
  <c r="AD126" i="7" s="1"/>
  <c r="AE106" i="5"/>
  <c r="AE122" i="5" s="1"/>
  <c r="AE159" i="5"/>
  <c r="AC101" i="7"/>
  <c r="AC117" i="7" s="1"/>
  <c r="AC155" i="7"/>
  <c r="AC169" i="7" s="1"/>
  <c r="AD108" i="7"/>
  <c r="AD124" i="7" s="1"/>
  <c r="AD162" i="7"/>
  <c r="AD102" i="7"/>
  <c r="AD118" i="7" s="1"/>
  <c r="AD156" i="7"/>
  <c r="AD109" i="7"/>
  <c r="AD125" i="7" s="1"/>
  <c r="AD163" i="7"/>
  <c r="AD112" i="7"/>
  <c r="AD128" i="7" s="1"/>
  <c r="AD166" i="7"/>
  <c r="AD111" i="7"/>
  <c r="AD127" i="7" s="1"/>
  <c r="AD165" i="7"/>
  <c r="AD104" i="7"/>
  <c r="AD120" i="7" s="1"/>
  <c r="AD158" i="7"/>
  <c r="AD105" i="7"/>
  <c r="AD121" i="7" s="1"/>
  <c r="AD159" i="7"/>
  <c r="AD107" i="7"/>
  <c r="AD123" i="7" s="1"/>
  <c r="AD161" i="7"/>
  <c r="AE109" i="6"/>
  <c r="AE125" i="6" s="1"/>
  <c r="AE112" i="6"/>
  <c r="AE128" i="6" s="1"/>
  <c r="AD101" i="6"/>
  <c r="AD117" i="6" s="1"/>
  <c r="AE107" i="6"/>
  <c r="AE123" i="6" s="1"/>
  <c r="AE102" i="6"/>
  <c r="AE118" i="6" s="1"/>
  <c r="AE111" i="6"/>
  <c r="AE127" i="6" s="1"/>
  <c r="AE105" i="6"/>
  <c r="AE121" i="6" s="1"/>
  <c r="AE110" i="6"/>
  <c r="AE126" i="6" s="1"/>
  <c r="AE108" i="6"/>
  <c r="AE124" i="6" s="1"/>
  <c r="AE113" i="6"/>
  <c r="AE129" i="6" s="1"/>
  <c r="AF111" i="6"/>
  <c r="AF127" i="6" s="1"/>
  <c r="AF69" i="6"/>
  <c r="AF154" i="6" s="1"/>
  <c r="AE69" i="7"/>
  <c r="AE155" i="7" s="1"/>
  <c r="AE70" i="7"/>
  <c r="AF70" i="6"/>
  <c r="AF155" i="6" s="1"/>
  <c r="AD69" i="7"/>
  <c r="AE69" i="6"/>
  <c r="AE154" i="6" s="1"/>
  <c r="AD113" i="7"/>
  <c r="AD129" i="7" s="1"/>
  <c r="AE111" i="7"/>
  <c r="AE127" i="7" s="1"/>
  <c r="AE107" i="5"/>
  <c r="AE123" i="5" s="1"/>
  <c r="AE112" i="5"/>
  <c r="AE128" i="5" s="1"/>
  <c r="AE105" i="5"/>
  <c r="AE121" i="5" s="1"/>
  <c r="AE111" i="5"/>
  <c r="AE127" i="5" s="1"/>
  <c r="AE104" i="5"/>
  <c r="AE120" i="5" s="1"/>
  <c r="AE109" i="5"/>
  <c r="AE125" i="5" s="1"/>
  <c r="AE102" i="5"/>
  <c r="AE118" i="5" s="1"/>
  <c r="AE108" i="5"/>
  <c r="AE124" i="5" s="1"/>
  <c r="AF111" i="5"/>
  <c r="AF127" i="5" s="1"/>
  <c r="AE113" i="5"/>
  <c r="AE129" i="5" s="1"/>
  <c r="AG90" i="5"/>
  <c r="AF90" i="7"/>
  <c r="AG90" i="6"/>
  <c r="AG89" i="5"/>
  <c r="AF89" i="7"/>
  <c r="AG89" i="6"/>
  <c r="AG84" i="5"/>
  <c r="AG84" i="6"/>
  <c r="AF84" i="7"/>
  <c r="AF85" i="5"/>
  <c r="AF85" i="6"/>
  <c r="AE85" i="7"/>
  <c r="AG93" i="5"/>
  <c r="AG93" i="6"/>
  <c r="AF93" i="7"/>
  <c r="AG96" i="5"/>
  <c r="AG96" i="6"/>
  <c r="AF96" i="7"/>
  <c r="AG92" i="5"/>
  <c r="AF92" i="7"/>
  <c r="AG92" i="6"/>
  <c r="AG88" i="5"/>
  <c r="AG88" i="6"/>
  <c r="AF88" i="7"/>
  <c r="AF97" i="5"/>
  <c r="AE97" i="7"/>
  <c r="AF97" i="6"/>
  <c r="AG94" i="5"/>
  <c r="AG94" i="6"/>
  <c r="AF94" i="7"/>
  <c r="AG95" i="5"/>
  <c r="AF95" i="7"/>
  <c r="AG95" i="6"/>
  <c r="AG91" i="5"/>
  <c r="AG91" i="6"/>
  <c r="AF91" i="7"/>
  <c r="AG86" i="5"/>
  <c r="AG86" i="6"/>
  <c r="AF86" i="7"/>
  <c r="AG50" i="1"/>
  <c r="AG70" i="5" s="1"/>
  <c r="AG155" i="5" s="1"/>
  <c r="AE73" i="7"/>
  <c r="AF73" i="6"/>
  <c r="AF158" i="6" s="1"/>
  <c r="AF158" i="5"/>
  <c r="AE77" i="7"/>
  <c r="AF162" i="5"/>
  <c r="AF77" i="6"/>
  <c r="AF162" i="6" s="1"/>
  <c r="AE75" i="7"/>
  <c r="AF160" i="5"/>
  <c r="AF75" i="6"/>
  <c r="AF160" i="6" s="1"/>
  <c r="AE74" i="7"/>
  <c r="AF159" i="5"/>
  <c r="AF74" i="6"/>
  <c r="AF159" i="6" s="1"/>
  <c r="AE81" i="7"/>
  <c r="AE167" i="7" s="1"/>
  <c r="AF81" i="6"/>
  <c r="AF166" i="6" s="1"/>
  <c r="AF166" i="5"/>
  <c r="AG54" i="1"/>
  <c r="AG74" i="5" s="1"/>
  <c r="AG58" i="1"/>
  <c r="AG78" i="5" s="1"/>
  <c r="AF154" i="5"/>
  <c r="AF155" i="5"/>
  <c r="AG52" i="1"/>
  <c r="AE80" i="7"/>
  <c r="AF80" i="6"/>
  <c r="AF165" i="6" s="1"/>
  <c r="AF165" i="5"/>
  <c r="AG59" i="1"/>
  <c r="AG79" i="5" s="1"/>
  <c r="AG60" i="1"/>
  <c r="AG80" i="5" s="1"/>
  <c r="AG77" i="1"/>
  <c r="AG61" i="1"/>
  <c r="AG81" i="5" s="1"/>
  <c r="AE72" i="7"/>
  <c r="AG53" i="1"/>
  <c r="AG73" i="5" s="1"/>
  <c r="AG55" i="1"/>
  <c r="AG75" i="5" s="1"/>
  <c r="AE78" i="7"/>
  <c r="AF163" i="5"/>
  <c r="AF78" i="6"/>
  <c r="AF163" i="6" s="1"/>
  <c r="AG65" i="1"/>
  <c r="AG49" i="1"/>
  <c r="AG69" i="5" s="1"/>
  <c r="AE76" i="7"/>
  <c r="AF76" i="6"/>
  <c r="AF161" i="6" s="1"/>
  <c r="AF161" i="5"/>
  <c r="AG57" i="1"/>
  <c r="AG77" i="5" s="1"/>
  <c r="AG56" i="1"/>
  <c r="AG76" i="5" s="1"/>
  <c r="AH75" i="1"/>
  <c r="AH66" i="1"/>
  <c r="AH72" i="1"/>
  <c r="AH69" i="1"/>
  <c r="AH73" i="1"/>
  <c r="AH68" i="1"/>
  <c r="AH76" i="1"/>
  <c r="AH70" i="1"/>
  <c r="AH74" i="1"/>
  <c r="AH64" i="1"/>
  <c r="AG116" i="5" l="1"/>
  <c r="AF104" i="6"/>
  <c r="AF120" i="6" s="1"/>
  <c r="AD100" i="7"/>
  <c r="AC116" i="7"/>
  <c r="AF68" i="6"/>
  <c r="AE153" i="6"/>
  <c r="AE168" i="6" s="1"/>
  <c r="AE116" i="6"/>
  <c r="AF68" i="7"/>
  <c r="AE154" i="7"/>
  <c r="AE168" i="5"/>
  <c r="AH68" i="5"/>
  <c r="AG153" i="5"/>
  <c r="AE101" i="5"/>
  <c r="AE117" i="5" s="1"/>
  <c r="AG72" i="6"/>
  <c r="AG157" i="6" s="1"/>
  <c r="AG72" i="5"/>
  <c r="AG157" i="5" s="1"/>
  <c r="AF168" i="5"/>
  <c r="AE104" i="7"/>
  <c r="AE120" i="7" s="1"/>
  <c r="AE158" i="7"/>
  <c r="AD101" i="7"/>
  <c r="AD117" i="7" s="1"/>
  <c r="AD155" i="7"/>
  <c r="AD169" i="7" s="1"/>
  <c r="AE105" i="7"/>
  <c r="AE121" i="7" s="1"/>
  <c r="AE159" i="7"/>
  <c r="AE102" i="7"/>
  <c r="AE118" i="7" s="1"/>
  <c r="AE156" i="7"/>
  <c r="AE109" i="7"/>
  <c r="AE125" i="7" s="1"/>
  <c r="AE163" i="7"/>
  <c r="AE106" i="7"/>
  <c r="AE122" i="7" s="1"/>
  <c r="AE160" i="7"/>
  <c r="AE110" i="7"/>
  <c r="AE164" i="7"/>
  <c r="AE107" i="7"/>
  <c r="AE123" i="7" s="1"/>
  <c r="AE161" i="7"/>
  <c r="AE108" i="7"/>
  <c r="AE124" i="7" s="1"/>
  <c r="AE162" i="7"/>
  <c r="AE112" i="7"/>
  <c r="AE128" i="7" s="1"/>
  <c r="AE166" i="7"/>
  <c r="AE101" i="6"/>
  <c r="AE117" i="6" s="1"/>
  <c r="AF107" i="6"/>
  <c r="AF123" i="6" s="1"/>
  <c r="AF112" i="6"/>
  <c r="AF128" i="6" s="1"/>
  <c r="AF102" i="6"/>
  <c r="AF118" i="6" s="1"/>
  <c r="AF109" i="6"/>
  <c r="AF125" i="6" s="1"/>
  <c r="AF106" i="6"/>
  <c r="AF122" i="6" s="1"/>
  <c r="AF105" i="6"/>
  <c r="AF108" i="6"/>
  <c r="AF124" i="6" s="1"/>
  <c r="AF110" i="6"/>
  <c r="AF126" i="6" s="1"/>
  <c r="AE101" i="7"/>
  <c r="AE117" i="7" s="1"/>
  <c r="AF113" i="6"/>
  <c r="AF129" i="6" s="1"/>
  <c r="AE113" i="7"/>
  <c r="AE129" i="7" s="1"/>
  <c r="AF101" i="6"/>
  <c r="AF117" i="6" s="1"/>
  <c r="AG69" i="6"/>
  <c r="AG154" i="6" s="1"/>
  <c r="AF69" i="7"/>
  <c r="AF155" i="7" s="1"/>
  <c r="AG70" i="6"/>
  <c r="AG155" i="6" s="1"/>
  <c r="AF70" i="7"/>
  <c r="AE126" i="7"/>
  <c r="AF121" i="6"/>
  <c r="AF102" i="5"/>
  <c r="AF118" i="5" s="1"/>
  <c r="AF110" i="5"/>
  <c r="AF126" i="5" s="1"/>
  <c r="AF107" i="5"/>
  <c r="AF123" i="5" s="1"/>
  <c r="AF108" i="5"/>
  <c r="AF124" i="5" s="1"/>
  <c r="AF112" i="5"/>
  <c r="AF128" i="5" s="1"/>
  <c r="AF109" i="5"/>
  <c r="AF125" i="5" s="1"/>
  <c r="AF104" i="5"/>
  <c r="AF120" i="5" s="1"/>
  <c r="AF101" i="5"/>
  <c r="AF117" i="5" s="1"/>
  <c r="AF106" i="5"/>
  <c r="AF122" i="5" s="1"/>
  <c r="AF105" i="5"/>
  <c r="AF121" i="5" s="1"/>
  <c r="AG102" i="5"/>
  <c r="AG118" i="5" s="1"/>
  <c r="AF113" i="5"/>
  <c r="AF129" i="5" s="1"/>
  <c r="AH86" i="5"/>
  <c r="AH86" i="6"/>
  <c r="AG86" i="7"/>
  <c r="AH89" i="5"/>
  <c r="AG89" i="7"/>
  <c r="AH89" i="6"/>
  <c r="AH88" i="5"/>
  <c r="AG88" i="7"/>
  <c r="AH88" i="6"/>
  <c r="AH90" i="5"/>
  <c r="AH90" i="6"/>
  <c r="AG90" i="7"/>
  <c r="AH92" i="5"/>
  <c r="AG92" i="7"/>
  <c r="AH92" i="6"/>
  <c r="AG85" i="5"/>
  <c r="AF85" i="7"/>
  <c r="AG85" i="6"/>
  <c r="AH95" i="5"/>
  <c r="AH95" i="6"/>
  <c r="AG95" i="7"/>
  <c r="AH84" i="5"/>
  <c r="AH84" i="6"/>
  <c r="AG84" i="7"/>
  <c r="AH96" i="5"/>
  <c r="AG96" i="7"/>
  <c r="AH96" i="6"/>
  <c r="AH93" i="5"/>
  <c r="AG93" i="7"/>
  <c r="AH93" i="6"/>
  <c r="AH94" i="5"/>
  <c r="AH94" i="6"/>
  <c r="AG94" i="7"/>
  <c r="AG97" i="5"/>
  <c r="AF97" i="7"/>
  <c r="AG97" i="6"/>
  <c r="AH54" i="1"/>
  <c r="AG154" i="5"/>
  <c r="AF75" i="7"/>
  <c r="AG160" i="5"/>
  <c r="AG75" i="6"/>
  <c r="AG160" i="6" s="1"/>
  <c r="AH50" i="1"/>
  <c r="AH70" i="5" s="1"/>
  <c r="AH57" i="1"/>
  <c r="AH77" i="5" s="1"/>
  <c r="AF73" i="7"/>
  <c r="AG158" i="5"/>
  <c r="AG73" i="6"/>
  <c r="AG158" i="6" s="1"/>
  <c r="AF80" i="7"/>
  <c r="AG80" i="6"/>
  <c r="AG165" i="6" s="1"/>
  <c r="AG165" i="5"/>
  <c r="AF72" i="7"/>
  <c r="AH53" i="1"/>
  <c r="AH73" i="5" s="1"/>
  <c r="AH60" i="1"/>
  <c r="AH80" i="5" s="1"/>
  <c r="AF79" i="7"/>
  <c r="AG79" i="6"/>
  <c r="AG164" i="6" s="1"/>
  <c r="AG164" i="5"/>
  <c r="AF76" i="7"/>
  <c r="AG76" i="6"/>
  <c r="AG161" i="6" s="1"/>
  <c r="AG161" i="5"/>
  <c r="AH56" i="1"/>
  <c r="AH76" i="5" s="1"/>
  <c r="AH48" i="1"/>
  <c r="AF77" i="7"/>
  <c r="AG162" i="5"/>
  <c r="AG77" i="6"/>
  <c r="AG162" i="6" s="1"/>
  <c r="AH52" i="1"/>
  <c r="AH58" i="1"/>
  <c r="AH78" i="5" s="1"/>
  <c r="AF78" i="7"/>
  <c r="AG78" i="6"/>
  <c r="AG163" i="6" s="1"/>
  <c r="AG163" i="5"/>
  <c r="AF81" i="7"/>
  <c r="AF167" i="7" s="1"/>
  <c r="AG81" i="6"/>
  <c r="AG166" i="6" s="1"/>
  <c r="AG166" i="5"/>
  <c r="AH59" i="1"/>
  <c r="AH79" i="5" s="1"/>
  <c r="AF74" i="7"/>
  <c r="AG74" i="6"/>
  <c r="AG159" i="6" s="1"/>
  <c r="AG159" i="5"/>
  <c r="AI52" i="1"/>
  <c r="AI71" i="1"/>
  <c r="AI70" i="1"/>
  <c r="AI66" i="1"/>
  <c r="AI68" i="1"/>
  <c r="AI72" i="1"/>
  <c r="AH65" i="1"/>
  <c r="AI64" i="1"/>
  <c r="AI76" i="1"/>
  <c r="AI75" i="1"/>
  <c r="AI73" i="1"/>
  <c r="AI74" i="1"/>
  <c r="AI69" i="1"/>
  <c r="AH116" i="5" l="1"/>
  <c r="AG68" i="7"/>
  <c r="AF154" i="7"/>
  <c r="AG68" i="6"/>
  <c r="AF153" i="6"/>
  <c r="AF168" i="6" s="1"/>
  <c r="AF116" i="6"/>
  <c r="AE100" i="7"/>
  <c r="AD116" i="7"/>
  <c r="AI68" i="5"/>
  <c r="AH153" i="5"/>
  <c r="AG104" i="6"/>
  <c r="AG120" i="6" s="1"/>
  <c r="AI72" i="6"/>
  <c r="AI157" i="6" s="1"/>
  <c r="AI72" i="5"/>
  <c r="AI157" i="5" s="1"/>
  <c r="AH72" i="6"/>
  <c r="AH157" i="6" s="1"/>
  <c r="AH72" i="5"/>
  <c r="AH157" i="5" s="1"/>
  <c r="AG74" i="7"/>
  <c r="AG160" i="7" s="1"/>
  <c r="AH74" i="5"/>
  <c r="AG168" i="5"/>
  <c r="AE169" i="7"/>
  <c r="AF112" i="7"/>
  <c r="AF128" i="7" s="1"/>
  <c r="AF166" i="7"/>
  <c r="AF107" i="7"/>
  <c r="AF123" i="7" s="1"/>
  <c r="AF161" i="7"/>
  <c r="AF111" i="7"/>
  <c r="AF127" i="7" s="1"/>
  <c r="AF165" i="7"/>
  <c r="AF105" i="7"/>
  <c r="AF121" i="7" s="1"/>
  <c r="AF159" i="7"/>
  <c r="AF106" i="7"/>
  <c r="AF122" i="7" s="1"/>
  <c r="AF160" i="7"/>
  <c r="AF104" i="7"/>
  <c r="AF120" i="7" s="1"/>
  <c r="AF158" i="7"/>
  <c r="AF102" i="7"/>
  <c r="AF118" i="7" s="1"/>
  <c r="AF156" i="7"/>
  <c r="AF109" i="7"/>
  <c r="AF125" i="7" s="1"/>
  <c r="AF163" i="7"/>
  <c r="AF110" i="7"/>
  <c r="AF126" i="7" s="1"/>
  <c r="AF164" i="7"/>
  <c r="AF108" i="7"/>
  <c r="AF124" i="7" s="1"/>
  <c r="AF162" i="7"/>
  <c r="AG107" i="6"/>
  <c r="AG123" i="6" s="1"/>
  <c r="AG108" i="6"/>
  <c r="AG124" i="6" s="1"/>
  <c r="AG112" i="6"/>
  <c r="AG128" i="6" s="1"/>
  <c r="AG102" i="6"/>
  <c r="AG118" i="6" s="1"/>
  <c r="AG105" i="6"/>
  <c r="AG121" i="6" s="1"/>
  <c r="AG109" i="6"/>
  <c r="AG125" i="6" s="1"/>
  <c r="AG111" i="6"/>
  <c r="AG127" i="6" s="1"/>
  <c r="AG110" i="6"/>
  <c r="AG126" i="6" s="1"/>
  <c r="AG106" i="6"/>
  <c r="AG122" i="6" s="1"/>
  <c r="AG113" i="6"/>
  <c r="AG129" i="6" s="1"/>
  <c r="AG101" i="6"/>
  <c r="AG117" i="6" s="1"/>
  <c r="AF101" i="7"/>
  <c r="AF117" i="7" s="1"/>
  <c r="AH74" i="6"/>
  <c r="AH159" i="6" s="1"/>
  <c r="AH70" i="6"/>
  <c r="AH155" i="6" s="1"/>
  <c r="AG70" i="7"/>
  <c r="AF113" i="7"/>
  <c r="AF129" i="7" s="1"/>
  <c r="AG111" i="5"/>
  <c r="AG127" i="5" s="1"/>
  <c r="AG112" i="5"/>
  <c r="AG128" i="5" s="1"/>
  <c r="AG109" i="5"/>
  <c r="AG125" i="5" s="1"/>
  <c r="AG110" i="5"/>
  <c r="AG126" i="5" s="1"/>
  <c r="AG106" i="5"/>
  <c r="AG122" i="5" s="1"/>
  <c r="AG105" i="5"/>
  <c r="AG121" i="5" s="1"/>
  <c r="AG107" i="5"/>
  <c r="AG123" i="5" s="1"/>
  <c r="AG113" i="5"/>
  <c r="AG129" i="5" s="1"/>
  <c r="AG108" i="5"/>
  <c r="AG124" i="5" s="1"/>
  <c r="AG104" i="5"/>
  <c r="AG120" i="5" s="1"/>
  <c r="AG101" i="5"/>
  <c r="AG117" i="5" s="1"/>
  <c r="AI89" i="5"/>
  <c r="AI89" i="6"/>
  <c r="AH89" i="7"/>
  <c r="AI90" i="5"/>
  <c r="AI90" i="6"/>
  <c r="AH90" i="7"/>
  <c r="AI94" i="5"/>
  <c r="AH94" i="7"/>
  <c r="AI94" i="6"/>
  <c r="AI88" i="5"/>
  <c r="AI88" i="6"/>
  <c r="AH88" i="7"/>
  <c r="AI95" i="5"/>
  <c r="AI95" i="6"/>
  <c r="AH95" i="7"/>
  <c r="AH85" i="5"/>
  <c r="AG85" i="7"/>
  <c r="AH85" i="6"/>
  <c r="AI96" i="5"/>
  <c r="AH96" i="7"/>
  <c r="AI96" i="6"/>
  <c r="AI92" i="5"/>
  <c r="AI92" i="6"/>
  <c r="AH92" i="7"/>
  <c r="AI86" i="5"/>
  <c r="AH86" i="7"/>
  <c r="AI86" i="6"/>
  <c r="AI93" i="5"/>
  <c r="AI93" i="6"/>
  <c r="AH93" i="7"/>
  <c r="AI91" i="5"/>
  <c r="AI91" i="6"/>
  <c r="AH91" i="7"/>
  <c r="AI84" i="5"/>
  <c r="AI84" i="6"/>
  <c r="AH84" i="7"/>
  <c r="AI55" i="1"/>
  <c r="AH77" i="1"/>
  <c r="AH61" i="1"/>
  <c r="AH81" i="5" s="1"/>
  <c r="AG73" i="7"/>
  <c r="AH73" i="6"/>
  <c r="AH158" i="6" s="1"/>
  <c r="AH158" i="5"/>
  <c r="AH155" i="5"/>
  <c r="AH72" i="7"/>
  <c r="AH158" i="7" s="1"/>
  <c r="AI54" i="1"/>
  <c r="AI74" i="5" s="1"/>
  <c r="AI57" i="1"/>
  <c r="AI77" i="5" s="1"/>
  <c r="AI53" i="1"/>
  <c r="AI73" i="5" s="1"/>
  <c r="AH49" i="1"/>
  <c r="AH69" i="5" s="1"/>
  <c r="AI60" i="1"/>
  <c r="AI80" i="5" s="1"/>
  <c r="AI58" i="1"/>
  <c r="AI78" i="5" s="1"/>
  <c r="AG77" i="7"/>
  <c r="AH162" i="5"/>
  <c r="AH77" i="6"/>
  <c r="AH162" i="6" s="1"/>
  <c r="AG79" i="7"/>
  <c r="AH164" i="5"/>
  <c r="AH79" i="6"/>
  <c r="AH164" i="6" s="1"/>
  <c r="AI50" i="1"/>
  <c r="AI70" i="5" s="1"/>
  <c r="AI48" i="1"/>
  <c r="AH71" i="1"/>
  <c r="AH55" i="1"/>
  <c r="AH75" i="5" s="1"/>
  <c r="AI59" i="1"/>
  <c r="AI79" i="5" s="1"/>
  <c r="AG78" i="7"/>
  <c r="AH78" i="6"/>
  <c r="AH163" i="6" s="1"/>
  <c r="AH163" i="5"/>
  <c r="AI56" i="1"/>
  <c r="AI76" i="5" s="1"/>
  <c r="AG72" i="7"/>
  <c r="AG76" i="7"/>
  <c r="AH76" i="6"/>
  <c r="AH161" i="6" s="1"/>
  <c r="AH161" i="5"/>
  <c r="AG80" i="7"/>
  <c r="AH165" i="5"/>
  <c r="AH80" i="6"/>
  <c r="AH165" i="6" s="1"/>
  <c r="AJ71" i="1"/>
  <c r="AJ73" i="1"/>
  <c r="AJ72" i="1"/>
  <c r="AJ76" i="1"/>
  <c r="AJ66" i="1"/>
  <c r="AJ69" i="1"/>
  <c r="AJ64" i="1"/>
  <c r="AJ68" i="1"/>
  <c r="AJ75" i="1"/>
  <c r="AJ74" i="1"/>
  <c r="AI65" i="1"/>
  <c r="AJ70" i="1"/>
  <c r="AI104" i="6" l="1"/>
  <c r="AI120" i="6" s="1"/>
  <c r="AH104" i="6"/>
  <c r="AH120" i="6" s="1"/>
  <c r="AI116" i="5"/>
  <c r="AF100" i="7"/>
  <c r="AE116" i="7"/>
  <c r="AH68" i="6"/>
  <c r="AG153" i="6"/>
  <c r="AG168" i="6" s="1"/>
  <c r="AG116" i="6"/>
  <c r="AH68" i="7"/>
  <c r="AG154" i="7"/>
  <c r="AJ68" i="5"/>
  <c r="AI153" i="5"/>
  <c r="AG106" i="7"/>
  <c r="AG122" i="7" s="1"/>
  <c r="AI75" i="6"/>
  <c r="AI160" i="6" s="1"/>
  <c r="AI75" i="5"/>
  <c r="AI160" i="5" s="1"/>
  <c r="AF169" i="7"/>
  <c r="AH106" i="5"/>
  <c r="AH122" i="5" s="1"/>
  <c r="AH159" i="5"/>
  <c r="AG105" i="7"/>
  <c r="AG121" i="7" s="1"/>
  <c r="AG159" i="7"/>
  <c r="AG111" i="7"/>
  <c r="AG127" i="7" s="1"/>
  <c r="AG165" i="7"/>
  <c r="AG108" i="7"/>
  <c r="AG124" i="7" s="1"/>
  <c r="AG162" i="7"/>
  <c r="AG109" i="7"/>
  <c r="AG125" i="7" s="1"/>
  <c r="AG163" i="7"/>
  <c r="AG112" i="7"/>
  <c r="AG128" i="7" s="1"/>
  <c r="AG166" i="7"/>
  <c r="AG102" i="7"/>
  <c r="AG118" i="7" s="1"/>
  <c r="AG156" i="7"/>
  <c r="AG110" i="7"/>
  <c r="AG126" i="7" s="1"/>
  <c r="AG164" i="7"/>
  <c r="AG104" i="7"/>
  <c r="AG120" i="7" s="1"/>
  <c r="AG158" i="7"/>
  <c r="AH109" i="6"/>
  <c r="AH125" i="6" s="1"/>
  <c r="AH108" i="6"/>
  <c r="AH124" i="6" s="1"/>
  <c r="AH102" i="6"/>
  <c r="AH118" i="6" s="1"/>
  <c r="AH112" i="6"/>
  <c r="AH128" i="6" s="1"/>
  <c r="AH105" i="6"/>
  <c r="AH121" i="6" s="1"/>
  <c r="AH106" i="6"/>
  <c r="AH122" i="6" s="1"/>
  <c r="AH111" i="6"/>
  <c r="AH127" i="6" s="1"/>
  <c r="AH110" i="6"/>
  <c r="AH126" i="6" s="1"/>
  <c r="AH104" i="7"/>
  <c r="AH120" i="7" s="1"/>
  <c r="AH75" i="7"/>
  <c r="AI70" i="6"/>
  <c r="AI155" i="6" s="1"/>
  <c r="AH70" i="7"/>
  <c r="AG69" i="7"/>
  <c r="AH69" i="6"/>
  <c r="AH154" i="6" s="1"/>
  <c r="AH110" i="5"/>
  <c r="AH126" i="5" s="1"/>
  <c r="AH112" i="5"/>
  <c r="AH128" i="5" s="1"/>
  <c r="AH111" i="5"/>
  <c r="AH127" i="5" s="1"/>
  <c r="AH102" i="5"/>
  <c r="AH118" i="5" s="1"/>
  <c r="AH105" i="5"/>
  <c r="AH121" i="5" s="1"/>
  <c r="AH104" i="5"/>
  <c r="AH120" i="5" s="1"/>
  <c r="AH109" i="5"/>
  <c r="AH125" i="5" s="1"/>
  <c r="AH108" i="5"/>
  <c r="AH124" i="5" s="1"/>
  <c r="AI104" i="5"/>
  <c r="AI120" i="5" s="1"/>
  <c r="AI85" i="5"/>
  <c r="AH85" i="7"/>
  <c r="AI85" i="6"/>
  <c r="AJ94" i="5"/>
  <c r="AJ94" i="6"/>
  <c r="AI94" i="7"/>
  <c r="AJ93" i="5"/>
  <c r="AI93" i="7"/>
  <c r="AJ93" i="6"/>
  <c r="AH97" i="5"/>
  <c r="AG97" i="7"/>
  <c r="AH97" i="6"/>
  <c r="AJ88" i="5"/>
  <c r="AI88" i="7"/>
  <c r="AJ88" i="6"/>
  <c r="AJ96" i="5"/>
  <c r="AJ96" i="6"/>
  <c r="AI96" i="7"/>
  <c r="AJ95" i="5"/>
  <c r="AI95" i="7"/>
  <c r="AJ95" i="6"/>
  <c r="AH91" i="5"/>
  <c r="AH91" i="6"/>
  <c r="AG91" i="7"/>
  <c r="AJ90" i="5"/>
  <c r="AJ90" i="6"/>
  <c r="AI90" i="7"/>
  <c r="AJ89" i="5"/>
  <c r="AJ89" i="6"/>
  <c r="AI89" i="7"/>
  <c r="AJ91" i="5"/>
  <c r="AJ91" i="6"/>
  <c r="AI91" i="7"/>
  <c r="AJ86" i="5"/>
  <c r="AI86" i="7"/>
  <c r="AJ86" i="6"/>
  <c r="AJ84" i="5"/>
  <c r="AJ84" i="6"/>
  <c r="AI84" i="7"/>
  <c r="AJ92" i="5"/>
  <c r="AI92" i="7"/>
  <c r="AJ92" i="6"/>
  <c r="AJ56" i="1"/>
  <c r="AJ55" i="1"/>
  <c r="AJ50" i="1"/>
  <c r="AJ70" i="5" s="1"/>
  <c r="AG75" i="7"/>
  <c r="AG161" i="7" s="1"/>
  <c r="AH75" i="6"/>
  <c r="AH160" i="6" s="1"/>
  <c r="AH160" i="5"/>
  <c r="AJ58" i="1"/>
  <c r="AJ78" i="5" s="1"/>
  <c r="AJ52" i="1"/>
  <c r="AJ53" i="1"/>
  <c r="AJ73" i="5" s="1"/>
  <c r="AI155" i="5"/>
  <c r="AJ59" i="1"/>
  <c r="AJ79" i="5" s="1"/>
  <c r="AJ48" i="1"/>
  <c r="AK52" i="1"/>
  <c r="AI77" i="1"/>
  <c r="AI61" i="1"/>
  <c r="AI81" i="5" s="1"/>
  <c r="AH78" i="7"/>
  <c r="AI163" i="5"/>
  <c r="AI78" i="6"/>
  <c r="AI163" i="6" s="1"/>
  <c r="AH80" i="7"/>
  <c r="AI80" i="6"/>
  <c r="AI165" i="6" s="1"/>
  <c r="AI165" i="5"/>
  <c r="AH77" i="7"/>
  <c r="AI162" i="5"/>
  <c r="AI77" i="6"/>
  <c r="AI162" i="6" s="1"/>
  <c r="AG81" i="7"/>
  <c r="AG167" i="7" s="1"/>
  <c r="AH166" i="5"/>
  <c r="AH81" i="6"/>
  <c r="AH166" i="6" s="1"/>
  <c r="AH154" i="5"/>
  <c r="AJ54" i="1"/>
  <c r="AJ74" i="5" s="1"/>
  <c r="AI49" i="1"/>
  <c r="AI69" i="5" s="1"/>
  <c r="AH76" i="7"/>
  <c r="AI76" i="6"/>
  <c r="AI161" i="6" s="1"/>
  <c r="AI161" i="5"/>
  <c r="AH79" i="7"/>
  <c r="AI79" i="6"/>
  <c r="AI164" i="6" s="1"/>
  <c r="AI164" i="5"/>
  <c r="AJ60" i="1"/>
  <c r="AJ80" i="5" s="1"/>
  <c r="AH73" i="7"/>
  <c r="AI73" i="6"/>
  <c r="AI158" i="6" s="1"/>
  <c r="AI158" i="5"/>
  <c r="AH74" i="7"/>
  <c r="AI74" i="6"/>
  <c r="AI159" i="6" s="1"/>
  <c r="AI159" i="5"/>
  <c r="AJ57" i="1"/>
  <c r="AJ77" i="5" s="1"/>
  <c r="AK71" i="1"/>
  <c r="AK75" i="1"/>
  <c r="AK69" i="1"/>
  <c r="AK76" i="1"/>
  <c r="AK72" i="1"/>
  <c r="AJ65" i="1"/>
  <c r="AK74" i="1"/>
  <c r="AK70" i="1"/>
  <c r="AK66" i="1"/>
  <c r="AK68" i="1"/>
  <c r="AK64" i="1"/>
  <c r="AK73" i="1"/>
  <c r="AJ116" i="5" l="1"/>
  <c r="AI68" i="7"/>
  <c r="AH154" i="7"/>
  <c r="AI68" i="6"/>
  <c r="AH153" i="6"/>
  <c r="AH168" i="6" s="1"/>
  <c r="AH116" i="6"/>
  <c r="AG100" i="7"/>
  <c r="AF116" i="7"/>
  <c r="AK68" i="5"/>
  <c r="AJ153" i="5"/>
  <c r="AI107" i="6"/>
  <c r="AI123" i="6" s="1"/>
  <c r="AK72" i="6"/>
  <c r="AK157" i="6" s="1"/>
  <c r="AK72" i="5"/>
  <c r="AJ72" i="6"/>
  <c r="AJ157" i="6" s="1"/>
  <c r="AJ72" i="5"/>
  <c r="AJ157" i="5" s="1"/>
  <c r="AJ75" i="6"/>
  <c r="AJ160" i="6" s="1"/>
  <c r="AJ75" i="5"/>
  <c r="AJ160" i="5" s="1"/>
  <c r="AJ76" i="6"/>
  <c r="AJ161" i="6" s="1"/>
  <c r="AJ76" i="5"/>
  <c r="AH168" i="5"/>
  <c r="AH110" i="7"/>
  <c r="AH126" i="7" s="1"/>
  <c r="AH164" i="7"/>
  <c r="AH102" i="7"/>
  <c r="AH118" i="7" s="1"/>
  <c r="AH156" i="7"/>
  <c r="AH105" i="7"/>
  <c r="AH121" i="7" s="1"/>
  <c r="AH159" i="7"/>
  <c r="AH109" i="7"/>
  <c r="AH125" i="7" s="1"/>
  <c r="AH163" i="7"/>
  <c r="AH108" i="7"/>
  <c r="AH124" i="7" s="1"/>
  <c r="AH162" i="7"/>
  <c r="AH111" i="7"/>
  <c r="AH127" i="7" s="1"/>
  <c r="AH165" i="7"/>
  <c r="AH107" i="7"/>
  <c r="AH123" i="7" s="1"/>
  <c r="AH161" i="7"/>
  <c r="AG101" i="7"/>
  <c r="AG117" i="7" s="1"/>
  <c r="AG155" i="7"/>
  <c r="AG169" i="7" s="1"/>
  <c r="AH112" i="7"/>
  <c r="AH128" i="7" s="1"/>
  <c r="AH166" i="7"/>
  <c r="AH106" i="7"/>
  <c r="AH122" i="7" s="1"/>
  <c r="AH160" i="7"/>
  <c r="AH101" i="6"/>
  <c r="AH117" i="6" s="1"/>
  <c r="AI102" i="6"/>
  <c r="AI118" i="6" s="1"/>
  <c r="AI112" i="6"/>
  <c r="AI128" i="6" s="1"/>
  <c r="AI106" i="6"/>
  <c r="AI122" i="6" s="1"/>
  <c r="AI110" i="6"/>
  <c r="AI126" i="6" s="1"/>
  <c r="AI108" i="6"/>
  <c r="AI124" i="6" s="1"/>
  <c r="AI111" i="6"/>
  <c r="AI127" i="6" s="1"/>
  <c r="AI109" i="6"/>
  <c r="AI125" i="6" s="1"/>
  <c r="AI105" i="6"/>
  <c r="AI121" i="6" s="1"/>
  <c r="AH107" i="6"/>
  <c r="AH123" i="6" s="1"/>
  <c r="AH113" i="6"/>
  <c r="AH129" i="6" s="1"/>
  <c r="AI75" i="7"/>
  <c r="AI76" i="7"/>
  <c r="AJ70" i="6"/>
  <c r="AJ155" i="6" s="1"/>
  <c r="AI70" i="7"/>
  <c r="AH69" i="7"/>
  <c r="AI69" i="6"/>
  <c r="AI154" i="6" s="1"/>
  <c r="AG113" i="7"/>
  <c r="AG129" i="7" s="1"/>
  <c r="AG107" i="7"/>
  <c r="AG123" i="7" s="1"/>
  <c r="AI112" i="5"/>
  <c r="AI128" i="5" s="1"/>
  <c r="AI108" i="5"/>
  <c r="AI124" i="5" s="1"/>
  <c r="AH113" i="5"/>
  <c r="AH129" i="5" s="1"/>
  <c r="AI110" i="5"/>
  <c r="AI126" i="5" s="1"/>
  <c r="AI102" i="5"/>
  <c r="AI118" i="5" s="1"/>
  <c r="AI107" i="5"/>
  <c r="AI123" i="5" s="1"/>
  <c r="AI105" i="5"/>
  <c r="AI121" i="5" s="1"/>
  <c r="AI106" i="5"/>
  <c r="AI122" i="5" s="1"/>
  <c r="AI109" i="5"/>
  <c r="AI125" i="5" s="1"/>
  <c r="AI111" i="5"/>
  <c r="AI127" i="5" s="1"/>
  <c r="AH101" i="5"/>
  <c r="AH117" i="5" s="1"/>
  <c r="AH107" i="5"/>
  <c r="AH123" i="5" s="1"/>
  <c r="AK89" i="5"/>
  <c r="AK89" i="6"/>
  <c r="AJ89" i="7"/>
  <c r="AI97" i="5"/>
  <c r="AH97" i="7"/>
  <c r="AI97" i="6"/>
  <c r="AK93" i="5"/>
  <c r="AK93" i="6"/>
  <c r="AJ93" i="7"/>
  <c r="AK88" i="5"/>
  <c r="AK88" i="6"/>
  <c r="AJ88" i="7"/>
  <c r="AK86" i="5"/>
  <c r="AK86" i="6"/>
  <c r="AJ86" i="7"/>
  <c r="AK95" i="5"/>
  <c r="AJ95" i="7"/>
  <c r="AK95" i="6"/>
  <c r="AK94" i="5"/>
  <c r="AJ94" i="7"/>
  <c r="AK94" i="6"/>
  <c r="AK91" i="5"/>
  <c r="AK91" i="6"/>
  <c r="AJ91" i="7"/>
  <c r="AK92" i="5"/>
  <c r="AJ92" i="7"/>
  <c r="AK92" i="6"/>
  <c r="AK84" i="5"/>
  <c r="AK84" i="6"/>
  <c r="AJ84" i="7"/>
  <c r="AJ85" i="5"/>
  <c r="AJ85" i="6"/>
  <c r="AI85" i="7"/>
  <c r="AK96" i="5"/>
  <c r="AK96" i="6"/>
  <c r="AJ96" i="7"/>
  <c r="AK90" i="5"/>
  <c r="AK90" i="6"/>
  <c r="AJ90" i="7"/>
  <c r="AK60" i="1"/>
  <c r="AK59" i="1"/>
  <c r="AJ77" i="6"/>
  <c r="AJ162" i="6" s="1"/>
  <c r="AI77" i="7"/>
  <c r="AJ162" i="5"/>
  <c r="AJ72" i="7"/>
  <c r="AJ158" i="7" s="1"/>
  <c r="AK157" i="5"/>
  <c r="AJ78" i="6"/>
  <c r="AJ163" i="6" s="1"/>
  <c r="AJ163" i="5"/>
  <c r="AI78" i="7"/>
  <c r="AI154" i="5"/>
  <c r="AJ74" i="6"/>
  <c r="AJ159" i="6" s="1"/>
  <c r="AJ159" i="5"/>
  <c r="AI74" i="7"/>
  <c r="AI79" i="7"/>
  <c r="AJ79" i="6"/>
  <c r="AJ164" i="6" s="1"/>
  <c r="AJ164" i="5"/>
  <c r="AJ77" i="1"/>
  <c r="AJ61" i="1"/>
  <c r="AJ81" i="5" s="1"/>
  <c r="AH81" i="7"/>
  <c r="AH167" i="7" s="1"/>
  <c r="AI81" i="6"/>
  <c r="AI166" i="6" s="1"/>
  <c r="AI166" i="5"/>
  <c r="AJ155" i="5"/>
  <c r="AK56" i="1"/>
  <c r="AK76" i="5" s="1"/>
  <c r="AK53" i="1"/>
  <c r="AK73" i="5" s="1"/>
  <c r="AK48" i="1"/>
  <c r="AJ158" i="5"/>
  <c r="AI73" i="7"/>
  <c r="AJ73" i="6"/>
  <c r="AJ158" i="6" s="1"/>
  <c r="AK50" i="1"/>
  <c r="AK70" i="5" s="1"/>
  <c r="AK55" i="1"/>
  <c r="AK75" i="5" s="1"/>
  <c r="AJ80" i="6"/>
  <c r="AJ165" i="6" s="1"/>
  <c r="AI80" i="7"/>
  <c r="AJ165" i="5"/>
  <c r="AK54" i="1"/>
  <c r="AK74" i="5" s="1"/>
  <c r="AK58" i="1"/>
  <c r="AK78" i="5" s="1"/>
  <c r="AK57" i="1"/>
  <c r="AK77" i="5" s="1"/>
  <c r="AI72" i="7"/>
  <c r="AJ49" i="1"/>
  <c r="AJ69" i="5" s="1"/>
  <c r="AL71" i="1"/>
  <c r="AL72" i="1"/>
  <c r="AL64" i="1"/>
  <c r="AL69" i="1"/>
  <c r="AK65" i="1"/>
  <c r="AL73" i="1"/>
  <c r="AL70" i="1"/>
  <c r="AL76" i="1"/>
  <c r="AL74" i="1"/>
  <c r="AL66" i="1"/>
  <c r="AL68" i="1"/>
  <c r="AL75" i="1"/>
  <c r="AK104" i="6" l="1"/>
  <c r="AK116" i="5"/>
  <c r="AJ104" i="6"/>
  <c r="AJ120" i="6" s="1"/>
  <c r="AH100" i="7"/>
  <c r="AG116" i="7"/>
  <c r="AJ68" i="6"/>
  <c r="AI153" i="6"/>
  <c r="AI168" i="6" s="1"/>
  <c r="AI116" i="6"/>
  <c r="AJ68" i="7"/>
  <c r="AI154" i="7"/>
  <c r="AL68" i="5"/>
  <c r="AK153" i="5"/>
  <c r="AJ107" i="6"/>
  <c r="AJ123" i="6" s="1"/>
  <c r="AJ108" i="6"/>
  <c r="AJ124" i="6" s="1"/>
  <c r="AK79" i="6"/>
  <c r="AK164" i="6" s="1"/>
  <c r="AK79" i="5"/>
  <c r="AK164" i="5" s="1"/>
  <c r="AK80" i="5"/>
  <c r="AK165" i="5" s="1"/>
  <c r="AJ108" i="5"/>
  <c r="AJ124" i="5" s="1"/>
  <c r="AJ161" i="5"/>
  <c r="AI168" i="5"/>
  <c r="AI106" i="7"/>
  <c r="AI122" i="7" s="1"/>
  <c r="AI160" i="7"/>
  <c r="AI108" i="7"/>
  <c r="AI124" i="7" s="1"/>
  <c r="AI162" i="7"/>
  <c r="AI105" i="7"/>
  <c r="AI121" i="7" s="1"/>
  <c r="AI159" i="7"/>
  <c r="AI110" i="7"/>
  <c r="AI126" i="7" s="1"/>
  <c r="AI164" i="7"/>
  <c r="AH101" i="7"/>
  <c r="AH117" i="7" s="1"/>
  <c r="AH155" i="7"/>
  <c r="AH169" i="7" s="1"/>
  <c r="AI107" i="7"/>
  <c r="AI123" i="7" s="1"/>
  <c r="AI161" i="7"/>
  <c r="AI109" i="7"/>
  <c r="AI125" i="7" s="1"/>
  <c r="AI163" i="7"/>
  <c r="AI112" i="7"/>
  <c r="AI128" i="7" s="1"/>
  <c r="AI166" i="7"/>
  <c r="AI104" i="7"/>
  <c r="AI120" i="7" s="1"/>
  <c r="AI158" i="7"/>
  <c r="AI111" i="7"/>
  <c r="AI127" i="7" s="1"/>
  <c r="AI165" i="7"/>
  <c r="AI102" i="7"/>
  <c r="AI118" i="7" s="1"/>
  <c r="AI156" i="7"/>
  <c r="AJ111" i="6"/>
  <c r="AJ127" i="6" s="1"/>
  <c r="AI101" i="6"/>
  <c r="AI117" i="6" s="1"/>
  <c r="AJ102" i="6"/>
  <c r="AJ118" i="6" s="1"/>
  <c r="AJ110" i="6"/>
  <c r="AJ126" i="6" s="1"/>
  <c r="AJ109" i="6"/>
  <c r="AJ125" i="6" s="1"/>
  <c r="AJ112" i="6"/>
  <c r="AJ128" i="6" s="1"/>
  <c r="AJ105" i="6"/>
  <c r="AJ121" i="6" s="1"/>
  <c r="AJ106" i="6"/>
  <c r="AJ122" i="6" s="1"/>
  <c r="AJ79" i="7"/>
  <c r="AJ165" i="7" s="1"/>
  <c r="AK80" i="6"/>
  <c r="AK165" i="6" s="1"/>
  <c r="AI69" i="7"/>
  <c r="AJ69" i="6"/>
  <c r="AJ154" i="6" s="1"/>
  <c r="AK70" i="6"/>
  <c r="AK155" i="6" s="1"/>
  <c r="AJ70" i="7"/>
  <c r="AJ156" i="7" s="1"/>
  <c r="AI113" i="6"/>
  <c r="AI129" i="6" s="1"/>
  <c r="AH113" i="7"/>
  <c r="AH129" i="7" s="1"/>
  <c r="AJ80" i="7"/>
  <c r="AJ166" i="7" s="1"/>
  <c r="AJ104" i="7"/>
  <c r="AJ120" i="7" s="1"/>
  <c r="AK120" i="6"/>
  <c r="AJ110" i="5"/>
  <c r="AJ126" i="5" s="1"/>
  <c r="AK104" i="5"/>
  <c r="AK120" i="5" s="1"/>
  <c r="AJ112" i="5"/>
  <c r="AJ128" i="5" s="1"/>
  <c r="AJ109" i="5"/>
  <c r="AJ125" i="5" s="1"/>
  <c r="AJ106" i="5"/>
  <c r="AJ122" i="5" s="1"/>
  <c r="AI101" i="5"/>
  <c r="AI117" i="5" s="1"/>
  <c r="AJ102" i="5"/>
  <c r="AJ118" i="5" s="1"/>
  <c r="AJ111" i="5"/>
  <c r="AJ127" i="5" s="1"/>
  <c r="AJ107" i="5"/>
  <c r="AJ123" i="5" s="1"/>
  <c r="AI113" i="5"/>
  <c r="AI129" i="5" s="1"/>
  <c r="AJ105" i="5"/>
  <c r="AJ121" i="5" s="1"/>
  <c r="AJ104" i="5"/>
  <c r="AJ120" i="5" s="1"/>
  <c r="AL88" i="5"/>
  <c r="AK88" i="7"/>
  <c r="AL88" i="6"/>
  <c r="AL93" i="5"/>
  <c r="AK93" i="7"/>
  <c r="AL93" i="6"/>
  <c r="AL96" i="5"/>
  <c r="AK96" i="7"/>
  <c r="AL96" i="6"/>
  <c r="AL89" i="5"/>
  <c r="AL89" i="6"/>
  <c r="AK89" i="7"/>
  <c r="AL95" i="5"/>
  <c r="AL95" i="6"/>
  <c r="AK95" i="7"/>
  <c r="AL84" i="5"/>
  <c r="AL84" i="6"/>
  <c r="AK84" i="7"/>
  <c r="AL86" i="5"/>
  <c r="AK86" i="7"/>
  <c r="AL86" i="6"/>
  <c r="AL91" i="5"/>
  <c r="AK91" i="7"/>
  <c r="AL91" i="6"/>
  <c r="AJ97" i="5"/>
  <c r="AI97" i="7"/>
  <c r="AJ97" i="6"/>
  <c r="AL94" i="5"/>
  <c r="AK94" i="7"/>
  <c r="AL94" i="6"/>
  <c r="AL92" i="5"/>
  <c r="AL92" i="6"/>
  <c r="AK92" i="7"/>
  <c r="AL90" i="5"/>
  <c r="AK90" i="7"/>
  <c r="AL90" i="6"/>
  <c r="AK85" i="5"/>
  <c r="AJ85" i="7"/>
  <c r="AK85" i="6"/>
  <c r="AL57" i="1"/>
  <c r="AK77" i="1"/>
  <c r="AK61" i="1"/>
  <c r="AK81" i="5" s="1"/>
  <c r="AK49" i="1"/>
  <c r="AK69" i="5" s="1"/>
  <c r="AJ154" i="5"/>
  <c r="AJ73" i="7"/>
  <c r="AK73" i="6"/>
  <c r="AK158" i="6" s="1"/>
  <c r="AK158" i="5"/>
  <c r="AI81" i="7"/>
  <c r="AI167" i="7" s="1"/>
  <c r="AJ166" i="5"/>
  <c r="AJ81" i="6"/>
  <c r="AJ166" i="6" s="1"/>
  <c r="AL54" i="1"/>
  <c r="AL74" i="5" s="1"/>
  <c r="AL55" i="1"/>
  <c r="AL75" i="5" s="1"/>
  <c r="AJ75" i="7"/>
  <c r="AK75" i="6"/>
  <c r="AK160" i="6" s="1"/>
  <c r="AK160" i="5"/>
  <c r="AL48" i="1"/>
  <c r="AL50" i="1"/>
  <c r="AL70" i="5" s="1"/>
  <c r="AL58" i="1"/>
  <c r="AL78" i="5" s="1"/>
  <c r="AK155" i="5"/>
  <c r="AL52" i="1"/>
  <c r="AJ77" i="7"/>
  <c r="AK162" i="5"/>
  <c r="AK77" i="6"/>
  <c r="AK162" i="6" s="1"/>
  <c r="AJ76" i="7"/>
  <c r="AK161" i="5"/>
  <c r="AK76" i="6"/>
  <c r="AK161" i="6" s="1"/>
  <c r="AJ78" i="7"/>
  <c r="AK78" i="6"/>
  <c r="AK163" i="6" s="1"/>
  <c r="AK163" i="5"/>
  <c r="AL59" i="1"/>
  <c r="AL79" i="5" s="1"/>
  <c r="AL53" i="1"/>
  <c r="AL73" i="5" s="1"/>
  <c r="AJ74" i="7"/>
  <c r="AK159" i="5"/>
  <c r="AK74" i="6"/>
  <c r="AK159" i="6" s="1"/>
  <c r="AL60" i="1"/>
  <c r="AL80" i="5" s="1"/>
  <c r="AL56" i="1"/>
  <c r="AL76" i="5" s="1"/>
  <c r="AM71" i="1"/>
  <c r="AM73" i="1"/>
  <c r="AM74" i="1"/>
  <c r="AM70" i="1"/>
  <c r="AM64" i="1"/>
  <c r="AM75" i="1"/>
  <c r="AM69" i="1"/>
  <c r="AM68" i="1"/>
  <c r="AL65" i="1"/>
  <c r="AM76" i="1"/>
  <c r="AM66" i="1"/>
  <c r="AM72" i="1"/>
  <c r="AL116" i="5" l="1"/>
  <c r="AK68" i="7"/>
  <c r="AJ154" i="7"/>
  <c r="AK68" i="6"/>
  <c r="AJ153" i="6"/>
  <c r="AJ116" i="6"/>
  <c r="AI100" i="7"/>
  <c r="AH116" i="7"/>
  <c r="AK111" i="6"/>
  <c r="AK127" i="6" s="1"/>
  <c r="AM68" i="5"/>
  <c r="AL153" i="5"/>
  <c r="AK112" i="5"/>
  <c r="AK128" i="5" s="1"/>
  <c r="AJ111" i="7"/>
  <c r="AJ127" i="7" s="1"/>
  <c r="AK112" i="6"/>
  <c r="AK128" i="6" s="1"/>
  <c r="AL72" i="6"/>
  <c r="AL157" i="6" s="1"/>
  <c r="AL72" i="5"/>
  <c r="AL157" i="5" s="1"/>
  <c r="AK77" i="7"/>
  <c r="AK163" i="7" s="1"/>
  <c r="AL77" i="5"/>
  <c r="AJ112" i="7"/>
  <c r="AJ128" i="7" s="1"/>
  <c r="AJ168" i="5"/>
  <c r="AK111" i="5"/>
  <c r="AK127" i="5" s="1"/>
  <c r="AJ106" i="7"/>
  <c r="AJ122" i="7" s="1"/>
  <c r="AJ160" i="7"/>
  <c r="AI101" i="7"/>
  <c r="AI117" i="7" s="1"/>
  <c r="AI155" i="7"/>
  <c r="AI169" i="7" s="1"/>
  <c r="AJ105" i="7"/>
  <c r="AJ121" i="7" s="1"/>
  <c r="AJ159" i="7"/>
  <c r="AJ107" i="7"/>
  <c r="AJ123" i="7" s="1"/>
  <c r="AJ161" i="7"/>
  <c r="AJ108" i="7"/>
  <c r="AJ124" i="7" s="1"/>
  <c r="AJ162" i="7"/>
  <c r="AJ109" i="7"/>
  <c r="AJ125" i="7" s="1"/>
  <c r="AJ163" i="7"/>
  <c r="AJ110" i="7"/>
  <c r="AJ126" i="7" s="1"/>
  <c r="AJ164" i="7"/>
  <c r="AK105" i="6"/>
  <c r="AK121" i="6" s="1"/>
  <c r="AK110" i="6"/>
  <c r="AK126" i="6" s="1"/>
  <c r="AK107" i="6"/>
  <c r="AK123" i="6" s="1"/>
  <c r="AJ101" i="6"/>
  <c r="AJ117" i="6" s="1"/>
  <c r="AJ168" i="6"/>
  <c r="AK106" i="6"/>
  <c r="AK122" i="6" s="1"/>
  <c r="AK108" i="6"/>
  <c r="AK124" i="6" s="1"/>
  <c r="AK109" i="6"/>
  <c r="AK125" i="6" s="1"/>
  <c r="AK102" i="6"/>
  <c r="AK118" i="6" s="1"/>
  <c r="AK69" i="6"/>
  <c r="AK154" i="6" s="1"/>
  <c r="AJ69" i="7"/>
  <c r="AJ102" i="7"/>
  <c r="AJ118" i="7" s="1"/>
  <c r="AJ113" i="6"/>
  <c r="AJ129" i="6" s="1"/>
  <c r="AL77" i="6"/>
  <c r="AL162" i="6" s="1"/>
  <c r="AL70" i="6"/>
  <c r="AL155" i="6" s="1"/>
  <c r="AK70" i="7"/>
  <c r="AI113" i="7"/>
  <c r="AI129" i="7" s="1"/>
  <c r="AK102" i="5"/>
  <c r="AK118" i="5" s="1"/>
  <c r="AK105" i="5"/>
  <c r="AK121" i="5" s="1"/>
  <c r="AK107" i="5"/>
  <c r="AK123" i="5" s="1"/>
  <c r="AK106" i="5"/>
  <c r="AK122" i="5" s="1"/>
  <c r="AJ101" i="5"/>
  <c r="AJ117" i="5" s="1"/>
  <c r="AK108" i="5"/>
  <c r="AK124" i="5" s="1"/>
  <c r="AK110" i="5"/>
  <c r="AK126" i="5" s="1"/>
  <c r="AJ113" i="5"/>
  <c r="AJ129" i="5" s="1"/>
  <c r="AK109" i="5"/>
  <c r="AK125" i="5" s="1"/>
  <c r="AM91" i="5"/>
  <c r="AL91" i="7"/>
  <c r="AM91" i="6"/>
  <c r="AM86" i="5"/>
  <c r="AM86" i="6"/>
  <c r="AL86" i="7"/>
  <c r="AM89" i="5"/>
  <c r="AL89" i="7"/>
  <c r="AM89" i="6"/>
  <c r="AL85" i="5"/>
  <c r="AL85" i="6"/>
  <c r="AK85" i="7"/>
  <c r="AM93" i="5"/>
  <c r="AM93" i="6"/>
  <c r="AL93" i="7"/>
  <c r="AM88" i="5"/>
  <c r="AL88" i="7"/>
  <c r="AM88" i="6"/>
  <c r="AM90" i="5"/>
  <c r="AM90" i="6"/>
  <c r="AL90" i="7"/>
  <c r="AM96" i="5"/>
  <c r="AL96" i="7"/>
  <c r="AM96" i="6"/>
  <c r="AM95" i="5"/>
  <c r="AL95" i="7"/>
  <c r="AM95" i="6"/>
  <c r="AM92" i="5"/>
  <c r="AM92" i="6"/>
  <c r="AL92" i="7"/>
  <c r="AM84" i="5"/>
  <c r="AL84" i="7"/>
  <c r="AM84" i="6"/>
  <c r="AM94" i="5"/>
  <c r="AM94" i="6"/>
  <c r="AL94" i="7"/>
  <c r="AK97" i="5"/>
  <c r="AJ97" i="7"/>
  <c r="AK97" i="6"/>
  <c r="AM52" i="1"/>
  <c r="AM72" i="5" s="1"/>
  <c r="AK76" i="7"/>
  <c r="AL76" i="6"/>
  <c r="AL161" i="6" s="1"/>
  <c r="AL161" i="5"/>
  <c r="AM58" i="1"/>
  <c r="AM78" i="5" s="1"/>
  <c r="AK72" i="7"/>
  <c r="AK80" i="7"/>
  <c r="AL165" i="5"/>
  <c r="AL80" i="6"/>
  <c r="AL165" i="6" s="1"/>
  <c r="AK74" i="7"/>
  <c r="AL74" i="6"/>
  <c r="AL159" i="6" s="1"/>
  <c r="AL159" i="5"/>
  <c r="AM50" i="1"/>
  <c r="AM70" i="5" s="1"/>
  <c r="AM48" i="1"/>
  <c r="AK73" i="7"/>
  <c r="AL73" i="6"/>
  <c r="AL158" i="6" s="1"/>
  <c r="AL158" i="5"/>
  <c r="AL77" i="1"/>
  <c r="AL61" i="1"/>
  <c r="AL81" i="5" s="1"/>
  <c r="AK79" i="7"/>
  <c r="AL164" i="5"/>
  <c r="AL79" i="6"/>
  <c r="AL164" i="6" s="1"/>
  <c r="AM55" i="1"/>
  <c r="AM75" i="5" s="1"/>
  <c r="AM60" i="1"/>
  <c r="AM80" i="5" s="1"/>
  <c r="AK154" i="5"/>
  <c r="AM56" i="1"/>
  <c r="AM76" i="5" s="1"/>
  <c r="AL49" i="1"/>
  <c r="AL69" i="5" s="1"/>
  <c r="AK75" i="7"/>
  <c r="AL75" i="6"/>
  <c r="AL160" i="6" s="1"/>
  <c r="AL160" i="5"/>
  <c r="AJ81" i="7"/>
  <c r="AJ167" i="7" s="1"/>
  <c r="AK81" i="6"/>
  <c r="AK166" i="6" s="1"/>
  <c r="AK166" i="5"/>
  <c r="AM53" i="1"/>
  <c r="AM73" i="5" s="1"/>
  <c r="AM54" i="1"/>
  <c r="AM74" i="5" s="1"/>
  <c r="AK78" i="7"/>
  <c r="AL163" i="5"/>
  <c r="AL78" i="6"/>
  <c r="AL163" i="6" s="1"/>
  <c r="AN56" i="1"/>
  <c r="AN76" i="5" s="1"/>
  <c r="AM57" i="1"/>
  <c r="AM77" i="5" s="1"/>
  <c r="AM59" i="1"/>
  <c r="AM79" i="5" s="1"/>
  <c r="AL155" i="5"/>
  <c r="AN71" i="1"/>
  <c r="AN66" i="1"/>
  <c r="AM65" i="1"/>
  <c r="AN69" i="1"/>
  <c r="AN74" i="1"/>
  <c r="AN64" i="1"/>
  <c r="AN72" i="1"/>
  <c r="AN76" i="1"/>
  <c r="AN70" i="1"/>
  <c r="AN68" i="1"/>
  <c r="AN75" i="1"/>
  <c r="AN73" i="1"/>
  <c r="AL104" i="6" l="1"/>
  <c r="AL120" i="6" s="1"/>
  <c r="AM116" i="5"/>
  <c r="AJ100" i="7"/>
  <c r="AI116" i="7"/>
  <c r="AL68" i="6"/>
  <c r="AK153" i="6"/>
  <c r="AK168" i="6" s="1"/>
  <c r="AK116" i="6"/>
  <c r="AL68" i="7"/>
  <c r="AK154" i="7"/>
  <c r="AN68" i="5"/>
  <c r="AM153" i="5"/>
  <c r="AK109" i="7"/>
  <c r="AK125" i="7" s="1"/>
  <c r="AL109" i="5"/>
  <c r="AL125" i="5" s="1"/>
  <c r="AL162" i="5"/>
  <c r="AK168" i="5"/>
  <c r="AK105" i="7"/>
  <c r="AK121" i="7" s="1"/>
  <c r="AK159" i="7"/>
  <c r="AK112" i="7"/>
  <c r="AK128" i="7" s="1"/>
  <c r="AK166" i="7"/>
  <c r="AK104" i="7"/>
  <c r="AK120" i="7" s="1"/>
  <c r="AK158" i="7"/>
  <c r="AK110" i="7"/>
  <c r="AK126" i="7" s="1"/>
  <c r="AK164" i="7"/>
  <c r="AJ101" i="7"/>
  <c r="AJ117" i="7" s="1"/>
  <c r="AJ155" i="7"/>
  <c r="AJ169" i="7" s="1"/>
  <c r="AK111" i="7"/>
  <c r="AK127" i="7" s="1"/>
  <c r="AK165" i="7"/>
  <c r="AK106" i="7"/>
  <c r="AK122" i="7" s="1"/>
  <c r="AK160" i="7"/>
  <c r="AK102" i="7"/>
  <c r="AK118" i="7" s="1"/>
  <c r="AK156" i="7"/>
  <c r="AK107" i="7"/>
  <c r="AK123" i="7" s="1"/>
  <c r="AK161" i="7"/>
  <c r="AK108" i="7"/>
  <c r="AK124" i="7" s="1"/>
  <c r="AK162" i="7"/>
  <c r="AL106" i="6"/>
  <c r="AL122" i="6" s="1"/>
  <c r="AK101" i="6"/>
  <c r="AK117" i="6" s="1"/>
  <c r="AL112" i="6"/>
  <c r="AL128" i="6" s="1"/>
  <c r="AL102" i="6"/>
  <c r="AL118" i="6" s="1"/>
  <c r="AL109" i="6"/>
  <c r="AL125" i="6" s="1"/>
  <c r="AL108" i="6"/>
  <c r="AL124" i="6" s="1"/>
  <c r="AL105" i="6"/>
  <c r="AL121" i="6" s="1"/>
  <c r="AL111" i="6"/>
  <c r="AL127" i="6" s="1"/>
  <c r="AL110" i="6"/>
  <c r="AL126" i="6" s="1"/>
  <c r="AL107" i="6"/>
  <c r="AL123" i="6" s="1"/>
  <c r="AL69" i="6"/>
  <c r="AL154" i="6" s="1"/>
  <c r="AK69" i="7"/>
  <c r="AL70" i="7"/>
  <c r="AM70" i="6"/>
  <c r="AM155" i="6" s="1"/>
  <c r="AK113" i="6"/>
  <c r="AK129" i="6" s="1"/>
  <c r="AL72" i="7"/>
  <c r="AL158" i="7" s="1"/>
  <c r="AM72" i="6"/>
  <c r="AM157" i="6" s="1"/>
  <c r="AJ113" i="7"/>
  <c r="AJ129" i="7" s="1"/>
  <c r="AK113" i="5"/>
  <c r="AK129" i="5" s="1"/>
  <c r="AL108" i="5"/>
  <c r="AL124" i="5" s="1"/>
  <c r="AK101" i="5"/>
  <c r="AK117" i="5" s="1"/>
  <c r="AL105" i="5"/>
  <c r="AL121" i="5" s="1"/>
  <c r="AL107" i="5"/>
  <c r="AL123" i="5" s="1"/>
  <c r="AL102" i="5"/>
  <c r="AL118" i="5" s="1"/>
  <c r="AL111" i="5"/>
  <c r="AL127" i="5" s="1"/>
  <c r="AL104" i="5"/>
  <c r="AL120" i="5" s="1"/>
  <c r="AL112" i="5"/>
  <c r="AL128" i="5" s="1"/>
  <c r="AL110" i="5"/>
  <c r="AL126" i="5" s="1"/>
  <c r="AL106" i="5"/>
  <c r="AL122" i="5" s="1"/>
  <c r="AN91" i="5"/>
  <c r="AN91" i="6"/>
  <c r="AM91" i="7"/>
  <c r="AN94" i="5"/>
  <c r="AN94" i="6"/>
  <c r="AM94" i="7"/>
  <c r="AN92" i="5"/>
  <c r="AN92" i="6"/>
  <c r="AM92" i="7"/>
  <c r="AN86" i="5"/>
  <c r="AN86" i="6"/>
  <c r="AM86" i="7"/>
  <c r="AL97" i="5"/>
  <c r="AK97" i="7"/>
  <c r="AL97" i="6"/>
  <c r="AN88" i="5"/>
  <c r="AN88" i="6"/>
  <c r="AM88" i="7"/>
  <c r="AN90" i="5"/>
  <c r="AM90" i="7"/>
  <c r="AN90" i="6"/>
  <c r="AM157" i="5"/>
  <c r="AN93" i="5"/>
  <c r="AM93" i="7"/>
  <c r="AN93" i="6"/>
  <c r="AN95" i="5"/>
  <c r="AN95" i="6"/>
  <c r="AM95" i="7"/>
  <c r="AN89" i="5"/>
  <c r="AN89" i="6"/>
  <c r="AM89" i="7"/>
  <c r="AN96" i="5"/>
  <c r="AM96" i="7"/>
  <c r="AN96" i="6"/>
  <c r="AN84" i="5"/>
  <c r="AM84" i="7"/>
  <c r="AN84" i="6"/>
  <c r="AM85" i="5"/>
  <c r="AL85" i="7"/>
  <c r="AM85" i="6"/>
  <c r="AN54" i="1"/>
  <c r="AN74" i="5" s="1"/>
  <c r="AN159" i="5" s="1"/>
  <c r="AN50" i="1"/>
  <c r="AN70" i="5" s="1"/>
  <c r="AN155" i="5" s="1"/>
  <c r="AL80" i="7"/>
  <c r="AM80" i="6"/>
  <c r="AM165" i="6" s="1"/>
  <c r="AM165" i="5"/>
  <c r="AM76" i="7"/>
  <c r="AN161" i="5"/>
  <c r="AN76" i="6"/>
  <c r="AN161" i="6" s="1"/>
  <c r="AL154" i="5"/>
  <c r="AL75" i="7"/>
  <c r="AM160" i="5"/>
  <c r="AM75" i="6"/>
  <c r="AM160" i="6" s="1"/>
  <c r="AM77" i="1"/>
  <c r="AM61" i="1"/>
  <c r="AM81" i="5" s="1"/>
  <c r="AN60" i="1"/>
  <c r="AN80" i="5" s="1"/>
  <c r="AL76" i="7"/>
  <c r="AM76" i="6"/>
  <c r="AM161" i="6" s="1"/>
  <c r="AM161" i="5"/>
  <c r="AL78" i="7"/>
  <c r="AM78" i="6"/>
  <c r="AM163" i="6" s="1"/>
  <c r="AM163" i="5"/>
  <c r="AN53" i="1"/>
  <c r="AN73" i="5" s="1"/>
  <c r="AN48" i="1"/>
  <c r="AM79" i="6"/>
  <c r="AM164" i="6" s="1"/>
  <c r="AM164" i="5"/>
  <c r="AL79" i="7"/>
  <c r="AN58" i="1"/>
  <c r="AN78" i="5" s="1"/>
  <c r="AM162" i="5"/>
  <c r="AL77" i="7"/>
  <c r="AM77" i="6"/>
  <c r="AM162" i="6" s="1"/>
  <c r="AL74" i="7"/>
  <c r="AM74" i="6"/>
  <c r="AM159" i="6" s="1"/>
  <c r="AM159" i="5"/>
  <c r="AK81" i="7"/>
  <c r="AK167" i="7" s="1"/>
  <c r="AL166" i="5"/>
  <c r="AL81" i="6"/>
  <c r="AL166" i="6" s="1"/>
  <c r="AM155" i="5"/>
  <c r="AM49" i="1"/>
  <c r="AM69" i="5" s="1"/>
  <c r="AL73" i="7"/>
  <c r="AM158" i="5"/>
  <c r="AM73" i="6"/>
  <c r="AM158" i="6" s="1"/>
  <c r="AN55" i="1"/>
  <c r="AN75" i="5" s="1"/>
  <c r="AN57" i="1"/>
  <c r="AN77" i="5" s="1"/>
  <c r="AN52" i="1"/>
  <c r="AN59" i="1"/>
  <c r="AN79" i="5" s="1"/>
  <c r="AO71" i="1"/>
  <c r="AO70" i="1"/>
  <c r="AO74" i="1"/>
  <c r="AN65" i="1"/>
  <c r="AO66" i="1"/>
  <c r="AO75" i="1"/>
  <c r="AO64" i="1"/>
  <c r="AO72" i="1"/>
  <c r="AO73" i="1"/>
  <c r="AO76" i="1"/>
  <c r="AO69" i="1"/>
  <c r="AO68" i="1"/>
  <c r="AN116" i="5" l="1"/>
  <c r="AM68" i="7"/>
  <c r="AL154" i="7"/>
  <c r="AM68" i="6"/>
  <c r="AL153" i="6"/>
  <c r="AL168" i="6" s="1"/>
  <c r="AL116" i="6"/>
  <c r="AK100" i="7"/>
  <c r="AJ116" i="7"/>
  <c r="AO68" i="5"/>
  <c r="AN153" i="5"/>
  <c r="AN74" i="6"/>
  <c r="AN159" i="6" s="1"/>
  <c r="AM74" i="7"/>
  <c r="AM160" i="7" s="1"/>
  <c r="AN72" i="6"/>
  <c r="AN157" i="6" s="1"/>
  <c r="AN72" i="5"/>
  <c r="AL168" i="5"/>
  <c r="AM108" i="7"/>
  <c r="AM124" i="7" s="1"/>
  <c r="AM162" i="7"/>
  <c r="AL106" i="7"/>
  <c r="AL122" i="7" s="1"/>
  <c r="AL160" i="7"/>
  <c r="AL102" i="7"/>
  <c r="AL118" i="7" s="1"/>
  <c r="AL156" i="7"/>
  <c r="AL105" i="7"/>
  <c r="AL121" i="7" s="1"/>
  <c r="AL159" i="7"/>
  <c r="AL109" i="7"/>
  <c r="AL125" i="7" s="1"/>
  <c r="AL163" i="7"/>
  <c r="AL110" i="7"/>
  <c r="AL126" i="7" s="1"/>
  <c r="AL164" i="7"/>
  <c r="AK101" i="7"/>
  <c r="AK117" i="7" s="1"/>
  <c r="AK155" i="7"/>
  <c r="AK169" i="7" s="1"/>
  <c r="AL108" i="7"/>
  <c r="AL124" i="7" s="1"/>
  <c r="AL162" i="7"/>
  <c r="AL107" i="7"/>
  <c r="AL123" i="7" s="1"/>
  <c r="AL161" i="7"/>
  <c r="AL111" i="7"/>
  <c r="AL127" i="7" s="1"/>
  <c r="AL165" i="7"/>
  <c r="AL112" i="7"/>
  <c r="AL128" i="7" s="1"/>
  <c r="AL166" i="7"/>
  <c r="AL104" i="7"/>
  <c r="AL120" i="7" s="1"/>
  <c r="AM109" i="6"/>
  <c r="AM125" i="6" s="1"/>
  <c r="AM104" i="6"/>
  <c r="AM120" i="6" s="1"/>
  <c r="AM107" i="6"/>
  <c r="AM123" i="6" s="1"/>
  <c r="AL101" i="6"/>
  <c r="AL117" i="6" s="1"/>
  <c r="AM110" i="6"/>
  <c r="AM126" i="6" s="1"/>
  <c r="AM102" i="6"/>
  <c r="AM118" i="6" s="1"/>
  <c r="AM112" i="6"/>
  <c r="AM128" i="6" s="1"/>
  <c r="AM108" i="6"/>
  <c r="AM124" i="6" s="1"/>
  <c r="AM105" i="6"/>
  <c r="AM121" i="6" s="1"/>
  <c r="AM106" i="6"/>
  <c r="AM122" i="6" s="1"/>
  <c r="AM111" i="6"/>
  <c r="AM127" i="6" s="1"/>
  <c r="AK113" i="7"/>
  <c r="AK129" i="7" s="1"/>
  <c r="AL113" i="6"/>
  <c r="AL129" i="6" s="1"/>
  <c r="AN106" i="6"/>
  <c r="AN122" i="6" s="1"/>
  <c r="AN108" i="6"/>
  <c r="AN124" i="6" s="1"/>
  <c r="AL69" i="7"/>
  <c r="AM69" i="6"/>
  <c r="AM154" i="6" s="1"/>
  <c r="AN70" i="6"/>
  <c r="AN155" i="6" s="1"/>
  <c r="AM70" i="7"/>
  <c r="AM111" i="5"/>
  <c r="AM127" i="5" s="1"/>
  <c r="AM112" i="5"/>
  <c r="AM128" i="5" s="1"/>
  <c r="AM106" i="5"/>
  <c r="AM122" i="5" s="1"/>
  <c r="AN102" i="5"/>
  <c r="AN118" i="5" s="1"/>
  <c r="AM110" i="5"/>
  <c r="AM126" i="5" s="1"/>
  <c r="AM109" i="5"/>
  <c r="AM125" i="5" s="1"/>
  <c r="AM102" i="5"/>
  <c r="AM118" i="5" s="1"/>
  <c r="AM104" i="5"/>
  <c r="AM120" i="5" s="1"/>
  <c r="AL113" i="5"/>
  <c r="AL129" i="5" s="1"/>
  <c r="AM107" i="5"/>
  <c r="AM123" i="5" s="1"/>
  <c r="AL101" i="5"/>
  <c r="AL117" i="5" s="1"/>
  <c r="AN106" i="5"/>
  <c r="AN122" i="5" s="1"/>
  <c r="AM105" i="5"/>
  <c r="AM121" i="5" s="1"/>
  <c r="AM108" i="5"/>
  <c r="AM124" i="5" s="1"/>
  <c r="AN108" i="5"/>
  <c r="AN124" i="5" s="1"/>
  <c r="AM97" i="5"/>
  <c r="AL97" i="7"/>
  <c r="AM97" i="6"/>
  <c r="AO86" i="5"/>
  <c r="AN86" i="7"/>
  <c r="AO86" i="6"/>
  <c r="AO84" i="5"/>
  <c r="AN84" i="7"/>
  <c r="AO84" i="6"/>
  <c r="AO92" i="5"/>
  <c r="AN92" i="7"/>
  <c r="AO92" i="6"/>
  <c r="AO96" i="5"/>
  <c r="AO96" i="6"/>
  <c r="AN96" i="7"/>
  <c r="AO94" i="5"/>
  <c r="AO94" i="6"/>
  <c r="AN94" i="7"/>
  <c r="AO88" i="5"/>
  <c r="AO88" i="6"/>
  <c r="AN88" i="7"/>
  <c r="AO90" i="5"/>
  <c r="AO90" i="6"/>
  <c r="AN90" i="7"/>
  <c r="AO91" i="5"/>
  <c r="AO91" i="6"/>
  <c r="AN91" i="7"/>
  <c r="AO93" i="5"/>
  <c r="AO93" i="6"/>
  <c r="AN93" i="7"/>
  <c r="AO89" i="5"/>
  <c r="AO89" i="6"/>
  <c r="AN89" i="7"/>
  <c r="AO95" i="5"/>
  <c r="AO95" i="6"/>
  <c r="AN95" i="7"/>
  <c r="AN85" i="5"/>
  <c r="AM85" i="7"/>
  <c r="AN85" i="6"/>
  <c r="AO59" i="1"/>
  <c r="AO56" i="1"/>
  <c r="AN49" i="1"/>
  <c r="AN69" i="5" s="1"/>
  <c r="AM77" i="7"/>
  <c r="AN162" i="5"/>
  <c r="AN77" i="6"/>
  <c r="AN162" i="6" s="1"/>
  <c r="AM154" i="5"/>
  <c r="AO50" i="1"/>
  <c r="AO70" i="5" s="1"/>
  <c r="AO58" i="1"/>
  <c r="AO78" i="5" s="1"/>
  <c r="AO52" i="1"/>
  <c r="AO53" i="1"/>
  <c r="AO73" i="5" s="1"/>
  <c r="AO60" i="1"/>
  <c r="AO80" i="5" s="1"/>
  <c r="AM80" i="7"/>
  <c r="AN80" i="6"/>
  <c r="AN165" i="6" s="1"/>
  <c r="AN165" i="5"/>
  <c r="AO48" i="1"/>
  <c r="AO57" i="1"/>
  <c r="AO77" i="5" s="1"/>
  <c r="AO54" i="1"/>
  <c r="AO74" i="5" s="1"/>
  <c r="AM73" i="7"/>
  <c r="AN158" i="5"/>
  <c r="AN73" i="6"/>
  <c r="AN158" i="6" s="1"/>
  <c r="AL81" i="7"/>
  <c r="AL167" i="7" s="1"/>
  <c r="AM81" i="6"/>
  <c r="AM166" i="6" s="1"/>
  <c r="AM166" i="5"/>
  <c r="AN77" i="1"/>
  <c r="AN61" i="1"/>
  <c r="AN81" i="5" s="1"/>
  <c r="AM75" i="7"/>
  <c r="AN75" i="6"/>
  <c r="AN160" i="6" s="1"/>
  <c r="AN160" i="5"/>
  <c r="AO55" i="1"/>
  <c r="AO75" i="5" s="1"/>
  <c r="AM78" i="7"/>
  <c r="AN163" i="5"/>
  <c r="AN78" i="6"/>
  <c r="AN163" i="6" s="1"/>
  <c r="AP57" i="1"/>
  <c r="AP77" i="5" s="1"/>
  <c r="AP55" i="1"/>
  <c r="AP75" i="5" s="1"/>
  <c r="AM79" i="7"/>
  <c r="AN164" i="5"/>
  <c r="AN79" i="6"/>
  <c r="AN164" i="6" s="1"/>
  <c r="AM72" i="7"/>
  <c r="AN157" i="5"/>
  <c r="AP71" i="1"/>
  <c r="AP74" i="1"/>
  <c r="AP73" i="1"/>
  <c r="AP69" i="1"/>
  <c r="AP68" i="1"/>
  <c r="AP66" i="1"/>
  <c r="AP70" i="1"/>
  <c r="AP75" i="1"/>
  <c r="AP64" i="1"/>
  <c r="AO65" i="1"/>
  <c r="AP72" i="1"/>
  <c r="AP76" i="1"/>
  <c r="AM106" i="7" l="1"/>
  <c r="AM122" i="7" s="1"/>
  <c r="AN104" i="6"/>
  <c r="AN120" i="6" s="1"/>
  <c r="AO116" i="5"/>
  <c r="AL100" i="7"/>
  <c r="AK116" i="7"/>
  <c r="AN68" i="6"/>
  <c r="AM153" i="6"/>
  <c r="AM168" i="6" s="1"/>
  <c r="AM116" i="6"/>
  <c r="AN68" i="7"/>
  <c r="AM154" i="7"/>
  <c r="AP68" i="5"/>
  <c r="AO153" i="5"/>
  <c r="AO72" i="6"/>
  <c r="AO157" i="6" s="1"/>
  <c r="AO72" i="5"/>
  <c r="AO157" i="5" s="1"/>
  <c r="AN76" i="7"/>
  <c r="AN162" i="7" s="1"/>
  <c r="AO76" i="5"/>
  <c r="AN79" i="7"/>
  <c r="AN165" i="7" s="1"/>
  <c r="AO79" i="5"/>
  <c r="AO164" i="5" s="1"/>
  <c r="AM168" i="5"/>
  <c r="AM102" i="7"/>
  <c r="AM118" i="7" s="1"/>
  <c r="AM156" i="7"/>
  <c r="AM110" i="7"/>
  <c r="AM126" i="7" s="1"/>
  <c r="AM164" i="7"/>
  <c r="AM107" i="7"/>
  <c r="AM123" i="7" s="1"/>
  <c r="AM161" i="7"/>
  <c r="AL101" i="7"/>
  <c r="AL117" i="7" s="1"/>
  <c r="AL155" i="7"/>
  <c r="AL169" i="7" s="1"/>
  <c r="AM104" i="7"/>
  <c r="AM120" i="7" s="1"/>
  <c r="AM158" i="7"/>
  <c r="AM112" i="7"/>
  <c r="AM128" i="7" s="1"/>
  <c r="AM166" i="7"/>
  <c r="AM111" i="7"/>
  <c r="AM127" i="7" s="1"/>
  <c r="AM165" i="7"/>
  <c r="AM109" i="7"/>
  <c r="AM125" i="7" s="1"/>
  <c r="AM163" i="7"/>
  <c r="AM105" i="7"/>
  <c r="AM121" i="7" s="1"/>
  <c r="AM159" i="7"/>
  <c r="AN110" i="6"/>
  <c r="AN126" i="6" s="1"/>
  <c r="AM101" i="6"/>
  <c r="AM117" i="6" s="1"/>
  <c r="AN111" i="6"/>
  <c r="AN127" i="6" s="1"/>
  <c r="AN112" i="6"/>
  <c r="AN128" i="6" s="1"/>
  <c r="AN105" i="6"/>
  <c r="AN121" i="6" s="1"/>
  <c r="AN107" i="6"/>
  <c r="AN123" i="6" s="1"/>
  <c r="AN109" i="6"/>
  <c r="AN125" i="6" s="1"/>
  <c r="AN102" i="6"/>
  <c r="AN118" i="6" s="1"/>
  <c r="AL113" i="7"/>
  <c r="AL129" i="7" s="1"/>
  <c r="AO76" i="6"/>
  <c r="AO161" i="6" s="1"/>
  <c r="AO70" i="6"/>
  <c r="AO155" i="6" s="1"/>
  <c r="AN70" i="7"/>
  <c r="AN69" i="6"/>
  <c r="AN154" i="6" s="1"/>
  <c r="AM69" i="7"/>
  <c r="AM113" i="6"/>
  <c r="AM129" i="6" s="1"/>
  <c r="AO79" i="6"/>
  <c r="AO164" i="6" s="1"/>
  <c r="AN104" i="5"/>
  <c r="AN120" i="5" s="1"/>
  <c r="AN110" i="5"/>
  <c r="AN126" i="5" s="1"/>
  <c r="AM113" i="5"/>
  <c r="AM129" i="5" s="1"/>
  <c r="AN112" i="5"/>
  <c r="AN128" i="5" s="1"/>
  <c r="AN111" i="5"/>
  <c r="AN127" i="5" s="1"/>
  <c r="AN107" i="5"/>
  <c r="AN123" i="5" s="1"/>
  <c r="AM101" i="5"/>
  <c r="AM117" i="5" s="1"/>
  <c r="AN105" i="5"/>
  <c r="AN121" i="5" s="1"/>
  <c r="AN109" i="5"/>
  <c r="AN125" i="5" s="1"/>
  <c r="AP86" i="5"/>
  <c r="AO86" i="7"/>
  <c r="AP86" i="6"/>
  <c r="AP91" i="5"/>
  <c r="AP91" i="6"/>
  <c r="AO91" i="7"/>
  <c r="AP95" i="5"/>
  <c r="AP95" i="6"/>
  <c r="AO95" i="7"/>
  <c r="AP94" i="5"/>
  <c r="AP94" i="6"/>
  <c r="AO94" i="7"/>
  <c r="AP93" i="5"/>
  <c r="AP93" i="6"/>
  <c r="AO93" i="7"/>
  <c r="AP96" i="5"/>
  <c r="AP96" i="6"/>
  <c r="AO96" i="7"/>
  <c r="AP92" i="5"/>
  <c r="AO92" i="7"/>
  <c r="AP92" i="6"/>
  <c r="AP90" i="5"/>
  <c r="AO90" i="7"/>
  <c r="AP90" i="6"/>
  <c r="AO85" i="5"/>
  <c r="AO85" i="6"/>
  <c r="AN85" i="7"/>
  <c r="AP88" i="5"/>
  <c r="AP88" i="6"/>
  <c r="AO88" i="7"/>
  <c r="AP89" i="5"/>
  <c r="AO89" i="7"/>
  <c r="AP89" i="6"/>
  <c r="AN97" i="5"/>
  <c r="AM97" i="7"/>
  <c r="AN97" i="6"/>
  <c r="AP84" i="5"/>
  <c r="AP116" i="5" s="1"/>
  <c r="AO84" i="7"/>
  <c r="AP84" i="6"/>
  <c r="AP50" i="1"/>
  <c r="AP58" i="1"/>
  <c r="AP78" i="5" s="1"/>
  <c r="AO77" i="7"/>
  <c r="AO163" i="7" s="1"/>
  <c r="AP162" i="5"/>
  <c r="AP77" i="6"/>
  <c r="AP162" i="6" s="1"/>
  <c r="AM81" i="7"/>
  <c r="AM167" i="7" s="1"/>
  <c r="AN166" i="5"/>
  <c r="AN81" i="6"/>
  <c r="AN166" i="6" s="1"/>
  <c r="AN72" i="7"/>
  <c r="AO75" i="7"/>
  <c r="AO161" i="7" s="1"/>
  <c r="AP75" i="6"/>
  <c r="AP160" i="6" s="1"/>
  <c r="AP160" i="5"/>
  <c r="AN74" i="7"/>
  <c r="AO159" i="5"/>
  <c r="AO74" i="6"/>
  <c r="AO159" i="6" s="1"/>
  <c r="AN78" i="7"/>
  <c r="AO78" i="6"/>
  <c r="AO163" i="6" s="1"/>
  <c r="AO163" i="5"/>
  <c r="AO155" i="5"/>
  <c r="AP54" i="1"/>
  <c r="AP74" i="5" s="1"/>
  <c r="AO77" i="1"/>
  <c r="AO61" i="1"/>
  <c r="AO81" i="5" s="1"/>
  <c r="AN75" i="7"/>
  <c r="AO160" i="5"/>
  <c r="AO75" i="6"/>
  <c r="AO160" i="6" s="1"/>
  <c r="AN80" i="7"/>
  <c r="AO80" i="6"/>
  <c r="AO165" i="6" s="1"/>
  <c r="AO165" i="5"/>
  <c r="AP60" i="1"/>
  <c r="AP80" i="5" s="1"/>
  <c r="AO49" i="1"/>
  <c r="AO69" i="5" s="1"/>
  <c r="AP53" i="1"/>
  <c r="AP73" i="5" s="1"/>
  <c r="AP59" i="1"/>
  <c r="AP79" i="5" s="1"/>
  <c r="AP48" i="1"/>
  <c r="AN73" i="7"/>
  <c r="AO73" i="6"/>
  <c r="AO158" i="6" s="1"/>
  <c r="AO158" i="5"/>
  <c r="AN77" i="7"/>
  <c r="AO162" i="5"/>
  <c r="AO77" i="6"/>
  <c r="AO162" i="6" s="1"/>
  <c r="AP52" i="1"/>
  <c r="AP56" i="1"/>
  <c r="AP76" i="5" s="1"/>
  <c r="AQ71" i="1"/>
  <c r="AQ76" i="1"/>
  <c r="AQ70" i="1"/>
  <c r="AQ73" i="1"/>
  <c r="AP65" i="1"/>
  <c r="AQ68" i="1"/>
  <c r="AQ69" i="1"/>
  <c r="AQ75" i="1"/>
  <c r="AQ66" i="1"/>
  <c r="AQ72" i="1"/>
  <c r="AQ64" i="1"/>
  <c r="AQ74" i="1"/>
  <c r="AO104" i="6" l="1"/>
  <c r="AO120" i="6" s="1"/>
  <c r="AO111" i="5"/>
  <c r="AO127" i="5" s="1"/>
  <c r="AN108" i="7"/>
  <c r="AN124" i="7" s="1"/>
  <c r="AO68" i="7"/>
  <c r="AN154" i="7"/>
  <c r="AO68" i="6"/>
  <c r="AN153" i="6"/>
  <c r="AN168" i="6" s="1"/>
  <c r="AN116" i="6"/>
  <c r="AM100" i="7"/>
  <c r="AL116" i="7"/>
  <c r="AQ68" i="5"/>
  <c r="AP153" i="5"/>
  <c r="AN111" i="7"/>
  <c r="AN127" i="7" s="1"/>
  <c r="AP72" i="6"/>
  <c r="AP157" i="6" s="1"/>
  <c r="AP72" i="5"/>
  <c r="AP157" i="5" s="1"/>
  <c r="AP70" i="5"/>
  <c r="AP155" i="5" s="1"/>
  <c r="AO108" i="5"/>
  <c r="AO124" i="5" s="1"/>
  <c r="AO161" i="5"/>
  <c r="AN101" i="5"/>
  <c r="AN117" i="5" s="1"/>
  <c r="AN154" i="5"/>
  <c r="AN168" i="5" s="1"/>
  <c r="AN106" i="7"/>
  <c r="AN122" i="7" s="1"/>
  <c r="AN160" i="7"/>
  <c r="AN112" i="7"/>
  <c r="AN128" i="7" s="1"/>
  <c r="AN166" i="7"/>
  <c r="AM101" i="7"/>
  <c r="AM117" i="7" s="1"/>
  <c r="AM155" i="7"/>
  <c r="AM169" i="7" s="1"/>
  <c r="AN109" i="7"/>
  <c r="AN125" i="7" s="1"/>
  <c r="AN163" i="7"/>
  <c r="AN110" i="7"/>
  <c r="AN126" i="7" s="1"/>
  <c r="AN164" i="7"/>
  <c r="AN102" i="7"/>
  <c r="AN118" i="7" s="1"/>
  <c r="AN156" i="7"/>
  <c r="AN105" i="7"/>
  <c r="AN121" i="7" s="1"/>
  <c r="AN159" i="7"/>
  <c r="AN104" i="7"/>
  <c r="AN120" i="7" s="1"/>
  <c r="AN158" i="7"/>
  <c r="AN107" i="7"/>
  <c r="AN123" i="7" s="1"/>
  <c r="AN161" i="7"/>
  <c r="AN101" i="6"/>
  <c r="AN117" i="6" s="1"/>
  <c r="AO112" i="6"/>
  <c r="AO128" i="6" s="1"/>
  <c r="AO108" i="6"/>
  <c r="AO124" i="6" s="1"/>
  <c r="AO105" i="6"/>
  <c r="AO121" i="6" s="1"/>
  <c r="AO110" i="6"/>
  <c r="AO126" i="6" s="1"/>
  <c r="AO102" i="6"/>
  <c r="AO118" i="6" s="1"/>
  <c r="AO107" i="6"/>
  <c r="AO123" i="6" s="1"/>
  <c r="AO111" i="6"/>
  <c r="AO127" i="6" s="1"/>
  <c r="AO109" i="6"/>
  <c r="AO125" i="6" s="1"/>
  <c r="AO106" i="6"/>
  <c r="AO122" i="6" s="1"/>
  <c r="AN113" i="6"/>
  <c r="AN129" i="6" s="1"/>
  <c r="AP109" i="6"/>
  <c r="AP125" i="6" s="1"/>
  <c r="AP107" i="6"/>
  <c r="AP123" i="6" s="1"/>
  <c r="AP70" i="6"/>
  <c r="AP155" i="6" s="1"/>
  <c r="AO70" i="7"/>
  <c r="AO69" i="6"/>
  <c r="AO154" i="6" s="1"/>
  <c r="AN69" i="7"/>
  <c r="AM113" i="7"/>
  <c r="AM129" i="7" s="1"/>
  <c r="AO107" i="7"/>
  <c r="AO123" i="7" s="1"/>
  <c r="AO109" i="7"/>
  <c r="AO125" i="7" s="1"/>
  <c r="AO106" i="5"/>
  <c r="AO122" i="5" s="1"/>
  <c r="AO102" i="5"/>
  <c r="AO118" i="5" s="1"/>
  <c r="AN113" i="5"/>
  <c r="AN129" i="5" s="1"/>
  <c r="AO110" i="5"/>
  <c r="AO126" i="5" s="1"/>
  <c r="AO105" i="5"/>
  <c r="AO121" i="5" s="1"/>
  <c r="AO109" i="5"/>
  <c r="AO125" i="5" s="1"/>
  <c r="AO112" i="5"/>
  <c r="AO128" i="5" s="1"/>
  <c r="AP107" i="5"/>
  <c r="AP123" i="5" s="1"/>
  <c r="AO107" i="5"/>
  <c r="AO123" i="5" s="1"/>
  <c r="AO104" i="5"/>
  <c r="AO120" i="5" s="1"/>
  <c r="AP109" i="5"/>
  <c r="AP125" i="5" s="1"/>
  <c r="AQ95" i="5"/>
  <c r="AQ95" i="6"/>
  <c r="AP95" i="7"/>
  <c r="AQ90" i="5"/>
  <c r="AP90" i="7"/>
  <c r="AQ90" i="6"/>
  <c r="AQ91" i="5"/>
  <c r="AP91" i="7"/>
  <c r="AQ91" i="6"/>
  <c r="AQ84" i="5"/>
  <c r="AQ116" i="5" s="1"/>
  <c r="AQ84" i="6"/>
  <c r="AP84" i="7"/>
  <c r="AQ89" i="5"/>
  <c r="AP89" i="7"/>
  <c r="AQ89" i="6"/>
  <c r="AQ93" i="5"/>
  <c r="AQ93" i="6"/>
  <c r="AP93" i="7"/>
  <c r="AO97" i="5"/>
  <c r="AN97" i="7"/>
  <c r="AO97" i="6"/>
  <c r="AP85" i="5"/>
  <c r="AO85" i="7"/>
  <c r="AP85" i="6"/>
  <c r="AQ92" i="5"/>
  <c r="AQ92" i="6"/>
  <c r="AP92" i="7"/>
  <c r="AQ86" i="5"/>
  <c r="AP86" i="7"/>
  <c r="AQ86" i="6"/>
  <c r="AQ96" i="5"/>
  <c r="AP96" i="7"/>
  <c r="AQ96" i="6"/>
  <c r="AQ94" i="5"/>
  <c r="AQ94" i="6"/>
  <c r="AP94" i="7"/>
  <c r="AQ88" i="5"/>
  <c r="AQ88" i="6"/>
  <c r="AP88" i="7"/>
  <c r="AQ56" i="1"/>
  <c r="AP49" i="1"/>
  <c r="AP69" i="5" s="1"/>
  <c r="AQ60" i="1"/>
  <c r="AQ53" i="1"/>
  <c r="AO73" i="7"/>
  <c r="AP73" i="6"/>
  <c r="AP158" i="6" s="1"/>
  <c r="AP158" i="5"/>
  <c r="AO154" i="5"/>
  <c r="AQ54" i="1"/>
  <c r="AQ74" i="5" s="1"/>
  <c r="AQ48" i="1"/>
  <c r="AQ52" i="1"/>
  <c r="AO76" i="7"/>
  <c r="AP76" i="6"/>
  <c r="AP161" i="6" s="1"/>
  <c r="AP161" i="5"/>
  <c r="AO80" i="7"/>
  <c r="AP165" i="5"/>
  <c r="AP80" i="6"/>
  <c r="AP165" i="6" s="1"/>
  <c r="AQ55" i="1"/>
  <c r="AQ75" i="5" s="1"/>
  <c r="AQ58" i="1"/>
  <c r="AQ78" i="5" s="1"/>
  <c r="AP77" i="1"/>
  <c r="AP61" i="1"/>
  <c r="AP81" i="5" s="1"/>
  <c r="AO72" i="7"/>
  <c r="AN81" i="7"/>
  <c r="AN167" i="7" s="1"/>
  <c r="AO166" i="5"/>
  <c r="AO81" i="6"/>
  <c r="AO166" i="6" s="1"/>
  <c r="AQ50" i="1"/>
  <c r="AQ70" i="5" s="1"/>
  <c r="AO78" i="7"/>
  <c r="AP78" i="6"/>
  <c r="AP163" i="6" s="1"/>
  <c r="AP163" i="5"/>
  <c r="AQ59" i="1"/>
  <c r="AQ79" i="5" s="1"/>
  <c r="AO79" i="7"/>
  <c r="AP164" i="5"/>
  <c r="AP79" i="6"/>
  <c r="AP164" i="6" s="1"/>
  <c r="AO74" i="7"/>
  <c r="AP74" i="6"/>
  <c r="AP159" i="6" s="1"/>
  <c r="AP159" i="5"/>
  <c r="AQ57" i="1"/>
  <c r="AQ77" i="5" s="1"/>
  <c r="AR71" i="1"/>
  <c r="AR73" i="1"/>
  <c r="AR70" i="1"/>
  <c r="AR64" i="1"/>
  <c r="AQ65" i="1"/>
  <c r="AR66" i="1"/>
  <c r="AR75" i="1"/>
  <c r="AR72" i="1"/>
  <c r="AR68" i="1"/>
  <c r="AR74" i="1"/>
  <c r="AR69" i="1"/>
  <c r="AR76" i="1"/>
  <c r="AP104" i="6" l="1"/>
  <c r="AP120" i="6" s="1"/>
  <c r="AN100" i="7"/>
  <c r="AM116" i="7"/>
  <c r="AP68" i="6"/>
  <c r="AO153" i="6"/>
  <c r="AO116" i="6"/>
  <c r="AP68" i="7"/>
  <c r="AO154" i="7"/>
  <c r="AR68" i="5"/>
  <c r="AQ153" i="5"/>
  <c r="AP102" i="5"/>
  <c r="AP118" i="5" s="1"/>
  <c r="AQ72" i="6"/>
  <c r="AQ157" i="6" s="1"/>
  <c r="AQ72" i="5"/>
  <c r="AQ157" i="5" s="1"/>
  <c r="AQ73" i="5"/>
  <c r="AQ158" i="5" s="1"/>
  <c r="AP80" i="7"/>
  <c r="AP166" i="7" s="1"/>
  <c r="AQ80" i="5"/>
  <c r="AP76" i="7"/>
  <c r="AP162" i="7" s="1"/>
  <c r="AQ76" i="5"/>
  <c r="AO168" i="5"/>
  <c r="AO106" i="7"/>
  <c r="AO122" i="7" s="1"/>
  <c r="AO160" i="7"/>
  <c r="AO102" i="7"/>
  <c r="AO118" i="7" s="1"/>
  <c r="AO156" i="7"/>
  <c r="AN101" i="7"/>
  <c r="AN117" i="7" s="1"/>
  <c r="AN155" i="7"/>
  <c r="AN169" i="7" s="1"/>
  <c r="AO111" i="7"/>
  <c r="AO127" i="7" s="1"/>
  <c r="AO165" i="7"/>
  <c r="AO112" i="7"/>
  <c r="AO128" i="7" s="1"/>
  <c r="AO166" i="7"/>
  <c r="AO105" i="7"/>
  <c r="AO121" i="7" s="1"/>
  <c r="AO159" i="7"/>
  <c r="AO104" i="7"/>
  <c r="AO120" i="7" s="1"/>
  <c r="AO158" i="7"/>
  <c r="AO110" i="7"/>
  <c r="AO126" i="7" s="1"/>
  <c r="AO164" i="7"/>
  <c r="AO108" i="7"/>
  <c r="AO162" i="7"/>
  <c r="AP102" i="6"/>
  <c r="AP118" i="6" s="1"/>
  <c r="AO101" i="6"/>
  <c r="AO117" i="6" s="1"/>
  <c r="AP105" i="6"/>
  <c r="AP121" i="6" s="1"/>
  <c r="AP110" i="6"/>
  <c r="AP126" i="6" s="1"/>
  <c r="AP111" i="6"/>
  <c r="AP127" i="6" s="1"/>
  <c r="AP108" i="6"/>
  <c r="AP124" i="6" s="1"/>
  <c r="AP106" i="6"/>
  <c r="AP122" i="6" s="1"/>
  <c r="AO113" i="6"/>
  <c r="AO129" i="6" s="1"/>
  <c r="AP112" i="6"/>
  <c r="AP128" i="6" s="1"/>
  <c r="AN113" i="7"/>
  <c r="AN129" i="7" s="1"/>
  <c r="AQ76" i="6"/>
  <c r="AQ161" i="6" s="1"/>
  <c r="AP73" i="7"/>
  <c r="AQ70" i="6"/>
  <c r="AQ155" i="6" s="1"/>
  <c r="AP70" i="7"/>
  <c r="AQ80" i="6"/>
  <c r="AQ165" i="6" s="1"/>
  <c r="AO69" i="7"/>
  <c r="AP69" i="6"/>
  <c r="AP154" i="6" s="1"/>
  <c r="AO124" i="7"/>
  <c r="AP111" i="5"/>
  <c r="AP127" i="5" s="1"/>
  <c r="AO113" i="5"/>
  <c r="AO129" i="5" s="1"/>
  <c r="AP105" i="5"/>
  <c r="AP121" i="5" s="1"/>
  <c r="AP112" i="5"/>
  <c r="AP128" i="5" s="1"/>
  <c r="AP110" i="5"/>
  <c r="AP126" i="5" s="1"/>
  <c r="AP104" i="5"/>
  <c r="AP120" i="5" s="1"/>
  <c r="AP106" i="5"/>
  <c r="AP122" i="5" s="1"/>
  <c r="AP108" i="5"/>
  <c r="AP124" i="5" s="1"/>
  <c r="AO101" i="5"/>
  <c r="AO117" i="5" s="1"/>
  <c r="AP97" i="5"/>
  <c r="AO97" i="7"/>
  <c r="AP97" i="6"/>
  <c r="AR84" i="5"/>
  <c r="AQ84" i="7"/>
  <c r="AR84" i="6"/>
  <c r="AR86" i="5"/>
  <c r="AR86" i="6"/>
  <c r="AQ86" i="7"/>
  <c r="AR93" i="5"/>
  <c r="AQ93" i="7"/>
  <c r="AR93" i="6"/>
  <c r="AR92" i="5"/>
  <c r="AQ92" i="7"/>
  <c r="AR92" i="6"/>
  <c r="AR96" i="5"/>
  <c r="AR96" i="6"/>
  <c r="AQ96" i="7"/>
  <c r="AR90" i="5"/>
  <c r="AR90" i="6"/>
  <c r="AQ90" i="7"/>
  <c r="AR94" i="5"/>
  <c r="AQ94" i="7"/>
  <c r="AR94" i="6"/>
  <c r="AR95" i="5"/>
  <c r="AQ95" i="7"/>
  <c r="AR95" i="6"/>
  <c r="AQ85" i="5"/>
  <c r="AP85" i="7"/>
  <c r="AQ85" i="6"/>
  <c r="AR88" i="5"/>
  <c r="AR88" i="6"/>
  <c r="AQ88" i="7"/>
  <c r="AR91" i="5"/>
  <c r="AR91" i="6"/>
  <c r="AQ91" i="7"/>
  <c r="AR89" i="5"/>
  <c r="AQ89" i="7"/>
  <c r="AR89" i="6"/>
  <c r="AR52" i="1"/>
  <c r="AR72" i="5" s="1"/>
  <c r="AR57" i="1"/>
  <c r="AQ73" i="6"/>
  <c r="AQ158" i="6" s="1"/>
  <c r="AQ77" i="1"/>
  <c r="AQ61" i="1"/>
  <c r="AQ81" i="5" s="1"/>
  <c r="AP75" i="7"/>
  <c r="AQ160" i="5"/>
  <c r="AQ75" i="6"/>
  <c r="AQ160" i="6" s="1"/>
  <c r="AP79" i="7"/>
  <c r="AQ79" i="6"/>
  <c r="AQ164" i="6" s="1"/>
  <c r="AQ164" i="5"/>
  <c r="AQ155" i="5"/>
  <c r="AP74" i="7"/>
  <c r="AQ74" i="6"/>
  <c r="AQ159" i="6" s="1"/>
  <c r="AQ159" i="5"/>
  <c r="AP77" i="7"/>
  <c r="AQ162" i="5"/>
  <c r="AQ77" i="6"/>
  <c r="AQ162" i="6" s="1"/>
  <c r="AR60" i="1"/>
  <c r="AR80" i="5" s="1"/>
  <c r="AQ49" i="1"/>
  <c r="AQ69" i="5" s="1"/>
  <c r="AR56" i="1"/>
  <c r="AR76" i="5" s="1"/>
  <c r="AO81" i="7"/>
  <c r="AO167" i="7" s="1"/>
  <c r="AP166" i="5"/>
  <c r="AP81" i="6"/>
  <c r="AP166" i="6" s="1"/>
  <c r="AR59" i="1"/>
  <c r="AR79" i="5" s="1"/>
  <c r="AR58" i="1"/>
  <c r="AR78" i="5" s="1"/>
  <c r="AP72" i="7"/>
  <c r="AR55" i="1"/>
  <c r="AR75" i="5" s="1"/>
  <c r="AR48" i="1"/>
  <c r="AR50" i="1"/>
  <c r="AR70" i="5" s="1"/>
  <c r="AP78" i="7"/>
  <c r="AQ78" i="6"/>
  <c r="AQ163" i="6" s="1"/>
  <c r="AQ163" i="5"/>
  <c r="AR54" i="1"/>
  <c r="AR74" i="5" s="1"/>
  <c r="AR53" i="1"/>
  <c r="AR73" i="5" s="1"/>
  <c r="AS71" i="1"/>
  <c r="AS70" i="1"/>
  <c r="AR65" i="1"/>
  <c r="AS69" i="1"/>
  <c r="AS75" i="1"/>
  <c r="AS68" i="1"/>
  <c r="AS64" i="1"/>
  <c r="AS76" i="1"/>
  <c r="AS66" i="1"/>
  <c r="AS72" i="1"/>
  <c r="AS74" i="1"/>
  <c r="AS73" i="1"/>
  <c r="AR116" i="5" l="1"/>
  <c r="AQ104" i="6"/>
  <c r="AQ120" i="6" s="1"/>
  <c r="AQ68" i="7"/>
  <c r="AP154" i="7"/>
  <c r="AQ68" i="6"/>
  <c r="AP153" i="6"/>
  <c r="AP168" i="6" s="1"/>
  <c r="AP116" i="6"/>
  <c r="AO100" i="7"/>
  <c r="AN116" i="7"/>
  <c r="AP112" i="7"/>
  <c r="AP128" i="7" s="1"/>
  <c r="AQ105" i="5"/>
  <c r="AQ121" i="5" s="1"/>
  <c r="AS68" i="5"/>
  <c r="AR153" i="5"/>
  <c r="AP108" i="7"/>
  <c r="AP124" i="7" s="1"/>
  <c r="AQ108" i="6"/>
  <c r="AQ124" i="6" s="1"/>
  <c r="AR77" i="5"/>
  <c r="AR162" i="5" s="1"/>
  <c r="AQ108" i="5"/>
  <c r="AQ124" i="5" s="1"/>
  <c r="AQ161" i="5"/>
  <c r="AP101" i="5"/>
  <c r="AP117" i="5" s="1"/>
  <c r="AP154" i="5"/>
  <c r="AP168" i="5" s="1"/>
  <c r="AQ112" i="5"/>
  <c r="AQ128" i="5" s="1"/>
  <c r="AQ165" i="5"/>
  <c r="AP106" i="7"/>
  <c r="AP122" i="7" s="1"/>
  <c r="AP160" i="7"/>
  <c r="AP105" i="7"/>
  <c r="AP121" i="7" s="1"/>
  <c r="AP159" i="7"/>
  <c r="AP102" i="7"/>
  <c r="AP118" i="7" s="1"/>
  <c r="AP156" i="7"/>
  <c r="AP104" i="7"/>
  <c r="AP120" i="7" s="1"/>
  <c r="AP158" i="7"/>
  <c r="AO101" i="7"/>
  <c r="AO117" i="7" s="1"/>
  <c r="AO155" i="7"/>
  <c r="AO169" i="7" s="1"/>
  <c r="AP111" i="7"/>
  <c r="AP127" i="7" s="1"/>
  <c r="AP165" i="7"/>
  <c r="AP110" i="7"/>
  <c r="AP126" i="7" s="1"/>
  <c r="AP164" i="7"/>
  <c r="AP109" i="7"/>
  <c r="AP125" i="7" s="1"/>
  <c r="AP163" i="7"/>
  <c r="AP107" i="7"/>
  <c r="AP123" i="7" s="1"/>
  <c r="AP161" i="7"/>
  <c r="AQ105" i="6"/>
  <c r="AQ121" i="6" s="1"/>
  <c r="AP101" i="6"/>
  <c r="AP117" i="6" s="1"/>
  <c r="AQ109" i="6"/>
  <c r="AQ125" i="6" s="1"/>
  <c r="AQ112" i="6"/>
  <c r="AQ128" i="6" s="1"/>
  <c r="AO168" i="6"/>
  <c r="AQ111" i="6"/>
  <c r="AQ127" i="6" s="1"/>
  <c r="AQ110" i="6"/>
  <c r="AQ126" i="6" s="1"/>
  <c r="AQ107" i="6"/>
  <c r="AQ123" i="6" s="1"/>
  <c r="AQ102" i="6"/>
  <c r="AQ118" i="6" s="1"/>
  <c r="AQ106" i="6"/>
  <c r="AQ122" i="6" s="1"/>
  <c r="AR77" i="6"/>
  <c r="AR162" i="6" s="1"/>
  <c r="AP113" i="6"/>
  <c r="AP129" i="6" s="1"/>
  <c r="AP69" i="7"/>
  <c r="AQ69" i="6"/>
  <c r="AQ154" i="6" s="1"/>
  <c r="AQ70" i="7"/>
  <c r="AR70" i="6"/>
  <c r="AR155" i="6" s="1"/>
  <c r="AR72" i="6"/>
  <c r="AR157" i="6" s="1"/>
  <c r="AQ72" i="7"/>
  <c r="AO113" i="7"/>
  <c r="AO129" i="7" s="1"/>
  <c r="AQ107" i="5"/>
  <c r="AQ123" i="5" s="1"/>
  <c r="AQ110" i="5"/>
  <c r="AQ126" i="5" s="1"/>
  <c r="AQ109" i="5"/>
  <c r="AQ125" i="5" s="1"/>
  <c r="AQ106" i="5"/>
  <c r="AQ122" i="5" s="1"/>
  <c r="AQ102" i="5"/>
  <c r="AQ118" i="5" s="1"/>
  <c r="AQ111" i="5"/>
  <c r="AQ127" i="5" s="1"/>
  <c r="AP113" i="5"/>
  <c r="AP129" i="5" s="1"/>
  <c r="AQ104" i="5"/>
  <c r="AQ120" i="5" s="1"/>
  <c r="AS93" i="5"/>
  <c r="AS93" i="6"/>
  <c r="AR93" i="7"/>
  <c r="AS95" i="5"/>
  <c r="AR95" i="7"/>
  <c r="AS95" i="6"/>
  <c r="AR85" i="5"/>
  <c r="AR85" i="6"/>
  <c r="AQ85" i="7"/>
  <c r="AS89" i="5"/>
  <c r="AS89" i="6"/>
  <c r="AR89" i="7"/>
  <c r="AS94" i="5"/>
  <c r="AR94" i="7"/>
  <c r="AS94" i="6"/>
  <c r="AS88" i="5"/>
  <c r="AR88" i="7"/>
  <c r="AS88" i="6"/>
  <c r="AS90" i="5"/>
  <c r="AR90" i="7"/>
  <c r="AS90" i="6"/>
  <c r="AQ97" i="5"/>
  <c r="AP97" i="7"/>
  <c r="AQ97" i="6"/>
  <c r="AS84" i="5"/>
  <c r="AS116" i="5" s="1"/>
  <c r="AR84" i="7"/>
  <c r="AS84" i="6"/>
  <c r="AS86" i="5"/>
  <c r="AS86" i="6"/>
  <c r="AR86" i="7"/>
  <c r="AS96" i="5"/>
  <c r="AR96" i="7"/>
  <c r="AS96" i="6"/>
  <c r="AS91" i="5"/>
  <c r="AS91" i="6"/>
  <c r="AR91" i="7"/>
  <c r="AS92" i="5"/>
  <c r="AR92" i="7"/>
  <c r="AS92" i="6"/>
  <c r="AQ77" i="7"/>
  <c r="AS55" i="1"/>
  <c r="AR158" i="5"/>
  <c r="AR73" i="6"/>
  <c r="AR158" i="6" s="1"/>
  <c r="AQ73" i="7"/>
  <c r="AR155" i="5"/>
  <c r="AR159" i="5"/>
  <c r="AR74" i="6"/>
  <c r="AR159" i="6" s="1"/>
  <c r="AQ74" i="7"/>
  <c r="AS52" i="1"/>
  <c r="AS58" i="1"/>
  <c r="AS78" i="5" s="1"/>
  <c r="AR78" i="6"/>
  <c r="AR163" i="6" s="1"/>
  <c r="AQ78" i="7"/>
  <c r="AR163" i="5"/>
  <c r="AS54" i="1"/>
  <c r="AS74" i="5" s="1"/>
  <c r="AR79" i="6"/>
  <c r="AR164" i="6" s="1"/>
  <c r="AR164" i="5"/>
  <c r="AQ79" i="7"/>
  <c r="AS60" i="1"/>
  <c r="AS80" i="5" s="1"/>
  <c r="AR160" i="5"/>
  <c r="AQ75" i="7"/>
  <c r="AR75" i="6"/>
  <c r="AR160" i="6" s="1"/>
  <c r="AR161" i="5"/>
  <c r="AQ76" i="7"/>
  <c r="AR76" i="6"/>
  <c r="AR161" i="6" s="1"/>
  <c r="AS57" i="1"/>
  <c r="AS77" i="5" s="1"/>
  <c r="AS53" i="1"/>
  <c r="AS73" i="5" s="1"/>
  <c r="AS59" i="1"/>
  <c r="AS79" i="5" s="1"/>
  <c r="AQ154" i="5"/>
  <c r="AS50" i="1"/>
  <c r="AS70" i="5" s="1"/>
  <c r="AP81" i="7"/>
  <c r="AP167" i="7" s="1"/>
  <c r="AQ166" i="5"/>
  <c r="AQ81" i="6"/>
  <c r="AQ166" i="6" s="1"/>
  <c r="AR77" i="1"/>
  <c r="AR61" i="1"/>
  <c r="AR81" i="5" s="1"/>
  <c r="AS48" i="1"/>
  <c r="AR49" i="1"/>
  <c r="AR69" i="5" s="1"/>
  <c r="AQ80" i="7"/>
  <c r="AR80" i="6"/>
  <c r="AR165" i="6" s="1"/>
  <c r="AR165" i="5"/>
  <c r="AS56" i="1"/>
  <c r="AS76" i="5" s="1"/>
  <c r="AT71" i="1"/>
  <c r="AT64" i="1"/>
  <c r="AS65" i="1"/>
  <c r="AT66" i="1"/>
  <c r="AT69" i="1"/>
  <c r="AT72" i="1"/>
  <c r="AT76" i="1"/>
  <c r="AT74" i="1"/>
  <c r="AT68" i="1"/>
  <c r="AT70" i="1"/>
  <c r="AT73" i="1"/>
  <c r="AT75" i="1"/>
  <c r="AR109" i="5" l="1"/>
  <c r="AR125" i="5" s="1"/>
  <c r="AP100" i="7"/>
  <c r="AO116" i="7"/>
  <c r="AR68" i="6"/>
  <c r="AQ153" i="6"/>
  <c r="AQ168" i="6" s="1"/>
  <c r="AQ116" i="6"/>
  <c r="AR68" i="7"/>
  <c r="AQ154" i="7"/>
  <c r="AT68" i="5"/>
  <c r="AS153" i="5"/>
  <c r="AS72" i="6"/>
  <c r="AS157" i="6" s="1"/>
  <c r="AS72" i="5"/>
  <c r="AR75" i="7"/>
  <c r="AR161" i="7" s="1"/>
  <c r="AS75" i="5"/>
  <c r="AQ168" i="5"/>
  <c r="AR104" i="5"/>
  <c r="AR120" i="5" s="1"/>
  <c r="AR157" i="5"/>
  <c r="AQ106" i="7"/>
  <c r="AQ122" i="7" s="1"/>
  <c r="AQ160" i="7"/>
  <c r="AQ102" i="7"/>
  <c r="AQ118" i="7" s="1"/>
  <c r="AQ156" i="7"/>
  <c r="AQ111" i="7"/>
  <c r="AQ127" i="7" s="1"/>
  <c r="AQ165" i="7"/>
  <c r="AQ109" i="7"/>
  <c r="AQ125" i="7" s="1"/>
  <c r="AQ163" i="7"/>
  <c r="AQ107" i="7"/>
  <c r="AQ123" i="7" s="1"/>
  <c r="AQ161" i="7"/>
  <c r="AP101" i="7"/>
  <c r="AP117" i="7" s="1"/>
  <c r="AP155" i="7"/>
  <c r="AP169" i="7" s="1"/>
  <c r="AQ112" i="7"/>
  <c r="AQ128" i="7" s="1"/>
  <c r="AQ166" i="7"/>
  <c r="AQ108" i="7"/>
  <c r="AQ124" i="7" s="1"/>
  <c r="AQ162" i="7"/>
  <c r="AQ110" i="7"/>
  <c r="AQ126" i="7" s="1"/>
  <c r="AQ164" i="7"/>
  <c r="AQ105" i="7"/>
  <c r="AQ121" i="7" s="1"/>
  <c r="AQ159" i="7"/>
  <c r="AQ104" i="7"/>
  <c r="AQ120" i="7" s="1"/>
  <c r="AQ158" i="7"/>
  <c r="AR104" i="6"/>
  <c r="AR120" i="6" s="1"/>
  <c r="AR112" i="6"/>
  <c r="AR128" i="6" s="1"/>
  <c r="AR102" i="6"/>
  <c r="AR118" i="6" s="1"/>
  <c r="AR109" i="6"/>
  <c r="AR125" i="6" s="1"/>
  <c r="AR108" i="6"/>
  <c r="AR124" i="6" s="1"/>
  <c r="AR111" i="6"/>
  <c r="AR127" i="6" s="1"/>
  <c r="AR107" i="6"/>
  <c r="AR123" i="6" s="1"/>
  <c r="AR110" i="6"/>
  <c r="AR126" i="6" s="1"/>
  <c r="AQ101" i="6"/>
  <c r="AQ117" i="6" s="1"/>
  <c r="AR106" i="6"/>
  <c r="AR122" i="6" s="1"/>
  <c r="AR105" i="6"/>
  <c r="AR121" i="6" s="1"/>
  <c r="AS75" i="6"/>
  <c r="AS160" i="6" s="1"/>
  <c r="AP113" i="7"/>
  <c r="AP129" i="7" s="1"/>
  <c r="AQ113" i="6"/>
  <c r="AQ129" i="6" s="1"/>
  <c r="AR70" i="7"/>
  <c r="AS70" i="6"/>
  <c r="AS155" i="6" s="1"/>
  <c r="AQ69" i="7"/>
  <c r="AR69" i="6"/>
  <c r="AR154" i="6" s="1"/>
  <c r="AR108" i="5"/>
  <c r="AR124" i="5" s="1"/>
  <c r="AQ101" i="5"/>
  <c r="AQ117" i="5" s="1"/>
  <c r="AR110" i="5"/>
  <c r="AR126" i="5" s="1"/>
  <c r="AR106" i="5"/>
  <c r="AR122" i="5" s="1"/>
  <c r="AR102" i="5"/>
  <c r="AR118" i="5" s="1"/>
  <c r="AR112" i="5"/>
  <c r="AR128" i="5" s="1"/>
  <c r="AR107" i="5"/>
  <c r="AR123" i="5" s="1"/>
  <c r="AR111" i="5"/>
  <c r="AR127" i="5" s="1"/>
  <c r="AR105" i="5"/>
  <c r="AR121" i="5" s="1"/>
  <c r="AQ113" i="5"/>
  <c r="AQ129" i="5" s="1"/>
  <c r="AT88" i="5"/>
  <c r="AS88" i="7"/>
  <c r="AT88" i="6"/>
  <c r="AT84" i="5"/>
  <c r="AS84" i="7"/>
  <c r="AT84" i="6"/>
  <c r="AT96" i="5"/>
  <c r="AS96" i="7"/>
  <c r="AT96" i="6"/>
  <c r="AT91" i="5"/>
  <c r="AS91" i="7"/>
  <c r="AT91" i="6"/>
  <c r="AT92" i="5"/>
  <c r="AT92" i="6"/>
  <c r="AS92" i="7"/>
  <c r="AT86" i="5"/>
  <c r="AS86" i="7"/>
  <c r="AT86" i="6"/>
  <c r="AT95" i="5"/>
  <c r="AT95" i="6"/>
  <c r="AS95" i="7"/>
  <c r="AT94" i="5"/>
  <c r="AS94" i="7"/>
  <c r="AT94" i="6"/>
  <c r="AS85" i="5"/>
  <c r="AS85" i="6"/>
  <c r="AR85" i="7"/>
  <c r="AT90" i="5"/>
  <c r="AS90" i="7"/>
  <c r="AT90" i="6"/>
  <c r="AT93" i="5"/>
  <c r="AT93" i="6"/>
  <c r="AS93" i="7"/>
  <c r="AT89" i="5"/>
  <c r="AS89" i="7"/>
  <c r="AT89" i="6"/>
  <c r="AR97" i="5"/>
  <c r="AQ97" i="7"/>
  <c r="AR97" i="6"/>
  <c r="AT48" i="1"/>
  <c r="AR79" i="7"/>
  <c r="AS164" i="5"/>
  <c r="AS79" i="6"/>
  <c r="AS164" i="6" s="1"/>
  <c r="AT55" i="1"/>
  <c r="AT75" i="5" s="1"/>
  <c r="AR154" i="5"/>
  <c r="AR73" i="7"/>
  <c r="AS73" i="6"/>
  <c r="AS158" i="6" s="1"/>
  <c r="AS158" i="5"/>
  <c r="AR72" i="7"/>
  <c r="AS157" i="5"/>
  <c r="AR77" i="7"/>
  <c r="AS162" i="5"/>
  <c r="AS77" i="6"/>
  <c r="AS162" i="6" s="1"/>
  <c r="AT59" i="1"/>
  <c r="AT79" i="5" s="1"/>
  <c r="AQ81" i="7"/>
  <c r="AQ167" i="7" s="1"/>
  <c r="AR166" i="5"/>
  <c r="AR81" i="6"/>
  <c r="AR166" i="6" s="1"/>
  <c r="AS49" i="1"/>
  <c r="AS69" i="5" s="1"/>
  <c r="AT57" i="1"/>
  <c r="AT77" i="5" s="1"/>
  <c r="AR74" i="7"/>
  <c r="AS159" i="5"/>
  <c r="AS74" i="6"/>
  <c r="AS159" i="6" s="1"/>
  <c r="AS155" i="5"/>
  <c r="AT56" i="1"/>
  <c r="AT76" i="5" s="1"/>
  <c r="AT54" i="1"/>
  <c r="AT74" i="5" s="1"/>
  <c r="AR76" i="7"/>
  <c r="AS76" i="6"/>
  <c r="AS161" i="6" s="1"/>
  <c r="AS161" i="5"/>
  <c r="AT53" i="1"/>
  <c r="AT73" i="5" s="1"/>
  <c r="AT52" i="1"/>
  <c r="AT60" i="1"/>
  <c r="AT80" i="5" s="1"/>
  <c r="AT50" i="1"/>
  <c r="AT70" i="5" s="1"/>
  <c r="AR80" i="7"/>
  <c r="AS80" i="6"/>
  <c r="AS165" i="6" s="1"/>
  <c r="AS165" i="5"/>
  <c r="AS77" i="1"/>
  <c r="AS61" i="1"/>
  <c r="AS81" i="5" s="1"/>
  <c r="AT58" i="1"/>
  <c r="AT78" i="5" s="1"/>
  <c r="AR78" i="7"/>
  <c r="AS163" i="5"/>
  <c r="AS78" i="6"/>
  <c r="AS163" i="6" s="1"/>
  <c r="AU71" i="1"/>
  <c r="AU73" i="1"/>
  <c r="AU66" i="1"/>
  <c r="AT65" i="1"/>
  <c r="AU70" i="1"/>
  <c r="AU69" i="1"/>
  <c r="AU72" i="1"/>
  <c r="AU74" i="1"/>
  <c r="AU75" i="1"/>
  <c r="AU68" i="1"/>
  <c r="AU76" i="1"/>
  <c r="AU64" i="1"/>
  <c r="AT116" i="5" l="1"/>
  <c r="AR107" i="7"/>
  <c r="AR123" i="7" s="1"/>
  <c r="AS68" i="7"/>
  <c r="AR154" i="7"/>
  <c r="AS68" i="6"/>
  <c r="AR153" i="6"/>
  <c r="AR168" i="6" s="1"/>
  <c r="AR116" i="6"/>
  <c r="AQ100" i="7"/>
  <c r="AP116" i="7"/>
  <c r="AS104" i="6"/>
  <c r="AS120" i="6" s="1"/>
  <c r="AU68" i="5"/>
  <c r="AT153" i="5"/>
  <c r="AT72" i="6"/>
  <c r="AT157" i="6" s="1"/>
  <c r="AT72" i="5"/>
  <c r="AT157" i="5" s="1"/>
  <c r="AR168" i="5"/>
  <c r="AS107" i="6"/>
  <c r="AS123" i="6" s="1"/>
  <c r="AS107" i="5"/>
  <c r="AS123" i="5" s="1"/>
  <c r="AS160" i="5"/>
  <c r="AQ101" i="7"/>
  <c r="AQ155" i="7"/>
  <c r="AQ169" i="7" s="1"/>
  <c r="AR110" i="7"/>
  <c r="AR126" i="7" s="1"/>
  <c r="AR164" i="7"/>
  <c r="AR105" i="7"/>
  <c r="AR121" i="7" s="1"/>
  <c r="AR159" i="7"/>
  <c r="AR102" i="7"/>
  <c r="AR118" i="7" s="1"/>
  <c r="AR156" i="7"/>
  <c r="AR106" i="7"/>
  <c r="AR122" i="7" s="1"/>
  <c r="AR160" i="7"/>
  <c r="AR108" i="7"/>
  <c r="AR124" i="7" s="1"/>
  <c r="AR162" i="7"/>
  <c r="AR104" i="7"/>
  <c r="AR120" i="7" s="1"/>
  <c r="AR158" i="7"/>
  <c r="AR109" i="7"/>
  <c r="AR125" i="7" s="1"/>
  <c r="AR163" i="7"/>
  <c r="AR112" i="7"/>
  <c r="AR128" i="7" s="1"/>
  <c r="AR166" i="7"/>
  <c r="AR111" i="7"/>
  <c r="AR127" i="7" s="1"/>
  <c r="AR165" i="7"/>
  <c r="AS109" i="6"/>
  <c r="AS125" i="6" s="1"/>
  <c r="AS106" i="6"/>
  <c r="AS122" i="6" s="1"/>
  <c r="AR101" i="6"/>
  <c r="AR117" i="6" s="1"/>
  <c r="AS105" i="6"/>
  <c r="AS121" i="6" s="1"/>
  <c r="AS102" i="6"/>
  <c r="AS118" i="6" s="1"/>
  <c r="AS108" i="6"/>
  <c r="AS124" i="6" s="1"/>
  <c r="AS111" i="6"/>
  <c r="AS127" i="6" s="1"/>
  <c r="AS112" i="6"/>
  <c r="AS128" i="6" s="1"/>
  <c r="AS110" i="6"/>
  <c r="AS126" i="6" s="1"/>
  <c r="AR113" i="6"/>
  <c r="AR129" i="6" s="1"/>
  <c r="AS69" i="6"/>
  <c r="AS154" i="6" s="1"/>
  <c r="AR69" i="7"/>
  <c r="AQ117" i="7"/>
  <c r="AT70" i="6"/>
  <c r="AT155" i="6" s="1"/>
  <c r="AS70" i="7"/>
  <c r="AS156" i="7" s="1"/>
  <c r="AQ113" i="7"/>
  <c r="AQ129" i="7" s="1"/>
  <c r="AS105" i="5"/>
  <c r="AS121" i="5" s="1"/>
  <c r="AS108" i="5"/>
  <c r="AS124" i="5" s="1"/>
  <c r="AS111" i="5"/>
  <c r="AS127" i="5" s="1"/>
  <c r="AS112" i="5"/>
  <c r="AS128" i="5" s="1"/>
  <c r="AS106" i="5"/>
  <c r="AS122" i="5" s="1"/>
  <c r="AR101" i="5"/>
  <c r="AR117" i="5" s="1"/>
  <c r="AS110" i="5"/>
  <c r="AS126" i="5" s="1"/>
  <c r="AS104" i="5"/>
  <c r="AS120" i="5" s="1"/>
  <c r="AS109" i="5"/>
  <c r="AS125" i="5" s="1"/>
  <c r="AS102" i="5"/>
  <c r="AS118" i="5" s="1"/>
  <c r="AR113" i="5"/>
  <c r="AR129" i="5" s="1"/>
  <c r="AT85" i="5"/>
  <c r="AT85" i="6"/>
  <c r="AS85" i="7"/>
  <c r="AU84" i="5"/>
  <c r="AU84" i="6"/>
  <c r="AT84" i="7"/>
  <c r="AU88" i="5"/>
  <c r="AU88" i="6"/>
  <c r="AT88" i="7"/>
  <c r="AU94" i="5"/>
  <c r="AU94" i="6"/>
  <c r="AT94" i="7"/>
  <c r="AU90" i="5"/>
  <c r="AU90" i="6"/>
  <c r="AT90" i="7"/>
  <c r="AU86" i="5"/>
  <c r="AU86" i="6"/>
  <c r="AT86" i="7"/>
  <c r="AU89" i="5"/>
  <c r="AT89" i="7"/>
  <c r="AU89" i="6"/>
  <c r="AU96" i="5"/>
  <c r="AU96" i="6"/>
  <c r="AT96" i="7"/>
  <c r="AU95" i="5"/>
  <c r="AT95" i="7"/>
  <c r="AU95" i="6"/>
  <c r="AU92" i="5"/>
  <c r="AU92" i="6"/>
  <c r="AT92" i="7"/>
  <c r="AU91" i="5"/>
  <c r="AU91" i="6"/>
  <c r="AT91" i="7"/>
  <c r="AU93" i="5"/>
  <c r="AU93" i="6"/>
  <c r="AT93" i="7"/>
  <c r="AS97" i="5"/>
  <c r="AR97" i="7"/>
  <c r="AS97" i="6"/>
  <c r="AS78" i="7"/>
  <c r="AT78" i="6"/>
  <c r="AT163" i="6" s="1"/>
  <c r="AT163" i="5"/>
  <c r="AU59" i="1"/>
  <c r="AU79" i="5" s="1"/>
  <c r="AS72" i="7"/>
  <c r="AS76" i="7"/>
  <c r="AT76" i="6"/>
  <c r="AT161" i="6" s="1"/>
  <c r="AT161" i="5"/>
  <c r="AS77" i="7"/>
  <c r="AT162" i="5"/>
  <c r="AT77" i="6"/>
  <c r="AT162" i="6" s="1"/>
  <c r="AT77" i="1"/>
  <c r="AT61" i="1"/>
  <c r="AT81" i="5" s="1"/>
  <c r="AR81" i="7"/>
  <c r="AS81" i="6"/>
  <c r="AS166" i="6" s="1"/>
  <c r="AS166" i="5"/>
  <c r="AS73" i="7"/>
  <c r="AT158" i="5"/>
  <c r="AT73" i="6"/>
  <c r="AT158" i="6" s="1"/>
  <c r="AS154" i="5"/>
  <c r="AU60" i="1"/>
  <c r="AU80" i="5" s="1"/>
  <c r="AS75" i="7"/>
  <c r="AT160" i="5"/>
  <c r="AT75" i="6"/>
  <c r="AT160" i="6" s="1"/>
  <c r="AU52" i="1"/>
  <c r="AT155" i="5"/>
  <c r="AU55" i="1"/>
  <c r="AU75" i="5" s="1"/>
  <c r="AU48" i="1"/>
  <c r="AU53" i="1"/>
  <c r="AU73" i="5" s="1"/>
  <c r="AU54" i="1"/>
  <c r="AU74" i="5" s="1"/>
  <c r="AV48" i="1"/>
  <c r="AV58" i="1"/>
  <c r="AV78" i="5" s="1"/>
  <c r="AU57" i="1"/>
  <c r="AU77" i="5" s="1"/>
  <c r="AU58" i="1"/>
  <c r="AU78" i="5" s="1"/>
  <c r="AT49" i="1"/>
  <c r="AT69" i="5" s="1"/>
  <c r="AS79" i="7"/>
  <c r="AT79" i="6"/>
  <c r="AT164" i="6" s="1"/>
  <c r="AT164" i="5"/>
  <c r="AU56" i="1"/>
  <c r="AU76" i="5" s="1"/>
  <c r="AS80" i="7"/>
  <c r="AT165" i="5"/>
  <c r="AT80" i="6"/>
  <c r="AT165" i="6" s="1"/>
  <c r="AS74" i="7"/>
  <c r="AT159" i="5"/>
  <c r="AT74" i="6"/>
  <c r="AT159" i="6" s="1"/>
  <c r="AU50" i="1"/>
  <c r="AU70" i="5" s="1"/>
  <c r="AV71" i="1"/>
  <c r="AV76" i="1"/>
  <c r="AU65" i="1"/>
  <c r="AV70" i="1"/>
  <c r="AV72" i="1"/>
  <c r="AV66" i="1"/>
  <c r="AV75" i="1"/>
  <c r="AV74" i="1"/>
  <c r="AV68" i="1"/>
  <c r="AV64" i="1"/>
  <c r="AV69" i="1"/>
  <c r="AV73" i="1"/>
  <c r="AU116" i="5" l="1"/>
  <c r="AT104" i="6"/>
  <c r="AT120" i="6" s="1"/>
  <c r="AR100" i="7"/>
  <c r="AQ116" i="7"/>
  <c r="AT68" i="6"/>
  <c r="AS153" i="6"/>
  <c r="AS116" i="6"/>
  <c r="AT68" i="7"/>
  <c r="AS154" i="7"/>
  <c r="AV68" i="5"/>
  <c r="AU153" i="5"/>
  <c r="AS168" i="5"/>
  <c r="AU72" i="6"/>
  <c r="AU157" i="6" s="1"/>
  <c r="AU72" i="5"/>
  <c r="AU157" i="5" s="1"/>
  <c r="AS107" i="7"/>
  <c r="AS123" i="7" s="1"/>
  <c r="AS161" i="7"/>
  <c r="AR113" i="7"/>
  <c r="AR129" i="7" s="1"/>
  <c r="AR167" i="7"/>
  <c r="AS108" i="7"/>
  <c r="AS124" i="7" s="1"/>
  <c r="AS162" i="7"/>
  <c r="AS111" i="7"/>
  <c r="AS127" i="7" s="1"/>
  <c r="AS165" i="7"/>
  <c r="AS106" i="7"/>
  <c r="AS122" i="7" s="1"/>
  <c r="AS160" i="7"/>
  <c r="AS105" i="7"/>
  <c r="AS121" i="7" s="1"/>
  <c r="AS159" i="7"/>
  <c r="AS104" i="7"/>
  <c r="AS120" i="7" s="1"/>
  <c r="AS158" i="7"/>
  <c r="AS109" i="7"/>
  <c r="AS125" i="7" s="1"/>
  <c r="AS163" i="7"/>
  <c r="AS112" i="7"/>
  <c r="AS128" i="7" s="1"/>
  <c r="AS166" i="7"/>
  <c r="AS110" i="7"/>
  <c r="AS126" i="7" s="1"/>
  <c r="AS164" i="7"/>
  <c r="AR101" i="7"/>
  <c r="AR117" i="7" s="1"/>
  <c r="AR155" i="7"/>
  <c r="AT111" i="6"/>
  <c r="AT127" i="6" s="1"/>
  <c r="AT102" i="6"/>
  <c r="AT118" i="6" s="1"/>
  <c r="AS101" i="6"/>
  <c r="AS117" i="6" s="1"/>
  <c r="AT105" i="6"/>
  <c r="AT121" i="6" s="1"/>
  <c r="AT106" i="6"/>
  <c r="AT122" i="6" s="1"/>
  <c r="AT107" i="6"/>
  <c r="AT123" i="6" s="1"/>
  <c r="AS113" i="6"/>
  <c r="AS129" i="6" s="1"/>
  <c r="AT109" i="6"/>
  <c r="AT125" i="6" s="1"/>
  <c r="AT112" i="6"/>
  <c r="AT128" i="6" s="1"/>
  <c r="AT110" i="6"/>
  <c r="AT126" i="6" s="1"/>
  <c r="AT108" i="6"/>
  <c r="AT124" i="6" s="1"/>
  <c r="AT69" i="6"/>
  <c r="AT154" i="6" s="1"/>
  <c r="AS69" i="7"/>
  <c r="AS102" i="7"/>
  <c r="AS118" i="7" s="1"/>
  <c r="AU70" i="6"/>
  <c r="AU155" i="6" s="1"/>
  <c r="AT70" i="7"/>
  <c r="AT110" i="5"/>
  <c r="AT126" i="5" s="1"/>
  <c r="AT107" i="5"/>
  <c r="AT123" i="5" s="1"/>
  <c r="AT102" i="5"/>
  <c r="AT118" i="5" s="1"/>
  <c r="AT112" i="5"/>
  <c r="AT128" i="5" s="1"/>
  <c r="AT106" i="5"/>
  <c r="AT122" i="5" s="1"/>
  <c r="AT108" i="5"/>
  <c r="AT124" i="5" s="1"/>
  <c r="AS101" i="5"/>
  <c r="AS117" i="5" s="1"/>
  <c r="AT104" i="5"/>
  <c r="AT120" i="5" s="1"/>
  <c r="AT111" i="5"/>
  <c r="AT127" i="5" s="1"/>
  <c r="AT105" i="5"/>
  <c r="AT121" i="5" s="1"/>
  <c r="AT109" i="5"/>
  <c r="AT125" i="5" s="1"/>
  <c r="AS113" i="5"/>
  <c r="AS129" i="5" s="1"/>
  <c r="AV95" i="5"/>
  <c r="AU95" i="7"/>
  <c r="AV95" i="6"/>
  <c r="AV90" i="5"/>
  <c r="AU90" i="7"/>
  <c r="AV90" i="6"/>
  <c r="AV91" i="5"/>
  <c r="AV91" i="6"/>
  <c r="AU91" i="7"/>
  <c r="AT97" i="5"/>
  <c r="AS97" i="7"/>
  <c r="AT97" i="6"/>
  <c r="AU85" i="5"/>
  <c r="AT85" i="7"/>
  <c r="AU85" i="6"/>
  <c r="AV84" i="5"/>
  <c r="AU84" i="7"/>
  <c r="AV84" i="6"/>
  <c r="AV93" i="5"/>
  <c r="AU93" i="7"/>
  <c r="AV93" i="6"/>
  <c r="AV86" i="5"/>
  <c r="AV86" i="6"/>
  <c r="AU86" i="7"/>
  <c r="AV88" i="5"/>
  <c r="AV88" i="6"/>
  <c r="AU88" i="7"/>
  <c r="AV92" i="5"/>
  <c r="AV92" i="6"/>
  <c r="AU92" i="7"/>
  <c r="AV94" i="5"/>
  <c r="AV94" i="6"/>
  <c r="AU94" i="7"/>
  <c r="AV89" i="5"/>
  <c r="AV89" i="6"/>
  <c r="AU89" i="7"/>
  <c r="AV96" i="5"/>
  <c r="AU96" i="7"/>
  <c r="AV96" i="6"/>
  <c r="AV55" i="1"/>
  <c r="AV50" i="1"/>
  <c r="AV70" i="5" s="1"/>
  <c r="AT76" i="7"/>
  <c r="AU161" i="5"/>
  <c r="AU76" i="6"/>
  <c r="AU161" i="6" s="1"/>
  <c r="AT77" i="7"/>
  <c r="AU77" i="6"/>
  <c r="AU162" i="6" s="1"/>
  <c r="AU162" i="5"/>
  <c r="AT75" i="7"/>
  <c r="AU75" i="6"/>
  <c r="AU160" i="6" s="1"/>
  <c r="AU160" i="5"/>
  <c r="AV56" i="1"/>
  <c r="AV76" i="5" s="1"/>
  <c r="AU155" i="5"/>
  <c r="AV53" i="1"/>
  <c r="AV73" i="5" s="1"/>
  <c r="AU78" i="7"/>
  <c r="AU164" i="7" s="1"/>
  <c r="AV78" i="6"/>
  <c r="AV163" i="6" s="1"/>
  <c r="AV163" i="5"/>
  <c r="AU49" i="1"/>
  <c r="AU69" i="5" s="1"/>
  <c r="AS81" i="7"/>
  <c r="AS167" i="7" s="1"/>
  <c r="AT81" i="6"/>
  <c r="AT166" i="6" s="1"/>
  <c r="AT166" i="5"/>
  <c r="AV59" i="1"/>
  <c r="AV79" i="5" s="1"/>
  <c r="AT80" i="7"/>
  <c r="AU80" i="6"/>
  <c r="AU165" i="6" s="1"/>
  <c r="AU165" i="5"/>
  <c r="AT79" i="7"/>
  <c r="AU164" i="5"/>
  <c r="AU79" i="6"/>
  <c r="AU164" i="6" s="1"/>
  <c r="AU77" i="1"/>
  <c r="AU61" i="1"/>
  <c r="AU81" i="5" s="1"/>
  <c r="AT74" i="7"/>
  <c r="AU74" i="6"/>
  <c r="AU159" i="6" s="1"/>
  <c r="AU159" i="5"/>
  <c r="AV57" i="1"/>
  <c r="AV77" i="5" s="1"/>
  <c r="AT154" i="5"/>
  <c r="AT73" i="7"/>
  <c r="AU73" i="6"/>
  <c r="AU158" i="6" s="1"/>
  <c r="AU158" i="5"/>
  <c r="AT72" i="7"/>
  <c r="AV60" i="1"/>
  <c r="AV80" i="5" s="1"/>
  <c r="AW57" i="1"/>
  <c r="AW77" i="5" s="1"/>
  <c r="AW48" i="1"/>
  <c r="AT78" i="7"/>
  <c r="AU163" i="5"/>
  <c r="AU78" i="6"/>
  <c r="AU163" i="6" s="1"/>
  <c r="AV52" i="1"/>
  <c r="AV54" i="1"/>
  <c r="AV74" i="5" s="1"/>
  <c r="AW71" i="1"/>
  <c r="AW75" i="1"/>
  <c r="AW69" i="1"/>
  <c r="AW66" i="1"/>
  <c r="AV65" i="1"/>
  <c r="AW68" i="1"/>
  <c r="AW73" i="1"/>
  <c r="AW70" i="1"/>
  <c r="AW74" i="1"/>
  <c r="AW72" i="1"/>
  <c r="AW64" i="1"/>
  <c r="AW76" i="1"/>
  <c r="AU104" i="6" l="1"/>
  <c r="AU120" i="6" s="1"/>
  <c r="AV116" i="5"/>
  <c r="AU68" i="7"/>
  <c r="AT154" i="7"/>
  <c r="AU68" i="6"/>
  <c r="AT153" i="6"/>
  <c r="AT168" i="6" s="1"/>
  <c r="AT116" i="6"/>
  <c r="AS100" i="7"/>
  <c r="AR116" i="7"/>
  <c r="AW68" i="5"/>
  <c r="AV153" i="5"/>
  <c r="AR169" i="7"/>
  <c r="AV72" i="6"/>
  <c r="AV157" i="6" s="1"/>
  <c r="AV72" i="5"/>
  <c r="AV157" i="5" s="1"/>
  <c r="AU75" i="7"/>
  <c r="AU161" i="7" s="1"/>
  <c r="AV75" i="5"/>
  <c r="AV160" i="5" s="1"/>
  <c r="AT168" i="5"/>
  <c r="AT109" i="7"/>
  <c r="AT125" i="7" s="1"/>
  <c r="AT163" i="7"/>
  <c r="AS101" i="7"/>
  <c r="AS117" i="7" s="1"/>
  <c r="AS155" i="7"/>
  <c r="AS169" i="7" s="1"/>
  <c r="AT110" i="7"/>
  <c r="AT126" i="7" s="1"/>
  <c r="AT164" i="7"/>
  <c r="AT111" i="7"/>
  <c r="AT127" i="7" s="1"/>
  <c r="AT165" i="7"/>
  <c r="AT107" i="7"/>
  <c r="AT123" i="7" s="1"/>
  <c r="AT161" i="7"/>
  <c r="AT105" i="7"/>
  <c r="AT121" i="7" s="1"/>
  <c r="AT159" i="7"/>
  <c r="AT108" i="7"/>
  <c r="AT124" i="7" s="1"/>
  <c r="AT162" i="7"/>
  <c r="AT102" i="7"/>
  <c r="AT118" i="7" s="1"/>
  <c r="AT156" i="7"/>
  <c r="AT104" i="7"/>
  <c r="AT120" i="7" s="1"/>
  <c r="AT158" i="7"/>
  <c r="AT106" i="7"/>
  <c r="AT122" i="7" s="1"/>
  <c r="AT160" i="7"/>
  <c r="AT112" i="7"/>
  <c r="AT128" i="7" s="1"/>
  <c r="AT166" i="7"/>
  <c r="AU107" i="6"/>
  <c r="AU123" i="6" s="1"/>
  <c r="AS168" i="6"/>
  <c r="AU106" i="6"/>
  <c r="AU122" i="6" s="1"/>
  <c r="AU102" i="6"/>
  <c r="AU118" i="6" s="1"/>
  <c r="AU110" i="6"/>
  <c r="AU126" i="6" s="1"/>
  <c r="AU108" i="6"/>
  <c r="AU124" i="6" s="1"/>
  <c r="AU112" i="6"/>
  <c r="AU128" i="6" s="1"/>
  <c r="AU111" i="6"/>
  <c r="AU127" i="6" s="1"/>
  <c r="AT101" i="6"/>
  <c r="AT117" i="6" s="1"/>
  <c r="AU109" i="6"/>
  <c r="AU125" i="6" s="1"/>
  <c r="AU105" i="6"/>
  <c r="AU121" i="6" s="1"/>
  <c r="AV110" i="6"/>
  <c r="AV126" i="6" s="1"/>
  <c r="AT113" i="6"/>
  <c r="AT129" i="6" s="1"/>
  <c r="AS113" i="7"/>
  <c r="AS129" i="7" s="1"/>
  <c r="AU69" i="6"/>
  <c r="AU154" i="6" s="1"/>
  <c r="AT69" i="7"/>
  <c r="AV70" i="6"/>
  <c r="AV155" i="6" s="1"/>
  <c r="AU70" i="7"/>
  <c r="AU156" i="7" s="1"/>
  <c r="AU110" i="7"/>
  <c r="AU126" i="7" s="1"/>
  <c r="AU109" i="5"/>
  <c r="AU125" i="5" s="1"/>
  <c r="AU106" i="5"/>
  <c r="AU122" i="5" s="1"/>
  <c r="AU112" i="5"/>
  <c r="AU128" i="5" s="1"/>
  <c r="AT101" i="5"/>
  <c r="AT117" i="5" s="1"/>
  <c r="AT113" i="5"/>
  <c r="AT129" i="5" s="1"/>
  <c r="AU104" i="5"/>
  <c r="AU120" i="5" s="1"/>
  <c r="AU110" i="5"/>
  <c r="AU126" i="5" s="1"/>
  <c r="AU105" i="5"/>
  <c r="AU121" i="5" s="1"/>
  <c r="AU108" i="5"/>
  <c r="AU124" i="5" s="1"/>
  <c r="AU107" i="5"/>
  <c r="AU123" i="5" s="1"/>
  <c r="AU102" i="5"/>
  <c r="AU118" i="5" s="1"/>
  <c r="AU111" i="5"/>
  <c r="AU127" i="5" s="1"/>
  <c r="AV110" i="5"/>
  <c r="AV126" i="5" s="1"/>
  <c r="AV85" i="5"/>
  <c r="AV85" i="6"/>
  <c r="AU85" i="7"/>
  <c r="AW91" i="5"/>
  <c r="AW91" i="6"/>
  <c r="AV91" i="7"/>
  <c r="AW89" i="5"/>
  <c r="AV89" i="7"/>
  <c r="AW89" i="6"/>
  <c r="AW84" i="5"/>
  <c r="AW84" i="6"/>
  <c r="AV84" i="7"/>
  <c r="AW93" i="5"/>
  <c r="AW93" i="6"/>
  <c r="AV93" i="7"/>
  <c r="AU97" i="5"/>
  <c r="AT97" i="7"/>
  <c r="AU97" i="6"/>
  <c r="AW92" i="5"/>
  <c r="AV92" i="7"/>
  <c r="AW92" i="6"/>
  <c r="AW88" i="5"/>
  <c r="AW88" i="6"/>
  <c r="AV88" i="7"/>
  <c r="AW86" i="5"/>
  <c r="AV86" i="7"/>
  <c r="AW86" i="6"/>
  <c r="AV75" i="6"/>
  <c r="AV160" i="6" s="1"/>
  <c r="AW96" i="5"/>
  <c r="AW96" i="6"/>
  <c r="AV96" i="7"/>
  <c r="AW94" i="5"/>
  <c r="AW94" i="6"/>
  <c r="AV94" i="7"/>
  <c r="AW95" i="5"/>
  <c r="AV95" i="7"/>
  <c r="AW95" i="6"/>
  <c r="AW90" i="5"/>
  <c r="AW90" i="6"/>
  <c r="AV90" i="7"/>
  <c r="AW55" i="1"/>
  <c r="AV75" i="7" s="1"/>
  <c r="AV161" i="7" s="1"/>
  <c r="AV155" i="5"/>
  <c r="AU79" i="7"/>
  <c r="AV164" i="5"/>
  <c r="AV79" i="6"/>
  <c r="AV164" i="6" s="1"/>
  <c r="AV77" i="7"/>
  <c r="AV163" i="7" s="1"/>
  <c r="AW162" i="5"/>
  <c r="AW77" i="6"/>
  <c r="AW162" i="6" s="1"/>
  <c r="AU74" i="7"/>
  <c r="AV74" i="6"/>
  <c r="AV159" i="6" s="1"/>
  <c r="AV159" i="5"/>
  <c r="AU154" i="5"/>
  <c r="AV49" i="1"/>
  <c r="AV69" i="5" s="1"/>
  <c r="AU72" i="7"/>
  <c r="AU80" i="7"/>
  <c r="AV80" i="6"/>
  <c r="AV165" i="6" s="1"/>
  <c r="AV165" i="5"/>
  <c r="AT81" i="7"/>
  <c r="AT167" i="7" s="1"/>
  <c r="AU81" i="6"/>
  <c r="AU166" i="6" s="1"/>
  <c r="AU166" i="5"/>
  <c r="AU77" i="7"/>
  <c r="AV77" i="6"/>
  <c r="AV162" i="6" s="1"/>
  <c r="AV162" i="5"/>
  <c r="AW60" i="1"/>
  <c r="AW80" i="5" s="1"/>
  <c r="AU76" i="7"/>
  <c r="AV76" i="6"/>
  <c r="AV161" i="6" s="1"/>
  <c r="AV161" i="5"/>
  <c r="AW54" i="1"/>
  <c r="AW74" i="5" s="1"/>
  <c r="AW59" i="1"/>
  <c r="AW79" i="5" s="1"/>
  <c r="AW52" i="1"/>
  <c r="AX60" i="1"/>
  <c r="AX80" i="5" s="1"/>
  <c r="AV77" i="1"/>
  <c r="AV61" i="1"/>
  <c r="AV81" i="5" s="1"/>
  <c r="AW58" i="1"/>
  <c r="AW78" i="5" s="1"/>
  <c r="AW56" i="1"/>
  <c r="AW76" i="5" s="1"/>
  <c r="AW53" i="1"/>
  <c r="AW73" i="5" s="1"/>
  <c r="AU73" i="7"/>
  <c r="AV73" i="6"/>
  <c r="AV158" i="6" s="1"/>
  <c r="AV158" i="5"/>
  <c r="AW50" i="1"/>
  <c r="AW70" i="5" s="1"/>
  <c r="AX68" i="1"/>
  <c r="AX66" i="1"/>
  <c r="AX69" i="1"/>
  <c r="AX64" i="1"/>
  <c r="AX71" i="1"/>
  <c r="AW65" i="1"/>
  <c r="AX72" i="1"/>
  <c r="AX70" i="1"/>
  <c r="AX74" i="1"/>
  <c r="AX73" i="1"/>
  <c r="AX76" i="1"/>
  <c r="AX75" i="1"/>
  <c r="AW116" i="5" l="1"/>
  <c r="AT100" i="7"/>
  <c r="AS116" i="7"/>
  <c r="AV68" i="6"/>
  <c r="AU153" i="6"/>
  <c r="AU168" i="6" s="1"/>
  <c r="AU116" i="6"/>
  <c r="AV68" i="7"/>
  <c r="AU154" i="7"/>
  <c r="AX68" i="5"/>
  <c r="AW153" i="5"/>
  <c r="AU107" i="7"/>
  <c r="AU123" i="7" s="1"/>
  <c r="AV104" i="6"/>
  <c r="AV120" i="6" s="1"/>
  <c r="AW72" i="6"/>
  <c r="AW157" i="6" s="1"/>
  <c r="AW72" i="5"/>
  <c r="AW157" i="5" s="1"/>
  <c r="AW75" i="5"/>
  <c r="AW160" i="5" s="1"/>
  <c r="AU168" i="5"/>
  <c r="AU105" i="7"/>
  <c r="AU121" i="7" s="1"/>
  <c r="AU159" i="7"/>
  <c r="AU104" i="7"/>
  <c r="AU120" i="7" s="1"/>
  <c r="AU158" i="7"/>
  <c r="AU109" i="7"/>
  <c r="AU125" i="7" s="1"/>
  <c r="AU163" i="7"/>
  <c r="AU112" i="7"/>
  <c r="AU128" i="7" s="1"/>
  <c r="AU166" i="7"/>
  <c r="AU108" i="7"/>
  <c r="AU124" i="7" s="1"/>
  <c r="AU162" i="7"/>
  <c r="AU111" i="7"/>
  <c r="AU127" i="7" s="1"/>
  <c r="AU165" i="7"/>
  <c r="AU106" i="7"/>
  <c r="AU122" i="7" s="1"/>
  <c r="AU160" i="7"/>
  <c r="AT101" i="7"/>
  <c r="AT117" i="7" s="1"/>
  <c r="AT155" i="7"/>
  <c r="AT169" i="7" s="1"/>
  <c r="AV105" i="6"/>
  <c r="AV121" i="6" s="1"/>
  <c r="AV102" i="6"/>
  <c r="AV118" i="6" s="1"/>
  <c r="AV109" i="6"/>
  <c r="AV125" i="6" s="1"/>
  <c r="AU101" i="6"/>
  <c r="AU117" i="6" s="1"/>
  <c r="AV111" i="6"/>
  <c r="AV127" i="6" s="1"/>
  <c r="AV108" i="6"/>
  <c r="AV124" i="6" s="1"/>
  <c r="AV107" i="6"/>
  <c r="AV123" i="6" s="1"/>
  <c r="AV106" i="6"/>
  <c r="AV122" i="6" s="1"/>
  <c r="AV112" i="6"/>
  <c r="AV128" i="6" s="1"/>
  <c r="AW75" i="6"/>
  <c r="AW160" i="6" s="1"/>
  <c r="AV109" i="7"/>
  <c r="AV125" i="7" s="1"/>
  <c r="AW109" i="6"/>
  <c r="AW125" i="6" s="1"/>
  <c r="AV107" i="7"/>
  <c r="AV123" i="7" s="1"/>
  <c r="AU102" i="7"/>
  <c r="AU118" i="7" s="1"/>
  <c r="AV69" i="6"/>
  <c r="AV154" i="6" s="1"/>
  <c r="AU69" i="7"/>
  <c r="AU113" i="6"/>
  <c r="AU129" i="6" s="1"/>
  <c r="AW70" i="6"/>
  <c r="AW155" i="6" s="1"/>
  <c r="AV70" i="7"/>
  <c r="AT113" i="7"/>
  <c r="AT129" i="7" s="1"/>
  <c r="AV111" i="5"/>
  <c r="AV127" i="5" s="1"/>
  <c r="AV108" i="5"/>
  <c r="AV124" i="5" s="1"/>
  <c r="AV102" i="5"/>
  <c r="AV118" i="5" s="1"/>
  <c r="AV107" i="5"/>
  <c r="AV123" i="5" s="1"/>
  <c r="AV104" i="5"/>
  <c r="AV120" i="5" s="1"/>
  <c r="AV112" i="5"/>
  <c r="AV128" i="5" s="1"/>
  <c r="AU101" i="5"/>
  <c r="AU117" i="5" s="1"/>
  <c r="AU113" i="5"/>
  <c r="AU129" i="5" s="1"/>
  <c r="AV105" i="5"/>
  <c r="AV121" i="5" s="1"/>
  <c r="AV109" i="5"/>
  <c r="AV125" i="5" s="1"/>
  <c r="AV106" i="5"/>
  <c r="AV122" i="5" s="1"/>
  <c r="AW109" i="5"/>
  <c r="AW125" i="5" s="1"/>
  <c r="AX89" i="5"/>
  <c r="AX89" i="6"/>
  <c r="AW89" i="7"/>
  <c r="AV97" i="5"/>
  <c r="AU97" i="7"/>
  <c r="AV97" i="6"/>
  <c r="AX90" i="5"/>
  <c r="AX90" i="6"/>
  <c r="AW90" i="7"/>
  <c r="AX93" i="5"/>
  <c r="AX93" i="6"/>
  <c r="AW93" i="7"/>
  <c r="AX94" i="5"/>
  <c r="AW94" i="7"/>
  <c r="AX94" i="6"/>
  <c r="AX84" i="5"/>
  <c r="AX84" i="6"/>
  <c r="AW84" i="7"/>
  <c r="AX95" i="5"/>
  <c r="AW95" i="7"/>
  <c r="AX95" i="6"/>
  <c r="AX86" i="5"/>
  <c r="AW86" i="7"/>
  <c r="AX86" i="6"/>
  <c r="AX91" i="5"/>
  <c r="AW91" i="7"/>
  <c r="AX91" i="6"/>
  <c r="AX92" i="5"/>
  <c r="AW92" i="7"/>
  <c r="AX92" i="6"/>
  <c r="AX96" i="5"/>
  <c r="AX96" i="6"/>
  <c r="AW96" i="7"/>
  <c r="AW85" i="5"/>
  <c r="AW85" i="6"/>
  <c r="AV85" i="7"/>
  <c r="AX88" i="5"/>
  <c r="AW88" i="7"/>
  <c r="AX88" i="6"/>
  <c r="AX54" i="1"/>
  <c r="AW77" i="1"/>
  <c r="AW61" i="1"/>
  <c r="AW81" i="5" s="1"/>
  <c r="AW80" i="7"/>
  <c r="AW166" i="7" s="1"/>
  <c r="AX165" i="5"/>
  <c r="AX80" i="6"/>
  <c r="AX165" i="6" s="1"/>
  <c r="AX48" i="1"/>
  <c r="AV72" i="7"/>
  <c r="AX57" i="1"/>
  <c r="AX77" i="5" s="1"/>
  <c r="AX55" i="1"/>
  <c r="AX75" i="5" s="1"/>
  <c r="AV73" i="7"/>
  <c r="AW158" i="5"/>
  <c r="AW73" i="6"/>
  <c r="AW158" i="6" s="1"/>
  <c r="AV76" i="7"/>
  <c r="AW161" i="5"/>
  <c r="AW76" i="6"/>
  <c r="AW161" i="6" s="1"/>
  <c r="AV74" i="7"/>
  <c r="AW159" i="5"/>
  <c r="AW74" i="6"/>
  <c r="AW159" i="6" s="1"/>
  <c r="AX56" i="1"/>
  <c r="AX76" i="5" s="1"/>
  <c r="AX50" i="1"/>
  <c r="AX70" i="5" s="1"/>
  <c r="AX59" i="1"/>
  <c r="AX79" i="5" s="1"/>
  <c r="AV78" i="7"/>
  <c r="AW78" i="6"/>
  <c r="AW163" i="6" s="1"/>
  <c r="AW163" i="5"/>
  <c r="AX53" i="1"/>
  <c r="AX73" i="5" s="1"/>
  <c r="AV154" i="5"/>
  <c r="AV79" i="7"/>
  <c r="AW164" i="5"/>
  <c r="AW79" i="6"/>
  <c r="AW164" i="6" s="1"/>
  <c r="AU81" i="7"/>
  <c r="AU167" i="7" s="1"/>
  <c r="AV166" i="5"/>
  <c r="AV81" i="6"/>
  <c r="AV166" i="6" s="1"/>
  <c r="AW49" i="1"/>
  <c r="AW69" i="5" s="1"/>
  <c r="AV80" i="7"/>
  <c r="AW80" i="6"/>
  <c r="AW165" i="6" s="1"/>
  <c r="AW165" i="5"/>
  <c r="AX49" i="1"/>
  <c r="AX69" i="5" s="1"/>
  <c r="AW155" i="5"/>
  <c r="AX58" i="1"/>
  <c r="AX78" i="5" s="1"/>
  <c r="AX52" i="1"/>
  <c r="AY71" i="1"/>
  <c r="AY74" i="1"/>
  <c r="AY64" i="1"/>
  <c r="AY66" i="1"/>
  <c r="AY76" i="1"/>
  <c r="AY72" i="1"/>
  <c r="AY70" i="1"/>
  <c r="AY69" i="1"/>
  <c r="AX65" i="1"/>
  <c r="AY73" i="1"/>
  <c r="AY75" i="1"/>
  <c r="AY68" i="1"/>
  <c r="AW104" i="6" l="1"/>
  <c r="AW120" i="6" s="1"/>
  <c r="AX116" i="5"/>
  <c r="AW68" i="7"/>
  <c r="AV154" i="7"/>
  <c r="AW68" i="6"/>
  <c r="AV153" i="6"/>
  <c r="AV168" i="6" s="1"/>
  <c r="AV116" i="6"/>
  <c r="AU100" i="7"/>
  <c r="AT116" i="7"/>
  <c r="AY68" i="5"/>
  <c r="AX153" i="5"/>
  <c r="AW107" i="5"/>
  <c r="AW123" i="5" s="1"/>
  <c r="AW107" i="6"/>
  <c r="AW123" i="6" s="1"/>
  <c r="AX72" i="6"/>
  <c r="AX157" i="6" s="1"/>
  <c r="AX72" i="5"/>
  <c r="AX157" i="5" s="1"/>
  <c r="AV168" i="5"/>
  <c r="AX74" i="5"/>
  <c r="AX159" i="5" s="1"/>
  <c r="AV105" i="7"/>
  <c r="AV121" i="7" s="1"/>
  <c r="AV159" i="7"/>
  <c r="AV112" i="7"/>
  <c r="AV128" i="7" s="1"/>
  <c r="AV166" i="7"/>
  <c r="AV102" i="7"/>
  <c r="AV118" i="7" s="1"/>
  <c r="AV156" i="7"/>
  <c r="AU101" i="7"/>
  <c r="AU117" i="7" s="1"/>
  <c r="AU155" i="7"/>
  <c r="AU169" i="7" s="1"/>
  <c r="AV111" i="7"/>
  <c r="AV127" i="7" s="1"/>
  <c r="AV165" i="7"/>
  <c r="AV106" i="7"/>
  <c r="AV122" i="7" s="1"/>
  <c r="AV160" i="7"/>
  <c r="AV110" i="7"/>
  <c r="AV126" i="7" s="1"/>
  <c r="AV164" i="7"/>
  <c r="AV104" i="7"/>
  <c r="AV120" i="7" s="1"/>
  <c r="AV158" i="7"/>
  <c r="AV108" i="7"/>
  <c r="AV124" i="7" s="1"/>
  <c r="AV162" i="7"/>
  <c r="AW108" i="6"/>
  <c r="AW124" i="6" s="1"/>
  <c r="AW102" i="6"/>
  <c r="AW118" i="6" s="1"/>
  <c r="AW111" i="6"/>
  <c r="AW127" i="6" s="1"/>
  <c r="AW110" i="6"/>
  <c r="AW126" i="6" s="1"/>
  <c r="AV101" i="6"/>
  <c r="AV117" i="6" s="1"/>
  <c r="AW105" i="6"/>
  <c r="AW121" i="6" s="1"/>
  <c r="AW112" i="6"/>
  <c r="AW128" i="6" s="1"/>
  <c r="AW106" i="6"/>
  <c r="AW122" i="6" s="1"/>
  <c r="AW74" i="7"/>
  <c r="AX112" i="6"/>
  <c r="AX128" i="6" s="1"/>
  <c r="AV113" i="6"/>
  <c r="AV129" i="6" s="1"/>
  <c r="AX70" i="6"/>
  <c r="AX155" i="6" s="1"/>
  <c r="AW70" i="7"/>
  <c r="AV69" i="7"/>
  <c r="AW69" i="6"/>
  <c r="AW154" i="6" s="1"/>
  <c r="AW69" i="7"/>
  <c r="AW155" i="7" s="1"/>
  <c r="AX69" i="6"/>
  <c r="AX154" i="6" s="1"/>
  <c r="AW112" i="7"/>
  <c r="AW128" i="7" s="1"/>
  <c r="AU113" i="7"/>
  <c r="AU129" i="7" s="1"/>
  <c r="AW102" i="5"/>
  <c r="AW118" i="5" s="1"/>
  <c r="AW105" i="5"/>
  <c r="AW121" i="5" s="1"/>
  <c r="AW110" i="5"/>
  <c r="AW126" i="5" s="1"/>
  <c r="AV113" i="5"/>
  <c r="AV129" i="5" s="1"/>
  <c r="AW112" i="5"/>
  <c r="AW128" i="5" s="1"/>
  <c r="AW111" i="5"/>
  <c r="AW127" i="5" s="1"/>
  <c r="AW106" i="5"/>
  <c r="AW122" i="5" s="1"/>
  <c r="AW108" i="5"/>
  <c r="AW124" i="5" s="1"/>
  <c r="AW104" i="5"/>
  <c r="AW120" i="5" s="1"/>
  <c r="AV101" i="5"/>
  <c r="AV117" i="5" s="1"/>
  <c r="AX112" i="5"/>
  <c r="AX128" i="5" s="1"/>
  <c r="AY92" i="5"/>
  <c r="AY92" i="6"/>
  <c r="AX92" i="7"/>
  <c r="AY84" i="5"/>
  <c r="AX84" i="7"/>
  <c r="AY84" i="6"/>
  <c r="AY95" i="5"/>
  <c r="AY95" i="6"/>
  <c r="AX95" i="7"/>
  <c r="AY89" i="5"/>
  <c r="AY89" i="6"/>
  <c r="AX89" i="7"/>
  <c r="AY93" i="5"/>
  <c r="AY93" i="6"/>
  <c r="AX93" i="7"/>
  <c r="AY88" i="5"/>
  <c r="AX88" i="7"/>
  <c r="AY88" i="6"/>
  <c r="AY96" i="5"/>
  <c r="AY96" i="6"/>
  <c r="AX96" i="7"/>
  <c r="AY94" i="5"/>
  <c r="AX94" i="7"/>
  <c r="AY94" i="6"/>
  <c r="AX74" i="6"/>
  <c r="AX159" i="6" s="1"/>
  <c r="AY86" i="5"/>
  <c r="AX86" i="7"/>
  <c r="AY86" i="6"/>
  <c r="AY91" i="5"/>
  <c r="AX91" i="7"/>
  <c r="AY91" i="6"/>
  <c r="AY90" i="5"/>
  <c r="AX90" i="7"/>
  <c r="AY90" i="6"/>
  <c r="AX85" i="5"/>
  <c r="AX85" i="6"/>
  <c r="AW85" i="7"/>
  <c r="AW97" i="5"/>
  <c r="AV97" i="7"/>
  <c r="AW97" i="6"/>
  <c r="AY56" i="1"/>
  <c r="AY52" i="1"/>
  <c r="AW154" i="5"/>
  <c r="AY55" i="1"/>
  <c r="AY75" i="5" s="1"/>
  <c r="AX154" i="5"/>
  <c r="AX77" i="1"/>
  <c r="AX61" i="1"/>
  <c r="AX81" i="5" s="1"/>
  <c r="AW75" i="7"/>
  <c r="AX75" i="6"/>
  <c r="AX160" i="6" s="1"/>
  <c r="AX160" i="5"/>
  <c r="AY57" i="1"/>
  <c r="AY77" i="5" s="1"/>
  <c r="AY58" i="1"/>
  <c r="AY78" i="5" s="1"/>
  <c r="AW78" i="7"/>
  <c r="AX78" i="6"/>
  <c r="AX163" i="6" s="1"/>
  <c r="AX163" i="5"/>
  <c r="AY59" i="1"/>
  <c r="AY79" i="5" s="1"/>
  <c r="AY60" i="1"/>
  <c r="AY80" i="5" s="1"/>
  <c r="AY54" i="1"/>
  <c r="AY74" i="5" s="1"/>
  <c r="AW77" i="7"/>
  <c r="AX77" i="6"/>
  <c r="AX162" i="6" s="1"/>
  <c r="AX162" i="5"/>
  <c r="AW79" i="7"/>
  <c r="AX164" i="5"/>
  <c r="AX79" i="6"/>
  <c r="AX164" i="6" s="1"/>
  <c r="AV81" i="7"/>
  <c r="AV167" i="7" s="1"/>
  <c r="AW166" i="5"/>
  <c r="AW81" i="6"/>
  <c r="AW166" i="6" s="1"/>
  <c r="AW73" i="7"/>
  <c r="AX158" i="5"/>
  <c r="AX73" i="6"/>
  <c r="AX158" i="6" s="1"/>
  <c r="AZ50" i="1"/>
  <c r="AZ70" i="5" s="1"/>
  <c r="AX155" i="5"/>
  <c r="AY50" i="1"/>
  <c r="AY70" i="5" s="1"/>
  <c r="AW72" i="7"/>
  <c r="AY48" i="1"/>
  <c r="AW76" i="7"/>
  <c r="AX161" i="5"/>
  <c r="AX76" i="6"/>
  <c r="AX161" i="6" s="1"/>
  <c r="AY53" i="1"/>
  <c r="AY73" i="5" s="1"/>
  <c r="AZ71" i="1"/>
  <c r="AZ73" i="1"/>
  <c r="AZ64" i="1"/>
  <c r="AY65" i="1"/>
  <c r="AZ66" i="1"/>
  <c r="AZ72" i="1"/>
  <c r="AZ76" i="1"/>
  <c r="AZ69" i="1"/>
  <c r="AZ68" i="1"/>
  <c r="AZ70" i="1"/>
  <c r="AZ75" i="1"/>
  <c r="AZ74" i="1"/>
  <c r="AY116" i="5" l="1"/>
  <c r="AV100" i="7"/>
  <c r="AU116" i="7"/>
  <c r="AX68" i="6"/>
  <c r="AW153" i="6"/>
  <c r="AW168" i="6" s="1"/>
  <c r="AW116" i="6"/>
  <c r="AX68" i="7"/>
  <c r="AW154" i="7"/>
  <c r="AZ68" i="5"/>
  <c r="AY153" i="5"/>
  <c r="AX104" i="6"/>
  <c r="AX120" i="6" s="1"/>
  <c r="AX106" i="5"/>
  <c r="AX122" i="5" s="1"/>
  <c r="AW168" i="5"/>
  <c r="AY72" i="6"/>
  <c r="AY157" i="6" s="1"/>
  <c r="AY72" i="5"/>
  <c r="AY157" i="5" s="1"/>
  <c r="AY76" i="6"/>
  <c r="AY161" i="6" s="1"/>
  <c r="AY76" i="5"/>
  <c r="AW110" i="7"/>
  <c r="AW126" i="7" s="1"/>
  <c r="AW164" i="7"/>
  <c r="AW111" i="7"/>
  <c r="AW127" i="7" s="1"/>
  <c r="AW165" i="7"/>
  <c r="AW109" i="7"/>
  <c r="AW125" i="7" s="1"/>
  <c r="AW163" i="7"/>
  <c r="AV101" i="7"/>
  <c r="AV117" i="7" s="1"/>
  <c r="AV155" i="7"/>
  <c r="AV169" i="7" s="1"/>
  <c r="AW106" i="7"/>
  <c r="AW122" i="7" s="1"/>
  <c r="AW160" i="7"/>
  <c r="AW108" i="7"/>
  <c r="AW124" i="7" s="1"/>
  <c r="AW162" i="7"/>
  <c r="AW104" i="7"/>
  <c r="AW120" i="7" s="1"/>
  <c r="AW158" i="7"/>
  <c r="AW102" i="7"/>
  <c r="AW118" i="7" s="1"/>
  <c r="AW156" i="7"/>
  <c r="AW105" i="7"/>
  <c r="AW121" i="7" s="1"/>
  <c r="AW159" i="7"/>
  <c r="AW107" i="7"/>
  <c r="AW123" i="7" s="1"/>
  <c r="AW161" i="7"/>
  <c r="AX110" i="6"/>
  <c r="AX126" i="6" s="1"/>
  <c r="AX105" i="6"/>
  <c r="AX121" i="6" s="1"/>
  <c r="AX109" i="6"/>
  <c r="AX125" i="6" s="1"/>
  <c r="AX106" i="6"/>
  <c r="AX122" i="6" s="1"/>
  <c r="AX102" i="6"/>
  <c r="AX118" i="6" s="1"/>
  <c r="AX107" i="6"/>
  <c r="AX123" i="6" s="1"/>
  <c r="AW101" i="6"/>
  <c r="AW117" i="6" s="1"/>
  <c r="AX111" i="6"/>
  <c r="AX127" i="6" s="1"/>
  <c r="AX108" i="6"/>
  <c r="AX124" i="6" s="1"/>
  <c r="AW101" i="7"/>
  <c r="AW117" i="7" s="1"/>
  <c r="AW113" i="6"/>
  <c r="AW129" i="6" s="1"/>
  <c r="AX76" i="7"/>
  <c r="AV113" i="7"/>
  <c r="AV129" i="7" s="1"/>
  <c r="AY70" i="7"/>
  <c r="AY156" i="7" s="1"/>
  <c r="AZ70" i="6"/>
  <c r="AZ155" i="6" s="1"/>
  <c r="AY70" i="6"/>
  <c r="AY155" i="6" s="1"/>
  <c r="AX70" i="7"/>
  <c r="AX101" i="6"/>
  <c r="AX117" i="6" s="1"/>
  <c r="AX111" i="5"/>
  <c r="AX127" i="5" s="1"/>
  <c r="AX109" i="5"/>
  <c r="AX125" i="5" s="1"/>
  <c r="AX101" i="5"/>
  <c r="AX117" i="5" s="1"/>
  <c r="AX110" i="5"/>
  <c r="AX126" i="5" s="1"/>
  <c r="AX104" i="5"/>
  <c r="AX120" i="5" s="1"/>
  <c r="AX105" i="5"/>
  <c r="AX121" i="5" s="1"/>
  <c r="AW101" i="5"/>
  <c r="AW117" i="5" s="1"/>
  <c r="AX108" i="5"/>
  <c r="AX124" i="5" s="1"/>
  <c r="AX102" i="5"/>
  <c r="AX118" i="5" s="1"/>
  <c r="AX107" i="5"/>
  <c r="AX123" i="5" s="1"/>
  <c r="AW113" i="5"/>
  <c r="AW129" i="5" s="1"/>
  <c r="AZ93" i="5"/>
  <c r="AY93" i="7"/>
  <c r="AZ93" i="6"/>
  <c r="AX97" i="5"/>
  <c r="AW97" i="7"/>
  <c r="AX97" i="6"/>
  <c r="AZ95" i="5"/>
  <c r="AZ95" i="6"/>
  <c r="AY95" i="7"/>
  <c r="AZ89" i="5"/>
  <c r="AZ89" i="6"/>
  <c r="AY89" i="7"/>
  <c r="AZ91" i="5"/>
  <c r="AY91" i="7"/>
  <c r="AZ91" i="6"/>
  <c r="AZ88" i="5"/>
  <c r="AZ88" i="6"/>
  <c r="AY88" i="7"/>
  <c r="AY85" i="5"/>
  <c r="AX85" i="7"/>
  <c r="AY85" i="6"/>
  <c r="AZ92" i="5"/>
  <c r="AZ92" i="6"/>
  <c r="AY92" i="7"/>
  <c r="AZ84" i="5"/>
  <c r="AY84" i="7"/>
  <c r="AZ84" i="6"/>
  <c r="AZ90" i="5"/>
  <c r="AZ90" i="6"/>
  <c r="AY90" i="7"/>
  <c r="AZ94" i="5"/>
  <c r="AY94" i="7"/>
  <c r="AZ94" i="6"/>
  <c r="AZ96" i="5"/>
  <c r="AZ96" i="6"/>
  <c r="AY96" i="7"/>
  <c r="AZ86" i="5"/>
  <c r="AZ86" i="6"/>
  <c r="AY86" i="7"/>
  <c r="AY49" i="1"/>
  <c r="AY69" i="5" s="1"/>
  <c r="AZ54" i="1"/>
  <c r="AY74" i="7" s="1"/>
  <c r="AY160" i="7" s="1"/>
  <c r="AY77" i="1"/>
  <c r="AY61" i="1"/>
  <c r="AY81" i="5" s="1"/>
  <c r="AZ59" i="1"/>
  <c r="AZ79" i="5" s="1"/>
  <c r="AZ58" i="1"/>
  <c r="AZ78" i="5" s="1"/>
  <c r="AX75" i="7"/>
  <c r="AY75" i="6"/>
  <c r="AY160" i="6" s="1"/>
  <c r="AY160" i="5"/>
  <c r="AZ55" i="1"/>
  <c r="AZ75" i="5" s="1"/>
  <c r="AZ155" i="5"/>
  <c r="AX74" i="7"/>
  <c r="AY74" i="6"/>
  <c r="AY159" i="6" s="1"/>
  <c r="AY159" i="5"/>
  <c r="AX78" i="7"/>
  <c r="AY78" i="6"/>
  <c r="AY163" i="6" s="1"/>
  <c r="AY163" i="5"/>
  <c r="AW81" i="7"/>
  <c r="AW167" i="7" s="1"/>
  <c r="AX81" i="6"/>
  <c r="AX166" i="6" s="1"/>
  <c r="AX166" i="5"/>
  <c r="AX168" i="5" s="1"/>
  <c r="AX73" i="7"/>
  <c r="AY73" i="6"/>
  <c r="AY158" i="6" s="1"/>
  <c r="AY158" i="5"/>
  <c r="AX80" i="7"/>
  <c r="AY80" i="6"/>
  <c r="AY165" i="6" s="1"/>
  <c r="AY165" i="5"/>
  <c r="AZ60" i="1"/>
  <c r="AZ80" i="5" s="1"/>
  <c r="AX79" i="7"/>
  <c r="AY164" i="5"/>
  <c r="AY79" i="6"/>
  <c r="AY164" i="6" s="1"/>
  <c r="AZ57" i="1"/>
  <c r="AZ77" i="5" s="1"/>
  <c r="AZ52" i="1"/>
  <c r="AZ53" i="1"/>
  <c r="AZ73" i="5" s="1"/>
  <c r="AY155" i="5"/>
  <c r="AZ56" i="1"/>
  <c r="AZ76" i="5" s="1"/>
  <c r="AX77" i="7"/>
  <c r="AY77" i="6"/>
  <c r="AY162" i="6" s="1"/>
  <c r="AY162" i="5"/>
  <c r="AZ48" i="1"/>
  <c r="AX72" i="7"/>
  <c r="BA71" i="1"/>
  <c r="BA74" i="1"/>
  <c r="BA66" i="1"/>
  <c r="BA72" i="1"/>
  <c r="BA75" i="1"/>
  <c r="BA69" i="1"/>
  <c r="BA70" i="1"/>
  <c r="BA68" i="1"/>
  <c r="BA76" i="1"/>
  <c r="BA64" i="1"/>
  <c r="AZ65" i="1"/>
  <c r="BA73" i="1"/>
  <c r="AY108" i="6" l="1"/>
  <c r="AY124" i="6" s="1"/>
  <c r="AZ116" i="5"/>
  <c r="AY68" i="7"/>
  <c r="AX154" i="7"/>
  <c r="AY68" i="6"/>
  <c r="AX153" i="6"/>
  <c r="AX168" i="6" s="1"/>
  <c r="AX116" i="6"/>
  <c r="AW100" i="7"/>
  <c r="AV116" i="7"/>
  <c r="BA68" i="5"/>
  <c r="AZ153" i="5"/>
  <c r="AY104" i="6"/>
  <c r="AY120" i="6" s="1"/>
  <c r="AZ74" i="6"/>
  <c r="AZ159" i="6" s="1"/>
  <c r="AZ72" i="6"/>
  <c r="AZ157" i="6" s="1"/>
  <c r="AZ72" i="5"/>
  <c r="AZ157" i="5" s="1"/>
  <c r="AZ74" i="5"/>
  <c r="AZ159" i="5" s="1"/>
  <c r="AY108" i="5"/>
  <c r="AY124" i="5" s="1"/>
  <c r="AY161" i="5"/>
  <c r="AW169" i="7"/>
  <c r="AX108" i="7"/>
  <c r="AX124" i="7" s="1"/>
  <c r="AX162" i="7"/>
  <c r="AX102" i="7"/>
  <c r="AX118" i="7" s="1"/>
  <c r="AX156" i="7"/>
  <c r="AX109" i="7"/>
  <c r="AX125" i="7" s="1"/>
  <c r="AX163" i="7"/>
  <c r="AX110" i="7"/>
  <c r="AX126" i="7" s="1"/>
  <c r="AX164" i="7"/>
  <c r="AX111" i="7"/>
  <c r="AX127" i="7" s="1"/>
  <c r="AX165" i="7"/>
  <c r="AX104" i="7"/>
  <c r="AX120" i="7" s="1"/>
  <c r="AX158" i="7"/>
  <c r="AX112" i="7"/>
  <c r="AX128" i="7" s="1"/>
  <c r="AX166" i="7"/>
  <c r="AX107" i="7"/>
  <c r="AX123" i="7" s="1"/>
  <c r="AX161" i="7"/>
  <c r="AX105" i="7"/>
  <c r="AX121" i="7" s="1"/>
  <c r="AX159" i="7"/>
  <c r="AX106" i="7"/>
  <c r="AX122" i="7" s="1"/>
  <c r="AX160" i="7"/>
  <c r="AY102" i="6"/>
  <c r="AY118" i="6" s="1"/>
  <c r="AY111" i="6"/>
  <c r="AY127" i="6" s="1"/>
  <c r="AY107" i="6"/>
  <c r="AY123" i="6" s="1"/>
  <c r="AY105" i="6"/>
  <c r="AY121" i="6" s="1"/>
  <c r="AY106" i="6"/>
  <c r="AY122" i="6" s="1"/>
  <c r="AY110" i="6"/>
  <c r="AY126" i="6" s="1"/>
  <c r="AY112" i="6"/>
  <c r="AY128" i="6" s="1"/>
  <c r="AY109" i="6"/>
  <c r="AY125" i="6" s="1"/>
  <c r="AY102" i="7"/>
  <c r="AY118" i="7" s="1"/>
  <c r="AY106" i="7"/>
  <c r="AY122" i="7" s="1"/>
  <c r="AX113" i="6"/>
  <c r="AX129" i="6" s="1"/>
  <c r="AW113" i="7"/>
  <c r="AW129" i="7" s="1"/>
  <c r="AX69" i="7"/>
  <c r="AY69" i="6"/>
  <c r="AY154" i="6" s="1"/>
  <c r="AZ102" i="6"/>
  <c r="AZ118" i="6" s="1"/>
  <c r="AY104" i="5"/>
  <c r="AY120" i="5" s="1"/>
  <c r="AY102" i="5"/>
  <c r="AY118" i="5" s="1"/>
  <c r="AY106" i="5"/>
  <c r="AY122" i="5" s="1"/>
  <c r="AY107" i="5"/>
  <c r="AY123" i="5" s="1"/>
  <c r="AX113" i="5"/>
  <c r="AX129" i="5" s="1"/>
  <c r="AY112" i="5"/>
  <c r="AY128" i="5" s="1"/>
  <c r="AY110" i="5"/>
  <c r="AY126" i="5" s="1"/>
  <c r="AY109" i="5"/>
  <c r="AY125" i="5" s="1"/>
  <c r="AY111" i="5"/>
  <c r="AY127" i="5" s="1"/>
  <c r="AY105" i="5"/>
  <c r="AY121" i="5" s="1"/>
  <c r="AZ102" i="5"/>
  <c r="AZ118" i="5" s="1"/>
  <c r="BA91" i="5"/>
  <c r="AZ91" i="7"/>
  <c r="BA91" i="6"/>
  <c r="BA96" i="5"/>
  <c r="BA96" i="6"/>
  <c r="AZ96" i="7"/>
  <c r="BA93" i="5"/>
  <c r="AZ93" i="7"/>
  <c r="BA93" i="6"/>
  <c r="BA95" i="5"/>
  <c r="AZ95" i="7"/>
  <c r="BA95" i="6"/>
  <c r="BA84" i="5"/>
  <c r="BA116" i="5" s="1"/>
  <c r="AZ84" i="7"/>
  <c r="BA84" i="6"/>
  <c r="BA94" i="5"/>
  <c r="AZ94" i="7"/>
  <c r="BA94" i="6"/>
  <c r="AY154" i="5"/>
  <c r="BA86" i="5"/>
  <c r="AZ86" i="7"/>
  <c r="BA86" i="6"/>
  <c r="AZ85" i="5"/>
  <c r="AZ85" i="6"/>
  <c r="AY85" i="7"/>
  <c r="BA90" i="5"/>
  <c r="AZ90" i="7"/>
  <c r="BA90" i="6"/>
  <c r="AY97" i="5"/>
  <c r="AX97" i="7"/>
  <c r="AY97" i="6"/>
  <c r="BA89" i="5"/>
  <c r="AZ89" i="7"/>
  <c r="BA89" i="6"/>
  <c r="BA88" i="5"/>
  <c r="AZ88" i="7"/>
  <c r="BA88" i="6"/>
  <c r="BA92" i="5"/>
  <c r="AZ92" i="7"/>
  <c r="BA92" i="6"/>
  <c r="AZ158" i="5"/>
  <c r="AY73" i="7"/>
  <c r="AZ73" i="6"/>
  <c r="AZ158" i="6" s="1"/>
  <c r="AZ161" i="5"/>
  <c r="AZ76" i="6"/>
  <c r="AZ161" i="6" s="1"/>
  <c r="AY76" i="7"/>
  <c r="AY72" i="7"/>
  <c r="AY80" i="7"/>
  <c r="AZ80" i="6"/>
  <c r="AZ165" i="6" s="1"/>
  <c r="AZ165" i="5"/>
  <c r="AZ160" i="5"/>
  <c r="AZ75" i="6"/>
  <c r="AZ160" i="6" s="1"/>
  <c r="AY75" i="7"/>
  <c r="BA54" i="1"/>
  <c r="BA74" i="5" s="1"/>
  <c r="BA48" i="1"/>
  <c r="AZ78" i="6"/>
  <c r="AZ163" i="6" s="1"/>
  <c r="AY78" i="7"/>
  <c r="AZ163" i="5"/>
  <c r="BA53" i="1"/>
  <c r="BA73" i="5" s="1"/>
  <c r="BA56" i="1"/>
  <c r="BA76" i="5" s="1"/>
  <c r="AZ164" i="5"/>
  <c r="AZ79" i="6"/>
  <c r="AZ164" i="6" s="1"/>
  <c r="AY79" i="7"/>
  <c r="BA59" i="1"/>
  <c r="BA79" i="5" s="1"/>
  <c r="AX81" i="7"/>
  <c r="AX167" i="7" s="1"/>
  <c r="AY81" i="6"/>
  <c r="AY166" i="6" s="1"/>
  <c r="AY166" i="5"/>
  <c r="AZ77" i="1"/>
  <c r="AZ61" i="1"/>
  <c r="AZ81" i="5" s="1"/>
  <c r="BA57" i="1"/>
  <c r="BA77" i="5" s="1"/>
  <c r="BA50" i="1"/>
  <c r="BA70" i="5" s="1"/>
  <c r="AY77" i="7"/>
  <c r="AZ162" i="5"/>
  <c r="AZ77" i="6"/>
  <c r="AZ162" i="6" s="1"/>
  <c r="AZ49" i="1"/>
  <c r="AZ69" i="5" s="1"/>
  <c r="BA60" i="1"/>
  <c r="BA80" i="5" s="1"/>
  <c r="BA55" i="1"/>
  <c r="BA75" i="5" s="1"/>
  <c r="BA58" i="1"/>
  <c r="BA78" i="5" s="1"/>
  <c r="BA52" i="1"/>
  <c r="BB71" i="1"/>
  <c r="BB73" i="1"/>
  <c r="BA65" i="1"/>
  <c r="BB66" i="1"/>
  <c r="BB69" i="1"/>
  <c r="BB76" i="1"/>
  <c r="BB75" i="1"/>
  <c r="BB72" i="1"/>
  <c r="BB68" i="1"/>
  <c r="BB64" i="1"/>
  <c r="BB70" i="1"/>
  <c r="BB74" i="1"/>
  <c r="AZ104" i="6" l="1"/>
  <c r="AZ120" i="6" s="1"/>
  <c r="AX100" i="7"/>
  <c r="AW116" i="7"/>
  <c r="AZ68" i="6"/>
  <c r="AY153" i="6"/>
  <c r="AY168" i="6" s="1"/>
  <c r="AY116" i="6"/>
  <c r="AZ68" i="7"/>
  <c r="AY154" i="7"/>
  <c r="BB68" i="5"/>
  <c r="BB153" i="5" s="1"/>
  <c r="BA153" i="5"/>
  <c r="AZ106" i="6"/>
  <c r="AZ122" i="6" s="1"/>
  <c r="AZ106" i="5"/>
  <c r="AZ122" i="5" s="1"/>
  <c r="BA72" i="6"/>
  <c r="BA157" i="6" s="1"/>
  <c r="BA72" i="5"/>
  <c r="AY168" i="5"/>
  <c r="AY108" i="7"/>
  <c r="AY124" i="7" s="1"/>
  <c r="AY162" i="7"/>
  <c r="AX101" i="7"/>
  <c r="AX117" i="7" s="1"/>
  <c r="AX155" i="7"/>
  <c r="AX169" i="7" s="1"/>
  <c r="AY110" i="7"/>
  <c r="AY126" i="7" s="1"/>
  <c r="AY164" i="7"/>
  <c r="AY109" i="7"/>
  <c r="AY125" i="7" s="1"/>
  <c r="AY163" i="7"/>
  <c r="AY105" i="7"/>
  <c r="AY121" i="7" s="1"/>
  <c r="AY159" i="7"/>
  <c r="AY111" i="7"/>
  <c r="AY127" i="7" s="1"/>
  <c r="AY165" i="7"/>
  <c r="AY107" i="7"/>
  <c r="AY123" i="7" s="1"/>
  <c r="AY161" i="7"/>
  <c r="AY112" i="7"/>
  <c r="AY128" i="7" s="1"/>
  <c r="AY166" i="7"/>
  <c r="AY104" i="7"/>
  <c r="AY120" i="7" s="1"/>
  <c r="AY158" i="7"/>
  <c r="AZ108" i="6"/>
  <c r="AZ124" i="6" s="1"/>
  <c r="AZ107" i="6"/>
  <c r="AZ123" i="6" s="1"/>
  <c r="AZ109" i="6"/>
  <c r="AZ125" i="6" s="1"/>
  <c r="AZ112" i="6"/>
  <c r="AZ128" i="6" s="1"/>
  <c r="AZ105" i="6"/>
  <c r="AZ121" i="6" s="1"/>
  <c r="AZ110" i="6"/>
  <c r="AZ126" i="6" s="1"/>
  <c r="AY101" i="6"/>
  <c r="AY117" i="6" s="1"/>
  <c r="AZ111" i="6"/>
  <c r="AZ127" i="6" s="1"/>
  <c r="AY113" i="6"/>
  <c r="AY129" i="6" s="1"/>
  <c r="AX113" i="7"/>
  <c r="AX129" i="7" s="1"/>
  <c r="AZ70" i="7"/>
  <c r="BA70" i="6"/>
  <c r="BA155" i="6" s="1"/>
  <c r="AY69" i="7"/>
  <c r="AZ69" i="6"/>
  <c r="AZ154" i="6" s="1"/>
  <c r="AY113" i="5"/>
  <c r="AY129" i="5" s="1"/>
  <c r="AZ108" i="5"/>
  <c r="AZ124" i="5" s="1"/>
  <c r="AY101" i="5"/>
  <c r="AY117" i="5" s="1"/>
  <c r="AZ110" i="5"/>
  <c r="AZ126" i="5" s="1"/>
  <c r="AZ109" i="5"/>
  <c r="AZ125" i="5" s="1"/>
  <c r="AZ111" i="5"/>
  <c r="AZ127" i="5" s="1"/>
  <c r="AZ107" i="5"/>
  <c r="AZ123" i="5" s="1"/>
  <c r="AZ105" i="5"/>
  <c r="AZ121" i="5" s="1"/>
  <c r="AZ112" i="5"/>
  <c r="AZ128" i="5" s="1"/>
  <c r="AZ104" i="5"/>
  <c r="AZ120" i="5" s="1"/>
  <c r="BB90" i="5"/>
  <c r="BA90" i="7"/>
  <c r="BB90" i="6"/>
  <c r="AZ97" i="5"/>
  <c r="AY97" i="7"/>
  <c r="AZ97" i="6"/>
  <c r="BB93" i="5"/>
  <c r="BA93" i="7"/>
  <c r="BB93" i="6"/>
  <c r="BB86" i="5"/>
  <c r="BA86" i="7"/>
  <c r="BB86" i="6"/>
  <c r="BB95" i="5"/>
  <c r="BA95" i="7"/>
  <c r="BB95" i="6"/>
  <c r="BB91" i="5"/>
  <c r="BA91" i="7"/>
  <c r="BB91" i="6"/>
  <c r="BB84" i="5"/>
  <c r="BA84" i="7"/>
  <c r="BB84" i="6"/>
  <c r="BB96" i="5"/>
  <c r="BA96" i="7"/>
  <c r="BB96" i="6"/>
  <c r="BB89" i="5"/>
  <c r="BB89" i="6"/>
  <c r="BA89" i="7"/>
  <c r="BB92" i="5"/>
  <c r="BA92" i="7"/>
  <c r="BB92" i="6"/>
  <c r="BA85" i="5"/>
  <c r="AZ85" i="7"/>
  <c r="BA85" i="6"/>
  <c r="BB94" i="5"/>
  <c r="BB94" i="6"/>
  <c r="BA94" i="7"/>
  <c r="BB88" i="5"/>
  <c r="BA88" i="7"/>
  <c r="BB88" i="6"/>
  <c r="BB53" i="1"/>
  <c r="AZ75" i="7"/>
  <c r="BA160" i="5"/>
  <c r="BA75" i="6"/>
  <c r="BA160" i="6" s="1"/>
  <c r="AZ76" i="7"/>
  <c r="BA76" i="6"/>
  <c r="BA161" i="6" s="1"/>
  <c r="BA161" i="5"/>
  <c r="BB52" i="1"/>
  <c r="AZ80" i="7"/>
  <c r="BA165" i="5"/>
  <c r="BA80" i="6"/>
  <c r="BA165" i="6" s="1"/>
  <c r="BA155" i="5"/>
  <c r="AZ73" i="7"/>
  <c r="BA158" i="5"/>
  <c r="BA73" i="6"/>
  <c r="BA158" i="6" s="1"/>
  <c r="AZ77" i="7"/>
  <c r="BA77" i="6"/>
  <c r="BA162" i="6" s="1"/>
  <c r="BA162" i="5"/>
  <c r="AZ79" i="7"/>
  <c r="BA79" i="6"/>
  <c r="BA164" i="6" s="1"/>
  <c r="BA164" i="5"/>
  <c r="AZ72" i="7"/>
  <c r="BA157" i="5"/>
  <c r="BB54" i="1"/>
  <c r="BB74" i="5" s="1"/>
  <c r="AY81" i="7"/>
  <c r="AY167" i="7" s="1"/>
  <c r="AZ81" i="6"/>
  <c r="AZ166" i="6" s="1"/>
  <c r="AZ166" i="5"/>
  <c r="BB56" i="1"/>
  <c r="BB76" i="5" s="1"/>
  <c r="AZ78" i="7"/>
  <c r="BA163" i="5"/>
  <c r="BA78" i="6"/>
  <c r="BA163" i="6" s="1"/>
  <c r="BB59" i="1"/>
  <c r="BB79" i="5" s="1"/>
  <c r="BB48" i="1"/>
  <c r="BB50" i="1"/>
  <c r="BB70" i="5" s="1"/>
  <c r="AZ154" i="5"/>
  <c r="BB60" i="1"/>
  <c r="BB80" i="5" s="1"/>
  <c r="BA77" i="1"/>
  <c r="BA61" i="1"/>
  <c r="BA81" i="5" s="1"/>
  <c r="BB55" i="1"/>
  <c r="BB75" i="5" s="1"/>
  <c r="BA49" i="1"/>
  <c r="BA69" i="5" s="1"/>
  <c r="AZ74" i="7"/>
  <c r="BA74" i="6"/>
  <c r="BA159" i="6" s="1"/>
  <c r="BA159" i="5"/>
  <c r="BB77" i="1"/>
  <c r="BB61" i="1"/>
  <c r="BB81" i="5" s="1"/>
  <c r="BB57" i="1"/>
  <c r="BB77" i="5" s="1"/>
  <c r="BB58" i="1"/>
  <c r="BB78" i="5" s="1"/>
  <c r="BB65" i="1"/>
  <c r="BA104" i="6" l="1"/>
  <c r="BA120" i="6" s="1"/>
  <c r="AZ168" i="5"/>
  <c r="BB116" i="5"/>
  <c r="BA68" i="7"/>
  <c r="BA154" i="7" s="1"/>
  <c r="AZ154" i="7"/>
  <c r="BA68" i="6"/>
  <c r="AZ153" i="6"/>
  <c r="AZ168" i="6" s="1"/>
  <c r="AZ116" i="6"/>
  <c r="AY100" i="7"/>
  <c r="AX116" i="7"/>
  <c r="BB72" i="6"/>
  <c r="BB157" i="6" s="1"/>
  <c r="BB72" i="5"/>
  <c r="BB157" i="5" s="1"/>
  <c r="BA73" i="7"/>
  <c r="BA159" i="7" s="1"/>
  <c r="BB73" i="5"/>
  <c r="BB158" i="5" s="1"/>
  <c r="AZ104" i="7"/>
  <c r="AZ120" i="7" s="1"/>
  <c r="AZ158" i="7"/>
  <c r="AZ108" i="7"/>
  <c r="AZ124" i="7" s="1"/>
  <c r="AZ162" i="7"/>
  <c r="AZ110" i="7"/>
  <c r="AZ126" i="7" s="1"/>
  <c r="AZ164" i="7"/>
  <c r="AZ111" i="7"/>
  <c r="AZ127" i="7" s="1"/>
  <c r="AZ165" i="7"/>
  <c r="AZ102" i="7"/>
  <c r="AZ118" i="7" s="1"/>
  <c r="AZ156" i="7"/>
  <c r="AZ105" i="7"/>
  <c r="AZ121" i="7" s="1"/>
  <c r="AZ159" i="7"/>
  <c r="AZ107" i="7"/>
  <c r="AZ123" i="7" s="1"/>
  <c r="AZ161" i="7"/>
  <c r="AZ106" i="7"/>
  <c r="AZ122" i="7" s="1"/>
  <c r="AZ160" i="7"/>
  <c r="AZ112" i="7"/>
  <c r="AZ128" i="7" s="1"/>
  <c r="AZ166" i="7"/>
  <c r="AY101" i="7"/>
  <c r="AY117" i="7" s="1"/>
  <c r="AY155" i="7"/>
  <c r="AY169" i="7" s="1"/>
  <c r="AZ109" i="7"/>
  <c r="AZ125" i="7" s="1"/>
  <c r="AZ163" i="7"/>
  <c r="BA102" i="6"/>
  <c r="BA118" i="6" s="1"/>
  <c r="BA107" i="6"/>
  <c r="BA123" i="6" s="1"/>
  <c r="BA111" i="6"/>
  <c r="BA127" i="6" s="1"/>
  <c r="BA112" i="6"/>
  <c r="BA128" i="6" s="1"/>
  <c r="BA108" i="6"/>
  <c r="BA124" i="6" s="1"/>
  <c r="BA106" i="6"/>
  <c r="BA122" i="6" s="1"/>
  <c r="BA109" i="6"/>
  <c r="BA125" i="6" s="1"/>
  <c r="BA110" i="6"/>
  <c r="BA126" i="6" s="1"/>
  <c r="BA105" i="6"/>
  <c r="BA121" i="6" s="1"/>
  <c r="AZ101" i="6"/>
  <c r="AZ117" i="6" s="1"/>
  <c r="AZ113" i="6"/>
  <c r="AZ129" i="6" s="1"/>
  <c r="BA70" i="7"/>
  <c r="BB70" i="6"/>
  <c r="BB155" i="6" s="1"/>
  <c r="BA69" i="6"/>
  <c r="BA154" i="6" s="1"/>
  <c r="AZ69" i="7"/>
  <c r="AZ155" i="7" s="1"/>
  <c r="AY113" i="7"/>
  <c r="AY129" i="7" s="1"/>
  <c r="BA104" i="5"/>
  <c r="BA120" i="5" s="1"/>
  <c r="BA107" i="5"/>
  <c r="BA123" i="5" s="1"/>
  <c r="BA106" i="5"/>
  <c r="BA122" i="5" s="1"/>
  <c r="BA110" i="5"/>
  <c r="BA126" i="5" s="1"/>
  <c r="BA111" i="5"/>
  <c r="BA127" i="5" s="1"/>
  <c r="BA105" i="5"/>
  <c r="BA121" i="5" s="1"/>
  <c r="BA112" i="5"/>
  <c r="BA128" i="5" s="1"/>
  <c r="AZ113" i="5"/>
  <c r="AZ129" i="5" s="1"/>
  <c r="BA108" i="5"/>
  <c r="BA124" i="5" s="1"/>
  <c r="BA109" i="5"/>
  <c r="BA125" i="5" s="1"/>
  <c r="AZ101" i="5"/>
  <c r="AZ117" i="5" s="1"/>
  <c r="BA102" i="5"/>
  <c r="BA118" i="5" s="1"/>
  <c r="BB85" i="5"/>
  <c r="BB85" i="6"/>
  <c r="BA85" i="7"/>
  <c r="BB73" i="6"/>
  <c r="BB158" i="6" s="1"/>
  <c r="BA97" i="5"/>
  <c r="AZ97" i="7"/>
  <c r="BA97" i="6"/>
  <c r="BB97" i="5"/>
  <c r="BA97" i="7"/>
  <c r="BB97" i="6"/>
  <c r="BA74" i="7"/>
  <c r="BB74" i="6"/>
  <c r="BB159" i="6" s="1"/>
  <c r="BB159" i="5"/>
  <c r="BA79" i="7"/>
  <c r="BB164" i="5"/>
  <c r="BB79" i="6"/>
  <c r="BB164" i="6" s="1"/>
  <c r="BA80" i="7"/>
  <c r="BB165" i="5"/>
  <c r="BB80" i="6"/>
  <c r="BB165" i="6" s="1"/>
  <c r="BA81" i="7"/>
  <c r="BA167" i="7" s="1"/>
  <c r="BB166" i="5"/>
  <c r="BB81" i="6"/>
  <c r="BB166" i="6" s="1"/>
  <c r="BA76" i="7"/>
  <c r="BB76" i="6"/>
  <c r="BB161" i="6" s="1"/>
  <c r="BB161" i="5"/>
  <c r="BA75" i="7"/>
  <c r="BB160" i="5"/>
  <c r="BB75" i="6"/>
  <c r="BB160" i="6" s="1"/>
  <c r="BA77" i="7"/>
  <c r="BB162" i="5"/>
  <c r="BB77" i="6"/>
  <c r="BB162" i="6" s="1"/>
  <c r="BB49" i="1"/>
  <c r="BB69" i="5" s="1"/>
  <c r="BA78" i="7"/>
  <c r="BB78" i="6"/>
  <c r="BB163" i="6" s="1"/>
  <c r="BB163" i="5"/>
  <c r="AZ81" i="7"/>
  <c r="AZ167" i="7" s="1"/>
  <c r="BA166" i="5"/>
  <c r="BA81" i="6"/>
  <c r="BA166" i="6" s="1"/>
  <c r="BA72" i="7"/>
  <c r="BA154" i="5"/>
  <c r="BB155" i="5"/>
  <c r="BA105" i="7" l="1"/>
  <c r="BA121" i="7" s="1"/>
  <c r="BB104" i="6"/>
  <c r="BB120" i="6" s="1"/>
  <c r="AZ100" i="7"/>
  <c r="AY116" i="7"/>
  <c r="BB68" i="6"/>
  <c r="BA153" i="6"/>
  <c r="BA116" i="6"/>
  <c r="BA168" i="5"/>
  <c r="BA102" i="7"/>
  <c r="BA118" i="7" s="1"/>
  <c r="BA156" i="7"/>
  <c r="BA106" i="7"/>
  <c r="BA122" i="7" s="1"/>
  <c r="BA160" i="7"/>
  <c r="BA107" i="7"/>
  <c r="BA123" i="7" s="1"/>
  <c r="BA161" i="7"/>
  <c r="BA110" i="7"/>
  <c r="BA126" i="7" s="1"/>
  <c r="BA164" i="7"/>
  <c r="AZ169" i="7"/>
  <c r="BA109" i="7"/>
  <c r="BA125" i="7" s="1"/>
  <c r="BA163" i="7"/>
  <c r="BA112" i="7"/>
  <c r="BA166" i="7"/>
  <c r="BA104" i="7"/>
  <c r="BA120" i="7" s="1"/>
  <c r="BA158" i="7"/>
  <c r="BA108" i="7"/>
  <c r="BA124" i="7" s="1"/>
  <c r="BA162" i="7"/>
  <c r="BA111" i="7"/>
  <c r="BA127" i="7" s="1"/>
  <c r="BA165" i="7"/>
  <c r="BB107" i="6"/>
  <c r="BB123" i="6" s="1"/>
  <c r="BB105" i="6"/>
  <c r="BB121" i="6" s="1"/>
  <c r="BB102" i="6"/>
  <c r="BB118" i="6" s="1"/>
  <c r="BA101" i="6"/>
  <c r="BA117" i="6" s="1"/>
  <c r="BA168" i="6"/>
  <c r="BB108" i="6"/>
  <c r="BB124" i="6" s="1"/>
  <c r="BB106" i="6"/>
  <c r="BB122" i="6" s="1"/>
  <c r="BB112" i="6"/>
  <c r="BB128" i="6" s="1"/>
  <c r="BB110" i="6"/>
  <c r="BB126" i="6" s="1"/>
  <c r="BB111" i="6"/>
  <c r="BB127" i="6" s="1"/>
  <c r="BB109" i="6"/>
  <c r="BB125" i="6" s="1"/>
  <c r="BA113" i="7"/>
  <c r="BA129" i="7" s="1"/>
  <c r="BB113" i="6"/>
  <c r="BB129" i="6" s="1"/>
  <c r="BA113" i="6"/>
  <c r="BA129" i="6" s="1"/>
  <c r="AZ101" i="7"/>
  <c r="AZ117" i="7" s="1"/>
  <c r="BA69" i="7"/>
  <c r="BB69" i="6"/>
  <c r="BB154" i="6" s="1"/>
  <c r="AZ113" i="7"/>
  <c r="AZ129" i="7" s="1"/>
  <c r="BA128" i="7"/>
  <c r="BB113" i="5"/>
  <c r="BB129" i="5" s="1"/>
  <c r="BB111" i="5"/>
  <c r="BB127" i="5" s="1"/>
  <c r="BB102" i="5"/>
  <c r="BB118" i="5" s="1"/>
  <c r="BA113" i="5"/>
  <c r="BA129" i="5" s="1"/>
  <c r="BB105" i="5"/>
  <c r="BB121" i="5" s="1"/>
  <c r="BB106" i="5"/>
  <c r="BB122" i="5" s="1"/>
  <c r="BB107" i="5"/>
  <c r="BB123" i="5" s="1"/>
  <c r="BB109" i="5"/>
  <c r="BB125" i="5" s="1"/>
  <c r="BB110" i="5"/>
  <c r="BB126" i="5" s="1"/>
  <c r="BB112" i="5"/>
  <c r="BB128" i="5" s="1"/>
  <c r="BA101" i="5"/>
  <c r="BA117" i="5" s="1"/>
  <c r="BB104" i="5"/>
  <c r="BB120" i="5" s="1"/>
  <c r="BB108" i="5"/>
  <c r="BB124" i="5" s="1"/>
  <c r="BB154" i="5"/>
  <c r="BB168" i="5" s="1"/>
  <c r="BB153" i="6" l="1"/>
  <c r="BB168" i="6" s="1"/>
  <c r="BB116" i="6"/>
  <c r="BA100" i="7"/>
  <c r="BA116" i="7" s="1"/>
  <c r="AZ116" i="7"/>
  <c r="BA101" i="7"/>
  <c r="BA117" i="7" s="1"/>
  <c r="BA155" i="7"/>
  <c r="BA169" i="7" s="1"/>
  <c r="BB101" i="6"/>
  <c r="BB117" i="6" s="1"/>
  <c r="BB101" i="5"/>
  <c r="BB117" i="5" s="1"/>
  <c r="AI253" i="5" l="1"/>
  <c r="AJ253" i="5" l="1"/>
  <c r="AK253" i="5" l="1"/>
  <c r="AL253" i="5"/>
  <c r="AM253" i="5" l="1"/>
  <c r="AN253" i="5" l="1"/>
  <c r="AO253" i="5" l="1"/>
  <c r="AP253" i="5" l="1"/>
  <c r="AQ253" i="5" l="1"/>
  <c r="AR253" i="5" l="1"/>
  <c r="AS253" i="5" l="1"/>
  <c r="AT253" i="5" l="1"/>
  <c r="AU253" i="5" l="1"/>
  <c r="AV253" i="5" l="1"/>
  <c r="AW253" i="5" l="1"/>
  <c r="AX253" i="5" l="1"/>
  <c r="AY253" i="5" l="1"/>
  <c r="AZ253" i="5" l="1"/>
  <c r="BA253" i="5" l="1"/>
  <c r="BB253" i="5" l="1"/>
  <c r="AM13" i="12"/>
  <c r="AM12" i="12"/>
  <c r="U13" i="12"/>
  <c r="U12" i="12"/>
  <c r="AB13" i="12"/>
  <c r="AB12" i="12"/>
  <c r="AG13" i="12"/>
  <c r="AG12" i="12"/>
  <c r="AS13" i="12"/>
  <c r="AS12" i="12"/>
  <c r="N13" i="12"/>
  <c r="N12" i="12"/>
  <c r="AF12" i="12"/>
  <c r="AF13" i="12"/>
  <c r="P13" i="12"/>
  <c r="P12" i="12"/>
  <c r="F13" i="12"/>
  <c r="AR12" i="12"/>
  <c r="AR13" i="12"/>
  <c r="AX13" i="12"/>
  <c r="AX12" i="12"/>
  <c r="J13" i="12"/>
  <c r="J12" i="12"/>
  <c r="AQ12" i="12"/>
  <c r="AQ13" i="12"/>
  <c r="AV12" i="12"/>
  <c r="AV13" i="12"/>
  <c r="AU13" i="12"/>
  <c r="AU12" i="12"/>
  <c r="AL13" i="12"/>
  <c r="AL12" i="12"/>
  <c r="AA13" i="12"/>
  <c r="AA12" i="12"/>
  <c r="AD13" i="12"/>
  <c r="AD12" i="12"/>
  <c r="W12" i="12"/>
  <c r="W13" i="12"/>
  <c r="T13" i="12"/>
  <c r="T12" i="12"/>
  <c r="Y12" i="12"/>
  <c r="Y13" i="12"/>
  <c r="X12" i="12"/>
  <c r="X13" i="12"/>
  <c r="AP12" i="12"/>
  <c r="AP13" i="12"/>
  <c r="AJ12" i="12"/>
  <c r="AJ13" i="12"/>
  <c r="AH12" i="12"/>
  <c r="AH13" i="12"/>
  <c r="AN12" i="12"/>
  <c r="AN13" i="12"/>
  <c r="BA13" i="12"/>
  <c r="BA12" i="12"/>
  <c r="AY12" i="12"/>
  <c r="AY13" i="12"/>
  <c r="Z12" i="12"/>
  <c r="Z13" i="12"/>
  <c r="AT13" i="12"/>
  <c r="AT12" i="12"/>
  <c r="Q12" i="12"/>
  <c r="Q13" i="12"/>
  <c r="AK13" i="12"/>
  <c r="AK12" i="12"/>
  <c r="L13" i="12"/>
  <c r="L12" i="12"/>
  <c r="S12" i="12"/>
  <c r="S13" i="12"/>
  <c r="O12" i="12"/>
  <c r="O13" i="12"/>
  <c r="H12" i="12"/>
  <c r="H13" i="12"/>
  <c r="AZ12" i="12"/>
  <c r="AZ13" i="12"/>
  <c r="BC11" i="12"/>
  <c r="AX9" i="12"/>
  <c r="AY9" i="12"/>
  <c r="AZ9" i="12"/>
  <c r="BA9" i="12"/>
  <c r="BB9" i="12"/>
  <c r="BB12" i="12"/>
  <c r="BB13" i="12"/>
  <c r="R12" i="12"/>
  <c r="R13" i="12"/>
  <c r="AI12" i="12"/>
  <c r="AI13" i="12"/>
  <c r="V12" i="12"/>
  <c r="V13" i="12"/>
  <c r="I12" i="12"/>
  <c r="I13" i="12"/>
  <c r="M12" i="12"/>
  <c r="M13" i="12"/>
  <c r="K12" i="12"/>
  <c r="K13" i="12"/>
  <c r="AC12" i="12"/>
  <c r="AC13" i="12"/>
  <c r="AO12" i="12"/>
  <c r="AO13" i="12"/>
  <c r="AF9" i="12"/>
  <c r="AG9" i="12"/>
  <c r="AH9" i="12"/>
  <c r="AI9" i="12"/>
  <c r="AJ9" i="12"/>
  <c r="AK9" i="12"/>
  <c r="AL9" i="12"/>
  <c r="AM9" i="12"/>
  <c r="AN9" i="12"/>
  <c r="AO9" i="12"/>
  <c r="AP9" i="12"/>
  <c r="AQ9" i="12"/>
  <c r="AR9" i="12"/>
  <c r="AS9" i="12"/>
  <c r="AT9" i="12"/>
  <c r="AU9" i="12"/>
  <c r="AV9" i="12"/>
  <c r="AW9" i="12"/>
  <c r="AW12" i="12"/>
  <c r="AW13" i="12"/>
  <c r="G12" i="12"/>
  <c r="G13" i="12"/>
  <c r="F12" i="12"/>
  <c r="F9" i="12"/>
  <c r="G9" i="12"/>
  <c r="H9" i="12"/>
  <c r="I9" i="12"/>
  <c r="J9" i="12"/>
  <c r="K9" i="12"/>
  <c r="L9" i="12"/>
  <c r="M9" i="12"/>
  <c r="N9" i="12"/>
  <c r="O9" i="12"/>
  <c r="P9" i="12"/>
  <c r="Q9" i="12"/>
  <c r="R9" i="12"/>
  <c r="S9" i="12"/>
  <c r="T9" i="12"/>
  <c r="U9" i="12"/>
  <c r="V9" i="12"/>
  <c r="W9" i="12"/>
  <c r="X9" i="12"/>
  <c r="Y9" i="12"/>
  <c r="Z9" i="12"/>
  <c r="AA9" i="12"/>
  <c r="AB9" i="12"/>
  <c r="AC9" i="12"/>
  <c r="AD9" i="12"/>
  <c r="AE9" i="12"/>
  <c r="AE12" i="12"/>
  <c r="AE13"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tc={37D4E11D-AE30-4EEF-B8C2-8D85F9A59E58}</author>
    <author>tc={7D2F3F11-0F08-4B31-BF0E-CF0313BBC481}</author>
    <author>tc={6FB51619-1A21-4F44-9F36-EE313F531FA0}</author>
    <author>tc={4EF26B00-CE6F-4415-A5E2-88E7109738FA}</author>
    <author>tc={2F453880-39FA-4FD7-8C29-A3A34D2D683E}</author>
    <author>tc={F3B18EDB-0E01-436A-B8D0-7E39160C373B}</author>
    <author>tc={C0B15FAA-B262-411E-8D1F-0509ACC07FCD}</author>
    <author>tc={FC8053A9-B9B8-44CB-A74F-16F9CD87E31C}</author>
    <author>tc={37D4E11D-AE30-4F04-B8C2-8D85F9A59E58}</author>
    <author>tc={C0A0F51D-ECB5-41FA-986B-3C07E70A689C}</author>
    <author>User</author>
    <author>tc={3B6BA5A7-60BA-409B-8468-C9C725A541D6}</author>
    <author>tc={0E21EEEB-43A4-4B28-896C-0788D6A8D1EC}</author>
    <author>tc={0E21EEEB-43A4-4B29-896C-0788D6A8D1EC}</author>
    <author>tc={0E21EEEB-43A4-4B2B-896C-0788D6A8D1EC}</author>
    <author>tc={2FEA6679-5D7A-4417-9C7C-1285F236DCA5}</author>
    <author>tc={4696C98B-3C3C-46AC-83FA-E98C4D3832ED}</author>
    <author>tc={8CF15ADF-585B-4C29-B748-BE188ECE2C66}</author>
    <author>tc={51B872A9-69FB-42D2-9D1D-728706ED710B}</author>
    <author>tc={51B872A9-69FB-42D4-9D1D-728706ED710B}</author>
    <author>tc={51B872A9-69FB-42D5-9D1D-728706ED710B}</author>
    <author>tc={4696C98B-3C3C-46B0-83FA-E98C4D3832ED}</author>
    <author>tc={DD3FEAC0-C320-4937-A12D-9AC55FB45C47}</author>
  </authors>
  <commentList>
    <comment ref="A3" authorId="0" shapeId="0" xr:uid="{37D4E11D-AE30-4EEF-B8C2-8D85F9A59E58}">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C4" authorId="1" shapeId="0" xr:uid="{7D2F3F11-0F08-4B31-BF0E-CF0313BBC481}">
      <text>
        <t xml:space="preserve">[Threaded comment]
Your version of Excel allows you to read this threaded comment; however, any edits to it will get removed if the file is opened in a newer version of Excel. Learn more: https://go.microsoft.com/fwlink/?linkid=870924
Comment:
    En un escenario de descarbonización las coberturas pueden ser diferentes en comparación con el escenario BAU por diferentes razones: 
•	Metas de incremento o conservación del bosque (ej., una meta de incremento anual o una meta al 2050). 
•	Similarmente, metas de incremento de plantaciones forestales. 
•	Metas de contención de la mancha urbana. Por tanto, un escenario de descarbonización podría contemplar un menor crecimiento de la zona antrópica. 
•	Metas de contención de cultivos y ganadería. Por ejemplo, el aumento en el rendimiento de ambos tipos de suelo puede significar que no se requiere de la misma área. </t>
      </text>
    </comment>
    <comment ref="C11" authorId="2" shapeId="0" xr:uid="{6FB51619-1A21-4F44-9F36-EE313F531FA0}">
      <text>
        <t xml:space="preserve">[Threaded comment]
Your version of Excel allows you to read this threaded comment; however, any edits to it will get removed if the file is opened in a newer version of Excel. Learn more: https://go.microsoft.com/fwlink/?linkid=870924
Comment:
    En un escenario de descarbonización las coberturas pueden ser diferentes en comparación con el escenario BAU por diferentes razones: 
•	Metas de incremento o conservación del bosque (ej., una meta de incremento anual o una meta al 2050). 
•	Similarmente, metas de incremento de plantaciones forestales. 
•	Metas de contención de la mancha urbana. Por tanto, un escenario de descarbonización podría contemplar un menor crecimiento de la zona antrópica. 
•	Metas de contención de cultivos y ganadería. Por ejemplo, el aumento en el rendimiento de ambos tipos de suelo puede significar que no se requiere de la misma área. </t>
      </text>
    </comment>
    <comment ref="BE11" authorId="3" shapeId="0" xr:uid="{4EF26B00-CE6F-4415-A5E2-88E7109738FA}">
      <text>
        <t>[Threaded comment]
Your version of Excel allows you to read this threaded comment; however, any edits to it will get removed if the file is opened in a newer version of Excel. Learn more: https://go.microsoft.com/fwlink/?linkid=870924
Comment:
    se mantiene la tasa de reforestación observada de 2014-2021</t>
      </text>
    </comment>
    <comment ref="BE13" authorId="4" shapeId="0" xr:uid="{2F453880-39FA-4FD7-8C29-A3A34D2D683E}">
      <text>
        <t xml:space="preserve">[Threaded comment]
Your version of Excel allows you to read this threaded comment; however, any edits to it will get removed if the file is opened in a newer version of Excel. Learn more: https://go.microsoft.com/fwlink/?linkid=870924
Comment:
    Gobierto plantea incentivar plantaciones forestales approximadamente 20000 ha en los próximos 10 años, lo cual implica una tasa de 2000 ha/año </t>
      </text>
    </comment>
    <comment ref="C16" authorId="5" shapeId="0" xr:uid="{F3B18EDB-0E01-436A-B8D0-7E39160C373B}">
      <text>
        <t>[Threaded comment]
Your version of Excel allows you to read this threaded comment; however, any edits to it will get removed if the file is opened in a newer version of Excel. Learn more: https://go.microsoft.com/fwlink/?linkid=870924
Comment:
    Al igual que en el BAU he dejado Pastura como la categoría de ajuste para que podamos sumar las 24.9 Mha.</t>
      </text>
    </comment>
    <comment ref="BE17" authorId="6" shapeId="0" xr:uid="{C0B15FAA-B262-411E-8D1F-0509ACC07FCD}">
      <text>
        <t>[Threaded comment]
Your version of Excel allows you to read this threaded comment; however, any edits to it will get removed if the file is opened in a newer version of Excel. Learn more: https://go.microsoft.com/fwlink/?linkid=870924
Comment:
    Se asume que el Proyecto Socio Bosque seguirá creciendo a la misma tasa observada  hasta el momento</t>
      </text>
    </comment>
    <comment ref="BE18" authorId="7" shapeId="0" xr:uid="{FC8053A9-B9B8-44CB-A74F-16F9CD87E31C}">
      <text>
        <t>[Threaded comment]
Your version of Excel allows you to read this threaded comment; however, any edits to it will get removed if the file is opened in a newer version of Excel. Learn more: https://go.microsoft.com/fwlink/?linkid=870924
Comment:
    se asume que los páramos protegidos bajo el proyecto PSB siguen creciendo</t>
      </text>
    </comment>
    <comment ref="A24" authorId="8" shapeId="0" xr:uid="{4F59323C-D3D4-4374-9CD9-40EC20F79D95}">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C26" authorId="9" shapeId="0" xr:uid="{C0A0F51D-ECB5-41FA-986B-3C07E70A689C}">
      <text>
        <t>[Threaded comment]
Your version of Excel allows you to read this threaded comment; however, any edits to it will get removed if the file is opened in a newer version of Excel. Learn more: https://go.microsoft.com/fwlink/?linkid=870924
Comment:
    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Reply:
    Además, si el factor de reducción es distinto por cultivo, pueden agregarse diferentes filas acá</t>
      </text>
    </comment>
    <comment ref="F26" authorId="10" shapeId="0" xr:uid="{D245B8F6-D10B-4371-BCD6-4A63D23E823B}">
      <text>
        <r>
          <rPr>
            <b/>
            <sz val="9"/>
            <color indexed="81"/>
            <rFont val="Tahoma"/>
            <family val="2"/>
          </rPr>
          <t>User:</t>
        </r>
        <r>
          <rPr>
            <sz val="9"/>
            <color indexed="81"/>
            <rFont val="Tahoma"/>
            <family val="2"/>
          </rPr>
          <t xml:space="preserve">
Cambio en el año 1 (x)</t>
        </r>
      </text>
    </comment>
    <comment ref="G26" authorId="10" shapeId="0" xr:uid="{90D13F96-B85D-48B4-8542-19643054F8B7}">
      <text>
        <r>
          <rPr>
            <b/>
            <sz val="9"/>
            <color indexed="81"/>
            <rFont val="Tahoma"/>
            <family val="2"/>
          </rPr>
          <t>User:</t>
        </r>
        <r>
          <rPr>
            <sz val="9"/>
            <color indexed="81"/>
            <rFont val="Tahoma"/>
            <family val="2"/>
          </rPr>
          <t xml:space="preserve">
Ecuación: x+(x%)Valor año previo)
x: Tasa de variación
100-Valor año previo: Representa el % de emisiones respecto al BAU pendientes de mitigar</t>
        </r>
      </text>
    </comment>
    <comment ref="AH26" authorId="10" shapeId="0" xr:uid="{D981454E-6757-487A-A599-EF33FED3332C}">
      <text>
        <r>
          <rPr>
            <b/>
            <sz val="9"/>
            <color indexed="81"/>
            <rFont val="Tahoma"/>
            <family val="2"/>
          </rPr>
          <t>User:</t>
        </r>
        <r>
          <rPr>
            <sz val="9"/>
            <color indexed="81"/>
            <rFont val="Tahoma"/>
            <family val="2"/>
          </rPr>
          <t xml:space="preserve">
Metas alcanzables a 2050 (Incremento o reducción)</t>
        </r>
      </text>
    </comment>
    <comment ref="BE26" authorId="10" shapeId="0" xr:uid="{C37087E1-8463-4154-9C5B-5851D8F221FD}">
      <text>
        <r>
          <rPr>
            <b/>
            <sz val="9"/>
            <color indexed="81"/>
            <rFont val="Tahoma"/>
            <family val="2"/>
          </rPr>
          <t>User:</t>
        </r>
        <r>
          <rPr>
            <sz val="9"/>
            <color indexed="81"/>
            <rFont val="Tahoma"/>
            <family val="2"/>
          </rPr>
          <t xml:space="preserve">
Tasa de variación anual para alcanzar la meta</t>
        </r>
      </text>
    </comment>
    <comment ref="C29" authorId="11" shapeId="0" xr:uid="{3B6BA5A7-60BA-409B-8468-C9C725A541D6}">
      <text>
        <t>[Threaded comment]
Your version of Excel allows you to read this threaded comment; however, any edits to it will get removed if the file is opened in a newer version of Excel. Learn more: https://go.microsoft.com/fwlink/?linkid=870924
Comment:
    La implementación de prácticas sostenibles también tiene el potencial de mejorar el rendimiento de los cultivos. 
Igualmente, esto puede definirse de acuerdo con metas del sector, estudios en el país, estudios internacionales, o criterio experto. 
Reply:
    Si el escenario incluye cambios diferentes por cultivos, pueden agregarse diferentes filas para cada uno</t>
      </text>
    </comment>
    <comment ref="BF29" authorId="10" shapeId="0" xr:uid="{D27A9749-C0FE-48DC-8D7F-1066D3DF9219}">
      <text>
        <r>
          <rPr>
            <b/>
            <sz val="9"/>
            <color indexed="81"/>
            <rFont val="Tahoma"/>
            <family val="2"/>
          </rPr>
          <t>User:</t>
        </r>
        <r>
          <rPr>
            <sz val="9"/>
            <color indexed="81"/>
            <rFont val="Tahoma"/>
            <family val="2"/>
          </rPr>
          <t xml:space="preserve">
Valor obtenido de las proyecciones totaltes de rendimiento de cultivos</t>
        </r>
      </text>
    </comment>
    <comment ref="B32" authorId="12" shapeId="0" xr:uid="{0E21EEEB-43A4-4B28-896C-0788D6A8D1EC}">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48" authorId="13" shapeId="0" xr:uid="{CA8FC124-CDEA-4183-B797-63C0245014CF}">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64" authorId="14" shapeId="0" xr:uid="{D213129C-C815-4E1A-AB58-EF874656CD54}">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C80" authorId="15" shapeId="0" xr:uid="{2FEA6679-5D7A-4417-9C7C-1285F236DCA5}">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implicar nuevos costos de inversión o cambios en los costos de operación en todos los subsectores. 
Reply:
    Si el cambio por tipo de cultivo es diferente, puede agregarse una fila por producto
Reply:
    Los costos pueden desagregarse entre costos de inversión y costos de operación. Los costos de inversión pueden representar los costos de instalar un cultivo. En ese caso, es necesario saber la vida útil de los cultivos para saber cada cuanto se debe hacer esa inversión. </t>
      </text>
    </comment>
    <comment ref="C82" authorId="16" shapeId="0" xr:uid="{4696C98B-3C3C-46AC-83FA-E98C4D3832ED}">
      <text>
        <t xml:space="preserve">[Threaded comment]
Your version of Excel allows you to read this threaded comment; however, any edits to it will get removed if the file is opened in a newer version of Excel. Learn more: https://go.microsoft.com/fwlink/?linkid=870924
Comment:
    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
      </text>
    </comment>
    <comment ref="C85" authorId="17" shapeId="0" xr:uid="{8CF15ADF-585B-4C29-B748-BE188ECE2C66}">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
      </text>
    </comment>
    <comment ref="C88" authorId="18" shapeId="0" xr:uid="{51B872A9-69FB-42D2-9D1D-728706ED710B}">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91" authorId="19" shapeId="0" xr:uid="{2C57FB85-C117-4017-AEFB-01B811BDE1E3}">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94" authorId="20" shapeId="0" xr:uid="{016C8D64-1B0E-43ED-88E1-63321EF2E269}">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97" authorId="21" shapeId="0" xr:uid="{1C4E52C1-10AB-4FF3-AC30-29B8C14210EF}">
      <text>
        <t xml:space="preserve">[Threaded comment]
Your version of Excel allows you to read this threaded comment; however, any edits to it will get removed if the file is opened in a newer version of Excel. Learn more: https://go.microsoft.com/fwlink/?linkid=870924
Comment:
    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
      </text>
    </comment>
    <comment ref="C98" authorId="22" shapeId="0" xr:uid="{DD3FEAC0-C320-4937-A12D-9AC55FB45C47}">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implicar nuevos costos de inversión o cambios en los costos de operación en todos los subsectores. 
Reply:
    Si el cambio por tipo de cultivo es diferente, puede agregarse una fila por producto
Reply:
    Los costos pueden desagregarse entre costos de inversión y costos de operación. Los costos de inversión pueden representar los costos de instalar un cultivo. En ese caso, es necesario saber la vida útil de los cultivos para saber cada cuanto se debe hacer esa inversión.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tc={37D4E11D-AE30-4EF0-B8C2-8D85F9A59E58}</author>
    <author>tc={A0B21BCE-B250-4A8D-B514-16A066031B8B}</author>
    <author>tc={025B0FC0-390D-4688-AF4B-98D3A4EC400A}</author>
    <author>tc={9ACE5F82-892A-42EA-BC29-F3D2CF407E1F}</author>
    <author>tc={37D4E11D-AE30-4EF2-B8C2-8D85F9A59E58}</author>
    <author>tc={C0A0F51D-ECB5-41FB-986B-3C07E70A689C}</author>
    <author>User</author>
    <author>tc={3B6BA5A7-60BA-409C-8468-C9C725A541D6}</author>
    <author>tc={0E21EEEB-43A4-4B2A-896C-0788D6A8D1EC}</author>
    <author>tc={0E21EEEB-43A4-4B35-896C-0788D6A8D1EC}</author>
    <author>tc={0E21EEEB-43A4-4B2C-896C-0788D6A8D1EC}</author>
    <author>tc={0E21EEEB-43A4-4B2D-896C-0788D6A8D1EC}</author>
    <author>tc={0E21EEEB-43A4-4B2E-896C-0788D6A8D1EC}</author>
    <author>tc={0E21EEEB-43A4-4B36-896C-0788D6A8D1EC}</author>
    <author>tc={4696C98B-3C3C-46AD-83FA-E98C4D3832ED}</author>
    <author>tc={8CF15ADF-585B-4C2A-B748-BE188ECE2C66}</author>
    <author>tc={51B872A9-69FB-42D3-9D1D-728706ED710B}</author>
    <author>tc={51B872A9-69FB-42D6-9D1D-728706ED710B}</author>
    <author>tc={51B872A9-69FB-42D7-9D1D-728706ED710B}</author>
    <author>tc={51B872A9-69FB-42D8-9D1D-728706ED710B}</author>
    <author>tc={DD3FEAC0-C320-4938-A12D-9AC55FB45C47}</author>
    <author/>
  </authors>
  <commentList>
    <comment ref="A3" authorId="0" shapeId="0" xr:uid="{FB05568A-4B12-47A6-B40D-0D727513FAA3}">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C4" authorId="1" shapeId="0" xr:uid="{A0B21BCE-B250-4A8D-B514-16A066031B8B}">
      <text>
        <t xml:space="preserve">[Threaded comment]
Your version of Excel allows you to read this threaded comment; however, any edits to it will get removed if the file is opened in a newer version of Excel. Learn more: https://go.microsoft.com/fwlink/?linkid=870924
Comment:
    En un escenario de descarbonización las coberturas pueden ser diferentes en comparación con el escenario BAU por diferentes razones: 
•	Metas de incremento o conservación del bosque (ej., una meta de incremento anual o una meta al 2050). 
•	Similarmente, metas de incremento de plantaciones forestales. 
•	Metas de contención de la mancha urbana. Por tanto, un escenario de descarbonización podría contemplar un menor crecimiento de la zona antrópica. 
•	Metas de contención de cultivos y ganadería. Por ejemplo, el aumento en el rendimiento de ambos tipos de suelo puede significar que no se requiere de la misma área. </t>
      </text>
    </comment>
    <comment ref="C9" authorId="2" shapeId="0" xr:uid="{025B0FC0-390D-4688-AF4B-98D3A4EC400A}">
      <text>
        <t xml:space="preserve">[Threaded comment]
Your version of Excel allows you to read this threaded comment; however, any edits to it will get removed if the file is opened in a newer version of Excel. Learn more: https://go.microsoft.com/fwlink/?linkid=870924
Comment:
    En un escenario de descarbonización las coberturas pueden ser diferentes en comparación con el escenario BAU por diferentes razones: 
•	Metas de incremento o conservación del bosque (ej., una meta de incremento anual o una meta al 2050). 
•	Similarmente, metas de incremento de plantaciones forestales. 
•	Metas de contención de la mancha urbana. Por tanto, un escenario de descarbonización podría contemplar un menor crecimiento de la zona antrópica. 
•	Metas de contención de cultivos y ganadería. Por ejemplo, el aumento en el rendimiento de ambos tipos de suelo puede significar que no se requiere de la misma área. </t>
      </text>
    </comment>
    <comment ref="C14" authorId="3" shapeId="0" xr:uid="{9ACE5F82-892A-42EA-BC29-F3D2CF407E1F}">
      <text>
        <t>[Threaded comment]
Your version of Excel allows you to read this threaded comment; however, any edits to it will get removed if the file is opened in a newer version of Excel. Learn more: https://go.microsoft.com/fwlink/?linkid=870924
Comment:
    Al igual que en el BAU he dejado Pastura como la categoría de ajuste para que podamos sumar las 24.9 Mha.</t>
      </text>
    </comment>
    <comment ref="A28" authorId="4" shapeId="0" xr:uid="{638B1B92-E414-4A8A-9D63-ACBC5B30AA9B}">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C30" authorId="5" shapeId="0" xr:uid="{682AA6FC-01BC-49FE-B4D9-711C7B40CC56}">
      <text>
        <t>[Threaded comment]
Your version of Excel allows you to read this threaded comment; however, any edits to it will get removed if the file is opened in a newer version of Excel. Learn more: https://go.microsoft.com/fwlink/?linkid=870924
Comment:
    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Reply:
    Además, si el factor de reducción es distinto por cultivo, pueden agregarse diferentes filas acá</t>
      </text>
    </comment>
    <comment ref="F30" authorId="6" shapeId="0" xr:uid="{0668D211-0C6D-4A20-85FD-26C7B2D92A4A}">
      <text>
        <r>
          <rPr>
            <b/>
            <sz val="9"/>
            <color indexed="81"/>
            <rFont val="Tahoma"/>
            <family val="2"/>
          </rPr>
          <t>User:</t>
        </r>
        <r>
          <rPr>
            <sz val="9"/>
            <color indexed="81"/>
            <rFont val="Tahoma"/>
            <family val="2"/>
          </rPr>
          <t xml:space="preserve">
Toma como referencia año base 2021</t>
        </r>
      </text>
    </comment>
    <comment ref="AH30" authorId="6" shapeId="0" xr:uid="{ECADA1AA-3D04-4082-B54C-16CF585AF322}">
      <text>
        <r>
          <rPr>
            <b/>
            <sz val="9"/>
            <color indexed="81"/>
            <rFont val="Tahoma"/>
            <family val="2"/>
          </rPr>
          <t>User:</t>
        </r>
        <r>
          <rPr>
            <sz val="9"/>
            <color indexed="81"/>
            <rFont val="Tahoma"/>
            <family val="2"/>
          </rPr>
          <t xml:space="preserve">
Metas alcanzables a 2050 (Incremento o reducción)</t>
        </r>
      </text>
    </comment>
    <comment ref="BB30" authorId="6" shapeId="0" xr:uid="{71758AD0-6AF7-4748-B9B0-28B80A3E0F41}">
      <text>
        <r>
          <rPr>
            <b/>
            <sz val="9"/>
            <color indexed="81"/>
            <rFont val="Tahoma"/>
            <family val="2"/>
          </rPr>
          <t>User:</t>
        </r>
        <r>
          <rPr>
            <sz val="9"/>
            <color indexed="81"/>
            <rFont val="Tahoma"/>
            <family val="2"/>
          </rPr>
          <t xml:space="preserve">
Metas alcanzables a 2050 (Incremento o reducción)</t>
        </r>
      </text>
    </comment>
    <comment ref="BE30" authorId="6" shapeId="0" xr:uid="{F57A35E5-3BDF-4E4B-B534-94F456ECC552}">
      <text>
        <r>
          <rPr>
            <b/>
            <sz val="9"/>
            <color indexed="81"/>
            <rFont val="Tahoma"/>
            <family val="2"/>
          </rPr>
          <t>User:</t>
        </r>
        <r>
          <rPr>
            <sz val="9"/>
            <color indexed="81"/>
            <rFont val="Tahoma"/>
            <family val="2"/>
          </rPr>
          <t xml:space="preserve">
Tasa de variación anual para alcanzar la meta</t>
        </r>
      </text>
    </comment>
    <comment ref="C32" authorId="7" shapeId="0" xr:uid="{BDB6F052-A831-4228-9DA7-3C111DA81DBD}">
      <text>
        <t>[Threaded comment]
Your version of Excel allows you to read this threaded comment; however, any edits to it will get removed if the file is opened in a newer version of Excel. Learn more: https://go.microsoft.com/fwlink/?linkid=870924
Comment:
    La implementación de prácticas sostenibles también tiene el potencial de mejorar el rendimiento de los cultivos. 
Igualmente, esto puede definirse de acuerdo con metas del sector, estudios en el país, estudios internacionales, o criterio experto. 
Reply:
    Si el escenario incluye cambios diferentes por cultivos, pueden agregarse diferentes filas para cada uno</t>
      </text>
    </comment>
    <comment ref="D32" authorId="6" shapeId="0" xr:uid="{85024507-3A6E-4B99-B77D-BCA6DA3112BB}">
      <text>
        <r>
          <rPr>
            <b/>
            <sz val="9"/>
            <color indexed="81"/>
            <rFont val="Tahoma"/>
            <family val="2"/>
          </rPr>
          <t>User:</t>
        </r>
        <r>
          <rPr>
            <sz val="9"/>
            <color indexed="81"/>
            <rFont val="Tahoma"/>
            <family val="2"/>
          </rPr>
          <t xml:space="preserve">
Rendimiento de todos los cultivos</t>
        </r>
      </text>
    </comment>
    <comment ref="F32" authorId="6" shapeId="0" xr:uid="{1D660FD2-A1A7-46E7-8858-6916B9EFD536}">
      <text>
        <r>
          <rPr>
            <b/>
            <sz val="9"/>
            <color indexed="81"/>
            <rFont val="Tahoma"/>
            <family val="2"/>
          </rPr>
          <t>User:</t>
        </r>
        <r>
          <rPr>
            <sz val="9"/>
            <color indexed="81"/>
            <rFont val="Tahoma"/>
            <family val="2"/>
          </rPr>
          <t xml:space="preserve">
Valor calculado para cada año proyectado respectivamente</t>
        </r>
      </text>
    </comment>
    <comment ref="BF32" authorId="6" shapeId="0" xr:uid="{13DCA5DF-1872-49AB-AEE7-378498D6662A}">
      <text>
        <r>
          <rPr>
            <b/>
            <sz val="9"/>
            <color indexed="81"/>
            <rFont val="Tahoma"/>
            <family val="2"/>
          </rPr>
          <t>User:</t>
        </r>
        <r>
          <rPr>
            <sz val="9"/>
            <color indexed="81"/>
            <rFont val="Tahoma"/>
            <family val="2"/>
          </rPr>
          <t xml:space="preserve">
Valor obtenido de las proyecciones totaltes de rendimiento de cultivos</t>
        </r>
      </text>
    </comment>
    <comment ref="B34" authorId="8" shapeId="0" xr:uid="{1713774B-18B4-4CF8-8D55-B1596DD1068E}">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52" authorId="9" shapeId="0" xr:uid="{0690BEAD-4699-4617-8FF1-64E65CD6321A}">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68" authorId="10" shapeId="0" xr:uid="{909FB841-6FEB-4A3C-9544-CF638926BE90}">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84" authorId="11" shapeId="0" xr:uid="{76C55747-FC58-45C2-BFF5-9D2A3E13E163}">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100" authorId="12" shapeId="0" xr:uid="{7C2DAA87-3608-4F48-BB09-95D06307F0E0}">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116" authorId="13" shapeId="0" xr:uid="{A798AB66-6A85-43B3-84E1-4902171A9E6A}">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C133" authorId="14" shapeId="0" xr:uid="{BDB4DD77-7AF2-4A5B-AC85-1D4C78715A87}">
      <text>
        <t xml:space="preserve">[Threaded comment]
Your version of Excel allows you to read this threaded comment; however, any edits to it will get removed if the file is opened in a newer version of Excel. Learn more: https://go.microsoft.com/fwlink/?linkid=870924
Comment:
    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
      </text>
    </comment>
    <comment ref="F133" authorId="6" shapeId="0" xr:uid="{3A4948A0-50AB-463E-B004-4DFF8604C2AD}">
      <text>
        <r>
          <rPr>
            <b/>
            <sz val="9"/>
            <color indexed="81"/>
            <rFont val="Tahoma"/>
            <family val="2"/>
          </rPr>
          <t>User:</t>
        </r>
        <r>
          <rPr>
            <sz val="9"/>
            <color indexed="81"/>
            <rFont val="Tahoma"/>
            <family val="2"/>
          </rPr>
          <t xml:space="preserve">
Valor de referencia 2021
</t>
        </r>
      </text>
    </comment>
    <comment ref="C136" authorId="15" shapeId="0" xr:uid="{A8387304-E2E4-4AA7-ACF2-166CCCC5F0E3}">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
      </text>
    </comment>
    <comment ref="C138" authorId="16" shapeId="0" xr:uid="{2D994E0E-4505-409E-A31B-FDC5E3BEAF25}">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41" authorId="17" shapeId="0" xr:uid="{9FC0B4BE-DC0C-46CA-A1D9-FBFE38D144C5}">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44" authorId="18" shapeId="0" xr:uid="{E6FDF628-BFC7-46A2-A98C-F67A6D293A7D}">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47" authorId="19" shapeId="0" xr:uid="{BDA23AB7-1478-43CD-8A06-5BD4C7CD7F78}">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50" authorId="20" shapeId="0" xr:uid="{1C05B327-0759-4E18-9AE6-6DE7E541CE34}">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implicar nuevos costos de inversión o cambios en los costos de operación en todos los subsectores. 
Reply:
    Si el cambio por tipo de cultivo es diferente, puede agregarse una fila por producto
Reply:
    Los costos pueden desagregarse entre costos de inversión y costos de operación. Los costos de inversión pueden representar los costos de instalar un cultivo. En ese caso, es necesario saber la vida útil de los cultivos para saber cada cuanto se debe hacer esa inversión. </t>
      </text>
    </comment>
    <comment ref="C180" authorId="21" shapeId="0" xr:uid="{A7BAE965-5013-463E-B097-595930D934E2}">
      <text>
        <r>
          <rPr>
            <sz val="11"/>
            <color theme="1"/>
            <rFont val="Calibri"/>
            <family val="2"/>
            <scheme val="minor"/>
          </rPr>
          <t>======
ID#AAAAkkpSM7c
User    (2022-11-28 17:31:22)
Incluye caña de azucar para azúcar y para otros usos</t>
        </r>
      </text>
    </comment>
    <comment ref="C181" authorId="21" shapeId="0" xr:uid="{558F96DF-91D9-4342-A48E-42F47E57B4CF}">
      <text>
        <r>
          <rPr>
            <sz val="11"/>
            <color theme="1"/>
            <rFont val="Calibri"/>
            <family val="2"/>
            <scheme val="minor"/>
          </rPr>
          <t>======
ID#AAAAkkpSMyQ
User    (2022-11-28 17:31:22)
Incluye: Maíz duro en choclo y seco, maíz suave en choclo y seco</t>
        </r>
      </text>
    </comment>
    <comment ref="C185" authorId="21" shapeId="0" xr:uid="{28A0BB00-F3B1-4AAF-98E3-DEC43BCDB1D0}">
      <text>
        <r>
          <rPr>
            <sz val="11"/>
            <color theme="1"/>
            <rFont val="Calibri"/>
            <family val="2"/>
            <scheme val="minor"/>
          </rPr>
          <t>======
ID#AAAAkkpSMnI
User    (2022-11-28 17:31:22)
Incluye: arveja seca y tierna, fréjol seco y tierno, haba seca y tierna</t>
        </r>
      </text>
    </comment>
    <comment ref="C186" authorId="21" shapeId="0" xr:uid="{ECB735B2-7A2F-43C2-9829-A3597C155690}">
      <text>
        <r>
          <rPr>
            <sz val="11"/>
            <color theme="1"/>
            <rFont val="Calibri"/>
            <family val="2"/>
            <scheme val="minor"/>
          </rPr>
          <t>======
ID#AAAAkkEn1Qc
User    (2022-11-28 17:31:21)
Incluye: cebada, trigo</t>
        </r>
      </text>
    </comment>
    <comment ref="C187" authorId="21" shapeId="0" xr:uid="{E60D2EBE-4145-4543-AA18-311414A40573}">
      <text>
        <r>
          <rPr>
            <sz val="11"/>
            <color theme="1"/>
            <rFont val="Calibri"/>
            <family val="2"/>
            <scheme val="minor"/>
          </rPr>
          <t>======
ID#AAAAkkpSMoQ
User    (2022-11-28 17:31:22)
Incluye: papa, yuca</t>
        </r>
      </text>
    </comment>
    <comment ref="C188" authorId="21" shapeId="0" xr:uid="{E4F8C2FA-08D1-4C3D-B754-7FDE19A02FFF}">
      <text>
        <r>
          <rPr>
            <sz val="11"/>
            <color theme="1"/>
            <rFont val="Calibri"/>
            <family val="2"/>
            <scheme val="minor"/>
          </rPr>
          <t>======
ID#AAAAkkpSM-Q
User    (2022-11-28 17:31:22)
Incluye: maracuyá, naranja, plátano, tomate de árbol, tomate riñón</t>
        </r>
      </text>
    </comment>
    <comment ref="C189" authorId="21" shapeId="0" xr:uid="{0810232E-3FF1-46E0-AD35-60567C7BAC37}">
      <text>
        <r>
          <rPr>
            <sz val="11"/>
            <color theme="1"/>
            <rFont val="Calibri"/>
            <family val="2"/>
            <scheme val="minor"/>
          </rPr>
          <t>======
ID#AAAAkkpSM70
User    (2022-11-28 17:31:22)
Incluye: brócoli, cebolla blanca, palmito</t>
        </r>
      </text>
    </comment>
    <comment ref="C190" authorId="21" shapeId="0" xr:uid="{B5C8A235-98AC-44F3-8BF7-50E98DFE6C0A}">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tc={9F279A0F-EB39-41A7-8B0F-FF4DD0A5A7C1}</author>
    <author>tc={C535441A-5E95-4CAE-A6EF-F52D4BE9E7D7}</author>
    <author>tc={996022CC-40C9-4B58-850C-01AD7CEDA643}</author>
    <author>tc={A07E9554-CC1E-40FA-80B1-5AAB51590CE6}</author>
    <author>tc={9F279A0F-EB39-41A8-8B0F-FF4DD0A5A7C1}</author>
    <author>tc={C0A0F51D-ECB5-41FC-986B-3C07E70A689C}</author>
    <author>User</author>
    <author>tc={91C3108D-5BC8-43C1-880B-82DA99E67F97}</author>
    <author>tc={5F60F204-3ED0-4C4D-99A2-450A9F00C10E}</author>
    <author>tc={010B5550-6D32-4B98-814B-50631DF03C29}</author>
    <author>tc={4792D544-8866-452D-A318-0A418FB459F7}</author>
    <author>tc={F7C1044C-55CE-46D2-BDDD-1988D03FD827}</author>
    <author>tc={4B27A0ED-DE8C-4887-9D14-62B5DE69F0B2}</author>
    <author>tc={4696C98B-3C3C-46B1-83FA-E98C4D3832ED}</author>
    <author>tc={DC067922-3B45-49CD-9C71-168B59BBFEA2}</author>
  </authors>
  <commentList>
    <comment ref="A3" authorId="0" shapeId="0" xr:uid="{9F279A0F-EB39-41A7-8B0F-FF4DD0A5A7C1}">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BE5" authorId="1" shapeId="0" xr:uid="{C535441A-5E95-4CAE-A6EF-F52D4BE9E7D7}">
      <text>
        <t>[Threaded comment]
Your version of Excel allows you to read this threaded comment; however, any edits to it will get removed if the file is opened in a newer version of Excel. Learn more: https://go.microsoft.com/fwlink/?linkid=870924
Comment:
    Se asume una tasa de reforestacion constante</t>
      </text>
    </comment>
    <comment ref="E13" authorId="2" shapeId="0" xr:uid="{996022CC-40C9-4B58-850C-01AD7CEDA643}">
      <text>
        <t>[Threaded comment]
Your version of Excel allows you to read this threaded comment; however, any edits to it will get removed if the file is opened in a newer version of Excel. Learn more: https://go.microsoft.com/fwlink/?linkid=870924
Comment:
    Cobertura 2021</t>
      </text>
    </comment>
    <comment ref="BE13" authorId="3" shapeId="0" xr:uid="{A07E9554-CC1E-40FA-80B1-5AAB51590CE6}">
      <text>
        <t xml:space="preserve">[Threaded comment]
Your version of Excel allows you to read this threaded comment; however, any edits to it will get removed if the file is opened in a newer version of Excel. Learn more: https://go.microsoft.com/fwlink/?linkid=870924
Comment:
    Gobierto plantea incentivar plantaciones forestales approximadamente 20000 ha en los próximos 10 años, lo cual implica una tasa de 2000 ha/año </t>
      </text>
    </comment>
    <comment ref="A24" authorId="4" shapeId="0" xr:uid="{766CEA9C-288B-4E49-9BD5-7EC36E5B7158}">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C26" authorId="5" shapeId="0" xr:uid="{101D1A2B-F4ED-48E5-8BCD-FAEBA7966EE3}">
      <text>
        <t>[Threaded comment]
Your version of Excel allows you to read this threaded comment; however, any edits to it will get removed if the file is opened in a newer version of Excel. Learn more: https://go.microsoft.com/fwlink/?linkid=870924
Comment:
    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Reply:
    Además, si el factor de reducción es distinto por cultivo, pueden agregarse diferentes filas acá</t>
      </text>
    </comment>
    <comment ref="F26" authorId="6" shapeId="0" xr:uid="{691DB08D-3FB8-44D6-9C52-396B09996303}">
      <text>
        <r>
          <rPr>
            <b/>
            <sz val="9"/>
            <color indexed="81"/>
            <rFont val="Tahoma"/>
            <family val="2"/>
          </rPr>
          <t>User:</t>
        </r>
        <r>
          <rPr>
            <sz val="9"/>
            <color indexed="81"/>
            <rFont val="Tahoma"/>
            <family val="2"/>
          </rPr>
          <t xml:space="preserve">
Cambio en el año 1 (x)</t>
        </r>
      </text>
    </comment>
    <comment ref="G26" authorId="6" shapeId="0" xr:uid="{70D5ED3C-421C-4359-BB2D-D23531CC7F17}">
      <text>
        <r>
          <rPr>
            <b/>
            <sz val="9"/>
            <color indexed="81"/>
            <rFont val="Tahoma"/>
            <family val="2"/>
          </rPr>
          <t>User:</t>
        </r>
        <r>
          <rPr>
            <sz val="9"/>
            <color indexed="81"/>
            <rFont val="Tahoma"/>
            <family val="2"/>
          </rPr>
          <t xml:space="preserve">
Ecuación: x+(x%)(100-Valor año previo)
x: Tasa de variación
100-Valor año previo: Representa el % de emisiones respecto al BAU pendientes de mitigar</t>
        </r>
      </text>
    </comment>
    <comment ref="AH26" authorId="6" shapeId="0" xr:uid="{8314CB1E-2DC3-4ABC-BD76-9D58B0C22DE8}">
      <text>
        <r>
          <rPr>
            <b/>
            <sz val="9"/>
            <color indexed="81"/>
            <rFont val="Tahoma"/>
            <family val="2"/>
          </rPr>
          <t>User:</t>
        </r>
        <r>
          <rPr>
            <sz val="9"/>
            <color indexed="81"/>
            <rFont val="Tahoma"/>
            <family val="2"/>
          </rPr>
          <t xml:space="preserve">
Metas alcanzables a 2050 (Incremento o reducción)</t>
        </r>
      </text>
    </comment>
    <comment ref="BB26" authorId="6" shapeId="0" xr:uid="{065B0B10-AC7C-419E-9A15-1C9967597662}">
      <text>
        <r>
          <rPr>
            <b/>
            <sz val="9"/>
            <color indexed="81"/>
            <rFont val="Tahoma"/>
            <family val="2"/>
          </rPr>
          <t>User:</t>
        </r>
        <r>
          <rPr>
            <sz val="9"/>
            <color indexed="81"/>
            <rFont val="Tahoma"/>
            <family val="2"/>
          </rPr>
          <t xml:space="preserve">
Metas alcanzables a 2050 (Incremento o reducción)</t>
        </r>
      </text>
    </comment>
    <comment ref="BE26" authorId="6" shapeId="0" xr:uid="{AF157B84-5997-404E-BFFF-2026B2DD54EF}">
      <text>
        <r>
          <rPr>
            <b/>
            <sz val="9"/>
            <color indexed="81"/>
            <rFont val="Tahoma"/>
            <family val="2"/>
          </rPr>
          <t>User:</t>
        </r>
        <r>
          <rPr>
            <sz val="9"/>
            <color indexed="81"/>
            <rFont val="Tahoma"/>
            <family val="2"/>
          </rPr>
          <t xml:space="preserve">
Tasa de variación anual para alcanzar la meta</t>
        </r>
      </text>
    </comment>
    <comment ref="C29" authorId="7" shapeId="0" xr:uid="{91C3108D-5BC8-43C1-880B-82DA99E67F97}">
      <text>
        <t>[Threaded comment]
Your version of Excel allows you to read this threaded comment; however, any edits to it will get removed if the file is opened in a newer version of Excel. Learn more: https://go.microsoft.com/fwlink/?linkid=870924
Comment:
    La implementación de prácticas sostenibles también tiene el potencial de mejorar el rendimiento de los cultivos. 
Igualmente, esto puede definirse de acuerdo con metas del sector, estudios en el país, estudios internacionales, o criterio experto. 
Reply:
    Si el escenario incluye cambios diferentes por cultivos, pueden agregarse diferentes filas para cada uno</t>
      </text>
    </comment>
    <comment ref="B32" authorId="8" shapeId="0" xr:uid="{5F60F204-3ED0-4C4D-99A2-450A9F00C10E}">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C48" authorId="9" shapeId="0" xr:uid="{010B5550-6D32-4B98-814B-50631DF03C29}">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implicar nuevos costos de inversión o cambios en los costos de operación en todos los subsectores. 
Reply:
    Si el cambio por tipo de cultivo es diferente, puede agregarse una fila por producto
Reply:
    Los costos pueden desagregarse entre costos de inversión y costos de operación. Los costos de inversión pueden representar los costos de instalar un cultivo. En ese caso, es necesario saber la vida útil de los cultivos para saber cada cuanto se debe hacer esa inversión. </t>
      </text>
    </comment>
    <comment ref="C50" authorId="10" shapeId="0" xr:uid="{4792D544-8866-452D-A318-0A418FB459F7}">
      <text>
        <t xml:space="preserve">[Threaded comment]
Your version of Excel allows you to read this threaded comment; however, any edits to it will get removed if the file is opened in a newer version of Excel. Learn more: https://go.microsoft.com/fwlink/?linkid=870924
Comment:
    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
      </text>
    </comment>
    <comment ref="C53" authorId="11" shapeId="0" xr:uid="{F7C1044C-55CE-46D2-BDDD-1988D03FD827}">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
      </text>
    </comment>
    <comment ref="C56" authorId="12" shapeId="0" xr:uid="{4B27A0ED-DE8C-4887-9D14-62B5DE69F0B2}">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59" authorId="13" shapeId="0" xr:uid="{DAFE147C-8957-4D49-8153-D1266D24606B}">
      <text>
        <t xml:space="preserve">[Threaded comment]
Your version of Excel allows you to read this threaded comment; however, any edits to it will get removed if the file is opened in a newer version of Excel. Learn more: https://go.microsoft.com/fwlink/?linkid=870924
Comment:
    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
      </text>
    </comment>
    <comment ref="C60" authorId="14" shapeId="0" xr:uid="{DC067922-3B45-49CD-9C71-168B59BBFEA2}">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implicar nuevos costos de inversión o cambios en los costos de operación en todos los subsectores. 
Reply:
    Si el cambio por tipo de cultivo es diferente, puede agregarse una fila por producto
Reply:
    Los costos pueden desagregarse entre costos de inversión y costos de operación. Los costos de inversión pueden representar los costos de instalar un cultivo. En ese caso, es necesario saber la vida útil de los cultivos para saber cada cuanto se debe hacer esa inversión.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tc={37D4E11D-AE30-4EF1-B8C2-8D85F9A59E58}</author>
    <author>tc={872C55B7-826D-439A-B552-D87DA452A6F3}</author>
    <author>tc={4EF26B00-CE6F-4417-A5E2-88E7109738FA}</author>
    <author>tc={2F453880-39FA-4FD9-8C29-A3A34D2D683E}</author>
    <author>tc={C0B15FAA-B262-4120-8D1F-0509ACC07FCD}</author>
    <author>tc={FC8053A9-B9B8-44CD-A74F-16F9CD87E31C}</author>
    <author>tc={37D4E11D-AE30-4EF3-B8C2-8D85F9A59E58}</author>
    <author>tc={872C55B7-826D-439B-B552-D87DA452A6F3}</author>
    <author>tc={C0A0F51D-ECB5-41FD-986B-3C07E70A689C}</author>
    <author>User</author>
    <author>tc={3B6BA5A7-60BA-409D-8468-C9C725A541D6}</author>
    <author>tc={0E21EEEB-43A4-4B37-896C-0788D6A8D1EC}</author>
    <author>tc={0E21EEEB-43A4-4B38-896C-0788D6A8D1EC}</author>
    <author>tc={0E21EEEB-43A4-4B2F-896C-0788D6A8D1EC}</author>
    <author>tc={0E21EEEB-43A4-4B30-896C-0788D6A8D1EC}</author>
    <author>tc={0E21EEEB-43A4-4B31-896C-0788D6A8D1EC}</author>
    <author>tc={0E21EEEB-43A4-4B39-896C-0788D6A8D1EC}</author>
    <author>tc={4696C98B-3C3C-46AE-83FA-E98C4D3832ED}</author>
    <author>tc={8CF15ADF-585B-4C2B-B748-BE188ECE2C66}</author>
    <author>tc={51B872A9-69FB-42DF-9D1D-728706ED710B}</author>
    <author>tc={51B872A9-69FB-42D9-9D1D-728706ED710B}</author>
    <author>tc={51B872A9-69FB-42DA-9D1D-728706ED710B}</author>
    <author>tc={51B872A9-69FB-42DB-9D1D-728706ED710B}</author>
    <author>tc={DD3FEAC0-C320-4939-A12D-9AC55FB45C47}</author>
    <author/>
  </authors>
  <commentList>
    <comment ref="A3" authorId="0" shapeId="0" xr:uid="{3BF4A50C-8836-4BB1-B9DC-824C72757E8C}">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BE3" authorId="1" shapeId="0" xr:uid="{3EA94D41-6E70-4403-8A88-82A1F9DBF053}">
      <text>
        <t>[Threaded comment]
Your version of Excel allows you to read this threaded comment; however, any edits to it will get removed if the file is opened in a newer version of Excel. Learn more: https://go.microsoft.com/fwlink/?linkid=870924
Comment:
    El gobierno plantea reducir la tasa de deforestación en un 50%. He planteado que esta reducción se alcanzaría al 2070 y realicé una extrapolación para obtener las tasas de deforestación anual que se encuentran en esta tabla</t>
      </text>
    </comment>
    <comment ref="BE4" authorId="2" shapeId="0" xr:uid="{54A8E78F-4118-46DA-A0EF-62CEA0B6A437}">
      <text>
        <t>[Threaded comment]
Your version of Excel allows you to read this threaded comment; however, any edits to it will get removed if the file is opened in a newer version of Excel. Learn more: https://go.microsoft.com/fwlink/?linkid=870924
Comment:
    se mantiene la tasa de reforestación observada de 2014-2021</t>
      </text>
    </comment>
    <comment ref="BE6" authorId="3" shapeId="0" xr:uid="{692D233D-ED2E-462F-BF34-75A2F013C879}">
      <text>
        <t xml:space="preserve">[Threaded comment]
Your version of Excel allows you to read this threaded comment; however, any edits to it will get removed if the file is opened in a newer version of Excel. Learn more: https://go.microsoft.com/fwlink/?linkid=870924
Comment:
    Gobierto plantea incentivar plantaciones forestales approximadamente 20000 ha en los próximos 10 años, lo cual implica una tasa de 2000 ha/año </t>
      </text>
    </comment>
    <comment ref="BE9" authorId="4" shapeId="0" xr:uid="{16D53C1A-60C1-4FC0-A0F8-6C8A3901AC3A}">
      <text>
        <t>[Threaded comment]
Your version of Excel allows you to read this threaded comment; however, any edits to it will get removed if the file is opened in a newer version of Excel. Learn more: https://go.microsoft.com/fwlink/?linkid=870924
Comment:
    Se asume que el Proyecto Socio Bosque seguirá creciendo a la misma tasa observada  hasta el momento</t>
      </text>
    </comment>
    <comment ref="BE10" authorId="5" shapeId="0" xr:uid="{1CBC4ACC-109D-44C0-83CD-073AFAE06A0F}">
      <text>
        <t>[Threaded comment]
Your version of Excel allows you to read this threaded comment; however, any edits to it will get removed if the file is opened in a newer version of Excel. Learn more: https://go.microsoft.com/fwlink/?linkid=870924
Comment:
    se asume que los páramos protegidos bajo el proyecto PSB siguen creciendo</t>
      </text>
    </comment>
    <comment ref="A28" authorId="6" shapeId="0" xr:uid="{A77A2CC7-F010-4134-92C6-8543B86AB07E}">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BE28" authorId="7" shapeId="0" xr:uid="{73FE8AD0-2AAA-4281-891D-E649B8A6A3B1}">
      <text>
        <t>[Threaded comment]
Your version of Excel allows you to read this threaded comment; however, any edits to it will get removed if the file is opened in a newer version of Excel. Learn more: https://go.microsoft.com/fwlink/?linkid=870924
Comment:
    El gobierno plantea reducir la tasa de deforestación en un 50%. He planteado que esta reducción se alcanzaría al 2070 y realicé una extrapolación para obtener las tasas de deforestación anual que se encuentran en esta tabla</t>
      </text>
    </comment>
    <comment ref="C30" authorId="8" shapeId="0" xr:uid="{983B0722-805A-42E3-A66B-4DE8F66437A8}">
      <text>
        <t>[Threaded comment]
Your version of Excel allows you to read this threaded comment; however, any edits to it will get removed if the file is opened in a newer version of Excel. Learn more: https://go.microsoft.com/fwlink/?linkid=870924
Comment:
    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Reply:
    Además, si el factor de reducción es distinto por cultivo, pueden agregarse diferentes filas acá</t>
      </text>
    </comment>
    <comment ref="F30" authorId="9" shapeId="0" xr:uid="{0EB0B830-32F7-47B4-8E06-1E8A6BD732D8}">
      <text>
        <r>
          <rPr>
            <b/>
            <sz val="9"/>
            <color indexed="81"/>
            <rFont val="Tahoma"/>
            <family val="2"/>
          </rPr>
          <t>User:</t>
        </r>
        <r>
          <rPr>
            <sz val="9"/>
            <color indexed="81"/>
            <rFont val="Tahoma"/>
            <family val="2"/>
          </rPr>
          <t xml:space="preserve">
Toma como referencia año base 2021</t>
        </r>
      </text>
    </comment>
    <comment ref="AH30" authorId="9" shapeId="0" xr:uid="{8A5AB215-B1DD-4790-B871-4D4A692A1A8E}">
      <text>
        <r>
          <rPr>
            <b/>
            <sz val="9"/>
            <color indexed="81"/>
            <rFont val="Tahoma"/>
            <family val="2"/>
          </rPr>
          <t>User:</t>
        </r>
        <r>
          <rPr>
            <sz val="9"/>
            <color indexed="81"/>
            <rFont val="Tahoma"/>
            <family val="2"/>
          </rPr>
          <t xml:space="preserve">
Metas alcanzables a 2050 (Incremento o reducción)</t>
        </r>
      </text>
    </comment>
    <comment ref="BB30" authorId="9" shapeId="0" xr:uid="{9707EFE7-D8DD-41D4-9B9F-3D338D401C80}">
      <text>
        <r>
          <rPr>
            <b/>
            <sz val="9"/>
            <color indexed="81"/>
            <rFont val="Tahoma"/>
            <family val="2"/>
          </rPr>
          <t>User:</t>
        </r>
        <r>
          <rPr>
            <sz val="9"/>
            <color indexed="81"/>
            <rFont val="Tahoma"/>
            <family val="2"/>
          </rPr>
          <t xml:space="preserve">
Metas alcanzables a 2050 (Incremento o reducción)</t>
        </r>
      </text>
    </comment>
    <comment ref="BE30" authorId="9" shapeId="0" xr:uid="{4DBB6216-CD8E-40C3-84D8-3BBDEEDAF22C}">
      <text>
        <r>
          <rPr>
            <b/>
            <sz val="9"/>
            <color indexed="81"/>
            <rFont val="Tahoma"/>
            <family val="2"/>
          </rPr>
          <t>User:</t>
        </r>
        <r>
          <rPr>
            <sz val="9"/>
            <color indexed="81"/>
            <rFont val="Tahoma"/>
            <family val="2"/>
          </rPr>
          <t xml:space="preserve">
Tasa de variación anual para alcanzar la meta</t>
        </r>
      </text>
    </comment>
    <comment ref="C32" authorId="10" shapeId="0" xr:uid="{31020722-C97E-42FF-B435-BC95D40F5398}">
      <text>
        <t>[Threaded comment]
Your version of Excel allows you to read this threaded comment; however, any edits to it will get removed if the file is opened in a newer version of Excel. Learn more: https://go.microsoft.com/fwlink/?linkid=870924
Comment:
    La implementación de prácticas sostenibles también tiene el potencial de mejorar el rendimiento de los cultivos. 
Igualmente, esto puede definirse de acuerdo con metas del sector, estudios en el país, estudios internacionales, o criterio experto. 
Reply:
    Si el escenario incluye cambios diferentes por cultivos, pueden agregarse diferentes filas para cada uno</t>
      </text>
    </comment>
    <comment ref="D32" authorId="9" shapeId="0" xr:uid="{7F036EC9-24CC-498F-B17D-2EF0BF2847D3}">
      <text>
        <r>
          <rPr>
            <b/>
            <sz val="9"/>
            <color indexed="81"/>
            <rFont val="Tahoma"/>
            <family val="2"/>
          </rPr>
          <t>User:</t>
        </r>
        <r>
          <rPr>
            <sz val="9"/>
            <color indexed="81"/>
            <rFont val="Tahoma"/>
            <family val="2"/>
          </rPr>
          <t xml:space="preserve">
Rendimiento de todos los cultivos</t>
        </r>
      </text>
    </comment>
    <comment ref="E32" authorId="9" shapeId="0" xr:uid="{F465E59B-0864-41BD-8566-0D0978000976}">
      <text>
        <r>
          <rPr>
            <b/>
            <sz val="9"/>
            <color indexed="81"/>
            <rFont val="Tahoma"/>
            <family val="2"/>
          </rPr>
          <t>User:</t>
        </r>
        <r>
          <rPr>
            <sz val="9"/>
            <color indexed="81"/>
            <rFont val="Tahoma"/>
            <family val="2"/>
          </rPr>
          <t xml:space="preserve">
Rendimiento de todos los cultivos</t>
        </r>
      </text>
    </comment>
    <comment ref="F32" authorId="9" shapeId="0" xr:uid="{4D8F74BA-0465-4A6A-8FA4-E1A64196D7F4}">
      <text>
        <r>
          <rPr>
            <b/>
            <sz val="9"/>
            <color indexed="81"/>
            <rFont val="Tahoma"/>
            <family val="2"/>
          </rPr>
          <t>User:</t>
        </r>
        <r>
          <rPr>
            <sz val="9"/>
            <color indexed="81"/>
            <rFont val="Tahoma"/>
            <family val="2"/>
          </rPr>
          <t xml:space="preserve">
Valor calculado para cada año proyectado respectivamente</t>
        </r>
      </text>
    </comment>
    <comment ref="B34" authorId="11" shapeId="0" xr:uid="{D5DB1D07-B03D-4857-8D63-B4E202726700}">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52" authorId="12" shapeId="0" xr:uid="{4590DBC0-BB0C-4BAF-880C-309BB84B356F}">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68" authorId="13" shapeId="0" xr:uid="{930448B7-90B8-4A09-A074-19C8DD07662F}">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84" authorId="14" shapeId="0" xr:uid="{88C99999-27A2-4038-9D65-871DE4AE6E7D}">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100" authorId="15" shapeId="0" xr:uid="{DEF21200-7CE0-4628-8AF3-816A779F5EB0}">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116" authorId="16" shapeId="0" xr:uid="{28FF6066-A506-49FB-83AF-BB2AAA9B80C7}">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C133" authorId="17" shapeId="0" xr:uid="{B95F825F-7D32-4233-A668-B6F8DA61AB54}">
      <text>
        <t xml:space="preserve">[Threaded comment]
Your version of Excel allows you to read this threaded comment; however, any edits to it will get removed if the file is opened in a newer version of Excel. Learn more: https://go.microsoft.com/fwlink/?linkid=870924
Comment:
    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
      </text>
    </comment>
    <comment ref="F133" authorId="9" shapeId="0" xr:uid="{A7981548-F7B2-4641-9AF5-331FD96D9030}">
      <text>
        <r>
          <rPr>
            <b/>
            <sz val="9"/>
            <color indexed="81"/>
            <rFont val="Tahoma"/>
            <family val="2"/>
          </rPr>
          <t>User:</t>
        </r>
        <r>
          <rPr>
            <sz val="9"/>
            <color indexed="81"/>
            <rFont val="Tahoma"/>
            <family val="2"/>
          </rPr>
          <t xml:space="preserve">
Valor de referencia 2021
</t>
        </r>
      </text>
    </comment>
    <comment ref="C136" authorId="18" shapeId="0" xr:uid="{6A80FE78-A6E0-48D4-86CE-303991C5D5C2}">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
      </text>
    </comment>
    <comment ref="C138" authorId="19" shapeId="0" xr:uid="{44976726-758C-4334-8595-96E8BADDC5F1}">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41" authorId="20" shapeId="0" xr:uid="{25D1E6A8-F3B4-496A-8867-1F86765BC4E6}">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44" authorId="21" shapeId="0" xr:uid="{A371EE6A-4285-4527-A0AA-8EB8C3F24380}">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47" authorId="22" shapeId="0" xr:uid="{FDBBCFC7-C83D-46EF-87D6-05D21CE8D2F2}">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50" authorId="23" shapeId="0" xr:uid="{9BFCFE47-8490-463E-80FD-AF8FA70C2E29}">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implicar nuevos costos de inversión o cambios en los costos de operación en todos los subsectores. 
Reply:
    Si el cambio por tipo de cultivo es diferente, puede agregarse una fila por producto
Reply:
    Los costos pueden desagregarse entre costos de inversión y costos de operación. Los costos de inversión pueden representar los costos de instalar un cultivo. En ese caso, es necesario saber la vida útil de los cultivos para saber cada cuanto se debe hacer esa inversión. </t>
      </text>
    </comment>
    <comment ref="C181" authorId="24" shapeId="0" xr:uid="{9AB6A683-51B1-4A63-A3A2-4AB196EA4B18}">
      <text>
        <r>
          <rPr>
            <sz val="11"/>
            <color theme="1"/>
            <rFont val="Calibri"/>
            <family val="2"/>
            <scheme val="minor"/>
          </rPr>
          <t>======
ID#AAAAkkpSM7c
User    (2022-11-28 17:31:22)
Incluye caña de azucar para azúcar y para otros usos</t>
        </r>
      </text>
    </comment>
    <comment ref="C182" authorId="24" shapeId="0" xr:uid="{6F12C170-840C-4B7C-A011-FD30AD32FCA4}">
      <text>
        <r>
          <rPr>
            <sz val="11"/>
            <color theme="1"/>
            <rFont val="Calibri"/>
            <family val="2"/>
            <scheme val="minor"/>
          </rPr>
          <t>======
ID#AAAAkkpSMyQ
User    (2022-11-28 17:31:22)
Incluye: Maíz duro en choclo y seco, maíz suave en choclo y seco</t>
        </r>
      </text>
    </comment>
    <comment ref="C186" authorId="24" shapeId="0" xr:uid="{26C03813-6D55-4EC5-B865-AFB7C16A927C}">
      <text>
        <r>
          <rPr>
            <sz val="11"/>
            <color theme="1"/>
            <rFont val="Calibri"/>
            <family val="2"/>
            <scheme val="minor"/>
          </rPr>
          <t>======
ID#AAAAkkpSMnI
User    (2022-11-28 17:31:22)
Incluye: arveja seca y tierna, fréjol seco y tierno, haba seca y tierna</t>
        </r>
      </text>
    </comment>
    <comment ref="C187" authorId="24" shapeId="0" xr:uid="{CEB6C902-2D65-40B9-AEA5-C562F4A2C00F}">
      <text>
        <r>
          <rPr>
            <sz val="11"/>
            <color theme="1"/>
            <rFont val="Calibri"/>
            <family val="2"/>
            <scheme val="minor"/>
          </rPr>
          <t>======
ID#AAAAkkEn1Qc
User    (2022-11-28 17:31:21)
Incluye: cebada, trigo</t>
        </r>
      </text>
    </comment>
    <comment ref="C188" authorId="24" shapeId="0" xr:uid="{BDDB7F38-8985-4889-8B3B-224C8DF46908}">
      <text>
        <r>
          <rPr>
            <sz val="11"/>
            <color theme="1"/>
            <rFont val="Calibri"/>
            <family val="2"/>
            <scheme val="minor"/>
          </rPr>
          <t>======
ID#AAAAkkpSMoQ
User    (2022-11-28 17:31:22)
Incluye: papa, yuca</t>
        </r>
      </text>
    </comment>
    <comment ref="C189" authorId="24" shapeId="0" xr:uid="{408A3075-36C6-44A3-8608-9E06D9247D97}">
      <text>
        <r>
          <rPr>
            <sz val="11"/>
            <color theme="1"/>
            <rFont val="Calibri"/>
            <family val="2"/>
            <scheme val="minor"/>
          </rPr>
          <t>======
ID#AAAAkkpSM-Q
User    (2022-11-28 17:31:22)
Incluye: maracuyá, naranja, plátano, tomate de árbol, tomate riñón</t>
        </r>
      </text>
    </comment>
    <comment ref="C190" authorId="24" shapeId="0" xr:uid="{2624F0E5-F8CF-4C60-9989-720C909F8060}">
      <text>
        <r>
          <rPr>
            <sz val="11"/>
            <color theme="1"/>
            <rFont val="Calibri"/>
            <family val="2"/>
            <scheme val="minor"/>
          </rPr>
          <t>======
ID#AAAAkkpSM70
User    (2022-11-28 17:31:22)
Incluye: brócoli, cebolla blanca, palmito</t>
        </r>
      </text>
    </comment>
    <comment ref="C191" authorId="24" shapeId="0" xr:uid="{C2B4B085-DA1A-4BA0-BFA9-4E1AF5470A61}">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C198" authorId="24" shapeId="0" xr:uid="{367B8A48-567F-4AA2-BD9C-E28F92F7F610}">
      <text>
        <r>
          <rPr>
            <sz val="11"/>
            <color theme="1"/>
            <rFont val="Calibri"/>
            <family val="2"/>
            <scheme val="minor"/>
          </rPr>
          <t>======
ID#AAAAkkpSM7c
User    (2022-11-28 17:31:22)
Incluye caña de azucar para azúcar y para otros usos</t>
        </r>
      </text>
    </comment>
    <comment ref="C199" authorId="24" shapeId="0" xr:uid="{751D9034-2F4E-4DE6-B463-1B1074491D7B}">
      <text>
        <r>
          <rPr>
            <sz val="11"/>
            <color theme="1"/>
            <rFont val="Calibri"/>
            <family val="2"/>
            <scheme val="minor"/>
          </rPr>
          <t>======
ID#AAAAkkpSMyQ
User    (2022-11-28 17:31:22)
Incluye: Maíz duro en choclo y seco, maíz suave en choclo y seco</t>
        </r>
      </text>
    </comment>
    <comment ref="C203" authorId="24" shapeId="0" xr:uid="{CCC3AB58-658F-46D6-8E93-865E4BF5A980}">
      <text>
        <r>
          <rPr>
            <sz val="11"/>
            <color theme="1"/>
            <rFont val="Calibri"/>
            <family val="2"/>
            <scheme val="minor"/>
          </rPr>
          <t>======
ID#AAAAkkpSMnI
User    (2022-11-28 17:31:22)
Incluye: arveja seca y tierna, fréjol seco y tierno, haba seca y tierna</t>
        </r>
      </text>
    </comment>
    <comment ref="C204" authorId="24" shapeId="0" xr:uid="{43C3809E-5025-4F7F-9A80-70E53E99515B}">
      <text>
        <r>
          <rPr>
            <sz val="11"/>
            <color theme="1"/>
            <rFont val="Calibri"/>
            <family val="2"/>
            <scheme val="minor"/>
          </rPr>
          <t>======
ID#AAAAkkEn1Qc
User    (2022-11-28 17:31:21)
Incluye: cebada, trigo</t>
        </r>
      </text>
    </comment>
    <comment ref="C205" authorId="24" shapeId="0" xr:uid="{211D8998-4378-4461-ADCF-B4A1C2AB45F6}">
      <text>
        <r>
          <rPr>
            <sz val="11"/>
            <color theme="1"/>
            <rFont val="Calibri"/>
            <family val="2"/>
            <scheme val="minor"/>
          </rPr>
          <t>======
ID#AAAAkkpSMoQ
User    (2022-11-28 17:31:22)
Incluye: papa, yuca</t>
        </r>
      </text>
    </comment>
    <comment ref="C206" authorId="24" shapeId="0" xr:uid="{CCB6BCA2-D339-4E7F-9A68-8B15BAF5A392}">
      <text>
        <r>
          <rPr>
            <sz val="11"/>
            <color theme="1"/>
            <rFont val="Calibri"/>
            <family val="2"/>
            <scheme val="minor"/>
          </rPr>
          <t>======
ID#AAAAkkpSM-Q
User    (2022-11-28 17:31:22)
Incluye: maracuyá, naranja, plátano, tomate de árbol, tomate riñón</t>
        </r>
      </text>
    </comment>
    <comment ref="C207" authorId="24" shapeId="0" xr:uid="{3B213FD1-8BC1-432B-903F-109F7F2DDE48}">
      <text>
        <r>
          <rPr>
            <sz val="11"/>
            <color theme="1"/>
            <rFont val="Calibri"/>
            <family val="2"/>
            <scheme val="minor"/>
          </rPr>
          <t>======
ID#AAAAkkpSM70
User    (2022-11-28 17:31:22)
Incluye: brócoli, cebolla blanca, palmito</t>
        </r>
      </text>
    </comment>
    <comment ref="C208" authorId="24" shapeId="0" xr:uid="{79790CB7-E947-44E1-A4B6-63549C1CA06E}">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C215" authorId="24" shapeId="0" xr:uid="{096223C2-2FEA-4BA7-B50D-18B5FD964918}">
      <text>
        <r>
          <rPr>
            <sz val="11"/>
            <color theme="1"/>
            <rFont val="Calibri"/>
            <family val="2"/>
            <scheme val="minor"/>
          </rPr>
          <t>======
ID#AAAAkkpSM7c
User    (2022-11-28 17:31:22)
Incluye caña de azucar para azúcar y para otros usos</t>
        </r>
      </text>
    </comment>
    <comment ref="C216" authorId="24" shapeId="0" xr:uid="{CC9B0FC8-B03F-4B77-A834-803CD65781AA}">
      <text>
        <r>
          <rPr>
            <sz val="11"/>
            <color theme="1"/>
            <rFont val="Calibri"/>
            <family val="2"/>
            <scheme val="minor"/>
          </rPr>
          <t>======
ID#AAAAkkpSMyQ
User    (2022-11-28 17:31:22)
Incluye: Maíz duro en choclo y seco, maíz suave en choclo y seco</t>
        </r>
      </text>
    </comment>
    <comment ref="C220" authorId="24" shapeId="0" xr:uid="{4ECC0779-0814-45CB-B08B-558C7208A33A}">
      <text>
        <r>
          <rPr>
            <sz val="11"/>
            <color theme="1"/>
            <rFont val="Calibri"/>
            <family val="2"/>
            <scheme val="minor"/>
          </rPr>
          <t>======
ID#AAAAkkpSMnI
User    (2022-11-28 17:31:22)
Incluye: arveja seca y tierna, fréjol seco y tierno, haba seca y tierna</t>
        </r>
      </text>
    </comment>
    <comment ref="C221" authorId="24" shapeId="0" xr:uid="{BF19EDDB-6ADA-4115-A11E-001D3317F15F}">
      <text>
        <r>
          <rPr>
            <sz val="11"/>
            <color theme="1"/>
            <rFont val="Calibri"/>
            <family val="2"/>
            <scheme val="minor"/>
          </rPr>
          <t>======
ID#AAAAkkEn1Qc
User    (2022-11-28 17:31:21)
Incluye: cebada, trigo</t>
        </r>
      </text>
    </comment>
    <comment ref="C222" authorId="24" shapeId="0" xr:uid="{6EED7EFF-2C66-424E-9256-782C885949D5}">
      <text>
        <r>
          <rPr>
            <sz val="11"/>
            <color theme="1"/>
            <rFont val="Calibri"/>
            <family val="2"/>
            <scheme val="minor"/>
          </rPr>
          <t>======
ID#AAAAkkpSMoQ
User    (2022-11-28 17:31:22)
Incluye: papa, yuca</t>
        </r>
      </text>
    </comment>
    <comment ref="C223" authorId="24" shapeId="0" xr:uid="{95D04582-FDD6-4449-85B1-A5346656A081}">
      <text>
        <r>
          <rPr>
            <sz val="11"/>
            <color theme="1"/>
            <rFont val="Calibri"/>
            <family val="2"/>
            <scheme val="minor"/>
          </rPr>
          <t>======
ID#AAAAkkpSM-Q
User    (2022-11-28 17:31:22)
Incluye: maracuyá, naranja, plátano, tomate de árbol, tomate riñón</t>
        </r>
      </text>
    </comment>
    <comment ref="C224" authorId="24" shapeId="0" xr:uid="{5EE9AA2A-F06D-41BE-B7EC-0F32C0A1EBB9}">
      <text>
        <r>
          <rPr>
            <sz val="11"/>
            <color theme="1"/>
            <rFont val="Calibri"/>
            <family val="2"/>
            <scheme val="minor"/>
          </rPr>
          <t>======
ID#AAAAkkpSM70
User    (2022-11-28 17:31:22)
Incluye: brócoli, cebolla blanca, palmito</t>
        </r>
      </text>
    </comment>
    <comment ref="C225" authorId="24" shapeId="0" xr:uid="{E18AC647-FFB2-4359-A49A-902C28B2D736}">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C232" authorId="24" shapeId="0" xr:uid="{3F61C8DC-088B-4106-A5B8-8F2E6A2068B9}">
      <text>
        <r>
          <rPr>
            <sz val="11"/>
            <color theme="1"/>
            <rFont val="Calibri"/>
            <family val="2"/>
            <scheme val="minor"/>
          </rPr>
          <t>======
ID#AAAAkkpSM7c
User    (2022-11-28 17:31:22)
Incluye caña de azucar para azúcar y para otros usos</t>
        </r>
      </text>
    </comment>
    <comment ref="C233" authorId="24" shapeId="0" xr:uid="{4B993439-225A-4978-AFDB-D4AE14A54740}">
      <text>
        <r>
          <rPr>
            <sz val="11"/>
            <color theme="1"/>
            <rFont val="Calibri"/>
            <family val="2"/>
            <scheme val="minor"/>
          </rPr>
          <t>======
ID#AAAAkkpSMyQ
User    (2022-11-28 17:31:22)
Incluye: Maíz duro en choclo y seco, maíz suave en choclo y seco</t>
        </r>
      </text>
    </comment>
    <comment ref="C237" authorId="24" shapeId="0" xr:uid="{58F10460-051C-4636-A3EF-31F99960AE55}">
      <text>
        <r>
          <rPr>
            <sz val="11"/>
            <color theme="1"/>
            <rFont val="Calibri"/>
            <family val="2"/>
            <scheme val="minor"/>
          </rPr>
          <t>======
ID#AAAAkkpSMnI
User    (2022-11-28 17:31:22)
Incluye: arveja seca y tierna, fréjol seco y tierno, haba seca y tierna</t>
        </r>
      </text>
    </comment>
    <comment ref="C238" authorId="24" shapeId="0" xr:uid="{3AEBAA8F-F37D-49C2-8AF9-C7225C417133}">
      <text>
        <r>
          <rPr>
            <sz val="11"/>
            <color theme="1"/>
            <rFont val="Calibri"/>
            <family val="2"/>
            <scheme val="minor"/>
          </rPr>
          <t>======
ID#AAAAkkEn1Qc
User    (2022-11-28 17:31:21)
Incluye: cebada, trigo</t>
        </r>
      </text>
    </comment>
    <comment ref="C239" authorId="24" shapeId="0" xr:uid="{A84354BD-C945-41B9-B461-600A71333B15}">
      <text>
        <r>
          <rPr>
            <sz val="11"/>
            <color theme="1"/>
            <rFont val="Calibri"/>
            <family val="2"/>
            <scheme val="minor"/>
          </rPr>
          <t>======
ID#AAAAkkpSMoQ
User    (2022-11-28 17:31:22)
Incluye: papa, yuca</t>
        </r>
      </text>
    </comment>
    <comment ref="C240" authorId="24" shapeId="0" xr:uid="{D4090334-20B9-4613-9A8E-F694651BDA57}">
      <text>
        <r>
          <rPr>
            <sz val="11"/>
            <color theme="1"/>
            <rFont val="Calibri"/>
            <family val="2"/>
            <scheme val="minor"/>
          </rPr>
          <t>======
ID#AAAAkkpSM-Q
User    (2022-11-28 17:31:22)
Incluye: maracuyá, naranja, plátano, tomate de árbol, tomate riñón</t>
        </r>
      </text>
    </comment>
    <comment ref="C241" authorId="24" shapeId="0" xr:uid="{28B9DBE5-B573-4EFE-8CC2-D36DF72590B0}">
      <text>
        <r>
          <rPr>
            <sz val="11"/>
            <color theme="1"/>
            <rFont val="Calibri"/>
            <family val="2"/>
            <scheme val="minor"/>
          </rPr>
          <t>======
ID#AAAAkkpSM70
User    (2022-11-28 17:31:22)
Incluye: brócoli, cebolla blanca, palmito</t>
        </r>
      </text>
    </comment>
    <comment ref="C242" authorId="24" shapeId="0" xr:uid="{9B7CA95F-1B3D-429E-8ACA-DDE52D4B8CFD}">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C249" authorId="24" shapeId="0" xr:uid="{1525114C-2BD2-4006-842B-13FED0BE0049}">
      <text>
        <r>
          <rPr>
            <sz val="11"/>
            <color theme="1"/>
            <rFont val="Calibri"/>
            <family val="2"/>
            <scheme val="minor"/>
          </rPr>
          <t>======
ID#AAAAkkpSM7c
User    (2022-11-28 17:31:22)
Incluye caña de azucar para azúcar y para otros usos</t>
        </r>
      </text>
    </comment>
    <comment ref="C250" authorId="24" shapeId="0" xr:uid="{A91736F8-52EF-4AF1-B6A3-8116332A45D5}">
      <text>
        <r>
          <rPr>
            <sz val="11"/>
            <color theme="1"/>
            <rFont val="Calibri"/>
            <family val="2"/>
            <scheme val="minor"/>
          </rPr>
          <t>======
ID#AAAAkkpSMyQ
User    (2022-11-28 17:31:22)
Incluye: Maíz duro en choclo y seco, maíz suave en choclo y seco</t>
        </r>
      </text>
    </comment>
    <comment ref="C254" authorId="24" shapeId="0" xr:uid="{BE6C9E59-667C-466F-ABA7-92EF96FE61D6}">
      <text>
        <r>
          <rPr>
            <sz val="11"/>
            <color theme="1"/>
            <rFont val="Calibri"/>
            <family val="2"/>
            <scheme val="minor"/>
          </rPr>
          <t>======
ID#AAAAkkpSMnI
User    (2022-11-28 17:31:22)
Incluye: arveja seca y tierna, fréjol seco y tierno, haba seca y tierna</t>
        </r>
      </text>
    </comment>
    <comment ref="C255" authorId="24" shapeId="0" xr:uid="{AA2FC598-6521-4E3B-807A-E3CA08884730}">
      <text>
        <r>
          <rPr>
            <sz val="11"/>
            <color theme="1"/>
            <rFont val="Calibri"/>
            <family val="2"/>
            <scheme val="minor"/>
          </rPr>
          <t>======
ID#AAAAkkEn1Qc
User    (2022-11-28 17:31:21)
Incluye: cebada, trigo</t>
        </r>
      </text>
    </comment>
    <comment ref="C256" authorId="24" shapeId="0" xr:uid="{7863ABF9-81AE-439A-9BF6-92AEE105A5BC}">
      <text>
        <r>
          <rPr>
            <sz val="11"/>
            <color theme="1"/>
            <rFont val="Calibri"/>
            <family val="2"/>
            <scheme val="minor"/>
          </rPr>
          <t>======
ID#AAAAkkpSMoQ
User    (2022-11-28 17:31:22)
Incluye: papa, yuca</t>
        </r>
      </text>
    </comment>
    <comment ref="C257" authorId="24" shapeId="0" xr:uid="{17DA918D-B3FD-478A-9069-9627B2FBADDA}">
      <text>
        <r>
          <rPr>
            <sz val="11"/>
            <color theme="1"/>
            <rFont val="Calibri"/>
            <family val="2"/>
            <scheme val="minor"/>
          </rPr>
          <t>======
ID#AAAAkkpSM-Q
User    (2022-11-28 17:31:22)
Incluye: maracuyá, naranja, plátano, tomate de árbol, tomate riñón</t>
        </r>
      </text>
    </comment>
    <comment ref="C258" authorId="24" shapeId="0" xr:uid="{102E49C4-6297-49D9-B913-FF938E6A9831}">
      <text>
        <r>
          <rPr>
            <sz val="11"/>
            <color theme="1"/>
            <rFont val="Calibri"/>
            <family val="2"/>
            <scheme val="minor"/>
          </rPr>
          <t>======
ID#AAAAkkpSM70
User    (2022-11-28 17:31:22)
Incluye: brócoli, cebolla blanca, palmito</t>
        </r>
      </text>
    </comment>
    <comment ref="C259" authorId="24" shapeId="0" xr:uid="{59203AC0-95C5-4145-B0C5-52A4FB5795D1}">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C266" authorId="24" shapeId="0" xr:uid="{BE099108-5754-4251-A42D-E77B432935DF}">
      <text>
        <r>
          <rPr>
            <sz val="11"/>
            <color theme="1"/>
            <rFont val="Calibri"/>
            <family val="2"/>
            <scheme val="minor"/>
          </rPr>
          <t>======
ID#AAAAkkpSM7c
User    (2022-11-28 17:31:22)
Incluye caña de azucar para azúcar y para otros usos</t>
        </r>
      </text>
    </comment>
    <comment ref="C267" authorId="24" shapeId="0" xr:uid="{1D893580-96DC-4F52-BB01-7E3D82AFEB32}">
      <text>
        <r>
          <rPr>
            <sz val="11"/>
            <color theme="1"/>
            <rFont val="Calibri"/>
            <family val="2"/>
            <scheme val="minor"/>
          </rPr>
          <t>======
ID#AAAAkkpSMyQ
User    (2022-11-28 17:31:22)
Incluye: Maíz duro en choclo y seco, maíz suave en choclo y seco</t>
        </r>
      </text>
    </comment>
    <comment ref="C271" authorId="24" shapeId="0" xr:uid="{EEF57557-E297-439B-8833-2AB19EE26FBB}">
      <text>
        <r>
          <rPr>
            <sz val="11"/>
            <color theme="1"/>
            <rFont val="Calibri"/>
            <family val="2"/>
            <scheme val="minor"/>
          </rPr>
          <t>======
ID#AAAAkkpSMnI
User    (2022-11-28 17:31:22)
Incluye: arveja seca y tierna, fréjol seco y tierno, haba seca y tierna</t>
        </r>
      </text>
    </comment>
    <comment ref="C272" authorId="24" shapeId="0" xr:uid="{69368418-54B3-4AC4-A4C2-34A49A111D3E}">
      <text>
        <r>
          <rPr>
            <sz val="11"/>
            <color theme="1"/>
            <rFont val="Calibri"/>
            <family val="2"/>
            <scheme val="minor"/>
          </rPr>
          <t>======
ID#AAAAkkEn1Qc
User    (2022-11-28 17:31:21)
Incluye: cebada, trigo</t>
        </r>
      </text>
    </comment>
    <comment ref="C273" authorId="24" shapeId="0" xr:uid="{2CC55E82-D1A2-4877-8E6F-DF79DE206EFC}">
      <text>
        <r>
          <rPr>
            <sz val="11"/>
            <color theme="1"/>
            <rFont val="Calibri"/>
            <family val="2"/>
            <scheme val="minor"/>
          </rPr>
          <t>======
ID#AAAAkkpSMoQ
User    (2022-11-28 17:31:22)
Incluye: papa, yuca</t>
        </r>
      </text>
    </comment>
    <comment ref="C274" authorId="24" shapeId="0" xr:uid="{FD83A62B-7E1B-40ED-9D4C-8148F092ED41}">
      <text>
        <r>
          <rPr>
            <sz val="11"/>
            <color theme="1"/>
            <rFont val="Calibri"/>
            <family val="2"/>
            <scheme val="minor"/>
          </rPr>
          <t>======
ID#AAAAkkpSM-Q
User    (2022-11-28 17:31:22)
Incluye: maracuyá, naranja, plátano, tomate de árbol, tomate riñón</t>
        </r>
      </text>
    </comment>
    <comment ref="C275" authorId="24" shapeId="0" xr:uid="{A1033240-247D-432D-BCB4-34577ABE94DF}">
      <text>
        <r>
          <rPr>
            <sz val="11"/>
            <color theme="1"/>
            <rFont val="Calibri"/>
            <family val="2"/>
            <scheme val="minor"/>
          </rPr>
          <t>======
ID#AAAAkkpSM70
User    (2022-11-28 17:31:22)
Incluye: brócoli, cebolla blanca, palmito</t>
        </r>
      </text>
    </comment>
    <comment ref="C276" authorId="24" shapeId="0" xr:uid="{E95CB209-7086-4692-9A44-04879B5B0F9D}">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tc={5AE8D2E4-AFE7-4BCA-862B-C42F80FFC1CC}</author>
    <author>tc={F18134B9-F7A7-4C32-A60A-35846CDE7548}</author>
    <author>tc={506CD694-FDFD-4BB9-A443-ACDC35062171}</author>
    <author>tc={A9363E73-219E-4DF7-A074-13BB948F66B0}</author>
    <author>tc={5AE8D2E4-AFE7-4BCC-862B-C42F80FFC1CC}</author>
    <author>tc={C0A0F51D-ECB5-41FE-986B-3C07E70A689C}</author>
    <author>tc={1B8E6EAD-FC89-42A7-BE4D-2477F629469C}</author>
    <author>tc={2BE13335-F6ED-41F0-97BF-572242310F2D}</author>
    <author>tc={D6BF62EC-95BF-41F9-BA99-B3B0E35FDF87}</author>
    <author>tc={ECDA7970-310E-4E1F-885F-CB90CBEBEA5A}</author>
    <author>tc={13FEAACA-EBD5-4D77-A549-A9FF668E6D60}</author>
    <author>tc={4696C98B-3C3C-46B2-83FA-E98C4D3832ED}</author>
    <author>tc={E93BE48B-3EE7-431B-A2BF-CB221B8EB3B8}</author>
  </authors>
  <commentList>
    <comment ref="A3" authorId="0" shapeId="0" xr:uid="{5AE8D2E4-AFE7-4BCA-862B-C42F80FFC1CC}">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F4" authorId="1" shapeId="0" xr:uid="{F18134B9-F7A7-4C32-A60A-35846CDE7548}">
      <text>
        <t>[Threaded comment]
Your version of Excel allows you to read this threaded comment; however, any edits to it will get removed if the file is opened in a newer version of Excel. Learn more: https://go.microsoft.com/fwlink/?linkid=870924
Comment:
    la proyeccion de bosque Nativo esta basada en una extrapolacion de las emisiones netas de todos los sectores usando el BAU 2050 y extrapolado al 2070. Esto como algo provisional ya que aun no tenemos un BAU 2070 para saber las emisiones netas para ese momento.</t>
      </text>
    </comment>
    <comment ref="BD4" authorId="2" shapeId="0" xr:uid="{506CD694-FDFD-4BB9-A443-ACDC35062171}">
      <text>
        <t>[Threaded comment]
Your version of Excel allows you to read this threaded comment; however, any edits to it will get removed if the file is opened in a newer version of Excel. Learn more: https://go.microsoft.com/fwlink/?linkid=870924
Comment:
    Se asume que se reduce la deforestacion en 60% hasta 2070. Para esto extrapole las tasas de deforestacion actual y la tasa deseada a 2070.</t>
      </text>
    </comment>
    <comment ref="BD12" authorId="3" shapeId="0" xr:uid="{A9363E73-219E-4DF7-A074-13BB948F66B0}">
      <text>
        <t>[Threaded comment]
Your version of Excel allows you to read this threaded comment; however, any edits to it will get removed if the file is opened in a newer version of Excel. Learn more: https://go.microsoft.com/fwlink/?linkid=870924
Comment:
    Se asume una tasa de reforestacion constante</t>
      </text>
    </comment>
    <comment ref="A29" authorId="4" shapeId="0" xr:uid="{5ED9C83C-76BF-408D-A8E9-87C69C942E28}">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C31" authorId="5" shapeId="0" xr:uid="{E02C2E77-74EC-458D-92A7-31A750BF6A77}">
      <text>
        <t>[Threaded comment]
Your version of Excel allows you to read this threaded comment; however, any edits to it will get removed if the file is opened in a newer version of Excel. Learn more: https://go.microsoft.com/fwlink/?linkid=870924
Comment:
    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Reply:
    Además, si el factor de reducción es distinto por cultivo, pueden agregarse diferentes filas acá</t>
      </text>
    </comment>
    <comment ref="C34" authorId="6" shapeId="0" xr:uid="{1B8E6EAD-FC89-42A7-BE4D-2477F629469C}">
      <text>
        <t>[Threaded comment]
Your version of Excel allows you to read this threaded comment; however, any edits to it will get removed if the file is opened in a newer version of Excel. Learn more: https://go.microsoft.com/fwlink/?linkid=870924
Comment:
    La implementación de prácticas sostenibles también tiene el potencial de mejorar el rendimiento de los cultivos. 
Igualmente, esto puede definirse de acuerdo con metas del sector, estudios en el país, estudios internacionales, o criterio experto. 
Reply:
    Si el escenario incluye cambios diferentes por cultivos, pueden agregarse diferentes filas para cada uno</t>
      </text>
    </comment>
    <comment ref="C53" authorId="7" shapeId="0" xr:uid="{2BE13335-F6ED-41F0-97BF-572242310F2D}">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implicar nuevos costos de inversión o cambios en los costos de operación en todos los subsectores. 
Reply:
    Si el cambio por tipo de cultivo es diferente, puede agregarse una fila por producto
Reply:
    Los costos pueden desagregarse entre costos de inversión y costos de operación. Los costos de inversión pueden representar los costos de instalar un cultivo. En ese caso, es necesario saber la vida útil de los cultivos para saber cada cuanto se debe hacer esa inversión. </t>
      </text>
    </comment>
    <comment ref="C55" authorId="8" shapeId="0" xr:uid="{D6BF62EC-95BF-41F9-BA99-B3B0E35FDF87}">
      <text>
        <t xml:space="preserve">[Threaded comment]
Your version of Excel allows you to read this threaded comment; however, any edits to it will get removed if the file is opened in a newer version of Excel. Learn more: https://go.microsoft.com/fwlink/?linkid=870924
Comment:
    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
      </text>
    </comment>
    <comment ref="C58" authorId="9" shapeId="0" xr:uid="{ECDA7970-310E-4E1F-885F-CB90CBEBEA5A}">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
      </text>
    </comment>
    <comment ref="C61" authorId="10" shapeId="0" xr:uid="{13FEAACA-EBD5-4D77-A549-A9FF668E6D60}">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64" authorId="11" shapeId="0" xr:uid="{CC747E0E-1514-4B3E-81B1-3F3754180D76}">
      <text>
        <t xml:space="preserve">[Threaded comment]
Your version of Excel allows you to read this threaded comment; however, any edits to it will get removed if the file is opened in a newer version of Excel. Learn more: https://go.microsoft.com/fwlink/?linkid=870924
Comment:
    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
      </text>
    </comment>
    <comment ref="C65" authorId="12" shapeId="0" xr:uid="{E93BE48B-3EE7-431B-A2BF-CB221B8EB3B8}">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implicar nuevos costos de inversión o cambios en los costos de operación en todos los subsectores. 
Reply:
    Si el cambio por tipo de cultivo es diferente, puede agregarse una fila por producto
Reply:
    Los costos pueden desagregarse entre costos de inversión y costos de operación. Los costos de inversión pueden representar los costos de instalar un cultivo. En ese caso, es necesario saber la vida útil de los cultivos para saber cada cuanto se debe hacer esa inversión.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tc={5AE8D2E4-AFE7-4BCB-862B-C42F80FFC1CC}</author>
    <author>tc={5671FBC8-3A9F-4DD3-99A1-F09F56325E2B}</author>
    <author>tc={F18134B9-F7A7-4C33-A60A-35846CDE7548}</author>
    <author>tc={506CD694-FDFD-4BBA-A443-ACDC35062171}</author>
    <author>tc={A9363E73-219E-4DF8-A074-13BB948F66B0}</author>
    <author>tc={5AE8D2E4-AFE7-4BCD-862B-C42F80FFC1CC}</author>
    <author>tc={C0A0F51D-ECB5-41FF-986B-3C07E70A689C}</author>
    <author>User</author>
    <author>tc={3B6BA5A7-60BA-409E-8468-C9C725A541D6}</author>
    <author>tc={0E21EEEB-43A4-4B3A-896C-0788D6A8D1EC}</author>
    <author>tc={0E21EEEB-43A4-4B3B-896C-0788D6A8D1EC}</author>
    <author>tc={0E21EEEB-43A4-4B32-896C-0788D6A8D1EC}</author>
    <author>tc={0E21EEEB-43A4-4B33-896C-0788D6A8D1EC}</author>
    <author>tc={0E21EEEB-43A4-4B34-896C-0788D6A8D1EC}</author>
    <author>tc={0E21EEEB-43A4-4B3C-896C-0788D6A8D1EC}</author>
    <author>tc={2FEA6679-5D7A-441A-9C7C-1285F236DCA5}</author>
    <author>tc={4696C98B-3C3C-46AF-83FA-E98C4D3832ED}</author>
    <author>tc={8CF15ADF-585B-4C2C-B748-BE188ECE2C66}</author>
    <author>tc={51B872A9-69FB-42E0-9D1D-728706ED710B}</author>
    <author>tc={51B872A9-69FB-42DC-9D1D-728706ED710B}</author>
    <author>tc={51B872A9-69FB-42DD-9D1D-728706ED710B}</author>
    <author>tc={51B872A9-69FB-42DE-9D1D-728706ED710B}</author>
    <author>tc={DD3FEAC0-C320-493A-A12D-9AC55FB45C47}</author>
    <author/>
  </authors>
  <commentList>
    <comment ref="A3" authorId="0" shapeId="0" xr:uid="{1A1DED3C-7AE2-4F5D-8E31-F02581A24B03}">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C4" authorId="1" shapeId="0" xr:uid="{AF4ACB2B-3EFC-44D8-A8BC-AC2C9B332891}">
      <text>
        <t>[Threaded comment]
Your version of Excel allows you to read this threaded comment; however, any edits to it will get removed if the file is opened in a newer version of Excel. Learn more: https://go.microsoft.com/fwlink/?linkid=870924
Comment:
    Se asume que la cobertura de bosque aumenta en relación al escenario de políticas anunciadas pero es mas lento que en escenario Net Zero 2050. Las tasas de deforestación bajan pero no tanto como en NetZero 2050, la reforestacion es mayor que en políticas anunciadas pero sigue siendo menor al NetZero 2050.</t>
      </text>
    </comment>
    <comment ref="E4" authorId="2" shapeId="0" xr:uid="{E364592C-6649-431A-8423-284A42446CBD}">
      <text>
        <t>[Threaded comment]
Your version of Excel allows you to read this threaded comment; however, any edits to it will get removed if the file is opened in a newer version of Excel. Learn more: https://go.microsoft.com/fwlink/?linkid=870924
Comment:
    la proyeccion de bosque Nativo esta basada en una extrapolacion de las emisiones netas de todos los sectores usando el BAU 2050 y extrapolado al 2070. Esto como algo provisional ya que aun no tenemos un BAU 2070 para saber las emisiones netas para ese momento.</t>
      </text>
    </comment>
    <comment ref="BD4" authorId="3" shapeId="0" xr:uid="{02239863-B3C7-4CA8-B303-35D2C6791251}">
      <text>
        <t>[Threaded comment]
Your version of Excel allows you to read this threaded comment; however, any edits to it will get removed if the file is opened in a newer version of Excel. Learn more: https://go.microsoft.com/fwlink/?linkid=870924
Comment:
    Se asume que se reduce la deforestacion en 60% hasta 2070. Para esto extrapole las tasas de deforestacion actual y la tasa deseada a 2070.</t>
      </text>
    </comment>
    <comment ref="BD5" authorId="4" shapeId="0" xr:uid="{0B369D3E-DBD2-484B-8D29-9969BEA0A379}">
      <text>
        <t>[Threaded comment]
Your version of Excel allows you to read this threaded comment; however, any edits to it will get removed if the file is opened in a newer version of Excel. Learn more: https://go.microsoft.com/fwlink/?linkid=870924
Comment:
    Se asume una tasa de reforestacion constante</t>
      </text>
    </comment>
    <comment ref="A28" authorId="5" shapeId="0" xr:uid="{DD4E6F77-BF5F-4C2C-B773-AD2A18CE6743}">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C30" authorId="6" shapeId="0" xr:uid="{74502C2E-B6C2-42D7-84A0-85FC7899497D}">
      <text>
        <t>[Threaded comment]
Your version of Excel allows you to read this threaded comment; however, any edits to it will get removed if the file is opened in a newer version of Excel. Learn more: https://go.microsoft.com/fwlink/?linkid=870924
Comment:
    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Reply:
    Además, si el factor de reducción es distinto por cultivo, pueden agregarse diferentes filas acá</t>
      </text>
    </comment>
    <comment ref="E30" authorId="7" shapeId="0" xr:uid="{81911C1E-B859-4E48-B56D-EF2BFAAF68AC}">
      <text>
        <r>
          <rPr>
            <b/>
            <sz val="9"/>
            <color indexed="81"/>
            <rFont val="Tahoma"/>
            <family val="2"/>
          </rPr>
          <t>User:</t>
        </r>
        <r>
          <rPr>
            <sz val="9"/>
            <color indexed="81"/>
            <rFont val="Tahoma"/>
            <family val="2"/>
          </rPr>
          <t xml:space="preserve">
Toma como referencia año base 2021</t>
        </r>
      </text>
    </comment>
    <comment ref="AG30" authorId="7" shapeId="0" xr:uid="{2EA87323-D887-4EE2-A85C-E1EC4043C977}">
      <text>
        <r>
          <rPr>
            <b/>
            <sz val="9"/>
            <color indexed="81"/>
            <rFont val="Tahoma"/>
            <family val="2"/>
          </rPr>
          <t>User:</t>
        </r>
        <r>
          <rPr>
            <sz val="9"/>
            <color indexed="81"/>
            <rFont val="Tahoma"/>
            <family val="2"/>
          </rPr>
          <t xml:space="preserve">
Metas alcanzables a 2050 (Incremento o reducción)</t>
        </r>
      </text>
    </comment>
    <comment ref="AJ30" authorId="7" shapeId="0" xr:uid="{33DD54D7-6D4B-46EB-8ACF-E982B85E58A7}">
      <text>
        <r>
          <rPr>
            <b/>
            <sz val="9"/>
            <color indexed="81"/>
            <rFont val="Tahoma"/>
            <family val="2"/>
          </rPr>
          <t>User:</t>
        </r>
        <r>
          <rPr>
            <sz val="9"/>
            <color indexed="81"/>
            <rFont val="Tahoma"/>
            <family val="2"/>
          </rPr>
          <t xml:space="preserve">
Tasa de variación anual para alcanzar la meta</t>
        </r>
      </text>
    </comment>
    <comment ref="C32" authorId="8" shapeId="0" xr:uid="{D661D3FD-A59A-43C3-97DA-02B346B11963}">
      <text>
        <t>[Threaded comment]
Your version of Excel allows you to read this threaded comment; however, any edits to it will get removed if the file is opened in a newer version of Excel. Learn more: https://go.microsoft.com/fwlink/?linkid=870924
Comment:
    La implementación de prácticas sostenibles también tiene el potencial de mejorar el rendimiento de los cultivos. 
Igualmente, esto puede definirse de acuerdo con metas del sector, estudios en el país, estudios internacionales, o criterio experto. 
Reply:
    Si el escenario incluye cambios diferentes por cultivos, pueden agregarse diferentes filas para cada uno</t>
      </text>
    </comment>
    <comment ref="D32" authorId="7" shapeId="0" xr:uid="{E485D7A9-614F-4E66-A852-C412FEAB1746}">
      <text>
        <r>
          <rPr>
            <b/>
            <sz val="9"/>
            <color indexed="81"/>
            <rFont val="Tahoma"/>
            <family val="2"/>
          </rPr>
          <t>User:</t>
        </r>
        <r>
          <rPr>
            <sz val="9"/>
            <color indexed="81"/>
            <rFont val="Tahoma"/>
            <family val="2"/>
          </rPr>
          <t xml:space="preserve">
Rendimiento de todos los cultivos</t>
        </r>
      </text>
    </comment>
    <comment ref="E32" authorId="7" shapeId="0" xr:uid="{360B4EAC-0295-4A5D-BCE1-F1E909F475F2}">
      <text>
        <r>
          <rPr>
            <b/>
            <sz val="9"/>
            <color indexed="81"/>
            <rFont val="Tahoma"/>
            <family val="2"/>
          </rPr>
          <t>User:</t>
        </r>
        <r>
          <rPr>
            <sz val="9"/>
            <color indexed="81"/>
            <rFont val="Tahoma"/>
            <family val="2"/>
          </rPr>
          <t xml:space="preserve">
Valor calculado para cada año proyectado respectivamente</t>
        </r>
      </text>
    </comment>
    <comment ref="B34" authorId="9" shapeId="0" xr:uid="{122EA2FC-F8FD-481B-8663-2926891753B5}">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52" authorId="10" shapeId="0" xr:uid="{F03C4B94-84DB-48AA-82E6-2383B4915D5C}">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68" authorId="11" shapeId="0" xr:uid="{1842B457-64AC-4E4D-9499-6FD60BAC3ACA}">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84" authorId="12" shapeId="0" xr:uid="{1F768B0E-B2DE-4E60-9866-3F3EFDFFE377}">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100" authorId="13" shapeId="0" xr:uid="{EB70AB81-6537-48A6-87D1-16684D84A557}">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B116" authorId="14" shapeId="0" xr:uid="{788A6E5A-DFF9-4ED4-8750-02950091AFAA}">
      <text>
        <t>[Threaded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más consumo de productos vegetales.
Reply:
    Si habrán cambios diferentes por cultivos, puede agregarse una fila por producto</t>
      </text>
    </comment>
    <comment ref="C132" authorId="15" shapeId="0" xr:uid="{C5DC2119-8213-4637-8320-0F69025CA13E}">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implicar nuevos costos de inversión o cambios en los costos de operación en todos los subsectores. 
Reply:
    Si el cambio por tipo de cultivo es diferente, puede agregarse una fila por producto
Reply:
    Los costos pueden desagregarse entre costos de inversión y costos de operación. Los costos de inversión pueden representar los costos de instalar un cultivo. En ese caso, es necesario saber la vida útil de los cultivos para saber cada cuanto se debe hacer esa inversión. </t>
      </text>
    </comment>
    <comment ref="C134" authorId="16" shapeId="0" xr:uid="{0A56CD2E-070B-4364-836E-AEEAED8C894C}">
      <text>
        <t xml:space="preserve">[Threaded comment]
Your version of Excel allows you to read this threaded comment; however, any edits to it will get removed if the file is opened in a newer version of Excel. Learn more: https://go.microsoft.com/fwlink/?linkid=870924
Comment:
    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
      </text>
    </comment>
    <comment ref="E134" authorId="7" shapeId="0" xr:uid="{E5F1D734-321D-4909-9628-B68B0C6854BF}">
      <text>
        <r>
          <rPr>
            <b/>
            <sz val="9"/>
            <color indexed="81"/>
            <rFont val="Tahoma"/>
            <family val="2"/>
          </rPr>
          <t>User:</t>
        </r>
        <r>
          <rPr>
            <sz val="9"/>
            <color indexed="81"/>
            <rFont val="Tahoma"/>
            <family val="2"/>
          </rPr>
          <t xml:space="preserve">
Valor de referencia 2021
</t>
        </r>
      </text>
    </comment>
    <comment ref="C137" authorId="17" shapeId="0" xr:uid="{14E3D624-39EF-4CA7-A487-75512A97CCD1}">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
      </text>
    </comment>
    <comment ref="C139" authorId="18" shapeId="0" xr:uid="{825C741F-7B74-45E7-A45C-D84729FC0545}">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42" authorId="19" shapeId="0" xr:uid="{6D4A1C29-A801-4F2D-A29B-6FB04600442E}">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45" authorId="20" shapeId="0" xr:uid="{6233B7E5-DFAD-4C0D-9651-F2926C01F1A4}">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48" authorId="21" shapeId="0" xr:uid="{FCF457BF-730C-4A9F-BBB0-B52DD461BE3E}">
      <text>
        <t xml:space="preserve">[Threaded comment]
Your version of Excel allows you to read this threaded comment; however, any edits to it will get removed if the file is opened in a newer version of Excel. Learn more: https://go.microsoft.com/fwlink/?linkid=870924
Comment:
    Algunos objetivos de políticas de descarbonización pueden estar relacionados con cambios en las demandas. Por ejemplo, un escenario de descarbonización puede incluir cambios en las dietas, que contempla menos consumo de carne o productos derivados de la ganadería. </t>
      </text>
    </comment>
    <comment ref="C151" authorId="22" shapeId="0" xr:uid="{BEED9E3C-42F5-44CD-8423-953935712A0E}">
      <text>
        <t xml:space="preserve">[Threaded comment]
Your version of Excel allows you to read this threaded comment; however, any edits to it will get removed if the file is opened in a newer version of Excel. Learn more: https://go.microsoft.com/fwlink/?linkid=870924
Comment:
    La implementación de prácticas sostenibles puede implicar nuevos costos de inversión o cambios en los costos de operación en todos los subsectores. 
Reply:
    Si el cambio por tipo de cultivo es diferente, puede agregarse una fila por producto
Reply:
    Los costos pueden desagregarse entre costos de inversión y costos de operación. Los costos de inversión pueden representar los costos de instalar un cultivo. En ese caso, es necesario saber la vida útil de los cultivos para saber cada cuanto se debe hacer esa inversión. </t>
      </text>
    </comment>
    <comment ref="C182" authorId="23" shapeId="0" xr:uid="{CF3A54A3-DC4C-414E-8E12-FB2FF3C22086}">
      <text>
        <r>
          <rPr>
            <sz val="11"/>
            <color theme="1"/>
            <rFont val="Calibri"/>
            <family val="2"/>
            <scheme val="minor"/>
          </rPr>
          <t>======
ID#AAAAkkpSM7c
User    (2022-11-28 17:31:22)
Incluye caña de azucar para azúcar y para otros usos</t>
        </r>
      </text>
    </comment>
    <comment ref="C183" authorId="23" shapeId="0" xr:uid="{66DFB770-B3B0-43D3-9706-76675090EFE4}">
      <text>
        <r>
          <rPr>
            <sz val="11"/>
            <color theme="1"/>
            <rFont val="Calibri"/>
            <family val="2"/>
            <scheme val="minor"/>
          </rPr>
          <t>======
ID#AAAAkkpSMyQ
User    (2022-11-28 17:31:22)
Incluye: Maíz duro en choclo y seco, maíz suave en choclo y seco</t>
        </r>
      </text>
    </comment>
    <comment ref="C187" authorId="23" shapeId="0" xr:uid="{624D403B-F2B9-4B20-9FB7-5DFD4E38147B}">
      <text>
        <r>
          <rPr>
            <sz val="11"/>
            <color theme="1"/>
            <rFont val="Calibri"/>
            <family val="2"/>
            <scheme val="minor"/>
          </rPr>
          <t>======
ID#AAAAkkpSMnI
User    (2022-11-28 17:31:22)
Incluye: arveja seca y tierna, fréjol seco y tierno, haba seca y tierna</t>
        </r>
      </text>
    </comment>
    <comment ref="C188" authorId="23" shapeId="0" xr:uid="{B9890228-8345-464B-ADD3-9C5409898290}">
      <text>
        <r>
          <rPr>
            <sz val="11"/>
            <color theme="1"/>
            <rFont val="Calibri"/>
            <family val="2"/>
            <scheme val="minor"/>
          </rPr>
          <t>======
ID#AAAAkkEn1Qc
User    (2022-11-28 17:31:21)
Incluye: cebada, trigo</t>
        </r>
      </text>
    </comment>
    <comment ref="C189" authorId="23" shapeId="0" xr:uid="{F1A216A3-C707-4330-837E-AAF2D8917354}">
      <text>
        <r>
          <rPr>
            <sz val="11"/>
            <color theme="1"/>
            <rFont val="Calibri"/>
            <family val="2"/>
            <scheme val="minor"/>
          </rPr>
          <t>======
ID#AAAAkkpSMoQ
User    (2022-11-28 17:31:22)
Incluye: papa, yuca</t>
        </r>
      </text>
    </comment>
    <comment ref="C190" authorId="23" shapeId="0" xr:uid="{F53C94FC-9D80-43C8-9129-DC2D665FFEEE}">
      <text>
        <r>
          <rPr>
            <sz val="11"/>
            <color theme="1"/>
            <rFont val="Calibri"/>
            <family val="2"/>
            <scheme val="minor"/>
          </rPr>
          <t>======
ID#AAAAkkpSM-Q
User    (2022-11-28 17:31:22)
Incluye: maracuyá, naranja, plátano, tomate de árbol, tomate riñón</t>
        </r>
      </text>
    </comment>
    <comment ref="C191" authorId="23" shapeId="0" xr:uid="{2AE67DDD-C1A3-4E43-80F7-33D9E385D9C2}">
      <text>
        <r>
          <rPr>
            <sz val="11"/>
            <color theme="1"/>
            <rFont val="Calibri"/>
            <family val="2"/>
            <scheme val="minor"/>
          </rPr>
          <t>======
ID#AAAAkkpSM70
User    (2022-11-28 17:31:22)
Incluye: brócoli, cebolla blanca, palmito</t>
        </r>
      </text>
    </comment>
    <comment ref="C192" authorId="23" shapeId="0" xr:uid="{530582A1-229A-412A-88C4-F8616B61E4CF}">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C199" authorId="23" shapeId="0" xr:uid="{9815D935-37BA-41FF-A502-17163442689F}">
      <text>
        <r>
          <rPr>
            <sz val="11"/>
            <color theme="1"/>
            <rFont val="Calibri"/>
            <family val="2"/>
            <scheme val="minor"/>
          </rPr>
          <t>======
ID#AAAAkkpSM7c
User    (2022-11-28 17:31:22)
Incluye caña de azucar para azúcar y para otros usos</t>
        </r>
      </text>
    </comment>
    <comment ref="C200" authorId="23" shapeId="0" xr:uid="{25F5DFC8-0F46-493D-867A-F815D71C62F3}">
      <text>
        <r>
          <rPr>
            <sz val="11"/>
            <color theme="1"/>
            <rFont val="Calibri"/>
            <family val="2"/>
            <scheme val="minor"/>
          </rPr>
          <t>======
ID#AAAAkkpSMyQ
User    (2022-11-28 17:31:22)
Incluye: Maíz duro en choclo y seco, maíz suave en choclo y seco</t>
        </r>
      </text>
    </comment>
    <comment ref="C204" authorId="23" shapeId="0" xr:uid="{DF585682-9774-4C13-B957-ABCE755A8C62}">
      <text>
        <r>
          <rPr>
            <sz val="11"/>
            <color theme="1"/>
            <rFont val="Calibri"/>
            <family val="2"/>
            <scheme val="minor"/>
          </rPr>
          <t>======
ID#AAAAkkpSMnI
User    (2022-11-28 17:31:22)
Incluye: arveja seca y tierna, fréjol seco y tierno, haba seca y tierna</t>
        </r>
      </text>
    </comment>
    <comment ref="C205" authorId="23" shapeId="0" xr:uid="{9FA40490-6A68-4E77-A809-51EBAE9FB778}">
      <text>
        <r>
          <rPr>
            <sz val="11"/>
            <color theme="1"/>
            <rFont val="Calibri"/>
            <family val="2"/>
            <scheme val="minor"/>
          </rPr>
          <t>======
ID#AAAAkkEn1Qc
User    (2022-11-28 17:31:21)
Incluye: cebada, trigo</t>
        </r>
      </text>
    </comment>
    <comment ref="C206" authorId="23" shapeId="0" xr:uid="{48B1C2F7-DCA5-4B01-949D-9445AF2B67BA}">
      <text>
        <r>
          <rPr>
            <sz val="11"/>
            <color theme="1"/>
            <rFont val="Calibri"/>
            <family val="2"/>
            <scheme val="minor"/>
          </rPr>
          <t>======
ID#AAAAkkpSMoQ
User    (2022-11-28 17:31:22)
Incluye: papa, yuca</t>
        </r>
      </text>
    </comment>
    <comment ref="C207" authorId="23" shapeId="0" xr:uid="{04CAF1D0-BFD9-460E-9E46-B996F528FE66}">
      <text>
        <r>
          <rPr>
            <sz val="11"/>
            <color theme="1"/>
            <rFont val="Calibri"/>
            <family val="2"/>
            <scheme val="minor"/>
          </rPr>
          <t>======
ID#AAAAkkpSM-Q
User    (2022-11-28 17:31:22)
Incluye: maracuyá, naranja, plátano, tomate de árbol, tomate riñón</t>
        </r>
      </text>
    </comment>
    <comment ref="C208" authorId="23" shapeId="0" xr:uid="{12784A43-95ED-4E9B-85D0-15F5FB0E4274}">
      <text>
        <r>
          <rPr>
            <sz val="11"/>
            <color theme="1"/>
            <rFont val="Calibri"/>
            <family val="2"/>
            <scheme val="minor"/>
          </rPr>
          <t>======
ID#AAAAkkpSM70
User    (2022-11-28 17:31:22)
Incluye: brócoli, cebolla blanca, palmito</t>
        </r>
      </text>
    </comment>
    <comment ref="C209" authorId="23" shapeId="0" xr:uid="{9E8877DA-7AC5-40EF-A5F5-A21A76FB7D1E}">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C216" authorId="23" shapeId="0" xr:uid="{24DF56D8-1E29-4AD0-9C8F-71B90E79DAEE}">
      <text>
        <r>
          <rPr>
            <sz val="11"/>
            <color theme="1"/>
            <rFont val="Calibri"/>
            <family val="2"/>
            <scheme val="minor"/>
          </rPr>
          <t>======
ID#AAAAkkpSM7c
User    (2022-11-28 17:31:22)
Incluye caña de azucar para azúcar y para otros usos</t>
        </r>
      </text>
    </comment>
    <comment ref="C217" authorId="23" shapeId="0" xr:uid="{E489F18B-43DE-40C0-8873-E5210DC4BB63}">
      <text>
        <r>
          <rPr>
            <sz val="11"/>
            <color theme="1"/>
            <rFont val="Calibri"/>
            <family val="2"/>
            <scheme val="minor"/>
          </rPr>
          <t>======
ID#AAAAkkpSMyQ
User    (2022-11-28 17:31:22)
Incluye: Maíz duro en choclo y seco, maíz suave en choclo y seco</t>
        </r>
      </text>
    </comment>
    <comment ref="C221" authorId="23" shapeId="0" xr:uid="{37EB9FF7-2A75-4641-8E55-1081D5219328}">
      <text>
        <r>
          <rPr>
            <sz val="11"/>
            <color theme="1"/>
            <rFont val="Calibri"/>
            <family val="2"/>
            <scheme val="minor"/>
          </rPr>
          <t>======
ID#AAAAkkpSMnI
User    (2022-11-28 17:31:22)
Incluye: arveja seca y tierna, fréjol seco y tierno, haba seca y tierna</t>
        </r>
      </text>
    </comment>
    <comment ref="C222" authorId="23" shapeId="0" xr:uid="{6BD5A4F4-5233-4FA6-A406-FEEFCC5CFA4C}">
      <text>
        <r>
          <rPr>
            <sz val="11"/>
            <color theme="1"/>
            <rFont val="Calibri"/>
            <family val="2"/>
            <scheme val="minor"/>
          </rPr>
          <t>======
ID#AAAAkkEn1Qc
User    (2022-11-28 17:31:21)
Incluye: cebada, trigo</t>
        </r>
      </text>
    </comment>
    <comment ref="C223" authorId="23" shapeId="0" xr:uid="{37EFEAF9-6856-4512-AD68-876393E055C1}">
      <text>
        <r>
          <rPr>
            <sz val="11"/>
            <color theme="1"/>
            <rFont val="Calibri"/>
            <family val="2"/>
            <scheme val="minor"/>
          </rPr>
          <t>======
ID#AAAAkkpSMoQ
User    (2022-11-28 17:31:22)
Incluye: papa, yuca</t>
        </r>
      </text>
    </comment>
    <comment ref="C224" authorId="23" shapeId="0" xr:uid="{288E5A70-1F01-49E7-A5F8-F6A0F55971BA}">
      <text>
        <r>
          <rPr>
            <sz val="11"/>
            <color theme="1"/>
            <rFont val="Calibri"/>
            <family val="2"/>
            <scheme val="minor"/>
          </rPr>
          <t>======
ID#AAAAkkpSM-Q
User    (2022-11-28 17:31:22)
Incluye: maracuyá, naranja, plátano, tomate de árbol, tomate riñón</t>
        </r>
      </text>
    </comment>
    <comment ref="C225" authorId="23" shapeId="0" xr:uid="{B904AC3A-FF9D-4C24-A78A-DBE7BD515A55}">
      <text>
        <r>
          <rPr>
            <sz val="11"/>
            <color theme="1"/>
            <rFont val="Calibri"/>
            <family val="2"/>
            <scheme val="minor"/>
          </rPr>
          <t>======
ID#AAAAkkpSM70
User    (2022-11-28 17:31:22)
Incluye: brócoli, cebolla blanca, palmito</t>
        </r>
      </text>
    </comment>
    <comment ref="C226" authorId="23" shapeId="0" xr:uid="{D9DA8C36-8F99-425B-84FE-F2EB6AC85D02}">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C233" authorId="23" shapeId="0" xr:uid="{5B13C6CB-3C58-4C3E-A337-DDCE0999C7EA}">
      <text>
        <r>
          <rPr>
            <sz val="11"/>
            <color theme="1"/>
            <rFont val="Calibri"/>
            <family val="2"/>
            <scheme val="minor"/>
          </rPr>
          <t>======
ID#AAAAkkpSM7c
User    (2022-11-28 17:31:22)
Incluye caña de azucar para azúcar y para otros usos</t>
        </r>
      </text>
    </comment>
    <comment ref="C234" authorId="23" shapeId="0" xr:uid="{673E4401-0800-4A8C-9200-DD0037847A8D}">
      <text>
        <r>
          <rPr>
            <sz val="11"/>
            <color theme="1"/>
            <rFont val="Calibri"/>
            <family val="2"/>
            <scheme val="minor"/>
          </rPr>
          <t>======
ID#AAAAkkpSMyQ
User    (2022-11-28 17:31:22)
Incluye: Maíz duro en choclo y seco, maíz suave en choclo y seco</t>
        </r>
      </text>
    </comment>
    <comment ref="C238" authorId="23" shapeId="0" xr:uid="{6DE0855F-CFD8-46F9-9AF9-EB30424E4452}">
      <text>
        <r>
          <rPr>
            <sz val="11"/>
            <color theme="1"/>
            <rFont val="Calibri"/>
            <family val="2"/>
            <scheme val="minor"/>
          </rPr>
          <t>======
ID#AAAAkkpSMnI
User    (2022-11-28 17:31:22)
Incluye: arveja seca y tierna, fréjol seco y tierno, haba seca y tierna</t>
        </r>
      </text>
    </comment>
    <comment ref="C239" authorId="23" shapeId="0" xr:uid="{52488DD5-D133-423E-8B0E-59B49DD0F6F8}">
      <text>
        <r>
          <rPr>
            <sz val="11"/>
            <color theme="1"/>
            <rFont val="Calibri"/>
            <family val="2"/>
            <scheme val="minor"/>
          </rPr>
          <t>======
ID#AAAAkkEn1Qc
User    (2022-11-28 17:31:21)
Incluye: cebada, trigo</t>
        </r>
      </text>
    </comment>
    <comment ref="C240" authorId="23" shapeId="0" xr:uid="{65D10190-867C-4281-A84A-641DF29FE45F}">
      <text>
        <r>
          <rPr>
            <sz val="11"/>
            <color theme="1"/>
            <rFont val="Calibri"/>
            <family val="2"/>
            <scheme val="minor"/>
          </rPr>
          <t>======
ID#AAAAkkpSMoQ
User    (2022-11-28 17:31:22)
Incluye: papa, yuca</t>
        </r>
      </text>
    </comment>
    <comment ref="C241" authorId="23" shapeId="0" xr:uid="{C67D4871-EE38-4C52-8D36-A9BB306DAEF3}">
      <text>
        <r>
          <rPr>
            <sz val="11"/>
            <color theme="1"/>
            <rFont val="Calibri"/>
            <family val="2"/>
            <scheme val="minor"/>
          </rPr>
          <t>======
ID#AAAAkkpSM-Q
User    (2022-11-28 17:31:22)
Incluye: maracuyá, naranja, plátano, tomate de árbol, tomate riñón</t>
        </r>
      </text>
    </comment>
    <comment ref="C242" authorId="23" shapeId="0" xr:uid="{A0D53EDC-E271-4E71-87EC-EAE9876A1F69}">
      <text>
        <r>
          <rPr>
            <sz val="11"/>
            <color theme="1"/>
            <rFont val="Calibri"/>
            <family val="2"/>
            <scheme val="minor"/>
          </rPr>
          <t>======
ID#AAAAkkpSM70
User    (2022-11-28 17:31:22)
Incluye: brócoli, cebolla blanca, palmito</t>
        </r>
      </text>
    </comment>
    <comment ref="C243" authorId="23" shapeId="0" xr:uid="{CFC66C63-AAAE-47DB-B05B-24BECE2265D6}">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C250" authorId="23" shapeId="0" xr:uid="{FAB3CFDD-76E2-41AE-BD38-A9CB63B34131}">
      <text>
        <r>
          <rPr>
            <sz val="11"/>
            <color theme="1"/>
            <rFont val="Calibri"/>
            <family val="2"/>
            <scheme val="minor"/>
          </rPr>
          <t>======
ID#AAAAkkpSM7c
User    (2022-11-28 17:31:22)
Incluye caña de azucar para azúcar y para otros usos</t>
        </r>
      </text>
    </comment>
    <comment ref="C251" authorId="23" shapeId="0" xr:uid="{07605C5A-D7A2-418C-A583-451B6B6BA7C5}">
      <text>
        <r>
          <rPr>
            <sz val="11"/>
            <color theme="1"/>
            <rFont val="Calibri"/>
            <family val="2"/>
            <scheme val="minor"/>
          </rPr>
          <t>======
ID#AAAAkkpSMyQ
User    (2022-11-28 17:31:22)
Incluye: Maíz duro en choclo y seco, maíz suave en choclo y seco</t>
        </r>
      </text>
    </comment>
    <comment ref="C255" authorId="23" shapeId="0" xr:uid="{CA31ED78-B386-47DD-8B75-2B413F72631C}">
      <text>
        <r>
          <rPr>
            <sz val="11"/>
            <color theme="1"/>
            <rFont val="Calibri"/>
            <family val="2"/>
            <scheme val="minor"/>
          </rPr>
          <t>======
ID#AAAAkkpSMnI
User    (2022-11-28 17:31:22)
Incluye: arveja seca y tierna, fréjol seco y tierno, haba seca y tierna</t>
        </r>
      </text>
    </comment>
    <comment ref="C256" authorId="23" shapeId="0" xr:uid="{DC50C8C4-5D93-4F9D-9DA0-5B7E9836FD1F}">
      <text>
        <r>
          <rPr>
            <sz val="11"/>
            <color theme="1"/>
            <rFont val="Calibri"/>
            <family val="2"/>
            <scheme val="minor"/>
          </rPr>
          <t>======
ID#AAAAkkEn1Qc
User    (2022-11-28 17:31:21)
Incluye: cebada, trigo</t>
        </r>
      </text>
    </comment>
    <comment ref="C257" authorId="23" shapeId="0" xr:uid="{636BF3A8-47DC-4F74-AC1B-1B580DFF9584}">
      <text>
        <r>
          <rPr>
            <sz val="11"/>
            <color theme="1"/>
            <rFont val="Calibri"/>
            <family val="2"/>
            <scheme val="minor"/>
          </rPr>
          <t>======
ID#AAAAkkpSMoQ
User    (2022-11-28 17:31:22)
Incluye: papa, yuca</t>
        </r>
      </text>
    </comment>
    <comment ref="C258" authorId="23" shapeId="0" xr:uid="{4E7C09F5-2BC7-48FE-B85B-6C1D84EC0025}">
      <text>
        <r>
          <rPr>
            <sz val="11"/>
            <color theme="1"/>
            <rFont val="Calibri"/>
            <family val="2"/>
            <scheme val="minor"/>
          </rPr>
          <t>======
ID#AAAAkkpSM-Q
User    (2022-11-28 17:31:22)
Incluye: maracuyá, naranja, plátano, tomate de árbol, tomate riñón</t>
        </r>
      </text>
    </comment>
    <comment ref="C259" authorId="23" shapeId="0" xr:uid="{C1373769-9110-494A-AFA6-99D5DCA70478}">
      <text>
        <r>
          <rPr>
            <sz val="11"/>
            <color theme="1"/>
            <rFont val="Calibri"/>
            <family val="2"/>
            <scheme val="minor"/>
          </rPr>
          <t>======
ID#AAAAkkpSM70
User    (2022-11-28 17:31:22)
Incluye: brócoli, cebolla blanca, palmito</t>
        </r>
      </text>
    </comment>
    <comment ref="C260" authorId="23" shapeId="0" xr:uid="{B0F1649E-635B-4567-8DF9-6245690FEA49}">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C267" authorId="23" shapeId="0" xr:uid="{187EA59C-1D35-4A15-B65B-F438CAF5FAA1}">
      <text>
        <r>
          <rPr>
            <sz val="11"/>
            <color theme="1"/>
            <rFont val="Calibri"/>
            <family val="2"/>
            <scheme val="minor"/>
          </rPr>
          <t>======
ID#AAAAkkpSM7c
User    (2022-11-28 17:31:22)
Incluye caña de azucar para azúcar y para otros usos</t>
        </r>
      </text>
    </comment>
    <comment ref="C268" authorId="23" shapeId="0" xr:uid="{D3BBBBC9-901F-499F-8265-43140A112294}">
      <text>
        <r>
          <rPr>
            <sz val="11"/>
            <color theme="1"/>
            <rFont val="Calibri"/>
            <family val="2"/>
            <scheme val="minor"/>
          </rPr>
          <t>======
ID#AAAAkkpSMyQ
User    (2022-11-28 17:31:22)
Incluye: Maíz duro en choclo y seco, maíz suave en choclo y seco</t>
        </r>
      </text>
    </comment>
    <comment ref="C272" authorId="23" shapeId="0" xr:uid="{AAC64A14-FEB1-43F6-94F4-8DA2386DBEBF}">
      <text>
        <r>
          <rPr>
            <sz val="11"/>
            <color theme="1"/>
            <rFont val="Calibri"/>
            <family val="2"/>
            <scheme val="minor"/>
          </rPr>
          <t>======
ID#AAAAkkpSMnI
User    (2022-11-28 17:31:22)
Incluye: arveja seca y tierna, fréjol seco y tierno, haba seca y tierna</t>
        </r>
      </text>
    </comment>
    <comment ref="C273" authorId="23" shapeId="0" xr:uid="{7D0FA6B9-EEC6-4F1B-B446-B7636A0AF156}">
      <text>
        <r>
          <rPr>
            <sz val="11"/>
            <color theme="1"/>
            <rFont val="Calibri"/>
            <family val="2"/>
            <scheme val="minor"/>
          </rPr>
          <t>======
ID#AAAAkkEn1Qc
User    (2022-11-28 17:31:21)
Incluye: cebada, trigo</t>
        </r>
      </text>
    </comment>
    <comment ref="C274" authorId="23" shapeId="0" xr:uid="{4D1C12FC-C265-4782-B540-FD9F45339A21}">
      <text>
        <r>
          <rPr>
            <sz val="11"/>
            <color theme="1"/>
            <rFont val="Calibri"/>
            <family val="2"/>
            <scheme val="minor"/>
          </rPr>
          <t>======
ID#AAAAkkpSMoQ
User    (2022-11-28 17:31:22)
Incluye: papa, yuca</t>
        </r>
      </text>
    </comment>
    <comment ref="C275" authorId="23" shapeId="0" xr:uid="{A1425362-6475-46F4-8B8A-75EC7786F0F1}">
      <text>
        <r>
          <rPr>
            <sz val="11"/>
            <color theme="1"/>
            <rFont val="Calibri"/>
            <family val="2"/>
            <scheme val="minor"/>
          </rPr>
          <t>======
ID#AAAAkkpSM-Q
User    (2022-11-28 17:31:22)
Incluye: maracuyá, naranja, plátano, tomate de árbol, tomate riñón</t>
        </r>
      </text>
    </comment>
    <comment ref="C276" authorId="23" shapeId="0" xr:uid="{9264A8A1-D877-4E1C-AFCD-066A4FFA2941}">
      <text>
        <r>
          <rPr>
            <sz val="11"/>
            <color theme="1"/>
            <rFont val="Calibri"/>
            <family val="2"/>
            <scheme val="minor"/>
          </rPr>
          <t>======
ID#AAAAkkpSM70
User    (2022-11-28 17:31:22)
Incluye: brócoli, cebolla blanca, palmito</t>
        </r>
      </text>
    </comment>
    <comment ref="C277" authorId="23" shapeId="0" xr:uid="{3F329D32-9812-41A5-8FB4-CE2A597A88F8}">
      <text>
        <r>
          <rPr>
            <sz val="11"/>
            <color theme="1"/>
            <rFont val="Calibri"/>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tc={4ECFE4E6-2D40-4ABB-B9BA-FC03EE07DFFB}</author>
    <author>tc={E7A59765-4E74-4232-878F-8306C1C12BCD}</author>
    <author>tc={8C7DF0DD-89AD-4FC9-ADFE-EC0F63020A1A}</author>
  </authors>
  <commentList>
    <comment ref="D90" authorId="0" shapeId="0" xr:uid="{4ECFE4E6-2D40-4ABB-B9BA-FC03EE07DFFB}">
      <text>
        <t>[Threaded comment]
Your version of Excel allows you to read this threaded comment; however, any edits to it will get removed if the file is opened in a newer version of Excel. Learn more: https://go.microsoft.com/fwlink/?linkid=870924
Comment:
    Son los mismos usados en el BAU</t>
      </text>
    </comment>
    <comment ref="N152" authorId="1" shapeId="0" xr:uid="{E7A59765-4E74-4232-878F-8306C1C12BCD}">
      <text>
        <t>[Threaded comment]
Your version of Excel allows you to read this threaded comment; however, any edits to it will get removed if the file is opened in a newer version of Excel. Learn more: https://go.microsoft.com/fwlink/?linkid=870924
Comment:
    Es el factor calculado para bosques jovenes de menos de 20 años. Los calculos fueron realizados siguiendo la metodología del INGEI 2018 y usando los valores de la Tabla 4.4 del IPCC 2006</t>
      </text>
    </comment>
    <comment ref="Q153" authorId="2" shapeId="0" xr:uid="{8C7DF0DD-89AD-4FC9-ADFE-EC0F63020A1A}">
      <text>
        <t xml:space="preserve">[Threaded comment]
Your version of Excel allows you to read this threaded comment; however, any edits to it will get removed if the file is opened in a newer version of Excel. Learn more: https://go.microsoft.com/fwlink/?linkid=870924
Comment:
    Factor de emisión calculado para esta transición como el promedio de transición de cualquier tipo de cobertura en bosque (usando los coeficientes de crecimientos de bosques jovenes considerando que son areas reforestadas que se crean)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tc={37A49C49-5870-4C80-BF64-A18B8152C310}</author>
    <author>tc={363ECA4D-00AD-4F2C-A9D4-12544F257A10}</author>
    <author>tc={8649C631-1841-4187-B187-4F8DCED53700}</author>
  </authors>
  <commentList>
    <comment ref="A3" authorId="0" shapeId="0" xr:uid="{37A49C49-5870-4C80-BF64-A18B8152C310}">
      <text>
        <t xml:space="preserve">[Threaded comment]
Your version of Excel allows you to read this threaded comment; however, any edits to it will get removed if the file is opened in a newer version of Excel. Learn more: https://go.microsoft.com/fwlink/?linkid=870924
Comment:
    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
      </text>
    </comment>
    <comment ref="BE5" authorId="1" shapeId="0" xr:uid="{363ECA4D-00AD-4F2C-A9D4-12544F257A10}">
      <text>
        <t>[Threaded comment]
Your version of Excel allows you to read this threaded comment; however, any edits to it will get removed if the file is opened in a newer version of Excel. Learn more: https://go.microsoft.com/fwlink/?linkid=870924
Comment:
    Se asume una tasa de reforestacion constante</t>
      </text>
    </comment>
    <comment ref="BE15" authorId="2" shapeId="0" xr:uid="{8649C631-1841-4187-B187-4F8DCED53700}">
      <text>
        <t xml:space="preserve">[Threaded comment]
Your version of Excel allows you to read this threaded comment; however, any edits to it will get removed if the file is opened in a newer version of Excel. Learn more: https://go.microsoft.com/fwlink/?linkid=870924
Comment:
    Gobierto plantea incentivar plantaciones forestales approximadamente 20000 ha en los próximos 10 años, lo cual implica una tasa de 2000 ha/año </t>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<sst xmlns="http://schemas.openxmlformats.org/spreadsheetml/2006/main" count="4172" uniqueCount="486">
  <si>
    <t>Notas importantes</t>
  </si>
  <si>
    <t>Llenar por favor TODAS las hojas y los espacios en blanco de este libro de Excel.</t>
  </si>
  <si>
    <t>Acompañe los datos de las casillas con comentarios para facilitar la comprensión de los datos, su origen, los cálculos, los supuestos, entre otros.</t>
  </si>
  <si>
    <t>Si requiere agregar más hojas, más filas o columnas, más tecnologías u otro para completar todos los datos necesarios de los 3 escenarios complementarios al BAU, hágalo por favor.</t>
  </si>
  <si>
    <t>Agregue comentarios explicativos bajo las tablas de los datos para la mejor comprensión de los escenarios.</t>
  </si>
  <si>
    <t>Si tiene dudas, contacte a los equipos o personas correspondientes para aclararlas.</t>
  </si>
  <si>
    <t>Si las variables dentro de las hojas no varían en comparación con el escenario BAU, replicar los datos donde corresponda e indicar que esto pasa.</t>
  </si>
  <si>
    <t>Siempre que sea posible, acompañe los datos con la referencia de procedencia (enlaces de la web, nombre del informe u otro).</t>
  </si>
  <si>
    <t>No se detallan necesariamente todas las tecnologías. Se incorporaron algunas de ellas y es cuestión de agregar más líneas para caracterizar cada tecnología,
sobretodo con las tecnologías de mitigación.</t>
  </si>
  <si>
    <t>En algunos casos, se incluyeros unidades predeterminadas para los datos. Si los datos están en otras unidades o es mejor verlos en otras unidades, modifíquelo por favor.</t>
  </si>
  <si>
    <t>Si solo se tienen valores en años puntuales o años meta y no en todo el intervalo, colóquelos en el año correspondiente de igual manera. Se usará algún método de interpolación
o extrapolación para completar todo el intervalo.</t>
  </si>
  <si>
    <t>Agricultura: Producción</t>
  </si>
  <si>
    <t>Agricultura: Importación</t>
  </si>
  <si>
    <t>Agricultura: Exportación</t>
  </si>
  <si>
    <t>Ganadería: Producción</t>
  </si>
  <si>
    <t>Ganadería: Importación</t>
  </si>
  <si>
    <t>Agricultura: Emisiones de cultivos</t>
  </si>
  <si>
    <t>BAU</t>
  </si>
  <si>
    <t>PA</t>
  </si>
  <si>
    <t>DDP50</t>
  </si>
  <si>
    <t>DDP70</t>
  </si>
  <si>
    <t>Agricultura: Rendimiento de cultivos</t>
  </si>
  <si>
    <t>Ganaderia: Emisiones</t>
  </si>
  <si>
    <t>Ganadería: Rendimiento</t>
  </si>
  <si>
    <t>Ganadería: Número de vacas</t>
  </si>
  <si>
    <t>Ganadería: Carga animal</t>
  </si>
  <si>
    <t>Ganadería: Uso de suelo</t>
  </si>
  <si>
    <t>Nombre:</t>
  </si>
  <si>
    <t>Tasas usadas para escenario Políticas Anunciadas</t>
  </si>
  <si>
    <t>DATOS del BAU</t>
  </si>
  <si>
    <t>Sector</t>
  </si>
  <si>
    <t>Objectivo de política</t>
  </si>
  <si>
    <t>Unidad</t>
  </si>
  <si>
    <t>Tipo de cobertura</t>
  </si>
  <si>
    <t>Uso del suelo</t>
  </si>
  <si>
    <t>Proyección de bosque con deforestacion bruta</t>
  </si>
  <si>
    <t>Mha</t>
  </si>
  <si>
    <t>Hectareas que se conservan segun metas PSB II [Mha/ano]</t>
  </si>
  <si>
    <t>Proyección de cobertura: bosque nativo</t>
  </si>
  <si>
    <t xml:space="preserve">Regeneracion natural anual </t>
  </si>
  <si>
    <r>
      <t xml:space="preserve">Superficie que se incorpora a programa Socio Bosque </t>
    </r>
    <r>
      <rPr>
        <b/>
        <sz val="11"/>
        <color rgb="FF000000"/>
        <rFont val="Arial"/>
        <family val="2"/>
      </rPr>
      <t>anual</t>
    </r>
  </si>
  <si>
    <r>
      <t xml:space="preserve">Superficie conservada bajo </t>
    </r>
    <r>
      <rPr>
        <b/>
        <sz val="11"/>
        <color rgb="FF000000"/>
        <rFont val="Arial"/>
        <family val="2"/>
      </rPr>
      <t>Socio Bosque</t>
    </r>
    <r>
      <rPr>
        <sz val="11"/>
        <color rgb="FF000000"/>
        <rFont val="Arial"/>
        <family val="2"/>
      </rPr>
      <t xml:space="preserve"> acumulada </t>
    </r>
  </si>
  <si>
    <r>
      <t xml:space="preserve">Superficie areas bajo proteccion legal </t>
    </r>
    <r>
      <rPr>
        <b/>
        <sz val="11"/>
        <color rgb="FF000000"/>
        <rFont val="Arial"/>
        <family val="2"/>
      </rPr>
      <t>(SNAP)</t>
    </r>
  </si>
  <si>
    <t>Total bosques protegidos legalmente (SNAP + Socio Bosque)</t>
  </si>
  <si>
    <t xml:space="preserve">Total de bosques no protegidos </t>
  </si>
  <si>
    <t>Areas de bosque restauradas anualmente (PNR)</t>
  </si>
  <si>
    <t>Tasa de reforestación [Mha/año]</t>
  </si>
  <si>
    <t>Tasa de deforestación neta propuesta para PA</t>
  </si>
  <si>
    <t xml:space="preserve">Deforestacion bruta anual </t>
  </si>
  <si>
    <t>Proyección de cobertura: bosque nativo total (neto)</t>
  </si>
  <si>
    <t>Tasa de plantaciones forestales sostenibles [Mha/año]</t>
  </si>
  <si>
    <t>Proyección de cobertura: plantación forestal</t>
  </si>
  <si>
    <t>Tasa de plantaciones forestales comerciales [Mha/año]</t>
  </si>
  <si>
    <t>Proyección de cobertura: cultivos</t>
  </si>
  <si>
    <t>5% menos que el BAU</t>
  </si>
  <si>
    <t>Proyección cultivo</t>
  </si>
  <si>
    <t>Proyección de cobertura: pastura</t>
  </si>
  <si>
    <t>Proyección de cobertura: pastizales (grasslands)</t>
  </si>
  <si>
    <t>Pastizal protegido Mha/año</t>
  </si>
  <si>
    <t>Proyección de cobertura: humedal</t>
  </si>
  <si>
    <t>Humedal protegido (Mha/año)</t>
  </si>
  <si>
    <t>Proyección de cobertura: asentamientos</t>
  </si>
  <si>
    <t>Asentamientos disminuyen en: 1% en relacion al BAU</t>
  </si>
  <si>
    <t>Otras tierras</t>
  </si>
  <si>
    <t>Otras tierras disminuyen en 1% en relacion al BAU</t>
  </si>
  <si>
    <t>TOTAL</t>
  </si>
  <si>
    <t>Agricultura</t>
  </si>
  <si>
    <t>TABLA ESC1: Cambio en factores de emisión</t>
  </si>
  <si>
    <t>Emisiones en cultivos</t>
  </si>
  <si>
    <t>% de cambio con respecto al año base</t>
  </si>
  <si>
    <t>Tasa variación</t>
  </si>
  <si>
    <t>Reduce</t>
  </si>
  <si>
    <t>Emisiones de arroz</t>
  </si>
  <si>
    <t>TABLA ESC2: Cambio en rendimiento y área de cultivos</t>
  </si>
  <si>
    <t>Rendimiento  de cultivos</t>
  </si>
  <si>
    <t>Incrementa</t>
  </si>
  <si>
    <t>Área de cultivos</t>
  </si>
  <si>
    <t>TABLA ESC3: Cambio en la demanda de productos agrícolas</t>
  </si>
  <si>
    <t>Cambios en las demandas de productos agrícolas</t>
  </si>
  <si>
    <t>Demanda de banano y plátano</t>
  </si>
  <si>
    <t>Demanda de cacao</t>
  </si>
  <si>
    <t>Demanda de café</t>
  </si>
  <si>
    <t>Demanda de caña de azúcar</t>
  </si>
  <si>
    <t>Demanda de maiz</t>
  </si>
  <si>
    <t>Demanda de palma africana</t>
  </si>
  <si>
    <t xml:space="preserve"> </t>
  </si>
  <si>
    <t>Demanda de soya</t>
  </si>
  <si>
    <t>Demanda de palmito</t>
  </si>
  <si>
    <t>Demanda de legumbres</t>
  </si>
  <si>
    <t>Demanda de cereales y pseudocereales</t>
  </si>
  <si>
    <t>Demanda de tubérculos</t>
  </si>
  <si>
    <t>Demanda de fruta fresca</t>
  </si>
  <si>
    <t>Demanda de verduras</t>
  </si>
  <si>
    <t>Demanda de florícola</t>
  </si>
  <si>
    <t>Demanda de arroz</t>
  </si>
  <si>
    <t>TABLA ESC4: Cambio en la producción de productos agrícolas</t>
  </si>
  <si>
    <t>Producción de productos agrícolas</t>
  </si>
  <si>
    <t>Producción de banano y plátano</t>
  </si>
  <si>
    <t>Producción de cacao</t>
  </si>
  <si>
    <t>Producción de café</t>
  </si>
  <si>
    <t>Producción de caña de azúcar</t>
  </si>
  <si>
    <t>Producción de maiz</t>
  </si>
  <si>
    <t>Producción de palma africana</t>
  </si>
  <si>
    <t>Producción de soya</t>
  </si>
  <si>
    <t>Producción de palmito</t>
  </si>
  <si>
    <t>Producción de legumbres</t>
  </si>
  <si>
    <t>Producción de cereales y pseudocereales</t>
  </si>
  <si>
    <t>Producción de tubérculos</t>
  </si>
  <si>
    <t>Producción de fruta fresca</t>
  </si>
  <si>
    <t>Producción de verduras</t>
  </si>
  <si>
    <t>Producción de florícola</t>
  </si>
  <si>
    <t>Producción de arroz</t>
  </si>
  <si>
    <t>TABLA ESC5: Cambio en la importación de productos agrícolas</t>
  </si>
  <si>
    <t>Importación de productos agrícolas</t>
  </si>
  <si>
    <t>Importación de banano y plátano</t>
  </si>
  <si>
    <t>Importación de cacao</t>
  </si>
  <si>
    <t>Importación de café</t>
  </si>
  <si>
    <t>Importación de caña de azúcar</t>
  </si>
  <si>
    <t>Importación de maiz</t>
  </si>
  <si>
    <t>Importación de palma africana</t>
  </si>
  <si>
    <t>Importación de soya</t>
  </si>
  <si>
    <t>Importación de palmito</t>
  </si>
  <si>
    <t>Importación de legumbres</t>
  </si>
  <si>
    <t>Importación de cereales y pseudocereales</t>
  </si>
  <si>
    <t>Importación de tubérculos</t>
  </si>
  <si>
    <t>Importación de fruta fresca</t>
  </si>
  <si>
    <t>Importación de verduras</t>
  </si>
  <si>
    <t>Importación de florícola</t>
  </si>
  <si>
    <t>Importación de arroz</t>
  </si>
  <si>
    <t>TABLA ESC6: Cambio en costos de productos agrícolas</t>
  </si>
  <si>
    <t>Costos de producción de productos agrícolas</t>
  </si>
  <si>
    <t>Ganadería</t>
  </si>
  <si>
    <t>TABLA ESC7: Cambio en factores de emisión de ganadería</t>
  </si>
  <si>
    <t>Emisiones de fermentación entérica en ganadería</t>
  </si>
  <si>
    <t>Emisiones de manejo de estiércol en ganadería</t>
  </si>
  <si>
    <t>TABLA ESC8: Cambio en rendimientos de productos ganaderos</t>
  </si>
  <si>
    <t>Rendimiento de ganadería carne</t>
  </si>
  <si>
    <t>Rendimiento de ganadería leche</t>
  </si>
  <si>
    <t>TABLA ESC9: Cambio en la demanda de productos ganaderos</t>
  </si>
  <si>
    <t>Cambios en las demandas de productos ganaderos</t>
  </si>
  <si>
    <t>Demandas de carne</t>
  </si>
  <si>
    <t>Demandas de leche</t>
  </si>
  <si>
    <t>TABLA ESC10: Cambio en la producción de productos ganaderos</t>
  </si>
  <si>
    <t>%Producción de productos ganaderos</t>
  </si>
  <si>
    <t>Producción de carne</t>
  </si>
  <si>
    <t>Producción de leche</t>
  </si>
  <si>
    <t>TABLA ESC11: Cambio en la importación de productos ganaderos</t>
  </si>
  <si>
    <t>%Importaciónde productos ganaderos</t>
  </si>
  <si>
    <t>Importaciónde carne</t>
  </si>
  <si>
    <t>Importaciónde leche</t>
  </si>
  <si>
    <t>TABLA ESC12: Cambio en la carga animal y costos de productos ganaderos</t>
  </si>
  <si>
    <t>Incremento de la carga animal</t>
  </si>
  <si>
    <t>Costos de producción de productos ganaderos</t>
  </si>
  <si>
    <t>Superficie que se incorpora a programa Socio Bosque anual</t>
  </si>
  <si>
    <t xml:space="preserve">Superficie conservada bajo socio Bosque acumulada </t>
  </si>
  <si>
    <t>Superficie areas bajo proteccion legal (SNAP)</t>
  </si>
  <si>
    <t>Deforestacion bruta [Mha]</t>
  </si>
  <si>
    <t>TABLA ESC-VAL1: Cambio en factores de emisión</t>
  </si>
  <si>
    <t>Reducción  de emisiones en cultivos</t>
  </si>
  <si>
    <t>Mton CO2e</t>
  </si>
  <si>
    <t>Reducción de emisiones de arroz</t>
  </si>
  <si>
    <t>Cambio de rendimiento de cultivos</t>
  </si>
  <si>
    <t>TABLA ESC-VAL2: Cambio en rendimiento y área de cultivos</t>
  </si>
  <si>
    <t>Rendimientos de productos agrícolas</t>
  </si>
  <si>
    <t>Rendimiento de banano y plátano</t>
  </si>
  <si>
    <t>Mton</t>
  </si>
  <si>
    <t>Rendimiento de cacao</t>
  </si>
  <si>
    <t>Rendimiento de café</t>
  </si>
  <si>
    <t>Rendimiento de caña de azúcar</t>
  </si>
  <si>
    <t>Rendimiento de maiz</t>
  </si>
  <si>
    <t>Rendimiento de palma africana</t>
  </si>
  <si>
    <t>Rendimiento de soya</t>
  </si>
  <si>
    <t>Rendimiento de palmito</t>
  </si>
  <si>
    <t>Rendimiento de legumbres</t>
  </si>
  <si>
    <t>Rendimiento de cereales y pseudocereales</t>
  </si>
  <si>
    <t>Rendimiento de tubérculos</t>
  </si>
  <si>
    <t>Rendimiento de fruta fresca</t>
  </si>
  <si>
    <t>Rendimiento de verduras</t>
  </si>
  <si>
    <t>Rendimiento de florícola</t>
  </si>
  <si>
    <t>Rendimiento de arroz</t>
  </si>
  <si>
    <t>Cambio en área de cultivos</t>
  </si>
  <si>
    <t>TABLA ESC-VAL3: Cambio en la demanda de cultivos</t>
  </si>
  <si>
    <t>Demandas de productos agrícolas</t>
  </si>
  <si>
    <t>TABLA ESC-VAL4: Cambio en la producción de cultivos</t>
  </si>
  <si>
    <t>TABLA ESC-VAL5: Cambio en la importación de cultivos</t>
  </si>
  <si>
    <t>TABLA ESC-VAL6: Cambio en la exportación de cultivos</t>
  </si>
  <si>
    <t>Exportación de productos agrícolas</t>
  </si>
  <si>
    <t>Exportación de banano y plátano</t>
  </si>
  <si>
    <t>Exportación de cacao</t>
  </si>
  <si>
    <t>Exportación de café</t>
  </si>
  <si>
    <t>Exportación de caña de azúcar</t>
  </si>
  <si>
    <t>Exportación de maiz</t>
  </si>
  <si>
    <t>Exportación de palma africana</t>
  </si>
  <si>
    <t>Exportación de soya</t>
  </si>
  <si>
    <t>Exportación de palmito</t>
  </si>
  <si>
    <t>Exportación de legumbres</t>
  </si>
  <si>
    <t>Exportación de cereales y pseudocereales</t>
  </si>
  <si>
    <t>Exportación de tubérculos</t>
  </si>
  <si>
    <t>Exportación de fruta fresca</t>
  </si>
  <si>
    <t>Exportación de verduras</t>
  </si>
  <si>
    <t>Exportación de florícola</t>
  </si>
  <si>
    <t>Exportación de arroz</t>
  </si>
  <si>
    <t>Demandas CALCULADAS de productos agrícolas</t>
  </si>
  <si>
    <t>Demanda CALCULADA de banano y plátano</t>
  </si>
  <si>
    <t>Demanda CALCULADA de cacao</t>
  </si>
  <si>
    <t>Demanda CALCULADA de café</t>
  </si>
  <si>
    <t>Demanda CALCULADA de caña de azúcar</t>
  </si>
  <si>
    <t>Demanda CALCULADA de maiz</t>
  </si>
  <si>
    <t>Demanda CALCULADA de palma africana</t>
  </si>
  <si>
    <t>Demanda CALCULADA de soya</t>
  </si>
  <si>
    <t>Demanda CALCULADA de palmito</t>
  </si>
  <si>
    <t>Demanda CALCULADA de legumbres</t>
  </si>
  <si>
    <t>Demanda CALCULADA de cereales y pseudocereales</t>
  </si>
  <si>
    <t>Demanda CALCULADA de tubérculos</t>
  </si>
  <si>
    <t>Demanda CALCULADA de fruta fresca</t>
  </si>
  <si>
    <t>Demanda CALCULADA de verduras</t>
  </si>
  <si>
    <t>Demanda CALCULADA de florícola</t>
  </si>
  <si>
    <t>Demanda CALCULADA de arroz</t>
  </si>
  <si>
    <t>TABLA ESC-VAL7: Cambio en factores de emisión de ganadería</t>
  </si>
  <si>
    <t>Reducción  emisión de fermentación entérica en ganadería</t>
  </si>
  <si>
    <t>Reducción emisión de manejo de estiércol en ganadería</t>
  </si>
  <si>
    <t>Cambio de rendimiento de ganadería</t>
  </si>
  <si>
    <t>TABLA ESC-VAL8: Cambio en la demanda de ganadería</t>
  </si>
  <si>
    <t>Demanda de carne</t>
  </si>
  <si>
    <t>Demanda de leche</t>
  </si>
  <si>
    <t>TABLA ESC-VAL9: Cambio en la producción de ganadería</t>
  </si>
  <si>
    <t>Producción de productos ganaderos</t>
  </si>
  <si>
    <t>TABLA ESC-VAL10: Cambio en la importación de ganadería</t>
  </si>
  <si>
    <t>Importaciónde productos ganaderos</t>
  </si>
  <si>
    <t>TABLA ESC-VAL10: Cambio en la exportación de ganadería</t>
  </si>
  <si>
    <t>Exportaciónde productos ganaderos</t>
  </si>
  <si>
    <t>Exportaciónde carne</t>
  </si>
  <si>
    <t>Exportaciónde leche</t>
  </si>
  <si>
    <t>$/ha anuales adicionales</t>
  </si>
  <si>
    <t>TABLA ESC-VAL11: Cambio en la cobertura de cultivos</t>
  </si>
  <si>
    <t>Cobertura de cultivos (Cobertura=Producción/Rendimiento)</t>
  </si>
  <si>
    <t>Cobertura de banano y plátano</t>
  </si>
  <si>
    <t>Cobertura de cacao</t>
  </si>
  <si>
    <t>Cobertura de café</t>
  </si>
  <si>
    <t>Cobertura de caña de azúcar</t>
  </si>
  <si>
    <t>Cobertura de maiz</t>
  </si>
  <si>
    <t>Cobertura de palma africana</t>
  </si>
  <si>
    <t>Cobertura de soya</t>
  </si>
  <si>
    <t>Cobertura de palmito</t>
  </si>
  <si>
    <t>Cobertura de legumbres</t>
  </si>
  <si>
    <t>Cobertura de cereales y pseudocereales</t>
  </si>
  <si>
    <t>Cobertura de tubérculos</t>
  </si>
  <si>
    <t>Cobertura de fruta fresca</t>
  </si>
  <si>
    <t>Cobertura de verduras</t>
  </si>
  <si>
    <t>Cobertura de florícola</t>
  </si>
  <si>
    <t>Cobertura de arroz</t>
  </si>
  <si>
    <t>TOTAL BAU</t>
  </si>
  <si>
    <t>TABLA ESC-VAL12: Cambio en la cobertura de ganadería</t>
  </si>
  <si>
    <t>Uso de suelo=Numero de cabezas/Carga animal</t>
  </si>
  <si>
    <t>Número de cabezas de ganado</t>
  </si>
  <si>
    <t>Cabezas</t>
  </si>
  <si>
    <t>Carga animal</t>
  </si>
  <si>
    <t>Cabeza/Mha</t>
  </si>
  <si>
    <t>Uso de suelo para ganadería</t>
  </si>
  <si>
    <t>Costos</t>
  </si>
  <si>
    <t>TABLA ESC-VAL13: Costos de fertilizantes: Reemplazo de un % de f. sintéticos por f. orgánicos</t>
  </si>
  <si>
    <t>Arroz (en cáscara)</t>
  </si>
  <si>
    <t xml:space="preserve"> USD/ha</t>
  </si>
  <si>
    <t xml:space="preserve">Banano y plátano </t>
  </si>
  <si>
    <t xml:space="preserve">Cacao - Almendra seca </t>
  </si>
  <si>
    <t xml:space="preserve">Café - Grano Oro </t>
  </si>
  <si>
    <t xml:space="preserve">Caña de azucar </t>
  </si>
  <si>
    <t>Maíz [USD/ha]</t>
  </si>
  <si>
    <t>Palma africana (Fruta Fresca)</t>
  </si>
  <si>
    <t xml:space="preserve">Soya </t>
  </si>
  <si>
    <t>Palmito</t>
  </si>
  <si>
    <t xml:space="preserve">Legumbres (Pulses) </t>
  </si>
  <si>
    <t xml:space="preserve">Cereales </t>
  </si>
  <si>
    <t xml:space="preserve">Tubérculos </t>
  </si>
  <si>
    <t xml:space="preserve">Fruta fresca </t>
  </si>
  <si>
    <t xml:space="preserve">Verduras </t>
  </si>
  <si>
    <t xml:space="preserve">Florícolas </t>
  </si>
  <si>
    <t>Costos de adquisición de  ganado</t>
  </si>
  <si>
    <t>Costo por cabeza</t>
  </si>
  <si>
    <t>Vacuno tradicional - raza importada(USD/cabeza)</t>
  </si>
  <si>
    <t>Vacuno criollo (USD/cabeza)</t>
  </si>
  <si>
    <t>Vacuno alternativo - raza mestiza (USD/cabeza)</t>
  </si>
  <si>
    <t>% vacaimportada</t>
  </si>
  <si>
    <t>%vaca criolla</t>
  </si>
  <si>
    <t>% vaca mestizas</t>
  </si>
  <si>
    <t>Vacuno tradicional - raza importada(cabeza) - TOTAL</t>
  </si>
  <si>
    <t>Vacuno raza criolla (cabeza) - TOTAL</t>
  </si>
  <si>
    <t>Vacuno alternativo - raza mestiza (cabeza) - TOTAL</t>
  </si>
  <si>
    <t>Vacuno tradicional - raza importada(cabeza) - NUEVAS</t>
  </si>
  <si>
    <t>Vacuno alternativo - raza criolla (cabeza) - NUEVAS</t>
  </si>
  <si>
    <t>Vacuno alternativo - raza mestiza (cabeza) - NUEVAS</t>
  </si>
  <si>
    <t>Costos de adquisición de  ganado: CAPEX</t>
  </si>
  <si>
    <t>Vacuno tradicional - raza importada(cabeza)</t>
  </si>
  <si>
    <t>Vacuno criollo (cabeza)</t>
  </si>
  <si>
    <t>Vacuno alternativo - raza mestiza (cabeza)</t>
  </si>
  <si>
    <t>Costos de mano de obra, atención veterinaria: OPEX</t>
  </si>
  <si>
    <t>TABLA ESC-VAL14: Costos de adquisición de  ganado</t>
  </si>
  <si>
    <t>Vacuno tradicional - raza importada</t>
  </si>
  <si>
    <t>USD/cabeza</t>
  </si>
  <si>
    <t xml:space="preserve">Vacuno alternativo - raza mestiza </t>
  </si>
  <si>
    <t xml:space="preserve">Vacuno criollo </t>
  </si>
  <si>
    <t>Costos de alimentación: OPEX</t>
  </si>
  <si>
    <t>Costos de mantenimiento de instalaciones: OPEX</t>
  </si>
  <si>
    <t>Beneficios</t>
  </si>
  <si>
    <t>TABLA ESC-VAL15: Costos de sistemas silvopastoriles</t>
  </si>
  <si>
    <t>Biodiversidad</t>
  </si>
  <si>
    <t>USD/ha</t>
  </si>
  <si>
    <t>Erosión</t>
  </si>
  <si>
    <t>Sistemas intensivos de cultivo arrocero</t>
  </si>
  <si>
    <t>TABLA ESC-VAL16: Ganadería</t>
  </si>
  <si>
    <t xml:space="preserve">Tiempo libre por cabeza de ganado </t>
  </si>
  <si>
    <t>Tasas usadas en cálculo del escenario Net Cero 2050</t>
  </si>
  <si>
    <t>SUperficie de acuerdo al BAU 2050</t>
  </si>
  <si>
    <t xml:space="preserve">Proyección de bosque con deforestacion bruta </t>
  </si>
  <si>
    <t>Tasa deforestacion neta proyectada %</t>
  </si>
  <si>
    <t>Tasa reforest proyectada[Mha/año]</t>
  </si>
  <si>
    <t>Regeneracion natural anual (igual que el BAU y PA)</t>
  </si>
  <si>
    <t>Proyeccion de Bosque BAU</t>
  </si>
  <si>
    <t>Superficie que ingresa anualmente a esquemas de conservacion (ARTtree, SocioBosqueII, ProAmazonia, )</t>
  </si>
  <si>
    <r>
      <t xml:space="preserve">Superficie conservada bajo </t>
    </r>
    <r>
      <rPr>
        <b/>
        <sz val="11"/>
        <color rgb="FF000000"/>
        <rFont val="Arial"/>
        <family val="2"/>
      </rPr>
      <t>Socio Bosque</t>
    </r>
    <r>
      <rPr>
        <sz val="11"/>
        <color rgb="FF000000"/>
        <rFont val="Arial"/>
        <family val="2"/>
      </rPr>
      <t xml:space="preserve"> </t>
    </r>
    <r>
      <rPr>
        <b/>
        <sz val="11"/>
        <color rgb="FF000000"/>
        <rFont val="Arial"/>
        <family val="2"/>
      </rPr>
      <t xml:space="preserve">acumulada </t>
    </r>
  </si>
  <si>
    <t>Total bosques protegidos legalmente (SNAP+ SocioBosque)</t>
  </si>
  <si>
    <t>Total de bosques no protegidos</t>
  </si>
  <si>
    <t>Deforestacion bruta anual</t>
  </si>
  <si>
    <t>Proyección de cobertura: bosque nativo neto (total) que asume reduccion en def. neta del 60% en 2050</t>
  </si>
  <si>
    <t>Diferencia bosque entre PA y Neto Cero 2050</t>
  </si>
  <si>
    <t>Plantaciones forestales totales [Mha/ano]</t>
  </si>
  <si>
    <t>% de tierra que deja de ser cultivo por aumento de bosque nativo</t>
  </si>
  <si>
    <t>Proyección de cobertura: pastizales</t>
  </si>
  <si>
    <t>% de tierra que deja de ser pastura por aumento de bosque nativo</t>
  </si>
  <si>
    <t>Proyección de cobertura: otras tierras</t>
  </si>
  <si>
    <t>Total</t>
  </si>
  <si>
    <t>Cambio en la demanda de banano y plátano</t>
  </si>
  <si>
    <t>Cambio en la demanda de cacao</t>
  </si>
  <si>
    <t>Cambio en la demanda de café</t>
  </si>
  <si>
    <t>Cambio en la demanda de caña de azúcar</t>
  </si>
  <si>
    <t>Cambio en la demanda de maiz</t>
  </si>
  <si>
    <t>Cambio en la demanda de palma africana</t>
  </si>
  <si>
    <t>Cambio en la demanda de soya</t>
  </si>
  <si>
    <t>Cambio en la demanda de palmito</t>
  </si>
  <si>
    <t>Cambio en la demanda de legumbres</t>
  </si>
  <si>
    <t>Cambio en la demanda de cereales y pseudocereales</t>
  </si>
  <si>
    <t>Cambio en la demanda de tubérculos</t>
  </si>
  <si>
    <t>Cambio en la demanda de fruta fresca</t>
  </si>
  <si>
    <t>Cambio en la demanda de verduras</t>
  </si>
  <si>
    <t>Cambio en la demanda de florícola</t>
  </si>
  <si>
    <t>Cambio en la demanda de arroz</t>
  </si>
  <si>
    <t>Reducción del factor de emisión de fermentación entérica en ganadería</t>
  </si>
  <si>
    <t>Reducción del factor de emisión de manejo de estiércol en ganadería</t>
  </si>
  <si>
    <t>Cambio de rendimiento de ganadería carne</t>
  </si>
  <si>
    <t>Cambio de rendimiento de ganadería leche</t>
  </si>
  <si>
    <t>Cambios en las demandas de carne</t>
  </si>
  <si>
    <t>Cambios en las demandas de leche</t>
  </si>
  <si>
    <t>Arroz tradicional[USD/ha]</t>
  </si>
  <si>
    <t>Arroz Pato [USD/ha]</t>
  </si>
  <si>
    <t>Beneficios de tiempo ahorrado en agricultura/ganadería</t>
  </si>
  <si>
    <t>Proyeccion de Coberturas</t>
  </si>
  <si>
    <t>Areas de bosque restauradas anualmente</t>
  </si>
  <si>
    <t>Tasa deforestacion proyectada [Mha/año]</t>
  </si>
  <si>
    <t xml:space="preserve">Proyeccion de superficie bajo esquemas de conservacion </t>
  </si>
  <si>
    <t>Superficie areas bajo proteccion legal (SNAP, Socio Bosque I)</t>
  </si>
  <si>
    <t>(Emisiones directas) Mton CO2e</t>
  </si>
  <si>
    <t>(Rendimiento promedio)</t>
  </si>
  <si>
    <t>TABLA ESC-VAL13: Agricultura</t>
  </si>
  <si>
    <t>Costos de semillas</t>
  </si>
  <si>
    <t>Costos de maquinaria</t>
  </si>
  <si>
    <t>Costos de insumos postcosecha</t>
  </si>
  <si>
    <t>Costos de fertilizantes: Reemplazo de un % de f. sintéticos por f. orgánicos</t>
  </si>
  <si>
    <t>Costos de control de plagas/herbicidas</t>
  </si>
  <si>
    <t>Costos operacionales: mano de obra</t>
  </si>
  <si>
    <t>Tiempo libre por cabeza de ganado</t>
  </si>
  <si>
    <t xml:space="preserve"> USD/cabeza</t>
  </si>
  <si>
    <t>Tasas usadas en cálculo del escenario Net Cero 2070</t>
  </si>
  <si>
    <t>Tasa deforestación proyectada [Mha/año]</t>
  </si>
  <si>
    <t>Total bosques protegidos legalmente  (SNAP + Socio Bosque)</t>
  </si>
  <si>
    <t>Tasa reforestación proyectada[Mha/año]</t>
  </si>
  <si>
    <t>Proyección de cobertura: bosque nativo neto (total) asume reduccion def. neta 60% hasta 2070</t>
  </si>
  <si>
    <t>Diferencia bosque entre PA y Neto Cero 2070</t>
  </si>
  <si>
    <t>Tasa de variación</t>
  </si>
  <si>
    <t>='Net Zero 2070 - %'!F10+'Net Z</t>
  </si>
  <si>
    <t>Proyección de cobertura: bosque nativo (total)</t>
  </si>
  <si>
    <t>% de reducción con respecto al escenario BAU</t>
  </si>
  <si>
    <t>Biodiversidad[USD/ha]</t>
  </si>
  <si>
    <t>Erosión [USD/ha]</t>
  </si>
  <si>
    <t>Sistemas intensivos de cultivo arrocero [USD/ha]</t>
  </si>
  <si>
    <t>Tiempo libre por cabeza de ganado [USD/cabeza]</t>
  </si>
  <si>
    <t>MATRIZ DE CAMBIO ENTRE COBERTURAS ESCENARIO POLÍTICAS ANUNCIADAS</t>
  </si>
  <si>
    <t>% del total de has que cambian de cobertura</t>
  </si>
  <si>
    <t> </t>
  </si>
  <si>
    <t>Superficie de tierras convertidas en tierras de cultivo [Mha]</t>
  </si>
  <si>
    <t>Uso inicial del suelo</t>
  </si>
  <si>
    <t>Uso final del suelo</t>
  </si>
  <si>
    <t>Bosque nativo</t>
  </si>
  <si>
    <t>Tierras de cultivo [Mha]</t>
  </si>
  <si>
    <t>Bosque reforestado</t>
  </si>
  <si>
    <t xml:space="preserve">Plantación forestal </t>
  </si>
  <si>
    <t>Pastura</t>
  </si>
  <si>
    <t>Pastizal (grassland)</t>
  </si>
  <si>
    <t>Humedales</t>
  </si>
  <si>
    <t>Asentamientos</t>
  </si>
  <si>
    <t>TOTAL COBERTURAS [Mha]</t>
  </si>
  <si>
    <t>Superficie de tierras convertidas en Pasturas [Mha]</t>
  </si>
  <si>
    <t>Pasturas [Mha]</t>
  </si>
  <si>
    <t>Tierras de cultivo</t>
  </si>
  <si>
    <t>Superficie de tierras convertidas en Pastizales [Mha]</t>
  </si>
  <si>
    <t>Pastizal (grassland)[Mha]</t>
  </si>
  <si>
    <t>Superficie de tierras convertidas en Humedales [Mha]</t>
  </si>
  <si>
    <t>Humedales [Mha]</t>
  </si>
  <si>
    <t>Pasturas</t>
  </si>
  <si>
    <t>Superficie de tierras convertidas en Asentamientos [Mha]</t>
  </si>
  <si>
    <t>Asentamientos [Mha]</t>
  </si>
  <si>
    <t>Superficie de tierras convertidas en Plantaciones Forestales [Mha]</t>
  </si>
  <si>
    <t>Plantaciones Forestales [Mha]</t>
  </si>
  <si>
    <t>Superficie de tierras convertidas en Otras Tierras [Mha]</t>
  </si>
  <si>
    <t>Otras tierras [Mha]</t>
  </si>
  <si>
    <t>Superficie de tierras convertidas en Bosque (areas reforestadas) o bosque nativo que se mantiene [Mha]</t>
  </si>
  <si>
    <t>Bosque: se mantiene como Bosque nativo [Mha]</t>
  </si>
  <si>
    <t>Cultivo</t>
  </si>
  <si>
    <t>Bosque: superficie reforestada [Mha]</t>
  </si>
  <si>
    <t>Regeneracion</t>
  </si>
  <si>
    <t>Bosque regenerado</t>
  </si>
  <si>
    <t>TOTAL superficie reforestada [Mha]</t>
  </si>
  <si>
    <t>Superficie reforestada cada ano [Mha/ano]</t>
  </si>
  <si>
    <t>Edad</t>
  </si>
  <si>
    <t>Sup. reforestada acumulada</t>
  </si>
  <si>
    <t xml:space="preserve">FACTORES DE EMISION </t>
  </si>
  <si>
    <t>Tierras convertidas en Cultivos</t>
  </si>
  <si>
    <t>Factor de emisión neto (t CO2 equivalent/Ha)</t>
  </si>
  <si>
    <t>Pastizales (grasslands)</t>
  </si>
  <si>
    <t>Tierras convertidas en Pasturas</t>
  </si>
  <si>
    <t>Cultivos</t>
  </si>
  <si>
    <t>Tierras convertidas en Pastizales (grasslands)</t>
  </si>
  <si>
    <t>Tierras convertidas en humedales</t>
  </si>
  <si>
    <t>Factor de emisión neto(t CO2 equivalent/Ha)</t>
  </si>
  <si>
    <t>Tierras convertidas en asentamientos</t>
  </si>
  <si>
    <t>Tierras convertidas en otras tierras</t>
  </si>
  <si>
    <t>Tierras forestales que se mantienen o tierras convertidas a plantaciones forestales</t>
  </si>
  <si>
    <t>Bosque nativo que se mantiene como Bosque nativo (&gt; 20 anos)</t>
  </si>
  <si>
    <t>Bosque reforestado &lt; 20 anos</t>
  </si>
  <si>
    <t>Plantación forestal que se mantiene como Plantacion forestal</t>
  </si>
  <si>
    <t xml:space="preserve">Transicion de cualquier uso de suelo a bosque reforestado </t>
  </si>
  <si>
    <t>Cultivos convertidos en plantaciones forestales</t>
  </si>
  <si>
    <t>Pasturas convertidas en plantaciones forestales</t>
  </si>
  <si>
    <t>Pastizales (grasslands) convertidas en plantaciones forestales</t>
  </si>
  <si>
    <t>Humedales convertidas en plantaciones forestales</t>
  </si>
  <si>
    <t>Asentamientos convertidos en plantaciones forestales</t>
  </si>
  <si>
    <t>Otras tierras convertidas en plantaciones forestales</t>
  </si>
  <si>
    <t>EMISIONES ESCENARIO POLITICAS ANUNCIADAS</t>
  </si>
  <si>
    <t>Emisiones de tierras convertidas en tierras de Cultivo [MtonCO2 eq]</t>
  </si>
  <si>
    <t>TOTAL EMISIONES [MtonCO2eq]</t>
  </si>
  <si>
    <t>Emisiones de tierras convertidas en Pasturas [MtonCO2 eq]</t>
  </si>
  <si>
    <t>Emisiones de tierras convertidas en Pastizal (Vegetación arbustiva y herbácea) [MtonCO2 eq]</t>
  </si>
  <si>
    <t>Emisiones de tierras convertidas en Humedales  [MtonCO2 eq]</t>
  </si>
  <si>
    <t>Emisiones de tierras convertidas en Asentamientos  [MtonCO2 eq]</t>
  </si>
  <si>
    <t>Emisiones de tierras convertidas en Plantaciones Forestales  [MtonCO2 eq]</t>
  </si>
  <si>
    <t>Emisiones de tierras convertidas en Otras Tierras [MtonCO2 eq]</t>
  </si>
  <si>
    <t>Emisiones (absorciones) de tierras convertidas en Bosque (áreas reforestadas) o bosque nativo que se mantiene [MtonCO2eq]</t>
  </si>
  <si>
    <t xml:space="preserve">Bosque: se mantiene como Bosque nativo </t>
  </si>
  <si>
    <t>Cultivo y Pastura convertidos en áreas reforestadas</t>
  </si>
  <si>
    <t>TOTAL ABSORCIONES [MtonCO2eq]</t>
  </si>
  <si>
    <t>TOTAL EMISIONES USCUSS Politicas Anunciadas[MtonCO2eq]</t>
  </si>
  <si>
    <t>Neto Emisones-Absorciones [MtonCO2eq]</t>
  </si>
  <si>
    <t>MATRIZ DE CAMBIO ENTRE COBERTURAS ESCENARIO NET ZERO 2050</t>
  </si>
  <si>
    <t>Superficie de tierras convertidas en humedales [Mha]</t>
  </si>
  <si>
    <t>Superficie de tierras convertidas en asentamientos [Mha]</t>
  </si>
  <si>
    <t>Superficie de tierras convertidas en otras tierras [Mha]</t>
  </si>
  <si>
    <t>Bosque: se regenera anualmente [Mha]</t>
  </si>
  <si>
    <t>EMISIONES ESCENARIO NET ZERO 2050</t>
  </si>
  <si>
    <t>Emisiones de tierras convertidas en Asentamientos [MtonCO2 eq]</t>
  </si>
  <si>
    <t>Emisiones de tierras convertidas en otras tierras [MtonCO2 eq]</t>
  </si>
  <si>
    <t>Emisiones de tierras convertidas en Bosque (áreas reforestadas) o bosque nativo que se mantiene [MtonCO2eq]</t>
  </si>
  <si>
    <t>Cultivo y Pastura convertidos en areas reforestadas</t>
  </si>
  <si>
    <t>Regneracion</t>
  </si>
  <si>
    <t>TOTAL EMISIONES USCUSS NETZERO 2050 [MtonCO2eq]</t>
  </si>
  <si>
    <t>Ano</t>
  </si>
  <si>
    <t>Emisiones NT2050</t>
  </si>
  <si>
    <t>Emisiones PA</t>
  </si>
  <si>
    <t>Emisiones NT2070</t>
  </si>
  <si>
    <t>MATRIZ DE CAMBIO ENTRE COBERTURAS ESCENARIO NET ZERO 2070</t>
  </si>
  <si>
    <t>Superficie de tierras convertidas en Bosque (áreas reforestadas) o bosque nativo que se mantiene [Mha]</t>
  </si>
  <si>
    <t>Bosque: superficie regenerado [Mha]</t>
  </si>
  <si>
    <t>EMISIONES ESCENARIO NET ZERO 2070</t>
  </si>
  <si>
    <t>Emisiones de tierras convertidas en Humedales [MtonCO2 eq]</t>
  </si>
  <si>
    <t>Emisiones de tierras convertidas en Plantaciones Forestales [MtonCO2 eq]</t>
  </si>
  <si>
    <t>TOTAL EMISIONES USCUSS NETZERO 2070 [MtonCO2eq]</t>
  </si>
  <si>
    <r>
      <rPr>
        <sz val="11"/>
        <color rgb="FF000000"/>
        <rFont val="Calibri"/>
        <family val="2"/>
      </rPr>
      <t xml:space="preserve">Superficie conservada bajo </t>
    </r>
    <r>
      <rPr>
        <b/>
        <sz val="11"/>
        <color rgb="FF000000"/>
        <rFont val="Calibri"/>
        <family val="2"/>
      </rPr>
      <t>Socio Bosque</t>
    </r>
    <r>
      <rPr>
        <sz val="11"/>
        <color rgb="FF000000"/>
        <rFont val="Calibri"/>
        <family val="2"/>
      </rPr>
      <t xml:space="preserve"> </t>
    </r>
    <r>
      <rPr>
        <b/>
        <sz val="11"/>
        <color rgb="FF000000"/>
        <rFont val="Calibri"/>
        <family val="2"/>
      </rPr>
      <t xml:space="preserve">acumulada </t>
    </r>
  </si>
  <si>
    <r>
      <rPr>
        <sz val="11"/>
        <color rgb="FF000000"/>
        <rFont val="Calibri"/>
        <family val="2"/>
      </rPr>
      <t xml:space="preserve">Superficie areas bajo proteccion legal </t>
    </r>
    <r>
      <rPr>
        <b/>
        <sz val="11"/>
        <color rgb="FF000000"/>
        <rFont val="Calibri"/>
        <family val="2"/>
      </rPr>
      <t>(SNAP)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</si>
</sst>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0.0000"/>
    <numFmt numFmtId="166" formatCode="#,##0.00000"/>
    <numFmt numFmtId="167" formatCode="0.00000"/>
    <numFmt numFmtId="168" formatCode="0.000000"/>
    <numFmt numFmtId="169" formatCode="0.0%"/>
  </numFmts>
  <fonts count="43">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rgb="FF000000"/>
      <name val="Calibri"/>
      <family val="2"/>
    </font>
    <font>
      <sz val="11"/>
      <color rgb="FF444444"/>
      <name val="Calibri"/>
      <family val="2"/>
      <charset val="1"/>
    </font>
    <font>
      <sz val="9"/>
      <color theme="1"/>
      <name val="Calibri"/>
      <family val="2"/>
      <scheme val="minor"/>
    </font>
    <font>
      <b/>
      <sz val="11"/>
      <color rgb="FF000000"/>
      <name val="Calibri"/>
      <family val="2"/>
    </font>
    <font>
      <sz val="8"/>
      <color theme="1"/>
      <name val="Calibri"/>
      <family val="2"/>
      <scheme val="minor"/>
    </font>
    <font>
      <sz val="11"/>
      <color theme="1"/>
      <name val="Arial"/>
      <family val="2"/>
    </font>
    <font>
      <sz val="11"/>
      <color rgb="FF000000"/>
      <name val="Calibri"/>
      <family val="2"/>
      <scheme val="minor"/>
    </font>
    <font>
      <b/>
      <sz val="11"/>
      <color rgb="FFFF0000"/>
      <name val="Calibri"/>
      <family val="2"/>
    </font>
    <font>
      <sz val="11"/>
      <color theme="1"/>
      <name val="Calibri"/>
      <family val="2"/>
      <scheme val="minor"/>
    </font>
    <font>
      <sz val="11"/>
      <color theme="1"/>
      <name val="Calibri"/>
      <family val="2"/>
    </font>
    <font>
      <u/>
      <sz val="11"/>
      <color theme="10"/>
      <name val="Arial"/>
      <family val="2"/>
    </font>
    <font>
      <b/>
      <sz val="12"/>
      <color theme="4"/>
      <name val="Calibri"/>
      <family val="2"/>
    </font>
    <font>
      <b/>
      <sz val="12"/>
      <color theme="5"/>
      <name val="Calibri"/>
      <family val="2"/>
    </font>
    <font>
      <b/>
      <sz val="11"/>
      <color rgb="FFFF0000"/>
      <name val="Calibri"/>
      <family val="2"/>
      <scheme val="minor"/>
    </font>
    <font>
      <b/>
      <sz val="12"/>
      <color rgb="FF000000"/>
      <name val="Calibri"/>
      <family val="2"/>
    </font>
    <font>
      <b/>
      <sz val="13"/>
      <color rgb="FF000000"/>
      <name val="Calibri"/>
      <family val="2"/>
    </font>
    <font>
      <sz val="8"/>
      <color rgb="FF000000"/>
      <name val="Calibri"/>
      <family val="2"/>
    </font>
    <font>
      <b/>
      <sz val="10"/>
      <color rgb="FFFF0000"/>
      <name val="Calibri"/>
      <family val="2"/>
    </font>
    <font>
      <b/>
      <sz val="11"/>
      <color rgb="FFC65911"/>
      <name val="Calibri"/>
      <family val="2"/>
    </font>
    <font>
      <b/>
      <sz val="11"/>
      <color rgb="FF00B0F0"/>
      <name val="Calibri"/>
      <family val="2"/>
      <charset val="1"/>
    </font>
    <font>
      <b/>
      <sz val="11"/>
      <color rgb="FF00B0F0"/>
      <name val="Calibri"/>
      <family val="2"/>
      <scheme val="minor"/>
    </font>
    <font>
      <b/>
      <sz val="11"/>
      <color rgb="FF00B0F0"/>
      <name val="Calibri"/>
      <family val="2"/>
    </font>
    <font>
      <b/>
      <sz val="11"/>
      <color theme="1"/>
      <name val="Arial"/>
      <family val="2"/>
    </font>
    <font>
      <b/>
      <sz val="11"/>
      <color rgb="FF000000"/>
      <name val="Arial"/>
      <family val="2"/>
    </font>
    <font>
      <sz val="9"/>
      <color theme="1"/>
      <name val="Arial"/>
      <family val="2"/>
    </font>
    <font>
      <sz val="11"/>
      <color rgb="FF000000"/>
      <name val="Arial"/>
      <family val="2"/>
    </font>
    <font>
      <b/>
      <sz val="11"/>
      <color rgb="FF00B0F0"/>
      <name val="Arial"/>
      <family val="2"/>
    </font>
    <font>
      <sz val="8"/>
      <color theme="1"/>
      <name val="Arial"/>
      <family val="2"/>
    </font>
    <font>
      <b/>
      <sz val="11"/>
      <color theme="4"/>
      <name val="Arial"/>
      <family val="2"/>
    </font>
    <font>
      <b/>
      <sz val="13"/>
      <color theme="1"/>
      <name val="Arial"/>
      <family val="2"/>
    </font>
    <font>
      <sz val="13"/>
      <color theme="1"/>
      <name val="Arial"/>
      <family val="2"/>
    </font>
    <font>
      <b/>
      <sz val="13"/>
      <color rgb="FF000000"/>
      <name val="Arial"/>
      <family val="2"/>
    </font>
    <font>
      <sz val="13"/>
      <color theme="1"/>
      <name val="Calibri"/>
      <family val="2"/>
      <scheme val="minor"/>
    </font>
    <font>
      <b/>
      <i/>
      <sz val="11"/>
      <color theme="1"/>
      <name val="Arial"/>
      <family val="2"/>
    </font>
    <font>
      <b/>
      <sz val="14"/>
      <color theme="1"/>
      <name val="Arial"/>
      <family val="2"/>
    </font>
    <font>
      <sz val="11"/>
      <color rgb="FF444444"/>
      <name val="Arial"/>
      <family val="2"/>
    </font>
    <font>
      <b/>
      <sz val="11"/>
      <color indexed="8"/>
      <name val="Arial"/>
      <family val="2"/>
    </font>
    <font>
      <sz val="13"/>
      <color rgb="FF000000"/>
      <name val="Arial"/>
      <family val="2"/>
    </font>
    <font>
      <b/>
      <sz val="13"/>
      <color theme="1"/>
      <name val="Calibri"/>
      <family val="2"/>
      <scheme val="minor"/>
    </font>
  </fonts>
  <fills count="14">
    <fill>
      <patternFill patternType="none"/>
    </fill>
    <fill>
      <patternFill patternType="gray125"/>
    </fill>
    <fill>
      <patternFill patternType="solid">
        <fgColor theme="0"/>
        <bgColor indexed="64"/>
      </patternFill>
    </fill>
    <fill>
      <patternFill patternType="solid">
        <fgColor rgb="FFFFF2CC"/>
        <bgColor indexed="64"/>
      </patternFill>
    </fill>
    <fill>
      <patternFill patternType="solid">
        <fgColor theme="7" tint="0.79998168889431442"/>
        <bgColor indexed="64"/>
      </patternFill>
    </fill>
    <fill>
      <patternFill patternType="solid">
        <fgColor rgb="FFC5E0B3"/>
        <bgColor rgb="FFC5E0B3"/>
      </patternFill>
    </fill>
    <fill>
      <patternFill patternType="solid">
        <fgColor theme="9" tint="0.79998168889431442"/>
        <bgColor rgb="FFFEF2CB"/>
      </patternFill>
    </fill>
    <fill>
      <patternFill patternType="solid">
        <fgColor theme="9" tint="0.79998168889431442"/>
        <bgColor rgb="FFC5E0B3"/>
      </patternFill>
    </fill>
    <fill>
      <patternFill patternType="solid">
        <fgColor rgb="FF70AD47"/>
        <bgColor rgb="FFC5E0B3"/>
      </patternFill>
    </fill>
    <fill>
      <patternFill patternType="solid">
        <fgColor rgb="FFE2EFD9"/>
        <bgColor rgb="FFE2EFD9"/>
      </patternFill>
    </fill>
    <fill>
      <patternFill patternType="solid">
        <fgColor rgb="FFC6E0B4"/>
        <bgColor rgb="FFE2EFD9"/>
      </patternFill>
    </fill>
    <fill>
      <patternFill patternType="solid">
        <fgColor rgb="FF70AD47"/>
        <bgColor indexed="64"/>
      </patternFill>
    </fill>
    <fill>
      <patternFill patternType="solid">
        <fgColor rgb="FFFFD966"/>
        <bgColor indexed="64"/>
      </patternFill>
    </fill>
    <fill>
      <patternFill patternType="solid">
        <fgColor rgb="FFEBD7FA"/>
        <bgColor indexed="64"/>
      </patternFill>
    </fill>
  </fills>
  <borders count="72">
    <border>
      <left/>
      <right/>
      <top/>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right/>
      <top/>
      <bottom style="thin">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style="medium">
        <color rgb="FF000000"/>
      </bottom>
      <diagonal/>
    </border>
    <border>
      <left style="medium">
        <color rgb="FF000000"/>
      </left>
      <right/>
      <top/>
      <bottom/>
      <diagonal/>
    </border>
    <border>
      <left style="medium">
        <color rgb="FF000000"/>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style="medium">
        <color rgb="FF000000"/>
      </left>
      <right/>
      <top style="thin">
        <color rgb="FF000000"/>
      </top>
      <bottom/>
      <diagonal/>
    </border>
    <border>
      <left style="medium">
        <color rgb="FF000000"/>
      </left>
      <right/>
      <top/>
      <bottom style="thin">
        <color rgb="FF000000"/>
      </bottom>
      <diagonal/>
    </border>
    <border>
      <left/>
      <right style="medium">
        <color indexed="64"/>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rgb="FF000000"/>
      </right>
      <top style="thin">
        <color indexed="64"/>
      </top>
      <bottom/>
      <diagonal/>
    </border>
    <border>
      <left style="thin">
        <color indexed="64"/>
      </left>
      <right/>
      <top style="thin">
        <color indexed="64"/>
      </top>
      <bottom style="thin">
        <color indexed="64"/>
      </bottom>
      <diagonal/>
    </border>
    <border>
      <left/>
      <right style="thin">
        <color rgb="FF000000"/>
      </right>
      <top style="thin">
        <color indexed="64"/>
      </top>
      <bottom style="thin">
        <color indexed="64"/>
      </bottom>
      <diagonal/>
    </border>
    <border>
      <left/>
      <right style="thin">
        <color rgb="FF000000"/>
      </right>
      <top/>
      <bottom style="thin">
        <color indexed="64"/>
      </bottom>
      <diagonal/>
    </border>
    <border>
      <left style="medium">
        <color rgb="FF000000"/>
      </left>
      <right/>
      <top style="thin">
        <color indexed="64"/>
      </top>
      <bottom style="thin">
        <color indexed="64"/>
      </bottom>
      <diagonal/>
    </border>
    <border>
      <left/>
      <right/>
      <top style="medium">
        <color rgb="FF000000"/>
      </top>
      <bottom style="thin">
        <color rgb="FF000000"/>
      </bottom>
      <diagonal/>
    </border>
    <border>
      <left/>
      <right/>
      <top style="thin">
        <color rgb="FF000000"/>
      </top>
      <bottom style="thin">
        <color rgb="FF000000"/>
      </bottom>
      <diagonal/>
    </border>
    <border>
      <left style="medium">
        <color indexed="64"/>
      </left>
      <right/>
      <top/>
      <bottom style="thin">
        <color indexed="6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medium">
        <color rgb="FF000000"/>
      </right>
      <top/>
      <bottom/>
      <diagonal/>
    </border>
    <border>
      <left style="medium">
        <color rgb="FF000000"/>
      </left>
      <right/>
      <top style="thin">
        <color indexed="64"/>
      </top>
      <bottom/>
      <diagonal/>
    </border>
    <border>
      <left style="medium">
        <color rgb="FF000000"/>
      </left>
      <right/>
      <top/>
      <bottom style="thin">
        <color indexed="64"/>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style="thin">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thin">
        <color rgb="FF000000"/>
      </right>
      <top style="thin">
        <color rgb="FF000000"/>
      </top>
      <bottom/>
      <diagonal/>
    </border>
  </borders>
  <cellStyleXfs count="4">
    <xf numFmtId="0" fontId="0" fillId="0" borderId="0"/>
    <xf numFmtId="0" fontId="9" fillId="0" borderId="0"/>
    <xf numFmtId="0" fontId="14" fillId="0" borderId="0" applyNumberFormat="0" applyFill="0" applyBorder="0" applyAlignment="0" applyProtection="0"/>
    <xf numFmtId="0" fontId="12" fillId="0" borderId="0"/>
  </cellStyleXfs>
  <cellXfs count="417">
    <xf numFmtId="0" fontId="0" fillId="0" borderId="0" xfId="0"/>
    <xf numFmtId="0" fontId="0" fillId="0" borderId="1" xfId="0" applyBorder="1"/>
    <xf numFmtId="0" fontId="1" fillId="0" borderId="2" xfId="0" applyFont="1" applyBorder="1" applyAlignment="1">
      <alignment horizontal="center" vertical="center"/>
    </xf>
    <xf numFmtId="0" fontId="1" fillId="0" borderId="0" xfId="0" applyFont="1" applyAlignment="1">
      <alignment horizontal="center" vertical="center"/>
    </xf>
    <xf numFmtId="0" fontId="0" fillId="2" borderId="0" xfId="0" applyFill="1"/>
    <xf numFmtId="0" fontId="1" fillId="2" borderId="0" xfId="0" applyFont="1" applyFill="1"/>
    <xf numFmtId="0" fontId="1" fillId="2" borderId="3" xfId="0" applyFont="1" applyFill="1" applyBorder="1" applyAlignment="1">
      <alignment horizontal="center"/>
    </xf>
    <xf numFmtId="0" fontId="0" fillId="2" borderId="3" xfId="0" applyFill="1" applyBorder="1"/>
    <xf numFmtId="0" fontId="1" fillId="2" borderId="3" xfId="0" applyFont="1" applyFill="1" applyBorder="1" applyAlignment="1">
      <alignment horizontal="center" vertical="center"/>
    </xf>
    <xf numFmtId="0" fontId="0" fillId="2" borderId="3" xfId="0" applyFill="1" applyBorder="1" applyAlignment="1">
      <alignment vertical="center" wrapText="1"/>
    </xf>
    <xf numFmtId="0" fontId="4" fillId="0" borderId="0" xfId="0" applyFont="1"/>
    <xf numFmtId="2" fontId="0" fillId="0" borderId="0" xfId="0" applyNumberFormat="1" applyAlignment="1">
      <alignment horizontal="center" vertical="center"/>
    </xf>
    <xf numFmtId="0" fontId="0" fillId="3" borderId="0" xfId="0" applyFill="1"/>
    <xf numFmtId="0" fontId="5" fillId="0" borderId="0" xfId="0" applyFont="1"/>
    <xf numFmtId="0" fontId="1" fillId="0" borderId="0" xfId="0" applyFont="1"/>
    <xf numFmtId="0" fontId="0" fillId="0" borderId="4" xfId="0" applyBorder="1"/>
    <xf numFmtId="0" fontId="4" fillId="0" borderId="4" xfId="0" applyFont="1" applyBorder="1"/>
    <xf numFmtId="0" fontId="1" fillId="0" borderId="4" xfId="0" applyFont="1" applyBorder="1"/>
    <xf numFmtId="0" fontId="1" fillId="0" borderId="8" xfId="0" applyFont="1" applyBorder="1"/>
    <xf numFmtId="0" fontId="1" fillId="0" borderId="9" xfId="0" applyFont="1" applyBorder="1"/>
    <xf numFmtId="2" fontId="0" fillId="0" borderId="0" xfId="0" applyNumberFormat="1"/>
    <xf numFmtId="2" fontId="4" fillId="0" borderId="0" xfId="0" applyNumberFormat="1" applyFont="1"/>
    <xf numFmtId="2" fontId="1" fillId="0" borderId="0" xfId="0" applyNumberFormat="1" applyFont="1" applyAlignment="1">
      <alignment horizontal="center" vertical="center"/>
    </xf>
    <xf numFmtId="165" fontId="0" fillId="0" borderId="0" xfId="0" applyNumberFormat="1"/>
    <xf numFmtId="0" fontId="1" fillId="0" borderId="17" xfId="0" applyFont="1" applyBorder="1"/>
    <xf numFmtId="0" fontId="1" fillId="0" borderId="15" xfId="0" applyFont="1" applyBorder="1"/>
    <xf numFmtId="0" fontId="0" fillId="0" borderId="20" xfId="0" applyBorder="1"/>
    <xf numFmtId="0" fontId="10" fillId="0" borderId="0" xfId="1" applyFont="1"/>
    <xf numFmtId="0" fontId="4" fillId="5" borderId="26" xfId="1" applyFont="1" applyFill="1" applyBorder="1"/>
    <xf numFmtId="0" fontId="4" fillId="5" borderId="27" xfId="1" applyFont="1" applyFill="1" applyBorder="1"/>
    <xf numFmtId="0" fontId="12" fillId="0" borderId="0" xfId="1" applyFont="1" applyAlignment="1">
      <alignment horizontal="center" vertical="center"/>
    </xf>
    <xf numFmtId="0" fontId="13" fillId="5" borderId="28" xfId="1" applyFont="1" applyFill="1" applyBorder="1" applyAlignment="1">
      <alignment horizontal="center" vertical="center"/>
    </xf>
    <xf numFmtId="0" fontId="14" fillId="5" borderId="0" xfId="2" applyFill="1" applyBorder="1" applyAlignment="1">
      <alignment horizontal="center" vertical="center"/>
    </xf>
    <xf numFmtId="0" fontId="15" fillId="6" borderId="0" xfId="1" applyFont="1" applyFill="1" applyAlignment="1">
      <alignment horizontal="left" vertical="center"/>
    </xf>
    <xf numFmtId="0" fontId="13" fillId="7" borderId="0" xfId="1" applyFont="1" applyFill="1" applyAlignment="1">
      <alignment horizontal="left" vertical="center"/>
    </xf>
    <xf numFmtId="0" fontId="13" fillId="5" borderId="0" xfId="1" applyFont="1" applyFill="1" applyAlignment="1">
      <alignment horizontal="center" vertical="center"/>
    </xf>
    <xf numFmtId="10" fontId="4" fillId="0" borderId="0" xfId="1" applyNumberFormat="1" applyFont="1"/>
    <xf numFmtId="0" fontId="4" fillId="9" borderId="0" xfId="1" applyFont="1" applyFill="1"/>
    <xf numFmtId="166" fontId="4" fillId="9" borderId="0" xfId="1" applyNumberFormat="1" applyFont="1" applyFill="1"/>
    <xf numFmtId="0" fontId="4" fillId="0" borderId="0" xfId="1" applyFont="1"/>
    <xf numFmtId="0" fontId="17" fillId="0" borderId="0" xfId="1" applyFont="1"/>
    <xf numFmtId="0" fontId="11" fillId="0" borderId="0" xfId="1" applyFont="1"/>
    <xf numFmtId="0" fontId="11" fillId="5" borderId="28" xfId="1" applyFont="1" applyFill="1" applyBorder="1"/>
    <xf numFmtId="0" fontId="11" fillId="5" borderId="0" xfId="1" applyFont="1" applyFill="1"/>
    <xf numFmtId="0" fontId="11" fillId="9" borderId="0" xfId="1" applyFont="1" applyFill="1"/>
    <xf numFmtId="167" fontId="11" fillId="9" borderId="0" xfId="1" applyNumberFormat="1" applyFont="1" applyFill="1"/>
    <xf numFmtId="168" fontId="11" fillId="9" borderId="0" xfId="1" applyNumberFormat="1" applyFont="1" applyFill="1"/>
    <xf numFmtId="2" fontId="13" fillId="7" borderId="0" xfId="1" applyNumberFormat="1" applyFont="1" applyFill="1" applyAlignment="1">
      <alignment horizontal="left" vertical="center"/>
    </xf>
    <xf numFmtId="167" fontId="4" fillId="9" borderId="0" xfId="1" applyNumberFormat="1" applyFont="1" applyFill="1"/>
    <xf numFmtId="9" fontId="4" fillId="0" borderId="0" xfId="1" applyNumberFormat="1" applyFont="1"/>
    <xf numFmtId="0" fontId="11" fillId="0" borderId="0" xfId="1" applyFont="1" applyAlignment="1">
      <alignment horizontal="center" vertical="center"/>
    </xf>
    <xf numFmtId="2" fontId="4" fillId="9" borderId="0" xfId="1" applyNumberFormat="1" applyFont="1" applyFill="1"/>
    <xf numFmtId="0" fontId="4" fillId="5" borderId="28" xfId="1" applyFont="1" applyFill="1" applyBorder="1"/>
    <xf numFmtId="0" fontId="4" fillId="5" borderId="0" xfId="1" applyFont="1" applyFill="1"/>
    <xf numFmtId="0" fontId="4" fillId="8" borderId="29" xfId="1" applyFont="1" applyFill="1" applyBorder="1"/>
    <xf numFmtId="0" fontId="4" fillId="8" borderId="33" xfId="1" applyFont="1" applyFill="1" applyBorder="1"/>
    <xf numFmtId="168" fontId="4" fillId="9" borderId="0" xfId="1" applyNumberFormat="1" applyFont="1" applyFill="1"/>
    <xf numFmtId="0" fontId="10" fillId="0" borderId="0" xfId="1" applyFont="1" applyAlignment="1">
      <alignment vertical="center" wrapText="1"/>
    </xf>
    <xf numFmtId="9" fontId="0" fillId="0" borderId="0" xfId="0" applyNumberFormat="1"/>
    <xf numFmtId="165" fontId="4" fillId="5" borderId="0" xfId="1" applyNumberFormat="1" applyFont="1" applyFill="1"/>
    <xf numFmtId="10" fontId="0" fillId="0" borderId="0" xfId="0" applyNumberFormat="1"/>
    <xf numFmtId="0" fontId="4" fillId="5" borderId="19" xfId="0" applyFont="1" applyFill="1" applyBorder="1"/>
    <xf numFmtId="0" fontId="4" fillId="5" borderId="0" xfId="0" applyFont="1" applyFill="1"/>
    <xf numFmtId="0" fontId="11" fillId="5" borderId="19" xfId="0" applyFont="1" applyFill="1" applyBorder="1"/>
    <xf numFmtId="0" fontId="11" fillId="5" borderId="0" xfId="0" applyFont="1" applyFill="1"/>
    <xf numFmtId="0" fontId="4" fillId="9" borderId="19" xfId="0" applyFont="1" applyFill="1" applyBorder="1"/>
    <xf numFmtId="0" fontId="4" fillId="9" borderId="0" xfId="0" applyFont="1" applyFill="1"/>
    <xf numFmtId="0" fontId="18" fillId="5" borderId="35" xfId="0" applyFont="1" applyFill="1" applyBorder="1"/>
    <xf numFmtId="0" fontId="7" fillId="5" borderId="0" xfId="0" applyFont="1" applyFill="1"/>
    <xf numFmtId="0" fontId="19" fillId="10" borderId="36" xfId="0" applyFont="1" applyFill="1" applyBorder="1"/>
    <xf numFmtId="0" fontId="7" fillId="10" borderId="0" xfId="0" applyFont="1" applyFill="1"/>
    <xf numFmtId="0" fontId="19" fillId="10" borderId="0" xfId="0" applyFont="1" applyFill="1"/>
    <xf numFmtId="164" fontId="1" fillId="12" borderId="0" xfId="0" applyNumberFormat="1" applyFont="1" applyFill="1"/>
    <xf numFmtId="0" fontId="0" fillId="0" borderId="0" xfId="0" applyAlignment="1">
      <alignment horizontal="center" vertical="center"/>
    </xf>
    <xf numFmtId="0" fontId="22" fillId="7" borderId="0" xfId="1" applyFont="1" applyFill="1" applyAlignment="1">
      <alignment horizontal="left" vertical="center"/>
    </xf>
    <xf numFmtId="0" fontId="1" fillId="12" borderId="0" xfId="0" applyFont="1" applyFill="1"/>
    <xf numFmtId="0" fontId="0" fillId="12" borderId="0" xfId="0" applyFill="1"/>
    <xf numFmtId="0" fontId="1" fillId="13" borderId="0" xfId="0" applyFont="1" applyFill="1"/>
    <xf numFmtId="0" fontId="4" fillId="5" borderId="38" xfId="1" applyFont="1" applyFill="1" applyBorder="1"/>
    <xf numFmtId="0" fontId="4" fillId="5" borderId="39" xfId="1" applyFont="1" applyFill="1" applyBorder="1"/>
    <xf numFmtId="0" fontId="4" fillId="5" borderId="40" xfId="1" applyFont="1" applyFill="1" applyBorder="1"/>
    <xf numFmtId="0" fontId="13" fillId="5" borderId="19" xfId="1" applyFont="1" applyFill="1" applyBorder="1" applyAlignment="1">
      <alignment horizontal="center" vertical="center"/>
    </xf>
    <xf numFmtId="0" fontId="4" fillId="5" borderId="41" xfId="1" applyFont="1" applyFill="1" applyBorder="1"/>
    <xf numFmtId="0" fontId="11" fillId="5" borderId="19" xfId="1" applyFont="1" applyFill="1" applyBorder="1"/>
    <xf numFmtId="0" fontId="21" fillId="9" borderId="0" xfId="1" applyFont="1" applyFill="1"/>
    <xf numFmtId="0" fontId="4" fillId="5" borderId="19" xfId="1" applyFont="1" applyFill="1" applyBorder="1"/>
    <xf numFmtId="0" fontId="4" fillId="8" borderId="42" xfId="1" applyFont="1" applyFill="1" applyBorder="1"/>
    <xf numFmtId="165" fontId="11" fillId="9" borderId="0" xfId="1" applyNumberFormat="1" applyFont="1" applyFill="1"/>
    <xf numFmtId="0" fontId="4" fillId="5" borderId="44" xfId="1" applyFont="1" applyFill="1" applyBorder="1"/>
    <xf numFmtId="0" fontId="4" fillId="5" borderId="45" xfId="1" applyFont="1" applyFill="1" applyBorder="1"/>
    <xf numFmtId="0" fontId="4" fillId="5" borderId="46" xfId="1" applyFont="1" applyFill="1" applyBorder="1"/>
    <xf numFmtId="1" fontId="0" fillId="0" borderId="0" xfId="0" applyNumberFormat="1"/>
    <xf numFmtId="169" fontId="4" fillId="0" borderId="0" xfId="1" applyNumberFormat="1" applyFont="1"/>
    <xf numFmtId="0" fontId="20" fillId="8" borderId="19" xfId="1" applyFont="1" applyFill="1" applyBorder="1" applyAlignment="1">
      <alignment wrapText="1"/>
    </xf>
    <xf numFmtId="0" fontId="20" fillId="8" borderId="0" xfId="1" applyFont="1" applyFill="1" applyAlignment="1">
      <alignment wrapText="1"/>
    </xf>
    <xf numFmtId="165" fontId="4" fillId="9" borderId="0" xfId="1" applyNumberFormat="1" applyFont="1" applyFill="1"/>
    <xf numFmtId="9" fontId="0" fillId="0" borderId="0" xfId="0" applyNumberFormat="1" applyAlignment="1">
      <alignment horizontal="left"/>
    </xf>
    <xf numFmtId="168" fontId="4" fillId="5" borderId="0" xfId="1" applyNumberFormat="1" applyFont="1" applyFill="1"/>
    <xf numFmtId="168" fontId="1" fillId="0" borderId="2" xfId="0" applyNumberFormat="1" applyFont="1" applyBorder="1" applyAlignment="1">
      <alignment horizontal="center" vertical="center"/>
    </xf>
    <xf numFmtId="0" fontId="9" fillId="0" borderId="0" xfId="0" applyFont="1"/>
    <xf numFmtId="167" fontId="9" fillId="0" borderId="0" xfId="0" applyNumberFormat="1" applyFont="1"/>
    <xf numFmtId="2" fontId="9" fillId="0" borderId="0" xfId="0" applyNumberFormat="1" applyFont="1"/>
    <xf numFmtId="165" fontId="9" fillId="0" borderId="0" xfId="0" applyNumberFormat="1" applyFont="1"/>
    <xf numFmtId="0" fontId="26" fillId="0" borderId="0" xfId="0" applyFont="1"/>
    <xf numFmtId="0" fontId="26" fillId="0" borderId="2" xfId="0" applyFont="1" applyBorder="1" applyAlignment="1">
      <alignment horizontal="center" vertical="center"/>
    </xf>
    <xf numFmtId="1" fontId="26" fillId="0" borderId="2" xfId="0" applyNumberFormat="1" applyFont="1" applyBorder="1" applyAlignment="1">
      <alignment horizontal="center" vertical="center"/>
    </xf>
    <xf numFmtId="0" fontId="26" fillId="0" borderId="0" xfId="0" applyFont="1" applyAlignment="1">
      <alignment horizontal="center" vertical="center"/>
    </xf>
    <xf numFmtId="0" fontId="9" fillId="0" borderId="4" xfId="0" applyFont="1" applyBorder="1"/>
    <xf numFmtId="0" fontId="27" fillId="0" borderId="0" xfId="0" applyFont="1"/>
    <xf numFmtId="0" fontId="26" fillId="0" borderId="4" xfId="0" applyFont="1" applyBorder="1"/>
    <xf numFmtId="0" fontId="28" fillId="0" borderId="4" xfId="0" applyFont="1" applyBorder="1"/>
    <xf numFmtId="0" fontId="29" fillId="0" borderId="0" xfId="0" applyFont="1"/>
    <xf numFmtId="2" fontId="9" fillId="0" borderId="0" xfId="0" applyNumberFormat="1" applyFont="1" applyAlignment="1">
      <alignment horizontal="center" vertical="center"/>
    </xf>
    <xf numFmtId="0" fontId="31" fillId="0" borderId="4" xfId="0" applyFont="1" applyBorder="1"/>
    <xf numFmtId="0" fontId="9" fillId="0" borderId="7" xfId="0" applyFont="1" applyBorder="1"/>
    <xf numFmtId="0" fontId="9" fillId="0" borderId="6" xfId="0" applyFont="1" applyBorder="1"/>
    <xf numFmtId="0" fontId="26" fillId="3" borderId="0" xfId="0" applyFont="1" applyFill="1" applyAlignment="1">
      <alignment horizontal="center" vertical="center"/>
    </xf>
    <xf numFmtId="0" fontId="9" fillId="3" borderId="0" xfId="0" applyFont="1" applyFill="1"/>
    <xf numFmtId="0" fontId="26" fillId="3" borderId="0" xfId="0" applyFont="1" applyFill="1" applyAlignment="1">
      <alignment horizontal="left" vertical="center"/>
    </xf>
    <xf numFmtId="0" fontId="9" fillId="3" borderId="0" xfId="0" applyFont="1" applyFill="1" applyAlignment="1">
      <alignment horizontal="center" vertical="center"/>
    </xf>
    <xf numFmtId="2" fontId="26" fillId="0" borderId="0" xfId="0" applyNumberFormat="1" applyFont="1" applyAlignment="1">
      <alignment horizontal="center" vertical="center"/>
    </xf>
    <xf numFmtId="0" fontId="29" fillId="0" borderId="0" xfId="0" applyFont="1" applyAlignment="1">
      <alignment horizontal="left" vertical="center" indent="1"/>
    </xf>
    <xf numFmtId="1" fontId="26" fillId="0" borderId="0" xfId="0" applyNumberFormat="1" applyFont="1" applyAlignment="1">
      <alignment horizontal="center" vertical="center"/>
    </xf>
    <xf numFmtId="0" fontId="9" fillId="0" borderId="0" xfId="0" applyFont="1" applyAlignment="1">
      <alignment vertical="center" wrapText="1"/>
    </xf>
    <xf numFmtId="0" fontId="32" fillId="0" borderId="0" xfId="0" applyFont="1" applyAlignment="1">
      <alignment horizontal="left" vertical="center"/>
    </xf>
    <xf numFmtId="0" fontId="33" fillId="0" borderId="0" xfId="0" applyFont="1" applyAlignment="1">
      <alignment horizontal="center" vertical="center"/>
    </xf>
    <xf numFmtId="1" fontId="33" fillId="0" borderId="0" xfId="0" applyNumberFormat="1" applyFont="1" applyAlignment="1">
      <alignment horizontal="center" vertical="center"/>
    </xf>
    <xf numFmtId="0" fontId="34" fillId="0" borderId="0" xfId="0" applyFont="1"/>
    <xf numFmtId="0" fontId="35" fillId="0" borderId="0" xfId="0" applyFont="1"/>
    <xf numFmtId="0" fontId="36" fillId="0" borderId="0" xfId="0" applyFont="1"/>
    <xf numFmtId="0" fontId="9" fillId="0" borderId="3" xfId="0" applyFont="1" applyBorder="1"/>
    <xf numFmtId="0" fontId="9" fillId="0" borderId="0" xfId="0" applyFont="1" applyAlignment="1">
      <alignment horizontal="center"/>
    </xf>
    <xf numFmtId="0" fontId="27" fillId="0" borderId="4" xfId="0" applyFont="1" applyBorder="1" applyAlignment="1">
      <alignment horizontal="center"/>
    </xf>
    <xf numFmtId="0" fontId="29" fillId="0" borderId="4" xfId="0" applyFont="1" applyBorder="1" applyAlignment="1">
      <alignment horizontal="center"/>
    </xf>
    <xf numFmtId="0" fontId="9" fillId="0" borderId="4" xfId="0" applyFont="1" applyBorder="1" applyAlignment="1">
      <alignment horizontal="center"/>
    </xf>
    <xf numFmtId="0" fontId="9" fillId="3" borderId="0" xfId="0" applyFont="1" applyFill="1" applyAlignment="1">
      <alignment horizontal="center"/>
    </xf>
    <xf numFmtId="0" fontId="27" fillId="0" borderId="0" xfId="0" applyFont="1" applyAlignment="1">
      <alignment horizontal="center"/>
    </xf>
    <xf numFmtId="0" fontId="35" fillId="0" borderId="0" xfId="0" applyFont="1" applyAlignment="1">
      <alignment horizontal="center"/>
    </xf>
    <xf numFmtId="0" fontId="23" fillId="0" borderId="0" xfId="0" applyFont="1"/>
    <xf numFmtId="0" fontId="4" fillId="0" borderId="0" xfId="0" applyFont="1" applyAlignment="1">
      <alignment wrapText="1"/>
    </xf>
    <xf numFmtId="0" fontId="24" fillId="0" borderId="0" xfId="0" applyFont="1" applyAlignment="1">
      <alignment wrapText="1"/>
    </xf>
    <xf numFmtId="0" fontId="1" fillId="0" borderId="0" xfId="0" applyFont="1" applyAlignment="1">
      <alignment wrapText="1"/>
    </xf>
    <xf numFmtId="0" fontId="0" fillId="0" borderId="0" xfId="0" applyAlignment="1">
      <alignment wrapText="1"/>
    </xf>
    <xf numFmtId="2" fontId="0" fillId="0" borderId="0" xfId="0" applyNumberFormat="1" applyAlignment="1">
      <alignment horizontal="left" vertical="center"/>
    </xf>
    <xf numFmtId="2" fontId="0" fillId="0" borderId="24" xfId="0" applyNumberFormat="1" applyBorder="1"/>
    <xf numFmtId="2" fontId="25" fillId="0" borderId="0" xfId="0" applyNumberFormat="1" applyFont="1"/>
    <xf numFmtId="2" fontId="6" fillId="0" borderId="23" xfId="0" applyNumberFormat="1" applyFont="1" applyBorder="1"/>
    <xf numFmtId="2" fontId="6" fillId="0" borderId="47" xfId="0" applyNumberFormat="1" applyFont="1" applyBorder="1"/>
    <xf numFmtId="2" fontId="6" fillId="0" borderId="4" xfId="0" applyNumberFormat="1" applyFont="1" applyBorder="1"/>
    <xf numFmtId="2" fontId="4" fillId="0" borderId="7" xfId="0" applyNumberFormat="1" applyFont="1" applyBorder="1"/>
    <xf numFmtId="2" fontId="4" fillId="0" borderId="4" xfId="0" applyNumberFormat="1" applyFont="1" applyBorder="1"/>
    <xf numFmtId="2" fontId="4" fillId="0" borderId="6" xfId="0" applyNumberFormat="1" applyFont="1" applyBorder="1"/>
    <xf numFmtId="2" fontId="0" fillId="0" borderId="4" xfId="0" applyNumberFormat="1" applyBorder="1"/>
    <xf numFmtId="2" fontId="0" fillId="0" borderId="11" xfId="0" applyNumberFormat="1" applyBorder="1"/>
    <xf numFmtId="2" fontId="0" fillId="0" borderId="7" xfId="0" applyNumberFormat="1" applyBorder="1"/>
    <xf numFmtId="2" fontId="0" fillId="0" borderId="6" xfId="0" applyNumberFormat="1" applyBorder="1"/>
    <xf numFmtId="2" fontId="8" fillId="0" borderId="24" xfId="0" applyNumberFormat="1" applyFont="1" applyBorder="1"/>
    <xf numFmtId="2" fontId="0" fillId="0" borderId="10" xfId="0" applyNumberFormat="1" applyBorder="1"/>
    <xf numFmtId="2" fontId="8" fillId="0" borderId="21" xfId="0" applyNumberFormat="1" applyFont="1" applyBorder="1"/>
    <xf numFmtId="2" fontId="0" fillId="0" borderId="21" xfId="0" applyNumberFormat="1" applyBorder="1"/>
    <xf numFmtId="2" fontId="0" fillId="0" borderId="22" xfId="0" applyNumberFormat="1" applyBorder="1"/>
    <xf numFmtId="2" fontId="0" fillId="0" borderId="12" xfId="0" applyNumberFormat="1" applyBorder="1"/>
    <xf numFmtId="2" fontId="0" fillId="0" borderId="13" xfId="0" applyNumberFormat="1" applyBorder="1"/>
    <xf numFmtId="2" fontId="0" fillId="0" borderId="18" xfId="0" applyNumberFormat="1" applyBorder="1"/>
    <xf numFmtId="2" fontId="0" fillId="0" borderId="14" xfId="0" applyNumberFormat="1" applyBorder="1"/>
    <xf numFmtId="0" fontId="27" fillId="0" borderId="4" xfId="0" applyFont="1" applyBorder="1"/>
    <xf numFmtId="0" fontId="27" fillId="0" borderId="6" xfId="0" applyFont="1" applyBorder="1"/>
    <xf numFmtId="2" fontId="9" fillId="3" borderId="0" xfId="0" applyNumberFormat="1" applyFont="1" applyFill="1" applyAlignment="1">
      <alignment horizontal="center" vertical="center"/>
    </xf>
    <xf numFmtId="0" fontId="9" fillId="0" borderId="1" xfId="0" applyFont="1" applyBorder="1"/>
    <xf numFmtId="0" fontId="26" fillId="0" borderId="0" xfId="0" applyFont="1" applyAlignment="1">
      <alignment horizontal="center"/>
    </xf>
    <xf numFmtId="0" fontId="9" fillId="0" borderId="0" xfId="3" applyFont="1" applyAlignment="1">
      <alignment horizontal="left" vertical="center"/>
    </xf>
    <xf numFmtId="0" fontId="26" fillId="0" borderId="0" xfId="3" applyFont="1" applyAlignment="1">
      <alignment horizontal="left" vertical="center"/>
    </xf>
    <xf numFmtId="1" fontId="9" fillId="0" borderId="0" xfId="0" applyNumberFormat="1" applyFont="1"/>
    <xf numFmtId="0" fontId="38" fillId="0" borderId="0" xfId="3" applyFont="1" applyAlignment="1">
      <alignment horizontal="left" vertical="center"/>
    </xf>
    <xf numFmtId="0" fontId="34" fillId="0" borderId="4" xfId="0" applyFont="1" applyBorder="1"/>
    <xf numFmtId="0" fontId="36" fillId="0" borderId="0" xfId="0" applyFont="1" applyAlignment="1">
      <alignment horizontal="center" vertical="center"/>
    </xf>
    <xf numFmtId="168" fontId="26" fillId="0" borderId="2" xfId="0" applyNumberFormat="1" applyFont="1" applyBorder="1" applyAlignment="1">
      <alignment horizontal="center" vertical="center"/>
    </xf>
    <xf numFmtId="164" fontId="29" fillId="0" borderId="0" xfId="0" applyNumberFormat="1" applyFont="1"/>
    <xf numFmtId="0" fontId="29" fillId="0" borderId="4" xfId="0" applyFont="1" applyBorder="1"/>
    <xf numFmtId="0" fontId="29" fillId="0" borderId="6" xfId="0" applyFont="1" applyBorder="1"/>
    <xf numFmtId="0" fontId="9" fillId="0" borderId="11" xfId="0" applyFont="1" applyBorder="1"/>
    <xf numFmtId="0" fontId="9" fillId="0" borderId="13" xfId="0" applyFont="1" applyBorder="1"/>
    <xf numFmtId="0" fontId="9" fillId="0" borderId="18" xfId="0" applyFont="1" applyBorder="1"/>
    <xf numFmtId="0" fontId="9" fillId="0" borderId="14" xfId="0" applyFont="1" applyBorder="1"/>
    <xf numFmtId="164" fontId="26" fillId="0" borderId="0" xfId="0" applyNumberFormat="1" applyFont="1" applyAlignment="1">
      <alignment horizontal="center" vertical="center"/>
    </xf>
    <xf numFmtId="0" fontId="40" fillId="0" borderId="0" xfId="0" applyFont="1"/>
    <xf numFmtId="0" fontId="31" fillId="0" borderId="5" xfId="0" applyFont="1" applyBorder="1"/>
    <xf numFmtId="0" fontId="29" fillId="0" borderId="5" xfId="0" applyFont="1" applyBorder="1"/>
    <xf numFmtId="0" fontId="9" fillId="0" borderId="5" xfId="0" applyFont="1" applyBorder="1"/>
    <xf numFmtId="0" fontId="26" fillId="0" borderId="0" xfId="0" applyFont="1" applyAlignment="1">
      <alignment horizontal="left" vertical="center"/>
    </xf>
    <xf numFmtId="0" fontId="9" fillId="4" borderId="0" xfId="0" applyFont="1" applyFill="1"/>
    <xf numFmtId="0" fontId="41" fillId="0" borderId="4" xfId="0" applyFont="1" applyBorder="1"/>
    <xf numFmtId="0" fontId="0" fillId="0" borderId="0" xfId="0" applyAlignment="1">
      <alignment horizontal="left" vertical="center"/>
    </xf>
    <xf numFmtId="0" fontId="29" fillId="0" borderId="4" xfId="0" applyFont="1" applyBorder="1" applyAlignment="1">
      <alignment wrapText="1"/>
    </xf>
    <xf numFmtId="0" fontId="33" fillId="0" borderId="0" xfId="0" applyFont="1"/>
    <xf numFmtId="164" fontId="9" fillId="0" borderId="0" xfId="0" applyNumberFormat="1" applyFont="1"/>
    <xf numFmtId="0" fontId="33" fillId="0" borderId="0" xfId="0" applyFont="1" applyBorder="1" applyAlignment="1">
      <alignment horizontal="center" vertical="center"/>
    </xf>
    <xf numFmtId="168" fontId="33" fillId="0" borderId="0" xfId="0" applyNumberFormat="1" applyFont="1" applyBorder="1" applyAlignment="1">
      <alignment horizontal="center" vertical="center"/>
    </xf>
    <xf numFmtId="0" fontId="34" fillId="0" borderId="0" xfId="0" applyFont="1" applyBorder="1"/>
    <xf numFmtId="0" fontId="33" fillId="0" borderId="0" xfId="0" applyFont="1" applyBorder="1"/>
    <xf numFmtId="0" fontId="36" fillId="0" borderId="0" xfId="0" applyFont="1" applyBorder="1"/>
    <xf numFmtId="2" fontId="29" fillId="0" borderId="0" xfId="0" applyNumberFormat="1" applyFont="1"/>
    <xf numFmtId="0" fontId="9" fillId="4" borderId="0" xfId="0" applyFont="1" applyFill="1" applyAlignment="1">
      <alignment horizontal="left" vertical="center"/>
    </xf>
    <xf numFmtId="2" fontId="26" fillId="4" borderId="0" xfId="0" applyNumberFormat="1" applyFont="1" applyFill="1" applyAlignment="1">
      <alignment horizontal="center" vertical="center"/>
    </xf>
    <xf numFmtId="0" fontId="26" fillId="0" borderId="0" xfId="0" applyFont="1" applyFill="1" applyBorder="1" applyAlignment="1">
      <alignment horizontal="center" vertical="center"/>
    </xf>
    <xf numFmtId="0" fontId="9" fillId="0" borderId="0" xfId="0" applyFont="1" applyFill="1" applyBorder="1"/>
    <xf numFmtId="2" fontId="26" fillId="0" borderId="0" xfId="0" applyNumberFormat="1" applyFont="1" applyFill="1" applyBorder="1" applyAlignment="1">
      <alignment horizontal="center" vertical="center"/>
    </xf>
    <xf numFmtId="0" fontId="29" fillId="0" borderId="0" xfId="0" applyFont="1" applyFill="1" applyBorder="1"/>
    <xf numFmtId="0" fontId="4" fillId="0" borderId="0" xfId="0" applyFont="1" applyFill="1" applyBorder="1"/>
    <xf numFmtId="0" fontId="0" fillId="0" borderId="0" xfId="0" applyFill="1" applyBorder="1"/>
    <xf numFmtId="0" fontId="26" fillId="0" borderId="0" xfId="0" applyFont="1" applyFill="1" applyBorder="1"/>
    <xf numFmtId="2" fontId="9" fillId="0" borderId="0" xfId="0" applyNumberFormat="1" applyFont="1" applyFill="1" applyBorder="1" applyAlignment="1">
      <alignment horizontal="center" vertical="center"/>
    </xf>
    <xf numFmtId="0" fontId="37" fillId="0" borderId="0" xfId="0" applyFont="1" applyFill="1" applyBorder="1" applyAlignment="1">
      <alignment vertical="center" wrapText="1"/>
    </xf>
    <xf numFmtId="2" fontId="9" fillId="0" borderId="0" xfId="0" applyNumberFormat="1" applyFont="1" applyFill="1" applyBorder="1"/>
    <xf numFmtId="0" fontId="29" fillId="0" borderId="0" xfId="0" applyFont="1" applyFill="1" applyBorder="1" applyAlignment="1">
      <alignment horizontal="left" vertical="center" indent="1"/>
    </xf>
    <xf numFmtId="0" fontId="26" fillId="0" borderId="0" xfId="0" applyFont="1" applyFill="1" applyBorder="1" applyAlignment="1">
      <alignment horizontal="center"/>
    </xf>
    <xf numFmtId="0" fontId="9" fillId="0" borderId="0" xfId="3" applyFont="1" applyFill="1" applyBorder="1" applyAlignment="1">
      <alignment horizontal="left" vertical="center"/>
    </xf>
    <xf numFmtId="0" fontId="26" fillId="0" borderId="0" xfId="3" applyFont="1" applyFill="1" applyBorder="1" applyAlignment="1">
      <alignment horizontal="left" vertical="center"/>
    </xf>
    <xf numFmtId="1" fontId="9" fillId="0" borderId="0" xfId="0" applyNumberFormat="1" applyFont="1" applyFill="1" applyBorder="1"/>
    <xf numFmtId="0" fontId="38" fillId="0" borderId="0" xfId="3" applyFont="1" applyFill="1" applyBorder="1" applyAlignment="1">
      <alignment horizontal="left" vertical="center"/>
    </xf>
    <xf numFmtId="165" fontId="9" fillId="0" borderId="0" xfId="0" applyNumberFormat="1" applyFont="1" applyFill="1" applyBorder="1"/>
    <xf numFmtId="168" fontId="9" fillId="0" borderId="0" xfId="0" applyNumberFormat="1" applyFont="1" applyFill="1" applyBorder="1"/>
    <xf numFmtId="0" fontId="33" fillId="0" borderId="0" xfId="0" applyFont="1" applyFill="1" applyBorder="1" applyAlignment="1">
      <alignment horizontal="center" vertical="center"/>
    </xf>
    <xf numFmtId="1" fontId="33" fillId="0" borderId="0" xfId="0" applyNumberFormat="1" applyFont="1" applyFill="1" applyBorder="1" applyAlignment="1">
      <alignment horizontal="center" vertical="center"/>
    </xf>
    <xf numFmtId="0" fontId="33" fillId="0" borderId="0" xfId="0" applyFont="1" applyFill="1" applyBorder="1"/>
    <xf numFmtId="0" fontId="42" fillId="0" borderId="0" xfId="0" applyFont="1" applyFill="1" applyBorder="1"/>
    <xf numFmtId="0" fontId="36" fillId="0" borderId="0" xfId="0" applyFont="1" applyFill="1" applyBorder="1"/>
    <xf numFmtId="0" fontId="9" fillId="0" borderId="0" xfId="0" applyFont="1" applyFill="1"/>
    <xf numFmtId="0" fontId="9" fillId="0" borderId="0" xfId="0" applyFont="1" applyFill="1" applyAlignment="1">
      <alignment horizontal="left" vertical="center"/>
    </xf>
    <xf numFmtId="2" fontId="9" fillId="0" borderId="0" xfId="0" applyNumberFormat="1" applyFont="1" applyFill="1" applyAlignment="1">
      <alignment horizontal="center" vertical="center"/>
    </xf>
    <xf numFmtId="0" fontId="30" fillId="0" borderId="0" xfId="0" applyFont="1" applyFill="1"/>
    <xf numFmtId="0" fontId="39" fillId="0" borderId="0" xfId="0" applyFont="1" applyFill="1"/>
    <xf numFmtId="0" fontId="29" fillId="0" borderId="0" xfId="0" applyFont="1" applyFill="1"/>
    <xf numFmtId="164" fontId="29" fillId="0" borderId="0" xfId="0" applyNumberFormat="1" applyFont="1" applyFill="1"/>
    <xf numFmtId="0" fontId="29" fillId="0" borderId="0" xfId="0" applyFont="1" applyFill="1" applyAlignment="1">
      <alignment wrapText="1"/>
    </xf>
    <xf numFmtId="0" fontId="30" fillId="0" borderId="0" xfId="0" applyFont="1" applyFill="1" applyAlignment="1">
      <alignment wrapText="1"/>
    </xf>
    <xf numFmtId="168" fontId="9" fillId="0" borderId="0" xfId="0" applyNumberFormat="1" applyFont="1" applyFill="1" applyAlignment="1">
      <alignment horizontal="left" vertical="center"/>
    </xf>
    <xf numFmtId="0" fontId="26" fillId="0" borderId="0" xfId="0" applyFont="1" applyFill="1" applyAlignment="1">
      <alignment wrapText="1"/>
    </xf>
    <xf numFmtId="0" fontId="9" fillId="0" borderId="0" xfId="0" applyFont="1" applyFill="1" applyAlignment="1">
      <alignment wrapText="1"/>
    </xf>
    <xf numFmtId="2" fontId="29" fillId="0" borderId="0" xfId="0" applyNumberFormat="1" applyFont="1" applyFill="1"/>
    <xf numFmtId="0" fontId="26" fillId="0" borderId="0" xfId="0" applyFont="1" applyFill="1" applyAlignment="1">
      <alignment horizontal="center" vertical="center"/>
    </xf>
    <xf numFmtId="0" fontId="28" fillId="0" borderId="4" xfId="0" applyFont="1" applyFill="1" applyBorder="1"/>
    <xf numFmtId="0" fontId="29" fillId="0" borderId="4" xfId="0" applyFont="1" applyFill="1" applyBorder="1"/>
    <xf numFmtId="0" fontId="9" fillId="0" borderId="4" xfId="0" applyFont="1" applyFill="1" applyBorder="1"/>
    <xf numFmtId="0" fontId="9" fillId="0" borderId="11" xfId="0" applyFont="1" applyFill="1" applyBorder="1"/>
    <xf numFmtId="0" fontId="0" fillId="0" borderId="0" xfId="0" applyFill="1"/>
    <xf numFmtId="0" fontId="9" fillId="0" borderId="0" xfId="0" applyFont="1" applyFill="1" applyAlignment="1">
      <alignment horizontal="center" vertical="center"/>
    </xf>
    <xf numFmtId="0" fontId="9" fillId="0" borderId="6" xfId="0" applyFont="1" applyFill="1" applyBorder="1"/>
    <xf numFmtId="0" fontId="9" fillId="0" borderId="0" xfId="0" applyFont="1" applyAlignment="1">
      <alignment horizontal="right"/>
    </xf>
    <xf numFmtId="0" fontId="29" fillId="0" borderId="0" xfId="0" applyFont="1" applyAlignment="1">
      <alignment horizontal="right"/>
    </xf>
    <xf numFmtId="164" fontId="9" fillId="0" borderId="0" xfId="0" applyNumberFormat="1" applyFont="1" applyAlignment="1">
      <alignment horizontal="right"/>
    </xf>
    <xf numFmtId="2" fontId="9" fillId="0" borderId="0" xfId="0" applyNumberFormat="1" applyFont="1" applyAlignment="1">
      <alignment horizontal="right"/>
    </xf>
    <xf numFmtId="0" fontId="26" fillId="0" borderId="2" xfId="0" applyFont="1" applyBorder="1" applyAlignment="1">
      <alignment horizontal="right" vertical="center"/>
    </xf>
    <xf numFmtId="2" fontId="9" fillId="0" borderId="0" xfId="0" applyNumberFormat="1" applyFont="1" applyFill="1" applyAlignment="1">
      <alignment horizontal="right" vertical="center"/>
    </xf>
    <xf numFmtId="0" fontId="9" fillId="0" borderId="0" xfId="0" applyFont="1" applyFill="1" applyAlignment="1">
      <alignment horizontal="right" vertical="center"/>
    </xf>
    <xf numFmtId="164" fontId="29" fillId="0" borderId="0" xfId="0" applyNumberFormat="1" applyFont="1" applyFill="1" applyAlignment="1">
      <alignment horizontal="right"/>
    </xf>
    <xf numFmtId="2" fontId="29" fillId="0" borderId="0" xfId="0" applyNumberFormat="1" applyFont="1" applyFill="1" applyAlignment="1">
      <alignment horizontal="right"/>
    </xf>
    <xf numFmtId="0" fontId="9" fillId="0" borderId="0" xfId="0" applyFont="1" applyAlignment="1">
      <alignment horizontal="right" vertical="center"/>
    </xf>
    <xf numFmtId="164" fontId="26" fillId="0" borderId="0" xfId="0" applyNumberFormat="1" applyFont="1" applyAlignment="1">
      <alignment horizontal="right" vertical="center"/>
    </xf>
    <xf numFmtId="0" fontId="26" fillId="0" borderId="0" xfId="0" applyFont="1" applyAlignment="1">
      <alignment horizontal="right" vertical="center"/>
    </xf>
    <xf numFmtId="0" fontId="33" fillId="0" borderId="0" xfId="0" applyFont="1" applyBorder="1" applyAlignment="1">
      <alignment horizontal="right" vertical="center"/>
    </xf>
    <xf numFmtId="1" fontId="26" fillId="0" borderId="0" xfId="0" applyNumberFormat="1" applyFont="1" applyAlignment="1">
      <alignment horizontal="right" vertical="center"/>
    </xf>
    <xf numFmtId="2" fontId="9" fillId="0" borderId="0" xfId="0" applyNumberFormat="1" applyFont="1" applyAlignment="1">
      <alignment horizontal="right" vertical="center"/>
    </xf>
    <xf numFmtId="165" fontId="9" fillId="0" borderId="0" xfId="0" applyNumberFormat="1" applyFont="1" applyFill="1" applyAlignment="1">
      <alignment horizontal="right" vertical="center"/>
    </xf>
    <xf numFmtId="165" fontId="29" fillId="0" borderId="0" xfId="0" applyNumberFormat="1" applyFont="1" applyFill="1" applyAlignment="1">
      <alignment horizontal="right"/>
    </xf>
    <xf numFmtId="164" fontId="29" fillId="0" borderId="0" xfId="0" applyNumberFormat="1" applyFont="1" applyAlignment="1">
      <alignment horizontal="right"/>
    </xf>
    <xf numFmtId="164" fontId="9" fillId="0" borderId="0" xfId="0" applyNumberFormat="1" applyFont="1" applyFill="1" applyAlignment="1">
      <alignment horizontal="right" vertical="center"/>
    </xf>
    <xf numFmtId="164" fontId="30" fillId="0" borderId="0" xfId="0" applyNumberFormat="1" applyFont="1" applyFill="1" applyAlignment="1">
      <alignment horizontal="right"/>
    </xf>
    <xf numFmtId="164" fontId="9" fillId="0" borderId="0" xfId="0" applyNumberFormat="1" applyFont="1" applyAlignment="1">
      <alignment horizontal="right" vertical="center"/>
    </xf>
    <xf numFmtId="167" fontId="9" fillId="0" borderId="0" xfId="0" applyNumberFormat="1" applyFont="1" applyFill="1" applyAlignment="1">
      <alignment horizontal="right" vertical="center"/>
    </xf>
    <xf numFmtId="165" fontId="30" fillId="0" borderId="0" xfId="0" applyNumberFormat="1" applyFont="1" applyFill="1"/>
    <xf numFmtId="165" fontId="29" fillId="0" borderId="0" xfId="0" applyNumberFormat="1" applyFont="1" applyFill="1"/>
    <xf numFmtId="164" fontId="30" fillId="0" borderId="0" xfId="0" applyNumberFormat="1" applyFont="1" applyFill="1"/>
    <xf numFmtId="164" fontId="9" fillId="0" borderId="0" xfId="0" applyNumberFormat="1" applyFont="1" applyFill="1" applyAlignment="1">
      <alignment horizontal="center" vertical="center"/>
    </xf>
    <xf numFmtId="0" fontId="9" fillId="0" borderId="4" xfId="0" applyFont="1" applyFill="1" applyBorder="1" applyAlignment="1">
      <alignment horizontal="center"/>
    </xf>
    <xf numFmtId="165" fontId="9" fillId="0" borderId="0" xfId="0" applyNumberFormat="1" applyFont="1" applyFill="1" applyAlignment="1">
      <alignment horizontal="center" vertical="center"/>
    </xf>
    <xf numFmtId="2" fontId="9" fillId="0" borderId="0" xfId="0" applyNumberFormat="1" applyFont="1" applyFill="1"/>
    <xf numFmtId="2" fontId="9" fillId="0" borderId="0" xfId="0" applyNumberFormat="1" applyFont="1" applyFill="1" applyAlignment="1">
      <alignment horizontal="right"/>
    </xf>
    <xf numFmtId="2" fontId="30" fillId="0" borderId="0" xfId="0" applyNumberFormat="1" applyFont="1" applyFill="1" applyAlignment="1">
      <alignment horizontal="right"/>
    </xf>
    <xf numFmtId="164" fontId="30" fillId="0" borderId="0" xfId="0" applyNumberFormat="1" applyFont="1" applyFill="1" applyAlignment="1">
      <alignment horizontal="right" vertical="center"/>
    </xf>
    <xf numFmtId="0" fontId="29" fillId="0" borderId="58" xfId="0" applyFont="1" applyFill="1" applyBorder="1"/>
    <xf numFmtId="0" fontId="29" fillId="0" borderId="59" xfId="0" applyFont="1" applyFill="1" applyBorder="1"/>
    <xf numFmtId="0" fontId="29" fillId="0" borderId="60" xfId="0" applyFont="1" applyFill="1" applyBorder="1"/>
    <xf numFmtId="0" fontId="9" fillId="0" borderId="59" xfId="0" applyFont="1" applyFill="1" applyBorder="1"/>
    <xf numFmtId="0" fontId="9" fillId="0" borderId="61" xfId="0" applyFont="1" applyFill="1" applyBorder="1"/>
    <xf numFmtId="0" fontId="29" fillId="0" borderId="11" xfId="0" applyFont="1" applyBorder="1"/>
    <xf numFmtId="0" fontId="9" fillId="0" borderId="62" xfId="0" applyFont="1" applyBorder="1"/>
    <xf numFmtId="0" fontId="28" fillId="0" borderId="62" xfId="0" applyFont="1" applyBorder="1"/>
    <xf numFmtId="0" fontId="28" fillId="0" borderId="63" xfId="0" applyFont="1" applyFill="1" applyBorder="1"/>
    <xf numFmtId="0" fontId="28" fillId="0" borderId="62" xfId="0" applyFont="1" applyFill="1" applyBorder="1"/>
    <xf numFmtId="0" fontId="31" fillId="0" borderId="63" xfId="0" applyFont="1" applyBorder="1"/>
    <xf numFmtId="0" fontId="31" fillId="0" borderId="62" xfId="0" applyFont="1" applyBorder="1"/>
    <xf numFmtId="0" fontId="9" fillId="0" borderId="64" xfId="0" applyFont="1" applyBorder="1"/>
    <xf numFmtId="0" fontId="29" fillId="0" borderId="7" xfId="0" applyFont="1" applyBorder="1"/>
    <xf numFmtId="0" fontId="9" fillId="0" borderId="65" xfId="0" applyFont="1" applyBorder="1"/>
    <xf numFmtId="0" fontId="9" fillId="0" borderId="66" xfId="0" applyFont="1" applyBorder="1"/>
    <xf numFmtId="0" fontId="26" fillId="0" borderId="67" xfId="0" applyFont="1" applyBorder="1"/>
    <xf numFmtId="0" fontId="26" fillId="0" borderId="68" xfId="0" applyFont="1" applyBorder="1"/>
    <xf numFmtId="0" fontId="26" fillId="0" borderId="69" xfId="0" applyFont="1" applyBorder="1"/>
    <xf numFmtId="0" fontId="26" fillId="0" borderId="70" xfId="0" applyFont="1" applyBorder="1"/>
    <xf numFmtId="0" fontId="9" fillId="0" borderId="63" xfId="0" applyFont="1" applyBorder="1"/>
    <xf numFmtId="0" fontId="29" fillId="0" borderId="58" xfId="0" applyFont="1" applyBorder="1"/>
    <xf numFmtId="0" fontId="29" fillId="0" borderId="59" xfId="0" applyFont="1" applyBorder="1"/>
    <xf numFmtId="0" fontId="29" fillId="0" borderId="61" xfId="0" applyFont="1" applyBorder="1"/>
    <xf numFmtId="0" fontId="9" fillId="0" borderId="0" xfId="0" applyFont="1" applyBorder="1"/>
    <xf numFmtId="0" fontId="0" fillId="0" borderId="0" xfId="0" applyAlignment="1">
      <alignment horizontal="right"/>
    </xf>
    <xf numFmtId="164" fontId="9" fillId="0" borderId="0" xfId="0" applyNumberFormat="1" applyFont="1" applyAlignment="1">
      <alignment horizontal="left" vertical="center"/>
    </xf>
    <xf numFmtId="0" fontId="10" fillId="0" borderId="0" xfId="1" applyFont="1" applyFill="1" applyAlignment="1">
      <alignment vertical="center" wrapText="1"/>
    </xf>
    <xf numFmtId="10" fontId="4" fillId="0" borderId="0" xfId="1" applyNumberFormat="1" applyFont="1" applyFill="1"/>
    <xf numFmtId="0" fontId="4" fillId="0" borderId="0" xfId="1" applyFont="1" applyFill="1"/>
    <xf numFmtId="0" fontId="17" fillId="0" borderId="0" xfId="1" applyFont="1" applyFill="1"/>
    <xf numFmtId="169" fontId="4" fillId="0" borderId="0" xfId="1" applyNumberFormat="1" applyFont="1" applyFill="1"/>
    <xf numFmtId="9" fontId="0" fillId="0" borderId="0" xfId="0" applyNumberFormat="1" applyFill="1"/>
    <xf numFmtId="0" fontId="4" fillId="0" borderId="0" xfId="0" applyFont="1" applyFill="1"/>
    <xf numFmtId="165" fontId="0" fillId="0" borderId="0" xfId="0" applyNumberFormat="1" applyFill="1"/>
    <xf numFmtId="1" fontId="4" fillId="5" borderId="0" xfId="1" applyNumberFormat="1" applyFont="1" applyFill="1"/>
    <xf numFmtId="0" fontId="0" fillId="0" borderId="0" xfId="0" applyFill="1" applyAlignment="1">
      <alignment horizontal="left"/>
    </xf>
    <xf numFmtId="9" fontId="0" fillId="0" borderId="0" xfId="0" applyNumberFormat="1" applyFill="1" applyAlignment="1">
      <alignment horizontal="left"/>
    </xf>
    <xf numFmtId="0" fontId="10" fillId="0" borderId="0" xfId="1" applyFont="1" applyFill="1" applyAlignment="1">
      <alignment horizontal="center" vertical="center" wrapText="1"/>
    </xf>
    <xf numFmtId="0" fontId="11" fillId="0" borderId="0" xfId="1" applyFont="1" applyFill="1" applyAlignment="1">
      <alignment horizontal="center" vertical="center"/>
    </xf>
    <xf numFmtId="0" fontId="11" fillId="0" borderId="0" xfId="1" applyFont="1" applyFill="1"/>
    <xf numFmtId="10" fontId="0" fillId="0" borderId="0" xfId="0" applyNumberFormat="1" applyFill="1"/>
    <xf numFmtId="0" fontId="27" fillId="0" borderId="0" xfId="0" applyFont="1" applyFill="1"/>
    <xf numFmtId="0" fontId="0" fillId="0" borderId="0" xfId="0" applyFill="1" applyAlignment="1">
      <alignment horizontal="center" vertical="center"/>
    </xf>
    <xf numFmtId="0" fontId="26" fillId="0" borderId="16" xfId="0" applyFont="1" applyBorder="1" applyAlignment="1">
      <alignment horizontal="center" vertical="center"/>
    </xf>
    <xf numFmtId="0" fontId="9" fillId="0" borderId="16" xfId="0" applyFont="1" applyBorder="1"/>
    <xf numFmtId="0" fontId="4" fillId="0" borderId="4" xfId="0" applyFont="1" applyFill="1" applyBorder="1"/>
    <xf numFmtId="0" fontId="0" fillId="0" borderId="4" xfId="0" applyFill="1" applyBorder="1"/>
    <xf numFmtId="0" fontId="31" fillId="0" borderId="4" xfId="0" applyFont="1" applyFill="1" applyBorder="1"/>
    <xf numFmtId="0" fontId="29" fillId="0" borderId="4" xfId="0" applyFont="1" applyFill="1" applyBorder="1" applyAlignment="1">
      <alignment wrapText="1"/>
    </xf>
    <xf numFmtId="0" fontId="4" fillId="0" borderId="4" xfId="0" applyFont="1" applyFill="1" applyBorder="1" applyAlignment="1">
      <alignment wrapText="1"/>
    </xf>
    <xf numFmtId="0" fontId="28" fillId="0" borderId="6" xfId="0" applyFont="1" applyBorder="1"/>
    <xf numFmtId="0" fontId="9" fillId="0" borderId="59" xfId="0" applyFont="1" applyBorder="1"/>
    <xf numFmtId="164" fontId="33" fillId="0" borderId="0" xfId="0" applyNumberFormat="1" applyFont="1" applyBorder="1"/>
    <xf numFmtId="0" fontId="9" fillId="0" borderId="4" xfId="0" applyFont="1" applyBorder="1" applyAlignment="1">
      <alignment horizontal="center" vertical="center"/>
    </xf>
    <xf numFmtId="0" fontId="9" fillId="0" borderId="4" xfId="0" applyFont="1" applyBorder="1" applyAlignment="1">
      <alignment horizontal="left" vertical="center"/>
    </xf>
    <xf numFmtId="0" fontId="26" fillId="0" borderId="5" xfId="0" applyFont="1" applyBorder="1"/>
    <xf numFmtId="0" fontId="26" fillId="0" borderId="71" xfId="0" applyFont="1" applyBorder="1"/>
    <xf numFmtId="164" fontId="26" fillId="3" borderId="0" xfId="0" applyNumberFormat="1" applyFont="1" applyFill="1" applyAlignment="1">
      <alignment horizontal="right" vertical="center"/>
    </xf>
    <xf numFmtId="0" fontId="9" fillId="0" borderId="0" xfId="0" applyFont="1" applyAlignment="1">
      <alignment horizontal="center" wrapText="1"/>
    </xf>
    <xf numFmtId="0" fontId="9" fillId="0" borderId="0" xfId="0" applyFont="1" applyAlignment="1">
      <alignment horizontal="left" vertical="center"/>
    </xf>
    <xf numFmtId="0" fontId="37" fillId="0" borderId="0" xfId="0" applyFont="1" applyAlignment="1">
      <alignment horizontal="center" vertical="center" wrapText="1"/>
    </xf>
    <xf numFmtId="0" fontId="9" fillId="0" borderId="0" xfId="0" applyFont="1" applyAlignment="1">
      <alignment horizontal="center" vertical="center"/>
    </xf>
    <xf numFmtId="0" fontId="9" fillId="0" borderId="3" xfId="0" applyFont="1" applyBorder="1" applyAlignment="1">
      <alignment horizontal="center"/>
    </xf>
    <xf numFmtId="0" fontId="37" fillId="0" borderId="0" xfId="0" applyFont="1" applyFill="1" applyBorder="1" applyAlignment="1">
      <alignment horizontal="center" vertical="center" wrapText="1"/>
    </xf>
    <xf numFmtId="0" fontId="9" fillId="0" borderId="0" xfId="0" applyFont="1" applyFill="1" applyBorder="1" applyAlignment="1">
      <alignment horizontal="left" vertical="center"/>
    </xf>
    <xf numFmtId="0" fontId="9" fillId="0" borderId="0" xfId="0" applyFont="1" applyFill="1" applyBorder="1" applyAlignment="1">
      <alignment horizontal="center" wrapText="1"/>
    </xf>
    <xf numFmtId="0" fontId="16" fillId="6" borderId="0" xfId="1" applyFont="1" applyFill="1" applyAlignment="1">
      <alignment horizontal="left" vertical="center"/>
    </xf>
    <xf numFmtId="0" fontId="4" fillId="8" borderId="42" xfId="1" applyFont="1" applyFill="1" applyBorder="1" applyAlignment="1">
      <alignment horizontal="left" vertical="center"/>
    </xf>
    <xf numFmtId="0" fontId="4" fillId="8" borderId="30" xfId="1" applyFont="1" applyFill="1" applyBorder="1" applyAlignment="1">
      <alignment horizontal="left" vertical="center"/>
    </xf>
    <xf numFmtId="0" fontId="10" fillId="0" borderId="0" xfId="1" applyFont="1" applyAlignment="1">
      <alignment horizontal="center" vertical="center" wrapText="1"/>
    </xf>
    <xf numFmtId="0" fontId="4" fillId="8" borderId="29" xfId="1" applyFont="1" applyFill="1" applyBorder="1" applyAlignment="1">
      <alignment horizontal="left" vertical="center"/>
    </xf>
    <xf numFmtId="0" fontId="9" fillId="0" borderId="0" xfId="0" applyFont="1" applyAlignment="1">
      <alignment horizontal="center" vertical="center" wrapText="1"/>
    </xf>
    <xf numFmtId="0" fontId="9" fillId="0" borderId="0" xfId="0" applyFont="1" applyAlignment="1">
      <alignment horizontal="left" vertical="center"/>
    </xf>
    <xf numFmtId="0" fontId="26" fillId="0" borderId="0" xfId="0" applyFont="1" applyAlignment="1">
      <alignment horizontal="left"/>
    </xf>
    <xf numFmtId="0" fontId="26" fillId="0" borderId="16" xfId="0" applyFont="1" applyBorder="1" applyAlignment="1">
      <alignment horizontal="left"/>
    </xf>
    <xf numFmtId="0" fontId="33" fillId="0" borderId="3" xfId="0" applyFont="1" applyBorder="1" applyAlignment="1">
      <alignment horizontal="center" vertical="center"/>
    </xf>
    <xf numFmtId="0" fontId="9" fillId="0" borderId="0" xfId="0" applyFont="1" applyAlignment="1">
      <alignment horizontal="center" wrapText="1"/>
    </xf>
    <xf numFmtId="0" fontId="9" fillId="0" borderId="31" xfId="0" applyFont="1" applyBorder="1" applyAlignment="1">
      <alignment horizontal="center"/>
    </xf>
    <xf numFmtId="0" fontId="9" fillId="0" borderId="49" xfId="0" applyFont="1" applyBorder="1" applyAlignment="1">
      <alignment horizontal="center"/>
    </xf>
    <xf numFmtId="0" fontId="9" fillId="0" borderId="29" xfId="0" applyFont="1" applyBorder="1" applyAlignment="1">
      <alignment horizontal="center"/>
    </xf>
    <xf numFmtId="0" fontId="9" fillId="0" borderId="50" xfId="0" applyFont="1" applyBorder="1" applyAlignment="1">
      <alignment horizontal="center"/>
    </xf>
    <xf numFmtId="0" fontId="9" fillId="0" borderId="51" xfId="0" applyFont="1" applyBorder="1" applyAlignment="1">
      <alignment horizontal="center"/>
    </xf>
    <xf numFmtId="0" fontId="9" fillId="0" borderId="48" xfId="0" applyFont="1" applyBorder="1" applyAlignment="1">
      <alignment horizontal="center"/>
    </xf>
    <xf numFmtId="0" fontId="9" fillId="0" borderId="52" xfId="0" applyFont="1" applyBorder="1" applyAlignment="1">
      <alignment horizontal="center"/>
    </xf>
    <xf numFmtId="0" fontId="9" fillId="0" borderId="53" xfId="0" applyFont="1" applyBorder="1" applyAlignment="1">
      <alignment horizontal="center"/>
    </xf>
    <xf numFmtId="0" fontId="9" fillId="0" borderId="0" xfId="0" applyFont="1" applyAlignment="1">
      <alignment horizontal="center" vertical="center"/>
    </xf>
    <xf numFmtId="0" fontId="26" fillId="0" borderId="0" xfId="0" applyFont="1" applyAlignment="1">
      <alignment horizontal="center" wrapText="1"/>
    </xf>
    <xf numFmtId="0" fontId="37" fillId="0" borderId="0" xfId="0" applyFont="1" applyAlignment="1">
      <alignment horizontal="center" vertical="center" wrapText="1"/>
    </xf>
    <xf numFmtId="0" fontId="26" fillId="0" borderId="0" xfId="0" applyFont="1" applyAlignment="1">
      <alignment horizontal="center" vertical="center" wrapText="1"/>
    </xf>
    <xf numFmtId="0" fontId="9" fillId="0" borderId="3" xfId="0" applyFont="1" applyBorder="1" applyAlignment="1">
      <alignment horizontal="center"/>
    </xf>
    <xf numFmtId="0" fontId="33" fillId="0" borderId="54" xfId="0" applyFont="1" applyBorder="1" applyAlignment="1">
      <alignment horizontal="center" vertical="center"/>
    </xf>
    <xf numFmtId="0" fontId="33" fillId="0" borderId="55" xfId="0" applyFont="1" applyBorder="1" applyAlignment="1">
      <alignment horizontal="center" vertical="center"/>
    </xf>
    <xf numFmtId="0" fontId="33" fillId="0" borderId="56" xfId="0" applyFont="1" applyBorder="1" applyAlignment="1">
      <alignment horizontal="center" vertical="center"/>
    </xf>
    <xf numFmtId="0" fontId="34" fillId="0" borderId="54" xfId="0" applyFont="1" applyBorder="1" applyAlignment="1">
      <alignment horizontal="center" vertical="center"/>
    </xf>
    <xf numFmtId="0" fontId="34" fillId="0" borderId="55" xfId="0" applyFont="1" applyBorder="1" applyAlignment="1">
      <alignment horizontal="center" vertical="center"/>
    </xf>
    <xf numFmtId="0" fontId="34" fillId="0" borderId="56" xfId="0" applyFont="1" applyBorder="1" applyAlignment="1">
      <alignment horizontal="center" vertical="center"/>
    </xf>
    <xf numFmtId="0" fontId="9" fillId="0" borderId="57" xfId="0" applyFont="1" applyBorder="1" applyAlignment="1">
      <alignment horizontal="center"/>
    </xf>
    <xf numFmtId="0" fontId="26" fillId="0" borderId="0" xfId="0" applyFont="1" applyFill="1" applyBorder="1" applyAlignment="1">
      <alignment horizontal="center" wrapText="1"/>
    </xf>
    <xf numFmtId="0" fontId="9" fillId="0" borderId="0" xfId="0" applyFont="1" applyFill="1" applyBorder="1" applyAlignment="1">
      <alignment horizontal="center" wrapText="1"/>
    </xf>
    <xf numFmtId="0" fontId="37" fillId="0" borderId="0" xfId="0" applyFont="1" applyFill="1" applyBorder="1" applyAlignment="1">
      <alignment horizontal="center" vertical="center" wrapText="1"/>
    </xf>
    <xf numFmtId="0" fontId="26" fillId="0" borderId="0" xfId="0" applyFont="1" applyFill="1" applyBorder="1" applyAlignment="1">
      <alignment horizontal="center" vertical="center" wrapText="1"/>
    </xf>
    <xf numFmtId="0" fontId="9" fillId="0" borderId="0" xfId="0" applyFont="1" applyFill="1" applyBorder="1" applyAlignment="1">
      <alignment horizontal="center" vertical="center" wrapText="1"/>
    </xf>
    <xf numFmtId="0" fontId="9" fillId="0" borderId="0" xfId="0" applyFont="1" applyFill="1" applyBorder="1" applyAlignment="1">
      <alignment horizontal="left" vertical="center"/>
    </xf>
    <xf numFmtId="0" fontId="10" fillId="0" borderId="0" xfId="1" applyFont="1" applyAlignment="1">
      <alignment horizontal="center" vertical="center" wrapText="1"/>
    </xf>
    <xf numFmtId="0" fontId="4" fillId="8" borderId="31" xfId="1" applyFont="1" applyFill="1" applyBorder="1" applyAlignment="1">
      <alignment wrapText="1"/>
    </xf>
    <xf numFmtId="0" fontId="4" fillId="8" borderId="32" xfId="1" applyFont="1" applyFill="1" applyBorder="1" applyAlignment="1">
      <alignment wrapText="1"/>
    </xf>
    <xf numFmtId="0" fontId="4" fillId="8" borderId="29" xfId="1" applyFont="1" applyFill="1" applyBorder="1" applyAlignment="1">
      <alignment horizontal="left" vertical="center"/>
    </xf>
    <xf numFmtId="0" fontId="4" fillId="8" borderId="30" xfId="1" applyFont="1" applyFill="1" applyBorder="1" applyAlignment="1">
      <alignment horizontal="left" vertical="center"/>
    </xf>
    <xf numFmtId="0" fontId="4" fillId="8" borderId="31" xfId="1" applyFont="1" applyFill="1" applyBorder="1" applyAlignment="1">
      <alignment horizontal="left" wrapText="1"/>
    </xf>
    <xf numFmtId="0" fontId="4" fillId="8" borderId="32" xfId="1" applyFont="1" applyFill="1" applyBorder="1" applyAlignment="1">
      <alignment horizontal="left" wrapText="1"/>
    </xf>
    <xf numFmtId="0" fontId="11" fillId="0" borderId="25" xfId="1" applyFont="1" applyBorder="1" applyAlignment="1">
      <alignment horizontal="center" vertical="center" wrapText="1"/>
    </xf>
    <xf numFmtId="0" fontId="22" fillId="5" borderId="37" xfId="1" applyFont="1" applyFill="1" applyBorder="1" applyAlignment="1">
      <alignment horizontal="center" vertical="center"/>
    </xf>
    <xf numFmtId="0" fontId="22" fillId="5" borderId="2" xfId="1" applyFont="1" applyFill="1" applyBorder="1" applyAlignment="1">
      <alignment horizontal="center" vertical="center"/>
    </xf>
    <xf numFmtId="0" fontId="4" fillId="8" borderId="31" xfId="1" applyFont="1" applyFill="1" applyBorder="1" applyAlignment="1">
      <alignment horizontal="left" vertical="center"/>
    </xf>
    <xf numFmtId="0" fontId="4" fillId="8" borderId="32" xfId="1" applyFont="1" applyFill="1" applyBorder="1" applyAlignment="1">
      <alignment horizontal="left" vertical="center"/>
    </xf>
    <xf numFmtId="0" fontId="4" fillId="8" borderId="34" xfId="0" applyFont="1" applyFill="1" applyBorder="1" applyAlignment="1"/>
    <xf numFmtId="0" fontId="4" fillId="8" borderId="32" xfId="0" applyFont="1" applyFill="1" applyBorder="1" applyAlignment="1"/>
    <xf numFmtId="0" fontId="4" fillId="8" borderId="34" xfId="0" applyFont="1" applyFill="1" applyBorder="1" applyAlignment="1">
      <alignment wrapText="1"/>
    </xf>
    <xf numFmtId="0" fontId="4" fillId="8" borderId="32" xfId="0" applyFont="1" applyFill="1" applyBorder="1" applyAlignment="1">
      <alignment wrapText="1"/>
    </xf>
    <xf numFmtId="0" fontId="4" fillId="8" borderId="34" xfId="0" applyFont="1" applyFill="1" applyBorder="1" applyAlignment="1">
      <alignment horizontal="left" wrapText="1"/>
    </xf>
    <xf numFmtId="0" fontId="4" fillId="8" borderId="32" xfId="0" applyFont="1" applyFill="1" applyBorder="1" applyAlignment="1">
      <alignment horizontal="left" wrapText="1"/>
    </xf>
    <xf numFmtId="0" fontId="19" fillId="10" borderId="0" xfId="0" applyFont="1" applyFill="1" applyAlignment="1">
      <alignment horizontal="center"/>
    </xf>
    <xf numFmtId="0" fontId="7" fillId="10" borderId="0" xfId="0" applyFont="1" applyFill="1" applyAlignment="1">
      <alignment horizontal="center"/>
    </xf>
    <xf numFmtId="0" fontId="20" fillId="8" borderId="34" xfId="0" applyFont="1" applyFill="1" applyBorder="1" applyAlignment="1">
      <alignment wrapText="1"/>
    </xf>
    <xf numFmtId="0" fontId="20" fillId="8" borderId="32" xfId="0" applyFont="1" applyFill="1" applyBorder="1" applyAlignment="1">
      <alignment wrapText="1"/>
    </xf>
    <xf numFmtId="0" fontId="20" fillId="8" borderId="34" xfId="0" applyFont="1" applyFill="1" applyBorder="1" applyAlignment="1">
      <alignment horizontal="left" wrapText="1"/>
    </xf>
    <xf numFmtId="0" fontId="20" fillId="8" borderId="32" xfId="0" applyFont="1" applyFill="1" applyBorder="1" applyAlignment="1">
      <alignment horizontal="left" wrapText="1"/>
    </xf>
    <xf numFmtId="0" fontId="4" fillId="8" borderId="34" xfId="1" applyFont="1" applyFill="1" applyBorder="1" applyAlignment="1">
      <alignment wrapText="1"/>
    </xf>
    <xf numFmtId="0" fontId="4" fillId="8" borderId="42" xfId="1" applyFont="1" applyFill="1" applyBorder="1" applyAlignment="1">
      <alignment horizontal="left" vertical="center"/>
    </xf>
    <xf numFmtId="0" fontId="4" fillId="8" borderId="34" xfId="1" applyFont="1" applyFill="1" applyBorder="1" applyAlignment="1">
      <alignment horizontal="left" wrapText="1"/>
    </xf>
    <xf numFmtId="0" fontId="4" fillId="8" borderId="34" xfId="1" applyFont="1" applyFill="1" applyBorder="1" applyAlignment="1">
      <alignment horizontal="left" vertical="center"/>
    </xf>
    <xf numFmtId="0" fontId="16" fillId="6" borderId="0" xfId="1" applyFont="1" applyFill="1" applyAlignment="1">
      <alignment horizontal="left" vertical="center"/>
    </xf>
    <xf numFmtId="0" fontId="20" fillId="8" borderId="34" xfId="1" applyFont="1" applyFill="1" applyBorder="1" applyAlignment="1">
      <alignment wrapText="1"/>
    </xf>
    <xf numFmtId="0" fontId="20" fillId="8" borderId="32" xfId="1" applyFont="1" applyFill="1" applyBorder="1" applyAlignment="1">
      <alignment wrapText="1"/>
    </xf>
    <xf numFmtId="0" fontId="20" fillId="11" borderId="43" xfId="1" applyFont="1" applyFill="1" applyBorder="1" applyAlignment="1">
      <alignment horizontal="center" wrapText="1"/>
    </xf>
    <xf numFmtId="0" fontId="20" fillId="11" borderId="33" xfId="1" applyFont="1" applyFill="1" applyBorder="1" applyAlignment="1">
      <alignment horizontal="center" wrapText="1"/>
    </xf>
  </cellXfs>
  <cellStyles count="4">
    <cellStyle name="Hipervínculo 2" xfId="2" xr:uid="{1AA29F2E-0AAE-4E35-AB3E-5958BC151AE7}"/>
    <cellStyle name="Normal" xfId="0" builtinId="0"/>
    <cellStyle name="Normal 3" xfId="1" xr:uid="{D223D998-448D-4FE6-95EC-031BAB74B6A6}"/>
    <cellStyle name="Normal 4" xfId="3" xr:uid="{064E889D-7079-443A-9304-F3C4691E44FB}"/>
  </cellStyles>
  <dxfs count="5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EBD7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theme" Target="theme/theme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5.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BAU</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'[1]Calibración Agricultura-OseMOSY'!$D$98</c:f>
              <c:strCache>
                <c:ptCount val="1"/>
                <c:pt idx="0">
                  <c:v>Banano y plátano [Mton]</c:v>
                </c:pt>
              </c:strCache>
            </c:strRef>
          </c:tx>
          <c:spPr>
            <a:ln w="19050" cap="rnd">
              <a:solidFill>
                <a:schemeClr val="accent1"/>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Agricultura-OseMOSY'!$M$98:$BM$98</c:f>
              <c:numCache>
                <c:formatCode>General</c:formatCode>
                <c:ptCount val="53"/>
                <c:pt idx="0">
                  <c:v>7.1576029999999999</c:v>
                </c:pt>
                <c:pt idx="1">
                  <c:v>7.3329269999999998</c:v>
                </c:pt>
                <c:pt idx="2">
                  <c:v>7.3906489999999998</c:v>
                </c:pt>
                <c:pt idx="3">
                  <c:v>7.4483709999999999</c:v>
                </c:pt>
                <c:pt idx="4">
                  <c:v>7.6494770169999988</c:v>
                </c:pt>
                <c:pt idx="5">
                  <c:v>7.886610804526998</c:v>
                </c:pt>
                <c:pt idx="6">
                  <c:v>8.1232091286628076</c:v>
                </c:pt>
                <c:pt idx="7">
                  <c:v>8.3425357751367031</c:v>
                </c:pt>
                <c:pt idx="8">
                  <c:v>8.3842484540123863</c:v>
                </c:pt>
                <c:pt idx="9">
                  <c:v>8.4261696962824466</c:v>
                </c:pt>
                <c:pt idx="10">
                  <c:v>8.4683005447638582</c:v>
                </c:pt>
                <c:pt idx="11">
                  <c:v>8.5106420474876767</c:v>
                </c:pt>
                <c:pt idx="12">
                  <c:v>8.5531952577251147</c:v>
                </c:pt>
                <c:pt idx="13">
                  <c:v>8.595961234013739</c:v>
                </c:pt>
                <c:pt idx="14">
                  <c:v>8.6389410401838074</c:v>
                </c:pt>
                <c:pt idx="15">
                  <c:v>8.6821357453847252</c:v>
                </c:pt>
                <c:pt idx="16">
                  <c:v>8.7255464241116485</c:v>
                </c:pt>
                <c:pt idx="17">
                  <c:v>8.7691741562322054</c:v>
                </c:pt>
                <c:pt idx="18">
                  <c:v>8.8130200270133656</c:v>
                </c:pt>
                <c:pt idx="19">
                  <c:v>8.8570851271484319</c:v>
                </c:pt>
                <c:pt idx="20">
                  <c:v>8.9013705527841722</c:v>
                </c:pt>
                <c:pt idx="21">
                  <c:v>8.9458774055480923</c:v>
                </c:pt>
                <c:pt idx="22">
                  <c:v>8.9906067925758322</c:v>
                </c:pt>
                <c:pt idx="23">
                  <c:v>9.0355598265387105</c:v>
                </c:pt>
                <c:pt idx="24">
                  <c:v>9.0807376256714036</c:v>
                </c:pt>
                <c:pt idx="25">
                  <c:v>9.12614131379976</c:v>
                </c:pt>
                <c:pt idx="26">
                  <c:v>9.171772020368758</c:v>
                </c:pt>
                <c:pt idx="27">
                  <c:v>9.2176308804706011</c:v>
                </c:pt>
                <c:pt idx="28">
                  <c:v>9.2637190348729526</c:v>
                </c:pt>
                <c:pt idx="29">
                  <c:v>9.3100376300473169</c:v>
                </c:pt>
                <c:pt idx="30">
                  <c:v>9.3565878181975517</c:v>
                </c:pt>
                <c:pt idx="31">
                  <c:v>9.4033707572885383</c:v>
                </c:pt>
                <c:pt idx="32">
                  <c:v>9.45038761107498</c:v>
                </c:pt>
                <c:pt idx="33">
                  <c:v>9.4976395491303531</c:v>
                </c:pt>
                <c:pt idx="34">
                  <c:v>9.5451277468760036</c:v>
                </c:pt>
                <c:pt idx="35">
                  <c:v>9.5928533856103826</c:v>
                </c:pt>
                <c:pt idx="36">
                  <c:v>9.6408176525384341</c:v>
                </c:pt>
                <c:pt idx="37">
                  <c:v>9.6890217408011257</c:v>
                </c:pt>
                <c:pt idx="38">
                  <c:v>9.7374668495051306</c:v>
                </c:pt>
                <c:pt idx="39">
                  <c:v>9.7861541837526556</c:v>
                </c:pt>
                <c:pt idx="40">
                  <c:v>9.8350849546714176</c:v>
                </c:pt>
                <c:pt idx="41">
                  <c:v>9.8842603794447736</c:v>
                </c:pt>
                <c:pt idx="42">
                  <c:v>9.9336816813419961</c:v>
                </c:pt>
                <c:pt idx="43">
                  <c:v>9.9833500897487042</c:v>
                </c:pt>
                <c:pt idx="44">
                  <c:v>10.033266840197447</c:v>
                </c:pt>
                <c:pt idx="45">
                  <c:v>10.083433174398433</c:v>
                </c:pt>
                <c:pt idx="46">
                  <c:v>10.133850340270424</c:v>
                </c:pt>
                <c:pt idx="47">
                  <c:v>10.184519591971775</c:v>
                </c:pt>
                <c:pt idx="48">
                  <c:v>10.235442189931632</c:v>
                </c:pt>
                <c:pt idx="49">
                  <c:v>10.286619400881289</c:v>
                </c:pt>
                <c:pt idx="50">
                  <c:v>10.338052497885695</c:v>
                </c:pt>
                <c:pt idx="51">
                  <c:v>10.389742760375123</c:v>
                </c:pt>
                <c:pt idx="52">
                  <c:v>10.441691474176997</c:v>
                </c:pt>
              </c:numCache>
            </c:numRef>
          </c:yVal>
          <c:smooth val="1"/>
          <c:extLst>
            <c:ext xmlns:c16="http://schemas.microsoft.com/office/drawing/2014/chart" uri="{C3380CC4-5D6E-409C-BE32-E72D297353CC}">
              <c16:uniqueId val="{00000000-B965-4CE8-B25A-07D5C5CEA0D8}"/>
            </c:ext>
          </c:extLst>
        </c:ser>
        <c:ser>
          <c:idx val="1"/>
          <c:order val="1"/>
          <c:tx>
            <c:strRef>
              <c:f>'[1]Calibración Agricultura-OseMOSY'!$D$99</c:f>
              <c:strCache>
                <c:ptCount val="1"/>
                <c:pt idx="0">
                  <c:v>Cacao - Almendra seca [Mton]</c:v>
                </c:pt>
              </c:strCache>
            </c:strRef>
          </c:tx>
          <c:spPr>
            <a:ln w="19050" cap="rnd">
              <a:solidFill>
                <a:schemeClr val="accent2"/>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Agricultura-OseMOSY'!$M$99:$BM$99</c:f>
              <c:numCache>
                <c:formatCode>General</c:formatCode>
                <c:ptCount val="53"/>
                <c:pt idx="0">
                  <c:v>0.235182</c:v>
                </c:pt>
                <c:pt idx="1">
                  <c:v>0.28367999999999999</c:v>
                </c:pt>
                <c:pt idx="2">
                  <c:v>0.327903</c:v>
                </c:pt>
                <c:pt idx="3">
                  <c:v>0.30209399999999997</c:v>
                </c:pt>
                <c:pt idx="4">
                  <c:v>0.31025053799999996</c:v>
                </c:pt>
                <c:pt idx="5">
                  <c:v>0.31986830467799993</c:v>
                </c:pt>
                <c:pt idx="6">
                  <c:v>0.32946435381833994</c:v>
                </c:pt>
                <c:pt idx="7">
                  <c:v>0.33835989137143507</c:v>
                </c:pt>
                <c:pt idx="8">
                  <c:v>0.34614216887297805</c:v>
                </c:pt>
                <c:pt idx="9">
                  <c:v>0.35716618287519569</c:v>
                </c:pt>
                <c:pt idx="10">
                  <c:v>0.36733174843248173</c:v>
                </c:pt>
                <c:pt idx="11">
                  <c:v>0.37539826990895303</c:v>
                </c:pt>
                <c:pt idx="12">
                  <c:v>0.38434041592361434</c:v>
                </c:pt>
                <c:pt idx="13">
                  <c:v>0.39651562954058939</c:v>
                </c:pt>
                <c:pt idx="14">
                  <c:v>0.40629712419063663</c:v>
                </c:pt>
                <c:pt idx="15">
                  <c:v>0.41804493428043038</c:v>
                </c:pt>
                <c:pt idx="16">
                  <c:v>0.42793861967008107</c:v>
                </c:pt>
                <c:pt idx="17">
                  <c:v>0.43805704150620384</c:v>
                </c:pt>
                <c:pt idx="18">
                  <c:v>0.44924408415193634</c:v>
                </c:pt>
                <c:pt idx="19">
                  <c:v>0.45943799335054419</c:v>
                </c:pt>
                <c:pt idx="20">
                  <c:v>0.47020124224337101</c:v>
                </c:pt>
                <c:pt idx="21">
                  <c:v>0.48205545648503589</c:v>
                </c:pt>
                <c:pt idx="22">
                  <c:v>0.49300517557561718</c:v>
                </c:pt>
                <c:pt idx="23">
                  <c:v>0.5042583876199952</c:v>
                </c:pt>
                <c:pt idx="24">
                  <c:v>0.51549372290840301</c:v>
                </c:pt>
                <c:pt idx="25">
                  <c:v>0.5245111652813178</c:v>
                </c:pt>
                <c:pt idx="26">
                  <c:v>0.53600657519341877</c:v>
                </c:pt>
                <c:pt idx="27">
                  <c:v>0.54597129995369775</c:v>
                </c:pt>
                <c:pt idx="28">
                  <c:v>0.55845290669803083</c:v>
                </c:pt>
                <c:pt idx="29">
                  <c:v>0.56874534979094715</c:v>
                </c:pt>
                <c:pt idx="30">
                  <c:v>0.57893716500126391</c:v>
                </c:pt>
                <c:pt idx="31">
                  <c:v>0.58950455876491104</c:v>
                </c:pt>
                <c:pt idx="32">
                  <c:v>0.60015092133364223</c:v>
                </c:pt>
                <c:pt idx="33">
                  <c:v>0.61223754001728492</c:v>
                </c:pt>
                <c:pt idx="34">
                  <c:v>0.62324816836136154</c:v>
                </c:pt>
                <c:pt idx="35">
                  <c:v>0.63426449022531572</c:v>
                </c:pt>
                <c:pt idx="36">
                  <c:v>0.64563491607982837</c:v>
                </c:pt>
                <c:pt idx="37">
                  <c:v>0.65711128342487746</c:v>
                </c:pt>
                <c:pt idx="38">
                  <c:v>0.66890430364419029</c:v>
                </c:pt>
                <c:pt idx="39">
                  <c:v>0.68032754709009224</c:v>
                </c:pt>
                <c:pt idx="40">
                  <c:v>0.69186058695998631</c:v>
                </c:pt>
                <c:pt idx="41">
                  <c:v>0.70349890957465644</c:v>
                </c:pt>
                <c:pt idx="42">
                  <c:v>0.71518945704793413</c:v>
                </c:pt>
                <c:pt idx="43">
                  <c:v>0.72688289002578477</c:v>
                </c:pt>
                <c:pt idx="44">
                  <c:v>0.73860972779472533</c:v>
                </c:pt>
                <c:pt idx="45">
                  <c:v>0.75038174575830174</c:v>
                </c:pt>
                <c:pt idx="46">
                  <c:v>0.76220072451731968</c:v>
                </c:pt>
                <c:pt idx="47">
                  <c:v>0.77403276950951527</c:v>
                </c:pt>
                <c:pt idx="48">
                  <c:v>0.78587484651942652</c:v>
                </c:pt>
                <c:pt idx="49">
                  <c:v>0.79771020445548002</c:v>
                </c:pt>
                <c:pt idx="50">
                  <c:v>0.80956164291281019</c:v>
                </c:pt>
                <c:pt idx="51">
                  <c:v>0.82141963326991241</c:v>
                </c:pt>
                <c:pt idx="52">
                  <c:v>0.83327509122212684</c:v>
                </c:pt>
              </c:numCache>
            </c:numRef>
          </c:yVal>
          <c:smooth val="1"/>
          <c:extLst>
            <c:ext xmlns:c16="http://schemas.microsoft.com/office/drawing/2014/chart" uri="{C3380CC4-5D6E-409C-BE32-E72D297353CC}">
              <c16:uniqueId val="{00000001-B965-4CE8-B25A-07D5C5CEA0D8}"/>
            </c:ext>
          </c:extLst>
        </c:ser>
        <c:ser>
          <c:idx val="2"/>
          <c:order val="2"/>
          <c:tx>
            <c:strRef>
              <c:f>'[1]Calibración Agricultura-OseMOSY'!$D$100</c:f>
              <c:strCache>
                <c:ptCount val="1"/>
                <c:pt idx="0">
                  <c:v>Café - Grano Oro [Mton]</c:v>
                </c:pt>
              </c:strCache>
            </c:strRef>
          </c:tx>
          <c:spPr>
            <a:ln w="19050" cap="rnd">
              <a:solidFill>
                <a:schemeClr val="accent3"/>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Agricultura-OseMOSY'!$M$100:$BM$100</c:f>
              <c:numCache>
                <c:formatCode>General</c:formatCode>
                <c:ptCount val="53"/>
                <c:pt idx="0">
                  <c:v>5.0650000000000001E-3</c:v>
                </c:pt>
                <c:pt idx="1">
                  <c:v>8.1410000000000007E-3</c:v>
                </c:pt>
                <c:pt idx="2">
                  <c:v>5.28E-3</c:v>
                </c:pt>
                <c:pt idx="3">
                  <c:v>4.9170000000000004E-3</c:v>
                </c:pt>
                <c:pt idx="4">
                  <c:v>5.049759E-3</c:v>
                </c:pt>
                <c:pt idx="5">
                  <c:v>5.2063015289999992E-3</c:v>
                </c:pt>
                <c:pt idx="6">
                  <c:v>5.362490574869999E-3</c:v>
                </c:pt>
                <c:pt idx="7">
                  <c:v>5.5072778203914888E-3</c:v>
                </c:pt>
                <c:pt idx="8">
                  <c:v>5.6339452102604926E-3</c:v>
                </c:pt>
                <c:pt idx="9">
                  <c:v>5.8133763702600426E-3</c:v>
                </c:pt>
                <c:pt idx="10">
                  <c:v>5.9788350878948703E-3</c:v>
                </c:pt>
                <c:pt idx="11">
                  <c:v>6.110128943780155E-3</c:v>
                </c:pt>
                <c:pt idx="12">
                  <c:v>6.2556748068363218E-3</c:v>
                </c:pt>
                <c:pt idx="13">
                  <c:v>6.4538433416455737E-3</c:v>
                </c:pt>
                <c:pt idx="14">
                  <c:v>6.6130507711022407E-3</c:v>
                </c:pt>
                <c:pt idx="15">
                  <c:v>6.8042627190770958E-3</c:v>
                </c:pt>
                <c:pt idx="16">
                  <c:v>6.9652962088548225E-3</c:v>
                </c:pt>
                <c:pt idx="17">
                  <c:v>7.1299875968605948E-3</c:v>
                </c:pt>
                <c:pt idx="18">
                  <c:v>7.3120722747723266E-3</c:v>
                </c:pt>
                <c:pt idx="19">
                  <c:v>7.4779923245897831E-3</c:v>
                </c:pt>
                <c:pt idx="20">
                  <c:v>7.6531791697638995E-3</c:v>
                </c:pt>
                <c:pt idx="21">
                  <c:v>7.8461229932965289E-3</c:v>
                </c:pt>
                <c:pt idx="22">
                  <c:v>8.0243449002804085E-3</c:v>
                </c:pt>
                <c:pt idx="23">
                  <c:v>8.2075065771829835E-3</c:v>
                </c:pt>
                <c:pt idx="24">
                  <c:v>8.3903772850192886E-3</c:v>
                </c:pt>
                <c:pt idx="25">
                  <c:v>8.5371487010276227E-3</c:v>
                </c:pt>
                <c:pt idx="26">
                  <c:v>8.7242524850743124E-3</c:v>
                </c:pt>
                <c:pt idx="27">
                  <c:v>8.8864422394100209E-3</c:v>
                </c:pt>
                <c:pt idx="28">
                  <c:v>9.0895977484962195E-3</c:v>
                </c:pt>
                <c:pt idx="29">
                  <c:v>9.2571215744837263E-3</c:v>
                </c:pt>
                <c:pt idx="30">
                  <c:v>9.4230075417294432E-3</c:v>
                </c:pt>
                <c:pt idx="31">
                  <c:v>9.5950065722823601E-3</c:v>
                </c:pt>
                <c:pt idx="32">
                  <c:v>9.7682909299672237E-3</c:v>
                </c:pt>
                <c:pt idx="33">
                  <c:v>9.965017459019343E-3</c:v>
                </c:pt>
                <c:pt idx="34">
                  <c:v>1.0144230748815979E-2</c:v>
                </c:pt>
                <c:pt idx="35">
                  <c:v>1.0323536708567125E-2</c:v>
                </c:pt>
                <c:pt idx="36">
                  <c:v>1.0508606203249702E-2</c:v>
                </c:pt>
                <c:pt idx="37">
                  <c:v>1.0695400043033366E-2</c:v>
                </c:pt>
                <c:pt idx="38">
                  <c:v>1.0887347848744042E-2</c:v>
                </c:pt>
                <c:pt idx="39">
                  <c:v>1.107327702318478E-2</c:v>
                </c:pt>
                <c:pt idx="40">
                  <c:v>1.1260993287130006E-2</c:v>
                </c:pt>
                <c:pt idx="41">
                  <c:v>1.1450423174172889E-2</c:v>
                </c:pt>
                <c:pt idx="42">
                  <c:v>1.1640703093423542E-2</c:v>
                </c:pt>
                <c:pt idx="43">
                  <c:v>1.1831029978274257E-2</c:v>
                </c:pt>
                <c:pt idx="44">
                  <c:v>1.2021900572559084E-2</c:v>
                </c:pt>
                <c:pt idx="45">
                  <c:v>1.2213506537347875E-2</c:v>
                </c:pt>
                <c:pt idx="46">
                  <c:v>1.2405876854395188E-2</c:v>
                </c:pt>
                <c:pt idx="47">
                  <c:v>1.2598459842559886E-2</c:v>
                </c:pt>
                <c:pt idx="48">
                  <c:v>1.2791206115765357E-2</c:v>
                </c:pt>
                <c:pt idx="49">
                  <c:v>1.2983843026698957E-2</c:v>
                </c:pt>
                <c:pt idx="50">
                  <c:v>1.3176741670481001E-2</c:v>
                </c:pt>
                <c:pt idx="51">
                  <c:v>1.3369746955544166E-2</c:v>
                </c:pt>
                <c:pt idx="52">
                  <c:v>1.3562711022195733E-2</c:v>
                </c:pt>
              </c:numCache>
            </c:numRef>
          </c:yVal>
          <c:smooth val="1"/>
          <c:extLst>
            <c:ext xmlns:c16="http://schemas.microsoft.com/office/drawing/2014/chart" uri="{C3380CC4-5D6E-409C-BE32-E72D297353CC}">
              <c16:uniqueId val="{00000002-B965-4CE8-B25A-07D5C5CEA0D8}"/>
            </c:ext>
          </c:extLst>
        </c:ser>
        <c:ser>
          <c:idx val="3"/>
          <c:order val="3"/>
          <c:tx>
            <c:strRef>
              <c:f>'[1]Calibración Agricultura-OseMOSY'!$D$101</c:f>
              <c:strCache>
                <c:ptCount val="1"/>
                <c:pt idx="0">
                  <c:v>Caña de azucar [Mton]</c:v>
                </c:pt>
              </c:strCache>
            </c:strRef>
          </c:tx>
          <c:spPr>
            <a:ln w="19050" cap="rnd">
              <a:solidFill>
                <a:schemeClr val="accent4"/>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Agricultura-OseMOSY'!$M$101:$BM$101</c:f>
              <c:numCache>
                <c:formatCode>General</c:formatCode>
                <c:ptCount val="53"/>
                <c:pt idx="0">
                  <c:v>7.8406349999999998</c:v>
                </c:pt>
                <c:pt idx="1">
                  <c:v>10.08887</c:v>
                </c:pt>
                <c:pt idx="2">
                  <c:v>11.390245</c:v>
                </c:pt>
                <c:pt idx="3">
                  <c:v>11.6717</c:v>
                </c:pt>
                <c:pt idx="4">
                  <c:v>11.986835899999999</c:v>
                </c:pt>
                <c:pt idx="5">
                  <c:v>12.358427812899999</c:v>
                </c:pt>
                <c:pt idx="6">
                  <c:v>12.729180647286999</c:v>
                </c:pt>
                <c:pt idx="7">
                  <c:v>13.072868524763747</c:v>
                </c:pt>
                <c:pt idx="8">
                  <c:v>13.373544500833312</c:v>
                </c:pt>
                <c:pt idx="9">
                  <c:v>13.373544500833312</c:v>
                </c:pt>
                <c:pt idx="10">
                  <c:v>13.373544500833312</c:v>
                </c:pt>
                <c:pt idx="11">
                  <c:v>13.373544500833312</c:v>
                </c:pt>
                <c:pt idx="12">
                  <c:v>13.373544500833312</c:v>
                </c:pt>
                <c:pt idx="13">
                  <c:v>13.373544500833312</c:v>
                </c:pt>
                <c:pt idx="14">
                  <c:v>13.373544500833312</c:v>
                </c:pt>
                <c:pt idx="15">
                  <c:v>13.373544500833312</c:v>
                </c:pt>
                <c:pt idx="16">
                  <c:v>13.373544500833312</c:v>
                </c:pt>
                <c:pt idx="17">
                  <c:v>13.373544500833312</c:v>
                </c:pt>
                <c:pt idx="18">
                  <c:v>13.373544500833312</c:v>
                </c:pt>
                <c:pt idx="19">
                  <c:v>13.373544500833312</c:v>
                </c:pt>
                <c:pt idx="20">
                  <c:v>13.373544500833312</c:v>
                </c:pt>
                <c:pt idx="21">
                  <c:v>13.373544500833312</c:v>
                </c:pt>
                <c:pt idx="22">
                  <c:v>13.373544500833312</c:v>
                </c:pt>
                <c:pt idx="23">
                  <c:v>13.373544500833312</c:v>
                </c:pt>
                <c:pt idx="24">
                  <c:v>13.373544500833312</c:v>
                </c:pt>
                <c:pt idx="25">
                  <c:v>13.373544500833312</c:v>
                </c:pt>
                <c:pt idx="26">
                  <c:v>13.373544500833312</c:v>
                </c:pt>
                <c:pt idx="27">
                  <c:v>13.373544500833312</c:v>
                </c:pt>
                <c:pt idx="28">
                  <c:v>13.373544500833312</c:v>
                </c:pt>
                <c:pt idx="29">
                  <c:v>13.373544500833312</c:v>
                </c:pt>
                <c:pt idx="30">
                  <c:v>13.373544500833312</c:v>
                </c:pt>
                <c:pt idx="31">
                  <c:v>13.373544500833312</c:v>
                </c:pt>
                <c:pt idx="32">
                  <c:v>13.373544500833312</c:v>
                </c:pt>
                <c:pt idx="33">
                  <c:v>13.373544500833312</c:v>
                </c:pt>
                <c:pt idx="34">
                  <c:v>13.373544500833312</c:v>
                </c:pt>
                <c:pt idx="35">
                  <c:v>13.373544500833312</c:v>
                </c:pt>
                <c:pt idx="36">
                  <c:v>13.373544500833312</c:v>
                </c:pt>
                <c:pt idx="37">
                  <c:v>13.373544500833312</c:v>
                </c:pt>
                <c:pt idx="38">
                  <c:v>13.373544500833312</c:v>
                </c:pt>
                <c:pt idx="39">
                  <c:v>13.373544500833312</c:v>
                </c:pt>
                <c:pt idx="40">
                  <c:v>13.373544500833312</c:v>
                </c:pt>
                <c:pt idx="41">
                  <c:v>13.373544500833312</c:v>
                </c:pt>
                <c:pt idx="42">
                  <c:v>13.373544500833312</c:v>
                </c:pt>
                <c:pt idx="43">
                  <c:v>13.373544500833312</c:v>
                </c:pt>
                <c:pt idx="44">
                  <c:v>13.373544500833312</c:v>
                </c:pt>
                <c:pt idx="45">
                  <c:v>13.373544500833312</c:v>
                </c:pt>
                <c:pt idx="46">
                  <c:v>13.373544500833312</c:v>
                </c:pt>
                <c:pt idx="47">
                  <c:v>13.373544500833312</c:v>
                </c:pt>
                <c:pt idx="48">
                  <c:v>13.373544500833312</c:v>
                </c:pt>
                <c:pt idx="49">
                  <c:v>13.373544500833312</c:v>
                </c:pt>
                <c:pt idx="50">
                  <c:v>13.373544500833312</c:v>
                </c:pt>
                <c:pt idx="51">
                  <c:v>13.373544500833312</c:v>
                </c:pt>
                <c:pt idx="52">
                  <c:v>13.373544500833312</c:v>
                </c:pt>
              </c:numCache>
            </c:numRef>
          </c:yVal>
          <c:smooth val="1"/>
          <c:extLst>
            <c:ext xmlns:c16="http://schemas.microsoft.com/office/drawing/2014/chart" uri="{C3380CC4-5D6E-409C-BE32-E72D297353CC}">
              <c16:uniqueId val="{00000003-B965-4CE8-B25A-07D5C5CEA0D8}"/>
            </c:ext>
          </c:extLst>
        </c:ser>
        <c:ser>
          <c:idx val="4"/>
          <c:order val="4"/>
          <c:tx>
            <c:strRef>
              <c:f>'[1]Calibración Agricultura-OseMOSY'!$D$102</c:f>
              <c:strCache>
                <c:ptCount val="1"/>
                <c:pt idx="0">
                  <c:v>Maíz [Mton]</c:v>
                </c:pt>
              </c:strCache>
            </c:strRef>
          </c:tx>
          <c:spPr>
            <a:ln w="19050" cap="rnd">
              <a:solidFill>
                <a:schemeClr val="accent5"/>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Agricultura-OseMOSY'!$M$102:$BM$102</c:f>
              <c:numCache>
                <c:formatCode>General</c:formatCode>
                <c:ptCount val="53"/>
                <c:pt idx="0">
                  <c:v>1.4492659999999999</c:v>
                </c:pt>
                <c:pt idx="1">
                  <c:v>1.628519</c:v>
                </c:pt>
                <c:pt idx="2">
                  <c:v>1.463279</c:v>
                </c:pt>
                <c:pt idx="3">
                  <c:v>1.849405</c:v>
                </c:pt>
                <c:pt idx="4">
                  <c:v>1.8993389349999998</c:v>
                </c:pt>
                <c:pt idx="5">
                  <c:v>1.9582184419849997</c:v>
                </c:pt>
                <c:pt idx="6">
                  <c:v>2.0169649952445496</c:v>
                </c:pt>
                <c:pt idx="7">
                  <c:v>2.0714230501161524</c:v>
                </c:pt>
                <c:pt idx="8">
                  <c:v>2.1190657802688238</c:v>
                </c:pt>
                <c:pt idx="9">
                  <c:v>2.1865542660241561</c:v>
                </c:pt>
                <c:pt idx="10">
                  <c:v>2.2487873715127544</c:v>
                </c:pt>
                <c:pt idx="11">
                  <c:v>2.2981702296668169</c:v>
                </c:pt>
                <c:pt idx="12">
                  <c:v>2.3529136193079379</c:v>
                </c:pt>
                <c:pt idx="13">
                  <c:v>2.4274496939711279</c:v>
                </c:pt>
                <c:pt idx="14">
                  <c:v>2.4873315357596795</c:v>
                </c:pt>
                <c:pt idx="15">
                  <c:v>2.5592510664988368</c:v>
                </c:pt>
                <c:pt idx="16">
                  <c:v>2.6198197346221592</c:v>
                </c:pt>
                <c:pt idx="17">
                  <c:v>2.6817642285076206</c:v>
                </c:pt>
                <c:pt idx="18">
                  <c:v>2.7502507678107215</c:v>
                </c:pt>
                <c:pt idx="19">
                  <c:v>2.8126573917140476</c:v>
                </c:pt>
                <c:pt idx="20">
                  <c:v>2.8785494859583505</c:v>
                </c:pt>
                <c:pt idx="21">
                  <c:v>2.9511204178193151</c:v>
                </c:pt>
                <c:pt idx="22">
                  <c:v>3.0181540736837693</c:v>
                </c:pt>
                <c:pt idx="23">
                  <c:v>3.0870456988763681</c:v>
                </c:pt>
                <c:pt idx="24">
                  <c:v>3.1558278834250775</c:v>
                </c:pt>
                <c:pt idx="25">
                  <c:v>3.2110322337653039</c:v>
                </c:pt>
                <c:pt idx="26">
                  <c:v>3.2814065827046708</c:v>
                </c:pt>
                <c:pt idx="27">
                  <c:v>3.3424101504527348</c:v>
                </c:pt>
                <c:pt idx="28">
                  <c:v>3.4188219491677154</c:v>
                </c:pt>
                <c:pt idx="29">
                  <c:v>3.4818317928529754</c:v>
                </c:pt>
                <c:pt idx="30">
                  <c:v>3.5442255974602697</c:v>
                </c:pt>
                <c:pt idx="31">
                  <c:v>3.6089186759837024</c:v>
                </c:pt>
                <c:pt idx="32">
                  <c:v>3.6740951977498555</c:v>
                </c:pt>
                <c:pt idx="33">
                  <c:v>3.7480888984742071</c:v>
                </c:pt>
                <c:pt idx="34">
                  <c:v>3.8154954378714709</c:v>
                </c:pt>
                <c:pt idx="35">
                  <c:v>3.8829368327247491</c:v>
                </c:pt>
                <c:pt idx="36">
                  <c:v>3.9525460352493438</c:v>
                </c:pt>
                <c:pt idx="37">
                  <c:v>4.0228038065052125</c:v>
                </c:pt>
                <c:pt idx="38">
                  <c:v>4.0950001114920651</c:v>
                </c:pt>
                <c:pt idx="39">
                  <c:v>4.1649326607815853</c:v>
                </c:pt>
                <c:pt idx="40">
                  <c:v>4.2355373785203732</c:v>
                </c:pt>
                <c:pt idx="41">
                  <c:v>4.3067866321804393</c:v>
                </c:pt>
                <c:pt idx="42">
                  <c:v>4.3783556039237288</c:v>
                </c:pt>
                <c:pt idx="43">
                  <c:v>4.44994224058782</c:v>
                </c:pt>
                <c:pt idx="44">
                  <c:v>4.5217333797831287</c:v>
                </c:pt>
                <c:pt idx="45">
                  <c:v>4.5938011099662113</c:v>
                </c:pt>
                <c:pt idx="46">
                  <c:v>4.6661563318899217</c:v>
                </c:pt>
                <c:pt idx="47">
                  <c:v>4.7385915446673739</c:v>
                </c:pt>
                <c:pt idx="48">
                  <c:v>4.8110881729768238</c:v>
                </c:pt>
                <c:pt idx="49">
                  <c:v>4.8835436674379089</c:v>
                </c:pt>
                <c:pt idx="50">
                  <c:v>4.9560976060801156</c:v>
                </c:pt>
                <c:pt idx="51">
                  <c:v>5.0286916551389407</c:v>
                </c:pt>
                <c:pt idx="52">
                  <c:v>5.1012702009363258</c:v>
                </c:pt>
              </c:numCache>
            </c:numRef>
          </c:yVal>
          <c:smooth val="1"/>
          <c:extLst>
            <c:ext xmlns:c16="http://schemas.microsoft.com/office/drawing/2014/chart" uri="{C3380CC4-5D6E-409C-BE32-E72D297353CC}">
              <c16:uniqueId val="{00000004-B965-4CE8-B25A-07D5C5CEA0D8}"/>
            </c:ext>
          </c:extLst>
        </c:ser>
        <c:ser>
          <c:idx val="5"/>
          <c:order val="5"/>
          <c:tx>
            <c:strRef>
              <c:f>'[1]Calibración Agricultura-OseMOSY'!$D$103</c:f>
              <c:strCache>
                <c:ptCount val="1"/>
                <c:pt idx="0">
                  <c:v>Palma africana  (Fruta Fresca) [Mton]</c:v>
                </c:pt>
              </c:strCache>
            </c:strRef>
          </c:tx>
          <c:spPr>
            <a:ln w="19050" cap="rnd">
              <a:solidFill>
                <a:schemeClr val="accent6"/>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Agricultura-OseMOSY'!$M$103:$BM$103</c:f>
              <c:numCache>
                <c:formatCode>General</c:formatCode>
                <c:ptCount val="53"/>
                <c:pt idx="0">
                  <c:v>2.7857560000000001</c:v>
                </c:pt>
                <c:pt idx="1">
                  <c:v>2.2759480000000001</c:v>
                </c:pt>
                <c:pt idx="2">
                  <c:v>2.4463119999999998</c:v>
                </c:pt>
                <c:pt idx="3">
                  <c:v>2.4188550000000002</c:v>
                </c:pt>
                <c:pt idx="4">
                  <c:v>2.4841640850000002</c:v>
                </c:pt>
                <c:pt idx="5">
                  <c:v>2.5611731716350001</c:v>
                </c:pt>
                <c:pt idx="6">
                  <c:v>2.6380083667840504</c:v>
                </c:pt>
                <c:pt idx="7">
                  <c:v>2.7092345926872197</c:v>
                </c:pt>
                <c:pt idx="8">
                  <c:v>2.7715469883190256</c:v>
                </c:pt>
                <c:pt idx="9">
                  <c:v>2.8598158430110558</c:v>
                </c:pt>
                <c:pt idx="10">
                  <c:v>2.9412111341325917</c:v>
                </c:pt>
                <c:pt idx="11">
                  <c:v>3.0057994603024922</c:v>
                </c:pt>
                <c:pt idx="12">
                  <c:v>3.0773988783587716</c:v>
                </c:pt>
                <c:pt idx="13">
                  <c:v>3.1748853439406375</c:v>
                </c:pt>
                <c:pt idx="14">
                  <c:v>3.253205394129453</c:v>
                </c:pt>
                <c:pt idx="15">
                  <c:v>3.3472696561629527</c:v>
                </c:pt>
                <c:pt idx="16">
                  <c:v>3.4264880132742608</c:v>
                </c:pt>
                <c:pt idx="17">
                  <c:v>3.5075058264397483</c:v>
                </c:pt>
                <c:pt idx="18">
                  <c:v>3.5970800451890228</c:v>
                </c:pt>
                <c:pt idx="19">
                  <c:v>3.6787022827528228</c:v>
                </c:pt>
                <c:pt idx="20">
                  <c:v>3.7648832012770526</c:v>
                </c:pt>
                <c:pt idx="21">
                  <c:v>3.8597994372483808</c:v>
                </c:pt>
                <c:pt idx="22">
                  <c:v>3.9474734154500264</c:v>
                </c:pt>
                <c:pt idx="23">
                  <c:v>4.037577450020736</c:v>
                </c:pt>
                <c:pt idx="24">
                  <c:v>4.1275383460962676</c:v>
                </c:pt>
                <c:pt idx="25">
                  <c:v>4.1997406591873476</c:v>
                </c:pt>
                <c:pt idx="26">
                  <c:v>4.2917839627383456</c:v>
                </c:pt>
                <c:pt idx="27">
                  <c:v>4.37157112934882</c:v>
                </c:pt>
                <c:pt idx="28">
                  <c:v>4.4715108728775359</c:v>
                </c:pt>
                <c:pt idx="29">
                  <c:v>4.5539220675305785</c:v>
                </c:pt>
                <c:pt idx="30">
                  <c:v>4.6355275386109405</c:v>
                </c:pt>
                <c:pt idx="31">
                  <c:v>4.7201402526740033</c:v>
                </c:pt>
                <c:pt idx="32">
                  <c:v>4.8053852669119168</c:v>
                </c:pt>
                <c:pt idx="33">
                  <c:v>4.9021623562815257</c:v>
                </c:pt>
                <c:pt idx="34">
                  <c:v>4.9903240325253817</c:v>
                </c:pt>
                <c:pt idx="35">
                  <c:v>5.078531296563181</c:v>
                </c:pt>
                <c:pt idx="36">
                  <c:v>5.1695738575882828</c:v>
                </c:pt>
                <c:pt idx="37">
                  <c:v>5.2614646880397604</c:v>
                </c:pt>
                <c:pt idx="38">
                  <c:v>5.3558909458356316</c:v>
                </c:pt>
                <c:pt idx="39">
                  <c:v>5.4473564152767233</c:v>
                </c:pt>
                <c:pt idx="40">
                  <c:v>5.5397010204476063</c:v>
                </c:pt>
                <c:pt idx="41">
                  <c:v>5.6328886204929827</c:v>
                </c:pt>
                <c:pt idx="42">
                  <c:v>5.7264943829658392</c:v>
                </c:pt>
                <c:pt idx="43">
                  <c:v>5.8201232495624575</c:v>
                </c:pt>
                <c:pt idx="44">
                  <c:v>5.9140195870322207</c:v>
                </c:pt>
                <c:pt idx="45">
                  <c:v>6.0082776805769011</c:v>
                </c:pt>
                <c:pt idx="46">
                  <c:v>6.1029117873984342</c:v>
                </c:pt>
                <c:pt idx="47">
                  <c:v>6.1976505150447876</c:v>
                </c:pt>
                <c:pt idx="48">
                  <c:v>6.2924695686698477</c:v>
                </c:pt>
                <c:pt idx="49">
                  <c:v>6.3872348229298224</c:v>
                </c:pt>
                <c:pt idx="50">
                  <c:v>6.4821288333031015</c:v>
                </c:pt>
                <c:pt idx="51">
                  <c:v>6.5770753044850139</c:v>
                </c:pt>
                <c:pt idx="52">
                  <c:v>6.6720014987987168</c:v>
                </c:pt>
              </c:numCache>
            </c:numRef>
          </c:yVal>
          <c:smooth val="1"/>
          <c:extLst>
            <c:ext xmlns:c16="http://schemas.microsoft.com/office/drawing/2014/chart" uri="{C3380CC4-5D6E-409C-BE32-E72D297353CC}">
              <c16:uniqueId val="{00000005-B965-4CE8-B25A-07D5C5CEA0D8}"/>
            </c:ext>
          </c:extLst>
        </c:ser>
        <c:ser>
          <c:idx val="6"/>
          <c:order val="6"/>
          <c:tx>
            <c:strRef>
              <c:f>'[1]Calibración Agricultura-OseMOSY'!$D$104</c:f>
              <c:strCache>
                <c:ptCount val="1"/>
                <c:pt idx="0">
                  <c:v>Soya [Mton]</c:v>
                </c:pt>
              </c:strCache>
            </c:strRef>
          </c:tx>
          <c:spPr>
            <a:ln w="19050" cap="rnd">
              <a:solidFill>
                <a:schemeClr val="accent1">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Agricultura-OseMOSY'!$M$104:$BM$104</c:f>
              <c:numCache>
                <c:formatCode>General</c:formatCode>
                <c:ptCount val="53"/>
                <c:pt idx="0">
                  <c:v>2.5503999999999999E-2</c:v>
                </c:pt>
                <c:pt idx="1">
                  <c:v>3.9515000000000002E-2</c:v>
                </c:pt>
                <c:pt idx="2">
                  <c:v>2.7237999999999998E-2</c:v>
                </c:pt>
                <c:pt idx="3">
                  <c:v>2.0077000000000001E-2</c:v>
                </c:pt>
                <c:pt idx="4">
                  <c:v>2.0619078999999998E-2</c:v>
                </c:pt>
                <c:pt idx="5">
                  <c:v>2.1258270448999996E-2</c:v>
                </c:pt>
                <c:pt idx="6">
                  <c:v>2.1896018562469997E-2</c:v>
                </c:pt>
                <c:pt idx="7">
                  <c:v>2.2487211063656684E-2</c:v>
                </c:pt>
                <c:pt idx="8">
                  <c:v>2.3004416918120787E-2</c:v>
                </c:pt>
                <c:pt idx="9">
                  <c:v>2.3737066785786229E-2</c:v>
                </c:pt>
                <c:pt idx="10">
                  <c:v>2.441266464504074E-2</c:v>
                </c:pt>
                <c:pt idx="11">
                  <c:v>2.4948761196720397E-2</c:v>
                </c:pt>
                <c:pt idx="12">
                  <c:v>2.554305127046021E-2</c:v>
                </c:pt>
                <c:pt idx="13">
                  <c:v>2.6352209227215418E-2</c:v>
                </c:pt>
                <c:pt idx="14">
                  <c:v>2.700228194659746E-2</c:v>
                </c:pt>
                <c:pt idx="15">
                  <c:v>2.7783034901547869E-2</c:v>
                </c:pt>
                <c:pt idx="16">
                  <c:v>2.8440563755374879E-2</c:v>
                </c:pt>
                <c:pt idx="17">
                  <c:v>2.911302846901976E-2</c:v>
                </c:pt>
                <c:pt idx="18">
                  <c:v>2.9856513130080128E-2</c:v>
                </c:pt>
                <c:pt idx="19">
                  <c:v>3.0533994692045773E-2</c:v>
                </c:pt>
                <c:pt idx="20">
                  <c:v>3.1249314254901323E-2</c:v>
                </c:pt>
                <c:pt idx="21">
                  <c:v>3.2037138770879485E-2</c:v>
                </c:pt>
                <c:pt idx="22">
                  <c:v>3.2764851039847422E-2</c:v>
                </c:pt>
                <c:pt idx="23">
                  <c:v>3.3512733282510226E-2</c:v>
                </c:pt>
                <c:pt idx="24">
                  <c:v>3.4259427445867865E-2</c:v>
                </c:pt>
                <c:pt idx="25">
                  <c:v>3.4858721673892951E-2</c:v>
                </c:pt>
                <c:pt idx="26">
                  <c:v>3.5622700252763276E-2</c:v>
                </c:pt>
                <c:pt idx="27">
                  <c:v>3.6284950343834665E-2</c:v>
                </c:pt>
                <c:pt idx="28">
                  <c:v>3.7114471018214079E-2</c:v>
                </c:pt>
                <c:pt idx="29">
                  <c:v>3.7798501088246853E-2</c:v>
                </c:pt>
                <c:pt idx="30">
                  <c:v>3.8475843484909913E-2</c:v>
                </c:pt>
                <c:pt idx="31">
                  <c:v>3.9178146624306076E-2</c:v>
                </c:pt>
                <c:pt idx="32">
                  <c:v>3.9885697986770788E-2</c:v>
                </c:pt>
                <c:pt idx="33">
                  <c:v>4.0688967973303104E-2</c:v>
                </c:pt>
                <c:pt idx="34">
                  <c:v>4.1420728237538826E-2</c:v>
                </c:pt>
                <c:pt idx="35">
                  <c:v>4.2152866889953663E-2</c:v>
                </c:pt>
                <c:pt idx="36">
                  <c:v>4.2908539097548153E-2</c:v>
                </c:pt>
                <c:pt idx="37">
                  <c:v>4.3671252117954217E-2</c:v>
                </c:pt>
                <c:pt idx="38">
                  <c:v>4.4455009713084019E-2</c:v>
                </c:pt>
                <c:pt idx="39">
                  <c:v>4.5214192148562295E-2</c:v>
                </c:pt>
                <c:pt idx="40">
                  <c:v>4.5980671593595507E-2</c:v>
                </c:pt>
                <c:pt idx="41">
                  <c:v>4.6754148071561745E-2</c:v>
                </c:pt>
                <c:pt idx="42">
                  <c:v>4.7531095384719231E-2</c:v>
                </c:pt>
                <c:pt idx="43">
                  <c:v>4.8308234466913208E-2</c:v>
                </c:pt>
                <c:pt idx="44">
                  <c:v>4.9087593613030042E-2</c:v>
                </c:pt>
                <c:pt idx="45">
                  <c:v>4.9869955409870506E-2</c:v>
                </c:pt>
                <c:pt idx="46">
                  <c:v>5.0655438195178398E-2</c:v>
                </c:pt>
                <c:pt idx="47">
                  <c:v>5.1441789355109784E-2</c:v>
                </c:pt>
                <c:pt idx="48">
                  <c:v>5.2228807237384794E-2</c:v>
                </c:pt>
                <c:pt idx="49">
                  <c:v>5.3015378573730919E-2</c:v>
                </c:pt>
                <c:pt idx="50">
                  <c:v>5.3803018612618873E-2</c:v>
                </c:pt>
                <c:pt idx="51">
                  <c:v>5.4591094087138532E-2</c:v>
                </c:pt>
                <c:pt idx="52">
                  <c:v>5.5379001259431293E-2</c:v>
                </c:pt>
              </c:numCache>
            </c:numRef>
          </c:yVal>
          <c:smooth val="1"/>
          <c:extLst>
            <c:ext xmlns:c16="http://schemas.microsoft.com/office/drawing/2014/chart" uri="{C3380CC4-5D6E-409C-BE32-E72D297353CC}">
              <c16:uniqueId val="{00000006-B965-4CE8-B25A-07D5C5CEA0D8}"/>
            </c:ext>
          </c:extLst>
        </c:ser>
        <c:ser>
          <c:idx val="7"/>
          <c:order val="7"/>
          <c:tx>
            <c:strRef>
              <c:f>'[1]Calibración Agricultura-OseMOSY'!$D$105</c:f>
              <c:strCache>
                <c:ptCount val="1"/>
                <c:pt idx="0">
                  <c:v>Palmito [Mton]</c:v>
                </c:pt>
              </c:strCache>
            </c:strRef>
          </c:tx>
          <c:spPr>
            <a:ln w="19050" cap="rnd">
              <a:solidFill>
                <a:schemeClr val="accent2">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Agricultura-OseMOSY'!$M$105:$BM$105</c:f>
              <c:numCache>
                <c:formatCode>General</c:formatCode>
                <c:ptCount val="53"/>
                <c:pt idx="0">
                  <c:v>4.3652640246656008E-2</c:v>
                </c:pt>
                <c:pt idx="1">
                  <c:v>3.5010121222727224E-2</c:v>
                </c:pt>
                <c:pt idx="2">
                  <c:v>3.7421596562221979E-2</c:v>
                </c:pt>
                <c:pt idx="3">
                  <c:v>2.7855525305192988E-2</c:v>
                </c:pt>
                <c:pt idx="4">
                  <c:v>2.8607624488433195E-2</c:v>
                </c:pt>
                <c:pt idx="5">
                  <c:v>2.9494460847574622E-2</c:v>
                </c:pt>
                <c:pt idx="6">
                  <c:v>3.037929467300186E-2</c:v>
                </c:pt>
                <c:pt idx="7">
                  <c:v>3.1199535629172909E-2</c:v>
                </c:pt>
                <c:pt idx="8">
                  <c:v>3.1917124948643884E-2</c:v>
                </c:pt>
                <c:pt idx="9">
                  <c:v>3.2933628755417853E-2</c:v>
                </c:pt>
                <c:pt idx="10">
                  <c:v>3.3870976629333194E-2</c:v>
                </c:pt>
                <c:pt idx="11">
                  <c:v>3.4614775556530454E-2</c:v>
                </c:pt>
                <c:pt idx="12">
                  <c:v>3.5439314192167469E-2</c:v>
                </c:pt>
                <c:pt idx="13">
                  <c:v>3.656196797212926E-2</c:v>
                </c:pt>
                <c:pt idx="14">
                  <c:v>3.7463901382746488E-2</c:v>
                </c:pt>
                <c:pt idx="15">
                  <c:v>3.8547145079201407E-2</c:v>
                </c:pt>
                <c:pt idx="16">
                  <c:v>3.945942338904216E-2</c:v>
                </c:pt>
                <c:pt idx="17">
                  <c:v>4.0392424228200621E-2</c:v>
                </c:pt>
                <c:pt idx="18">
                  <c:v>4.1423960602668418E-2</c:v>
                </c:pt>
                <c:pt idx="19">
                  <c:v>4.23639219909802E-2</c:v>
                </c:pt>
                <c:pt idx="20">
                  <c:v>4.3356381132506436E-2</c:v>
                </c:pt>
                <c:pt idx="21">
                  <c:v>4.4449436157703477E-2</c:v>
                </c:pt>
                <c:pt idx="22">
                  <c:v>4.5459089368996786E-2</c:v>
                </c:pt>
                <c:pt idx="23">
                  <c:v>4.649672710052033E-2</c:v>
                </c:pt>
                <c:pt idx="24">
                  <c:v>4.7532716449658577E-2</c:v>
                </c:pt>
                <c:pt idx="25">
                  <c:v>4.8364198022304329E-2</c:v>
                </c:pt>
                <c:pt idx="26">
                  <c:v>4.9424168368289667E-2</c:v>
                </c:pt>
                <c:pt idx="27">
                  <c:v>5.0342997086235845E-2</c:v>
                </c:pt>
                <c:pt idx="28">
                  <c:v>5.1493902806032457E-2</c:v>
                </c:pt>
                <c:pt idx="29">
                  <c:v>5.2442949821289261E-2</c:v>
                </c:pt>
                <c:pt idx="30">
                  <c:v>5.3382718126839292E-2</c:v>
                </c:pt>
                <c:pt idx="31">
                  <c:v>5.4357117831544489E-2</c:v>
                </c:pt>
                <c:pt idx="32">
                  <c:v>5.5338799102743357E-2</c:v>
                </c:pt>
                <c:pt idx="33">
                  <c:v>5.6453283708847508E-2</c:v>
                </c:pt>
                <c:pt idx="34">
                  <c:v>5.7468553249005544E-2</c:v>
                </c:pt>
                <c:pt idx="35">
                  <c:v>5.8484347778031368E-2</c:v>
                </c:pt>
                <c:pt idx="36">
                  <c:v>5.953279357676023E-2</c:v>
                </c:pt>
                <c:pt idx="37">
                  <c:v>6.0591008043090921E-2</c:v>
                </c:pt>
                <c:pt idx="38">
                  <c:v>6.167842048141714E-2</c:v>
                </c:pt>
                <c:pt idx="39">
                  <c:v>6.2731736491912882E-2</c:v>
                </c:pt>
                <c:pt idx="40">
                  <c:v>6.3795176626247341E-2</c:v>
                </c:pt>
                <c:pt idx="41">
                  <c:v>6.4868324686463516E-2</c:v>
                </c:pt>
                <c:pt idx="42">
                  <c:v>6.5946288303660311E-2</c:v>
                </c:pt>
                <c:pt idx="43">
                  <c:v>6.7024517987861576E-2</c:v>
                </c:pt>
                <c:pt idx="44">
                  <c:v>6.8105827865656623E-2</c:v>
                </c:pt>
                <c:pt idx="45">
                  <c:v>6.9191303725083128E-2</c:v>
                </c:pt>
                <c:pt idx="46">
                  <c:v>7.0281109752026269E-2</c:v>
                </c:pt>
                <c:pt idx="47">
                  <c:v>7.1372120592004179E-2</c:v>
                </c:pt>
                <c:pt idx="48">
                  <c:v>7.2464056465658164E-2</c:v>
                </c:pt>
                <c:pt idx="49">
                  <c:v>7.3555372786021214E-2</c:v>
                </c:pt>
                <c:pt idx="50">
                  <c:v>7.4648171861312673E-2</c:v>
                </c:pt>
                <c:pt idx="51">
                  <c:v>7.5741575075083875E-2</c:v>
                </c:pt>
                <c:pt idx="52">
                  <c:v>7.6834744780515163E-2</c:v>
                </c:pt>
              </c:numCache>
            </c:numRef>
          </c:yVal>
          <c:smooth val="1"/>
          <c:extLst>
            <c:ext xmlns:c16="http://schemas.microsoft.com/office/drawing/2014/chart" uri="{C3380CC4-5D6E-409C-BE32-E72D297353CC}">
              <c16:uniqueId val="{00000007-B965-4CE8-B25A-07D5C5CEA0D8}"/>
            </c:ext>
          </c:extLst>
        </c:ser>
        <c:ser>
          <c:idx val="8"/>
          <c:order val="8"/>
          <c:tx>
            <c:strRef>
              <c:f>'[1]Calibración Agricultura-OseMOSY'!$D$106</c:f>
              <c:strCache>
                <c:ptCount val="1"/>
                <c:pt idx="0">
                  <c:v>Legumbres (Pulses) [Mton]</c:v>
                </c:pt>
              </c:strCache>
            </c:strRef>
          </c:tx>
          <c:spPr>
            <a:ln w="19050" cap="rnd">
              <a:solidFill>
                <a:schemeClr val="accent3">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Agricultura-OseMOSY'!$M$106:$BM$106</c:f>
              <c:numCache>
                <c:formatCode>General</c:formatCode>
                <c:ptCount val="53"/>
                <c:pt idx="0">
                  <c:v>6.6623000000000002E-2</c:v>
                </c:pt>
                <c:pt idx="1">
                  <c:v>6.9685999999999998E-2</c:v>
                </c:pt>
                <c:pt idx="2">
                  <c:v>7.7360999999999999E-2</c:v>
                </c:pt>
                <c:pt idx="3">
                  <c:v>8.7922E-2</c:v>
                </c:pt>
                <c:pt idx="4">
                  <c:v>9.0295893999999988E-2</c:v>
                </c:pt>
                <c:pt idx="5">
                  <c:v>9.3095066713999974E-2</c:v>
                </c:pt>
                <c:pt idx="6">
                  <c:v>9.5887918715419976E-2</c:v>
                </c:pt>
                <c:pt idx="7">
                  <c:v>9.8476892520736312E-2</c:v>
                </c:pt>
                <c:pt idx="8">
                  <c:v>0.10074186104871324</c:v>
                </c:pt>
                <c:pt idx="9">
                  <c:v>0.10395031060118029</c:v>
                </c:pt>
                <c:pt idx="10">
                  <c:v>0.10690891572053951</c:v>
                </c:pt>
                <c:pt idx="11">
                  <c:v>0.10925661114399814</c:v>
                </c:pt>
                <c:pt idx="12">
                  <c:v>0.11185914996271368</c:v>
                </c:pt>
                <c:pt idx="13">
                  <c:v>0.1154026467936063</c:v>
                </c:pt>
                <c:pt idx="14">
                  <c:v>0.11824947120131203</c:v>
                </c:pt>
                <c:pt idx="15">
                  <c:v>0.12166857571419493</c:v>
                </c:pt>
                <c:pt idx="16">
                  <c:v>0.1245480523235578</c:v>
                </c:pt>
                <c:pt idx="17">
                  <c:v>0.12749293664656847</c:v>
                </c:pt>
                <c:pt idx="18">
                  <c:v>0.13074883435886361</c:v>
                </c:pt>
                <c:pt idx="19">
                  <c:v>0.13371568866434469</c:v>
                </c:pt>
                <c:pt idx="20">
                  <c:v>0.1368482446540536</c:v>
                </c:pt>
                <c:pt idx="21">
                  <c:v>0.14029831722933037</c:v>
                </c:pt>
                <c:pt idx="22">
                  <c:v>0.14348514385244135</c:v>
                </c:pt>
                <c:pt idx="23">
                  <c:v>0.14676029962966897</c:v>
                </c:pt>
                <c:pt idx="24">
                  <c:v>0.15003025252256783</c:v>
                </c:pt>
                <c:pt idx="25">
                  <c:v>0.15265470573352669</c:v>
                </c:pt>
                <c:pt idx="26">
                  <c:v>0.15600035122894118</c:v>
                </c:pt>
                <c:pt idx="27">
                  <c:v>0.15890050326894611</c:v>
                </c:pt>
                <c:pt idx="28">
                  <c:v>0.16253317332586634</c:v>
                </c:pt>
                <c:pt idx="29">
                  <c:v>0.16552870511933257</c:v>
                </c:pt>
                <c:pt idx="30">
                  <c:v>0.1684949499865642</c:v>
                </c:pt>
                <c:pt idx="31">
                  <c:v>0.17157050393496234</c:v>
                </c:pt>
                <c:pt idx="32">
                  <c:v>0.17466904111136433</c:v>
                </c:pt>
                <c:pt idx="33">
                  <c:v>0.17818675310797211</c:v>
                </c:pt>
                <c:pt idx="34">
                  <c:v>0.18139130687358118</c:v>
                </c:pt>
                <c:pt idx="35">
                  <c:v>0.18459751769181187</c:v>
                </c:pt>
                <c:pt idx="36">
                  <c:v>0.1879067875944927</c:v>
                </c:pt>
                <c:pt idx="37">
                  <c:v>0.19124689090575145</c:v>
                </c:pt>
                <c:pt idx="38">
                  <c:v>0.19467915345887207</c:v>
                </c:pt>
                <c:pt idx="39">
                  <c:v>0.1980037954916519</c:v>
                </c:pt>
                <c:pt idx="40">
                  <c:v>0.2013603928800172</c:v>
                </c:pt>
                <c:pt idx="41">
                  <c:v>0.20474763195436832</c:v>
                </c:pt>
                <c:pt idx="42">
                  <c:v>0.20815007064876651</c:v>
                </c:pt>
                <c:pt idx="43">
                  <c:v>0.21155334914578591</c:v>
                </c:pt>
                <c:pt idx="44">
                  <c:v>0.21496634983537521</c:v>
                </c:pt>
                <c:pt idx="45">
                  <c:v>0.21839249985289813</c:v>
                </c:pt>
                <c:pt idx="46">
                  <c:v>0.22183231742772705</c:v>
                </c:pt>
                <c:pt idx="47">
                  <c:v>0.22527593782337815</c:v>
                </c:pt>
                <c:pt idx="48">
                  <c:v>0.22872247795613621</c:v>
                </c:pt>
                <c:pt idx="49">
                  <c:v>0.23216706255713357</c:v>
                </c:pt>
                <c:pt idx="50">
                  <c:v>0.23561632726297144</c:v>
                </c:pt>
                <c:pt idx="51">
                  <c:v>0.239067498845913</c:v>
                </c:pt>
                <c:pt idx="52">
                  <c:v>0.24251793339302283</c:v>
                </c:pt>
              </c:numCache>
            </c:numRef>
          </c:yVal>
          <c:smooth val="1"/>
          <c:extLst>
            <c:ext xmlns:c16="http://schemas.microsoft.com/office/drawing/2014/chart" uri="{C3380CC4-5D6E-409C-BE32-E72D297353CC}">
              <c16:uniqueId val="{00000008-B965-4CE8-B25A-07D5C5CEA0D8}"/>
            </c:ext>
          </c:extLst>
        </c:ser>
        <c:ser>
          <c:idx val="9"/>
          <c:order val="9"/>
          <c:tx>
            <c:strRef>
              <c:f>'[1]Calibración Agricultura-OseMOSY'!$D$107</c:f>
              <c:strCache>
                <c:ptCount val="1"/>
                <c:pt idx="0">
                  <c:v>Cereales  y pseudocereales [Mton]</c:v>
                </c:pt>
              </c:strCache>
            </c:strRef>
          </c:tx>
          <c:spPr>
            <a:ln w="19050" cap="rnd">
              <a:solidFill>
                <a:schemeClr val="accent4">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Agricultura-OseMOSY'!$M$107:$BM$107</c:f>
              <c:numCache>
                <c:formatCode>General</c:formatCode>
                <c:ptCount val="53"/>
                <c:pt idx="0">
                  <c:v>2.1217E-2</c:v>
                </c:pt>
                <c:pt idx="1">
                  <c:v>2.3028E-2</c:v>
                </c:pt>
                <c:pt idx="2">
                  <c:v>3.3656999999999999E-2</c:v>
                </c:pt>
                <c:pt idx="3">
                  <c:v>2.7061000000000002E-2</c:v>
                </c:pt>
                <c:pt idx="4">
                  <c:v>2.7791646999999999E-2</c:v>
                </c:pt>
                <c:pt idx="5">
                  <c:v>2.8653188056999998E-2</c:v>
                </c:pt>
                <c:pt idx="6">
                  <c:v>2.951278369871E-2</c:v>
                </c:pt>
                <c:pt idx="7">
                  <c:v>3.0309628858575167E-2</c:v>
                </c:pt>
                <c:pt idx="8">
                  <c:v>3.1006750322322394E-2</c:v>
                </c:pt>
                <c:pt idx="9">
                  <c:v>3.1994260312305685E-2</c:v>
                </c:pt>
                <c:pt idx="10">
                  <c:v>3.290487214023248E-2</c:v>
                </c:pt>
                <c:pt idx="11">
                  <c:v>3.3627455633035347E-2</c:v>
                </c:pt>
                <c:pt idx="12">
                  <c:v>3.4428475889322296E-2</c:v>
                </c:pt>
                <c:pt idx="13">
                  <c:v>3.5519108128588751E-2</c:v>
                </c:pt>
                <c:pt idx="14">
                  <c:v>3.6395315622696309E-2</c:v>
                </c:pt>
                <c:pt idx="15">
                  <c:v>3.7447661875319366E-2</c:v>
                </c:pt>
                <c:pt idx="16">
                  <c:v>3.833391920028887E-2</c:v>
                </c:pt>
                <c:pt idx="17">
                  <c:v>3.924030798426776E-2</c:v>
                </c:pt>
                <c:pt idx="18">
                  <c:v>4.024242176685254E-2</c:v>
                </c:pt>
                <c:pt idx="19">
                  <c:v>4.1155572563702288E-2</c:v>
                </c:pt>
                <c:pt idx="20">
                  <c:v>4.2119723716286535E-2</c:v>
                </c:pt>
                <c:pt idx="21">
                  <c:v>4.3181601448362292E-2</c:v>
                </c:pt>
                <c:pt idx="22">
                  <c:v>4.4162456242930276E-2</c:v>
                </c:pt>
                <c:pt idx="23">
                  <c:v>4.517049735309106E-2</c:v>
                </c:pt>
                <c:pt idx="24">
                  <c:v>4.6176937097804967E-2</c:v>
                </c:pt>
                <c:pt idx="25">
                  <c:v>4.6984702257170746E-2</c:v>
                </c:pt>
                <c:pt idx="26">
                  <c:v>4.8014438986901775E-2</c:v>
                </c:pt>
                <c:pt idx="27">
                  <c:v>4.8907059882179103E-2</c:v>
                </c:pt>
                <c:pt idx="28">
                  <c:v>5.0025138229012861E-2</c:v>
                </c:pt>
                <c:pt idx="29">
                  <c:v>5.094711550276676E-2</c:v>
                </c:pt>
                <c:pt idx="30">
                  <c:v>5.1860078724169312E-2</c:v>
                </c:pt>
                <c:pt idx="31">
                  <c:v>5.2806685550647346E-2</c:v>
                </c:pt>
                <c:pt idx="32">
                  <c:v>5.3760366250934125E-2</c:v>
                </c:pt>
                <c:pt idx="33">
                  <c:v>5.484306232632144E-2</c:v>
                </c:pt>
                <c:pt idx="34">
                  <c:v>5.5829373254771053E-2</c:v>
                </c:pt>
                <c:pt idx="35">
                  <c:v>5.6816194197790326E-2</c:v>
                </c:pt>
                <c:pt idx="36">
                  <c:v>5.7834735095818643E-2</c:v>
                </c:pt>
                <c:pt idx="37">
                  <c:v>5.8862766028986373E-2</c:v>
                </c:pt>
                <c:pt idx="38">
                  <c:v>5.9919162118133536E-2</c:v>
                </c:pt>
                <c:pt idx="39">
                  <c:v>6.0942434314501401E-2</c:v>
                </c:pt>
                <c:pt idx="40">
                  <c:v>6.197554186353979E-2</c:v>
                </c:pt>
                <c:pt idx="41">
                  <c:v>6.3018080438538265E-2</c:v>
                </c:pt>
                <c:pt idx="42">
                  <c:v>6.4065297216012729E-2</c:v>
                </c:pt>
                <c:pt idx="43">
                  <c:v>6.5112772471441885E-2</c:v>
                </c:pt>
                <c:pt idx="44">
                  <c:v>6.616324006386444E-2</c:v>
                </c:pt>
                <c:pt idx="45">
                  <c:v>6.7217754811301794E-2</c:v>
                </c:pt>
                <c:pt idx="46">
                  <c:v>6.8276476216552417E-2</c:v>
                </c:pt>
                <c:pt idx="47">
                  <c:v>6.9336368069862334E-2</c:v>
                </c:pt>
                <c:pt idx="48">
                  <c:v>7.0397158572041152E-2</c:v>
                </c:pt>
                <c:pt idx="49">
                  <c:v>7.1457347192495524E-2</c:v>
                </c:pt>
                <c:pt idx="50">
                  <c:v>7.251897627514467E-2</c:v>
                </c:pt>
                <c:pt idx="51">
                  <c:v>7.358119226438492E-2</c:v>
                </c:pt>
                <c:pt idx="52">
                  <c:v>7.4643181405661729E-2</c:v>
                </c:pt>
              </c:numCache>
            </c:numRef>
          </c:yVal>
          <c:smooth val="1"/>
          <c:extLst>
            <c:ext xmlns:c16="http://schemas.microsoft.com/office/drawing/2014/chart" uri="{C3380CC4-5D6E-409C-BE32-E72D297353CC}">
              <c16:uniqueId val="{00000009-B965-4CE8-B25A-07D5C5CEA0D8}"/>
            </c:ext>
          </c:extLst>
        </c:ser>
        <c:ser>
          <c:idx val="10"/>
          <c:order val="10"/>
          <c:tx>
            <c:strRef>
              <c:f>'[1]Calibración Agricultura-OseMOSY'!$D$108</c:f>
              <c:strCache>
                <c:ptCount val="1"/>
                <c:pt idx="0">
                  <c:v>Tubérculos [Mton]</c:v>
                </c:pt>
              </c:strCache>
            </c:strRef>
          </c:tx>
          <c:spPr>
            <a:ln w="19050" cap="rnd">
              <a:solidFill>
                <a:schemeClr val="accent5">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Agricultura-OseMOSY'!$M$108:$BM$108</c:f>
              <c:numCache>
                <c:formatCode>General</c:formatCode>
                <c:ptCount val="53"/>
                <c:pt idx="0">
                  <c:v>0.34609299999999998</c:v>
                </c:pt>
                <c:pt idx="1">
                  <c:v>0.34520899999999999</c:v>
                </c:pt>
                <c:pt idx="2">
                  <c:v>0.47258600000000001</c:v>
                </c:pt>
                <c:pt idx="3">
                  <c:v>0.34095900000000001</c:v>
                </c:pt>
                <c:pt idx="4">
                  <c:v>0.35016489299999998</c:v>
                </c:pt>
                <c:pt idx="5">
                  <c:v>0.36102000468299994</c:v>
                </c:pt>
                <c:pt idx="6">
                  <c:v>0.37185060482348997</c:v>
                </c:pt>
                <c:pt idx="7">
                  <c:v>0.38189057115372416</c:v>
                </c:pt>
                <c:pt idx="8">
                  <c:v>0.39067405429025975</c:v>
                </c:pt>
                <c:pt idx="9">
                  <c:v>0.40311632984085699</c:v>
                </c:pt>
                <c:pt idx="10">
                  <c:v>0.41458971582947873</c:v>
                </c:pt>
                <c:pt idx="11">
                  <c:v>0.42369401149935687</c:v>
                </c:pt>
                <c:pt idx="12">
                  <c:v>0.4337865825633731</c:v>
                </c:pt>
                <c:pt idx="13">
                  <c:v>0.4475281618719002</c:v>
                </c:pt>
                <c:pt idx="14">
                  <c:v>0.45856806545947715</c:v>
                </c:pt>
                <c:pt idx="15">
                  <c:v>0.4718272549184071</c:v>
                </c:pt>
                <c:pt idx="16">
                  <c:v>0.48299378280962607</c:v>
                </c:pt>
                <c:pt idx="17">
                  <c:v>0.4944139599426462</c:v>
                </c:pt>
                <c:pt idx="18">
                  <c:v>0.50704023809926735</c:v>
                </c:pt>
                <c:pt idx="19">
                  <c:v>0.51854561419560863</c:v>
                </c:pt>
                <c:pt idx="20">
                  <c:v>0.53069357668162076</c:v>
                </c:pt>
                <c:pt idx="21">
                  <c:v>0.54407285940032368</c:v>
                </c:pt>
                <c:pt idx="22">
                  <c:v>0.55643128184964574</c:v>
                </c:pt>
                <c:pt idx="23">
                  <c:v>0.56913224223098091</c:v>
                </c:pt>
                <c:pt idx="24">
                  <c:v>0.58181302597577633</c:v>
                </c:pt>
                <c:pt idx="25">
                  <c:v>0.59199058042580388</c:v>
                </c:pt>
                <c:pt idx="26">
                  <c:v>0.60496489791711472</c:v>
                </c:pt>
                <c:pt idx="27">
                  <c:v>0.61621160453670976</c:v>
                </c:pt>
                <c:pt idx="28">
                  <c:v>0.63029899506396636</c:v>
                </c:pt>
                <c:pt idx="29">
                  <c:v>0.64191558163807128</c:v>
                </c:pt>
                <c:pt idx="30">
                  <c:v>0.65341859435032112</c:v>
                </c:pt>
                <c:pt idx="31">
                  <c:v>0.66534550455131614</c:v>
                </c:pt>
                <c:pt idx="32">
                  <c:v>0.67736154305281571</c:v>
                </c:pt>
                <c:pt idx="33">
                  <c:v>0.69100312951185205</c:v>
                </c:pt>
                <c:pt idx="34">
                  <c:v>0.70343029731249695</c:v>
                </c:pt>
                <c:pt idx="35">
                  <c:v>0.71586389111578985</c:v>
                </c:pt>
                <c:pt idx="36">
                  <c:v>0.72869714509941341</c:v>
                </c:pt>
                <c:pt idx="37">
                  <c:v>0.74164997015916501</c:v>
                </c:pt>
                <c:pt idx="38">
                  <c:v>0.75496018612160276</c:v>
                </c:pt>
                <c:pt idx="39">
                  <c:v>0.76785305278585725</c:v>
                </c:pt>
                <c:pt idx="40">
                  <c:v>0.78086984140462889</c:v>
                </c:pt>
                <c:pt idx="41">
                  <c:v>0.79400545760480268</c:v>
                </c:pt>
                <c:pt idx="42">
                  <c:v>0.80720001749656256</c:v>
                </c:pt>
                <c:pt idx="43">
                  <c:v>0.82039783411885558</c:v>
                </c:pt>
                <c:pt idx="44">
                  <c:v>0.83363335312572162</c:v>
                </c:pt>
                <c:pt idx="45">
                  <c:v>0.84691986485002946</c:v>
                </c:pt>
                <c:pt idx="46">
                  <c:v>0.86025937897045546</c:v>
                </c:pt>
                <c:pt idx="47">
                  <c:v>0.87361364032120736</c:v>
                </c:pt>
                <c:pt idx="48">
                  <c:v>0.88697922432890797</c:v>
                </c:pt>
                <c:pt idx="49">
                  <c:v>0.90033722484040057</c:v>
                </c:pt>
                <c:pt idx="50">
                  <c:v>0.91371337466453761</c:v>
                </c:pt>
                <c:pt idx="51">
                  <c:v>0.92709691930351501</c:v>
                </c:pt>
                <c:pt idx="52">
                  <c:v>0.94047760573862826</c:v>
                </c:pt>
              </c:numCache>
            </c:numRef>
          </c:yVal>
          <c:smooth val="1"/>
          <c:extLst>
            <c:ext xmlns:c16="http://schemas.microsoft.com/office/drawing/2014/chart" uri="{C3380CC4-5D6E-409C-BE32-E72D297353CC}">
              <c16:uniqueId val="{0000000A-B965-4CE8-B25A-07D5C5CEA0D8}"/>
            </c:ext>
          </c:extLst>
        </c:ser>
        <c:ser>
          <c:idx val="11"/>
          <c:order val="11"/>
          <c:tx>
            <c:strRef>
              <c:f>'[1]Calibración Agricultura-OseMOSY'!$D$109</c:f>
              <c:strCache>
                <c:ptCount val="1"/>
                <c:pt idx="0">
                  <c:v>Fruta fresca [Mton]</c:v>
                </c:pt>
              </c:strCache>
            </c:strRef>
          </c:tx>
          <c:spPr>
            <a:ln w="19050" cap="rnd">
              <a:solidFill>
                <a:schemeClr val="accent6">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Agricultura-OseMOSY'!$M$109:$BM$109</c:f>
              <c:numCache>
                <c:formatCode>General</c:formatCode>
                <c:ptCount val="53"/>
                <c:pt idx="0">
                  <c:v>0.34292099999999998</c:v>
                </c:pt>
                <c:pt idx="1">
                  <c:v>0.26467299999999999</c:v>
                </c:pt>
                <c:pt idx="2">
                  <c:v>0.34764066086361861</c:v>
                </c:pt>
                <c:pt idx="3">
                  <c:v>0.45125599999999999</c:v>
                </c:pt>
                <c:pt idx="4">
                  <c:v>0.46343991199999995</c:v>
                </c:pt>
                <c:pt idx="5">
                  <c:v>0.47780654927199989</c:v>
                </c:pt>
                <c:pt idx="6">
                  <c:v>0.49214074575015992</c:v>
                </c:pt>
                <c:pt idx="7">
                  <c:v>0.50542854588541419</c:v>
                </c:pt>
                <c:pt idx="8">
                  <c:v>0.51705340244077869</c:v>
                </c:pt>
                <c:pt idx="9">
                  <c:v>0.53352063602563882</c:v>
                </c:pt>
                <c:pt idx="10">
                  <c:v>0.54870555347225702</c:v>
                </c:pt>
                <c:pt idx="11">
                  <c:v>0.56075500237023757</c:v>
                </c:pt>
                <c:pt idx="12">
                  <c:v>0.57411242437131016</c:v>
                </c:pt>
                <c:pt idx="13">
                  <c:v>0.59229927414635264</c:v>
                </c:pt>
                <c:pt idx="14">
                  <c:v>0.60691048174995199</c:v>
                </c:pt>
                <c:pt idx="15">
                  <c:v>0.62445889313806291</c:v>
                </c:pt>
                <c:pt idx="16">
                  <c:v>0.63923768680557114</c:v>
                </c:pt>
                <c:pt idx="17">
                  <c:v>0.65435218283687735</c:v>
                </c:pt>
                <c:pt idx="18">
                  <c:v>0.67106294212419415</c:v>
                </c:pt>
                <c:pt idx="19">
                  <c:v>0.68629019817471815</c:v>
                </c:pt>
                <c:pt idx="20">
                  <c:v>0.70236791121232056</c:v>
                </c:pt>
                <c:pt idx="21">
                  <c:v>0.72007526488977436</c:v>
                </c:pt>
                <c:pt idx="22">
                  <c:v>0.73643151969105924</c:v>
                </c:pt>
                <c:pt idx="23">
                  <c:v>0.75324112019387568</c:v>
                </c:pt>
                <c:pt idx="24">
                  <c:v>0.77002401710975532</c:v>
                </c:pt>
                <c:pt idx="25">
                  <c:v>0.78349391381552247</c:v>
                </c:pt>
                <c:pt idx="26">
                  <c:v>0.80066529985859203</c:v>
                </c:pt>
                <c:pt idx="27">
                  <c:v>0.81555020931202193</c:v>
                </c:pt>
                <c:pt idx="28">
                  <c:v>0.83419473695249402</c:v>
                </c:pt>
                <c:pt idx="29">
                  <c:v>0.84956917901469009</c:v>
                </c:pt>
                <c:pt idx="30">
                  <c:v>0.86479330714880309</c:v>
                </c:pt>
                <c:pt idx="31">
                  <c:v>0.88057845958548964</c:v>
                </c:pt>
                <c:pt idx="32">
                  <c:v>0.89648157248185745</c:v>
                </c:pt>
                <c:pt idx="33">
                  <c:v>0.91453608266976538</c:v>
                </c:pt>
                <c:pt idx="34">
                  <c:v>0.9309833212909715</c:v>
                </c:pt>
                <c:pt idx="35">
                  <c:v>0.94743906466568439</c:v>
                </c:pt>
                <c:pt idx="36">
                  <c:v>0.96442375449535311</c:v>
                </c:pt>
                <c:pt idx="37">
                  <c:v>0.98156669550926756</c:v>
                </c:pt>
                <c:pt idx="38">
                  <c:v>0.9991826399904099</c:v>
                </c:pt>
                <c:pt idx="39">
                  <c:v>1.0162462266370296</c:v>
                </c:pt>
                <c:pt idx="40">
                  <c:v>1.0334738228141431</c:v>
                </c:pt>
                <c:pt idx="41">
                  <c:v>1.0508586861672902</c:v>
                </c:pt>
                <c:pt idx="42">
                  <c:v>1.0683215609367376</c:v>
                </c:pt>
                <c:pt idx="43">
                  <c:v>1.0857887459581315</c:v>
                </c:pt>
                <c:pt idx="44">
                  <c:v>1.1033058297276239</c:v>
                </c:pt>
                <c:pt idx="45">
                  <c:v>1.1208904018746102</c:v>
                </c:pt>
                <c:pt idx="46">
                  <c:v>1.1385451221897418</c:v>
                </c:pt>
                <c:pt idx="47">
                  <c:v>1.1562193603242239</c:v>
                </c:pt>
                <c:pt idx="48">
                  <c:v>1.1739085838876993</c:v>
                </c:pt>
                <c:pt idx="49">
                  <c:v>1.1915877707659284</c:v>
                </c:pt>
                <c:pt idx="50">
                  <c:v>1.2092909780871628</c:v>
                </c:pt>
                <c:pt idx="51">
                  <c:v>1.2270039723756443</c:v>
                </c:pt>
                <c:pt idx="52">
                  <c:v>1.2447131838584427</c:v>
                </c:pt>
              </c:numCache>
            </c:numRef>
          </c:yVal>
          <c:smooth val="1"/>
          <c:extLst>
            <c:ext xmlns:c16="http://schemas.microsoft.com/office/drawing/2014/chart" uri="{C3380CC4-5D6E-409C-BE32-E72D297353CC}">
              <c16:uniqueId val="{0000000B-B965-4CE8-B25A-07D5C5CEA0D8}"/>
            </c:ext>
          </c:extLst>
        </c:ser>
        <c:ser>
          <c:idx val="12"/>
          <c:order val="12"/>
          <c:tx>
            <c:strRef>
              <c:f>'[1]Calibración Agricultura-OseMOSY'!$D$110</c:f>
              <c:strCache>
                <c:ptCount val="1"/>
                <c:pt idx="0">
                  <c:v>Verduras [Mton]</c:v>
                </c:pt>
              </c:strCache>
            </c:strRef>
          </c:tx>
          <c:spPr>
            <a:ln w="19050" cap="rnd">
              <a:solidFill>
                <a:schemeClr val="accent1">
                  <a:lumMod val="80000"/>
                  <a:lumOff val="2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Agricultura-OseMOSY'!$M$110:$BM$110</c:f>
              <c:numCache>
                <c:formatCode>General</c:formatCode>
                <c:ptCount val="53"/>
                <c:pt idx="0">
                  <c:v>0.25402035975334397</c:v>
                </c:pt>
                <c:pt idx="1">
                  <c:v>0.24377087877727277</c:v>
                </c:pt>
                <c:pt idx="2">
                  <c:v>0.24379678429693205</c:v>
                </c:pt>
                <c:pt idx="3">
                  <c:v>0.19723267877640868</c:v>
                </c:pt>
                <c:pt idx="4">
                  <c:v>0.20255796110337171</c:v>
                </c:pt>
                <c:pt idx="5">
                  <c:v>0.20883725789757621</c:v>
                </c:pt>
                <c:pt idx="6">
                  <c:v>0.21510237563450349</c:v>
                </c:pt>
                <c:pt idx="7">
                  <c:v>0.22091013977663507</c:v>
                </c:pt>
                <c:pt idx="8">
                  <c:v>0.22599107299149765</c:v>
                </c:pt>
                <c:pt idx="9">
                  <c:v>0.23318848774493872</c:v>
                </c:pt>
                <c:pt idx="10">
                  <c:v>0.23982543427860284</c:v>
                </c:pt>
                <c:pt idx="11">
                  <c:v>0.24509194615640201</c:v>
                </c:pt>
                <c:pt idx="12">
                  <c:v>0.25093014026976224</c:v>
                </c:pt>
                <c:pt idx="13">
                  <c:v>0.25887915612691592</c:v>
                </c:pt>
                <c:pt idx="14">
                  <c:v>0.26526534847852151</c:v>
                </c:pt>
                <c:pt idx="15">
                  <c:v>0.27293531893065409</c:v>
                </c:pt>
                <c:pt idx="16">
                  <c:v>0.27939475894724436</c:v>
                </c:pt>
                <c:pt idx="17">
                  <c:v>0.28600092604665117</c:v>
                </c:pt>
                <c:pt idx="18">
                  <c:v>0.29330477977629738</c:v>
                </c:pt>
                <c:pt idx="19">
                  <c:v>0.29996023145175238</c:v>
                </c:pt>
                <c:pt idx="20">
                  <c:v>0.30698739654430451</c:v>
                </c:pt>
                <c:pt idx="21">
                  <c:v>0.31472683668437029</c:v>
                </c:pt>
                <c:pt idx="22">
                  <c:v>0.32187574539518388</c:v>
                </c:pt>
                <c:pt idx="23">
                  <c:v>0.32922280014089755</c:v>
                </c:pt>
                <c:pt idx="24">
                  <c:v>0.33655818341856536</c:v>
                </c:pt>
                <c:pt idx="25">
                  <c:v>0.34244553740415218</c:v>
                </c:pt>
                <c:pt idx="26">
                  <c:v>0.34995071953486828</c:v>
                </c:pt>
                <c:pt idx="27">
                  <c:v>0.35645654009978989</c:v>
                </c:pt>
                <c:pt idx="28">
                  <c:v>0.36460559547202009</c:v>
                </c:pt>
                <c:pt idx="29">
                  <c:v>0.37132537846132024</c:v>
                </c:pt>
                <c:pt idx="30">
                  <c:v>0.37797946300296931</c:v>
                </c:pt>
                <c:pt idx="31">
                  <c:v>0.38487875719513881</c:v>
                </c:pt>
                <c:pt idx="32">
                  <c:v>0.39182960894544083</c:v>
                </c:pt>
                <c:pt idx="33">
                  <c:v>0.39972078248852294</c:v>
                </c:pt>
                <c:pt idx="34">
                  <c:v>0.4069094579448832</c:v>
                </c:pt>
                <c:pt idx="35">
                  <c:v>0.41410185061567706</c:v>
                </c:pt>
                <c:pt idx="36">
                  <c:v>0.42152543251440411</c:v>
                </c:pt>
                <c:pt idx="37">
                  <c:v>0.42901818203636127</c:v>
                </c:pt>
                <c:pt idx="38">
                  <c:v>0.43671766950952995</c:v>
                </c:pt>
                <c:pt idx="39">
                  <c:v>0.44417573522798282</c:v>
                </c:pt>
                <c:pt idx="40">
                  <c:v>0.45170548539837457</c:v>
                </c:pt>
                <c:pt idx="41">
                  <c:v>0.45930397310668869</c:v>
                </c:pt>
                <c:pt idx="42">
                  <c:v>0.46693655764831266</c:v>
                </c:pt>
                <c:pt idx="43">
                  <c:v>0.47457102609294871</c:v>
                </c:pt>
                <c:pt idx="44">
                  <c:v>0.48222730402877167</c:v>
                </c:pt>
                <c:pt idx="45">
                  <c:v>0.48991307944159079</c:v>
                </c:pt>
                <c:pt idx="46">
                  <c:v>0.49762951485918455</c:v>
                </c:pt>
                <c:pt idx="47">
                  <c:v>0.50535448102605229</c:v>
                </c:pt>
                <c:pt idx="48">
                  <c:v>0.51308599694805446</c:v>
                </c:pt>
                <c:pt idx="49">
                  <c:v>0.52081312608668495</c:v>
                </c:pt>
                <c:pt idx="50">
                  <c:v>0.52855075395844997</c:v>
                </c:pt>
                <c:pt idx="51">
                  <c:v>0.53629265946811289</c:v>
                </c:pt>
                <c:pt idx="52">
                  <c:v>0.54403291160829548</c:v>
                </c:pt>
              </c:numCache>
            </c:numRef>
          </c:yVal>
          <c:smooth val="1"/>
          <c:extLst>
            <c:ext xmlns:c16="http://schemas.microsoft.com/office/drawing/2014/chart" uri="{C3380CC4-5D6E-409C-BE32-E72D297353CC}">
              <c16:uniqueId val="{0000000C-B965-4CE8-B25A-07D5C5CEA0D8}"/>
            </c:ext>
          </c:extLst>
        </c:ser>
        <c:ser>
          <c:idx val="13"/>
          <c:order val="13"/>
          <c:tx>
            <c:strRef>
              <c:f>'[1]Calibración Agricultura-OseMOSY'!$D$111</c:f>
              <c:strCache>
                <c:ptCount val="1"/>
                <c:pt idx="0">
                  <c:v>Florícola [Mton]</c:v>
                </c:pt>
              </c:strCache>
            </c:strRef>
          </c:tx>
          <c:spPr>
            <a:ln w="19050" cap="rnd">
              <a:solidFill>
                <a:schemeClr val="accent2">
                  <a:lumMod val="80000"/>
                  <a:lumOff val="2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Agricultura-OseMOSY'!$M$111:$BM$111</c:f>
              <c:numCache>
                <c:formatCode>General</c:formatCode>
                <c:ptCount val="53"/>
                <c:pt idx="0">
                  <c:v>0.50568682919999997</c:v>
                </c:pt>
                <c:pt idx="1">
                  <c:v>0.5241654161</c:v>
                </c:pt>
                <c:pt idx="2">
                  <c:v>0.39211125349999998</c:v>
                </c:pt>
                <c:pt idx="3">
                  <c:v>0.43874862749999999</c:v>
                </c:pt>
                <c:pt idx="4">
                  <c:v>0.45059484044249992</c:v>
                </c:pt>
                <c:pt idx="5">
                  <c:v>0.46456328049621737</c:v>
                </c:pt>
                <c:pt idx="6">
                  <c:v>0.47850017891110391</c:v>
                </c:pt>
                <c:pt idx="7">
                  <c:v>0.49141968374170369</c:v>
                </c:pt>
                <c:pt idx="8">
                  <c:v>0.50272233646776288</c:v>
                </c:pt>
                <c:pt idx="9">
                  <c:v>0.51873315102552886</c:v>
                </c:pt>
                <c:pt idx="10">
                  <c:v>0.53349719114555949</c:v>
                </c:pt>
                <c:pt idx="11">
                  <c:v>0.54521266787300537</c:v>
                </c:pt>
                <c:pt idx="12">
                  <c:v>0.55819986487406215</c:v>
                </c:pt>
                <c:pt idx="13">
                  <c:v>0.57588263336323142</c:v>
                </c:pt>
                <c:pt idx="14">
                  <c:v>0.5900888650414734</c:v>
                </c:pt>
                <c:pt idx="15">
                  <c:v>0.60715089061307581</c:v>
                </c:pt>
                <c:pt idx="16">
                  <c:v>0.62152006340573651</c:v>
                </c:pt>
                <c:pt idx="17">
                  <c:v>0.63621563396677017</c:v>
                </c:pt>
                <c:pt idx="18">
                  <c:v>0.65246322447369554</c:v>
                </c:pt>
                <c:pt idx="19">
                  <c:v>0.66726842970699651</c:v>
                </c:pt>
                <c:pt idx="20">
                  <c:v>0.68290051998078105</c:v>
                </c:pt>
                <c:pt idx="21">
                  <c:v>0.70011708247001103</c:v>
                </c:pt>
                <c:pt idx="22">
                  <c:v>0.71601999422099938</c:v>
                </c:pt>
                <c:pt idx="23">
                  <c:v>0.73236368638117899</c:v>
                </c:pt>
                <c:pt idx="24">
                  <c:v>0.74868141509241204</c:v>
                </c:pt>
                <c:pt idx="25">
                  <c:v>0.76177796935921871</c:v>
                </c:pt>
                <c:pt idx="26">
                  <c:v>0.77847341952202964</c:v>
                </c:pt>
                <c:pt idx="27">
                  <c:v>0.79294576691054997</c:v>
                </c:pt>
                <c:pt idx="28">
                  <c:v>0.81107352789908627</c:v>
                </c:pt>
                <c:pt idx="29">
                  <c:v>0.82602183961874609</c:v>
                </c:pt>
                <c:pt idx="30">
                  <c:v>0.84082400363147103</c:v>
                </c:pt>
                <c:pt idx="31">
                  <c:v>0.85617164214813224</c:v>
                </c:pt>
                <c:pt idx="32">
                  <c:v>0.87163397163795386</c:v>
                </c:pt>
                <c:pt idx="33">
                  <c:v>0.88918806856991572</c:v>
                </c:pt>
                <c:pt idx="34">
                  <c:v>0.90517944236044523</c:v>
                </c:pt>
                <c:pt idx="35">
                  <c:v>0.92117908517992575</c:v>
                </c:pt>
                <c:pt idx="36">
                  <c:v>0.93769301375102587</c:v>
                </c:pt>
                <c:pt idx="37">
                  <c:v>0.95436080728987838</c:v>
                </c:pt>
                <c:pt idx="38">
                  <c:v>0.97148849415324956</c:v>
                </c:pt>
                <c:pt idx="39">
                  <c:v>0.98807913277396975</c:v>
                </c:pt>
                <c:pt idx="40">
                  <c:v>1.0048292351057566</c:v>
                </c:pt>
                <c:pt idx="41">
                  <c:v>1.0217322456706428</c:v>
                </c:pt>
                <c:pt idx="42">
                  <c:v>1.0387111054249716</c:v>
                </c:pt>
                <c:pt idx="43">
                  <c:v>1.0556941559648538</c:v>
                </c:pt>
                <c:pt idx="44">
                  <c:v>1.0727257222191913</c:v>
                </c:pt>
                <c:pt idx="45">
                  <c:v>1.0898229062891314</c:v>
                </c:pt>
                <c:pt idx="46">
                  <c:v>1.1069882942444391</c:v>
                </c:pt>
                <c:pt idx="47">
                  <c:v>1.1241726590475933</c:v>
                </c:pt>
                <c:pt idx="48">
                  <c:v>1.1413715939315958</c:v>
                </c:pt>
                <c:pt idx="49">
                  <c:v>1.1585607703151541</c:v>
                </c:pt>
                <c:pt idx="50">
                  <c:v>1.1757733013718925</c:v>
                </c:pt>
                <c:pt idx="51">
                  <c:v>1.19299534813246</c:v>
                </c:pt>
                <c:pt idx="52">
                  <c:v>1.2102137169346145</c:v>
                </c:pt>
              </c:numCache>
            </c:numRef>
          </c:yVal>
          <c:smooth val="1"/>
          <c:extLst>
            <c:ext xmlns:c16="http://schemas.microsoft.com/office/drawing/2014/chart" uri="{C3380CC4-5D6E-409C-BE32-E72D297353CC}">
              <c16:uniqueId val="{0000000D-B965-4CE8-B25A-07D5C5CEA0D8}"/>
            </c:ext>
          </c:extLst>
        </c:ser>
        <c:dLbls>
          <c:showLegendKey val="0"/>
          <c:showVal val="0"/>
          <c:showCatName val="0"/>
          <c:showSerName val="0"/>
          <c:showPercent val="0"/>
          <c:showBubbleSize val="0"/>
        </c:dLbls>
        <c:axId val="152486128"/>
        <c:axId val="152492784"/>
      </c:scatterChart>
      <c:valAx>
        <c:axId val="152486128"/>
        <c:scaling>
          <c:orientation val="minMax"/>
          <c:max val="2075"/>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52492784"/>
        <c:crosses val="autoZero"/>
        <c:crossBetween val="midCat"/>
      </c:valAx>
      <c:valAx>
        <c:axId val="1524927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Producción [Mton]</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524861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DDP50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2050 - Valores'!$C$68</c:f>
              <c:strCache>
                <c:ptCount val="1"/>
                <c:pt idx="0">
                  <c:v>Producción de banano y plátano</c:v>
                </c:pt>
              </c:strCache>
            </c:strRef>
          </c:tx>
          <c:spPr>
            <a:ln w="19050" cap="rnd">
              <a:solidFill>
                <a:schemeClr val="accent1"/>
              </a:solidFill>
              <a:round/>
            </a:ln>
            <a:effectLst/>
          </c:spPr>
          <c:marker>
            <c:symbol val="none"/>
          </c:marker>
          <c:xVal>
            <c:strRef>
              <c:f>'Net Zero 2050 - Valores'!#REF!</c:f>
              <c:strCache>
                <c:ptCount val="1"/>
                <c:pt idx="0">
                  <c:v>#REF!</c:v>
                </c:pt>
              </c:strCache>
            </c:strRef>
          </c:xVal>
          <c:yVal>
            <c:numRef>
              <c:f>'Net Zero 2050 - Valores'!$D$68:$BB$68</c:f>
              <c:numCache>
                <c:formatCode>0.00</c:formatCode>
                <c:ptCount val="50"/>
                <c:pt idx="0" formatCode="General">
                  <c:v>0</c:v>
                </c:pt>
                <c:pt idx="1">
                  <c:v>7.6521543339559503</c:v>
                </c:pt>
                <c:pt idx="2">
                  <c:v>7.8921314320901663</c:v>
                </c:pt>
                <c:pt idx="3">
                  <c:v>8.1317384982479055</c:v>
                </c:pt>
                <c:pt idx="4">
                  <c:v>8.3542153252218956</c:v>
                </c:pt>
                <c:pt idx="5">
                  <c:v>8.3989208888069076</c:v>
                </c:pt>
                <c:pt idx="6">
                  <c:v>8.3989208888069076</c:v>
                </c:pt>
                <c:pt idx="7">
                  <c:v>8.3989208888069076</c:v>
                </c:pt>
                <c:pt idx="8">
                  <c:v>8.3989208888069076</c:v>
                </c:pt>
                <c:pt idx="9">
                  <c:v>8.3989208888069076</c:v>
                </c:pt>
                <c:pt idx="10">
                  <c:v>8.3989208888069076</c:v>
                </c:pt>
                <c:pt idx="11">
                  <c:v>8.3989208888069076</c:v>
                </c:pt>
                <c:pt idx="12">
                  <c:v>8.3989208888069076</c:v>
                </c:pt>
                <c:pt idx="13">
                  <c:v>8.3989208888069076</c:v>
                </c:pt>
                <c:pt idx="14">
                  <c:v>8.3989208888069076</c:v>
                </c:pt>
                <c:pt idx="15">
                  <c:v>8.3989208888069076</c:v>
                </c:pt>
                <c:pt idx="16">
                  <c:v>8.3989208888069076</c:v>
                </c:pt>
                <c:pt idx="17">
                  <c:v>8.3989208888069076</c:v>
                </c:pt>
                <c:pt idx="18">
                  <c:v>8.3989208888069076</c:v>
                </c:pt>
                <c:pt idx="19">
                  <c:v>8.3989208888069076</c:v>
                </c:pt>
                <c:pt idx="20">
                  <c:v>8.3989208888069076</c:v>
                </c:pt>
                <c:pt idx="21">
                  <c:v>8.3989208888069076</c:v>
                </c:pt>
                <c:pt idx="22">
                  <c:v>8.3989208888069076</c:v>
                </c:pt>
                <c:pt idx="23">
                  <c:v>8.3989208888069076</c:v>
                </c:pt>
                <c:pt idx="24">
                  <c:v>8.3989208888069076</c:v>
                </c:pt>
                <c:pt idx="25">
                  <c:v>8.3989208888069076</c:v>
                </c:pt>
                <c:pt idx="26">
                  <c:v>8.3989208888069076</c:v>
                </c:pt>
                <c:pt idx="27">
                  <c:v>8.3989208888069076</c:v>
                </c:pt>
                <c:pt idx="28">
                  <c:v>8.3989208888069076</c:v>
                </c:pt>
                <c:pt idx="29">
                  <c:v>8.3989208888069076</c:v>
                </c:pt>
                <c:pt idx="30">
                  <c:v>8.3989208888069076</c:v>
                </c:pt>
                <c:pt idx="31">
                  <c:v>8.3989208888069076</c:v>
                </c:pt>
                <c:pt idx="32">
                  <c:v>8.3989208888069076</c:v>
                </c:pt>
                <c:pt idx="33">
                  <c:v>8.3989208888069076</c:v>
                </c:pt>
                <c:pt idx="34">
                  <c:v>8.3989208888069076</c:v>
                </c:pt>
                <c:pt idx="35">
                  <c:v>8.3989208888069076</c:v>
                </c:pt>
                <c:pt idx="36">
                  <c:v>8.3989208888069076</c:v>
                </c:pt>
                <c:pt idx="37">
                  <c:v>8.3989208888069076</c:v>
                </c:pt>
                <c:pt idx="38">
                  <c:v>8.3989208888069076</c:v>
                </c:pt>
                <c:pt idx="39">
                  <c:v>8.3989208888069076</c:v>
                </c:pt>
                <c:pt idx="40">
                  <c:v>8.3989208888069076</c:v>
                </c:pt>
                <c:pt idx="41">
                  <c:v>8.3989208888069076</c:v>
                </c:pt>
                <c:pt idx="42">
                  <c:v>8.3989208888069076</c:v>
                </c:pt>
                <c:pt idx="43">
                  <c:v>8.3989208888069076</c:v>
                </c:pt>
                <c:pt idx="44">
                  <c:v>8.3989208888069076</c:v>
                </c:pt>
                <c:pt idx="45">
                  <c:v>8.3989208888069076</c:v>
                </c:pt>
                <c:pt idx="46">
                  <c:v>8.3989208888069076</c:v>
                </c:pt>
                <c:pt idx="47">
                  <c:v>8.3989208888069076</c:v>
                </c:pt>
                <c:pt idx="48">
                  <c:v>8.3989208888069076</c:v>
                </c:pt>
                <c:pt idx="49">
                  <c:v>8.3989208888069076</c:v>
                </c:pt>
              </c:numCache>
            </c:numRef>
          </c:yVal>
          <c:smooth val="1"/>
          <c:extLst>
            <c:ext xmlns:c16="http://schemas.microsoft.com/office/drawing/2014/chart" uri="{C3380CC4-5D6E-409C-BE32-E72D297353CC}">
              <c16:uniqueId val="{00000000-AB04-4854-A76E-AB6564D2C08A}"/>
            </c:ext>
          </c:extLst>
        </c:ser>
        <c:ser>
          <c:idx val="1"/>
          <c:order val="1"/>
          <c:tx>
            <c:strRef>
              <c:f>'Net Zero 2050 - Valores'!$C$69</c:f>
              <c:strCache>
                <c:ptCount val="1"/>
                <c:pt idx="0">
                  <c:v>Producción de cacao</c:v>
                </c:pt>
              </c:strCache>
            </c:strRef>
          </c:tx>
          <c:spPr>
            <a:ln w="19050" cap="rnd">
              <a:solidFill>
                <a:schemeClr val="accent2"/>
              </a:solidFill>
              <a:round/>
            </a:ln>
            <a:effectLst/>
          </c:spPr>
          <c:marker>
            <c:symbol val="none"/>
          </c:marker>
          <c:xVal>
            <c:strRef>
              <c:f>'Net Zero 2050 - Valores'!#REF!</c:f>
              <c:strCache>
                <c:ptCount val="1"/>
                <c:pt idx="0">
                  <c:v>#REF!</c:v>
                </c:pt>
              </c:strCache>
            </c:strRef>
          </c:xVal>
          <c:yVal>
            <c:numRef>
              <c:f>'Net Zero 2050 - Valores'!$D$69:$BB$69</c:f>
              <c:numCache>
                <c:formatCode>0.00</c:formatCode>
                <c:ptCount val="50"/>
                <c:pt idx="1">
                  <c:v>0.31403559456359997</c:v>
                </c:pt>
                <c:pt idx="2">
                  <c:v>0.32767309131214312</c:v>
                </c:pt>
                <c:pt idx="3">
                  <c:v>0.34152274916809117</c:v>
                </c:pt>
                <c:pt idx="4">
                  <c:v>0.35487185407036109</c:v>
                </c:pt>
                <c:pt idx="5">
                  <c:v>0.36725684117422974</c:v>
                </c:pt>
                <c:pt idx="6">
                  <c:v>0.38331074746166005</c:v>
                </c:pt>
                <c:pt idx="7">
                  <c:v>0.39870187974861565</c:v>
                </c:pt>
                <c:pt idx="8">
                  <c:v>0.41203714105206679</c:v>
                </c:pt>
                <c:pt idx="9">
                  <c:v>0.42654099359202713</c:v>
                </c:pt>
                <c:pt idx="10">
                  <c:v>0.44489053634454129</c:v>
                </c:pt>
                <c:pt idx="11">
                  <c:v>0.46082219825702009</c:v>
                </c:pt>
                <c:pt idx="12">
                  <c:v>0.47924671265908542</c:v>
                </c:pt>
                <c:pt idx="13">
                  <c:v>0.49580968474975595</c:v>
                </c:pt>
                <c:pt idx="14">
                  <c:v>0.51287718419546346</c:v>
                </c:pt>
                <c:pt idx="15">
                  <c:v>0.53145575155174074</c:v>
                </c:pt>
                <c:pt idx="16">
                  <c:v>0.54912028965257043</c:v>
                </c:pt>
                <c:pt idx="17">
                  <c:v>0.5677209798846462</c:v>
                </c:pt>
                <c:pt idx="18">
                  <c:v>0.58791483472914974</c:v>
                </c:pt>
                <c:pt idx="19">
                  <c:v>0.60728377527404531</c:v>
                </c:pt>
                <c:pt idx="20">
                  <c:v>0.62729743419927408</c:v>
                </c:pt>
                <c:pt idx="21">
                  <c:v>0.64756321471753586</c:v>
                </c:pt>
                <c:pt idx="22">
                  <c:v>0.66528996204282342</c:v>
                </c:pt>
                <c:pt idx="23">
                  <c:v>0.68641002019269193</c:v>
                </c:pt>
                <c:pt idx="24">
                  <c:v>0.70583169658014044</c:v>
                </c:pt>
                <c:pt idx="25">
                  <c:v>0.72878104324093018</c:v>
                </c:pt>
                <c:pt idx="26">
                  <c:v>0.74915137474463556</c:v>
                </c:pt>
                <c:pt idx="27">
                  <c:v>0.76963906715268016</c:v>
                </c:pt>
                <c:pt idx="28">
                  <c:v>0.79087931603900452</c:v>
                </c:pt>
                <c:pt idx="29">
                  <c:v>0.81248431730148485</c:v>
                </c:pt>
                <c:pt idx="30">
                  <c:v>0.83631647966361111</c:v>
                </c:pt>
                <c:pt idx="31">
                  <c:v>0.85896062563562836</c:v>
                </c:pt>
                <c:pt idx="32">
                  <c:v>0.88188134720927891</c:v>
                </c:pt>
                <c:pt idx="33">
                  <c:v>0.9055675332935671</c:v>
                </c:pt>
                <c:pt idx="34">
                  <c:v>0.92968104378951666</c:v>
                </c:pt>
                <c:pt idx="35">
                  <c:v>0.95452644130025943</c:v>
                </c:pt>
                <c:pt idx="36">
                  <c:v>0.97912740577206059</c:v>
                </c:pt>
                <c:pt idx="37">
                  <c:v>1.004166455913724</c:v>
                </c:pt>
                <c:pt idx="38">
                  <c:v>1.0296410040534669</c:v>
                </c:pt>
                <c:pt idx="39">
                  <c:v>1.055476600711341</c:v>
                </c:pt>
                <c:pt idx="40">
                  <c:v>1.0816017403583675</c:v>
                </c:pt>
                <c:pt idx="41">
                  <c:v>1.1080623136376466</c:v>
                </c:pt>
                <c:pt idx="42">
                  <c:v>1.1348773522848554</c:v>
                </c:pt>
                <c:pt idx="43">
                  <c:v>1.1620512245991053</c:v>
                </c:pt>
                <c:pt idx="44">
                  <c:v>1.1895335601822228</c:v>
                </c:pt>
                <c:pt idx="45">
                  <c:v>1.2173201372585916</c:v>
                </c:pt>
                <c:pt idx="46">
                  <c:v>1.2453851711958952</c:v>
                </c:pt>
                <c:pt idx="47">
                  <c:v>1.2737642889590153</c:v>
                </c:pt>
                <c:pt idx="48">
                  <c:v>1.3024429705127727</c:v>
                </c:pt>
                <c:pt idx="49">
                  <c:v>1.3314069407547138</c:v>
                </c:pt>
              </c:numCache>
            </c:numRef>
          </c:yVal>
          <c:smooth val="1"/>
          <c:extLst>
            <c:ext xmlns:c16="http://schemas.microsoft.com/office/drawing/2014/chart" uri="{C3380CC4-5D6E-409C-BE32-E72D297353CC}">
              <c16:uniqueId val="{00000001-AB04-4854-A76E-AB6564D2C08A}"/>
            </c:ext>
          </c:extLst>
        </c:ser>
        <c:ser>
          <c:idx val="2"/>
          <c:order val="2"/>
          <c:tx>
            <c:strRef>
              <c:f>'Net Zero 2050 - Valores'!$C$70</c:f>
              <c:strCache>
                <c:ptCount val="1"/>
                <c:pt idx="0">
                  <c:v>Producción de café</c:v>
                </c:pt>
              </c:strCache>
            </c:strRef>
          </c:tx>
          <c:spPr>
            <a:ln w="19050" cap="rnd">
              <a:solidFill>
                <a:schemeClr val="accent3"/>
              </a:solidFill>
              <a:round/>
            </a:ln>
            <a:effectLst/>
          </c:spPr>
          <c:marker>
            <c:symbol val="none"/>
          </c:marker>
          <c:xVal>
            <c:strRef>
              <c:f>'Net Zero 2050 - Valores'!#REF!</c:f>
              <c:strCache>
                <c:ptCount val="1"/>
                <c:pt idx="0">
                  <c:v>#REF!</c:v>
                </c:pt>
              </c:strCache>
            </c:strRef>
          </c:xVal>
          <c:yVal>
            <c:numRef>
              <c:f>'Net Zero 2050 - Valores'!$D$70:$BB$70</c:f>
              <c:numCache>
                <c:formatCode>0.00</c:formatCode>
                <c:ptCount val="50"/>
                <c:pt idx="1">
                  <c:v>5.0586768743939997E-3</c:v>
                </c:pt>
                <c:pt idx="2">
                  <c:v>5.2246901860004274E-3</c:v>
                </c:pt>
                <c:pt idx="3">
                  <c:v>5.3909010499356598E-3</c:v>
                </c:pt>
                <c:pt idx="4">
                  <c:v>5.5461812309147342E-3</c:v>
                </c:pt>
                <c:pt idx="5">
                  <c:v>5.6836929464670919E-3</c:v>
                </c:pt>
                <c:pt idx="6">
                  <c:v>5.8749749062793188E-3</c:v>
                </c:pt>
                <c:pt idx="7">
                  <c:v>6.0527454472514269E-3</c:v>
                </c:pt>
                <c:pt idx="8">
                  <c:v>6.1964528454978808E-3</c:v>
                </c:pt>
                <c:pt idx="9">
                  <c:v>6.3551025022161797E-3</c:v>
                </c:pt>
                <c:pt idx="10">
                  <c:v>6.5678182150590344E-3</c:v>
                </c:pt>
                <c:pt idx="11">
                  <c:v>6.7415158953816716E-3</c:v>
                </c:pt>
                <c:pt idx="12">
                  <c:v>6.9484586546197788E-3</c:v>
                </c:pt>
                <c:pt idx="13">
                  <c:v>7.1252054792177123E-3</c:v>
                </c:pt>
                <c:pt idx="14">
                  <c:v>7.3062694102053755E-3</c:v>
                </c:pt>
                <c:pt idx="15">
                  <c:v>7.5057690693310451E-3</c:v>
                </c:pt>
                <c:pt idx="16">
                  <c:v>7.6892904757133928E-3</c:v>
                </c:pt>
                <c:pt idx="17">
                  <c:v>7.8829429147985516E-3</c:v>
                </c:pt>
                <c:pt idx="18">
                  <c:v>8.0955355510074385E-3</c:v>
                </c:pt>
                <c:pt idx="19">
                  <c:v>8.2935937690644182E-3</c:v>
                </c:pt>
                <c:pt idx="20">
                  <c:v>8.4973957094890851E-3</c:v>
                </c:pt>
                <c:pt idx="21">
                  <c:v>8.7015428170115153E-3</c:v>
                </c:pt>
                <c:pt idx="22">
                  <c:v>8.8688340023599498E-3</c:v>
                </c:pt>
                <c:pt idx="23">
                  <c:v>9.0786141725130599E-3</c:v>
                </c:pt>
                <c:pt idx="24">
                  <c:v>9.2630852072851742E-3</c:v>
                </c:pt>
                <c:pt idx="25">
                  <c:v>9.4909034890923259E-3</c:v>
                </c:pt>
                <c:pt idx="26">
                  <c:v>9.6821715686977224E-3</c:v>
                </c:pt>
                <c:pt idx="27">
                  <c:v>9.8723153873341869E-3</c:v>
                </c:pt>
                <c:pt idx="28">
                  <c:v>1.0069460457268578E-2</c:v>
                </c:pt>
                <c:pt idx="29">
                  <c:v>1.0268564181654566E-2</c:v>
                </c:pt>
                <c:pt idx="30">
                  <c:v>1.0492964083998189E-2</c:v>
                </c:pt>
                <c:pt idx="31">
                  <c:v>1.0699586805390657E-2</c:v>
                </c:pt>
                <c:pt idx="32">
                  <c:v>1.0906940415041668E-2</c:v>
                </c:pt>
                <c:pt idx="33">
                  <c:v>1.112102675556269E-2</c:v>
                </c:pt>
                <c:pt idx="34">
                  <c:v>1.133759464321726E-2</c:v>
                </c:pt>
                <c:pt idx="35">
                  <c:v>1.1560294819274911E-2</c:v>
                </c:pt>
                <c:pt idx="36">
                  <c:v>1.1777271683210775E-2</c:v>
                </c:pt>
                <c:pt idx="37">
                  <c:v>1.1996809110497655E-2</c:v>
                </c:pt>
                <c:pt idx="38">
                  <c:v>1.2218838172545283E-2</c:v>
                </c:pt>
                <c:pt idx="39">
                  <c:v>1.2442444878279993E-2</c:v>
                </c:pt>
                <c:pt idx="40">
                  <c:v>1.2666773935939553E-2</c:v>
                </c:pt>
                <c:pt idx="41">
                  <c:v>1.2892358305415798E-2</c:v>
                </c:pt>
                <c:pt idx="42">
                  <c:v>1.3119406744236041E-2</c:v>
                </c:pt>
                <c:pt idx="43">
                  <c:v>1.3347954330964249E-2</c:v>
                </c:pt>
                <c:pt idx="44">
                  <c:v>1.3577410566166159E-2</c:v>
                </c:pt>
                <c:pt idx="45">
                  <c:v>1.3807723265785228E-2</c:v>
                </c:pt>
                <c:pt idx="46">
                  <c:v>1.4038598498815873E-2</c:v>
                </c:pt>
                <c:pt idx="47">
                  <c:v>1.4270437582614265E-2</c:v>
                </c:pt>
                <c:pt idx="48">
                  <c:v>1.4503073665471735E-2</c:v>
                </c:pt>
                <c:pt idx="49">
                  <c:v>1.4736346657790417E-2</c:v>
                </c:pt>
              </c:numCache>
            </c:numRef>
          </c:yVal>
          <c:smooth val="1"/>
          <c:extLst>
            <c:ext xmlns:c16="http://schemas.microsoft.com/office/drawing/2014/chart" uri="{C3380CC4-5D6E-409C-BE32-E72D297353CC}">
              <c16:uniqueId val="{00000002-AB04-4854-A76E-AB6564D2C08A}"/>
            </c:ext>
          </c:extLst>
        </c:ser>
        <c:ser>
          <c:idx val="3"/>
          <c:order val="3"/>
          <c:tx>
            <c:strRef>
              <c:f>'Net Zero 2050 - Valores'!$C$71</c:f>
              <c:strCache>
                <c:ptCount val="1"/>
                <c:pt idx="0">
                  <c:v>Producción de caña de azúcar</c:v>
                </c:pt>
              </c:strCache>
            </c:strRef>
          </c:tx>
          <c:spPr>
            <a:ln w="19050" cap="rnd">
              <a:solidFill>
                <a:schemeClr val="accent4"/>
              </a:solidFill>
              <a:round/>
            </a:ln>
            <a:effectLst/>
          </c:spPr>
          <c:marker>
            <c:symbol val="none"/>
          </c:marker>
          <c:xVal>
            <c:strRef>
              <c:f>'Net Zero 2050 - Valores'!#REF!</c:f>
              <c:strCache>
                <c:ptCount val="1"/>
                <c:pt idx="0">
                  <c:v>#REF!</c:v>
                </c:pt>
              </c:strCache>
            </c:strRef>
          </c:xVal>
          <c:yVal>
            <c:numRef>
              <c:f>'Net Zero 2050 - Valores'!$D$71:$BB$71</c:f>
              <c:numCache>
                <c:formatCode>0.00</c:formatCode>
                <c:ptCount val="50"/>
                <c:pt idx="1">
                  <c:v>12.0080046521994</c:v>
                </c:pt>
                <c:pt idx="2">
                  <c:v>12.402077779935162</c:v>
                </c:pt>
                <c:pt idx="3">
                  <c:v>12.796619846356325</c:v>
                </c:pt>
                <c:pt idx="4">
                  <c:v>13.165215268022678</c:v>
                </c:pt>
                <c:pt idx="5">
                  <c:v>13.491632898775668</c:v>
                </c:pt>
                <c:pt idx="6">
                  <c:v>11.557577579152767</c:v>
                </c:pt>
                <c:pt idx="7">
                  <c:v>11.557577579152767</c:v>
                </c:pt>
                <c:pt idx="8">
                  <c:v>11.557577579152767</c:v>
                </c:pt>
                <c:pt idx="9">
                  <c:v>11.557577579152767</c:v>
                </c:pt>
                <c:pt idx="10">
                  <c:v>11.557577579152767</c:v>
                </c:pt>
                <c:pt idx="11">
                  <c:v>11.557577579152767</c:v>
                </c:pt>
                <c:pt idx="12">
                  <c:v>11.557577579152767</c:v>
                </c:pt>
                <c:pt idx="13">
                  <c:v>11.557577579152767</c:v>
                </c:pt>
                <c:pt idx="14">
                  <c:v>11.557577579152767</c:v>
                </c:pt>
                <c:pt idx="15">
                  <c:v>11.557577579152767</c:v>
                </c:pt>
                <c:pt idx="16">
                  <c:v>11.557577579152767</c:v>
                </c:pt>
                <c:pt idx="17">
                  <c:v>11.557577579152767</c:v>
                </c:pt>
                <c:pt idx="18">
                  <c:v>11.557577579152767</c:v>
                </c:pt>
                <c:pt idx="19">
                  <c:v>11.557577579152767</c:v>
                </c:pt>
                <c:pt idx="20">
                  <c:v>11.557577579152767</c:v>
                </c:pt>
                <c:pt idx="21">
                  <c:v>11.557577579152767</c:v>
                </c:pt>
                <c:pt idx="22">
                  <c:v>11.557577579152767</c:v>
                </c:pt>
                <c:pt idx="23">
                  <c:v>11.557577579152767</c:v>
                </c:pt>
                <c:pt idx="24">
                  <c:v>11.557577579152767</c:v>
                </c:pt>
                <c:pt idx="25">
                  <c:v>11.557577579152767</c:v>
                </c:pt>
                <c:pt idx="26">
                  <c:v>11.557577579152767</c:v>
                </c:pt>
                <c:pt idx="27">
                  <c:v>11.557577579152767</c:v>
                </c:pt>
                <c:pt idx="28">
                  <c:v>11.557577579152767</c:v>
                </c:pt>
                <c:pt idx="29">
                  <c:v>11.557577579152767</c:v>
                </c:pt>
                <c:pt idx="30">
                  <c:v>11.557577579152767</c:v>
                </c:pt>
                <c:pt idx="31">
                  <c:v>11.557577579152767</c:v>
                </c:pt>
                <c:pt idx="32">
                  <c:v>11.557577579152767</c:v>
                </c:pt>
                <c:pt idx="33">
                  <c:v>11.557577579152767</c:v>
                </c:pt>
                <c:pt idx="34">
                  <c:v>11.557577579152767</c:v>
                </c:pt>
                <c:pt idx="35">
                  <c:v>11.557577579152767</c:v>
                </c:pt>
                <c:pt idx="36">
                  <c:v>11.557577579152767</c:v>
                </c:pt>
                <c:pt idx="37">
                  <c:v>11.557577579152767</c:v>
                </c:pt>
                <c:pt idx="38">
                  <c:v>11.557577579152767</c:v>
                </c:pt>
                <c:pt idx="39">
                  <c:v>11.557577579152767</c:v>
                </c:pt>
                <c:pt idx="40">
                  <c:v>11.557577579152767</c:v>
                </c:pt>
                <c:pt idx="41">
                  <c:v>11.557577579152767</c:v>
                </c:pt>
                <c:pt idx="42">
                  <c:v>11.557577579152767</c:v>
                </c:pt>
                <c:pt idx="43">
                  <c:v>11.557577579152767</c:v>
                </c:pt>
                <c:pt idx="44">
                  <c:v>11.557577579152767</c:v>
                </c:pt>
                <c:pt idx="45">
                  <c:v>11.557577579152767</c:v>
                </c:pt>
                <c:pt idx="46">
                  <c:v>11.557577579152767</c:v>
                </c:pt>
                <c:pt idx="47">
                  <c:v>11.557577579152767</c:v>
                </c:pt>
                <c:pt idx="48">
                  <c:v>11.557577579152767</c:v>
                </c:pt>
                <c:pt idx="49">
                  <c:v>11.557577579152767</c:v>
                </c:pt>
              </c:numCache>
            </c:numRef>
          </c:yVal>
          <c:smooth val="1"/>
          <c:extLst>
            <c:ext xmlns:c16="http://schemas.microsoft.com/office/drawing/2014/chart" uri="{C3380CC4-5D6E-409C-BE32-E72D297353CC}">
              <c16:uniqueId val="{00000003-AB04-4854-A76E-AB6564D2C08A}"/>
            </c:ext>
          </c:extLst>
        </c:ser>
        <c:ser>
          <c:idx val="4"/>
          <c:order val="4"/>
          <c:tx>
            <c:strRef>
              <c:f>'Net Zero 2050 - Valores'!$C$72</c:f>
              <c:strCache>
                <c:ptCount val="1"/>
                <c:pt idx="0">
                  <c:v>Producción de maiz</c:v>
                </c:pt>
              </c:strCache>
            </c:strRef>
          </c:tx>
          <c:spPr>
            <a:ln w="19050" cap="rnd">
              <a:solidFill>
                <a:schemeClr val="accent5"/>
              </a:solidFill>
              <a:round/>
            </a:ln>
            <a:effectLst/>
          </c:spPr>
          <c:marker>
            <c:symbol val="none"/>
          </c:marker>
          <c:xVal>
            <c:strRef>
              <c:f>'Net Zero 2050 - Valores'!#REF!</c:f>
              <c:strCache>
                <c:ptCount val="1"/>
                <c:pt idx="0">
                  <c:v>#REF!</c:v>
                </c:pt>
              </c:strCache>
            </c:strRef>
          </c:xVal>
          <c:yVal>
            <c:numRef>
              <c:f>'Net Zero 2050 - Valores'!$D$72:$BB$72</c:f>
              <c:numCache>
                <c:formatCode>0.00</c:formatCode>
                <c:ptCount val="50"/>
                <c:pt idx="1">
                  <c:v>1.9000037036272499</c:v>
                </c:pt>
                <c:pt idx="2">
                  <c:v>1.9595891948943893</c:v>
                </c:pt>
                <c:pt idx="3">
                  <c:v>2.0190828084895567</c:v>
                </c:pt>
                <c:pt idx="4">
                  <c:v>2.0743230423863146</c:v>
                </c:pt>
                <c:pt idx="5">
                  <c:v>2.1227741453842941</c:v>
                </c:pt>
                <c:pt idx="6">
                  <c:v>2.1911460299828067</c:v>
                </c:pt>
                <c:pt idx="7">
                  <c:v>2.2542969005729612</c:v>
                </c:pt>
                <c:pt idx="8">
                  <c:v>2.3046051063098836</c:v>
                </c:pt>
                <c:pt idx="9">
                  <c:v>2.3603252972087581</c:v>
                </c:pt>
                <c:pt idx="10">
                  <c:v>2.4359457679000269</c:v>
                </c:pt>
                <c:pt idx="11">
                  <c:v>2.4969077621723543</c:v>
                </c:pt>
                <c:pt idx="12">
                  <c:v>2.5699999209781321</c:v>
                </c:pt>
                <c:pt idx="13">
                  <c:v>2.6317399144146902</c:v>
                </c:pt>
                <c:pt idx="14">
                  <c:v>2.694904873227308</c:v>
                </c:pt>
                <c:pt idx="15">
                  <c:v>2.7646895843417276</c:v>
                </c:pt>
                <c:pt idx="16">
                  <c:v>2.8284082731076463</c:v>
                </c:pt>
                <c:pt idx="17">
                  <c:v>2.8956768553998025</c:v>
                </c:pt>
                <c:pt idx="18">
                  <c:v>2.9697124764515768</c:v>
                </c:pt>
                <c:pt idx="19">
                  <c:v>3.0382247982737662</c:v>
                </c:pt>
                <c:pt idx="20">
                  <c:v>3.108655018768502</c:v>
                </c:pt>
                <c:pt idx="21">
                  <c:v>3.1790232183682514</c:v>
                </c:pt>
                <c:pt idx="22">
                  <c:v>3.235757181965297</c:v>
                </c:pt>
                <c:pt idx="23">
                  <c:v>3.3078219056954437</c:v>
                </c:pt>
                <c:pt idx="24">
                  <c:v>3.3704863957165379</c:v>
                </c:pt>
                <c:pt idx="25">
                  <c:v>3.4487366412229328</c:v>
                </c:pt>
                <c:pt idx="26">
                  <c:v>3.5135164621679378</c:v>
                </c:pt>
                <c:pt idx="27">
                  <c:v>3.577718529356269</c:v>
                </c:pt>
                <c:pt idx="28">
                  <c:v>3.6442860790083431</c:v>
                </c:pt>
                <c:pt idx="29">
                  <c:v>3.7113872640070169</c:v>
                </c:pt>
                <c:pt idx="30">
                  <c:v>3.787443831908186</c:v>
                </c:pt>
                <c:pt idx="31">
                  <c:v>3.8568935633723767</c:v>
                </c:pt>
                <c:pt idx="32">
                  <c:v>3.9264257252512671</c:v>
                </c:pt>
                <c:pt idx="33">
                  <c:v>3.9981979419564735</c:v>
                </c:pt>
                <c:pt idx="34">
                  <c:v>4.0706751718026251</c:v>
                </c:pt>
                <c:pt idx="35">
                  <c:v>4.1451638628578431</c:v>
                </c:pt>
                <c:pt idx="36">
                  <c:v>4.217410812307433</c:v>
                </c:pt>
                <c:pt idx="37">
                  <c:v>4.2903875875722122</c:v>
                </c:pt>
                <c:pt idx="38">
                  <c:v>4.36406689438844</c:v>
                </c:pt>
                <c:pt idx="39">
                  <c:v>4.4381201579172869</c:v>
                </c:pt>
                <c:pt idx="40">
                  <c:v>4.5122414319560491</c:v>
                </c:pt>
                <c:pt idx="41">
                  <c:v>4.5866202537830176</c:v>
                </c:pt>
                <c:pt idx="42">
                  <c:v>4.6613299862827144</c:v>
                </c:pt>
                <c:pt idx="43">
                  <c:v>4.7363819846848649</c:v>
                </c:pt>
                <c:pt idx="44">
                  <c:v>4.8115658544552513</c:v>
                </c:pt>
                <c:pt idx="45">
                  <c:v>4.8868628117012092</c:v>
                </c:pt>
                <c:pt idx="46">
                  <c:v>4.9621687204836595</c:v>
                </c:pt>
                <c:pt idx="47">
                  <c:v>5.0376254117001338</c:v>
                </c:pt>
                <c:pt idx="48">
                  <c:v>5.1131736749452754</c:v>
                </c:pt>
                <c:pt idx="49">
                  <c:v>5.1887569848823833</c:v>
                </c:pt>
              </c:numCache>
            </c:numRef>
          </c:yVal>
          <c:smooth val="1"/>
          <c:extLst>
            <c:ext xmlns:c16="http://schemas.microsoft.com/office/drawing/2014/chart" uri="{C3380CC4-5D6E-409C-BE32-E72D297353CC}">
              <c16:uniqueId val="{00000004-AB04-4854-A76E-AB6564D2C08A}"/>
            </c:ext>
          </c:extLst>
        </c:ser>
        <c:ser>
          <c:idx val="5"/>
          <c:order val="5"/>
          <c:tx>
            <c:strRef>
              <c:f>'Net Zero 2050 - Valores'!$C$73</c:f>
              <c:strCache>
                <c:ptCount val="1"/>
                <c:pt idx="0">
                  <c:v>Producción de palma africana</c:v>
                </c:pt>
              </c:strCache>
            </c:strRef>
          </c:tx>
          <c:spPr>
            <a:ln w="19050" cap="rnd">
              <a:solidFill>
                <a:schemeClr val="accent6"/>
              </a:solidFill>
              <a:round/>
            </a:ln>
            <a:effectLst/>
          </c:spPr>
          <c:marker>
            <c:symbol val="none"/>
          </c:marker>
          <c:xVal>
            <c:strRef>
              <c:f>'Net Zero 2050 - Valores'!#REF!</c:f>
              <c:strCache>
                <c:ptCount val="1"/>
                <c:pt idx="0">
                  <c:v>#REF!</c:v>
                </c:pt>
              </c:strCache>
            </c:strRef>
          </c:xVal>
          <c:yVal>
            <c:numRef>
              <c:f>'Net Zero 2050 - Valores'!$D$73:$BB$73</c:f>
              <c:numCache>
                <c:formatCode>0.00</c:formatCode>
                <c:ptCount val="50"/>
                <c:pt idx="1">
                  <c:v>2.4850335424297505</c:v>
                </c:pt>
                <c:pt idx="2">
                  <c:v>2.5629659928551445</c:v>
                </c:pt>
                <c:pt idx="3">
                  <c:v>2.6407782755691733</c:v>
                </c:pt>
                <c:pt idx="4">
                  <c:v>2.7130275211169819</c:v>
                </c:pt>
                <c:pt idx="5">
                  <c:v>2.7763971955485838</c:v>
                </c:pt>
                <c:pt idx="6">
                  <c:v>2.8658214562813793</c:v>
                </c:pt>
                <c:pt idx="7">
                  <c:v>2.9484171014112164</c:v>
                </c:pt>
                <c:pt idx="8">
                  <c:v>3.0142156987913391</c:v>
                </c:pt>
                <c:pt idx="9">
                  <c:v>3.0870926848256017</c:v>
                </c:pt>
                <c:pt idx="10">
                  <c:v>3.18599744264443</c:v>
                </c:pt>
                <c:pt idx="11">
                  <c:v>3.2657302348968509</c:v>
                </c:pt>
                <c:pt idx="12">
                  <c:v>3.3613281887188369</c:v>
                </c:pt>
                <c:pt idx="13">
                  <c:v>3.4420785337346587</c:v>
                </c:pt>
                <c:pt idx="14">
                  <c:v>3.524692604989303</c:v>
                </c:pt>
                <c:pt idx="15">
                  <c:v>3.6159647154262653</c:v>
                </c:pt>
                <c:pt idx="16">
                  <c:v>3.6993030155362385</c:v>
                </c:pt>
                <c:pt idx="17">
                  <c:v>3.7872842563246509</c:v>
                </c:pt>
                <c:pt idx="18">
                  <c:v>3.884116173703045</c:v>
                </c:pt>
                <c:pt idx="19">
                  <c:v>3.9737241136627692</c:v>
                </c:pt>
                <c:pt idx="20">
                  <c:v>4.0658404921708806</c:v>
                </c:pt>
                <c:pt idx="21">
                  <c:v>4.1578757529400754</c:v>
                </c:pt>
                <c:pt idx="22">
                  <c:v>4.2320786622630902</c:v>
                </c:pt>
                <c:pt idx="23">
                  <c:v>4.3263328236383902</c:v>
                </c:pt>
                <c:pt idx="24">
                  <c:v>4.4082923268353493</c:v>
                </c:pt>
                <c:pt idx="25">
                  <c:v>4.5106365930152146</c:v>
                </c:pt>
                <c:pt idx="26">
                  <c:v>4.5953627583451073</c:v>
                </c:pt>
                <c:pt idx="27">
                  <c:v>4.6793332738508129</c:v>
                </c:pt>
                <c:pt idx="28">
                  <c:v>4.7663976271502078</c:v>
                </c:pt>
                <c:pt idx="29">
                  <c:v>4.8541599273710734</c:v>
                </c:pt>
                <c:pt idx="30">
                  <c:v>4.9536350610224815</c:v>
                </c:pt>
                <c:pt idx="31">
                  <c:v>5.044469048278283</c:v>
                </c:pt>
                <c:pt idx="32">
                  <c:v>5.1354108470846898</c:v>
                </c:pt>
                <c:pt idx="33">
                  <c:v>5.2292824356434275</c:v>
                </c:pt>
                <c:pt idx="34">
                  <c:v>5.3240761178274338</c:v>
                </c:pt>
                <c:pt idx="35">
                  <c:v>5.4215006099221181</c:v>
                </c:pt>
                <c:pt idx="36">
                  <c:v>5.5159931061092111</c:v>
                </c:pt>
                <c:pt idx="37">
                  <c:v>5.6114401486624033</c:v>
                </c:pt>
                <c:pt idx="38">
                  <c:v>5.7078060391455399</c:v>
                </c:pt>
                <c:pt idx="39">
                  <c:v>5.8046610312933229</c:v>
                </c:pt>
                <c:pt idx="40">
                  <c:v>5.9016049750563315</c:v>
                </c:pt>
                <c:pt idx="41">
                  <c:v>5.9988857681061338</c:v>
                </c:pt>
                <c:pt idx="42">
                  <c:v>6.0965993624813812</c:v>
                </c:pt>
                <c:pt idx="43">
                  <c:v>6.1947606097987808</c:v>
                </c:pt>
                <c:pt idx="44">
                  <c:v>6.2930943329764775</c:v>
                </c:pt>
                <c:pt idx="45">
                  <c:v>6.391575964376397</c:v>
                </c:pt>
                <c:pt idx="46">
                  <c:v>6.4900693035789931</c:v>
                </c:pt>
                <c:pt idx="47">
                  <c:v>6.5887598526109379</c:v>
                </c:pt>
                <c:pt idx="48">
                  <c:v>6.6875701696003622</c:v>
                </c:pt>
                <c:pt idx="49">
                  <c:v>6.7864263245031147</c:v>
                </c:pt>
              </c:numCache>
            </c:numRef>
          </c:yVal>
          <c:smooth val="1"/>
          <c:extLst>
            <c:ext xmlns:c16="http://schemas.microsoft.com/office/drawing/2014/chart" uri="{C3380CC4-5D6E-409C-BE32-E72D297353CC}">
              <c16:uniqueId val="{00000005-AB04-4854-A76E-AB6564D2C08A}"/>
            </c:ext>
          </c:extLst>
        </c:ser>
        <c:ser>
          <c:idx val="6"/>
          <c:order val="6"/>
          <c:tx>
            <c:strRef>
              <c:f>'Net Zero 2050 - Valores'!$C$74</c:f>
              <c:strCache>
                <c:ptCount val="1"/>
                <c:pt idx="0">
                  <c:v>Producción de soya</c:v>
                </c:pt>
              </c:strCache>
            </c:strRef>
          </c:tx>
          <c:spPr>
            <a:ln w="19050" cap="rnd">
              <a:solidFill>
                <a:schemeClr val="accent1">
                  <a:lumMod val="60000"/>
                </a:schemeClr>
              </a:solidFill>
              <a:round/>
            </a:ln>
            <a:effectLst/>
          </c:spPr>
          <c:marker>
            <c:symbol val="none"/>
          </c:marker>
          <c:xVal>
            <c:strRef>
              <c:f>'Net Zero 2050 - Valores'!#REF!</c:f>
              <c:strCache>
                <c:ptCount val="1"/>
                <c:pt idx="0">
                  <c:v>#REF!</c:v>
                </c:pt>
              </c:strCache>
            </c:strRef>
          </c:xVal>
          <c:yVal>
            <c:numRef>
              <c:f>'Net Zero 2050 - Valores'!$D$74:$BB$74</c:f>
              <c:numCache>
                <c:formatCode>0.00</c:formatCode>
                <c:ptCount val="50"/>
                <c:pt idx="1">
                  <c:v>2.0655492293514002E-2</c:v>
                </c:pt>
                <c:pt idx="2">
                  <c:v>2.1333354660225869E-2</c:v>
                </c:pt>
                <c:pt idx="3">
                  <c:v>2.2012023668813968E-2</c:v>
                </c:pt>
                <c:pt idx="4">
                  <c:v>2.2646060722610356E-2</c:v>
                </c:pt>
                <c:pt idx="5">
                  <c:v>2.3207545919507789E-2</c:v>
                </c:pt>
                <c:pt idx="6">
                  <c:v>2.3988584745448426E-2</c:v>
                </c:pt>
                <c:pt idx="7">
                  <c:v>2.4714454005382733E-2</c:v>
                </c:pt>
                <c:pt idx="8">
                  <c:v>2.5301237294907662E-2</c:v>
                </c:pt>
                <c:pt idx="9">
                  <c:v>2.5949032527352908E-2</c:v>
                </c:pt>
                <c:pt idx="10">
                  <c:v>2.6817589242168045E-2</c:v>
                </c:pt>
                <c:pt idx="11">
                  <c:v>2.7526828275692063E-2</c:v>
                </c:pt>
                <c:pt idx="12">
                  <c:v>2.8371812977181471E-2</c:v>
                </c:pt>
                <c:pt idx="13">
                  <c:v>2.9093502218070777E-2</c:v>
                </c:pt>
                <c:pt idx="14">
                  <c:v>2.9832818984887807E-2</c:v>
                </c:pt>
                <c:pt idx="15">
                  <c:v>3.0647412162895953E-2</c:v>
                </c:pt>
                <c:pt idx="16">
                  <c:v>3.1396763246064219E-2</c:v>
                </c:pt>
                <c:pt idx="17">
                  <c:v>3.2187481167461965E-2</c:v>
                </c:pt>
                <c:pt idx="18">
                  <c:v>3.3055535338128203E-2</c:v>
                </c:pt>
                <c:pt idx="19">
                  <c:v>3.3864242851638464E-2</c:v>
                </c:pt>
                <c:pt idx="20">
                  <c:v>3.4696403022048496E-2</c:v>
                </c:pt>
                <c:pt idx="21">
                  <c:v>3.5529972572125326E-2</c:v>
                </c:pt>
                <c:pt idx="22">
                  <c:v>3.6213052728367043E-2</c:v>
                </c:pt>
                <c:pt idx="23">
                  <c:v>3.7069623091630012E-2</c:v>
                </c:pt>
                <c:pt idx="24">
                  <c:v>3.782285167920775E-2</c:v>
                </c:pt>
                <c:pt idx="25">
                  <c:v>3.875307491366823E-2</c:v>
                </c:pt>
                <c:pt idx="26">
                  <c:v>3.9534057064214798E-2</c:v>
                </c:pt>
                <c:pt idx="27">
                  <c:v>4.031044865395738E-2</c:v>
                </c:pt>
                <c:pt idx="28">
                  <c:v>4.1115427618584756E-2</c:v>
                </c:pt>
                <c:pt idx="29">
                  <c:v>4.1928404123465268E-2</c:v>
                </c:pt>
                <c:pt idx="30">
                  <c:v>4.2844669496528695E-2</c:v>
                </c:pt>
                <c:pt idx="31">
                  <c:v>4.3688347425631123E-2</c:v>
                </c:pt>
                <c:pt idx="32">
                  <c:v>4.4535009703638724E-2</c:v>
                </c:pt>
                <c:pt idx="33">
                  <c:v>4.5409162939075071E-2</c:v>
                </c:pt>
                <c:pt idx="34">
                  <c:v>4.629344878012466E-2</c:v>
                </c:pt>
                <c:pt idx="35">
                  <c:v>4.7202773863449746E-2</c:v>
                </c:pt>
                <c:pt idx="36">
                  <c:v>4.808872962859928E-2</c:v>
                </c:pt>
                <c:pt idx="37">
                  <c:v>4.8985140636864224E-2</c:v>
                </c:pt>
                <c:pt idx="38">
                  <c:v>4.989172544034811E-2</c:v>
                </c:pt>
                <c:pt idx="39">
                  <c:v>5.0804752048246374E-2</c:v>
                </c:pt>
                <c:pt idx="40">
                  <c:v>5.1720728149655962E-2</c:v>
                </c:pt>
                <c:pt idx="41">
                  <c:v>5.2641829916175088E-2</c:v>
                </c:pt>
                <c:pt idx="42">
                  <c:v>5.3568909742531416E-2</c:v>
                </c:pt>
                <c:pt idx="43">
                  <c:v>5.4502110860843847E-2</c:v>
                </c:pt>
                <c:pt idx="44">
                  <c:v>5.5439022155159237E-2</c:v>
                </c:pt>
                <c:pt idx="45">
                  <c:v>5.6379430548539763E-2</c:v>
                </c:pt>
                <c:pt idx="46">
                  <c:v>5.7322135867546517E-2</c:v>
                </c:pt>
                <c:pt idx="47">
                  <c:v>5.8268776763503463E-2</c:v>
                </c:pt>
                <c:pt idx="48">
                  <c:v>5.9218671950717096E-2</c:v>
                </c:pt>
                <c:pt idx="49">
                  <c:v>6.0171167754414903E-2</c:v>
                </c:pt>
              </c:numCache>
            </c:numRef>
          </c:yVal>
          <c:smooth val="1"/>
          <c:extLst>
            <c:ext xmlns:c16="http://schemas.microsoft.com/office/drawing/2014/chart" uri="{C3380CC4-5D6E-409C-BE32-E72D297353CC}">
              <c16:uniqueId val="{00000006-AB04-4854-A76E-AB6564D2C08A}"/>
            </c:ext>
          </c:extLst>
        </c:ser>
        <c:ser>
          <c:idx val="7"/>
          <c:order val="7"/>
          <c:tx>
            <c:strRef>
              <c:f>'Net Zero 2050 - Valores'!$C$75</c:f>
              <c:strCache>
                <c:ptCount val="1"/>
                <c:pt idx="0">
                  <c:v>Producción de palmito</c:v>
                </c:pt>
              </c:strCache>
            </c:strRef>
          </c:tx>
          <c:spPr>
            <a:ln w="19050" cap="rnd">
              <a:solidFill>
                <a:schemeClr val="accent2">
                  <a:lumMod val="60000"/>
                </a:schemeClr>
              </a:solidFill>
              <a:round/>
            </a:ln>
            <a:effectLst/>
          </c:spPr>
          <c:marker>
            <c:symbol val="none"/>
          </c:marker>
          <c:xVal>
            <c:strRef>
              <c:f>'Net Zero 2050 - Valores'!#REF!</c:f>
              <c:strCache>
                <c:ptCount val="1"/>
                <c:pt idx="0">
                  <c:v>#REF!</c:v>
                </c:pt>
              </c:strCache>
            </c:strRef>
          </c:xVal>
          <c:yVal>
            <c:numRef>
              <c:f>'Net Zero 2050 - Valores'!$D$75:$BB$75</c:f>
              <c:numCache>
                <c:formatCode>0.00</c:formatCode>
                <c:ptCount val="50"/>
                <c:pt idx="1">
                  <c:v>2.8658145553279765E-2</c:v>
                </c:pt>
                <c:pt idx="2">
                  <c:v>2.9598635283288259E-2</c:v>
                </c:pt>
                <c:pt idx="3">
                  <c:v>3.0540244176179426E-2</c:v>
                </c:pt>
                <c:pt idx="4">
                  <c:v>3.1419929148857384E-2</c:v>
                </c:pt>
                <c:pt idx="5">
                  <c:v>3.2198953161940408E-2</c:v>
                </c:pt>
                <c:pt idx="6">
                  <c:v>3.3282593485710256E-2</c:v>
                </c:pt>
                <c:pt idx="7">
                  <c:v>3.4289689642425014E-2</c:v>
                </c:pt>
                <c:pt idx="8">
                  <c:v>3.5103813105593115E-2</c:v>
                </c:pt>
                <c:pt idx="9">
                  <c:v>3.6002586651937785E-2</c:v>
                </c:pt>
                <c:pt idx="10">
                  <c:v>3.7207652326517064E-2</c:v>
                </c:pt>
                <c:pt idx="11">
                  <c:v>3.819167513100772E-2</c:v>
                </c:pt>
                <c:pt idx="12">
                  <c:v>3.9364036177719844E-2</c:v>
                </c:pt>
                <c:pt idx="13">
                  <c:v>4.0365332831207794E-2</c:v>
                </c:pt>
                <c:pt idx="14">
                  <c:v>4.1391086524818654E-2</c:v>
                </c:pt>
                <c:pt idx="15">
                  <c:v>4.2521281319033107E-2</c:v>
                </c:pt>
                <c:pt idx="16">
                  <c:v>4.356095697075734E-2</c:v>
                </c:pt>
                <c:pt idx="17">
                  <c:v>4.4658026406866544E-2</c:v>
                </c:pt>
                <c:pt idx="18">
                  <c:v>4.5862394834284552E-2</c:v>
                </c:pt>
                <c:pt idx="19">
                  <c:v>4.6984423653684111E-2</c:v>
                </c:pt>
                <c:pt idx="20">
                  <c:v>4.8138991501710707E-2</c:v>
                </c:pt>
                <c:pt idx="21">
                  <c:v>4.9295514771910617E-2</c:v>
                </c:pt>
                <c:pt idx="22">
                  <c:v>5.0243243843866907E-2</c:v>
                </c:pt>
                <c:pt idx="23">
                  <c:v>5.1431679239072853E-2</c:v>
                </c:pt>
                <c:pt idx="24">
                  <c:v>5.2476734674738866E-2</c:v>
                </c:pt>
                <c:pt idx="25">
                  <c:v>5.3767358614918791E-2</c:v>
                </c:pt>
                <c:pt idx="26">
                  <c:v>5.4850920305283588E-2</c:v>
                </c:pt>
                <c:pt idx="27">
                  <c:v>5.5928112892563248E-2</c:v>
                </c:pt>
                <c:pt idx="28">
                  <c:v>5.704496859407869E-2</c:v>
                </c:pt>
                <c:pt idx="29">
                  <c:v>5.8172920359991255E-2</c:v>
                </c:pt>
                <c:pt idx="30">
                  <c:v>5.9444178679742249E-2</c:v>
                </c:pt>
                <c:pt idx="31">
                  <c:v>6.0614726665175596E-2</c:v>
                </c:pt>
                <c:pt idx="32">
                  <c:v>6.178941523966347E-2</c:v>
                </c:pt>
                <c:pt idx="33">
                  <c:v>6.3002245720826675E-2</c:v>
                </c:pt>
                <c:pt idx="34">
                  <c:v>6.4229134530030277E-2</c:v>
                </c:pt>
                <c:pt idx="35">
                  <c:v>6.5490763651373532E-2</c:v>
                </c:pt>
                <c:pt idx="36">
                  <c:v>6.6719969371122734E-2</c:v>
                </c:pt>
                <c:pt idx="37">
                  <c:v>6.7963681057359601E-2</c:v>
                </c:pt>
                <c:pt idx="38">
                  <c:v>6.9221508219522707E-2</c:v>
                </c:pt>
                <c:pt idx="39">
                  <c:v>7.04882729642866E-2</c:v>
                </c:pt>
                <c:pt idx="40">
                  <c:v>7.175912993852411E-2</c:v>
                </c:pt>
                <c:pt idx="41">
                  <c:v>7.3037098438097359E-2</c:v>
                </c:pt>
                <c:pt idx="42">
                  <c:v>7.4323361104979987E-2</c:v>
                </c:pt>
                <c:pt idx="43">
                  <c:v>7.5618116664375623E-2</c:v>
                </c:pt>
                <c:pt idx="44">
                  <c:v>7.691801985048527E-2</c:v>
                </c:pt>
                <c:pt idx="45">
                  <c:v>7.8222775032984013E-2</c:v>
                </c:pt>
                <c:pt idx="46">
                  <c:v>7.9530717049666411E-2</c:v>
                </c:pt>
                <c:pt idx="47">
                  <c:v>8.0844119422145339E-2</c:v>
                </c:pt>
                <c:pt idx="48">
                  <c:v>8.2162036911048592E-2</c:v>
                </c:pt>
                <c:pt idx="49">
                  <c:v>8.3483562585352264E-2</c:v>
                </c:pt>
              </c:numCache>
            </c:numRef>
          </c:yVal>
          <c:smooth val="1"/>
          <c:extLst>
            <c:ext xmlns:c16="http://schemas.microsoft.com/office/drawing/2014/chart" uri="{C3380CC4-5D6E-409C-BE32-E72D297353CC}">
              <c16:uniqueId val="{00000007-AB04-4854-A76E-AB6564D2C08A}"/>
            </c:ext>
          </c:extLst>
        </c:ser>
        <c:ser>
          <c:idx val="8"/>
          <c:order val="8"/>
          <c:tx>
            <c:strRef>
              <c:f>'Net Zero 2050 - Valores'!$C$76</c:f>
              <c:strCache>
                <c:ptCount val="1"/>
                <c:pt idx="0">
                  <c:v>Producción de legumbres</c:v>
                </c:pt>
              </c:strCache>
            </c:strRef>
          </c:tx>
          <c:spPr>
            <a:ln w="19050" cap="rnd">
              <a:solidFill>
                <a:schemeClr val="accent3">
                  <a:lumMod val="60000"/>
                </a:schemeClr>
              </a:solidFill>
              <a:round/>
            </a:ln>
            <a:effectLst/>
          </c:spPr>
          <c:marker>
            <c:symbol val="none"/>
          </c:marker>
          <c:xVal>
            <c:strRef>
              <c:f>'Net Zero 2050 - Valores'!#REF!</c:f>
              <c:strCache>
                <c:ptCount val="1"/>
                <c:pt idx="0">
                  <c:v>#REF!</c:v>
                </c:pt>
              </c:strCache>
            </c:strRef>
          </c:xVal>
          <c:yVal>
            <c:numRef>
              <c:f>'Net Zero 2050 - Valores'!$D$76:$BB$76</c:f>
              <c:numCache>
                <c:formatCode>0.00</c:formatCode>
                <c:ptCount val="50"/>
                <c:pt idx="1">
                  <c:v>9.0623668095219989E-2</c:v>
                </c:pt>
                <c:pt idx="2">
                  <c:v>9.3770936898343607E-2</c:v>
                </c:pt>
                <c:pt idx="3">
                  <c:v>9.6932138150230912E-2</c:v>
                </c:pt>
                <c:pt idx="4">
                  <c:v>9.9906777000137406E-2</c:v>
                </c:pt>
                <c:pt idx="5">
                  <c:v>0.10257032582674737</c:v>
                </c:pt>
                <c:pt idx="6">
                  <c:v>0.10621434836607398</c:v>
                </c:pt>
                <c:pt idx="7">
                  <c:v>0.10962547126899842</c:v>
                </c:pt>
                <c:pt idx="8">
                  <c:v>0.11242942313161984</c:v>
                </c:pt>
                <c:pt idx="9">
                  <c:v>0.11551358839199553</c:v>
                </c:pt>
                <c:pt idx="10">
                  <c:v>0.11959176287221422</c:v>
                </c:pt>
                <c:pt idx="11">
                  <c:v>0.12297117258638042</c:v>
                </c:pt>
                <c:pt idx="12">
                  <c:v>0.12696845887230526</c:v>
                </c:pt>
                <c:pt idx="13">
                  <c:v>0.13042547491270648</c:v>
                </c:pt>
                <c:pt idx="14">
                  <c:v>0.13397212768694711</c:v>
                </c:pt>
                <c:pt idx="15">
                  <c:v>0.13786810838970373</c:v>
                </c:pt>
                <c:pt idx="16">
                  <c:v>0.14148189586196983</c:v>
                </c:pt>
                <c:pt idx="17">
                  <c:v>0.14529314983165525</c:v>
                </c:pt>
                <c:pt idx="18">
                  <c:v>0.14946540927709479</c:v>
                </c:pt>
                <c:pt idx="19">
                  <c:v>0.15338131422394424</c:v>
                </c:pt>
                <c:pt idx="20">
                  <c:v>0.15741509738278292</c:v>
                </c:pt>
                <c:pt idx="21">
                  <c:v>0.16146705867236319</c:v>
                </c:pt>
                <c:pt idx="22">
                  <c:v>0.16484571053340613</c:v>
                </c:pt>
                <c:pt idx="23">
                  <c:v>0.16902482055304544</c:v>
                </c:pt>
                <c:pt idx="24">
                  <c:v>0.17274391511373666</c:v>
                </c:pt>
                <c:pt idx="25">
                  <c:v>0.17728305880518869</c:v>
                </c:pt>
                <c:pt idx="26">
                  <c:v>0.18115130430849519</c:v>
                </c:pt>
                <c:pt idx="27">
                  <c:v>0.18500914003474733</c:v>
                </c:pt>
                <c:pt idx="28">
                  <c:v>0.18900892995491192</c:v>
                </c:pt>
                <c:pt idx="29">
                  <c:v>0.19305645106915764</c:v>
                </c:pt>
                <c:pt idx="30">
                  <c:v>0.19759129052143029</c:v>
                </c:pt>
                <c:pt idx="31">
                  <c:v>0.20180327063606529</c:v>
                </c:pt>
                <c:pt idx="32">
                  <c:v>0.20604036534689271</c:v>
                </c:pt>
                <c:pt idx="33">
                  <c:v>0.21041614168043696</c:v>
                </c:pt>
                <c:pt idx="34">
                  <c:v>0.21485058218133926</c:v>
                </c:pt>
                <c:pt idx="35">
                  <c:v>0.21941313990582176</c:v>
                </c:pt>
                <c:pt idx="36">
                  <c:v>0.22387893148650093</c:v>
                </c:pt>
                <c:pt idx="37">
                  <c:v>0.2284051072477323</c:v>
                </c:pt>
                <c:pt idx="38">
                  <c:v>0.23299052030615389</c:v>
                </c:pt>
                <c:pt idx="39">
                  <c:v>0.23761787615051233</c:v>
                </c:pt>
                <c:pt idx="40">
                  <c:v>0.24227089544175401</c:v>
                </c:pt>
                <c:pt idx="41">
                  <c:v>0.24695979168137405</c:v>
                </c:pt>
                <c:pt idx="42">
                  <c:v>0.25168862038047091</c:v>
                </c:pt>
                <c:pt idx="43">
                  <c:v>0.25645812385502093</c:v>
                </c:pt>
                <c:pt idx="44">
                  <c:v>0.26125701061252804</c:v>
                </c:pt>
                <c:pt idx="45">
                  <c:v>0.26608429473027101</c:v>
                </c:pt>
                <c:pt idx="46">
                  <c:v>0.27093431866292367</c:v>
                </c:pt>
                <c:pt idx="47">
                  <c:v>0.27581482885730702</c:v>
                </c:pt>
                <c:pt idx="48">
                  <c:v>0.28072261984482483</c:v>
                </c:pt>
                <c:pt idx="49">
                  <c:v>0.28565459820563976</c:v>
                </c:pt>
              </c:numCache>
            </c:numRef>
          </c:yVal>
          <c:smooth val="1"/>
          <c:extLst>
            <c:ext xmlns:c16="http://schemas.microsoft.com/office/drawing/2014/chart" uri="{C3380CC4-5D6E-409C-BE32-E72D297353CC}">
              <c16:uniqueId val="{00000008-AB04-4854-A76E-AB6564D2C08A}"/>
            </c:ext>
          </c:extLst>
        </c:ser>
        <c:ser>
          <c:idx val="9"/>
          <c:order val="9"/>
          <c:tx>
            <c:strRef>
              <c:f>'Net Zero 2050 - Valores'!$C$77</c:f>
              <c:strCache>
                <c:ptCount val="1"/>
                <c:pt idx="0">
                  <c:v>Producción de cereales y pseudocereales</c:v>
                </c:pt>
              </c:strCache>
            </c:strRef>
          </c:tx>
          <c:spPr>
            <a:ln w="19050" cap="rnd">
              <a:solidFill>
                <a:schemeClr val="accent4">
                  <a:lumMod val="60000"/>
                </a:schemeClr>
              </a:solidFill>
              <a:round/>
            </a:ln>
            <a:effectLst/>
          </c:spPr>
          <c:marker>
            <c:symbol val="none"/>
          </c:marker>
          <c:xVal>
            <c:strRef>
              <c:f>'Net Zero 2050 - Valores'!#REF!</c:f>
              <c:strCache>
                <c:ptCount val="1"/>
                <c:pt idx="0">
                  <c:v>#REF!</c:v>
                </c:pt>
              </c:strCache>
            </c:strRef>
          </c:xVal>
          <c:yVal>
            <c:numRef>
              <c:f>'Net Zero 2050 - Valores'!$D$77:$BB$77</c:f>
              <c:numCache>
                <c:formatCode>0.00</c:formatCode>
                <c:ptCount val="50"/>
                <c:pt idx="1">
                  <c:v>2.7825552809339998E-2</c:v>
                </c:pt>
                <c:pt idx="2">
                  <c:v>2.8723101835859077E-2</c:v>
                </c:pt>
                <c:pt idx="3">
                  <c:v>2.962080048704728E-2</c:v>
                </c:pt>
                <c:pt idx="4">
                  <c:v>3.0457539847405013E-2</c:v>
                </c:pt>
                <c:pt idx="5">
                  <c:v>3.1195891499288562E-2</c:v>
                </c:pt>
                <c:pt idx="6">
                  <c:v>3.2228458297791765E-2</c:v>
                </c:pt>
                <c:pt idx="7">
                  <c:v>3.3185879748310061E-2</c:v>
                </c:pt>
                <c:pt idx="8">
                  <c:v>3.3955659600013774E-2</c:v>
                </c:pt>
                <c:pt idx="9">
                  <c:v>3.4806500554587061E-2</c:v>
                </c:pt>
                <c:pt idx="10">
                  <c:v>3.5952441247757538E-2</c:v>
                </c:pt>
                <c:pt idx="11">
                  <c:v>3.6883740758352893E-2</c:v>
                </c:pt>
                <c:pt idx="12">
                  <c:v>3.7995895645174041E-2</c:v>
                </c:pt>
                <c:pt idx="13">
                  <c:v>3.8941895158805452E-2</c:v>
                </c:pt>
                <c:pt idx="14">
                  <c:v>3.9910532444639053E-2</c:v>
                </c:pt>
                <c:pt idx="15">
                  <c:v>4.0978858085185942E-2</c:v>
                </c:pt>
                <c:pt idx="16">
                  <c:v>4.1958929340145751E-2</c:v>
                </c:pt>
                <c:pt idx="17">
                  <c:v>4.2993286786162321E-2</c:v>
                </c:pt>
                <c:pt idx="18">
                  <c:v>4.4129869416168324E-2</c:v>
                </c:pt>
                <c:pt idx="19">
                  <c:v>4.5186141978641396E-2</c:v>
                </c:pt>
                <c:pt idx="20">
                  <c:v>4.627265748850648E-2</c:v>
                </c:pt>
                <c:pt idx="21">
                  <c:v>4.7359990226250731E-2</c:v>
                </c:pt>
                <c:pt idx="22">
                  <c:v>4.8245771665753209E-2</c:v>
                </c:pt>
                <c:pt idx="23">
                  <c:v>4.936172414487424E-2</c:v>
                </c:pt>
                <c:pt idx="24">
                  <c:v>5.0339058595529305E-2</c:v>
                </c:pt>
                <c:pt idx="25">
                  <c:v>5.1550904944997748E-2</c:v>
                </c:pt>
                <c:pt idx="26">
                  <c:v>5.2563158006514524E-2</c:v>
                </c:pt>
                <c:pt idx="27">
                  <c:v>5.356834971734345E-2</c:v>
                </c:pt>
                <c:pt idx="28">
                  <c:v>5.4610561929057458E-2</c:v>
                </c:pt>
                <c:pt idx="29">
                  <c:v>5.5662408008892168E-2</c:v>
                </c:pt>
                <c:pt idx="30">
                  <c:v>5.6850318407464802E-2</c:v>
                </c:pt>
                <c:pt idx="31">
                  <c:v>5.7940840151266493E-2</c:v>
                </c:pt>
                <c:pt idx="32">
                  <c:v>5.903429841927206E-2</c:v>
                </c:pt>
                <c:pt idx="33">
                  <c:v>6.0163161530776298E-2</c:v>
                </c:pt>
                <c:pt idx="34">
                  <c:v>6.1304393563868728E-2</c:v>
                </c:pt>
                <c:pt idx="35">
                  <c:v>6.2477710340577836E-2</c:v>
                </c:pt>
                <c:pt idx="36">
                  <c:v>6.3619026029594294E-2</c:v>
                </c:pt>
                <c:pt idx="37">
                  <c:v>6.4773117823259979E-2</c:v>
                </c:pt>
                <c:pt idx="38">
                  <c:v>6.5939598647668893E-2</c:v>
                </c:pt>
                <c:pt idx="39">
                  <c:v>6.7113524057550611E-2</c:v>
                </c:pt>
                <c:pt idx="40">
                  <c:v>6.8290275768048248E-2</c:v>
                </c:pt>
                <c:pt idx="41">
                  <c:v>6.9472725331858928E-2</c:v>
                </c:pt>
                <c:pt idx="42">
                  <c:v>7.0661992567832899E-2</c:v>
                </c:pt>
                <c:pt idx="43">
                  <c:v>7.1858260158872755E-2</c:v>
                </c:pt>
                <c:pt idx="44">
                  <c:v>7.3058344307852532E-2</c:v>
                </c:pt>
                <c:pt idx="45">
                  <c:v>7.4261962577646209E-2</c:v>
                </c:pt>
                <c:pt idx="46">
                  <c:v>7.546753351693837E-2</c:v>
                </c:pt>
                <c:pt idx="47">
                  <c:v>7.6677214374761452E-2</c:v>
                </c:pt>
                <c:pt idx="48">
                  <c:v>7.7890106883387294E-2</c:v>
                </c:pt>
                <c:pt idx="49">
                  <c:v>7.9105350790092177E-2</c:v>
                </c:pt>
              </c:numCache>
            </c:numRef>
          </c:yVal>
          <c:smooth val="1"/>
          <c:extLst>
            <c:ext xmlns:c16="http://schemas.microsoft.com/office/drawing/2014/chart" uri="{C3380CC4-5D6E-409C-BE32-E72D297353CC}">
              <c16:uniqueId val="{00000009-AB04-4854-A76E-AB6564D2C08A}"/>
            </c:ext>
          </c:extLst>
        </c:ser>
        <c:ser>
          <c:idx val="10"/>
          <c:order val="10"/>
          <c:tx>
            <c:strRef>
              <c:f>'Net Zero 2050 - Valores'!$C$78</c:f>
              <c:strCache>
                <c:ptCount val="1"/>
                <c:pt idx="0">
                  <c:v>Producción de tubérculos</c:v>
                </c:pt>
              </c:strCache>
            </c:strRef>
          </c:tx>
          <c:spPr>
            <a:ln w="19050" cap="rnd">
              <a:solidFill>
                <a:schemeClr val="accent5">
                  <a:lumMod val="60000"/>
                </a:schemeClr>
              </a:solidFill>
              <a:round/>
            </a:ln>
            <a:effectLst/>
          </c:spPr>
          <c:marker>
            <c:symbol val="none"/>
          </c:marker>
          <c:xVal>
            <c:strRef>
              <c:f>'Net Zero 2050 - Valores'!#REF!</c:f>
              <c:strCache>
                <c:ptCount val="1"/>
                <c:pt idx="0">
                  <c:v>#REF!</c:v>
                </c:pt>
              </c:strCache>
            </c:strRef>
          </c:xVal>
          <c:yVal>
            <c:numRef>
              <c:f>'Net Zero 2050 - Valores'!$D$78:$BB$78</c:f>
              <c:numCache>
                <c:formatCode>0.00</c:formatCode>
                <c:ptCount val="50"/>
                <c:pt idx="1">
                  <c:v>0.35143599156159</c:v>
                </c:pt>
                <c:pt idx="2">
                  <c:v>0.36364100991699855</c:v>
                </c:pt>
                <c:pt idx="3">
                  <c:v>0.37590005791001779</c:v>
                </c:pt>
                <c:pt idx="4">
                  <c:v>0.38743562224687628</c:v>
                </c:pt>
                <c:pt idx="5">
                  <c:v>0.3977647883756279</c:v>
                </c:pt>
                <c:pt idx="6">
                  <c:v>0.41189620350479084</c:v>
                </c:pt>
                <c:pt idx="7">
                  <c:v>0.42512444050870579</c:v>
                </c:pt>
                <c:pt idx="8">
                  <c:v>0.43599808559329817</c:v>
                </c:pt>
                <c:pt idx="9">
                  <c:v>0.44795839021571848</c:v>
                </c:pt>
                <c:pt idx="10">
                  <c:v>0.46377343414785016</c:v>
                </c:pt>
                <c:pt idx="11">
                  <c:v>0.47687868831327407</c:v>
                </c:pt>
                <c:pt idx="12">
                  <c:v>0.49238005014265296</c:v>
                </c:pt>
                <c:pt idx="13">
                  <c:v>0.50578625942041244</c:v>
                </c:pt>
                <c:pt idx="14">
                  <c:v>0.51954007738693142</c:v>
                </c:pt>
                <c:pt idx="15">
                  <c:v>0.53464857906377239</c:v>
                </c:pt>
                <c:pt idx="16">
                  <c:v>0.54866274346808952</c:v>
                </c:pt>
                <c:pt idx="17">
                  <c:v>0.56344267729864361</c:v>
                </c:pt>
                <c:pt idx="18">
                  <c:v>0.57962258003354084</c:v>
                </c:pt>
                <c:pt idx="19">
                  <c:v>0.59480834735881571</c:v>
                </c:pt>
                <c:pt idx="20">
                  <c:v>0.61045124301695008</c:v>
                </c:pt>
                <c:pt idx="21">
                  <c:v>0.62616463294590974</c:v>
                </c:pt>
                <c:pt idx="22">
                  <c:v>0.63926694817860863</c:v>
                </c:pt>
                <c:pt idx="23">
                  <c:v>0.65547341724421448</c:v>
                </c:pt>
                <c:pt idx="24">
                  <c:v>0.66989595952394776</c:v>
                </c:pt>
                <c:pt idx="25">
                  <c:v>0.6874986288660212</c:v>
                </c:pt>
                <c:pt idx="26">
                  <c:v>0.70249957423307241</c:v>
                </c:pt>
                <c:pt idx="27">
                  <c:v>0.71746015078259606</c:v>
                </c:pt>
                <c:pt idx="28">
                  <c:v>0.73297122163391193</c:v>
                </c:pt>
                <c:pt idx="29">
                  <c:v>0.7486673926899855</c:v>
                </c:pt>
                <c:pt idx="30">
                  <c:v>0.76625337031569274</c:v>
                </c:pt>
                <c:pt idx="31">
                  <c:v>0.78258730866907233</c:v>
                </c:pt>
                <c:pt idx="32">
                  <c:v>0.79901864070779982</c:v>
                </c:pt>
                <c:pt idx="33">
                  <c:v>0.81598777611087203</c:v>
                </c:pt>
                <c:pt idx="34">
                  <c:v>0.83318440947620898</c:v>
                </c:pt>
                <c:pt idx="35">
                  <c:v>0.85087787776835222</c:v>
                </c:pt>
                <c:pt idx="36">
                  <c:v>0.86819608972391304</c:v>
                </c:pt>
                <c:pt idx="37">
                  <c:v>0.8857484698036846</c:v>
                </c:pt>
                <c:pt idx="38">
                  <c:v>0.90353057042680907</c:v>
                </c:pt>
                <c:pt idx="39">
                  <c:v>0.9214753239735507</c:v>
                </c:pt>
                <c:pt idx="40">
                  <c:v>0.93951959963291354</c:v>
                </c:pt>
                <c:pt idx="41">
                  <c:v>0.95770300507142248</c:v>
                </c:pt>
                <c:pt idx="42">
                  <c:v>0.97604126744506492</c:v>
                </c:pt>
                <c:pt idx="43">
                  <c:v>0.9945372654339536</c:v>
                </c:pt>
                <c:pt idx="44">
                  <c:v>1.0131472109533104</c:v>
                </c:pt>
                <c:pt idx="45">
                  <c:v>1.0318672806230351</c:v>
                </c:pt>
                <c:pt idx="46">
                  <c:v>1.0506755346442507</c:v>
                </c:pt>
                <c:pt idx="47">
                  <c:v>1.0696020135160544</c:v>
                </c:pt>
                <c:pt idx="48">
                  <c:v>1.0886342865229592</c:v>
                </c:pt>
                <c:pt idx="49">
                  <c:v>1.1077603574713581</c:v>
                </c:pt>
              </c:numCache>
            </c:numRef>
          </c:yVal>
          <c:smooth val="1"/>
          <c:extLst>
            <c:ext xmlns:c16="http://schemas.microsoft.com/office/drawing/2014/chart" uri="{C3380CC4-5D6E-409C-BE32-E72D297353CC}">
              <c16:uniqueId val="{0000000A-AB04-4854-A76E-AB6564D2C08A}"/>
            </c:ext>
          </c:extLst>
        </c:ser>
        <c:ser>
          <c:idx val="11"/>
          <c:order val="11"/>
          <c:tx>
            <c:strRef>
              <c:f>'Net Zero 2050 - Valores'!$C$79</c:f>
              <c:strCache>
                <c:ptCount val="1"/>
                <c:pt idx="0">
                  <c:v>Producción de fruta fresca</c:v>
                </c:pt>
              </c:strCache>
            </c:strRef>
          </c:tx>
          <c:spPr>
            <a:ln w="19050" cap="rnd">
              <a:solidFill>
                <a:schemeClr val="accent6">
                  <a:lumMod val="60000"/>
                </a:schemeClr>
              </a:solidFill>
              <a:round/>
            </a:ln>
            <a:effectLst/>
          </c:spPr>
          <c:marker>
            <c:symbol val="none"/>
          </c:marker>
          <c:xVal>
            <c:strRef>
              <c:f>'Net Zero 2050 - Valores'!#REF!</c:f>
              <c:strCache>
                <c:ptCount val="1"/>
                <c:pt idx="0">
                  <c:v>#REF!</c:v>
                </c:pt>
              </c:strCache>
            </c:strRef>
          </c:xVal>
          <c:yVal>
            <c:numRef>
              <c:f>'Net Zero 2050 - Valores'!$D$79:$BB$79</c:f>
              <c:numCache>
                <c:formatCode>0.00</c:formatCode>
                <c:ptCount val="50"/>
                <c:pt idx="1">
                  <c:v>0.46425834688459194</c:v>
                </c:pt>
                <c:pt idx="2">
                  <c:v>0.47949416200402867</c:v>
                </c:pt>
                <c:pt idx="3">
                  <c:v>0.49474810742114428</c:v>
                </c:pt>
                <c:pt idx="4">
                  <c:v>0.50899889313354874</c:v>
                </c:pt>
                <c:pt idx="5">
                  <c:v>0.52161898398433071</c:v>
                </c:pt>
                <c:pt idx="6">
                  <c:v>0.53917382068496655</c:v>
                </c:pt>
                <c:pt idx="7">
                  <c:v>0.55548865152428106</c:v>
                </c:pt>
                <c:pt idx="8">
                  <c:v>0.56867734904372425</c:v>
                </c:pt>
                <c:pt idx="9">
                  <c:v>0.58323736724426778</c:v>
                </c:pt>
                <c:pt idx="10">
                  <c:v>0.60275927932777718</c:v>
                </c:pt>
                <c:pt idx="11">
                  <c:v>0.61870032476842651</c:v>
                </c:pt>
                <c:pt idx="12">
                  <c:v>0.63769242600144482</c:v>
                </c:pt>
                <c:pt idx="13">
                  <c:v>0.65391330561925354</c:v>
                </c:pt>
                <c:pt idx="14">
                  <c:v>0.67053038620533623</c:v>
                </c:pt>
                <c:pt idx="15">
                  <c:v>0.68883939946106398</c:v>
                </c:pt>
                <c:pt idx="16">
                  <c:v>0.70568201401434305</c:v>
                </c:pt>
                <c:pt idx="17">
                  <c:v>0.72345440064273681</c:v>
                </c:pt>
                <c:pt idx="18">
                  <c:v>0.74296501741009047</c:v>
                </c:pt>
                <c:pt idx="19">
                  <c:v>0.76114174290277303</c:v>
                </c:pt>
                <c:pt idx="20">
                  <c:v>0.77984559655912333</c:v>
                </c:pt>
                <c:pt idx="21">
                  <c:v>0.79858112780828761</c:v>
                </c:pt>
                <c:pt idx="22">
                  <c:v>0.81393421935508325</c:v>
                </c:pt>
                <c:pt idx="23">
                  <c:v>0.83318672300824836</c:v>
                </c:pt>
                <c:pt idx="24">
                  <c:v>0.85011648938350259</c:v>
                </c:pt>
                <c:pt idx="25">
                  <c:v>0.87102443458894641</c:v>
                </c:pt>
                <c:pt idx="26">
                  <c:v>0.88857799743832877</c:v>
                </c:pt>
                <c:pt idx="27">
                  <c:v>0.90602838162027233</c:v>
                </c:pt>
                <c:pt idx="28">
                  <c:v>0.92412130325507291</c:v>
                </c:pt>
                <c:pt idx="29">
                  <c:v>0.94239397973494332</c:v>
                </c:pt>
                <c:pt idx="30">
                  <c:v>0.96298820432960952</c:v>
                </c:pt>
                <c:pt idx="31">
                  <c:v>0.98195093419836699</c:v>
                </c:pt>
                <c:pt idx="32">
                  <c:v>1.0009807410880716</c:v>
                </c:pt>
                <c:pt idx="33">
                  <c:v>1.0206284420598333</c:v>
                </c:pt>
                <c:pt idx="34">
                  <c:v>1.040503886174426</c:v>
                </c:pt>
                <c:pt idx="35">
                  <c:v>1.0609421189682171</c:v>
                </c:pt>
                <c:pt idx="36">
                  <c:v>1.0808550967417052</c:v>
                </c:pt>
                <c:pt idx="37">
                  <c:v>1.101003069344465</c:v>
                </c:pt>
                <c:pt idx="38">
                  <c:v>1.1213797108786046</c:v>
                </c:pt>
                <c:pt idx="39">
                  <c:v>1.1419011401246943</c:v>
                </c:pt>
                <c:pt idx="40">
                  <c:v>1.162488862972614</c:v>
                </c:pt>
                <c:pt idx="41">
                  <c:v>1.1831917916348822</c:v>
                </c:pt>
                <c:pt idx="42">
                  <c:v>1.2040290847624537</c:v>
                </c:pt>
                <c:pt idx="43">
                  <c:v>1.2250039616785862</c:v>
                </c:pt>
                <c:pt idx="44">
                  <c:v>1.2460622294988575</c:v>
                </c:pt>
                <c:pt idx="45">
                  <c:v>1.2671990990492548</c:v>
                </c:pt>
                <c:pt idx="46">
                  <c:v>1.2883875949118693</c:v>
                </c:pt>
                <c:pt idx="47">
                  <c:v>1.3096645478503537</c:v>
                </c:pt>
                <c:pt idx="48">
                  <c:v>1.3310146451059828</c:v>
                </c:pt>
                <c:pt idx="49">
                  <c:v>1.352423194510449</c:v>
                </c:pt>
              </c:numCache>
            </c:numRef>
          </c:yVal>
          <c:smooth val="1"/>
          <c:extLst>
            <c:ext xmlns:c16="http://schemas.microsoft.com/office/drawing/2014/chart" uri="{C3380CC4-5D6E-409C-BE32-E72D297353CC}">
              <c16:uniqueId val="{0000000B-AB04-4854-A76E-AB6564D2C08A}"/>
            </c:ext>
          </c:extLst>
        </c:ser>
        <c:ser>
          <c:idx val="12"/>
          <c:order val="12"/>
          <c:tx>
            <c:strRef>
              <c:f>'Net Zero 2050 - Valores'!$C$80</c:f>
              <c:strCache>
                <c:ptCount val="1"/>
                <c:pt idx="0">
                  <c:v>Producción de verduras</c:v>
                </c:pt>
              </c:strCache>
            </c:strRef>
          </c:tx>
          <c:spPr>
            <a:ln w="19050" cap="rnd">
              <a:solidFill>
                <a:schemeClr val="accent1">
                  <a:lumMod val="80000"/>
                  <a:lumOff val="20000"/>
                </a:schemeClr>
              </a:solidFill>
              <a:round/>
            </a:ln>
            <a:effectLst/>
          </c:spPr>
          <c:marker>
            <c:symbol val="none"/>
          </c:marker>
          <c:xVal>
            <c:strRef>
              <c:f>'Net Zero 2050 - Valores'!#REF!</c:f>
              <c:strCache>
                <c:ptCount val="1"/>
                <c:pt idx="0">
                  <c:v>#REF!</c:v>
                </c:pt>
              </c:strCache>
            </c:strRef>
          </c:xVal>
          <c:yVal>
            <c:numRef>
              <c:f>'Net Zero 2050 - Valores'!$D$80:$BB$80</c:f>
              <c:numCache>
                <c:formatCode>0.00</c:formatCode>
                <c:ptCount val="50"/>
                <c:pt idx="1">
                  <c:v>0.20291567846268027</c:v>
                </c:pt>
                <c:pt idx="2">
                  <c:v>0.20957487109247044</c:v>
                </c:pt>
                <c:pt idx="3">
                  <c:v>0.21624198802061512</c:v>
                </c:pt>
                <c:pt idx="4">
                  <c:v>0.2224706490040172</c:v>
                </c:pt>
                <c:pt idx="5">
                  <c:v>0.22798657416601253</c:v>
                </c:pt>
                <c:pt idx="6">
                  <c:v>0.23565935296108409</c:v>
                </c:pt>
                <c:pt idx="7">
                  <c:v>0.24279015629715492</c:v>
                </c:pt>
                <c:pt idx="8">
                  <c:v>0.24855460517169964</c:v>
                </c:pt>
                <c:pt idx="9">
                  <c:v>0.25491842391920982</c:v>
                </c:pt>
                <c:pt idx="10">
                  <c:v>0.26345096202411727</c:v>
                </c:pt>
                <c:pt idx="11">
                  <c:v>0.27041839313806526</c:v>
                </c:pt>
                <c:pt idx="12">
                  <c:v>0.27871936420943255</c:v>
                </c:pt>
                <c:pt idx="13">
                  <c:v>0.28580910382315522</c:v>
                </c:pt>
                <c:pt idx="14">
                  <c:v>0.29307201294222857</c:v>
                </c:pt>
                <c:pt idx="15">
                  <c:v>0.30107442339257146</c:v>
                </c:pt>
                <c:pt idx="16">
                  <c:v>0.30843590775165314</c:v>
                </c:pt>
                <c:pt idx="17">
                  <c:v>0.31620377216335765</c:v>
                </c:pt>
                <c:pt idx="18">
                  <c:v>0.32473137336889302</c:v>
                </c:pt>
                <c:pt idx="19">
                  <c:v>0.33267596415617395</c:v>
                </c:pt>
                <c:pt idx="20">
                  <c:v>0.34085094944187405</c:v>
                </c:pt>
                <c:pt idx="21">
                  <c:v>0.34903978020882626</c:v>
                </c:pt>
                <c:pt idx="22">
                  <c:v>0.3557502314233783</c:v>
                </c:pt>
                <c:pt idx="23">
                  <c:v>0.36416501786093558</c:v>
                </c:pt>
                <c:pt idx="24">
                  <c:v>0.3715645940953794</c:v>
                </c:pt>
                <c:pt idx="25">
                  <c:v>0.38070293251210974</c:v>
                </c:pt>
                <c:pt idx="26">
                  <c:v>0.38837515453875027</c:v>
                </c:pt>
                <c:pt idx="27">
                  <c:v>0.39600227975787694</c:v>
                </c:pt>
                <c:pt idx="28">
                  <c:v>0.40391024198092401</c:v>
                </c:pt>
                <c:pt idx="29">
                  <c:v>0.41189677053797269</c:v>
                </c:pt>
                <c:pt idx="30">
                  <c:v>0.42089798954476487</c:v>
                </c:pt>
                <c:pt idx="31">
                  <c:v>0.42918612312953375</c:v>
                </c:pt>
                <c:pt idx="32">
                  <c:v>0.43750357439767013</c:v>
                </c:pt>
                <c:pt idx="33">
                  <c:v>0.44609109167047856</c:v>
                </c:pt>
                <c:pt idx="34">
                  <c:v>0.45477814975855252</c:v>
                </c:pt>
                <c:pt idx="35">
                  <c:v>0.46371118866191396</c:v>
                </c:pt>
                <c:pt idx="36">
                  <c:v>0.47241465177083697</c:v>
                </c:pt>
                <c:pt idx="37">
                  <c:v>0.48122082522527515</c:v>
                </c:pt>
                <c:pt idx="38">
                  <c:v>0.49012694413393237</c:v>
                </c:pt>
                <c:pt idx="39">
                  <c:v>0.49909634611978243</c:v>
                </c:pt>
                <c:pt idx="40">
                  <c:v>0.50809472337615458</c:v>
                </c:pt>
                <c:pt idx="41">
                  <c:v>0.51714345420427899</c:v>
                </c:pt>
                <c:pt idx="42">
                  <c:v>0.52625091236993238</c:v>
                </c:pt>
                <c:pt idx="43">
                  <c:v>0.53541850495856125</c:v>
                </c:pt>
                <c:pt idx="44">
                  <c:v>0.54462254561970058</c:v>
                </c:pt>
                <c:pt idx="45">
                  <c:v>0.55386094112551643</c:v>
                </c:pt>
                <c:pt idx="46">
                  <c:v>0.56312190119746286</c:v>
                </c:pt>
                <c:pt idx="47">
                  <c:v>0.57242152363850918</c:v>
                </c:pt>
                <c:pt idx="48">
                  <c:v>0.58175311562590581</c:v>
                </c:pt>
                <c:pt idx="49">
                  <c:v>0.59111025558140762</c:v>
                </c:pt>
              </c:numCache>
            </c:numRef>
          </c:yVal>
          <c:smooth val="1"/>
          <c:extLst>
            <c:ext xmlns:c16="http://schemas.microsoft.com/office/drawing/2014/chart" uri="{C3380CC4-5D6E-409C-BE32-E72D297353CC}">
              <c16:uniqueId val="{0000000C-AB04-4854-A76E-AB6564D2C08A}"/>
            </c:ext>
          </c:extLst>
        </c:ser>
        <c:ser>
          <c:idx val="13"/>
          <c:order val="13"/>
          <c:tx>
            <c:strRef>
              <c:f>'Net Zero 2050 - Valores'!$C$81</c:f>
              <c:strCache>
                <c:ptCount val="1"/>
                <c:pt idx="0">
                  <c:v>Producción de florícola</c:v>
                </c:pt>
              </c:strCache>
            </c:strRef>
          </c:tx>
          <c:spPr>
            <a:ln w="19050" cap="rnd">
              <a:solidFill>
                <a:schemeClr val="accent2">
                  <a:lumMod val="80000"/>
                  <a:lumOff val="20000"/>
                </a:schemeClr>
              </a:solidFill>
              <a:round/>
            </a:ln>
            <a:effectLst/>
          </c:spPr>
          <c:marker>
            <c:symbol val="none"/>
          </c:marker>
          <c:xVal>
            <c:strRef>
              <c:f>'Net Zero 2050 - Valores'!#REF!</c:f>
              <c:strCache>
                <c:ptCount val="1"/>
                <c:pt idx="0">
                  <c:v>#REF!</c:v>
                </c:pt>
              </c:strCache>
            </c:strRef>
          </c:xVal>
          <c:yVal>
            <c:numRef>
              <c:f>'Net Zero 2050 - Valores'!$D$81:$BB$81</c:f>
              <c:numCache>
                <c:formatCode>0.00</c:formatCode>
                <c:ptCount val="50"/>
                <c:pt idx="1">
                  <c:v>0.45075254863665482</c:v>
                </c:pt>
                <c:pt idx="2">
                  <c:v>0.46488847479256468</c:v>
                </c:pt>
                <c:pt idx="3">
                  <c:v>0.47900260409896056</c:v>
                </c:pt>
                <c:pt idx="4">
                  <c:v>0.49210767129894212</c:v>
                </c:pt>
                <c:pt idx="5">
                  <c:v>0.50360210055658139</c:v>
                </c:pt>
                <c:pt idx="6">
                  <c:v>0.51982249064268249</c:v>
                </c:pt>
                <c:pt idx="7">
                  <c:v>0.53480425926386621</c:v>
                </c:pt>
                <c:pt idx="8">
                  <c:v>0.54673926334304979</c:v>
                </c:pt>
                <c:pt idx="9">
                  <c:v>0.55995819444841544</c:v>
                </c:pt>
                <c:pt idx="10">
                  <c:v>0.57789822258000278</c:v>
                </c:pt>
                <c:pt idx="11">
                  <c:v>0.59236070717188305</c:v>
                </c:pt>
                <c:pt idx="12">
                  <c:v>0.60970092435365064</c:v>
                </c:pt>
                <c:pt idx="13">
                  <c:v>0.62434797969423261</c:v>
                </c:pt>
                <c:pt idx="14">
                  <c:v>0.6393330905732072</c:v>
                </c:pt>
                <c:pt idx="15">
                  <c:v>0.65588865640218241</c:v>
                </c:pt>
                <c:pt idx="16">
                  <c:v>0.67100513291335573</c:v>
                </c:pt>
                <c:pt idx="17">
                  <c:v>0.68696377807466658</c:v>
                </c:pt>
                <c:pt idx="18">
                  <c:v>0.70452782008957193</c:v>
                </c:pt>
                <c:pt idx="19">
                  <c:v>0.72078152718256905</c:v>
                </c:pt>
                <c:pt idx="20">
                  <c:v>0.73749023218584719</c:v>
                </c:pt>
                <c:pt idx="21">
                  <c:v>0.75418422349334124</c:v>
                </c:pt>
                <c:pt idx="22">
                  <c:v>0.76764365972328474</c:v>
                </c:pt>
                <c:pt idx="23">
                  <c:v>0.78474013054918201</c:v>
                </c:pt>
                <c:pt idx="24">
                  <c:v>0.79960651135259864</c:v>
                </c:pt>
                <c:pt idx="25">
                  <c:v>0.81817042126820327</c:v>
                </c:pt>
                <c:pt idx="26">
                  <c:v>0.83353863835927677</c:v>
                </c:pt>
                <c:pt idx="27">
                  <c:v>0.84876979046578838</c:v>
                </c:pt>
                <c:pt idx="28">
                  <c:v>0.86456212424118395</c:v>
                </c:pt>
                <c:pt idx="29">
                  <c:v>0.88048105645007924</c:v>
                </c:pt>
                <c:pt idx="30">
                  <c:v>0.89852454328989984</c:v>
                </c:pt>
                <c:pt idx="31">
                  <c:v>0.91500063931005615</c:v>
                </c:pt>
                <c:pt idx="32">
                  <c:v>0.93149629093394115</c:v>
                </c:pt>
                <c:pt idx="33">
                  <c:v>0.94852336805985016</c:v>
                </c:pt>
                <c:pt idx="34">
                  <c:v>0.9657177008966279</c:v>
                </c:pt>
                <c:pt idx="35">
                  <c:v>0.983389228206627</c:v>
                </c:pt>
                <c:pt idx="36">
                  <c:v>1.0005289298469218</c:v>
                </c:pt>
                <c:pt idx="37">
                  <c:v>1.0178417737003762</c:v>
                </c:pt>
                <c:pt idx="38">
                  <c:v>1.0353212845380624</c:v>
                </c:pt>
                <c:pt idx="39">
                  <c:v>1.0528895120140225</c:v>
                </c:pt>
                <c:pt idx="40">
                  <c:v>1.0704738741483617</c:v>
                </c:pt>
                <c:pt idx="41">
                  <c:v>1.0881193363330368</c:v>
                </c:pt>
                <c:pt idx="42">
                  <c:v>1.1058433030115815</c:v>
                </c:pt>
                <c:pt idx="43">
                  <c:v>1.1236484680728178</c:v>
                </c:pt>
                <c:pt idx="44">
                  <c:v>1.1414849179969264</c:v>
                </c:pt>
                <c:pt idx="45">
                  <c:v>1.1593481965360182</c:v>
                </c:pt>
                <c:pt idx="46">
                  <c:v>1.1772135987172281</c:v>
                </c:pt>
                <c:pt idx="47">
                  <c:v>1.1951147721794602</c:v>
                </c:pt>
                <c:pt idx="48">
                  <c:v>1.2130376699810852</c:v>
                </c:pt>
                <c:pt idx="49">
                  <c:v>1.2309688821800433</c:v>
                </c:pt>
              </c:numCache>
            </c:numRef>
          </c:yVal>
          <c:smooth val="1"/>
          <c:extLst>
            <c:ext xmlns:c16="http://schemas.microsoft.com/office/drawing/2014/chart" uri="{C3380CC4-5D6E-409C-BE32-E72D297353CC}">
              <c16:uniqueId val="{0000000D-AB04-4854-A76E-AB6564D2C08A}"/>
            </c:ext>
          </c:extLst>
        </c:ser>
        <c:ser>
          <c:idx val="14"/>
          <c:order val="14"/>
          <c:tx>
            <c:strRef>
              <c:f>'Net Zero 2050 - Valores'!$C$82</c:f>
              <c:strCache>
                <c:ptCount val="1"/>
                <c:pt idx="0">
                  <c:v>Producción de arroz</c:v>
                </c:pt>
              </c:strCache>
            </c:strRef>
          </c:tx>
          <c:spPr>
            <a:ln w="19050" cap="rnd">
              <a:solidFill>
                <a:schemeClr val="accent3">
                  <a:lumMod val="80000"/>
                  <a:lumOff val="20000"/>
                </a:schemeClr>
              </a:solidFill>
              <a:round/>
            </a:ln>
            <a:effectLst/>
          </c:spPr>
          <c:marker>
            <c:symbol val="none"/>
          </c:marker>
          <c:xVal>
            <c:strRef>
              <c:f>'Net Zero 2050 - Valores'!#REF!</c:f>
              <c:strCache>
                <c:ptCount val="1"/>
                <c:pt idx="0">
                  <c:v>#REF!</c:v>
                </c:pt>
              </c:strCache>
            </c:strRef>
          </c:xVal>
          <c:yVal>
            <c:numRef>
              <c:f>'Net Zero 2050 - Valores'!$D$82:$BB$82</c:f>
              <c:numCache>
                <c:formatCode>0.00</c:formatCode>
                <c:ptCount val="50"/>
                <c:pt idx="1">
                  <c:v>1.5420996121440513</c:v>
                </c:pt>
                <c:pt idx="2">
                  <c:v>1.5870919611230347</c:v>
                </c:pt>
                <c:pt idx="3">
                  <c:v>1.6318075987893192</c:v>
                </c:pt>
                <c:pt idx="4">
                  <c:v>1.6728910605177041</c:v>
                </c:pt>
                <c:pt idx="5">
                  <c:v>1.708323778571589</c:v>
                </c:pt>
                <c:pt idx="6">
                  <c:v>1.7595901450385685</c:v>
                </c:pt>
                <c:pt idx="7">
                  <c:v>1.806441009886828</c:v>
                </c:pt>
                <c:pt idx="8">
                  <c:v>1.8428090049910302</c:v>
                </c:pt>
                <c:pt idx="9">
                  <c:v>1.8833258272345694</c:v>
                </c:pt>
                <c:pt idx="10">
                  <c:v>1.9394994728642061</c:v>
                </c:pt>
                <c:pt idx="11">
                  <c:v>1.9837715098942292</c:v>
                </c:pt>
                <c:pt idx="12">
                  <c:v>2.0374548905282568</c:v>
                </c:pt>
                <c:pt idx="13">
                  <c:v>2.0819113907457205</c:v>
                </c:pt>
                <c:pt idx="14">
                  <c:v>2.1272852534971443</c:v>
                </c:pt>
                <c:pt idx="15">
                  <c:v>2.1776611866166431</c:v>
                </c:pt>
                <c:pt idx="16">
                  <c:v>2.2230350029380213</c:v>
                </c:pt>
                <c:pt idx="17">
                  <c:v>2.2709793389655655</c:v>
                </c:pt>
                <c:pt idx="18">
                  <c:v>2.323993937594873</c:v>
                </c:pt>
                <c:pt idx="19">
                  <c:v>2.3724474317513384</c:v>
                </c:pt>
                <c:pt idx="20">
                  <c:v>2.4221661596965705</c:v>
                </c:pt>
                <c:pt idx="21">
                  <c:v>2.4716012665991167</c:v>
                </c:pt>
                <c:pt idx="22">
                  <c:v>2.5102243079742266</c:v>
                </c:pt>
                <c:pt idx="23">
                  <c:v>2.5605261167936937</c:v>
                </c:pt>
                <c:pt idx="24">
                  <c:v>2.6033270696425781</c:v>
                </c:pt>
                <c:pt idx="25">
                  <c:v>2.6579317621255778</c:v>
                </c:pt>
                <c:pt idx="26">
                  <c:v>2.701916965638369</c:v>
                </c:pt>
                <c:pt idx="27">
                  <c:v>2.7452439932289052</c:v>
                </c:pt>
                <c:pt idx="28">
                  <c:v>2.7901694203718703</c:v>
                </c:pt>
                <c:pt idx="29">
                  <c:v>2.8352820711645519</c:v>
                </c:pt>
                <c:pt idx="30">
                  <c:v>2.8869989968589382</c:v>
                </c:pt>
                <c:pt idx="31">
                  <c:v>2.9334389986404434</c:v>
                </c:pt>
                <c:pt idx="32">
                  <c:v>2.9797121056761626</c:v>
                </c:pt>
                <c:pt idx="33">
                  <c:v>3.0274519021228654</c:v>
                </c:pt>
                <c:pt idx="34">
                  <c:v>3.0754875680313973</c:v>
                </c:pt>
                <c:pt idx="35">
                  <c:v>3.1248006513362943</c:v>
                </c:pt>
                <c:pt idx="36">
                  <c:v>3.172182164046478</c:v>
                </c:pt>
                <c:pt idx="37">
                  <c:v>3.219873763163684</c:v>
                </c:pt>
                <c:pt idx="38">
                  <c:v>3.2678515855508588</c:v>
                </c:pt>
                <c:pt idx="39">
                  <c:v>3.315866859020733</c:v>
                </c:pt>
                <c:pt idx="40">
                  <c:v>3.3636898853374615</c:v>
                </c:pt>
                <c:pt idx="41">
                  <c:v>3.411461549660376</c:v>
                </c:pt>
                <c:pt idx="42">
                  <c:v>3.4592352549859937</c:v>
                </c:pt>
                <c:pt idx="43">
                  <c:v>3.5070180023016797</c:v>
                </c:pt>
                <c:pt idx="44">
                  <c:v>3.554652896045901</c:v>
                </c:pt>
                <c:pt idx="45">
                  <c:v>3.602125683937337</c:v>
                </c:pt>
                <c:pt idx="46">
                  <c:v>3.6493594685434365</c:v>
                </c:pt>
                <c:pt idx="47">
                  <c:v>3.6964585300685973</c:v>
                </c:pt>
                <c:pt idx="48">
                  <c:v>3.743379020406739</c:v>
                </c:pt>
                <c:pt idx="49">
                  <c:v>3.7900794475453967</c:v>
                </c:pt>
              </c:numCache>
            </c:numRef>
          </c:yVal>
          <c:smooth val="1"/>
          <c:extLst>
            <c:ext xmlns:c16="http://schemas.microsoft.com/office/drawing/2014/chart" uri="{C3380CC4-5D6E-409C-BE32-E72D297353CC}">
              <c16:uniqueId val="{0000000E-AB04-4854-A76E-AB6564D2C08A}"/>
            </c:ext>
          </c:extLst>
        </c:ser>
        <c:dLbls>
          <c:showLegendKey val="0"/>
          <c:showVal val="0"/>
          <c:showCatName val="0"/>
          <c:showSerName val="0"/>
          <c:showPercent val="0"/>
          <c:showBubbleSize val="0"/>
        </c:dLbls>
        <c:axId val="710377856"/>
        <c:axId val="710376608"/>
      </c:scatterChart>
      <c:valAx>
        <c:axId val="710377856"/>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76608"/>
        <c:crosses val="autoZero"/>
        <c:crossBetween val="midCat"/>
      </c:valAx>
      <c:valAx>
        <c:axId val="710376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778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PA</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'Políticas anunciadas - Valores'!$C$68</c:f>
              <c:strCache>
                <c:ptCount val="1"/>
                <c:pt idx="0">
                  <c:v>Producción de banano y plátano</c:v>
                </c:pt>
              </c:strCache>
            </c:strRef>
          </c:tx>
          <c:spPr>
            <a:ln w="19050" cap="rnd">
              <a:solidFill>
                <a:schemeClr val="accent1"/>
              </a:solidFill>
              <a:round/>
            </a:ln>
            <a:effectLst/>
          </c:spPr>
          <c:marker>
            <c:symbol val="none"/>
          </c:marker>
          <c:xVal>
            <c:strRef>
              <c:f>'Políticas anunciadas - Valores'!#REF!</c:f>
              <c:strCache>
                <c:ptCount val="1"/>
                <c:pt idx="0">
                  <c:v>#REF!</c:v>
                </c:pt>
              </c:strCache>
            </c:strRef>
          </c:xVal>
          <c:yVal>
            <c:numRef>
              <c:f>'Políticas anunciadas - Valores'!$D$68:$BB$68</c:f>
              <c:numCache>
                <c:formatCode>0.00</c:formatCode>
                <c:ptCount val="50"/>
                <c:pt idx="0" formatCode="General">
                  <c:v>0</c:v>
                </c:pt>
                <c:pt idx="1">
                  <c:v>7.6686007095424991</c:v>
                </c:pt>
                <c:pt idx="2">
                  <c:v>7.9260438585496322</c:v>
                </c:pt>
                <c:pt idx="3">
                  <c:v>8.18413319712778</c:v>
                </c:pt>
                <c:pt idx="4">
                  <c:v>8.4259611328880712</c:v>
                </c:pt>
                <c:pt idx="5">
                  <c:v>8.4890515596875407</c:v>
                </c:pt>
                <c:pt idx="6">
                  <c:v>8.4890515596875407</c:v>
                </c:pt>
                <c:pt idx="7">
                  <c:v>8.4890515596875407</c:v>
                </c:pt>
                <c:pt idx="8">
                  <c:v>8.4890515596875407</c:v>
                </c:pt>
                <c:pt idx="9">
                  <c:v>8.4890515596875407</c:v>
                </c:pt>
                <c:pt idx="10">
                  <c:v>8.4890515596875407</c:v>
                </c:pt>
                <c:pt idx="11">
                  <c:v>8.4890515596875407</c:v>
                </c:pt>
                <c:pt idx="12">
                  <c:v>8.4890515596875407</c:v>
                </c:pt>
                <c:pt idx="13">
                  <c:v>8.4890515596875407</c:v>
                </c:pt>
                <c:pt idx="14">
                  <c:v>8.4890515596875407</c:v>
                </c:pt>
                <c:pt idx="15">
                  <c:v>8.4890515596875407</c:v>
                </c:pt>
                <c:pt idx="16">
                  <c:v>8.4890515596875407</c:v>
                </c:pt>
                <c:pt idx="17">
                  <c:v>8.4890515596875407</c:v>
                </c:pt>
                <c:pt idx="18">
                  <c:v>8.4890515596875407</c:v>
                </c:pt>
                <c:pt idx="19">
                  <c:v>8.4890515596875407</c:v>
                </c:pt>
                <c:pt idx="20">
                  <c:v>8.4890515596875407</c:v>
                </c:pt>
                <c:pt idx="21">
                  <c:v>8.4890515596875407</c:v>
                </c:pt>
                <c:pt idx="22">
                  <c:v>8.4890515596875407</c:v>
                </c:pt>
                <c:pt idx="23">
                  <c:v>8.4890515596875407</c:v>
                </c:pt>
                <c:pt idx="24">
                  <c:v>8.4890515596875407</c:v>
                </c:pt>
                <c:pt idx="25">
                  <c:v>8.4890515596875407</c:v>
                </c:pt>
                <c:pt idx="26">
                  <c:v>8.4890515596875407</c:v>
                </c:pt>
                <c:pt idx="27">
                  <c:v>8.4890515596875407</c:v>
                </c:pt>
                <c:pt idx="28">
                  <c:v>8.4890515596875407</c:v>
                </c:pt>
                <c:pt idx="29">
                  <c:v>8.4890515596875407</c:v>
                </c:pt>
                <c:pt idx="30">
                  <c:v>8.4890515596875407</c:v>
                </c:pt>
                <c:pt idx="31">
                  <c:v>8.4890515596875407</c:v>
                </c:pt>
                <c:pt idx="32">
                  <c:v>8.4890515596875407</c:v>
                </c:pt>
                <c:pt idx="33">
                  <c:v>8.4890515596875407</c:v>
                </c:pt>
                <c:pt idx="34">
                  <c:v>8.4890515596875407</c:v>
                </c:pt>
                <c:pt idx="35">
                  <c:v>8.4890515596875407</c:v>
                </c:pt>
                <c:pt idx="36">
                  <c:v>8.4890515596875407</c:v>
                </c:pt>
                <c:pt idx="37">
                  <c:v>8.4890515596875407</c:v>
                </c:pt>
                <c:pt idx="38">
                  <c:v>8.4890515596875407</c:v>
                </c:pt>
                <c:pt idx="39">
                  <c:v>8.4890515596875407</c:v>
                </c:pt>
                <c:pt idx="40">
                  <c:v>8.4890515596875407</c:v>
                </c:pt>
                <c:pt idx="41">
                  <c:v>8.4890515596875407</c:v>
                </c:pt>
                <c:pt idx="42">
                  <c:v>8.4890515596875407</c:v>
                </c:pt>
                <c:pt idx="43">
                  <c:v>8.4890515596875407</c:v>
                </c:pt>
                <c:pt idx="44">
                  <c:v>8.4890515596875407</c:v>
                </c:pt>
                <c:pt idx="45">
                  <c:v>8.4890515596875407</c:v>
                </c:pt>
                <c:pt idx="46">
                  <c:v>8.4890515596875407</c:v>
                </c:pt>
                <c:pt idx="47">
                  <c:v>8.4890515596875407</c:v>
                </c:pt>
                <c:pt idx="48">
                  <c:v>8.4890515596875407</c:v>
                </c:pt>
                <c:pt idx="49">
                  <c:v>8.4890515596875407</c:v>
                </c:pt>
              </c:numCache>
            </c:numRef>
          </c:yVal>
          <c:smooth val="1"/>
          <c:extLst>
            <c:ext xmlns:c16="http://schemas.microsoft.com/office/drawing/2014/chart" uri="{C3380CC4-5D6E-409C-BE32-E72D297353CC}">
              <c16:uniqueId val="{00000000-C3F2-4ADA-B3FC-0AD92A68AFC8}"/>
            </c:ext>
          </c:extLst>
        </c:ser>
        <c:ser>
          <c:idx val="1"/>
          <c:order val="1"/>
          <c:tx>
            <c:strRef>
              <c:f>'Políticas anunciadas - Valores'!$C$69</c:f>
              <c:strCache>
                <c:ptCount val="1"/>
                <c:pt idx="0">
                  <c:v>Producción de cacao</c:v>
                </c:pt>
              </c:strCache>
            </c:strRef>
          </c:tx>
          <c:spPr>
            <a:ln w="19050" cap="rnd">
              <a:solidFill>
                <a:schemeClr val="accent2"/>
              </a:solidFill>
              <a:round/>
            </a:ln>
            <a:effectLst/>
          </c:spPr>
          <c:marker>
            <c:symbol val="none"/>
          </c:marker>
          <c:xVal>
            <c:strRef>
              <c:f>'Políticas anunciadas - Valores'!#REF!</c:f>
              <c:strCache>
                <c:ptCount val="1"/>
                <c:pt idx="0">
                  <c:v>#REF!</c:v>
                </c:pt>
              </c:strCache>
            </c:strRef>
          </c:xVal>
          <c:yVal>
            <c:numRef>
              <c:f>'Políticas anunciadas - Valores'!$D$69:$BB$69</c:f>
              <c:numCache>
                <c:formatCode>0.00</c:formatCode>
                <c:ptCount val="50"/>
                <c:pt idx="1">
                  <c:v>0.31335304337999997</c:v>
                </c:pt>
                <c:pt idx="2">
                  <c:v>0.32626567077155993</c:v>
                </c:pt>
                <c:pt idx="3">
                  <c:v>0.33934828443289017</c:v>
                </c:pt>
                <c:pt idx="4">
                  <c:v>0.3518942870262925</c:v>
                </c:pt>
                <c:pt idx="5">
                  <c:v>0.36344927731662702</c:v>
                </c:pt>
                <c:pt idx="6">
                  <c:v>0.37859615384770745</c:v>
                </c:pt>
                <c:pt idx="7">
                  <c:v>0.39304497082275547</c:v>
                </c:pt>
                <c:pt idx="8">
                  <c:v>0.40543013150166934</c:v>
                </c:pt>
                <c:pt idx="9">
                  <c:v>0.41893105335673969</c:v>
                </c:pt>
                <c:pt idx="10">
                  <c:v>0.43616719249464836</c:v>
                </c:pt>
                <c:pt idx="11">
                  <c:v>0.45098980785160675</c:v>
                </c:pt>
                <c:pt idx="12">
                  <c:v>0.46821032639408211</c:v>
                </c:pt>
                <c:pt idx="13">
                  <c:v>0.48357064022719148</c:v>
                </c:pt>
                <c:pt idx="14">
                  <c:v>0.49938502731707241</c:v>
                </c:pt>
                <c:pt idx="15">
                  <c:v>0.51663069677472684</c:v>
                </c:pt>
                <c:pt idx="16">
                  <c:v>0.53294807228663121</c:v>
                </c:pt>
                <c:pt idx="17">
                  <c:v>0.55013545342474413</c:v>
                </c:pt>
                <c:pt idx="18">
                  <c:v>0.56882543865234236</c:v>
                </c:pt>
                <c:pt idx="19">
                  <c:v>0.58667615893498448</c:v>
                </c:pt>
                <c:pt idx="20">
                  <c:v>0.60511006514399412</c:v>
                </c:pt>
                <c:pt idx="21">
                  <c:v>0.62374740471916768</c:v>
                </c:pt>
                <c:pt idx="22">
                  <c:v>0.63990362164320758</c:v>
                </c:pt>
                <c:pt idx="23">
                  <c:v>0.65928808748790502</c:v>
                </c:pt>
                <c:pt idx="24">
                  <c:v>0.6770044119425852</c:v>
                </c:pt>
                <c:pt idx="25">
                  <c:v>0.69806613337253853</c:v>
                </c:pt>
                <c:pt idx="26">
                  <c:v>0.71661914073659339</c:v>
                </c:pt>
                <c:pt idx="27">
                  <c:v>0.7352501995516052</c:v>
                </c:pt>
                <c:pt idx="28">
                  <c:v>0.75456583521908616</c:v>
                </c:pt>
                <c:pt idx="29">
                  <c:v>0.77419468852039841</c:v>
                </c:pt>
                <c:pt idx="30">
                  <c:v>0.79590880202247027</c:v>
                </c:pt>
                <c:pt idx="31">
                  <c:v>0.81645510055338377</c:v>
                </c:pt>
                <c:pt idx="32">
                  <c:v>0.8372291270974167</c:v>
                </c:pt>
                <c:pt idx="33">
                  <c:v>0.85869443838617177</c:v>
                </c:pt>
                <c:pt idx="34">
                  <c:v>0.88052911978933601</c:v>
                </c:pt>
                <c:pt idx="35">
                  <c:v>0.90302080991965694</c:v>
                </c:pt>
                <c:pt idx="36">
                  <c:v>0.92524546404252539</c:v>
                </c:pt>
                <c:pt idx="37">
                  <c:v>0.94784900413518125</c:v>
                </c:pt>
                <c:pt idx="38">
                  <c:v>0.97082849521302583</c:v>
                </c:pt>
                <c:pt idx="39">
                  <c:v>0.99411334529662843</c:v>
                </c:pt>
                <c:pt idx="40">
                  <c:v>1.0176360460360987</c:v>
                </c:pt>
                <c:pt idx="41">
                  <c:v>1.0414397161905626</c:v>
                </c:pt>
                <c:pt idx="42">
                  <c:v>1.0655420789767884</c:v>
                </c:pt>
                <c:pt idx="43">
                  <c:v>1.0899470360597669</c:v>
                </c:pt>
                <c:pt idx="44">
                  <c:v>1.1146071880937021</c:v>
                </c:pt>
                <c:pt idx="45">
                  <c:v>1.1395185274531685</c:v>
                </c:pt>
                <c:pt idx="46">
                  <c:v>1.164656898505001</c:v>
                </c:pt>
                <c:pt idx="47">
                  <c:v>1.1900556150818309</c:v>
                </c:pt>
                <c:pt idx="48">
                  <c:v>1.2157010572394704</c:v>
                </c:pt>
                <c:pt idx="49">
                  <c:v>1.2415798859209688</c:v>
                </c:pt>
              </c:numCache>
            </c:numRef>
          </c:yVal>
          <c:smooth val="1"/>
          <c:extLst>
            <c:ext xmlns:c16="http://schemas.microsoft.com/office/drawing/2014/chart" uri="{C3380CC4-5D6E-409C-BE32-E72D297353CC}">
              <c16:uniqueId val="{00000001-C3F2-4ADA-B3FC-0AD92A68AFC8}"/>
            </c:ext>
          </c:extLst>
        </c:ser>
        <c:ser>
          <c:idx val="2"/>
          <c:order val="2"/>
          <c:tx>
            <c:strRef>
              <c:f>'Políticas anunciadas - Valores'!$C$70</c:f>
              <c:strCache>
                <c:ptCount val="1"/>
                <c:pt idx="0">
                  <c:v>Producción de café</c:v>
                </c:pt>
              </c:strCache>
            </c:strRef>
          </c:tx>
          <c:spPr>
            <a:ln w="19050" cap="rnd">
              <a:solidFill>
                <a:schemeClr val="accent3"/>
              </a:solidFill>
              <a:round/>
            </a:ln>
            <a:effectLst/>
          </c:spPr>
          <c:marker>
            <c:symbol val="none"/>
          </c:marker>
          <c:xVal>
            <c:strRef>
              <c:f>'Políticas anunciadas - Valores'!#REF!</c:f>
              <c:strCache>
                <c:ptCount val="1"/>
                <c:pt idx="0">
                  <c:v>#REF!</c:v>
                </c:pt>
              </c:strCache>
            </c:strRef>
          </c:xVal>
          <c:yVal>
            <c:numRef>
              <c:f>'Políticas anunciadas - Valores'!$D$70:$BB$70</c:f>
              <c:numCache>
                <c:formatCode>0.00</c:formatCode>
                <c:ptCount val="50"/>
                <c:pt idx="1">
                  <c:v>5.1002565900000003E-3</c:v>
                </c:pt>
                <c:pt idx="2">
                  <c:v>5.310427559579999E-3</c:v>
                </c:pt>
                <c:pt idx="3">
                  <c:v>5.5233652921160984E-3</c:v>
                </c:pt>
                <c:pt idx="4">
                  <c:v>5.7275689332071476E-3</c:v>
                </c:pt>
                <c:pt idx="5">
                  <c:v>5.915642470773517E-3</c:v>
                </c:pt>
                <c:pt idx="6">
                  <c:v>6.162178952475646E-3</c:v>
                </c:pt>
                <c:pt idx="7">
                  <c:v>6.3973535440475116E-3</c:v>
                </c:pt>
                <c:pt idx="8">
                  <c:v>6.5989392592825684E-3</c:v>
                </c:pt>
                <c:pt idx="9">
                  <c:v>6.8186855394515916E-3</c:v>
                </c:pt>
                <c:pt idx="10">
                  <c:v>7.0992276758101314E-3</c:v>
                </c:pt>
                <c:pt idx="11">
                  <c:v>7.340486355923488E-3</c:v>
                </c:pt>
                <c:pt idx="12">
                  <c:v>7.6207742453663473E-3</c:v>
                </c:pt>
                <c:pt idx="13">
                  <c:v>7.8707847160059477E-3</c:v>
                </c:pt>
                <c:pt idx="14">
                  <c:v>8.1281858604210794E-3</c:v>
                </c:pt>
                <c:pt idx="15">
                  <c:v>8.4088831159881746E-3</c:v>
                </c:pt>
                <c:pt idx="16">
                  <c:v>8.6744710965241476E-3</c:v>
                </c:pt>
                <c:pt idx="17">
                  <c:v>8.9542196286237618E-3</c:v>
                </c:pt>
                <c:pt idx="18">
                  <c:v>9.2584251320899039E-3</c:v>
                </c:pt>
                <c:pt idx="19">
                  <c:v>9.5489704313336862E-3</c:v>
                </c:pt>
                <c:pt idx="20">
                  <c:v>9.8490078926195788E-3</c:v>
                </c:pt>
                <c:pt idx="21">
                  <c:v>1.015235651487334E-2</c:v>
                </c:pt>
                <c:pt idx="22">
                  <c:v>1.0415321415253699E-2</c:v>
                </c:pt>
                <c:pt idx="23">
                  <c:v>1.0730830556641403E-2</c:v>
                </c:pt>
                <c:pt idx="24">
                  <c:v>1.1019188376868425E-2</c:v>
                </c:pt>
                <c:pt idx="25">
                  <c:v>1.1361997185620275E-2</c:v>
                </c:pt>
                <c:pt idx="26">
                  <c:v>1.1663973183849497E-2</c:v>
                </c:pt>
                <c:pt idx="27">
                  <c:v>1.1967219577996393E-2</c:v>
                </c:pt>
                <c:pt idx="28">
                  <c:v>1.2281608412521423E-2</c:v>
                </c:pt>
                <c:pt idx="29">
                  <c:v>1.2601095299657718E-2</c:v>
                </c:pt>
                <c:pt idx="30">
                  <c:v>1.2954522696725146E-2</c:v>
                </c:pt>
                <c:pt idx="31">
                  <c:v>1.3288942280948934E-2</c:v>
                </c:pt>
                <c:pt idx="32">
                  <c:v>1.3627068455308602E-2</c:v>
                </c:pt>
                <c:pt idx="33">
                  <c:v>1.3976446250322105E-2</c:v>
                </c:pt>
                <c:pt idx="34">
                  <c:v>1.4331836057664712E-2</c:v>
                </c:pt>
                <c:pt idx="35">
                  <c:v>1.4697919595804458E-2</c:v>
                </c:pt>
                <c:pt idx="36">
                  <c:v>1.50596567515313E-2</c:v>
                </c:pt>
                <c:pt idx="37">
                  <c:v>1.5427560803368112E-2</c:v>
                </c:pt>
                <c:pt idx="38">
                  <c:v>1.5801583980358587E-2</c:v>
                </c:pt>
                <c:pt idx="39">
                  <c:v>1.6180577299858726E-2</c:v>
                </c:pt>
                <c:pt idx="40">
                  <c:v>1.656344196958396E-2</c:v>
                </c:pt>
                <c:pt idx="41">
                  <c:v>1.6950879807308309E-2</c:v>
                </c:pt>
                <c:pt idx="42">
                  <c:v>1.7343179283033982E-2</c:v>
                </c:pt>
                <c:pt idx="43">
                  <c:v>1.7740403901785121E-2</c:v>
                </c:pt>
                <c:pt idx="44">
                  <c:v>1.8141782173286235E-2</c:v>
                </c:pt>
                <c:pt idx="45">
                  <c:v>1.8547248867859766E-2</c:v>
                </c:pt>
                <c:pt idx="46">
                  <c:v>1.8956410818980477E-2</c:v>
                </c:pt>
                <c:pt idx="47">
                  <c:v>1.9369810255607068E-2</c:v>
                </c:pt>
                <c:pt idx="48">
                  <c:v>1.9787225494205363E-2</c:v>
                </c:pt>
                <c:pt idx="49">
                  <c:v>2.0208439423071642E-2</c:v>
                </c:pt>
              </c:numCache>
            </c:numRef>
          </c:yVal>
          <c:smooth val="1"/>
          <c:extLst>
            <c:ext xmlns:c16="http://schemas.microsoft.com/office/drawing/2014/chart" uri="{C3380CC4-5D6E-409C-BE32-E72D297353CC}">
              <c16:uniqueId val="{00000002-C3F2-4ADA-B3FC-0AD92A68AFC8}"/>
            </c:ext>
          </c:extLst>
        </c:ser>
        <c:ser>
          <c:idx val="3"/>
          <c:order val="3"/>
          <c:tx>
            <c:strRef>
              <c:f>'Políticas anunciadas - Valores'!$C$71</c:f>
              <c:strCache>
                <c:ptCount val="1"/>
                <c:pt idx="0">
                  <c:v>Producción de caña de azúcar</c:v>
                </c:pt>
              </c:strCache>
            </c:strRef>
          </c:tx>
          <c:spPr>
            <a:ln w="19050" cap="rnd">
              <a:solidFill>
                <a:schemeClr val="accent4"/>
              </a:solidFill>
              <a:round/>
            </a:ln>
            <a:effectLst/>
          </c:spPr>
          <c:marker>
            <c:symbol val="none"/>
          </c:marker>
          <c:xVal>
            <c:strRef>
              <c:f>'Políticas anunciadas - Valores'!#REF!</c:f>
              <c:strCache>
                <c:ptCount val="1"/>
                <c:pt idx="0">
                  <c:v>#REF!</c:v>
                </c:pt>
              </c:strCache>
            </c:strRef>
          </c:xVal>
          <c:yVal>
            <c:numRef>
              <c:f>'Políticas anunciadas - Valores'!$D$71:$BB$71</c:f>
              <c:numCache>
                <c:formatCode>0.00</c:formatCode>
                <c:ptCount val="50"/>
                <c:pt idx="1">
                  <c:v>12.016802989749999</c:v>
                </c:pt>
                <c:pt idx="2">
                  <c:v>12.420219951964498</c:v>
                </c:pt>
                <c:pt idx="3">
                  <c:v>12.824649502141652</c:v>
                </c:pt>
                <c:pt idx="4">
                  <c:v>13.203597210011383</c:v>
                </c:pt>
                <c:pt idx="5">
                  <c:v>13.540713807093727</c:v>
                </c:pt>
                <c:pt idx="6">
                  <c:v>13.574147668345809</c:v>
                </c:pt>
                <c:pt idx="7">
                  <c:v>13.607581529597896</c:v>
                </c:pt>
                <c:pt idx="8">
                  <c:v>13.641015390849976</c:v>
                </c:pt>
                <c:pt idx="9">
                  <c:v>13.674449252102061</c:v>
                </c:pt>
                <c:pt idx="10">
                  <c:v>13.707883113354145</c:v>
                </c:pt>
                <c:pt idx="11">
                  <c:v>13.741316974606228</c:v>
                </c:pt>
                <c:pt idx="12">
                  <c:v>13.774750835858312</c:v>
                </c:pt>
                <c:pt idx="13">
                  <c:v>13.808184697110393</c:v>
                </c:pt>
                <c:pt idx="14">
                  <c:v>13.841618558362477</c:v>
                </c:pt>
                <c:pt idx="15">
                  <c:v>13.875052419614562</c:v>
                </c:pt>
                <c:pt idx="16">
                  <c:v>13.908486280866645</c:v>
                </c:pt>
                <c:pt idx="17">
                  <c:v>13.941920142118727</c:v>
                </c:pt>
                <c:pt idx="18">
                  <c:v>13.975354003370809</c:v>
                </c:pt>
                <c:pt idx="19">
                  <c:v>14.008787864622894</c:v>
                </c:pt>
                <c:pt idx="20">
                  <c:v>14.042221725874978</c:v>
                </c:pt>
                <c:pt idx="21">
                  <c:v>14.075655587127061</c:v>
                </c:pt>
                <c:pt idx="22">
                  <c:v>14.109089448379144</c:v>
                </c:pt>
                <c:pt idx="23">
                  <c:v>14.14252330963123</c:v>
                </c:pt>
                <c:pt idx="24">
                  <c:v>14.175957170883311</c:v>
                </c:pt>
                <c:pt idx="25">
                  <c:v>14.209391032135393</c:v>
                </c:pt>
                <c:pt idx="26">
                  <c:v>14.242824893387477</c:v>
                </c:pt>
                <c:pt idx="27">
                  <c:v>14.276258754639557</c:v>
                </c:pt>
                <c:pt idx="28">
                  <c:v>14.309692615891645</c:v>
                </c:pt>
                <c:pt idx="29">
                  <c:v>14.343126477143725</c:v>
                </c:pt>
                <c:pt idx="30">
                  <c:v>14.37656033839581</c:v>
                </c:pt>
                <c:pt idx="31">
                  <c:v>14.409994199647892</c:v>
                </c:pt>
                <c:pt idx="32">
                  <c:v>14.443428060899977</c:v>
                </c:pt>
                <c:pt idx="33">
                  <c:v>14.476861922152061</c:v>
                </c:pt>
                <c:pt idx="34">
                  <c:v>14.510295783404143</c:v>
                </c:pt>
                <c:pt idx="35">
                  <c:v>14.543729644656226</c:v>
                </c:pt>
                <c:pt idx="36">
                  <c:v>14.577163505908311</c:v>
                </c:pt>
                <c:pt idx="37">
                  <c:v>14.610597367160393</c:v>
                </c:pt>
                <c:pt idx="38">
                  <c:v>14.644031228412477</c:v>
                </c:pt>
                <c:pt idx="39">
                  <c:v>14.67746508966456</c:v>
                </c:pt>
                <c:pt idx="40">
                  <c:v>14.710898950916643</c:v>
                </c:pt>
                <c:pt idx="41">
                  <c:v>14.744332812168727</c:v>
                </c:pt>
                <c:pt idx="42">
                  <c:v>14.77776667342081</c:v>
                </c:pt>
                <c:pt idx="43">
                  <c:v>14.811200534672892</c:v>
                </c:pt>
                <c:pt idx="44">
                  <c:v>14.844634395924977</c:v>
                </c:pt>
                <c:pt idx="45">
                  <c:v>14.878068257177059</c:v>
                </c:pt>
                <c:pt idx="46">
                  <c:v>14.911502118429143</c:v>
                </c:pt>
                <c:pt idx="47">
                  <c:v>14.944935979681226</c:v>
                </c:pt>
                <c:pt idx="48">
                  <c:v>14.978369840933311</c:v>
                </c:pt>
                <c:pt idx="49">
                  <c:v>15.011803702185393</c:v>
                </c:pt>
              </c:numCache>
            </c:numRef>
          </c:yVal>
          <c:smooth val="1"/>
          <c:extLst>
            <c:ext xmlns:c16="http://schemas.microsoft.com/office/drawing/2014/chart" uri="{C3380CC4-5D6E-409C-BE32-E72D297353CC}">
              <c16:uniqueId val="{00000003-C3F2-4ADA-B3FC-0AD92A68AFC8}"/>
            </c:ext>
          </c:extLst>
        </c:ser>
        <c:ser>
          <c:idx val="4"/>
          <c:order val="4"/>
          <c:tx>
            <c:strRef>
              <c:f>'Políticas anunciadas - Valores'!$C$72</c:f>
              <c:strCache>
                <c:ptCount val="1"/>
                <c:pt idx="0">
                  <c:v>Producción de maiz</c:v>
                </c:pt>
              </c:strCache>
            </c:strRef>
          </c:tx>
          <c:spPr>
            <a:ln w="19050" cap="rnd">
              <a:solidFill>
                <a:schemeClr val="accent5"/>
              </a:solidFill>
              <a:round/>
            </a:ln>
            <a:effectLst/>
          </c:spPr>
          <c:marker>
            <c:symbol val="none"/>
          </c:marker>
          <c:xVal>
            <c:strRef>
              <c:f>'Políticas anunciadas - Valores'!#REF!</c:f>
              <c:strCache>
                <c:ptCount val="1"/>
                <c:pt idx="0">
                  <c:v>#REF!</c:v>
                </c:pt>
              </c:strCache>
            </c:strRef>
          </c:xVal>
          <c:yVal>
            <c:numRef>
              <c:f>'Políticas anunciadas - Valores'!$D$72:$BB$72</c:f>
              <c:numCache>
                <c:formatCode>0.00</c:formatCode>
                <c:ptCount val="50"/>
                <c:pt idx="1">
                  <c:v>1.9183323243499999</c:v>
                </c:pt>
                <c:pt idx="2">
                  <c:v>1.9973828108246998</c:v>
                </c:pt>
                <c:pt idx="3">
                  <c:v>2.0774739451018864</c:v>
                </c:pt>
                <c:pt idx="4">
                  <c:v>2.1542799721207984</c:v>
                </c:pt>
                <c:pt idx="5">
                  <c:v>2.2250190692822653</c:v>
                </c:pt>
                <c:pt idx="6">
                  <c:v>2.3177475219856056</c:v>
                </c:pt>
                <c:pt idx="7">
                  <c:v>2.4062024875186476</c:v>
                </c:pt>
                <c:pt idx="8">
                  <c:v>2.4820238480401624</c:v>
                </c:pt>
                <c:pt idx="9">
                  <c:v>2.5646758450456524</c:v>
                </c:pt>
                <c:pt idx="10">
                  <c:v>2.6701946633682412</c:v>
                </c:pt>
                <c:pt idx="11">
                  <c:v>2.7609380046932448</c:v>
                </c:pt>
                <c:pt idx="12">
                  <c:v>2.866361194478698</c:v>
                </c:pt>
                <c:pt idx="13">
                  <c:v>2.96039630012304</c:v>
                </c:pt>
                <c:pt idx="14">
                  <c:v>3.0572112204986879</c:v>
                </c:pt>
                <c:pt idx="15">
                  <c:v>3.1627883829823293</c:v>
                </c:pt>
                <c:pt idx="16">
                  <c:v>3.2626825743882946</c:v>
                </c:pt>
                <c:pt idx="17">
                  <c:v>3.3679028985712698</c:v>
                </c:pt>
                <c:pt idx="18">
                  <c:v>3.482322093026792</c:v>
                </c:pt>
                <c:pt idx="19">
                  <c:v>3.5916033476836855</c:v>
                </c:pt>
                <c:pt idx="20">
                  <c:v>3.7044548386516416</c:v>
                </c:pt>
                <c:pt idx="21">
                  <c:v>3.8185517389443433</c:v>
                </c:pt>
                <c:pt idx="22">
                  <c:v>3.9174593251936707</c:v>
                </c:pt>
                <c:pt idx="23">
                  <c:v>4.0361300967267448</c:v>
                </c:pt>
                <c:pt idx="24">
                  <c:v>4.1445885865613912</c:v>
                </c:pt>
                <c:pt idx="25">
                  <c:v>4.2735274364596441</c:v>
                </c:pt>
                <c:pt idx="26">
                  <c:v>4.3871080589947491</c:v>
                </c:pt>
                <c:pt idx="27">
                  <c:v>4.5011665087745421</c:v>
                </c:pt>
                <c:pt idx="28">
                  <c:v>4.6194159052591397</c:v>
                </c:pt>
                <c:pt idx="29">
                  <c:v>4.7395828050973137</c:v>
                </c:pt>
                <c:pt idx="30">
                  <c:v>4.8725155680164693</c:v>
                </c:pt>
                <c:pt idx="31">
                  <c:v>4.9982990236116267</c:v>
                </c:pt>
                <c:pt idx="32">
                  <c:v>5.125476619196669</c:v>
                </c:pt>
                <c:pt idx="33">
                  <c:v>5.2568862268816279</c:v>
                </c:pt>
                <c:pt idx="34">
                  <c:v>5.3905571007169852</c:v>
                </c:pt>
                <c:pt idx="35">
                  <c:v>5.528250150514288</c:v>
                </c:pt>
                <c:pt idx="36">
                  <c:v>5.664308418662956</c:v>
                </c:pt>
                <c:pt idx="37">
                  <c:v>5.8026862085729114</c:v>
                </c:pt>
                <c:pt idx="38">
                  <c:v>5.9433655524090057</c:v>
                </c:pt>
                <c:pt idx="39">
                  <c:v>6.0859142894539833</c:v>
                </c:pt>
                <c:pt idx="40">
                  <c:v>6.2299191368229474</c:v>
                </c:pt>
                <c:pt idx="41">
                  <c:v>6.3756440654942113</c:v>
                </c:pt>
                <c:pt idx="42">
                  <c:v>6.5231975761520191</c:v>
                </c:pt>
                <c:pt idx="43">
                  <c:v>6.6726035546025875</c:v>
                </c:pt>
                <c:pt idx="44">
                  <c:v>6.8235718243210179</c:v>
                </c:pt>
                <c:pt idx="45">
                  <c:v>6.9760778508163943</c:v>
                </c:pt>
                <c:pt idx="46">
                  <c:v>7.1299737544593471</c:v>
                </c:pt>
                <c:pt idx="47">
                  <c:v>7.2854634809377696</c:v>
                </c:pt>
                <c:pt idx="48">
                  <c:v>7.4424636496056324</c:v>
                </c:pt>
                <c:pt idx="49">
                  <c:v>7.6008925993951255</c:v>
                </c:pt>
              </c:numCache>
            </c:numRef>
          </c:yVal>
          <c:smooth val="1"/>
          <c:extLst>
            <c:ext xmlns:c16="http://schemas.microsoft.com/office/drawing/2014/chart" uri="{C3380CC4-5D6E-409C-BE32-E72D297353CC}">
              <c16:uniqueId val="{00000004-C3F2-4ADA-B3FC-0AD92A68AFC8}"/>
            </c:ext>
          </c:extLst>
        </c:ser>
        <c:ser>
          <c:idx val="5"/>
          <c:order val="5"/>
          <c:tx>
            <c:strRef>
              <c:f>'Políticas anunciadas - Valores'!$C$73</c:f>
              <c:strCache>
                <c:ptCount val="1"/>
                <c:pt idx="0">
                  <c:v>Producción de palma africana</c:v>
                </c:pt>
              </c:strCache>
            </c:strRef>
          </c:tx>
          <c:spPr>
            <a:ln w="19050" cap="rnd">
              <a:solidFill>
                <a:schemeClr val="accent6"/>
              </a:solidFill>
              <a:round/>
            </a:ln>
            <a:effectLst/>
          </c:spPr>
          <c:marker>
            <c:symbol val="none"/>
          </c:marker>
          <c:xVal>
            <c:strRef>
              <c:f>'Políticas anunciadas - Valores'!#REF!</c:f>
              <c:strCache>
                <c:ptCount val="1"/>
                <c:pt idx="0">
                  <c:v>#REF!</c:v>
                </c:pt>
              </c:strCache>
            </c:strRef>
          </c:xVal>
          <c:yVal>
            <c:numRef>
              <c:f>'Políticas anunciadas - Valores'!$D$73:$BB$73</c:f>
              <c:numCache>
                <c:formatCode>0.00</c:formatCode>
                <c:ptCount val="50"/>
                <c:pt idx="1">
                  <c:v>2.5090057258500003</c:v>
                </c:pt>
                <c:pt idx="2">
                  <c:v>2.6123966350676997</c:v>
                </c:pt>
                <c:pt idx="3">
                  <c:v>2.7171486177875721</c:v>
                </c:pt>
                <c:pt idx="4">
                  <c:v>2.8176039763947087</c:v>
                </c:pt>
                <c:pt idx="5">
                  <c:v>2.9101243377349766</c:v>
                </c:pt>
                <c:pt idx="6">
                  <c:v>3.0314047935917192</c:v>
                </c:pt>
                <c:pt idx="7">
                  <c:v>3.147095913521873</c:v>
                </c:pt>
                <c:pt idx="8">
                  <c:v>3.2462634171266918</c:v>
                </c:pt>
                <c:pt idx="9">
                  <c:v>3.3543647774110612</c:v>
                </c:pt>
                <c:pt idx="10">
                  <c:v>3.4923738783347016</c:v>
                </c:pt>
                <c:pt idx="11">
                  <c:v>3.6110579874836932</c:v>
                </c:pt>
                <c:pt idx="12">
                  <c:v>3.7489420149025072</c:v>
                </c:pt>
                <c:pt idx="13">
                  <c:v>3.8719314549999146</c:v>
                </c:pt>
                <c:pt idx="14">
                  <c:v>3.9985566421413137</c:v>
                </c:pt>
                <c:pt idx="15">
                  <c:v>4.1366420519673763</c:v>
                </c:pt>
                <c:pt idx="16">
                  <c:v>4.2672946479932738</c:v>
                </c:pt>
                <c:pt idx="17">
                  <c:v>4.4049133454941511</c:v>
                </c:pt>
                <c:pt idx="18">
                  <c:v>4.5545633359530884</c:v>
                </c:pt>
                <c:pt idx="19">
                  <c:v>4.6974933643855303</c:v>
                </c:pt>
                <c:pt idx="20">
                  <c:v>4.8450929400248839</c:v>
                </c:pt>
                <c:pt idx="21">
                  <c:v>4.9943213987764841</c:v>
                </c:pt>
                <c:pt idx="22">
                  <c:v>5.1236836042085638</c:v>
                </c:pt>
                <c:pt idx="23">
                  <c:v>5.2788942741681648</c:v>
                </c:pt>
                <c:pt idx="24">
                  <c:v>5.420748200392536</c:v>
                </c:pt>
                <c:pt idx="25">
                  <c:v>5.5893885910969203</c:v>
                </c:pt>
                <c:pt idx="26">
                  <c:v>5.7379418050885285</c:v>
                </c:pt>
                <c:pt idx="27">
                  <c:v>5.8871199740358939</c:v>
                </c:pt>
                <c:pt idx="28">
                  <c:v>6.0417795234227238</c:v>
                </c:pt>
                <c:pt idx="29">
                  <c:v>6.1989469943163726</c:v>
                </c:pt>
                <c:pt idx="30">
                  <c:v>6.3728110631659831</c:v>
                </c:pt>
                <c:pt idx="31">
                  <c:v>6.5373244826082511</c:v>
                </c:pt>
                <c:pt idx="32">
                  <c:v>6.7036613114633994</c:v>
                </c:pt>
                <c:pt idx="33">
                  <c:v>6.8755332305924171</c:v>
                </c:pt>
                <c:pt idx="34">
                  <c:v>7.0503626819732794</c:v>
                </c:pt>
                <c:pt idx="35">
                  <c:v>7.2304527768781037</c:v>
                </c:pt>
                <c:pt idx="36">
                  <c:v>7.4084047247763438</c:v>
                </c:pt>
                <c:pt idx="37">
                  <c:v>7.5893903980132205</c:v>
                </c:pt>
                <c:pt idx="38">
                  <c:v>7.7733862962803153</c:v>
                </c:pt>
                <c:pt idx="39">
                  <c:v>7.9598271923225177</c:v>
                </c:pt>
                <c:pt idx="40">
                  <c:v>8.1481725493874393</c:v>
                </c:pt>
                <c:pt idx="41">
                  <c:v>8.3387676177154315</c:v>
                </c:pt>
                <c:pt idx="42">
                  <c:v>8.5317543064192005</c:v>
                </c:pt>
                <c:pt idx="43">
                  <c:v>8.7271638559797609</c:v>
                </c:pt>
                <c:pt idx="44">
                  <c:v>8.9246167416644937</c:v>
                </c:pt>
                <c:pt idx="45">
                  <c:v>9.1240808745712787</c:v>
                </c:pt>
                <c:pt idx="46">
                  <c:v>9.325362841477542</c:v>
                </c:pt>
                <c:pt idx="47">
                  <c:v>9.5287293849555592</c:v>
                </c:pt>
                <c:pt idx="48">
                  <c:v>9.7340714506378205</c:v>
                </c:pt>
                <c:pt idx="49">
                  <c:v>9.941282233210087</c:v>
                </c:pt>
              </c:numCache>
            </c:numRef>
          </c:yVal>
          <c:smooth val="1"/>
          <c:extLst>
            <c:ext xmlns:c16="http://schemas.microsoft.com/office/drawing/2014/chart" uri="{C3380CC4-5D6E-409C-BE32-E72D297353CC}">
              <c16:uniqueId val="{00000005-C3F2-4ADA-B3FC-0AD92A68AFC8}"/>
            </c:ext>
          </c:extLst>
        </c:ser>
        <c:ser>
          <c:idx val="6"/>
          <c:order val="6"/>
          <c:tx>
            <c:strRef>
              <c:f>'Políticas anunciadas - Valores'!$C$74</c:f>
              <c:strCache>
                <c:ptCount val="1"/>
                <c:pt idx="0">
                  <c:v>Producción de soya</c:v>
                </c:pt>
              </c:strCache>
            </c:strRef>
          </c:tx>
          <c:spPr>
            <a:ln w="19050" cap="rnd">
              <a:solidFill>
                <a:schemeClr val="accent1">
                  <a:lumMod val="60000"/>
                </a:schemeClr>
              </a:solidFill>
              <a:round/>
            </a:ln>
            <a:effectLst/>
          </c:spPr>
          <c:marker>
            <c:symbol val="none"/>
          </c:marker>
          <c:xVal>
            <c:strRef>
              <c:f>'Políticas anunciadas - Valores'!#REF!</c:f>
              <c:strCache>
                <c:ptCount val="1"/>
                <c:pt idx="0">
                  <c:v>#REF!</c:v>
                </c:pt>
              </c:strCache>
            </c:strRef>
          </c:xVal>
          <c:yVal>
            <c:numRef>
              <c:f>'Políticas anunciadas - Valores'!$D$74:$BB$74</c:f>
              <c:numCache>
                <c:formatCode>0.00</c:formatCode>
                <c:ptCount val="50"/>
                <c:pt idx="1">
                  <c:v>2.0825269790000003E-2</c:v>
                </c:pt>
                <c:pt idx="2">
                  <c:v>2.1683435857979997E-2</c:v>
                </c:pt>
                <c:pt idx="3">
                  <c:v>2.2552899119344102E-2</c:v>
                </c:pt>
                <c:pt idx="4">
                  <c:v>2.3386699506202955E-2</c:v>
                </c:pt>
                <c:pt idx="5">
                  <c:v>2.4154637764026824E-2</c:v>
                </c:pt>
                <c:pt idx="6">
                  <c:v>2.5161290792933406E-2</c:v>
                </c:pt>
                <c:pt idx="7">
                  <c:v>2.6121551170193595E-2</c:v>
                </c:pt>
                <c:pt idx="8">
                  <c:v>2.6944662092458032E-2</c:v>
                </c:pt>
                <c:pt idx="9">
                  <c:v>2.7841925884801635E-2</c:v>
                </c:pt>
                <c:pt idx="10">
                  <c:v>2.8987430149936967E-2</c:v>
                </c:pt>
                <c:pt idx="11">
                  <c:v>2.9972532960723185E-2</c:v>
                </c:pt>
                <c:pt idx="12">
                  <c:v>3.1116999089733616E-2</c:v>
                </c:pt>
                <c:pt idx="13">
                  <c:v>3.2137837043573612E-2</c:v>
                </c:pt>
                <c:pt idx="14">
                  <c:v>3.3188852454682533E-2</c:v>
                </c:pt>
                <c:pt idx="15">
                  <c:v>3.433499009959215E-2</c:v>
                </c:pt>
                <c:pt idx="16">
                  <c:v>3.5419433842773095E-2</c:v>
                </c:pt>
                <c:pt idx="17">
                  <c:v>3.6561697678234542E-2</c:v>
                </c:pt>
                <c:pt idx="18">
                  <c:v>3.780382374963779E-2</c:v>
                </c:pt>
                <c:pt idx="19">
                  <c:v>3.8990172737418435E-2</c:v>
                </c:pt>
                <c:pt idx="20">
                  <c:v>4.0215279939012277E-2</c:v>
                </c:pt>
                <c:pt idx="21">
                  <c:v>4.1453907209500117E-2</c:v>
                </c:pt>
                <c:pt idx="22">
                  <c:v>4.2527640442149406E-2</c:v>
                </c:pt>
                <c:pt idx="23">
                  <c:v>4.3815921310898821E-2</c:v>
                </c:pt>
                <c:pt idx="24">
                  <c:v>4.4993338426354987E-2</c:v>
                </c:pt>
                <c:pt idx="25">
                  <c:v>4.6393088772767606E-2</c:v>
                </c:pt>
                <c:pt idx="26">
                  <c:v>4.7626111371191035E-2</c:v>
                </c:pt>
                <c:pt idx="27">
                  <c:v>4.8864321225835589E-2</c:v>
                </c:pt>
                <c:pt idx="28">
                  <c:v>5.0148027679111772E-2</c:v>
                </c:pt>
                <c:pt idx="29">
                  <c:v>5.1452550402934318E-2</c:v>
                </c:pt>
                <c:pt idx="30">
                  <c:v>5.2895658365294036E-2</c:v>
                </c:pt>
                <c:pt idx="31">
                  <c:v>5.4261153991175863E-2</c:v>
                </c:pt>
                <c:pt idx="32">
                  <c:v>5.5641784294738837E-2</c:v>
                </c:pt>
                <c:pt idx="33">
                  <c:v>5.7068356999739049E-2</c:v>
                </c:pt>
                <c:pt idx="34">
                  <c:v>5.8519477838058651E-2</c:v>
                </c:pt>
                <c:pt idx="35">
                  <c:v>6.0014263112663432E-2</c:v>
                </c:pt>
                <c:pt idx="36">
                  <c:v>6.1491301322044715E-2</c:v>
                </c:pt>
                <c:pt idx="37">
                  <c:v>6.2993520083225854E-2</c:v>
                </c:pt>
                <c:pt idx="38">
                  <c:v>6.4520724338755206E-2</c:v>
                </c:pt>
                <c:pt idx="39">
                  <c:v>6.6068222584759723E-2</c:v>
                </c:pt>
                <c:pt idx="40">
                  <c:v>6.7631528253678477E-2</c:v>
                </c:pt>
                <c:pt idx="41">
                  <c:v>6.9213506994372342E-2</c:v>
                </c:pt>
                <c:pt idx="42">
                  <c:v>7.0815336682016117E-2</c:v>
                </c:pt>
                <c:pt idx="43">
                  <c:v>7.2437276619105109E-2</c:v>
                </c:pt>
                <c:pt idx="44">
                  <c:v>7.4076176671358088E-2</c:v>
                </c:pt>
                <c:pt idx="45">
                  <c:v>7.5731770494207956E-2</c:v>
                </c:pt>
                <c:pt idx="46">
                  <c:v>7.7402452717647147E-2</c:v>
                </c:pt>
                <c:pt idx="47">
                  <c:v>7.9090437360549742E-2</c:v>
                </c:pt>
                <c:pt idx="48">
                  <c:v>8.0794819248965033E-2</c:v>
                </c:pt>
                <c:pt idx="49">
                  <c:v>8.2514711876552613E-2</c:v>
                </c:pt>
              </c:numCache>
            </c:numRef>
          </c:yVal>
          <c:smooth val="1"/>
          <c:extLst>
            <c:ext xmlns:c16="http://schemas.microsoft.com/office/drawing/2014/chart" uri="{C3380CC4-5D6E-409C-BE32-E72D297353CC}">
              <c16:uniqueId val="{00000006-C3F2-4ADA-B3FC-0AD92A68AFC8}"/>
            </c:ext>
          </c:extLst>
        </c:ser>
        <c:ser>
          <c:idx val="7"/>
          <c:order val="7"/>
          <c:tx>
            <c:strRef>
              <c:f>'Políticas anunciadas - Valores'!$C$75</c:f>
              <c:strCache>
                <c:ptCount val="1"/>
                <c:pt idx="0">
                  <c:v>Producción de palmito</c:v>
                </c:pt>
              </c:strCache>
            </c:strRef>
          </c:tx>
          <c:spPr>
            <a:ln w="19050" cap="rnd">
              <a:solidFill>
                <a:schemeClr val="accent2">
                  <a:lumMod val="60000"/>
                </a:schemeClr>
              </a:solidFill>
              <a:round/>
            </a:ln>
            <a:effectLst/>
          </c:spPr>
          <c:marker>
            <c:symbol val="none"/>
          </c:marker>
          <c:xVal>
            <c:strRef>
              <c:f>'Políticas anunciadas - Valores'!#REF!</c:f>
              <c:strCache>
                <c:ptCount val="1"/>
                <c:pt idx="0">
                  <c:v>#REF!</c:v>
                </c:pt>
              </c:strCache>
            </c:strRef>
          </c:xVal>
          <c:yVal>
            <c:numRef>
              <c:f>'Políticas anunciadas - Valores'!$D$75:$BB$75</c:f>
              <c:numCache>
                <c:formatCode>0.00</c:formatCode>
                <c:ptCount val="50"/>
                <c:pt idx="1">
                  <c:v>2.8893700733317523E-2</c:v>
                </c:pt>
                <c:pt idx="2">
                  <c:v>3.0084350064526113E-2</c:v>
                </c:pt>
                <c:pt idx="3">
                  <c:v>3.1290673513191918E-2</c:v>
                </c:pt>
                <c:pt idx="4">
                  <c:v>3.2447517054339819E-2</c:v>
                </c:pt>
                <c:pt idx="5">
                  <c:v>3.3512981196076076E-2</c:v>
                </c:pt>
                <c:pt idx="6">
                  <c:v>3.490964648074292E-2</c:v>
                </c:pt>
                <c:pt idx="7">
                  <c:v>3.6241944993386517E-2</c:v>
                </c:pt>
                <c:pt idx="8">
                  <c:v>3.738395760105289E-2</c:v>
                </c:pt>
                <c:pt idx="9">
                  <c:v>3.862885246946255E-2</c:v>
                </c:pt>
                <c:pt idx="10">
                  <c:v>4.0218164769342188E-2</c:v>
                </c:pt>
                <c:pt idx="11">
                  <c:v>4.1584930534848602E-2</c:v>
                </c:pt>
                <c:pt idx="12">
                  <c:v>4.3172802488705579E-2</c:v>
                </c:pt>
                <c:pt idx="13">
                  <c:v>4.4589148429617642E-2</c:v>
                </c:pt>
                <c:pt idx="14">
                  <c:v>4.6047363620148711E-2</c:v>
                </c:pt>
                <c:pt idx="15">
                  <c:v>4.7637554693068677E-2</c:v>
                </c:pt>
                <c:pt idx="16">
                  <c:v>4.9142149509537027E-2</c:v>
                </c:pt>
                <c:pt idx="17">
                  <c:v>5.0726965925032522E-2</c:v>
                </c:pt>
                <c:pt idx="18">
                  <c:v>5.2450334666090101E-2</c:v>
                </c:pt>
                <c:pt idx="19">
                  <c:v>5.409631634910618E-2</c:v>
                </c:pt>
                <c:pt idx="20">
                  <c:v>5.5796072520624393E-2</c:v>
                </c:pt>
                <c:pt idx="21">
                  <c:v>5.7514586904086881E-2</c:v>
                </c:pt>
                <c:pt idx="22">
                  <c:v>5.9004321587211285E-2</c:v>
                </c:pt>
                <c:pt idx="23">
                  <c:v>6.0791727092996281E-2</c:v>
                </c:pt>
                <c:pt idx="24">
                  <c:v>6.2425316386932453E-2</c:v>
                </c:pt>
                <c:pt idx="25">
                  <c:v>6.4367378507540568E-2</c:v>
                </c:pt>
                <c:pt idx="26">
                  <c:v>6.6078116774824475E-2</c:v>
                </c:pt>
                <c:pt idx="27">
                  <c:v>6.7796052021085892E-2</c:v>
                </c:pt>
                <c:pt idx="28">
                  <c:v>6.9577110824376939E-2</c:v>
                </c:pt>
                <c:pt idx="29">
                  <c:v>7.1387050842538935E-2</c:v>
                </c:pt>
                <c:pt idx="30">
                  <c:v>7.3389268821501763E-2</c:v>
                </c:pt>
                <c:pt idx="31">
                  <c:v>7.5283804756197267E-2</c:v>
                </c:pt>
                <c:pt idx="32">
                  <c:v>7.719933906700141E-2</c:v>
                </c:pt>
                <c:pt idx="33">
                  <c:v>7.9178615457091123E-2</c:v>
                </c:pt>
                <c:pt idx="34">
                  <c:v>8.1191950777741842E-2</c:v>
                </c:pt>
                <c:pt idx="35">
                  <c:v>8.3265867649913144E-2</c:v>
                </c:pt>
                <c:pt idx="36">
                  <c:v>8.5315161629001518E-2</c:v>
                </c:pt>
                <c:pt idx="37">
                  <c:v>8.739939197795886E-2</c:v>
                </c:pt>
                <c:pt idx="38">
                  <c:v>8.9518288067319637E-2</c:v>
                </c:pt>
                <c:pt idx="39">
                  <c:v>9.1665340742087834E-2</c:v>
                </c:pt>
                <c:pt idx="40">
                  <c:v>9.383432518300619E-2</c:v>
                </c:pt>
                <c:pt idx="41">
                  <c:v>9.6029217290575841E-2</c:v>
                </c:pt>
                <c:pt idx="42">
                  <c:v>9.8251651289618033E-2</c:v>
                </c:pt>
                <c:pt idx="43">
                  <c:v>0.10050198694539755</c:v>
                </c:pt>
                <c:pt idx="44">
                  <c:v>0.10277585365248601</c:v>
                </c:pt>
                <c:pt idx="45">
                  <c:v>0.10507288187520433</c:v>
                </c:pt>
                <c:pt idx="46">
                  <c:v>0.10739084426759096</c:v>
                </c:pt>
                <c:pt idx="47">
                  <c:v>0.10973281263612961</c:v>
                </c:pt>
                <c:pt idx="48">
                  <c:v>0.11209753111112412</c:v>
                </c:pt>
                <c:pt idx="49">
                  <c:v>0.1144837697229676</c:v>
                </c:pt>
              </c:numCache>
            </c:numRef>
          </c:yVal>
          <c:smooth val="1"/>
          <c:extLst>
            <c:ext xmlns:c16="http://schemas.microsoft.com/office/drawing/2014/chart" uri="{C3380CC4-5D6E-409C-BE32-E72D297353CC}">
              <c16:uniqueId val="{00000007-C3F2-4ADA-B3FC-0AD92A68AFC8}"/>
            </c:ext>
          </c:extLst>
        </c:ser>
        <c:ser>
          <c:idx val="8"/>
          <c:order val="8"/>
          <c:tx>
            <c:strRef>
              <c:f>'Políticas anunciadas - Valores'!$C$76</c:f>
              <c:strCache>
                <c:ptCount val="1"/>
                <c:pt idx="0">
                  <c:v>Producción de legumbres</c:v>
                </c:pt>
              </c:strCache>
            </c:strRef>
          </c:tx>
          <c:spPr>
            <a:ln w="19050" cap="rnd">
              <a:solidFill>
                <a:schemeClr val="accent3">
                  <a:lumMod val="60000"/>
                </a:schemeClr>
              </a:solidFill>
              <a:round/>
            </a:ln>
            <a:effectLst/>
          </c:spPr>
          <c:marker>
            <c:symbol val="none"/>
          </c:marker>
          <c:xVal>
            <c:strRef>
              <c:f>'Políticas anunciadas - Valores'!#REF!</c:f>
              <c:strCache>
                <c:ptCount val="1"/>
                <c:pt idx="0">
                  <c:v>#REF!</c:v>
                </c:pt>
              </c:strCache>
            </c:strRef>
          </c:xVal>
          <c:yVal>
            <c:numRef>
              <c:f>'Políticas anunciadas - Valores'!$D$76:$BB$76</c:f>
              <c:numCache>
                <c:formatCode>0.00</c:formatCode>
                <c:ptCount val="50"/>
                <c:pt idx="1">
                  <c:v>9.1198852939999978E-2</c:v>
                </c:pt>
                <c:pt idx="2">
                  <c:v>9.495696804827998E-2</c:v>
                </c:pt>
                <c:pt idx="3">
                  <c:v>9.8764556276882576E-2</c:v>
                </c:pt>
                <c:pt idx="4">
                  <c:v>0.10241596822156578</c:v>
                </c:pt>
                <c:pt idx="5">
                  <c:v>0.1057789541011489</c:v>
                </c:pt>
                <c:pt idx="6">
                  <c:v>0.11018732923725111</c:v>
                </c:pt>
                <c:pt idx="7">
                  <c:v>0.11439253982097729</c:v>
                </c:pt>
                <c:pt idx="8">
                  <c:v>0.11799714003551801</c:v>
                </c:pt>
                <c:pt idx="9">
                  <c:v>0.12192647345935792</c:v>
                </c:pt>
                <c:pt idx="10">
                  <c:v>0.12694291147296694</c:v>
                </c:pt>
                <c:pt idx="11">
                  <c:v>0.13125691303345638</c:v>
                </c:pt>
                <c:pt idx="12">
                  <c:v>0.13626880479989831</c:v>
                </c:pt>
                <c:pt idx="13">
                  <c:v>0.14073929912562028</c:v>
                </c:pt>
                <c:pt idx="14">
                  <c:v>0.14534194777708806</c:v>
                </c:pt>
                <c:pt idx="15">
                  <c:v>0.15036115951269313</c:v>
                </c:pt>
                <c:pt idx="16">
                  <c:v>0.15511019885063987</c:v>
                </c:pt>
                <c:pt idx="17">
                  <c:v>0.16011244624524271</c:v>
                </c:pt>
                <c:pt idx="18">
                  <c:v>0.16555201433060981</c:v>
                </c:pt>
                <c:pt idx="19">
                  <c:v>0.17074732118440519</c:v>
                </c:pt>
                <c:pt idx="20">
                  <c:v>0.17611235955560275</c:v>
                </c:pt>
                <c:pt idx="21">
                  <c:v>0.18153660555230708</c:v>
                </c:pt>
                <c:pt idx="22">
                  <c:v>0.18623874099490254</c:v>
                </c:pt>
                <c:pt idx="23">
                  <c:v>0.19188043201159763</c:v>
                </c:pt>
                <c:pt idx="24">
                  <c:v>0.19703662405349318</c:v>
                </c:pt>
                <c:pt idx="25">
                  <c:v>0.20316646665733293</c:v>
                </c:pt>
                <c:pt idx="26">
                  <c:v>0.20856616845035905</c:v>
                </c:pt>
                <c:pt idx="27">
                  <c:v>0.21398858648293653</c:v>
                </c:pt>
                <c:pt idx="28">
                  <c:v>0.21961024503675181</c:v>
                </c:pt>
                <c:pt idx="29">
                  <c:v>0.22532306303366001</c:v>
                </c:pt>
                <c:pt idx="30">
                  <c:v>0.23164277904036376</c:v>
                </c:pt>
                <c:pt idx="31">
                  <c:v>0.23762261200439136</c:v>
                </c:pt>
                <c:pt idx="32">
                  <c:v>0.24366872335319167</c:v>
                </c:pt>
                <c:pt idx="33">
                  <c:v>0.24991602750067529</c:v>
                </c:pt>
                <c:pt idx="34">
                  <c:v>0.25627083381370697</c:v>
                </c:pt>
                <c:pt idx="35">
                  <c:v>0.26281685716947734</c:v>
                </c:pt>
                <c:pt idx="36">
                  <c:v>0.26928516186864654</c:v>
                </c:pt>
                <c:pt idx="37">
                  <c:v>0.2758637382456236</c:v>
                </c:pt>
                <c:pt idx="38">
                  <c:v>0.28255173209702827</c:v>
                </c:pt>
                <c:pt idx="39">
                  <c:v>0.28932859820178547</c:v>
                </c:pt>
                <c:pt idx="40">
                  <c:v>0.29617468880410025</c:v>
                </c:pt>
                <c:pt idx="41">
                  <c:v>0.30310255326787905</c:v>
                </c:pt>
                <c:pt idx="42">
                  <c:v>0.31011734979111527</c:v>
                </c:pt>
                <c:pt idx="43">
                  <c:v>0.31722021392164967</c:v>
                </c:pt>
                <c:pt idx="44">
                  <c:v>0.32439735046566448</c:v>
                </c:pt>
                <c:pt idx="45">
                  <c:v>0.33164759303639746</c:v>
                </c:pt>
                <c:pt idx="46">
                  <c:v>0.33896391133341497</c:v>
                </c:pt>
                <c:pt idx="47">
                  <c:v>0.346356001076568</c:v>
                </c:pt>
                <c:pt idx="48">
                  <c:v>0.35381989829195126</c:v>
                </c:pt>
                <c:pt idx="49">
                  <c:v>0.36135172075560401</c:v>
                </c:pt>
              </c:numCache>
            </c:numRef>
          </c:yVal>
          <c:smooth val="1"/>
          <c:extLst>
            <c:ext xmlns:c16="http://schemas.microsoft.com/office/drawing/2014/chart" uri="{C3380CC4-5D6E-409C-BE32-E72D297353CC}">
              <c16:uniqueId val="{00000008-C3F2-4ADA-B3FC-0AD92A68AFC8}"/>
            </c:ext>
          </c:extLst>
        </c:ser>
        <c:ser>
          <c:idx val="9"/>
          <c:order val="9"/>
          <c:tx>
            <c:strRef>
              <c:f>'Políticas anunciadas - Valores'!$C$77</c:f>
              <c:strCache>
                <c:ptCount val="1"/>
                <c:pt idx="0">
                  <c:v>Producción de cereales y pseudocereales</c:v>
                </c:pt>
              </c:strCache>
            </c:strRef>
          </c:tx>
          <c:spPr>
            <a:ln w="19050" cap="rnd">
              <a:solidFill>
                <a:schemeClr val="accent4">
                  <a:lumMod val="60000"/>
                </a:schemeClr>
              </a:solidFill>
              <a:round/>
            </a:ln>
            <a:effectLst/>
          </c:spPr>
          <c:marker>
            <c:symbol val="none"/>
          </c:marker>
          <c:xVal>
            <c:strRef>
              <c:f>'Políticas anunciadas - Valores'!#REF!</c:f>
              <c:strCache>
                <c:ptCount val="1"/>
                <c:pt idx="0">
                  <c:v>#REF!</c:v>
                </c:pt>
              </c:strCache>
            </c:strRef>
          </c:xVal>
          <c:yVal>
            <c:numRef>
              <c:f>'Políticas anunciadas - Valores'!$D$77:$BB$77</c:f>
              <c:numCache>
                <c:formatCode>0.00</c:formatCode>
                <c:ptCount val="50"/>
                <c:pt idx="1">
                  <c:v>2.7805542823499996E-2</c:v>
                </c:pt>
                <c:pt idx="2">
                  <c:v>2.8681841245056995E-2</c:v>
                </c:pt>
                <c:pt idx="3">
                  <c:v>2.9557052874258066E-2</c:v>
                </c:pt>
                <c:pt idx="4">
                  <c:v>3.0370248116292322E-2</c:v>
                </c:pt>
                <c:pt idx="5">
                  <c:v>3.1084267198128197E-2</c:v>
                </c:pt>
                <c:pt idx="6">
                  <c:v>3.2090243093242599E-2</c:v>
                </c:pt>
                <c:pt idx="7">
                  <c:v>3.3020039192723297E-2</c:v>
                </c:pt>
                <c:pt idx="8">
                  <c:v>3.3761965455567491E-2</c:v>
                </c:pt>
                <c:pt idx="9">
                  <c:v>3.4583404030824251E-2</c:v>
                </c:pt>
                <c:pt idx="10">
                  <c:v>3.5696703669231694E-2</c:v>
                </c:pt>
                <c:pt idx="11">
                  <c:v>3.6595489858621141E-2</c:v>
                </c:pt>
                <c:pt idx="12">
                  <c:v>3.767234784657128E-2</c:v>
                </c:pt>
                <c:pt idx="13">
                  <c:v>3.8583089675090748E-2</c:v>
                </c:pt>
                <c:pt idx="14">
                  <c:v>3.9514990140157635E-2</c:v>
                </c:pt>
                <c:pt idx="15">
                  <c:v>4.0544239930103941E-2</c:v>
                </c:pt>
                <c:pt idx="16">
                  <c:v>4.14848171442119E-2</c:v>
                </c:pt>
                <c:pt idx="17">
                  <c:v>4.2477741367874973E-2</c:v>
                </c:pt>
                <c:pt idx="18">
                  <c:v>4.3570235861397549E-2</c:v>
                </c:pt>
                <c:pt idx="19">
                  <c:v>4.4581999577238123E-2</c:v>
                </c:pt>
                <c:pt idx="20">
                  <c:v>4.5622202326621966E-2</c:v>
                </c:pt>
                <c:pt idx="21">
                  <c:v>4.666179493733192E-2</c:v>
                </c:pt>
                <c:pt idx="22">
                  <c:v>4.7501533981999619E-2</c:v>
                </c:pt>
                <c:pt idx="23">
                  <c:v>4.8566605035251148E-2</c:v>
                </c:pt>
                <c:pt idx="24">
                  <c:v>4.9493944600765255E-2</c:v>
                </c:pt>
                <c:pt idx="25">
                  <c:v>5.0650452456875522E-2</c:v>
                </c:pt>
                <c:pt idx="26">
                  <c:v>5.1609428004302724E-2</c:v>
                </c:pt>
                <c:pt idx="27">
                  <c:v>5.2560189786945606E-2</c:v>
                </c:pt>
                <c:pt idx="28">
                  <c:v>5.3545979148356411E-2</c:v>
                </c:pt>
                <c:pt idx="29">
                  <c:v>5.453989156157267E-2</c:v>
                </c:pt>
                <c:pt idx="30">
                  <c:v>5.5665708261216251E-2</c:v>
                </c:pt>
                <c:pt idx="31">
                  <c:v>5.669472854022E-2</c:v>
                </c:pt>
                <c:pt idx="32">
                  <c:v>5.7725253304954975E-2</c:v>
                </c:pt>
                <c:pt idx="33">
                  <c:v>5.8789008224899644E-2</c:v>
                </c:pt>
                <c:pt idx="34">
                  <c:v>5.9863433051479134E-2</c:v>
                </c:pt>
                <c:pt idx="35">
                  <c:v>6.0967747455200873E-2</c:v>
                </c:pt>
                <c:pt idx="36">
                  <c:v>6.2039398132162422E-2</c:v>
                </c:pt>
                <c:pt idx="37">
                  <c:v>6.3122089388015279E-2</c:v>
                </c:pt>
                <c:pt idx="38">
                  <c:v>6.4215423966870494E-2</c:v>
                </c:pt>
                <c:pt idx="39">
                  <c:v>6.5314570511724984E-2</c:v>
                </c:pt>
                <c:pt idx="40">
                  <c:v>6.6415027920870728E-2</c:v>
                </c:pt>
                <c:pt idx="41">
                  <c:v>6.7519586485173658E-2</c:v>
                </c:pt>
                <c:pt idx="42">
                  <c:v>6.8629327662339118E-2</c:v>
                </c:pt>
                <c:pt idx="43">
                  <c:v>6.9744420455208303E-2</c:v>
                </c:pt>
                <c:pt idx="44">
                  <c:v>7.0861768167399308E-2</c:v>
                </c:pt>
                <c:pt idx="45">
                  <c:v>7.1981094639912063E-2</c:v>
                </c:pt>
                <c:pt idx="46">
                  <c:v>7.3100866177922913E-2</c:v>
                </c:pt>
                <c:pt idx="47">
                  <c:v>7.4223172217610572E-2</c:v>
                </c:pt>
                <c:pt idx="48">
                  <c:v>7.5347140878730165E-2</c:v>
                </c:pt>
                <c:pt idx="49">
                  <c:v>7.6471939350100437E-2</c:v>
                </c:pt>
              </c:numCache>
            </c:numRef>
          </c:yVal>
          <c:smooth val="1"/>
          <c:extLst>
            <c:ext xmlns:c16="http://schemas.microsoft.com/office/drawing/2014/chart" uri="{C3380CC4-5D6E-409C-BE32-E72D297353CC}">
              <c16:uniqueId val="{00000009-C3F2-4ADA-B3FC-0AD92A68AFC8}"/>
            </c:ext>
          </c:extLst>
        </c:ser>
        <c:ser>
          <c:idx val="10"/>
          <c:order val="10"/>
          <c:tx>
            <c:strRef>
              <c:f>'Políticas anunciadas - Valores'!$C$78</c:f>
              <c:strCache>
                <c:ptCount val="1"/>
                <c:pt idx="0">
                  <c:v>Producción de tubérculos</c:v>
                </c:pt>
              </c:strCache>
            </c:strRef>
          </c:tx>
          <c:spPr>
            <a:ln w="19050" cap="rnd">
              <a:solidFill>
                <a:schemeClr val="accent5">
                  <a:lumMod val="60000"/>
                </a:schemeClr>
              </a:solidFill>
              <a:round/>
            </a:ln>
            <a:effectLst/>
          </c:spPr>
          <c:marker>
            <c:symbol val="none"/>
          </c:marker>
          <c:xVal>
            <c:strRef>
              <c:f>'Políticas anunciadas - Valores'!#REF!</c:f>
              <c:strCache>
                <c:ptCount val="1"/>
                <c:pt idx="0">
                  <c:v>#REF!</c:v>
                </c:pt>
              </c:strCache>
            </c:strRef>
          </c:xVal>
          <c:yVal>
            <c:numRef>
              <c:f>'Políticas anunciadas - Valores'!$D$78:$BB$78</c:f>
              <c:numCache>
                <c:formatCode>0.00</c:formatCode>
                <c:ptCount val="50"/>
                <c:pt idx="1">
                  <c:v>0.35716819085999996</c:v>
                </c:pt>
                <c:pt idx="2">
                  <c:v>0.37546080487031991</c:v>
                </c:pt>
                <c:pt idx="3">
                  <c:v>0.39416164111289936</c:v>
                </c:pt>
                <c:pt idx="4">
                  <c:v>0.4124418168460221</c:v>
                </c:pt>
                <c:pt idx="5">
                  <c:v>0.42974145971928573</c:v>
                </c:pt>
                <c:pt idx="6">
                  <c:v>0.45149028942175989</c:v>
                </c:pt>
                <c:pt idx="7">
                  <c:v>0.47263227604560581</c:v>
                </c:pt>
                <c:pt idx="8">
                  <c:v>0.49148505333925391</c:v>
                </c:pt>
                <c:pt idx="9">
                  <c:v>0.51186816742478025</c:v>
                </c:pt>
                <c:pt idx="10">
                  <c:v>0.53703379424628028</c:v>
                </c:pt>
                <c:pt idx="11">
                  <c:v>0.55945303986056216</c:v>
                </c:pt>
                <c:pt idx="12">
                  <c:v>0.58506579609882481</c:v>
                </c:pt>
                <c:pt idx="13">
                  <c:v>0.6085721663401289</c:v>
                </c:pt>
                <c:pt idx="14">
                  <c:v>0.63284986872658711</c:v>
                </c:pt>
                <c:pt idx="15">
                  <c:v>0.65915230952904758</c:v>
                </c:pt>
                <c:pt idx="16">
                  <c:v>0.68448021073820342</c:v>
                </c:pt>
                <c:pt idx="17">
                  <c:v>0.71112939275337184</c:v>
                </c:pt>
                <c:pt idx="18">
                  <c:v>0.73993908878444015</c:v>
                </c:pt>
                <c:pt idx="19">
                  <c:v>0.76787516895251107</c:v>
                </c:pt>
                <c:pt idx="20">
                  <c:v>0.79678513912337323</c:v>
                </c:pt>
                <c:pt idx="21">
                  <c:v>0.82617449688560241</c:v>
                </c:pt>
                <c:pt idx="22">
                  <c:v>0.85246643581315762</c:v>
                </c:pt>
                <c:pt idx="23">
                  <c:v>0.88324875095898747</c:v>
                </c:pt>
                <c:pt idx="24">
                  <c:v>0.91199317471433039</c:v>
                </c:pt>
                <c:pt idx="25">
                  <c:v>0.94544849259594943</c:v>
                </c:pt>
                <c:pt idx="26">
                  <c:v>0.9757116840898683</c:v>
                </c:pt>
                <c:pt idx="27">
                  <c:v>1.0062646352994946</c:v>
                </c:pt>
                <c:pt idx="28">
                  <c:v>1.0379389871000531</c:v>
                </c:pt>
                <c:pt idx="29">
                  <c:v>1.0702312380234487</c:v>
                </c:pt>
                <c:pt idx="30">
                  <c:v>1.1056050072189634</c:v>
                </c:pt>
                <c:pt idx="31">
                  <c:v>1.139557081646245</c:v>
                </c:pt>
                <c:pt idx="32">
                  <c:v>1.1740167814298954</c:v>
                </c:pt>
                <c:pt idx="33">
                  <c:v>1.2096372608650263</c:v>
                </c:pt>
                <c:pt idx="34">
                  <c:v>1.2459719498673973</c:v>
                </c:pt>
                <c:pt idx="35">
                  <c:v>1.2834323164067247</c:v>
                </c:pt>
                <c:pt idx="36">
                  <c:v>1.3207072507916744</c:v>
                </c:pt>
                <c:pt idx="37">
                  <c:v>1.3587135240440542</c:v>
                </c:pt>
                <c:pt idx="38">
                  <c:v>1.3974496053844527</c:v>
                </c:pt>
                <c:pt idx="39">
                  <c:v>1.4368160311438813</c:v>
                </c:pt>
                <c:pt idx="40">
                  <c:v>1.4767161014139403</c:v>
                </c:pt>
                <c:pt idx="41">
                  <c:v>1.5172127026888131</c:v>
                </c:pt>
                <c:pt idx="42">
                  <c:v>1.5583325513240542</c:v>
                </c:pt>
                <c:pt idx="43">
                  <c:v>1.6000824448850473</c:v>
                </c:pt>
                <c:pt idx="44">
                  <c:v>1.6423936438038698</c:v>
                </c:pt>
                <c:pt idx="45">
                  <c:v>1.6852605262249252</c:v>
                </c:pt>
                <c:pt idx="46">
                  <c:v>1.7286474716935691</c:v>
                </c:pt>
                <c:pt idx="47">
                  <c:v>1.772603946849203</c:v>
                </c:pt>
                <c:pt idx="48">
                  <c:v>1.8171099618348892</c:v>
                </c:pt>
                <c:pt idx="49">
                  <c:v>1.8621456593624841</c:v>
                </c:pt>
              </c:numCache>
            </c:numRef>
          </c:yVal>
          <c:smooth val="1"/>
          <c:extLst>
            <c:ext xmlns:c16="http://schemas.microsoft.com/office/drawing/2014/chart" uri="{C3380CC4-5D6E-409C-BE32-E72D297353CC}">
              <c16:uniqueId val="{0000000A-C3F2-4ADA-B3FC-0AD92A68AFC8}"/>
            </c:ext>
          </c:extLst>
        </c:ser>
        <c:ser>
          <c:idx val="11"/>
          <c:order val="11"/>
          <c:tx>
            <c:strRef>
              <c:f>'Políticas anunciadas - Valores'!$C$79</c:f>
              <c:strCache>
                <c:ptCount val="1"/>
                <c:pt idx="0">
                  <c:v>Producción de fruta fresca</c:v>
                </c:pt>
              </c:strCache>
            </c:strRef>
          </c:tx>
          <c:spPr>
            <a:ln w="19050" cap="rnd">
              <a:solidFill>
                <a:schemeClr val="accent6">
                  <a:lumMod val="60000"/>
                </a:schemeClr>
              </a:solidFill>
              <a:round/>
            </a:ln>
            <a:effectLst/>
          </c:spPr>
          <c:marker>
            <c:symbol val="none"/>
          </c:marker>
          <c:xVal>
            <c:strRef>
              <c:f>'Políticas anunciadas - Valores'!#REF!</c:f>
              <c:strCache>
                <c:ptCount val="1"/>
                <c:pt idx="0">
                  <c:v>#REF!</c:v>
                </c:pt>
              </c:strCache>
            </c:strRef>
          </c:xVal>
          <c:yVal>
            <c:numRef>
              <c:f>'Políticas anunciadas - Valores'!$D$79:$BB$79</c:f>
              <c:numCache>
                <c:formatCode>0.00</c:formatCode>
                <c:ptCount val="50"/>
                <c:pt idx="1">
                  <c:v>0.46807431111999998</c:v>
                </c:pt>
                <c:pt idx="2">
                  <c:v>0.4873626802574399</c:v>
                </c:pt>
                <c:pt idx="3">
                  <c:v>0.50690496812266483</c:v>
                </c:pt>
                <c:pt idx="4">
                  <c:v>0.52564568772083076</c:v>
                </c:pt>
                <c:pt idx="5">
                  <c:v>0.54290607256281764</c:v>
                </c:pt>
                <c:pt idx="6">
                  <c:v>0.56553187418717721</c:v>
                </c:pt>
                <c:pt idx="7">
                  <c:v>0.58711494221531502</c:v>
                </c:pt>
                <c:pt idx="8">
                  <c:v>0.60561540255985669</c:v>
                </c:pt>
                <c:pt idx="9">
                  <c:v>0.62578254256472809</c:v>
                </c:pt>
                <c:pt idx="10">
                  <c:v>0.65152920156098793</c:v>
                </c:pt>
                <c:pt idx="11">
                  <c:v>0.67367063474244671</c:v>
                </c:pt>
                <c:pt idx="12">
                  <c:v>0.69939396031463053</c:v>
                </c:pt>
                <c:pt idx="13">
                  <c:v>0.72233858609029533</c:v>
                </c:pt>
                <c:pt idx="14">
                  <c:v>0.7459614884340402</c:v>
                </c:pt>
                <c:pt idx="15">
                  <c:v>0.77172238344282318</c:v>
                </c:pt>
                <c:pt idx="16">
                  <c:v>0.79609662988267305</c:v>
                </c:pt>
                <c:pt idx="17">
                  <c:v>0.82177045611841493</c:v>
                </c:pt>
                <c:pt idx="18">
                  <c:v>0.84968881256993378</c:v>
                </c:pt>
                <c:pt idx="19">
                  <c:v>0.87635350843236048</c:v>
                </c:pt>
                <c:pt idx="20">
                  <c:v>0.90388934423265077</c:v>
                </c:pt>
                <c:pt idx="21">
                  <c:v>0.93172906070280392</c:v>
                </c:pt>
                <c:pt idx="22">
                  <c:v>0.95586257485493742</c:v>
                </c:pt>
                <c:pt idx="23">
                  <c:v>0.98481831882606818</c:v>
                </c:pt>
                <c:pt idx="24">
                  <c:v>1.0112822595469071</c:v>
                </c:pt>
                <c:pt idx="25">
                  <c:v>1.0427434211906175</c:v>
                </c:pt>
                <c:pt idx="26">
                  <c:v>1.0704571655585096</c:v>
                </c:pt>
                <c:pt idx="27">
                  <c:v>1.0982875000789798</c:v>
                </c:pt>
                <c:pt idx="28">
                  <c:v>1.1271404282694268</c:v>
                </c:pt>
                <c:pt idx="29">
                  <c:v>1.1564612285015961</c:v>
                </c:pt>
                <c:pt idx="30">
                  <c:v>1.1888969074706952</c:v>
                </c:pt>
                <c:pt idx="31">
                  <c:v>1.2195881508911728</c:v>
                </c:pt>
                <c:pt idx="32">
                  <c:v>1.2506195653587033</c:v>
                </c:pt>
                <c:pt idx="33">
                  <c:v>1.2826835934788199</c:v>
                </c:pt>
                <c:pt idx="34">
                  <c:v>1.3152993719824186</c:v>
                </c:pt>
                <c:pt idx="35">
                  <c:v>1.3488965639870536</c:v>
                </c:pt>
                <c:pt idx="36">
                  <c:v>1.3820948682263601</c:v>
                </c:pt>
                <c:pt idx="37">
                  <c:v>1.4158591372553762</c:v>
                </c:pt>
                <c:pt idx="38">
                  <c:v>1.4501849869108603</c:v>
                </c:pt>
                <c:pt idx="39">
                  <c:v>1.4849669697020653</c:v>
                </c:pt>
                <c:pt idx="40">
                  <c:v>1.5201042443413839</c:v>
                </c:pt>
                <c:pt idx="41">
                  <c:v>1.5556612199159496</c:v>
                </c:pt>
                <c:pt idx="42">
                  <c:v>1.5916643706619464</c:v>
                </c:pt>
                <c:pt idx="43">
                  <c:v>1.6281195247313307</c:v>
                </c:pt>
                <c:pt idx="44">
                  <c:v>1.6649558788668826</c:v>
                </c:pt>
                <c:pt idx="45">
                  <c:v>1.7021674466371641</c:v>
                </c:pt>
                <c:pt idx="46">
                  <c:v>1.7397181453182553</c:v>
                </c:pt>
                <c:pt idx="47">
                  <c:v>1.7776577377881295</c:v>
                </c:pt>
                <c:pt idx="48">
                  <c:v>1.8159658791159539</c:v>
                </c:pt>
                <c:pt idx="49">
                  <c:v>1.8546226439490794</c:v>
                </c:pt>
              </c:numCache>
            </c:numRef>
          </c:yVal>
          <c:smooth val="1"/>
          <c:extLst>
            <c:ext xmlns:c16="http://schemas.microsoft.com/office/drawing/2014/chart" uri="{C3380CC4-5D6E-409C-BE32-E72D297353CC}">
              <c16:uniqueId val="{0000000B-C3F2-4ADA-B3FC-0AD92A68AFC8}"/>
            </c:ext>
          </c:extLst>
        </c:ser>
        <c:ser>
          <c:idx val="12"/>
          <c:order val="12"/>
          <c:tx>
            <c:strRef>
              <c:f>'Políticas anunciadas - Valores'!$C$80</c:f>
              <c:strCache>
                <c:ptCount val="1"/>
                <c:pt idx="0">
                  <c:v>Producción de verduras</c:v>
                </c:pt>
              </c:strCache>
            </c:strRef>
          </c:tx>
          <c:spPr>
            <a:ln w="19050" cap="rnd">
              <a:solidFill>
                <a:schemeClr val="accent1">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Valores'!$D$80:$BB$80</c:f>
              <c:numCache>
                <c:formatCode>0.00</c:formatCode>
                <c:ptCount val="50"/>
                <c:pt idx="1">
                  <c:v>0.2045835407144054</c:v>
                </c:pt>
                <c:pt idx="2">
                  <c:v>0.2130140030555277</c:v>
                </c:pt>
                <c:pt idx="3">
                  <c:v>0.22155544690353862</c:v>
                </c:pt>
                <c:pt idx="4">
                  <c:v>0.22974654536770045</c:v>
                </c:pt>
                <c:pt idx="5">
                  <c:v>0.23729062664107253</c:v>
                </c:pt>
                <c:pt idx="6">
                  <c:v>0.24717979700963505</c:v>
                </c:pt>
                <c:pt idx="7">
                  <c:v>0.25661321467810505</c:v>
                </c:pt>
                <c:pt idx="8">
                  <c:v>0.26469930184891421</c:v>
                </c:pt>
                <c:pt idx="9">
                  <c:v>0.27351385289404084</c:v>
                </c:pt>
                <c:pt idx="10">
                  <c:v>0.28476707173960758</c:v>
                </c:pt>
                <c:pt idx="11">
                  <c:v>0.2944445368111589</c:v>
                </c:pt>
                <c:pt idx="12">
                  <c:v>0.30568755720233265</c:v>
                </c:pt>
                <c:pt idx="13">
                  <c:v>0.31571607761038611</c:v>
                </c:pt>
                <c:pt idx="14">
                  <c:v>0.32604105569318237</c:v>
                </c:pt>
                <c:pt idx="15">
                  <c:v>0.33730049674274193</c:v>
                </c:pt>
                <c:pt idx="16">
                  <c:v>0.34795386848403276</c:v>
                </c:pt>
                <c:pt idx="17">
                  <c:v>0.35917525395683625</c:v>
                </c:pt>
                <c:pt idx="18">
                  <c:v>0.37137766728755695</c:v>
                </c:pt>
                <c:pt idx="19">
                  <c:v>0.38303213702026884</c:v>
                </c:pt>
                <c:pt idx="20">
                  <c:v>0.39506736016907701</c:v>
                </c:pt>
                <c:pt idx="21">
                  <c:v>0.40723540193646413</c:v>
                </c:pt>
                <c:pt idx="22">
                  <c:v>0.41778355563306563</c:v>
                </c:pt>
                <c:pt idx="23">
                  <c:v>0.43043938502788803</c:v>
                </c:pt>
                <c:pt idx="24">
                  <c:v>0.44200610972373949</c:v>
                </c:pt>
                <c:pt idx="25">
                  <c:v>0.45575699434002509</c:v>
                </c:pt>
                <c:pt idx="26">
                  <c:v>0.46786997686126353</c:v>
                </c:pt>
                <c:pt idx="27">
                  <c:v>0.4800339180137711</c:v>
                </c:pt>
                <c:pt idx="28">
                  <c:v>0.49264480920977766</c:v>
                </c:pt>
                <c:pt idx="29">
                  <c:v>0.50546019553961874</c:v>
                </c:pt>
                <c:pt idx="30">
                  <c:v>0.51963701723507982</c:v>
                </c:pt>
                <c:pt idx="31">
                  <c:v>0.5330513899077971</c:v>
                </c:pt>
                <c:pt idx="32">
                  <c:v>0.54661444281269367</c:v>
                </c:pt>
                <c:pt idx="33">
                  <c:v>0.56062882524415758</c:v>
                </c:pt>
                <c:pt idx="34">
                  <c:v>0.57488436392872411</c:v>
                </c:pt>
                <c:pt idx="35">
                  <c:v>0.5895688538378655</c:v>
                </c:pt>
                <c:pt idx="36">
                  <c:v>0.60407899991005654</c:v>
                </c:pt>
                <c:pt idx="37">
                  <c:v>0.61883651499577319</c:v>
                </c:pt>
                <c:pt idx="38">
                  <c:v>0.63383948288723047</c:v>
                </c:pt>
                <c:pt idx="39">
                  <c:v>0.64904181513115466</c:v>
                </c:pt>
                <c:pt idx="40">
                  <c:v>0.66439943653012812</c:v>
                </c:pt>
                <c:pt idx="41">
                  <c:v>0.67994049868056816</c:v>
                </c:pt>
                <c:pt idx="42">
                  <c:v>0.69567657280705886</c:v>
                </c:pt>
                <c:pt idx="43">
                  <c:v>0.71161020624863391</c:v>
                </c:pt>
                <c:pt idx="44">
                  <c:v>0.72771045267751511</c:v>
                </c:pt>
                <c:pt idx="45">
                  <c:v>0.74397469557467899</c:v>
                </c:pt>
                <c:pt idx="46">
                  <c:v>0.76038716408656015</c:v>
                </c:pt>
                <c:pt idx="47">
                  <c:v>0.77696960831892137</c:v>
                </c:pt>
                <c:pt idx="48">
                  <c:v>0.79371313601280702</c:v>
                </c:pt>
                <c:pt idx="49">
                  <c:v>0.81060903829636033</c:v>
                </c:pt>
              </c:numCache>
            </c:numRef>
          </c:yVal>
          <c:smooth val="1"/>
          <c:extLst>
            <c:ext xmlns:c16="http://schemas.microsoft.com/office/drawing/2014/chart" uri="{C3380CC4-5D6E-409C-BE32-E72D297353CC}">
              <c16:uniqueId val="{0000000C-C3F2-4ADA-B3FC-0AD92A68AFC8}"/>
            </c:ext>
          </c:extLst>
        </c:ser>
        <c:ser>
          <c:idx val="13"/>
          <c:order val="13"/>
          <c:tx>
            <c:strRef>
              <c:f>'Políticas anunciadas - Valores'!$C$81</c:f>
              <c:strCache>
                <c:ptCount val="1"/>
                <c:pt idx="0">
                  <c:v>Producción de florícola</c:v>
                </c:pt>
              </c:strCache>
            </c:strRef>
          </c:tx>
          <c:spPr>
            <a:ln w="19050" cap="rnd">
              <a:solidFill>
                <a:schemeClr val="accent2">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Valores'!$D$81:$BB$81</c:f>
              <c:numCache>
                <c:formatCode>0.00</c:formatCode>
                <c:ptCount val="50"/>
                <c:pt idx="1">
                  <c:v>0.45510078884692495</c:v>
                </c:pt>
                <c:pt idx="2">
                  <c:v>0.47385454610614169</c:v>
                </c:pt>
                <c:pt idx="3">
                  <c:v>0.49285518427843705</c:v>
                </c:pt>
                <c:pt idx="4">
                  <c:v>0.51107647109137189</c:v>
                </c:pt>
                <c:pt idx="5">
                  <c:v>0.527858453291151</c:v>
                </c:pt>
                <c:pt idx="6">
                  <c:v>0.54985714008706055</c:v>
                </c:pt>
                <c:pt idx="7">
                  <c:v>0.57084199452574869</c:v>
                </c:pt>
                <c:pt idx="8">
                  <c:v>0.58882968130284585</c:v>
                </c:pt>
                <c:pt idx="9">
                  <c:v>0.60843785271272777</c:v>
                </c:pt>
                <c:pt idx="10">
                  <c:v>0.63347089669955459</c:v>
                </c:pt>
                <c:pt idx="11">
                  <c:v>0.6549986401960356</c:v>
                </c:pt>
                <c:pt idx="12">
                  <c:v>0.68000899748664501</c:v>
                </c:pt>
                <c:pt idx="13">
                  <c:v>0.70231767164848213</c:v>
                </c:pt>
                <c:pt idx="14">
                  <c:v>0.72528582272211806</c:v>
                </c:pt>
                <c:pt idx="15">
                  <c:v>0.75033270814474995</c:v>
                </c:pt>
                <c:pt idx="16">
                  <c:v>0.77403137846011594</c:v>
                </c:pt>
                <c:pt idx="17">
                  <c:v>0.79899360837751376</c:v>
                </c:pt>
                <c:pt idx="18">
                  <c:v>0.82613815731461293</c:v>
                </c:pt>
                <c:pt idx="19">
                  <c:v>0.85206379312298919</c:v>
                </c:pt>
                <c:pt idx="20">
                  <c:v>0.87883642365741477</c:v>
                </c:pt>
                <c:pt idx="21">
                  <c:v>0.90590451226181856</c:v>
                </c:pt>
                <c:pt idx="22">
                  <c:v>0.92936912261824678</c:v>
                </c:pt>
                <c:pt idx="23">
                  <c:v>0.95752230601209631</c:v>
                </c:pt>
                <c:pt idx="24">
                  <c:v>0.98325275096908205</c:v>
                </c:pt>
                <c:pt idx="25">
                  <c:v>1.0138419098738578</c:v>
                </c:pt>
                <c:pt idx="26">
                  <c:v>1.04078751791962</c:v>
                </c:pt>
                <c:pt idx="27">
                  <c:v>1.0678464846119682</c:v>
                </c:pt>
                <c:pt idx="28">
                  <c:v>1.0958997019496093</c:v>
                </c:pt>
                <c:pt idx="29">
                  <c:v>1.1244078234129606</c:v>
                </c:pt>
                <c:pt idx="30">
                  <c:v>1.1559444891408903</c:v>
                </c:pt>
                <c:pt idx="31">
                  <c:v>1.1857850694921834</c:v>
                </c:pt>
                <c:pt idx="32">
                  <c:v>1.2159563924375021</c:v>
                </c:pt>
                <c:pt idx="33">
                  <c:v>1.2471317082888644</c:v>
                </c:pt>
                <c:pt idx="34">
                  <c:v>1.2788434817684371</c:v>
                </c:pt>
                <c:pt idx="35">
                  <c:v>1.311509467106887</c:v>
                </c:pt>
                <c:pt idx="36">
                  <c:v>1.3437876205725987</c:v>
                </c:pt>
                <c:pt idx="37">
                  <c:v>1.3766160520948865</c:v>
                </c:pt>
                <c:pt idx="38">
                  <c:v>1.409990499025487</c:v>
                </c:pt>
                <c:pt idx="39">
                  <c:v>1.4438084365407107</c:v>
                </c:pt>
                <c:pt idx="40">
                  <c:v>1.4779718183507953</c:v>
                </c:pt>
                <c:pt idx="41">
                  <c:v>1.5125432683290596</c:v>
                </c:pt>
                <c:pt idx="42">
                  <c:v>1.5475485269305662</c:v>
                </c:pt>
                <c:pt idx="43">
                  <c:v>1.5829932607695478</c:v>
                </c:pt>
                <c:pt idx="44">
                  <c:v>1.6188086290285344</c:v>
                </c:pt>
                <c:pt idx="45">
                  <c:v>1.654988811200814</c:v>
                </c:pt>
                <c:pt idx="46">
                  <c:v>1.691498724660125</c:v>
                </c:pt>
                <c:pt idx="47">
                  <c:v>1.7283867530166819</c:v>
                </c:pt>
                <c:pt idx="48">
                  <c:v>1.7656331152360409</c:v>
                </c:pt>
                <c:pt idx="49">
                  <c:v>1.8032184382325758</c:v>
                </c:pt>
              </c:numCache>
            </c:numRef>
          </c:yVal>
          <c:smooth val="1"/>
          <c:extLst>
            <c:ext xmlns:c16="http://schemas.microsoft.com/office/drawing/2014/chart" uri="{C3380CC4-5D6E-409C-BE32-E72D297353CC}">
              <c16:uniqueId val="{0000000D-C3F2-4ADA-B3FC-0AD92A68AFC8}"/>
            </c:ext>
          </c:extLst>
        </c:ser>
        <c:ser>
          <c:idx val="14"/>
          <c:order val="14"/>
          <c:tx>
            <c:strRef>
              <c:f>'Políticas anunciadas - Valores'!$C$82</c:f>
              <c:strCache>
                <c:ptCount val="1"/>
                <c:pt idx="0">
                  <c:v>Producción de arroz</c:v>
                </c:pt>
              </c:strCache>
            </c:strRef>
          </c:tx>
          <c:spPr>
            <a:ln w="19050" cap="rnd">
              <a:solidFill>
                <a:schemeClr val="accent3">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Valores'!$D$82:$BB$82</c:f>
              <c:numCache>
                <c:formatCode>0.00</c:formatCode>
                <c:ptCount val="50"/>
                <c:pt idx="1">
                  <c:v>1.5602760557799995</c:v>
                </c:pt>
                <c:pt idx="2">
                  <c:v>1.6245717879003596</c:v>
                </c:pt>
                <c:pt idx="3">
                  <c:v>1.6897139311602862</c:v>
                </c:pt>
                <c:pt idx="4">
                  <c:v>1.7521841316443478</c:v>
                </c:pt>
                <c:pt idx="5">
                  <c:v>1.8097197932747848</c:v>
                </c:pt>
                <c:pt idx="6">
                  <c:v>1.8851405025054304</c:v>
                </c:pt>
                <c:pt idx="7">
                  <c:v>1.9570853699218802</c:v>
                </c:pt>
                <c:pt idx="8">
                  <c:v>2.0187546916742867</c:v>
                </c:pt>
                <c:pt idx="9">
                  <c:v>2.0859797132480455</c:v>
                </c:pt>
                <c:pt idx="10">
                  <c:v>2.1718034694205945</c:v>
                </c:pt>
                <c:pt idx="11">
                  <c:v>2.245609587835895</c:v>
                </c:pt>
                <c:pt idx="12">
                  <c:v>2.3313555645148467</c:v>
                </c:pt>
                <c:pt idx="13">
                  <c:v>2.4078390402282239</c:v>
                </c:pt>
                <c:pt idx="14">
                  <c:v>2.4865834789195516</c:v>
                </c:pt>
                <c:pt idx="15">
                  <c:v>2.5724546893294775</c:v>
                </c:pt>
                <c:pt idx="16">
                  <c:v>2.6537036538513279</c:v>
                </c:pt>
                <c:pt idx="17">
                  <c:v>2.7392846297438824</c:v>
                </c:pt>
                <c:pt idx="18">
                  <c:v>2.8323475089773211</c:v>
                </c:pt>
                <c:pt idx="19">
                  <c:v>2.9212314436441278</c:v>
                </c:pt>
                <c:pt idx="20">
                  <c:v>3.0130192308702206</c:v>
                </c:pt>
                <c:pt idx="21">
                  <c:v>3.1058199720690856</c:v>
                </c:pt>
                <c:pt idx="22">
                  <c:v>3.1862664810503238</c:v>
                </c:pt>
                <c:pt idx="23">
                  <c:v>3.2827873815187725</c:v>
                </c:pt>
                <c:pt idx="24">
                  <c:v>3.3710021202202101</c:v>
                </c:pt>
                <c:pt idx="25">
                  <c:v>3.4758745646879454</c:v>
                </c:pt>
                <c:pt idx="26">
                  <c:v>3.5682553912489303</c:v>
                </c:pt>
                <c:pt idx="27">
                  <c:v>3.661024858713906</c:v>
                </c:pt>
                <c:pt idx="28">
                  <c:v>3.7572030336856836</c:v>
                </c:pt>
                <c:pt idx="29">
                  <c:v>3.8549408104696652</c:v>
                </c:pt>
                <c:pt idx="30">
                  <c:v>3.963061705050178</c:v>
                </c:pt>
                <c:pt idx="31">
                  <c:v>4.0653677088052316</c:v>
                </c:pt>
                <c:pt idx="32">
                  <c:v>4.1688076366551936</c:v>
                </c:pt>
                <c:pt idx="33">
                  <c:v>4.2756896725609153</c:v>
                </c:pt>
                <c:pt idx="34">
                  <c:v>4.3844109098320265</c:v>
                </c:pt>
                <c:pt idx="35">
                  <c:v>4.4964035848857877</c:v>
                </c:pt>
                <c:pt idx="36">
                  <c:v>4.6070666098938187</c:v>
                </c:pt>
                <c:pt idx="37">
                  <c:v>4.7196162184823196</c:v>
                </c:pt>
                <c:pt idx="38">
                  <c:v>4.8340377965082606</c:v>
                </c:pt>
                <c:pt idx="39">
                  <c:v>4.9499798459486888</c:v>
                </c:pt>
                <c:pt idx="40">
                  <c:v>5.0671062230701178</c:v>
                </c:pt>
                <c:pt idx="41">
                  <c:v>5.185631628731028</c:v>
                </c:pt>
                <c:pt idx="42">
                  <c:v>5.3056443119889547</c:v>
                </c:pt>
                <c:pt idx="43">
                  <c:v>5.427163700370107</c:v>
                </c:pt>
                <c:pt idx="44">
                  <c:v>5.5499537787284101</c:v>
                </c:pt>
                <c:pt idx="45">
                  <c:v>5.6739945919297998</c:v>
                </c:pt>
                <c:pt idx="46">
                  <c:v>5.7991658620422832</c:v>
                </c:pt>
                <c:pt idx="47">
                  <c:v>5.9256334683399929</c:v>
                </c:pt>
                <c:pt idx="48">
                  <c:v>6.0533295931544924</c:v>
                </c:pt>
                <c:pt idx="49">
                  <c:v>6.1821878174367084</c:v>
                </c:pt>
              </c:numCache>
            </c:numRef>
          </c:yVal>
          <c:smooth val="1"/>
          <c:extLst>
            <c:ext xmlns:c16="http://schemas.microsoft.com/office/drawing/2014/chart" uri="{C3380CC4-5D6E-409C-BE32-E72D297353CC}">
              <c16:uniqueId val="{0000000E-C3F2-4ADA-B3FC-0AD92A68AFC8}"/>
            </c:ext>
          </c:extLst>
        </c:ser>
        <c:dLbls>
          <c:showLegendKey val="0"/>
          <c:showVal val="0"/>
          <c:showCatName val="0"/>
          <c:showSerName val="0"/>
          <c:showPercent val="0"/>
          <c:showBubbleSize val="0"/>
        </c:dLbls>
        <c:axId val="710317952"/>
        <c:axId val="710332512"/>
      </c:scatterChart>
      <c:valAx>
        <c:axId val="710317952"/>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32512"/>
        <c:crosses val="autoZero"/>
        <c:crossBetween val="midCat"/>
      </c:valAx>
      <c:valAx>
        <c:axId val="710332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179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DDP70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2070 - Valores'!$C$68:$D$68</c:f>
              <c:strCache>
                <c:ptCount val="2"/>
                <c:pt idx="0">
                  <c:v>Producción de banano y plátano</c:v>
                </c:pt>
                <c:pt idx="1">
                  <c:v>Mton</c:v>
                </c:pt>
              </c:strCache>
            </c:strRef>
          </c:tx>
          <c:spPr>
            <a:ln w="19050" cap="rnd">
              <a:solidFill>
                <a:schemeClr val="accent1"/>
              </a:solidFill>
              <a:round/>
            </a:ln>
            <a:effectLst/>
          </c:spPr>
          <c:marker>
            <c:symbol val="none"/>
          </c:marker>
          <c:xVal>
            <c:strRef>
              <c:f>'Net Zero 2070 - Valores'!#REF!</c:f>
              <c:strCache>
                <c:ptCount val="1"/>
                <c:pt idx="0">
                  <c:v>#REF!</c:v>
                </c:pt>
              </c:strCache>
            </c:strRef>
          </c:xVal>
          <c:yVal>
            <c:numRef>
              <c:f>'Net Zero 2070 - Valores'!$E$68:$BA$68</c:f>
              <c:numCache>
                <c:formatCode>0.00</c:formatCode>
                <c:ptCount val="49"/>
                <c:pt idx="0">
                  <c:v>7.6510834071735694</c:v>
                </c:pt>
                <c:pt idx="1">
                  <c:v>7.8899231810648995</c:v>
                </c:pt>
                <c:pt idx="2">
                  <c:v>8.1283267504138657</c:v>
                </c:pt>
                <c:pt idx="3">
                  <c:v>8.3495435051878175</c:v>
                </c:pt>
                <c:pt idx="4">
                  <c:v>8.3930519148891012</c:v>
                </c:pt>
                <c:pt idx="5">
                  <c:v>8.3930519148891012</c:v>
                </c:pt>
                <c:pt idx="6">
                  <c:v>8.3930519148891012</c:v>
                </c:pt>
                <c:pt idx="7">
                  <c:v>8.3930519148891012</c:v>
                </c:pt>
                <c:pt idx="8">
                  <c:v>8.3930519148891012</c:v>
                </c:pt>
                <c:pt idx="9">
                  <c:v>8.3930519148891012</c:v>
                </c:pt>
                <c:pt idx="10">
                  <c:v>8.3930519148891012</c:v>
                </c:pt>
                <c:pt idx="11">
                  <c:v>8.3930519148891012</c:v>
                </c:pt>
                <c:pt idx="12">
                  <c:v>8.3930519148891012</c:v>
                </c:pt>
                <c:pt idx="13">
                  <c:v>8.3930519148891012</c:v>
                </c:pt>
                <c:pt idx="14">
                  <c:v>8.3930519148891012</c:v>
                </c:pt>
                <c:pt idx="15">
                  <c:v>8.3930519148891012</c:v>
                </c:pt>
                <c:pt idx="16">
                  <c:v>8.3930519148891012</c:v>
                </c:pt>
                <c:pt idx="17">
                  <c:v>8.3930519148891012</c:v>
                </c:pt>
                <c:pt idx="18">
                  <c:v>8.3930519148891012</c:v>
                </c:pt>
                <c:pt idx="19">
                  <c:v>8.3930519148891012</c:v>
                </c:pt>
                <c:pt idx="20">
                  <c:v>8.3930519148891012</c:v>
                </c:pt>
                <c:pt idx="21">
                  <c:v>8.3930519148891012</c:v>
                </c:pt>
                <c:pt idx="22">
                  <c:v>8.3930519148891012</c:v>
                </c:pt>
                <c:pt idx="23">
                  <c:v>8.3930519148891012</c:v>
                </c:pt>
                <c:pt idx="24">
                  <c:v>8.3930519148891012</c:v>
                </c:pt>
                <c:pt idx="25">
                  <c:v>8.3930519148891012</c:v>
                </c:pt>
                <c:pt idx="26">
                  <c:v>8.3930519148891012</c:v>
                </c:pt>
                <c:pt idx="27">
                  <c:v>8.3930519148891012</c:v>
                </c:pt>
                <c:pt idx="28">
                  <c:v>8.3930519148891012</c:v>
                </c:pt>
                <c:pt idx="29">
                  <c:v>8.3930519148891012</c:v>
                </c:pt>
                <c:pt idx="30">
                  <c:v>8.3930519148891012</c:v>
                </c:pt>
                <c:pt idx="31">
                  <c:v>8.3930519148891012</c:v>
                </c:pt>
                <c:pt idx="32">
                  <c:v>8.3930519148891012</c:v>
                </c:pt>
                <c:pt idx="33">
                  <c:v>8.3930519148891012</c:v>
                </c:pt>
                <c:pt idx="34">
                  <c:v>8.3930519148891012</c:v>
                </c:pt>
                <c:pt idx="35">
                  <c:v>8.3930519148891012</c:v>
                </c:pt>
                <c:pt idx="36">
                  <c:v>8.3930519148891012</c:v>
                </c:pt>
                <c:pt idx="37">
                  <c:v>8.3930519148891012</c:v>
                </c:pt>
                <c:pt idx="38">
                  <c:v>8.3930519148891012</c:v>
                </c:pt>
                <c:pt idx="39">
                  <c:v>8.3930519148891012</c:v>
                </c:pt>
                <c:pt idx="40">
                  <c:v>8.3930519148891012</c:v>
                </c:pt>
                <c:pt idx="41">
                  <c:v>8.3930519148891012</c:v>
                </c:pt>
                <c:pt idx="42">
                  <c:v>8.3930519148891012</c:v>
                </c:pt>
                <c:pt idx="43">
                  <c:v>8.3930519148891012</c:v>
                </c:pt>
                <c:pt idx="44">
                  <c:v>8.3930519148891012</c:v>
                </c:pt>
                <c:pt idx="45">
                  <c:v>8.3930519148891012</c:v>
                </c:pt>
                <c:pt idx="46">
                  <c:v>8.3930519148891012</c:v>
                </c:pt>
                <c:pt idx="47">
                  <c:v>8.3930519148891012</c:v>
                </c:pt>
                <c:pt idx="48">
                  <c:v>8.3930519148891012</c:v>
                </c:pt>
              </c:numCache>
            </c:numRef>
          </c:yVal>
          <c:smooth val="1"/>
          <c:extLst>
            <c:ext xmlns:c16="http://schemas.microsoft.com/office/drawing/2014/chart" uri="{C3380CC4-5D6E-409C-BE32-E72D297353CC}">
              <c16:uniqueId val="{00000000-31E2-4B3F-A696-105228048EAC}"/>
            </c:ext>
          </c:extLst>
        </c:ser>
        <c:ser>
          <c:idx val="1"/>
          <c:order val="1"/>
          <c:tx>
            <c:strRef>
              <c:f>'Net Zero 2070 - Valores'!$C$69:$D$69</c:f>
              <c:strCache>
                <c:ptCount val="2"/>
                <c:pt idx="0">
                  <c:v>Producción de cacao</c:v>
                </c:pt>
                <c:pt idx="1">
                  <c:v>Mton</c:v>
                </c:pt>
              </c:strCache>
            </c:strRef>
          </c:tx>
          <c:spPr>
            <a:ln w="19050" cap="rnd">
              <a:solidFill>
                <a:schemeClr val="accent2"/>
              </a:solidFill>
              <a:round/>
            </a:ln>
            <a:effectLst/>
          </c:spPr>
          <c:marker>
            <c:symbol val="none"/>
          </c:marker>
          <c:xVal>
            <c:strRef>
              <c:f>'Net Zero 2070 - Valores'!#REF!</c:f>
              <c:strCache>
                <c:ptCount val="1"/>
                <c:pt idx="0">
                  <c:v>#REF!</c:v>
                </c:pt>
              </c:strCache>
            </c:strRef>
          </c:xVal>
          <c:yVal>
            <c:numRef>
              <c:f>'Net Zero 2070 - Valores'!$E$69:$BA$69</c:f>
              <c:numCache>
                <c:formatCode>0.00</c:formatCode>
                <c:ptCount val="49"/>
                <c:pt idx="0">
                  <c:v>0.31249675189511994</c:v>
                </c:pt>
                <c:pt idx="1">
                  <c:v>0.32449999772973737</c:v>
                </c:pt>
                <c:pt idx="2">
                  <c:v>0.33662031958327426</c:v>
                </c:pt>
                <c:pt idx="3">
                  <c:v>0.34815879382555187</c:v>
                </c:pt>
                <c:pt idx="4">
                  <c:v>0.35867251538617989</c:v>
                </c:pt>
                <c:pt idx="5">
                  <c:v>0.37268148185929417</c:v>
                </c:pt>
                <c:pt idx="6">
                  <c:v>0.38594812144303992</c:v>
                </c:pt>
                <c:pt idx="7">
                  <c:v>0.39714133770207954</c:v>
                </c:pt>
                <c:pt idx="8">
                  <c:v>0.40938403742519708</c:v>
                </c:pt>
                <c:pt idx="9">
                  <c:v>0.42522336111932807</c:v>
                </c:pt>
                <c:pt idx="10">
                  <c:v>0.43865462716117892</c:v>
                </c:pt>
                <c:pt idx="11">
                  <c:v>0.45436467817071419</c:v>
                </c:pt>
                <c:pt idx="12">
                  <c:v>0.46821620255342905</c:v>
                </c:pt>
                <c:pt idx="13">
                  <c:v>0.48245850323327272</c:v>
                </c:pt>
                <c:pt idx="14">
                  <c:v>0.49803199169083667</c:v>
                </c:pt>
                <c:pt idx="15">
                  <c:v>0.51265929050027126</c:v>
                </c:pt>
                <c:pt idx="16">
                  <c:v>0.52807361113868523</c:v>
                </c:pt>
                <c:pt idx="17">
                  <c:v>0.54487692357416573</c:v>
                </c:pt>
                <c:pt idx="18">
                  <c:v>0.56082296752779925</c:v>
                </c:pt>
                <c:pt idx="19">
                  <c:v>0.57727500214737049</c:v>
                </c:pt>
                <c:pt idx="20">
                  <c:v>0.59386938853939664</c:v>
                </c:pt>
                <c:pt idx="21">
                  <c:v>0.60805530368732619</c:v>
                </c:pt>
                <c:pt idx="22">
                  <c:v>0.62526239009462681</c:v>
                </c:pt>
                <c:pt idx="23">
                  <c:v>0.6408392730336524</c:v>
                </c:pt>
                <c:pt idx="24">
                  <c:v>0.65953288281037448</c:v>
                </c:pt>
                <c:pt idx="25">
                  <c:v>0.67580597443559498</c:v>
                </c:pt>
                <c:pt idx="26">
                  <c:v>0.69210780201571109</c:v>
                </c:pt>
                <c:pt idx="27">
                  <c:v>0.70900892291773376</c:v>
                </c:pt>
                <c:pt idx="28">
                  <c:v>0.7261586087768539</c:v>
                </c:pt>
                <c:pt idx="29">
                  <c:v>0.74521553370903926</c:v>
                </c:pt>
                <c:pt idx="30">
                  <c:v>0.76312998726838566</c:v>
                </c:pt>
                <c:pt idx="31">
                  <c:v>0.78121088732071686</c:v>
                </c:pt>
                <c:pt idx="32">
                  <c:v>0.79989001022962103</c:v>
                </c:pt>
                <c:pt idx="33">
                  <c:v>0.81886579695274542</c:v>
                </c:pt>
                <c:pt idx="34">
                  <c:v>0.83840465418762811</c:v>
                </c:pt>
                <c:pt idx="35">
                  <c:v>0.85764811896365378</c:v>
                </c:pt>
                <c:pt idx="36">
                  <c:v>0.87719620099482742</c:v>
                </c:pt>
                <c:pt idx="37">
                  <c:v>0.89704552957683592</c:v>
                </c:pt>
                <c:pt idx="38">
                  <c:v>0.91713035213998884</c:v>
                </c:pt>
                <c:pt idx="39">
                  <c:v>0.93738817497725213</c:v>
                </c:pt>
                <c:pt idx="40">
                  <c:v>0.95785863939331151</c:v>
                </c:pt>
                <c:pt idx="41">
                  <c:v>0.97855782700848626</c:v>
                </c:pt>
                <c:pt idx="42">
                  <c:v>0.99948905407405164</c:v>
                </c:pt>
                <c:pt idx="43">
                  <c:v>1.0206086485644665</c:v>
                </c:pt>
                <c:pt idx="44">
                  <c:v>1.0419128715154558</c:v>
                </c:pt>
                <c:pt idx="45">
                  <c:v>1.0633796109473332</c:v>
                </c:pt>
                <c:pt idx="46">
                  <c:v>1.0850392787631811</c:v>
                </c:pt>
                <c:pt idx="47">
                  <c:v>1.1068793842238722</c:v>
                </c:pt>
                <c:pt idx="48">
                  <c:v>1.1288877625840885</c:v>
                </c:pt>
              </c:numCache>
            </c:numRef>
          </c:yVal>
          <c:smooth val="1"/>
          <c:extLst>
            <c:ext xmlns:c16="http://schemas.microsoft.com/office/drawing/2014/chart" uri="{C3380CC4-5D6E-409C-BE32-E72D297353CC}">
              <c16:uniqueId val="{00000001-31E2-4B3F-A696-105228048EAC}"/>
            </c:ext>
          </c:extLst>
        </c:ser>
        <c:ser>
          <c:idx val="2"/>
          <c:order val="2"/>
          <c:tx>
            <c:strRef>
              <c:f>'Net Zero 2070 - Valores'!$C$70:$D$70</c:f>
              <c:strCache>
                <c:ptCount val="2"/>
                <c:pt idx="0">
                  <c:v>Producción de café</c:v>
                </c:pt>
                <c:pt idx="1">
                  <c:v>Mton</c:v>
                </c:pt>
              </c:strCache>
            </c:strRef>
          </c:tx>
          <c:spPr>
            <a:ln w="19050" cap="rnd">
              <a:solidFill>
                <a:schemeClr val="accent3"/>
              </a:solidFill>
              <a:round/>
            </a:ln>
            <a:effectLst/>
          </c:spPr>
          <c:marker>
            <c:symbol val="none"/>
          </c:marker>
          <c:xVal>
            <c:strRef>
              <c:f>'Net Zero 2070 - Valores'!#REF!</c:f>
              <c:strCache>
                <c:ptCount val="1"/>
                <c:pt idx="0">
                  <c:v>#REF!</c:v>
                </c:pt>
              </c:strCache>
            </c:strRef>
          </c:xVal>
          <c:yVal>
            <c:numRef>
              <c:f>'Net Zero 2070 - Valores'!$E$70:$BA$70</c:f>
              <c:numCache>
                <c:formatCode>0.00</c:formatCode>
                <c:ptCount val="49"/>
                <c:pt idx="0">
                  <c:v>5.0550410479140006E-3</c:v>
                </c:pt>
                <c:pt idx="1">
                  <c:v>5.2171931117986669E-3</c:v>
                </c:pt>
                <c:pt idx="2">
                  <c:v>5.3793180702939409E-3</c:v>
                </c:pt>
                <c:pt idx="3">
                  <c:v>5.530320270792006E-3</c:v>
                </c:pt>
                <c:pt idx="4">
                  <c:v>5.6634107437101558E-3</c:v>
                </c:pt>
                <c:pt idx="5">
                  <c:v>5.8498611203597947E-3</c:v>
                </c:pt>
                <c:pt idx="6">
                  <c:v>6.0226121184084368E-3</c:v>
                </c:pt>
                <c:pt idx="7">
                  <c:v>6.1612585027817062E-3</c:v>
                </c:pt>
                <c:pt idx="8">
                  <c:v>6.3145657294678796E-3</c:v>
                </c:pt>
                <c:pt idx="9">
                  <c:v>6.5213505429991851E-3</c:v>
                </c:pt>
                <c:pt idx="10">
                  <c:v>6.6891405332745431E-3</c:v>
                </c:pt>
                <c:pt idx="11">
                  <c:v>6.889669824726951E-3</c:v>
                </c:pt>
                <c:pt idx="12">
                  <c:v>7.0600103067028309E-3</c:v>
                </c:pt>
                <c:pt idx="13">
                  <c:v>7.2343991352290223E-3</c:v>
                </c:pt>
                <c:pt idx="14">
                  <c:v>7.4267986887635038E-3</c:v>
                </c:pt>
                <c:pt idx="15">
                  <c:v>7.6031440041341184E-3</c:v>
                </c:pt>
                <c:pt idx="16">
                  <c:v>7.7892680017606413E-3</c:v>
                </c:pt>
                <c:pt idx="17">
                  <c:v>7.9938497970143164E-3</c:v>
                </c:pt>
                <c:pt idx="18">
                  <c:v>8.1838207308285813E-3</c:v>
                </c:pt>
                <c:pt idx="19">
                  <c:v>8.3792076147776503E-3</c:v>
                </c:pt>
                <c:pt idx="20">
                  <c:v>8.5746803124620227E-3</c:v>
                </c:pt>
                <c:pt idx="21">
                  <c:v>8.7336055669356722E-3</c:v>
                </c:pt>
                <c:pt idx="22">
                  <c:v>8.9341405513602302E-3</c:v>
                </c:pt>
                <c:pt idx="23">
                  <c:v>9.1095274853881698E-3</c:v>
                </c:pt>
                <c:pt idx="24">
                  <c:v>9.3272907296193946E-3</c:v>
                </c:pt>
                <c:pt idx="25">
                  <c:v>9.5088782528233856E-3</c:v>
                </c:pt>
                <c:pt idx="26">
                  <c:v>9.6891321207229677E-3</c:v>
                </c:pt>
                <c:pt idx="27">
                  <c:v>9.8760251247713669E-3</c:v>
                </c:pt>
                <c:pt idx="28">
                  <c:v>1.006460226703685E-2</c:v>
                </c:pt>
                <c:pt idx="29">
                  <c:v>1.0277719706883369E-2</c:v>
                </c:pt>
                <c:pt idx="30">
                  <c:v>1.0473167575077087E-2</c:v>
                </c:pt>
                <c:pt idx="31">
                  <c:v>1.0669086129276282E-2</c:v>
                </c:pt>
                <c:pt idx="32">
                  <c:v>1.0871342272173476E-2</c:v>
                </c:pt>
                <c:pt idx="33">
                  <c:v>1.1075771250163803E-2</c:v>
                </c:pt>
                <c:pt idx="34">
                  <c:v>1.1285933653486563E-2</c:v>
                </c:pt>
                <c:pt idx="35">
                  <c:v>1.1490252342769826E-2</c:v>
                </c:pt>
                <c:pt idx="36">
                  <c:v>1.1696816249328511E-2</c:v>
                </c:pt>
                <c:pt idx="37">
                  <c:v>1.1905554594499913E-2</c:v>
                </c:pt>
                <c:pt idx="38">
                  <c:v>1.2115573935416662E-2</c:v>
                </c:pt>
                <c:pt idx="39">
                  <c:v>1.2326040272565252E-2</c:v>
                </c:pt>
                <c:pt idx="40">
                  <c:v>1.2537471800513853E-2</c:v>
                </c:pt>
                <c:pt idx="41">
                  <c:v>1.2750070306546644E-2</c:v>
                </c:pt>
                <c:pt idx="42">
                  <c:v>1.2963868383552174E-2</c:v>
                </c:pt>
                <c:pt idx="43">
                  <c:v>1.3178291358353864E-2</c:v>
                </c:pt>
                <c:pt idx="44">
                  <c:v>1.339328818763443E-2</c:v>
                </c:pt>
                <c:pt idx="45">
                  <c:v>1.3608573617771605E-2</c:v>
                </c:pt>
                <c:pt idx="46">
                  <c:v>1.3824536644485186E-2</c:v>
                </c:pt>
                <c:pt idx="47">
                  <c:v>1.4041015210688127E-2</c:v>
                </c:pt>
                <c:pt idx="48">
                  <c:v>1.4257854212927351E-2</c:v>
                </c:pt>
              </c:numCache>
            </c:numRef>
          </c:yVal>
          <c:smooth val="1"/>
          <c:extLst>
            <c:ext xmlns:c16="http://schemas.microsoft.com/office/drawing/2014/chart" uri="{C3380CC4-5D6E-409C-BE32-E72D297353CC}">
              <c16:uniqueId val="{00000002-31E2-4B3F-A696-105228048EAC}"/>
            </c:ext>
          </c:extLst>
        </c:ser>
        <c:ser>
          <c:idx val="3"/>
          <c:order val="3"/>
          <c:tx>
            <c:strRef>
              <c:f>'Net Zero 2070 - Valores'!$C$71:$D$71</c:f>
              <c:strCache>
                <c:ptCount val="2"/>
                <c:pt idx="0">
                  <c:v>Producción de caña de azúcar</c:v>
                </c:pt>
                <c:pt idx="1">
                  <c:v>Mton</c:v>
                </c:pt>
              </c:strCache>
            </c:strRef>
          </c:tx>
          <c:spPr>
            <a:ln w="19050" cap="rnd">
              <a:solidFill>
                <a:schemeClr val="accent4"/>
              </a:solidFill>
              <a:round/>
            </a:ln>
            <a:effectLst/>
          </c:spPr>
          <c:marker>
            <c:symbol val="none"/>
          </c:marker>
          <c:xVal>
            <c:strRef>
              <c:f>'Net Zero 2070 - Valores'!#REF!</c:f>
              <c:strCache>
                <c:ptCount val="1"/>
                <c:pt idx="0">
                  <c:v>#REF!</c:v>
                </c:pt>
              </c:strCache>
            </c:strRef>
          </c:xVal>
          <c:yVal>
            <c:numRef>
              <c:f>'Net Zero 2070 - Valores'!$E$71:$BA$71</c:f>
              <c:numCache>
                <c:formatCode>0.00</c:formatCode>
                <c:ptCount val="49"/>
                <c:pt idx="0">
                  <c:v>11.999374130351402</c:v>
                </c:pt>
                <c:pt idx="1">
                  <c:v>12.384281643884584</c:v>
                </c:pt>
                <c:pt idx="2">
                  <c:v>12.769124816158186</c:v>
                </c:pt>
                <c:pt idx="3">
                  <c:v>13.127565406671357</c:v>
                </c:pt>
                <c:pt idx="4">
                  <c:v>13.443488138572672</c:v>
                </c:pt>
                <c:pt idx="5">
                  <c:v>11.599555523687965</c:v>
                </c:pt>
                <c:pt idx="6">
                  <c:v>11.599555523687965</c:v>
                </c:pt>
                <c:pt idx="7">
                  <c:v>11.599555523687965</c:v>
                </c:pt>
                <c:pt idx="8">
                  <c:v>11.599555523687965</c:v>
                </c:pt>
                <c:pt idx="9">
                  <c:v>11.599555523687965</c:v>
                </c:pt>
                <c:pt idx="10">
                  <c:v>11.599555523687965</c:v>
                </c:pt>
                <c:pt idx="11">
                  <c:v>11.599555523687965</c:v>
                </c:pt>
                <c:pt idx="12">
                  <c:v>11.599555523687965</c:v>
                </c:pt>
                <c:pt idx="13">
                  <c:v>11.599555523687965</c:v>
                </c:pt>
                <c:pt idx="14">
                  <c:v>11.599555523687965</c:v>
                </c:pt>
                <c:pt idx="15">
                  <c:v>11.599555523687965</c:v>
                </c:pt>
                <c:pt idx="16">
                  <c:v>11.599555523687965</c:v>
                </c:pt>
                <c:pt idx="17">
                  <c:v>11.599555523687965</c:v>
                </c:pt>
                <c:pt idx="18">
                  <c:v>11.599555523687965</c:v>
                </c:pt>
                <c:pt idx="19">
                  <c:v>11.599555523687965</c:v>
                </c:pt>
                <c:pt idx="20">
                  <c:v>11.599555523687965</c:v>
                </c:pt>
                <c:pt idx="21">
                  <c:v>11.599555523687965</c:v>
                </c:pt>
                <c:pt idx="22">
                  <c:v>11.599555523687965</c:v>
                </c:pt>
                <c:pt idx="23">
                  <c:v>11.599555523687965</c:v>
                </c:pt>
                <c:pt idx="24">
                  <c:v>11.599555523687965</c:v>
                </c:pt>
                <c:pt idx="25">
                  <c:v>11.599555523687965</c:v>
                </c:pt>
                <c:pt idx="26">
                  <c:v>11.599555523687965</c:v>
                </c:pt>
                <c:pt idx="27">
                  <c:v>11.599555523687965</c:v>
                </c:pt>
                <c:pt idx="28">
                  <c:v>11.599555523687965</c:v>
                </c:pt>
                <c:pt idx="29">
                  <c:v>11.599555523687965</c:v>
                </c:pt>
                <c:pt idx="30">
                  <c:v>11.599555523687965</c:v>
                </c:pt>
                <c:pt idx="31">
                  <c:v>11.599555523687965</c:v>
                </c:pt>
                <c:pt idx="32">
                  <c:v>11.599555523687965</c:v>
                </c:pt>
                <c:pt idx="33">
                  <c:v>11.599555523687965</c:v>
                </c:pt>
                <c:pt idx="34">
                  <c:v>11.599555523687965</c:v>
                </c:pt>
                <c:pt idx="35">
                  <c:v>11.599555523687965</c:v>
                </c:pt>
                <c:pt idx="36">
                  <c:v>11.599555523687965</c:v>
                </c:pt>
                <c:pt idx="37">
                  <c:v>11.599555523687965</c:v>
                </c:pt>
                <c:pt idx="38">
                  <c:v>11.599555523687965</c:v>
                </c:pt>
                <c:pt idx="39">
                  <c:v>11.599555523687965</c:v>
                </c:pt>
                <c:pt idx="40">
                  <c:v>11.599555523687965</c:v>
                </c:pt>
                <c:pt idx="41">
                  <c:v>11.599555523687965</c:v>
                </c:pt>
                <c:pt idx="42">
                  <c:v>11.599555523687965</c:v>
                </c:pt>
                <c:pt idx="43">
                  <c:v>11.599555523687965</c:v>
                </c:pt>
                <c:pt idx="44">
                  <c:v>11.599555523687965</c:v>
                </c:pt>
                <c:pt idx="45">
                  <c:v>11.599555523687965</c:v>
                </c:pt>
                <c:pt idx="46">
                  <c:v>11.599555523687965</c:v>
                </c:pt>
                <c:pt idx="47">
                  <c:v>11.599555523687965</c:v>
                </c:pt>
                <c:pt idx="48">
                  <c:v>11.599555523687965</c:v>
                </c:pt>
              </c:numCache>
            </c:numRef>
          </c:yVal>
          <c:smooth val="1"/>
          <c:extLst>
            <c:ext xmlns:c16="http://schemas.microsoft.com/office/drawing/2014/chart" uri="{C3380CC4-5D6E-409C-BE32-E72D297353CC}">
              <c16:uniqueId val="{00000003-31E2-4B3F-A696-105228048EAC}"/>
            </c:ext>
          </c:extLst>
        </c:ser>
        <c:ser>
          <c:idx val="4"/>
          <c:order val="4"/>
          <c:tx>
            <c:strRef>
              <c:f>'Net Zero 2070 - Valores'!$C$72:$D$72</c:f>
              <c:strCache>
                <c:ptCount val="2"/>
                <c:pt idx="0">
                  <c:v>Producción de maiz</c:v>
                </c:pt>
                <c:pt idx="1">
                  <c:v>Mton</c:v>
                </c:pt>
              </c:strCache>
            </c:strRef>
          </c:tx>
          <c:spPr>
            <a:ln w="19050" cap="rnd">
              <a:solidFill>
                <a:schemeClr val="accent5"/>
              </a:solidFill>
              <a:round/>
            </a:ln>
            <a:effectLst/>
          </c:spPr>
          <c:marker>
            <c:symbol val="none"/>
          </c:marker>
          <c:xVal>
            <c:strRef>
              <c:f>'Net Zero 2070 - Valores'!#REF!</c:f>
              <c:strCache>
                <c:ptCount val="1"/>
                <c:pt idx="0">
                  <c:v>#REF!</c:v>
                </c:pt>
              </c:strCache>
            </c:strRef>
          </c:xVal>
          <c:yVal>
            <c:numRef>
              <c:f>'Net Zero 2070 - Valores'!$E$72:$BA$72</c:f>
              <c:numCache>
                <c:formatCode>0.00</c:formatCode>
                <c:ptCount val="49"/>
                <c:pt idx="0">
                  <c:v>1.90132564352601</c:v>
                </c:pt>
                <c:pt idx="1">
                  <c:v>1.9623150349656324</c:v>
                </c:pt>
                <c:pt idx="2">
                  <c:v>2.0232942313996274</c:v>
                </c:pt>
                <c:pt idx="3">
                  <c:v>2.0800898841578381</c:v>
                </c:pt>
                <c:pt idx="4">
                  <c:v>2.1301484942996298</c:v>
                </c:pt>
                <c:pt idx="5">
                  <c:v>2.2002770805977234</c:v>
                </c:pt>
                <c:pt idx="6">
                  <c:v>2.2652529926469711</c:v>
                </c:pt>
                <c:pt idx="7">
                  <c:v>2.3174013181486686</c:v>
                </c:pt>
                <c:pt idx="8">
                  <c:v>2.3750639481201028</c:v>
                </c:pt>
                <c:pt idx="9">
                  <c:v>2.4528408177700656</c:v>
                </c:pt>
                <c:pt idx="10">
                  <c:v>2.5159507724101302</c:v>
                </c:pt>
                <c:pt idx="11">
                  <c:v>2.5913747858855301</c:v>
                </c:pt>
                <c:pt idx="12">
                  <c:v>2.6554440433735511</c:v>
                </c:pt>
                <c:pt idx="13">
                  <c:v>2.7210359838698865</c:v>
                </c:pt>
                <c:pt idx="14">
                  <c:v>2.7934022023576719</c:v>
                </c:pt>
                <c:pt idx="15">
                  <c:v>2.8597300258217739</c:v>
                </c:pt>
                <c:pt idx="16">
                  <c:v>2.9297358529176618</c:v>
                </c:pt>
                <c:pt idx="17">
                  <c:v>3.0066841130460173</c:v>
                </c:pt>
                <c:pt idx="18">
                  <c:v>3.0781368677441607</c:v>
                </c:pt>
                <c:pt idx="19">
                  <c:v>3.1516266948968616</c:v>
                </c:pt>
                <c:pt idx="20">
                  <c:v>3.2251487987123926</c:v>
                </c:pt>
                <c:pt idx="21">
                  <c:v>3.2849245075287112</c:v>
                </c:pt>
                <c:pt idx="22">
                  <c:v>3.3603506622713795</c:v>
                </c:pt>
                <c:pt idx="23">
                  <c:v>3.4263180148697008</c:v>
                </c:pt>
                <c:pt idx="24">
                  <c:v>3.5082241431384507</c:v>
                </c:pt>
                <c:pt idx="25">
                  <c:v>3.5765236902914048</c:v>
                </c:pt>
                <c:pt idx="26">
                  <c:v>3.6443216167837429</c:v>
                </c:pt>
                <c:pt idx="27">
                  <c:v>3.7146166861659129</c:v>
                </c:pt>
                <c:pt idx="28">
                  <c:v>3.7855452014784001</c:v>
                </c:pt>
                <c:pt idx="29">
                  <c:v>3.865703928108327</c:v>
                </c:pt>
                <c:pt idx="30">
                  <c:v>3.9392166929398917</c:v>
                </c:pt>
                <c:pt idx="31">
                  <c:v>4.0129064943897115</c:v>
                </c:pt>
                <c:pt idx="32">
                  <c:v>4.0889800192940813</c:v>
                </c:pt>
                <c:pt idx="33">
                  <c:v>4.1658708010797634</c:v>
                </c:pt>
                <c:pt idx="34">
                  <c:v>4.2449180655737901</c:v>
                </c:pt>
                <c:pt idx="35">
                  <c:v>4.3217673650559769</c:v>
                </c:pt>
                <c:pt idx="36">
                  <c:v>4.3994611461438691</c:v>
                </c:pt>
                <c:pt idx="37">
                  <c:v>4.4779727872363475</c:v>
                </c:pt>
                <c:pt idx="38">
                  <c:v>4.5569662424301933</c:v>
                </c:pt>
                <c:pt idx="39">
                  <c:v>4.6361278239340145</c:v>
                </c:pt>
                <c:pt idx="40">
                  <c:v>4.715652437508508</c:v>
                </c:pt>
                <c:pt idx="41">
                  <c:v>4.7956159803292469</c:v>
                </c:pt>
                <c:pt idx="42">
                  <c:v>4.8760307113856669</c:v>
                </c:pt>
                <c:pt idx="43">
                  <c:v>4.956680481919145</c:v>
                </c:pt>
                <c:pt idx="44">
                  <c:v>5.0375460932788423</c:v>
                </c:pt>
                <c:pt idx="45">
                  <c:v>5.1185202545403516</c:v>
                </c:pt>
                <c:pt idx="46">
                  <c:v>5.199749276590226</c:v>
                </c:pt>
                <c:pt idx="47">
                  <c:v>5.2811722057601562</c:v>
                </c:pt>
                <c:pt idx="48">
                  <c:v>5.3627307038151155</c:v>
                </c:pt>
              </c:numCache>
            </c:numRef>
          </c:yVal>
          <c:smooth val="1"/>
          <c:extLst>
            <c:ext xmlns:c16="http://schemas.microsoft.com/office/drawing/2014/chart" uri="{C3380CC4-5D6E-409C-BE32-E72D297353CC}">
              <c16:uniqueId val="{00000004-31E2-4B3F-A696-105228048EAC}"/>
            </c:ext>
          </c:extLst>
        </c:ser>
        <c:ser>
          <c:idx val="5"/>
          <c:order val="5"/>
          <c:tx>
            <c:strRef>
              <c:f>'Net Zero 2070 - Valores'!$C$73:$D$73</c:f>
              <c:strCache>
                <c:ptCount val="2"/>
                <c:pt idx="0">
                  <c:v>Producción de palma africana</c:v>
                </c:pt>
                <c:pt idx="1">
                  <c:v>Mton</c:v>
                </c:pt>
              </c:strCache>
            </c:strRef>
          </c:tx>
          <c:spPr>
            <a:ln w="19050" cap="rnd">
              <a:solidFill>
                <a:schemeClr val="accent6"/>
              </a:solidFill>
              <a:round/>
            </a:ln>
            <a:effectLst/>
          </c:spPr>
          <c:marker>
            <c:symbol val="none"/>
          </c:marker>
          <c:xVal>
            <c:strRef>
              <c:f>'Net Zero 2070 - Valores'!#REF!</c:f>
              <c:strCache>
                <c:ptCount val="1"/>
                <c:pt idx="0">
                  <c:v>#REF!</c:v>
                </c:pt>
              </c:strCache>
            </c:strRef>
          </c:xVal>
          <c:yVal>
            <c:numRef>
              <c:f>'Net Zero 2070 - Valores'!$E$73:$BA$73</c:f>
              <c:numCache>
                <c:formatCode>0.00</c:formatCode>
                <c:ptCount val="49"/>
                <c:pt idx="0">
                  <c:v>2.4846857594578502</c:v>
                </c:pt>
                <c:pt idx="1">
                  <c:v>2.5622488643670867</c:v>
                </c:pt>
                <c:pt idx="2">
                  <c:v>2.6396703120551241</c:v>
                </c:pt>
                <c:pt idx="3">
                  <c:v>2.711510349745077</c:v>
                </c:pt>
                <c:pt idx="4">
                  <c:v>2.7744571126567603</c:v>
                </c:pt>
                <c:pt idx="5">
                  <c:v>2.8634192109732499</c:v>
                </c:pt>
                <c:pt idx="6">
                  <c:v>2.9455347144997663</c:v>
                </c:pt>
                <c:pt idx="7">
                  <c:v>3.0108492033958001</c:v>
                </c:pt>
                <c:pt idx="8">
                  <c:v>3.0832151622388695</c:v>
                </c:pt>
                <c:pt idx="9">
                  <c:v>3.1815526031629129</c:v>
                </c:pt>
                <c:pt idx="10">
                  <c:v>3.260720298589892</c:v>
                </c:pt>
                <c:pt idx="11">
                  <c:v>3.3557047756964833</c:v>
                </c:pt>
                <c:pt idx="12">
                  <c:v>3.4358423255504991</c:v>
                </c:pt>
                <c:pt idx="13">
                  <c:v>3.517817893569481</c:v>
                </c:pt>
                <c:pt idx="14">
                  <c:v>3.6084108473313683</c:v>
                </c:pt>
                <c:pt idx="15">
                  <c:v>3.6910627224228723</c:v>
                </c:pt>
                <c:pt idx="16">
                  <c:v>3.7783238343056125</c:v>
                </c:pt>
                <c:pt idx="17">
                  <c:v>3.874389479121179</c:v>
                </c:pt>
                <c:pt idx="18">
                  <c:v>3.963223834377672</c:v>
                </c:pt>
                <c:pt idx="19">
                  <c:v>4.0545352753108226</c:v>
                </c:pt>
                <c:pt idx="20">
                  <c:v>4.1457407902025523</c:v>
                </c:pt>
                <c:pt idx="21">
                  <c:v>4.2191434610327931</c:v>
                </c:pt>
                <c:pt idx="22">
                  <c:v>4.3125132792783729</c:v>
                </c:pt>
                <c:pt idx="23">
                  <c:v>4.3936038478407378</c:v>
                </c:pt>
                <c:pt idx="24">
                  <c:v>4.4949863049601424</c:v>
                </c:pt>
                <c:pt idx="25">
                  <c:v>4.5787864820192956</c:v>
                </c:pt>
                <c:pt idx="26">
                  <c:v>4.6618109797548639</c:v>
                </c:pt>
                <c:pt idx="27">
                  <c:v>4.747894677359727</c:v>
                </c:pt>
                <c:pt idx="28">
                  <c:v>4.8346500631874108</c:v>
                </c:pt>
                <c:pt idx="29">
                  <c:v>4.9330459791260992</c:v>
                </c:pt>
                <c:pt idx="30">
                  <c:v>5.0228110419771221</c:v>
                </c:pt>
                <c:pt idx="31">
                  <c:v>5.1126590268760861</c:v>
                </c:pt>
                <c:pt idx="32">
                  <c:v>5.2053990044213707</c:v>
                </c:pt>
                <c:pt idx="33">
                  <c:v>5.2990315459123645</c:v>
                </c:pt>
                <c:pt idx="34">
                  <c:v>5.395256744287523</c:v>
                </c:pt>
                <c:pt idx="35">
                  <c:v>5.4885384297762156</c:v>
                </c:pt>
                <c:pt idx="36">
                  <c:v>5.5827444973764839</c:v>
                </c:pt>
                <c:pt idx="37">
                  <c:v>5.6778390716845175</c:v>
                </c:pt>
                <c:pt idx="38">
                  <c:v>5.77339437196233</c:v>
                </c:pt>
                <c:pt idx="39">
                  <c:v>5.8690122848587825</c:v>
                </c:pt>
                <c:pt idx="40">
                  <c:v>5.9649392956765688</c:v>
                </c:pt>
                <c:pt idx="41">
                  <c:v>6.0612706897195903</c:v>
                </c:pt>
                <c:pt idx="42">
                  <c:v>6.1580210808386431</c:v>
                </c:pt>
                <c:pt idx="43">
                  <c:v>6.2549168058038012</c:v>
                </c:pt>
                <c:pt idx="44">
                  <c:v>6.3519334060937771</c:v>
                </c:pt>
                <c:pt idx="45">
                  <c:v>6.4489355113193252</c:v>
                </c:pt>
                <c:pt idx="46">
                  <c:v>6.5461074448878032</c:v>
                </c:pt>
                <c:pt idx="47">
                  <c:v>6.6433722235542234</c:v>
                </c:pt>
                <c:pt idx="48">
                  <c:v>6.7406563942213547</c:v>
                </c:pt>
              </c:numCache>
            </c:numRef>
          </c:yVal>
          <c:smooth val="1"/>
          <c:extLst>
            <c:ext xmlns:c16="http://schemas.microsoft.com/office/drawing/2014/chart" uri="{C3380CC4-5D6E-409C-BE32-E72D297353CC}">
              <c16:uniqueId val="{00000005-31E2-4B3F-A696-105228048EAC}"/>
            </c:ext>
          </c:extLst>
        </c:ser>
        <c:ser>
          <c:idx val="6"/>
          <c:order val="6"/>
          <c:tx>
            <c:strRef>
              <c:f>'Net Zero 2070 - Valores'!$C$74:$D$74</c:f>
              <c:strCache>
                <c:ptCount val="2"/>
                <c:pt idx="0">
                  <c:v>Producción de soya</c:v>
                </c:pt>
                <c:pt idx="1">
                  <c:v>Mton</c:v>
                </c:pt>
              </c:strCache>
            </c:strRef>
          </c:tx>
          <c:spPr>
            <a:ln w="19050" cap="rnd">
              <a:solidFill>
                <a:schemeClr val="accent1">
                  <a:lumMod val="60000"/>
                </a:schemeClr>
              </a:solidFill>
              <a:round/>
            </a:ln>
            <a:effectLst/>
          </c:spPr>
          <c:marker>
            <c:symbol val="none"/>
          </c:marker>
          <c:xVal>
            <c:strRef>
              <c:f>'Net Zero 2070 - Valores'!#REF!</c:f>
              <c:strCache>
                <c:ptCount val="1"/>
                <c:pt idx="0">
                  <c:v>#REF!</c:v>
                </c:pt>
              </c:strCache>
            </c:strRef>
          </c:xVal>
          <c:yVal>
            <c:numRef>
              <c:f>'Net Zero 2070 - Valores'!$E$74:$BA$74</c:f>
              <c:numCache>
                <c:formatCode>0.00</c:formatCode>
                <c:ptCount val="49"/>
                <c:pt idx="0">
                  <c:v>2.0640646556634005E-2</c:v>
                </c:pt>
                <c:pt idx="1">
                  <c:v>2.1302742750779306E-2</c:v>
                </c:pt>
                <c:pt idx="2">
                  <c:v>2.1964728268719032E-2</c:v>
                </c:pt>
                <c:pt idx="3">
                  <c:v>2.2581297554747023E-2</c:v>
                </c:pt>
                <c:pt idx="4">
                  <c:v>2.312473001860256E-2</c:v>
                </c:pt>
                <c:pt idx="5">
                  <c:v>2.3886040616933824E-2</c:v>
                </c:pt>
                <c:pt idx="6">
                  <c:v>2.459141417557173E-2</c:v>
                </c:pt>
                <c:pt idx="7">
                  <c:v>2.5157532430414555E-2</c:v>
                </c:pt>
                <c:pt idx="8">
                  <c:v>2.5783513555120326E-2</c:v>
                </c:pt>
                <c:pt idx="9">
                  <c:v>2.6627853335732091E-2</c:v>
                </c:pt>
                <c:pt idx="10">
                  <c:v>2.7312970202675011E-2</c:v>
                </c:pt>
                <c:pt idx="11">
                  <c:v>2.8131767555632094E-2</c:v>
                </c:pt>
                <c:pt idx="12">
                  <c:v>2.8827298541320465E-2</c:v>
                </c:pt>
                <c:pt idx="13">
                  <c:v>2.9539359657920091E-2</c:v>
                </c:pt>
                <c:pt idx="14">
                  <c:v>3.0324961821091088E-2</c:v>
                </c:pt>
                <c:pt idx="15">
                  <c:v>3.1045011627211853E-2</c:v>
                </c:pt>
                <c:pt idx="16">
                  <c:v>3.1804989560981975E-2</c:v>
                </c:pt>
                <c:pt idx="17">
                  <c:v>3.2640334019657609E-2</c:v>
                </c:pt>
                <c:pt idx="18">
                  <c:v>3.3416019689413351E-2</c:v>
                </c:pt>
                <c:pt idx="19">
                  <c:v>3.4213819662780351E-2</c:v>
                </c:pt>
                <c:pt idx="20">
                  <c:v>3.5011970029143802E-2</c:v>
                </c:pt>
                <c:pt idx="21">
                  <c:v>3.566089057705258E-2</c:v>
                </c:pt>
                <c:pt idx="22">
                  <c:v>3.6479711175444247E-2</c:v>
                </c:pt>
                <c:pt idx="23">
                  <c:v>3.7195847737266287E-2</c:v>
                </c:pt>
                <c:pt idx="24">
                  <c:v>3.8085014435340375E-2</c:v>
                </c:pt>
                <c:pt idx="25">
                  <c:v>3.8826469123842806E-2</c:v>
                </c:pt>
                <c:pt idx="26">
                  <c:v>3.9562478256610738E-2</c:v>
                </c:pt>
                <c:pt idx="27">
                  <c:v>4.0325596182638743E-2</c:v>
                </c:pt>
                <c:pt idx="28">
                  <c:v>4.1095590749501497E-2</c:v>
                </c:pt>
                <c:pt idx="29">
                  <c:v>4.1965787788305356E-2</c:v>
                </c:pt>
                <c:pt idx="30">
                  <c:v>4.276383677136926E-2</c:v>
                </c:pt>
                <c:pt idx="31">
                  <c:v>4.3563807650494189E-2</c:v>
                </c:pt>
                <c:pt idx="32">
                  <c:v>4.438965605011732E-2</c:v>
                </c:pt>
                <c:pt idx="33">
                  <c:v>4.5224376528277134E-2</c:v>
                </c:pt>
                <c:pt idx="34">
                  <c:v>4.6082507618680026E-2</c:v>
                </c:pt>
                <c:pt idx="35">
                  <c:v>4.6916777768108556E-2</c:v>
                </c:pt>
                <c:pt idx="36">
                  <c:v>4.7760215545610836E-2</c:v>
                </c:pt>
                <c:pt idx="37">
                  <c:v>4.861253194911018E-2</c:v>
                </c:pt>
                <c:pt idx="38">
                  <c:v>4.9470078889843463E-2</c:v>
                </c:pt>
                <c:pt idx="39">
                  <c:v>5.0329450997008862E-2</c:v>
                </c:pt>
                <c:pt idx="40">
                  <c:v>5.1192764152718444E-2</c:v>
                </c:pt>
                <c:pt idx="41">
                  <c:v>5.2060842290936944E-2</c:v>
                </c:pt>
                <c:pt idx="42">
                  <c:v>5.2933818494321133E-2</c:v>
                </c:pt>
                <c:pt idx="43">
                  <c:v>5.380934626838936E-2</c:v>
                </c:pt>
                <c:pt idx="44">
                  <c:v>5.4687217194048496E-2</c:v>
                </c:pt>
                <c:pt idx="45">
                  <c:v>5.556626652918456E-2</c:v>
                </c:pt>
                <c:pt idx="46">
                  <c:v>5.6448082613652431E-2</c:v>
                </c:pt>
                <c:pt idx="47">
                  <c:v>5.7332003739065593E-2</c:v>
                </c:pt>
                <c:pt idx="48">
                  <c:v>5.8217396589982179E-2</c:v>
                </c:pt>
              </c:numCache>
            </c:numRef>
          </c:yVal>
          <c:smooth val="1"/>
          <c:extLst>
            <c:ext xmlns:c16="http://schemas.microsoft.com/office/drawing/2014/chart" uri="{C3380CC4-5D6E-409C-BE32-E72D297353CC}">
              <c16:uniqueId val="{00000006-31E2-4B3F-A696-105228048EAC}"/>
            </c:ext>
          </c:extLst>
        </c:ser>
        <c:ser>
          <c:idx val="7"/>
          <c:order val="7"/>
          <c:tx>
            <c:strRef>
              <c:f>'Net Zero 2070 - Valores'!$C$75:$D$75</c:f>
              <c:strCache>
                <c:ptCount val="2"/>
                <c:pt idx="0">
                  <c:v>Producción de palmito</c:v>
                </c:pt>
                <c:pt idx="1">
                  <c:v>Mton</c:v>
                </c:pt>
              </c:strCache>
            </c:strRef>
          </c:tx>
          <c:spPr>
            <a:ln w="19050" cap="rnd">
              <a:solidFill>
                <a:schemeClr val="accent2">
                  <a:lumMod val="60000"/>
                </a:schemeClr>
              </a:solidFill>
              <a:round/>
            </a:ln>
            <a:effectLst/>
          </c:spPr>
          <c:marker>
            <c:symbol val="none"/>
          </c:marker>
          <c:xVal>
            <c:strRef>
              <c:f>'Net Zero 2070 - Valores'!#REF!</c:f>
              <c:strCache>
                <c:ptCount val="1"/>
                <c:pt idx="0">
                  <c:v>#REF!</c:v>
                </c:pt>
              </c:strCache>
            </c:strRef>
          </c:xVal>
          <c:yVal>
            <c:numRef>
              <c:f>'Net Zero 2070 - Valores'!$E$75:$BA$75</c:f>
              <c:numCache>
                <c:formatCode>0.00</c:formatCode>
                <c:ptCount val="49"/>
                <c:pt idx="0">
                  <c:v>2.8613632089575763E-2</c:v>
                </c:pt>
                <c:pt idx="1">
                  <c:v>2.9506848521130603E-2</c:v>
                </c:pt>
                <c:pt idx="2">
                  <c:v>3.0398433628645853E-2</c:v>
                </c:pt>
                <c:pt idx="3">
                  <c:v>3.1225743239101413E-2</c:v>
                </c:pt>
                <c:pt idx="4">
                  <c:v>3.1950637929839959E-2</c:v>
                </c:pt>
                <c:pt idx="5">
                  <c:v>3.2975125127649677E-2</c:v>
                </c:pt>
                <c:pt idx="6">
                  <c:v>3.3920766964978318E-2</c:v>
                </c:pt>
                <c:pt idx="7">
                  <c:v>3.4672928379465423E-2</c:v>
                </c:pt>
                <c:pt idx="8">
                  <c:v>3.5506294495990666E-2</c:v>
                </c:pt>
                <c:pt idx="9">
                  <c:v>3.6638748104870729E-2</c:v>
                </c:pt>
                <c:pt idx="10">
                  <c:v>3.7550442994940633E-2</c:v>
                </c:pt>
                <c:pt idx="11">
                  <c:v>3.8644283884800998E-2</c:v>
                </c:pt>
                <c:pt idx="12">
                  <c:v>3.9567147614894244E-2</c:v>
                </c:pt>
                <c:pt idx="13">
                  <c:v>4.0511177955431528E-2</c:v>
                </c:pt>
                <c:pt idx="14">
                  <c:v>4.1554446078566822E-2</c:v>
                </c:pt>
                <c:pt idx="15">
                  <c:v>4.2506264768869893E-2</c:v>
                </c:pt>
                <c:pt idx="16">
                  <c:v>4.3511163413149478E-2</c:v>
                </c:pt>
                <c:pt idx="17">
                  <c:v>4.4617455026379586E-2</c:v>
                </c:pt>
                <c:pt idx="18">
                  <c:v>4.5640471135579078E-2</c:v>
                </c:pt>
                <c:pt idx="19">
                  <c:v>4.6692013354342511E-2</c:v>
                </c:pt>
                <c:pt idx="20">
                  <c:v>4.7742335729201571E-2</c:v>
                </c:pt>
                <c:pt idx="21">
                  <c:v>4.8587640617167381E-2</c:v>
                </c:pt>
                <c:pt idx="22">
                  <c:v>4.9662887101508506E-2</c:v>
                </c:pt>
                <c:pt idx="23">
                  <c:v>5.059672579155048E-2</c:v>
                </c:pt>
                <c:pt idx="24">
                  <c:v>5.1764245795764129E-2</c:v>
                </c:pt>
                <c:pt idx="25">
                  <c:v>5.2729288327313509E-2</c:v>
                </c:pt>
                <c:pt idx="26">
                  <c:v>5.3685398138618473E-2</c:v>
                </c:pt>
                <c:pt idx="27">
                  <c:v>5.4676737684393968E-2</c:v>
                </c:pt>
                <c:pt idx="28">
                  <c:v>5.5675812389279059E-2</c:v>
                </c:pt>
                <c:pt idx="29">
                  <c:v>5.6808939396213246E-2</c:v>
                </c:pt>
                <c:pt idx="30">
                  <c:v>5.7842673530656571E-2</c:v>
                </c:pt>
                <c:pt idx="31">
                  <c:v>5.8877362595099743E-2</c:v>
                </c:pt>
                <c:pt idx="32">
                  <c:v>5.9945355836247188E-2</c:v>
                </c:pt>
                <c:pt idx="33">
                  <c:v>6.1023627840518582E-2</c:v>
                </c:pt>
                <c:pt idx="34">
                  <c:v>6.2131756871955553E-2</c:v>
                </c:pt>
                <c:pt idx="35">
                  <c:v>6.3205988419791748E-2</c:v>
                </c:pt>
                <c:pt idx="36">
                  <c:v>6.4290865148633289E-2</c:v>
                </c:pt>
                <c:pt idx="37">
                  <c:v>6.5385973917461496E-2</c:v>
                </c:pt>
                <c:pt idx="38">
                  <c:v>6.6486388404867286E-2</c:v>
                </c:pt>
                <c:pt idx="39">
                  <c:v>6.7587523938959601E-2</c:v>
                </c:pt>
                <c:pt idx="40">
                  <c:v>6.869221904357993E-2</c:v>
                </c:pt>
                <c:pt idx="41">
                  <c:v>6.9801571023938358E-2</c:v>
                </c:pt>
                <c:pt idx="42">
                  <c:v>7.0915748173087059E-2</c:v>
                </c:pt>
                <c:pt idx="43">
                  <c:v>7.2031598986274287E-2</c:v>
                </c:pt>
                <c:pt idx="44">
                  <c:v>7.3148841799258638E-2</c:v>
                </c:pt>
                <c:pt idx="45">
                  <c:v>7.4265917687134184E-2</c:v>
                </c:pt>
                <c:pt idx="46">
                  <c:v>7.5384949317583827E-2</c:v>
                </c:pt>
                <c:pt idx="47">
                  <c:v>7.6505050151840739E-2</c:v>
                </c:pt>
                <c:pt idx="48">
                  <c:v>7.762537430430666E-2</c:v>
                </c:pt>
              </c:numCache>
            </c:numRef>
          </c:yVal>
          <c:smooth val="1"/>
          <c:extLst>
            <c:ext xmlns:c16="http://schemas.microsoft.com/office/drawing/2014/chart" uri="{C3380CC4-5D6E-409C-BE32-E72D297353CC}">
              <c16:uniqueId val="{00000007-31E2-4B3F-A696-105228048EAC}"/>
            </c:ext>
          </c:extLst>
        </c:ser>
        <c:ser>
          <c:idx val="8"/>
          <c:order val="8"/>
          <c:tx>
            <c:strRef>
              <c:f>'Net Zero 2070 - Valores'!$C$76:$D$76</c:f>
              <c:strCache>
                <c:ptCount val="2"/>
                <c:pt idx="0">
                  <c:v>Producción de legumbres</c:v>
                </c:pt>
                <c:pt idx="1">
                  <c:v>Mton</c:v>
                </c:pt>
              </c:strCache>
            </c:strRef>
          </c:tx>
          <c:spPr>
            <a:ln w="19050" cap="rnd">
              <a:solidFill>
                <a:schemeClr val="accent3">
                  <a:lumMod val="60000"/>
                </a:schemeClr>
              </a:solidFill>
              <a:round/>
            </a:ln>
            <a:effectLst/>
          </c:spPr>
          <c:marker>
            <c:symbol val="none"/>
          </c:marker>
          <c:xVal>
            <c:strRef>
              <c:f>'Net Zero 2070 - Valores'!#REF!</c:f>
              <c:strCache>
                <c:ptCount val="1"/>
                <c:pt idx="0">
                  <c:v>#REF!</c:v>
                </c:pt>
              </c:strCache>
            </c:strRef>
          </c:xVal>
          <c:yVal>
            <c:numRef>
              <c:f>'Net Zero 2070 - Valores'!$E$76:$BA$76</c:f>
              <c:numCache>
                <c:formatCode>0.00</c:formatCode>
                <c:ptCount val="49"/>
                <c:pt idx="0">
                  <c:v>9.0490030172099986E-2</c:v>
                </c:pt>
                <c:pt idx="1">
                  <c:v>9.3495375500870156E-2</c:v>
                </c:pt>
                <c:pt idx="2">
                  <c:v>9.6506395791134444E-2</c:v>
                </c:pt>
                <c:pt idx="3">
                  <c:v>9.932379379641465E-2</c:v>
                </c:pt>
                <c:pt idx="4">
                  <c:v>0.10182483605498691</c:v>
                </c:pt>
                <c:pt idx="5">
                  <c:v>0.1052912696079355</c:v>
                </c:pt>
                <c:pt idx="6">
                  <c:v>0.10851789490213364</c:v>
                </c:pt>
                <c:pt idx="7">
                  <c:v>0.11113582485567491</c:v>
                </c:pt>
                <c:pt idx="8">
                  <c:v>0.11402362451449219</c:v>
                </c:pt>
                <c:pt idx="9">
                  <c:v>0.11788380369966885</c:v>
                </c:pt>
                <c:pt idx="10">
                  <c:v>0.12104607119522307</c:v>
                </c:pt>
                <c:pt idx="11">
                  <c:v>0.12480762496762116</c:v>
                </c:pt>
                <c:pt idx="12">
                  <c:v>0.12802917038600123</c:v>
                </c:pt>
                <c:pt idx="13">
                  <c:v>0.13133047403963019</c:v>
                </c:pt>
                <c:pt idx="14">
                  <c:v>0.13496548426693694</c:v>
                </c:pt>
                <c:pt idx="15">
                  <c:v>0.13831550835439818</c:v>
                </c:pt>
                <c:pt idx="16">
                  <c:v>0.14185004799615927</c:v>
                </c:pt>
                <c:pt idx="17">
                  <c:v>0.14572786210610544</c:v>
                </c:pt>
                <c:pt idx="18">
                  <c:v>0.1493465119788136</c:v>
                </c:pt>
                <c:pt idx="19">
                  <c:v>0.1530709925137447</c:v>
                </c:pt>
                <c:pt idx="20">
                  <c:v>0.15680411842396175</c:v>
                </c:pt>
                <c:pt idx="21">
                  <c:v>0.15987527331472248</c:v>
                </c:pt>
                <c:pt idx="22">
                  <c:v>0.16371456859721231</c:v>
                </c:pt>
                <c:pt idx="23">
                  <c:v>0.16709976923762374</c:v>
                </c:pt>
                <c:pt idx="24">
                  <c:v>0.17126933139213163</c:v>
                </c:pt>
                <c:pt idx="25">
                  <c:v>0.17478175973550328</c:v>
                </c:pt>
                <c:pt idx="26">
                  <c:v>0.17827608183328422</c:v>
                </c:pt>
                <c:pt idx="27">
                  <c:v>0.18189904827184708</c:v>
                </c:pt>
                <c:pt idx="28">
                  <c:v>0.18555965582465792</c:v>
                </c:pt>
                <c:pt idx="29">
                  <c:v>0.18967979868343632</c:v>
                </c:pt>
                <c:pt idx="30">
                  <c:v>0.19348103747670534</c:v>
                </c:pt>
                <c:pt idx="31">
                  <c:v>0.19729782690900854</c:v>
                </c:pt>
                <c:pt idx="32">
                  <c:v>0.20123877417432195</c:v>
                </c:pt>
                <c:pt idx="33">
                  <c:v>0.20522703863096187</c:v>
                </c:pt>
                <c:pt idx="34">
                  <c:v>0.20932875975665222</c:v>
                </c:pt>
                <c:pt idx="35">
                  <c:v>0.21332928926270575</c:v>
                </c:pt>
                <c:pt idx="36">
                  <c:v>0.21737861213362258</c:v>
                </c:pt>
                <c:pt idx="37">
                  <c:v>0.22147551348504019</c:v>
                </c:pt>
                <c:pt idx="38">
                  <c:v>0.22560345407266558</c:v>
                </c:pt>
                <c:pt idx="39">
                  <c:v>0.22974693717232345</c:v>
                </c:pt>
                <c:pt idx="40">
                  <c:v>0.23391563357336354</c:v>
                </c:pt>
                <c:pt idx="41">
                  <c:v>0.23811334258961483</c:v>
                </c:pt>
                <c:pt idx="42">
                  <c:v>0.24234071517392036</c:v>
                </c:pt>
                <c:pt idx="43">
                  <c:v>0.24658704154146971</c:v>
                </c:pt>
                <c:pt idx="44">
                  <c:v>0.25085137769839233</c:v>
                </c:pt>
                <c:pt idx="45">
                  <c:v>0.25512838504403407</c:v>
                </c:pt>
                <c:pt idx="46">
                  <c:v>0.25942535713289472</c:v>
                </c:pt>
                <c:pt idx="47">
                  <c:v>0.2637392647268112</c:v>
                </c:pt>
                <c:pt idx="48">
                  <c:v>0.26806719767597775</c:v>
                </c:pt>
              </c:numCache>
            </c:numRef>
          </c:yVal>
          <c:smooth val="1"/>
          <c:extLst>
            <c:ext xmlns:c16="http://schemas.microsoft.com/office/drawing/2014/chart" uri="{C3380CC4-5D6E-409C-BE32-E72D297353CC}">
              <c16:uniqueId val="{00000008-31E2-4B3F-A696-105228048EAC}"/>
            </c:ext>
          </c:extLst>
        </c:ser>
        <c:ser>
          <c:idx val="9"/>
          <c:order val="9"/>
          <c:tx>
            <c:strRef>
              <c:f>'Net Zero 2070 - Valores'!$C$77:$D$77</c:f>
              <c:strCache>
                <c:ptCount val="2"/>
                <c:pt idx="0">
                  <c:v>Producción de cereales y pseudocereales</c:v>
                </c:pt>
                <c:pt idx="1">
                  <c:v>Mton</c:v>
                </c:pt>
              </c:strCache>
            </c:strRef>
          </c:tx>
          <c:spPr>
            <a:ln w="19050" cap="rnd">
              <a:solidFill>
                <a:schemeClr val="accent4">
                  <a:lumMod val="60000"/>
                </a:schemeClr>
              </a:solidFill>
              <a:round/>
            </a:ln>
            <a:effectLst/>
          </c:spPr>
          <c:marker>
            <c:symbol val="none"/>
          </c:marker>
          <c:xVal>
            <c:strRef>
              <c:f>'Net Zero 2070 - Valores'!#REF!</c:f>
              <c:strCache>
                <c:ptCount val="1"/>
                <c:pt idx="0">
                  <c:v>#REF!</c:v>
                </c:pt>
              </c:strCache>
            </c:strRef>
          </c:xVal>
          <c:yVal>
            <c:numRef>
              <c:f>'Net Zero 2070 - Valores'!$E$77:$BA$77</c:f>
              <c:numCache>
                <c:formatCode>0.00</c:formatCode>
                <c:ptCount val="49"/>
                <c:pt idx="0">
                  <c:v>2.7816659482299996E-2</c:v>
                </c:pt>
                <c:pt idx="1">
                  <c:v>2.8704763795502596E-2</c:v>
                </c:pt>
                <c:pt idx="2">
                  <c:v>2.9592468214696514E-2</c:v>
                </c:pt>
                <c:pt idx="3">
                  <c:v>3.0418743522466041E-2</c:v>
                </c:pt>
                <c:pt idx="4">
                  <c:v>3.114628069877284E-2</c:v>
                </c:pt>
                <c:pt idx="5">
                  <c:v>3.2167029317992139E-2</c:v>
                </c:pt>
                <c:pt idx="6">
                  <c:v>3.3112172834715944E-2</c:v>
                </c:pt>
                <c:pt idx="7">
                  <c:v>3.3869573313593207E-2</c:v>
                </c:pt>
                <c:pt idx="8">
                  <c:v>3.4707346544025811E-2</c:v>
                </c:pt>
                <c:pt idx="9">
                  <c:v>3.583878010174605E-2</c:v>
                </c:pt>
                <c:pt idx="10">
                  <c:v>3.6755629247361005E-2</c:v>
                </c:pt>
                <c:pt idx="11">
                  <c:v>3.7852096623572813E-2</c:v>
                </c:pt>
                <c:pt idx="12">
                  <c:v>3.8782426054932248E-2</c:v>
                </c:pt>
                <c:pt idx="13">
                  <c:v>3.9734735864869537E-2</c:v>
                </c:pt>
                <c:pt idx="14">
                  <c:v>4.0785694460705055E-2</c:v>
                </c:pt>
                <c:pt idx="15">
                  <c:v>4.1748212808619595E-2</c:v>
                </c:pt>
                <c:pt idx="16">
                  <c:v>4.2764155489145722E-2</c:v>
                </c:pt>
                <c:pt idx="17">
                  <c:v>4.3881143391825757E-2</c:v>
                </c:pt>
                <c:pt idx="18">
                  <c:v>4.4917634244684389E-2</c:v>
                </c:pt>
                <c:pt idx="19">
                  <c:v>4.5983566305446692E-2</c:v>
                </c:pt>
                <c:pt idx="20">
                  <c:v>4.7049681208953475E-2</c:v>
                </c:pt>
                <c:pt idx="21">
                  <c:v>4.7914999361862727E-2</c:v>
                </c:pt>
                <c:pt idx="22">
                  <c:v>4.9008337873930642E-2</c:v>
                </c:pt>
                <c:pt idx="23">
                  <c:v>4.9963452375634175E-2</c:v>
                </c:pt>
                <c:pt idx="24">
                  <c:v>5.1150703839165652E-2</c:v>
                </c:pt>
                <c:pt idx="25">
                  <c:v>5.213927800553151E-2</c:v>
                </c:pt>
                <c:pt idx="26">
                  <c:v>5.3120278637166625E-2</c:v>
                </c:pt>
                <c:pt idx="27">
                  <c:v>5.4137414026523653E-2</c:v>
                </c:pt>
                <c:pt idx="28">
                  <c:v>5.5163511810083499E-2</c:v>
                </c:pt>
                <c:pt idx="29">
                  <c:v>5.6323825009132113E-2</c:v>
                </c:pt>
                <c:pt idx="30">
                  <c:v>5.7387012768579167E-2</c:v>
                </c:pt>
                <c:pt idx="31">
                  <c:v>5.8452500590686685E-2</c:v>
                </c:pt>
                <c:pt idx="32">
                  <c:v>5.9552426728164465E-2</c:v>
                </c:pt>
                <c:pt idx="33">
                  <c:v>6.0663966669473351E-2</c:v>
                </c:pt>
                <c:pt idx="34">
                  <c:v>6.1806615724854741E-2</c:v>
                </c:pt>
                <c:pt idx="35">
                  <c:v>6.2916969186291249E-2</c:v>
                </c:pt>
                <c:pt idx="36">
                  <c:v>6.4039327407595659E-2</c:v>
                </c:pt>
                <c:pt idx="37">
                  <c:v>6.5173298789536274E-2</c:v>
                </c:pt>
                <c:pt idx="38">
                  <c:v>6.6313989148294769E-2</c:v>
                </c:pt>
                <c:pt idx="39">
                  <c:v>6.7456832280413798E-2</c:v>
                </c:pt>
                <c:pt idx="40">
                  <c:v>6.8604663622221021E-2</c:v>
                </c:pt>
                <c:pt idx="41">
                  <c:v>6.9758585943168999E-2</c:v>
                </c:pt>
                <c:pt idx="42">
                  <c:v>7.0918775846133E-2</c:v>
                </c:pt>
                <c:pt idx="43">
                  <c:v>7.2082088245428888E-2</c:v>
                </c:pt>
                <c:pt idx="44">
                  <c:v>7.3248243494208817E-2</c:v>
                </c:pt>
                <c:pt idx="45">
                  <c:v>7.4415681366264835E-2</c:v>
                </c:pt>
                <c:pt idx="46">
                  <c:v>7.5586528971583286E-2</c:v>
                </c:pt>
                <c:pt idx="47">
                  <c:v>7.675989977020635E-2</c:v>
                </c:pt>
                <c:pt idx="48">
                  <c:v>7.7934945705651418E-2</c:v>
                </c:pt>
              </c:numCache>
            </c:numRef>
          </c:yVal>
          <c:smooth val="1"/>
          <c:extLst>
            <c:ext xmlns:c16="http://schemas.microsoft.com/office/drawing/2014/chart" uri="{C3380CC4-5D6E-409C-BE32-E72D297353CC}">
              <c16:uniqueId val="{00000009-31E2-4B3F-A696-105228048EAC}"/>
            </c:ext>
          </c:extLst>
        </c:ser>
        <c:ser>
          <c:idx val="10"/>
          <c:order val="10"/>
          <c:tx>
            <c:strRef>
              <c:f>'Net Zero 2070 - Valores'!$C$78:$D$78</c:f>
              <c:strCache>
                <c:ptCount val="2"/>
                <c:pt idx="0">
                  <c:v>Producción de tubérculos</c:v>
                </c:pt>
                <c:pt idx="1">
                  <c:v>Mton</c:v>
                </c:pt>
              </c:strCache>
            </c:strRef>
          </c:tx>
          <c:spPr>
            <a:ln w="19050" cap="rnd">
              <a:solidFill>
                <a:schemeClr val="accent5">
                  <a:lumMod val="60000"/>
                </a:schemeClr>
              </a:solidFill>
              <a:round/>
            </a:ln>
            <a:effectLst/>
          </c:spPr>
          <c:marker>
            <c:symbol val="none"/>
          </c:marker>
          <c:xVal>
            <c:strRef>
              <c:f>'Net Zero 2070 - Valores'!#REF!</c:f>
              <c:strCache>
                <c:ptCount val="1"/>
                <c:pt idx="0">
                  <c:v>#REF!</c:v>
                </c:pt>
              </c:strCache>
            </c:strRef>
          </c:xVal>
          <c:yVal>
            <c:numRef>
              <c:f>'Net Zero 2070 - Valores'!$E$78:$BA$78</c:f>
              <c:numCache>
                <c:formatCode>0.00</c:formatCode>
                <c:ptCount val="49"/>
                <c:pt idx="0">
                  <c:v>0.35091774751994997</c:v>
                </c:pt>
                <c:pt idx="1">
                  <c:v>0.36257239070313685</c:v>
                </c:pt>
                <c:pt idx="2">
                  <c:v>0.37424904122460145</c:v>
                </c:pt>
                <c:pt idx="3">
                  <c:v>0.38517483006564618</c:v>
                </c:pt>
                <c:pt idx="4">
                  <c:v>0.39487380037388004</c:v>
                </c:pt>
                <c:pt idx="5">
                  <c:v>0.40831653049580402</c:v>
                </c:pt>
                <c:pt idx="6">
                  <c:v>0.42082929105271238</c:v>
                </c:pt>
                <c:pt idx="7">
                  <c:v>0.43098154849714587</c:v>
                </c:pt>
                <c:pt idx="8">
                  <c:v>0.44218035293597435</c:v>
                </c:pt>
                <c:pt idx="9">
                  <c:v>0.45715001735214611</c:v>
                </c:pt>
                <c:pt idx="10">
                  <c:v>0.46941320020759375</c:v>
                </c:pt>
                <c:pt idx="11">
                  <c:v>0.48400039809530199</c:v>
                </c:pt>
                <c:pt idx="12">
                  <c:v>0.49649345903915509</c:v>
                </c:pt>
                <c:pt idx="13">
                  <c:v>0.50929582013691987</c:v>
                </c:pt>
                <c:pt idx="14">
                  <c:v>0.5233922857779687</c:v>
                </c:pt>
                <c:pt idx="15">
                  <c:v>0.53638358332393754</c:v>
                </c:pt>
                <c:pt idx="16">
                  <c:v>0.55009042690933407</c:v>
                </c:pt>
                <c:pt idx="17">
                  <c:v>0.56512847905911623</c:v>
                </c:pt>
                <c:pt idx="18">
                  <c:v>0.57916149971320385</c:v>
                </c:pt>
                <c:pt idx="19">
                  <c:v>0.59360492864691305</c:v>
                </c:pt>
                <c:pt idx="20">
                  <c:v>0.60808188409858266</c:v>
                </c:pt>
                <c:pt idx="21">
                  <c:v>0.6199917348799443</c:v>
                </c:pt>
                <c:pt idx="22">
                  <c:v>0.63488041211911606</c:v>
                </c:pt>
                <c:pt idx="23">
                  <c:v>0.64800812333080404</c:v>
                </c:pt>
                <c:pt idx="24">
                  <c:v>0.66417756604865452</c:v>
                </c:pt>
                <c:pt idx="25">
                  <c:v>0.67779866265163957</c:v>
                </c:pt>
                <c:pt idx="26">
                  <c:v>0.69134954375235724</c:v>
                </c:pt>
                <c:pt idx="27">
                  <c:v>0.70539930392530548</c:v>
                </c:pt>
                <c:pt idx="28">
                  <c:v>0.71959503526215873</c:v>
                </c:pt>
                <c:pt idx="29">
                  <c:v>0.73557283136536655</c:v>
                </c:pt>
                <c:pt idx="30">
                  <c:v>0.75031392662837482</c:v>
                </c:pt>
                <c:pt idx="31">
                  <c:v>0.76511532682455607</c:v>
                </c:pt>
                <c:pt idx="32">
                  <c:v>0.78039820754421685</c:v>
                </c:pt>
                <c:pt idx="33">
                  <c:v>0.79586458297779994</c:v>
                </c:pt>
                <c:pt idx="34">
                  <c:v>0.81177094012725337</c:v>
                </c:pt>
                <c:pt idx="35">
                  <c:v>0.82728487907148252</c:v>
                </c:pt>
                <c:pt idx="36">
                  <c:v>0.84298803728836713</c:v>
                </c:pt>
                <c:pt idx="37">
                  <c:v>0.85887570349111497</c:v>
                </c:pt>
                <c:pt idx="38">
                  <c:v>0.87488373896364935</c:v>
                </c:pt>
                <c:pt idx="39">
                  <c:v>0.89095204785307702</c:v>
                </c:pt>
                <c:pt idx="40">
                  <c:v>0.90711813320375401</c:v>
                </c:pt>
                <c:pt idx="41">
                  <c:v>0.92339672864598721</c:v>
                </c:pt>
                <c:pt idx="42">
                  <c:v>0.93979035855627402</c:v>
                </c:pt>
                <c:pt idx="43">
                  <c:v>0.95625749069559363</c:v>
                </c:pt>
                <c:pt idx="44">
                  <c:v>0.97279446428272975</c:v>
                </c:pt>
                <c:pt idx="45">
                  <c:v>0.98938057637711618</c:v>
                </c:pt>
                <c:pt idx="46">
                  <c:v>1.006044111174389</c:v>
                </c:pt>
                <c:pt idx="47">
                  <c:v>1.0227733213756378</c:v>
                </c:pt>
                <c:pt idx="48">
                  <c:v>1.0395569215031928</c:v>
                </c:pt>
              </c:numCache>
            </c:numRef>
          </c:yVal>
          <c:smooth val="1"/>
          <c:extLst>
            <c:ext xmlns:c16="http://schemas.microsoft.com/office/drawing/2014/chart" uri="{C3380CC4-5D6E-409C-BE32-E72D297353CC}">
              <c16:uniqueId val="{0000000A-31E2-4B3F-A696-105228048EAC}"/>
            </c:ext>
          </c:extLst>
        </c:ser>
        <c:ser>
          <c:idx val="11"/>
          <c:order val="11"/>
          <c:tx>
            <c:strRef>
              <c:f>'Net Zero 2070 - Valores'!$C$79:$D$79</c:f>
              <c:strCache>
                <c:ptCount val="2"/>
                <c:pt idx="0">
                  <c:v>Producción de fruta fresca</c:v>
                </c:pt>
                <c:pt idx="1">
                  <c:v>Mton</c:v>
                </c:pt>
              </c:strCache>
            </c:strRef>
          </c:tx>
          <c:spPr>
            <a:ln w="19050" cap="rnd">
              <a:solidFill>
                <a:schemeClr val="accent6">
                  <a:lumMod val="60000"/>
                </a:schemeClr>
              </a:solidFill>
              <a:round/>
            </a:ln>
            <a:effectLst/>
          </c:spPr>
          <c:marker>
            <c:symbol val="none"/>
          </c:marker>
          <c:xVal>
            <c:strRef>
              <c:f>'Net Zero 2070 - Valores'!#REF!</c:f>
              <c:strCache>
                <c:ptCount val="1"/>
                <c:pt idx="0">
                  <c:v>#REF!</c:v>
                </c:pt>
              </c:strCache>
            </c:strRef>
          </c:xVal>
          <c:yVal>
            <c:numRef>
              <c:f>'Net Zero 2070 - Valores'!$E$79:$BA$79</c:f>
              <c:numCache>
                <c:formatCode>0.00</c:formatCode>
                <c:ptCount val="49"/>
                <c:pt idx="0">
                  <c:v>0.46392467014795202</c:v>
                </c:pt>
                <c:pt idx="1">
                  <c:v>0.47880612057307698</c:v>
                </c:pt>
                <c:pt idx="2">
                  <c:v>0.49368508341032402</c:v>
                </c:pt>
                <c:pt idx="3">
                  <c:v>0.50754325892139873</c:v>
                </c:pt>
                <c:pt idx="4">
                  <c:v>0.51975759173554403</c:v>
                </c:pt>
                <c:pt idx="5">
                  <c:v>0.53686901153733568</c:v>
                </c:pt>
                <c:pt idx="6">
                  <c:v>0.5527231755347809</c:v>
                </c:pt>
                <c:pt idx="7">
                  <c:v>0.56544740023007167</c:v>
                </c:pt>
                <c:pt idx="8">
                  <c:v>0.57951711873434175</c:v>
                </c:pt>
                <c:pt idx="9">
                  <c:v>0.59849472455392339</c:v>
                </c:pt>
                <c:pt idx="10">
                  <c:v>0.61389359375296693</c:v>
                </c:pt>
                <c:pt idx="11">
                  <c:v>0.63229710116473181</c:v>
                </c:pt>
                <c:pt idx="12">
                  <c:v>0.64793004087075334</c:v>
                </c:pt>
                <c:pt idx="13">
                  <c:v>0.66393451620234067</c:v>
                </c:pt>
                <c:pt idx="14">
                  <c:v>0.68159191968612276</c:v>
                </c:pt>
                <c:pt idx="15">
                  <c:v>0.69777595093137024</c:v>
                </c:pt>
                <c:pt idx="16">
                  <c:v>0.71485741740949793</c:v>
                </c:pt>
                <c:pt idx="17">
                  <c:v>0.73363284197711909</c:v>
                </c:pt>
                <c:pt idx="18">
                  <c:v>0.75106735971339933</c:v>
                </c:pt>
                <c:pt idx="19">
                  <c:v>0.76899892442833162</c:v>
                </c:pt>
                <c:pt idx="20">
                  <c:v>0.78693836466958811</c:v>
                </c:pt>
                <c:pt idx="21">
                  <c:v>0.80152367576024541</c:v>
                </c:pt>
                <c:pt idx="22">
                  <c:v>0.8199277056425901</c:v>
                </c:pt>
                <c:pt idx="23">
                  <c:v>0.83602378176659098</c:v>
                </c:pt>
                <c:pt idx="24">
                  <c:v>0.85600892932380168</c:v>
                </c:pt>
                <c:pt idx="25">
                  <c:v>0.8726740624071736</c:v>
                </c:pt>
                <c:pt idx="26">
                  <c:v>0.88921679972929957</c:v>
                </c:pt>
                <c:pt idx="27">
                  <c:v>0.90636884150982944</c:v>
                </c:pt>
                <c:pt idx="28">
                  <c:v>0.92367544450152217</c:v>
                </c:pt>
                <c:pt idx="29">
                  <c:v>0.9432342249439426</c:v>
                </c:pt>
                <c:pt idx="30">
                  <c:v>0.9611713864671525</c:v>
                </c:pt>
                <c:pt idx="31">
                  <c:v>0.97915174503817404</c:v>
                </c:pt>
                <c:pt idx="32">
                  <c:v>0.99771373365302374</c:v>
                </c:pt>
                <c:pt idx="33">
                  <c:v>1.016475133468359</c:v>
                </c:pt>
                <c:pt idx="34">
                  <c:v>1.0357627164404588</c:v>
                </c:pt>
                <c:pt idx="35">
                  <c:v>1.0545139945472735</c:v>
                </c:pt>
                <c:pt idx="36">
                  <c:v>1.073471326704696</c:v>
                </c:pt>
                <c:pt idx="37">
                  <c:v>1.0926282172250674</c:v>
                </c:pt>
                <c:pt idx="38">
                  <c:v>1.1119026706935908</c:v>
                </c:pt>
                <c:pt idx="39">
                  <c:v>1.1312181470890197</c:v>
                </c:pt>
                <c:pt idx="40">
                  <c:v>1.1506222035413227</c:v>
                </c:pt>
                <c:pt idx="41">
                  <c:v>1.1701333590097656</c:v>
                </c:pt>
                <c:pt idx="42">
                  <c:v>1.189754604695592</c:v>
                </c:pt>
                <c:pt idx="43">
                  <c:v>1.209433200163786</c:v>
                </c:pt>
                <c:pt idx="44">
                  <c:v>1.2291644609312933</c:v>
                </c:pt>
                <c:pt idx="45">
                  <c:v>1.2489222079441018</c:v>
                </c:pt>
                <c:pt idx="46">
                  <c:v>1.2687421411518838</c:v>
                </c:pt>
                <c:pt idx="47">
                  <c:v>1.2886093878206808</c:v>
                </c:pt>
                <c:pt idx="48">
                  <c:v>1.3085097133839232</c:v>
                </c:pt>
              </c:numCache>
            </c:numRef>
          </c:yVal>
          <c:smooth val="1"/>
          <c:extLst>
            <c:ext xmlns:c16="http://schemas.microsoft.com/office/drawing/2014/chart" uri="{C3380CC4-5D6E-409C-BE32-E72D297353CC}">
              <c16:uniqueId val="{0000000B-31E2-4B3F-A696-105228048EAC}"/>
            </c:ext>
          </c:extLst>
        </c:ser>
        <c:ser>
          <c:idx val="12"/>
          <c:order val="12"/>
          <c:tx>
            <c:strRef>
              <c:f>'Net Zero 2070 - Valores'!$C$80:$D$80</c:f>
              <c:strCache>
                <c:ptCount val="2"/>
                <c:pt idx="0">
                  <c:v>Producción de verduras</c:v>
                </c:pt>
                <c:pt idx="1">
                  <c:v>Mton</c:v>
                </c:pt>
              </c:strCache>
            </c:strRef>
          </c:tx>
          <c:spPr>
            <a:ln w="19050" cap="rnd">
              <a:solidFill>
                <a:schemeClr val="accent1">
                  <a:lumMod val="80000"/>
                  <a:lumOff val="20000"/>
                </a:schemeClr>
              </a:solidFill>
              <a:round/>
            </a:ln>
            <a:effectLst/>
          </c:spPr>
          <c:marker>
            <c:symbol val="none"/>
          </c:marker>
          <c:xVal>
            <c:strRef>
              <c:f>'Net Zero 2070 - Valores'!#REF!</c:f>
              <c:strCache>
                <c:ptCount val="1"/>
                <c:pt idx="0">
                  <c:v>#REF!</c:v>
                </c:pt>
              </c:strCache>
            </c:strRef>
          </c:xVal>
          <c:yVal>
            <c:numRef>
              <c:f>'Net Zero 2070 - Valores'!$E$80:$BA$80</c:f>
              <c:numCache>
                <c:formatCode>0.00</c:formatCode>
                <c:ptCount val="49"/>
                <c:pt idx="0">
                  <c:v>0.20276983673068588</c:v>
                </c:pt>
                <c:pt idx="1">
                  <c:v>0.20927414544109793</c:v>
                </c:pt>
                <c:pt idx="2">
                  <c:v>0.21577736688924459</c:v>
                </c:pt>
                <c:pt idx="3">
                  <c:v>0.22183442780146048</c:v>
                </c:pt>
                <c:pt idx="4">
                  <c:v>0.22717300630324319</c:v>
                </c:pt>
                <c:pt idx="5">
                  <c:v>0.23465197869402593</c:v>
                </c:pt>
                <c:pt idx="6">
                  <c:v>0.24158143610839078</c:v>
                </c:pt>
                <c:pt idx="7">
                  <c:v>0.24714287556183878</c:v>
                </c:pt>
                <c:pt idx="8">
                  <c:v>0.25329239661026176</c:v>
                </c:pt>
                <c:pt idx="9">
                  <c:v>0.26158703210000345</c:v>
                </c:pt>
                <c:pt idx="10">
                  <c:v>0.26831749157811541</c:v>
                </c:pt>
                <c:pt idx="11">
                  <c:v>0.27636120305387163</c:v>
                </c:pt>
                <c:pt idx="12">
                  <c:v>0.28319396887940901</c:v>
                </c:pt>
                <c:pt idx="13">
                  <c:v>0.2901891236076784</c:v>
                </c:pt>
                <c:pt idx="14">
                  <c:v>0.29790673177098748</c:v>
                </c:pt>
                <c:pt idx="15">
                  <c:v>0.30498036588532895</c:v>
                </c:pt>
                <c:pt idx="16">
                  <c:v>0.31244624642965535</c:v>
                </c:pt>
                <c:pt idx="17">
                  <c:v>0.32065251356546365</c:v>
                </c:pt>
                <c:pt idx="18">
                  <c:v>0.32827270395916774</c:v>
                </c:pt>
                <c:pt idx="19">
                  <c:v>0.33611014111984511</c:v>
                </c:pt>
                <c:pt idx="20">
                  <c:v>0.34395102047553755</c:v>
                </c:pt>
                <c:pt idx="21">
                  <c:v>0.35032589411089654</c:v>
                </c:pt>
                <c:pt idx="22">
                  <c:v>0.35836983394543809</c:v>
                </c:pt>
                <c:pt idx="23">
                  <c:v>0.36540502508245504</c:v>
                </c:pt>
                <c:pt idx="24">
                  <c:v>0.37414003179361338</c:v>
                </c:pt>
                <c:pt idx="25">
                  <c:v>0.38142394345395431</c:v>
                </c:pt>
                <c:pt idx="26">
                  <c:v>0.38865435899709921</c:v>
                </c:pt>
                <c:pt idx="27">
                  <c:v>0.39615108623587003</c:v>
                </c:pt>
                <c:pt idx="28">
                  <c:v>0.40371536830319193</c:v>
                </c:pt>
                <c:pt idx="29">
                  <c:v>0.41226402064301276</c:v>
                </c:pt>
                <c:pt idx="30">
                  <c:v>0.42010390402820408</c:v>
                </c:pt>
                <c:pt idx="31">
                  <c:v>0.42796266775948499</c:v>
                </c:pt>
                <c:pt idx="32">
                  <c:v>0.43607564739393634</c:v>
                </c:pt>
                <c:pt idx="33">
                  <c:v>0.44427578466230239</c:v>
                </c:pt>
                <c:pt idx="34">
                  <c:v>0.45270590339027383</c:v>
                </c:pt>
                <c:pt idx="35">
                  <c:v>0.46090161671372765</c:v>
                </c:pt>
                <c:pt idx="36">
                  <c:v>0.4691873910942625</c:v>
                </c:pt>
                <c:pt idx="37">
                  <c:v>0.47756038742973334</c:v>
                </c:pt>
                <c:pt idx="38">
                  <c:v>0.48598476758101788</c:v>
                </c:pt>
                <c:pt idx="39">
                  <c:v>0.49442707782467771</c:v>
                </c:pt>
                <c:pt idx="40">
                  <c:v>0.50290810418934961</c:v>
                </c:pt>
                <c:pt idx="41">
                  <c:v>0.51143594084761879</c:v>
                </c:pt>
                <c:pt idx="42">
                  <c:v>0.52001189517852087</c:v>
                </c:pt>
                <c:pt idx="43">
                  <c:v>0.52861291566079538</c:v>
                </c:pt>
                <c:pt idx="44">
                  <c:v>0.53723695482439937</c:v>
                </c:pt>
                <c:pt idx="45">
                  <c:v>0.54587257046147197</c:v>
                </c:pt>
                <c:pt idx="46">
                  <c:v>0.55453536612455523</c:v>
                </c:pt>
                <c:pt idx="47">
                  <c:v>0.56321884131468791</c:v>
                </c:pt>
                <c:pt idx="48">
                  <c:v>0.57191677445986699</c:v>
                </c:pt>
              </c:numCache>
            </c:numRef>
          </c:yVal>
          <c:smooth val="1"/>
          <c:extLst>
            <c:ext xmlns:c16="http://schemas.microsoft.com/office/drawing/2014/chart" uri="{C3380CC4-5D6E-409C-BE32-E72D297353CC}">
              <c16:uniqueId val="{0000000C-31E2-4B3F-A696-105228048EAC}"/>
            </c:ext>
          </c:extLst>
        </c:ser>
        <c:ser>
          <c:idx val="13"/>
          <c:order val="13"/>
          <c:tx>
            <c:strRef>
              <c:f>'Net Zero 2070 - Valores'!$C$81:$D$81</c:f>
              <c:strCache>
                <c:ptCount val="2"/>
                <c:pt idx="0">
                  <c:v>Producción de florícola</c:v>
                </c:pt>
                <c:pt idx="1">
                  <c:v>Mton</c:v>
                </c:pt>
              </c:strCache>
            </c:strRef>
          </c:tx>
          <c:spPr>
            <a:ln w="19050" cap="rnd">
              <a:solidFill>
                <a:schemeClr val="accent2">
                  <a:lumMod val="80000"/>
                  <a:lumOff val="20000"/>
                </a:schemeClr>
              </a:solidFill>
              <a:round/>
            </a:ln>
            <a:effectLst/>
          </c:spPr>
          <c:marker>
            <c:symbol val="none"/>
          </c:marker>
          <c:xVal>
            <c:strRef>
              <c:f>'Net Zero 2070 - Valores'!#REF!</c:f>
              <c:strCache>
                <c:ptCount val="1"/>
                <c:pt idx="0">
                  <c:v>#REF!</c:v>
                </c:pt>
              </c:strCache>
            </c:strRef>
          </c:xVal>
          <c:yVal>
            <c:numRef>
              <c:f>'Net Zero 2070 - Valores'!$E$81:$BA$81</c:f>
              <c:numCache>
                <c:formatCode>0.00</c:formatCode>
                <c:ptCount val="49"/>
                <c:pt idx="0">
                  <c:v>0.45068946535899285</c:v>
                </c:pt>
                <c:pt idx="1">
                  <c:v>0.46475839707402583</c:v>
                </c:pt>
                <c:pt idx="2">
                  <c:v>0.47880163402381792</c:v>
                </c:pt>
                <c:pt idx="3">
                  <c:v>0.4918324762760467</c:v>
                </c:pt>
                <c:pt idx="4">
                  <c:v>0.50325019492105394</c:v>
                </c:pt>
                <c:pt idx="5">
                  <c:v>0.51938675479582108</c:v>
                </c:pt>
                <c:pt idx="6">
                  <c:v>0.53428143201654354</c:v>
                </c:pt>
                <c:pt idx="7">
                  <c:v>0.54612862515503202</c:v>
                </c:pt>
                <c:pt idx="8">
                  <c:v>0.55925486261867408</c:v>
                </c:pt>
                <c:pt idx="9">
                  <c:v>0.57709198689329422</c:v>
                </c:pt>
                <c:pt idx="10">
                  <c:v>0.59145197031971919</c:v>
                </c:pt>
                <c:pt idx="11">
                  <c:v>0.60868091085742082</c:v>
                </c:pt>
                <c:pt idx="12">
                  <c:v>0.62321681317883415</c:v>
                </c:pt>
                <c:pt idx="13">
                  <c:v>0.63808610793063236</c:v>
                </c:pt>
                <c:pt idx="14">
                  <c:v>0.65451848363078768</c:v>
                </c:pt>
                <c:pt idx="15">
                  <c:v>0.66951045163081213</c:v>
                </c:pt>
                <c:pt idx="16">
                  <c:v>0.68533847483711252</c:v>
                </c:pt>
                <c:pt idx="17">
                  <c:v>0.70276352504174755</c:v>
                </c:pt>
                <c:pt idx="18">
                  <c:v>0.71887691399794118</c:v>
                </c:pt>
                <c:pt idx="19">
                  <c:v>0.73543961386397994</c:v>
                </c:pt>
                <c:pt idx="20">
                  <c:v>0.75198310013296954</c:v>
                </c:pt>
                <c:pt idx="21">
                  <c:v>0.76529738357765831</c:v>
                </c:pt>
                <c:pt idx="22">
                  <c:v>0.78223344613832102</c:v>
                </c:pt>
                <c:pt idx="23">
                  <c:v>0.7969422135757791</c:v>
                </c:pt>
                <c:pt idx="24">
                  <c:v>0.81533166392055634</c:v>
                </c:pt>
                <c:pt idx="25">
                  <c:v>0.83053191886306432</c:v>
                </c:pt>
                <c:pt idx="26">
                  <c:v>0.8455914757320615</c:v>
                </c:pt>
                <c:pt idx="27">
                  <c:v>0.86120593140396329</c:v>
                </c:pt>
                <c:pt idx="28">
                  <c:v>0.87694222252522891</c:v>
                </c:pt>
                <c:pt idx="29">
                  <c:v>0.89478995340190615</c:v>
                </c:pt>
                <c:pt idx="30">
                  <c:v>0.91107216053021178</c:v>
                </c:pt>
                <c:pt idx="31">
                  <c:v>0.92736940863233486</c:v>
                </c:pt>
                <c:pt idx="32">
                  <c:v>0.94419122633632047</c:v>
                </c:pt>
                <c:pt idx="33">
                  <c:v>0.96117494345392807</c:v>
                </c:pt>
                <c:pt idx="34">
                  <c:v>0.97862893458527589</c:v>
                </c:pt>
                <c:pt idx="35">
                  <c:v>0.99554901101774107</c:v>
                </c:pt>
                <c:pt idx="36">
                  <c:v>1.0126367582625282</c:v>
                </c:pt>
                <c:pt idx="37">
                  <c:v>1.0298856689910947</c:v>
                </c:pt>
                <c:pt idx="38">
                  <c:v>1.0472181493784021</c:v>
                </c:pt>
                <c:pt idx="39">
                  <c:v>1.0645619868749585</c:v>
                </c:pt>
                <c:pt idx="40">
                  <c:v>1.0819618906874986</c:v>
                </c:pt>
                <c:pt idx="41">
                  <c:v>1.0994351443226016</c:v>
                </c:pt>
                <c:pt idx="42">
                  <c:v>1.1169843985414665</c:v>
                </c:pt>
                <c:pt idx="43">
                  <c:v>1.134560014417193</c:v>
                </c:pt>
                <c:pt idx="44">
                  <c:v>1.1521575554942491</c:v>
                </c:pt>
                <c:pt idx="45">
                  <c:v>1.1697524673563984</c:v>
                </c:pt>
                <c:pt idx="46">
                  <c:v>1.187378183856433</c:v>
                </c:pt>
                <c:pt idx="47">
                  <c:v>1.2050207412416356</c:v>
                </c:pt>
                <c:pt idx="48">
                  <c:v>1.2226668160818719</c:v>
                </c:pt>
              </c:numCache>
            </c:numRef>
          </c:yVal>
          <c:smooth val="1"/>
          <c:extLst>
            <c:ext xmlns:c16="http://schemas.microsoft.com/office/drawing/2014/chart" uri="{C3380CC4-5D6E-409C-BE32-E72D297353CC}">
              <c16:uniqueId val="{0000000D-31E2-4B3F-A696-105228048EAC}"/>
            </c:ext>
          </c:extLst>
        </c:ser>
        <c:ser>
          <c:idx val="14"/>
          <c:order val="14"/>
          <c:tx>
            <c:strRef>
              <c:f>'Net Zero 2070 - Valores'!$C$82:$D$82</c:f>
              <c:strCache>
                <c:ptCount val="2"/>
                <c:pt idx="0">
                  <c:v>Producción de arroz</c:v>
                </c:pt>
                <c:pt idx="1">
                  <c:v>Mton</c:v>
                </c:pt>
              </c:strCache>
            </c:strRef>
          </c:tx>
          <c:spPr>
            <a:ln w="19050" cap="rnd">
              <a:solidFill>
                <a:schemeClr val="accent3">
                  <a:lumMod val="80000"/>
                  <a:lumOff val="20000"/>
                </a:schemeClr>
              </a:solidFill>
              <a:round/>
            </a:ln>
            <a:effectLst/>
          </c:spPr>
          <c:marker>
            <c:symbol val="none"/>
          </c:marker>
          <c:xVal>
            <c:strRef>
              <c:f>'Net Zero 2070 - Valores'!#REF!</c:f>
              <c:strCache>
                <c:ptCount val="1"/>
                <c:pt idx="0">
                  <c:v>#REF!</c:v>
                </c:pt>
              </c:strCache>
            </c:strRef>
          </c:xVal>
          <c:yVal>
            <c:numRef>
              <c:f>'Net Zero 2070 - Valores'!$E$82:$BA$82</c:f>
              <c:numCache>
                <c:formatCode>0.00</c:formatCode>
                <c:ptCount val="49"/>
                <c:pt idx="0">
                  <c:v>1.5432118881442114</c:v>
                </c:pt>
                <c:pt idx="1">
                  <c:v>1.5893854742353648</c:v>
                </c:pt>
                <c:pt idx="2">
                  <c:v>1.6353510765478692</c:v>
                </c:pt>
                <c:pt idx="3">
                  <c:v>1.6777432627284115</c:v>
                </c:pt>
                <c:pt idx="4">
                  <c:v>1.7145285321485311</c:v>
                </c:pt>
                <c:pt idx="5">
                  <c:v>1.7672729818034965</c:v>
                </c:pt>
                <c:pt idx="6">
                  <c:v>1.8156594306946843</c:v>
                </c:pt>
                <c:pt idx="7">
                  <c:v>1.8535756966799597</c:v>
                </c:pt>
                <c:pt idx="8">
                  <c:v>1.8957268809426862</c:v>
                </c:pt>
                <c:pt idx="9">
                  <c:v>1.9537149137549592</c:v>
                </c:pt>
                <c:pt idx="10">
                  <c:v>1.9997942377641935</c:v>
                </c:pt>
                <c:pt idx="11">
                  <c:v>2.055439633454514</c:v>
                </c:pt>
                <c:pt idx="12">
                  <c:v>2.101855968990443</c:v>
                </c:pt>
                <c:pt idx="13">
                  <c:v>2.1492718863633806</c:v>
                </c:pt>
                <c:pt idx="14">
                  <c:v>2.2018198915251292</c:v>
                </c:pt>
                <c:pt idx="15">
                  <c:v>2.2493890254314413</c:v>
                </c:pt>
                <c:pt idx="16">
                  <c:v>2.2996364704767323</c:v>
                </c:pt>
                <c:pt idx="17">
                  <c:v>2.3551017543036412</c:v>
                </c:pt>
                <c:pt idx="18">
                  <c:v>2.4060293192715503</c:v>
                </c:pt>
                <c:pt idx="19">
                  <c:v>2.4583223904670128</c:v>
                </c:pt>
                <c:pt idx="20">
                  <c:v>2.5104111822831539</c:v>
                </c:pt>
                <c:pt idx="21">
                  <c:v>2.5515935383511423</c:v>
                </c:pt>
                <c:pt idx="22">
                  <c:v>2.6047236444668247</c:v>
                </c:pt>
                <c:pt idx="23">
                  <c:v>2.6503036153179047</c:v>
                </c:pt>
                <c:pt idx="24">
                  <c:v>2.7079843558570844</c:v>
                </c:pt>
                <c:pt idx="25">
                  <c:v>2.7549310457369245</c:v>
                </c:pt>
                <c:pt idx="26">
                  <c:v>2.8012836178378802</c:v>
                </c:pt>
                <c:pt idx="27">
                  <c:v>2.8493453681524197</c:v>
                </c:pt>
                <c:pt idx="28">
                  <c:v>2.8976783224223865</c:v>
                </c:pt>
                <c:pt idx="29">
                  <c:v>2.9528467913428487</c:v>
                </c:pt>
                <c:pt idx="30">
                  <c:v>3.0027054163965752</c:v>
                </c:pt>
                <c:pt idx="31">
                  <c:v>3.0524767480614172</c:v>
                </c:pt>
                <c:pt idx="32">
                  <c:v>3.1038356514612464</c:v>
                </c:pt>
                <c:pt idx="33">
                  <c:v>3.1555848658468357</c:v>
                </c:pt>
                <c:pt idx="34">
                  <c:v>3.2087335182541619</c:v>
                </c:pt>
                <c:pt idx="35">
                  <c:v>3.2599874335526895</c:v>
                </c:pt>
                <c:pt idx="36">
                  <c:v>3.3116479062734423</c:v>
                </c:pt>
                <c:pt idx="37">
                  <c:v>3.3636916392555443</c:v>
                </c:pt>
                <c:pt idx="38">
                  <c:v>3.415863574182056</c:v>
                </c:pt>
                <c:pt idx="39">
                  <c:v>3.4679274990691891</c:v>
                </c:pt>
                <c:pt idx="40">
                  <c:v>3.5200288161001914</c:v>
                </c:pt>
                <c:pt idx="41">
                  <c:v>3.5722230606159551</c:v>
                </c:pt>
                <c:pt idx="42">
                  <c:v>3.6245179940243779</c:v>
                </c:pt>
                <c:pt idx="43">
                  <c:v>3.6767518791779259</c:v>
                </c:pt>
                <c:pt idx="44">
                  <c:v>3.7289101148190786</c:v>
                </c:pt>
                <c:pt idx="45">
                  <c:v>3.7809131489207246</c:v>
                </c:pt>
                <c:pt idx="46">
                  <c:v>3.8328690311356888</c:v>
                </c:pt>
                <c:pt idx="47">
                  <c:v>3.8847324465820221</c:v>
                </c:pt>
                <c:pt idx="48">
                  <c:v>3.9364603778804081</c:v>
                </c:pt>
              </c:numCache>
            </c:numRef>
          </c:yVal>
          <c:smooth val="1"/>
          <c:extLst>
            <c:ext xmlns:c16="http://schemas.microsoft.com/office/drawing/2014/chart" uri="{C3380CC4-5D6E-409C-BE32-E72D297353CC}">
              <c16:uniqueId val="{0000000E-31E2-4B3F-A696-105228048EAC}"/>
            </c:ext>
          </c:extLst>
        </c:ser>
        <c:dLbls>
          <c:showLegendKey val="0"/>
          <c:showVal val="0"/>
          <c:showCatName val="0"/>
          <c:showSerName val="0"/>
          <c:showPercent val="0"/>
          <c:showBubbleSize val="0"/>
        </c:dLbls>
        <c:axId val="710354976"/>
        <c:axId val="710357056"/>
      </c:scatterChart>
      <c:valAx>
        <c:axId val="710354976"/>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57056"/>
        <c:crosses val="autoZero"/>
        <c:crossBetween val="midCat"/>
      </c:valAx>
      <c:valAx>
        <c:axId val="7103570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549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BAU</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'[1]Calibración Agricultura-OseMOSY'!$D$192</c:f>
              <c:strCache>
                <c:ptCount val="1"/>
                <c:pt idx="0">
                  <c:v>Banano  y plátano [Mton]</c:v>
                </c:pt>
              </c:strCache>
            </c:strRef>
          </c:tx>
          <c:spPr>
            <a:ln w="19050" cap="rnd">
              <a:solidFill>
                <a:schemeClr val="accent1"/>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Agricultura-OseMOSY'!$M$192:$BM$192</c:f>
              <c:numCache>
                <c:formatCode>General</c:formatCode>
                <c:ptCount val="53"/>
                <c:pt idx="0">
                  <c:v>0</c:v>
                </c:pt>
                <c:pt idx="1">
                  <c:v>0</c:v>
                </c:pt>
                <c:pt idx="2">
                  <c:v>0</c:v>
                </c:pt>
                <c:pt idx="3">
                  <c:v>2.2309075800000001E-5</c:v>
                </c:pt>
                <c:pt idx="4">
                  <c:v>2.5903107060609624E-5</c:v>
                </c:pt>
                <c:pt idx="5">
                  <c:v>2.6018908538402525E-5</c:v>
                </c:pt>
                <c:pt idx="6">
                  <c:v>2.7155154860708326E-5</c:v>
                </c:pt>
                <c:pt idx="7">
                  <c:v>3.1366146175057889E-5</c:v>
                </c:pt>
                <c:pt idx="8">
                  <c:v>3.4518698137280859E-5</c:v>
                </c:pt>
                <c:pt idx="9">
                  <c:v>3.9774839798785209E-5</c:v>
                </c:pt>
                <c:pt idx="10">
                  <c:v>4.4961131812819149E-5</c:v>
                </c:pt>
                <c:pt idx="11">
                  <c:v>5.0029036133504065E-5</c:v>
                </c:pt>
                <c:pt idx="12">
                  <c:v>5.551265496569326E-5</c:v>
                </c:pt>
                <c:pt idx="13">
                  <c:v>4.8469354159404772E-5</c:v>
                </c:pt>
                <c:pt idx="14">
                  <c:v>5.1494512918143151E-5</c:v>
                </c:pt>
                <c:pt idx="15">
                  <c:v>5.426924360677091E-5</c:v>
                </c:pt>
                <c:pt idx="16">
                  <c:v>5.6188458357369839E-5</c:v>
                </c:pt>
                <c:pt idx="17">
                  <c:v>5.7344507509307052E-5</c:v>
                </c:pt>
                <c:pt idx="18">
                  <c:v>5.75933383728237E-5</c:v>
                </c:pt>
                <c:pt idx="19">
                  <c:v>5.9448069712726163E-5</c:v>
                </c:pt>
                <c:pt idx="20">
                  <c:v>6.1090153562270294E-5</c:v>
                </c:pt>
                <c:pt idx="21">
                  <c:v>6.2640575758913185E-5</c:v>
                </c:pt>
                <c:pt idx="22">
                  <c:v>6.3929778116376227E-5</c:v>
                </c:pt>
                <c:pt idx="23">
                  <c:v>6.5264689162486468E-5</c:v>
                </c:pt>
                <c:pt idx="24">
                  <c:v>6.6845299230677171E-5</c:v>
                </c:pt>
                <c:pt idx="25">
                  <c:v>6.8043918163981923E-5</c:v>
                </c:pt>
                <c:pt idx="26">
                  <c:v>6.9514275660955527E-5</c:v>
                </c:pt>
                <c:pt idx="27">
                  <c:v>7.0778690862309491E-5</c:v>
                </c:pt>
                <c:pt idx="28">
                  <c:v>7.239281462488554E-5</c:v>
                </c:pt>
                <c:pt idx="29">
                  <c:v>7.3750231672348437E-5</c:v>
                </c:pt>
                <c:pt idx="30">
                  <c:v>7.5071754896621762E-5</c:v>
                </c:pt>
                <c:pt idx="31">
                  <c:v>7.6435376384587867E-5</c:v>
                </c:pt>
                <c:pt idx="32">
                  <c:v>7.7812323972122383E-5</c:v>
                </c:pt>
                <c:pt idx="33">
                  <c:v>7.9381427251455329E-5</c:v>
                </c:pt>
                <c:pt idx="34">
                  <c:v>8.0812392525965153E-5</c:v>
                </c:pt>
                <c:pt idx="35">
                  <c:v>8.2239722473858391E-5</c:v>
                </c:pt>
                <c:pt idx="36">
                  <c:v>8.3712722668350672E-5</c:v>
                </c:pt>
                <c:pt idx="37">
                  <c:v>8.5200633940132821E-5</c:v>
                </c:pt>
                <c:pt idx="38">
                  <c:v>8.6730348224462278E-5</c:v>
                </c:pt>
                <c:pt idx="39">
                  <c:v>8.8211820822894137E-5</c:v>
                </c:pt>
                <c:pt idx="40">
                  <c:v>8.9706864386417489E-5</c:v>
                </c:pt>
                <c:pt idx="41">
                  <c:v>9.1215718569242235E-5</c:v>
                </c:pt>
                <c:pt idx="42">
                  <c:v>9.2731592527329072E-5</c:v>
                </c:pt>
                <c:pt idx="43">
                  <c:v>9.4247882882711771E-5</c:v>
                </c:pt>
                <c:pt idx="44">
                  <c:v>9.5768391180017884E-5</c:v>
                </c:pt>
                <c:pt idx="45">
                  <c:v>9.72946850972672E-5</c:v>
                </c:pt>
                <c:pt idx="46">
                  <c:v>9.8827126400375566E-5</c:v>
                </c:pt>
                <c:pt idx="47">
                  <c:v>1.0036129781514986E-4</c:v>
                </c:pt>
                <c:pt idx="48">
                  <c:v>1.0189675911384107E-4</c:v>
                </c:pt>
                <c:pt idx="49">
                  <c:v>1.0343132672727499E-4</c:v>
                </c:pt>
                <c:pt idx="50">
                  <c:v>1.0496797685987317E-4</c:v>
                </c:pt>
                <c:pt idx="51">
                  <c:v>1.0650548935629744E-4</c:v>
                </c:pt>
                <c:pt idx="52">
                  <c:v>1.080426763234647E-4</c:v>
                </c:pt>
              </c:numCache>
            </c:numRef>
          </c:yVal>
          <c:smooth val="1"/>
          <c:extLst>
            <c:ext xmlns:c16="http://schemas.microsoft.com/office/drawing/2014/chart" uri="{C3380CC4-5D6E-409C-BE32-E72D297353CC}">
              <c16:uniqueId val="{00000000-96C9-416E-AC50-533D9EE1A7CC}"/>
            </c:ext>
          </c:extLst>
        </c:ser>
        <c:ser>
          <c:idx val="1"/>
          <c:order val="1"/>
          <c:tx>
            <c:strRef>
              <c:f>'[1]Calibración Agricultura-OseMOSY'!$D$193</c:f>
              <c:strCache>
                <c:ptCount val="1"/>
                <c:pt idx="0">
                  <c:v>Cacao - Almendra seca [Mton]</c:v>
                </c:pt>
              </c:strCache>
            </c:strRef>
          </c:tx>
          <c:spPr>
            <a:ln w="19050" cap="rnd">
              <a:solidFill>
                <a:schemeClr val="accent2"/>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Agricultura-OseMOSY'!$M$193:$BM$193</c:f>
              <c:numCache>
                <c:formatCode>General</c:formatCode>
                <c:ptCount val="53"/>
                <c:pt idx="0">
                  <c:v>5.94E-5</c:v>
                </c:pt>
                <c:pt idx="1">
                  <c:v>5.94E-5</c:v>
                </c:pt>
                <c:pt idx="2">
                  <c:v>1.5502266450000002E-5</c:v>
                </c:pt>
                <c:pt idx="3">
                  <c:v>1.485E-5</c:v>
                </c:pt>
                <c:pt idx="4">
                  <c:v>1.7242361059620985E-5</c:v>
                </c:pt>
                <c:pt idx="5">
                  <c:v>1.7319444124856013E-5</c:v>
                </c:pt>
                <c:pt idx="6">
                  <c:v>1.8075784640147156E-5</c:v>
                </c:pt>
                <c:pt idx="7">
                  <c:v>2.0878824155486067E-5</c:v>
                </c:pt>
                <c:pt idx="8">
                  <c:v>2.2977315238608889E-5</c:v>
                </c:pt>
                <c:pt idx="9">
                  <c:v>2.6476057381631217E-5</c:v>
                </c:pt>
                <c:pt idx="10">
                  <c:v>2.9928304220489687E-5</c:v>
                </c:pt>
                <c:pt idx="11">
                  <c:v>3.3301746483937061E-5</c:v>
                </c:pt>
                <c:pt idx="12">
                  <c:v>3.6951908435424513E-5</c:v>
                </c:pt>
                <c:pt idx="13">
                  <c:v>3.2263546716137869E-5</c:v>
                </c:pt>
                <c:pt idx="14">
                  <c:v>3.4277238720683612E-5</c:v>
                </c:pt>
                <c:pt idx="15">
                  <c:v>3.6124233687912251E-5</c:v>
                </c:pt>
                <c:pt idx="16">
                  <c:v>3.7401755863277042E-5</c:v>
                </c:pt>
                <c:pt idx="17">
                  <c:v>3.8171278099884786E-5</c:v>
                </c:pt>
                <c:pt idx="18">
                  <c:v>3.833691195923194E-5</c:v>
                </c:pt>
                <c:pt idx="19">
                  <c:v>3.957151085720832E-5</c:v>
                </c:pt>
                <c:pt idx="20">
                  <c:v>4.0664561299294779E-5</c:v>
                </c:pt>
                <c:pt idx="21">
                  <c:v>4.1696597311299673E-5</c:v>
                </c:pt>
                <c:pt idx="22">
                  <c:v>4.2554752762469294E-5</c:v>
                </c:pt>
                <c:pt idx="23">
                  <c:v>4.3443334127849619E-5</c:v>
                </c:pt>
                <c:pt idx="24">
                  <c:v>4.4495464647421925E-5</c:v>
                </c:pt>
                <c:pt idx="25">
                  <c:v>4.5293323389717987E-5</c:v>
                </c:pt>
                <c:pt idx="26">
                  <c:v>4.627206446468704E-5</c:v>
                </c:pt>
                <c:pt idx="27">
                  <c:v>4.7113720385731802E-5</c:v>
                </c:pt>
                <c:pt idx="28">
                  <c:v>4.8188159241430806E-5</c:v>
                </c:pt>
                <c:pt idx="29">
                  <c:v>4.9091721689984772E-5</c:v>
                </c:pt>
                <c:pt idx="30">
                  <c:v>4.9971391473546979E-5</c:v>
                </c:pt>
                <c:pt idx="31">
                  <c:v>5.0879083897824667E-5</c:v>
                </c:pt>
                <c:pt idx="32">
                  <c:v>5.1795646818592889E-5</c:v>
                </c:pt>
                <c:pt idx="33">
                  <c:v>5.2840117862888424E-5</c:v>
                </c:pt>
                <c:pt idx="34">
                  <c:v>5.3792637569082208E-5</c:v>
                </c:pt>
                <c:pt idx="35">
                  <c:v>5.4742737426029873E-5</c:v>
                </c:pt>
                <c:pt idx="36">
                  <c:v>5.5723237608301444E-5</c:v>
                </c:pt>
                <c:pt idx="37">
                  <c:v>5.6713663324904414E-5</c:v>
                </c:pt>
                <c:pt idx="38">
                  <c:v>5.7731915148778372E-5</c:v>
                </c:pt>
                <c:pt idx="39">
                  <c:v>5.8718054972944155E-5</c:v>
                </c:pt>
                <c:pt idx="40">
                  <c:v>5.9713228287937405E-5</c:v>
                </c:pt>
                <c:pt idx="41">
                  <c:v>6.0717594619192936E-5</c:v>
                </c:pt>
                <c:pt idx="42">
                  <c:v>6.1726633652427537E-5</c:v>
                </c:pt>
                <c:pt idx="43">
                  <c:v>6.2735949859844481E-5</c:v>
                </c:pt>
                <c:pt idx="44">
                  <c:v>6.3748073733438382E-5</c:v>
                </c:pt>
                <c:pt idx="45">
                  <c:v>6.4764048795531829E-5</c:v>
                </c:pt>
                <c:pt idx="46">
                  <c:v>6.5784115855017968E-5</c:v>
                </c:pt>
                <c:pt idx="47">
                  <c:v>6.6805334560518905E-5</c:v>
                </c:pt>
                <c:pt idx="48">
                  <c:v>6.7827411875149952E-5</c:v>
                </c:pt>
                <c:pt idx="49">
                  <c:v>6.8848894309643893E-5</c:v>
                </c:pt>
                <c:pt idx="50">
                  <c:v>6.9871762969630382E-5</c:v>
                </c:pt>
                <c:pt idx="51">
                  <c:v>7.0895205660694276E-5</c:v>
                </c:pt>
                <c:pt idx="52">
                  <c:v>7.191843166373801E-5</c:v>
                </c:pt>
              </c:numCache>
            </c:numRef>
          </c:yVal>
          <c:smooth val="1"/>
          <c:extLst>
            <c:ext xmlns:c16="http://schemas.microsoft.com/office/drawing/2014/chart" uri="{C3380CC4-5D6E-409C-BE32-E72D297353CC}">
              <c16:uniqueId val="{00000001-96C9-416E-AC50-533D9EE1A7CC}"/>
            </c:ext>
          </c:extLst>
        </c:ser>
        <c:ser>
          <c:idx val="2"/>
          <c:order val="2"/>
          <c:tx>
            <c:strRef>
              <c:f>'[1]Calibración Agricultura-OseMOSY'!$D$194</c:f>
              <c:strCache>
                <c:ptCount val="1"/>
                <c:pt idx="0">
                  <c:v>Café - Grano Oro [Mton]</c:v>
                </c:pt>
              </c:strCache>
            </c:strRef>
          </c:tx>
          <c:spPr>
            <a:ln w="19050" cap="rnd">
              <a:solidFill>
                <a:schemeClr val="accent3"/>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Agricultura-OseMOSY'!$M$194:$BM$194</c:f>
              <c:numCache>
                <c:formatCode>General</c:formatCode>
                <c:ptCount val="53"/>
                <c:pt idx="0">
                  <c:v>1.2549685804750004E-2</c:v>
                </c:pt>
                <c:pt idx="1">
                  <c:v>5.1538124631200135E-3</c:v>
                </c:pt>
                <c:pt idx="2">
                  <c:v>8.488391902630012E-3</c:v>
                </c:pt>
                <c:pt idx="3">
                  <c:v>9.1421000816264107E-3</c:v>
                </c:pt>
                <c:pt idx="4">
                  <c:v>1.0614908447851384E-2</c:v>
                </c:pt>
                <c:pt idx="5">
                  <c:v>1.0662363067176446E-2</c:v>
                </c:pt>
                <c:pt idx="6">
                  <c:v>1.1127988702636413E-2</c:v>
                </c:pt>
                <c:pt idx="7">
                  <c:v>1.285362289670927E-2</c:v>
                </c:pt>
                <c:pt idx="8">
                  <c:v>1.4145516196528086E-2</c:v>
                </c:pt>
                <c:pt idx="9">
                  <c:v>1.6299445545438135E-2</c:v>
                </c:pt>
                <c:pt idx="10">
                  <c:v>1.8424751007210697E-2</c:v>
                </c:pt>
                <c:pt idx="11">
                  <c:v>2.0501542036976638E-2</c:v>
                </c:pt>
                <c:pt idx="12">
                  <c:v>2.4341098200835583E-2</c:v>
                </c:pt>
                <c:pt idx="13">
                  <c:v>2.2740456599635916E-2</c:v>
                </c:pt>
                <c:pt idx="14">
                  <c:v>2.5850960248883632E-2</c:v>
                </c:pt>
                <c:pt idx="15">
                  <c:v>2.9150987518746285E-2</c:v>
                </c:pt>
                <c:pt idx="16">
                  <c:v>3.2294636246482517E-2</c:v>
                </c:pt>
                <c:pt idx="17">
                  <c:v>3.5266217821744585E-2</c:v>
                </c:pt>
                <c:pt idx="18">
                  <c:v>3.7898593181122681E-2</c:v>
                </c:pt>
                <c:pt idx="19">
                  <c:v>4.1857411850332212E-2</c:v>
                </c:pt>
                <c:pt idx="20">
                  <c:v>4.6024556072443684E-2</c:v>
                </c:pt>
                <c:pt idx="21">
                  <c:v>5.049610845521426E-2</c:v>
                </c:pt>
                <c:pt idx="22">
                  <c:v>5.5142841809537192E-2</c:v>
                </c:pt>
                <c:pt idx="23">
                  <c:v>6.0234872915438456E-2</c:v>
                </c:pt>
                <c:pt idx="24">
                  <c:v>6.6012225396783891E-2</c:v>
                </c:pt>
                <c:pt idx="25">
                  <c:v>7.1899619725329794E-2</c:v>
                </c:pt>
                <c:pt idx="26">
                  <c:v>7.8595025518689257E-2</c:v>
                </c:pt>
                <c:pt idx="27">
                  <c:v>8.5626336014043403E-2</c:v>
                </c:pt>
                <c:pt idx="28">
                  <c:v>9.3709598074946374E-2</c:v>
                </c:pt>
                <c:pt idx="29">
                  <c:v>0.10214939046125175</c:v>
                </c:pt>
                <c:pt idx="30">
                  <c:v>0.11125838112954865</c:v>
                </c:pt>
                <c:pt idx="31">
                  <c:v>0.12120885660309563</c:v>
                </c:pt>
                <c:pt idx="32">
                  <c:v>0.13202984394024397</c:v>
                </c:pt>
                <c:pt idx="33">
                  <c:v>0.14127193301606106</c:v>
                </c:pt>
                <c:pt idx="34">
                  <c:v>0.15116096832718534</c:v>
                </c:pt>
                <c:pt idx="35">
                  <c:v>0.16174223611008831</c:v>
                </c:pt>
                <c:pt idx="36">
                  <c:v>0.17306419263779449</c:v>
                </c:pt>
                <c:pt idx="37">
                  <c:v>0.18517868612244012</c:v>
                </c:pt>
                <c:pt idx="38">
                  <c:v>0.19814119415101095</c:v>
                </c:pt>
                <c:pt idx="39">
                  <c:v>0.21201107774158173</c:v>
                </c:pt>
                <c:pt idx="40">
                  <c:v>0.22685185318349246</c:v>
                </c:pt>
                <c:pt idx="41">
                  <c:v>0.24273148290633695</c:v>
                </c:pt>
                <c:pt idx="42">
                  <c:v>0.25972268670978055</c:v>
                </c:pt>
                <c:pt idx="43">
                  <c:v>0.27790327477946519</c:v>
                </c:pt>
                <c:pt idx="44">
                  <c:v>0.2973565040140278</c:v>
                </c:pt>
                <c:pt idx="45">
                  <c:v>0.31817145929500978</c:v>
                </c:pt>
                <c:pt idx="46">
                  <c:v>0.34044346144566051</c:v>
                </c:pt>
                <c:pt idx="47">
                  <c:v>0.36427450374685677</c:v>
                </c:pt>
                <c:pt idx="48">
                  <c:v>0.38977371900913677</c:v>
                </c:pt>
                <c:pt idx="49">
                  <c:v>0.41705787933977634</c:v>
                </c:pt>
                <c:pt idx="50">
                  <c:v>0.44625193089356069</c:v>
                </c:pt>
                <c:pt idx="51">
                  <c:v>0.47748956605610998</c:v>
                </c:pt>
                <c:pt idx="52">
                  <c:v>0.51091383568003768</c:v>
                </c:pt>
              </c:numCache>
            </c:numRef>
          </c:yVal>
          <c:smooth val="1"/>
          <c:extLst>
            <c:ext xmlns:c16="http://schemas.microsoft.com/office/drawing/2014/chart" uri="{C3380CC4-5D6E-409C-BE32-E72D297353CC}">
              <c16:uniqueId val="{00000002-96C9-416E-AC50-533D9EE1A7CC}"/>
            </c:ext>
          </c:extLst>
        </c:ser>
        <c:ser>
          <c:idx val="3"/>
          <c:order val="3"/>
          <c:tx>
            <c:strRef>
              <c:f>'[1]Calibración Agricultura-OseMOSY'!$D$195</c:f>
              <c:strCache>
                <c:ptCount val="1"/>
                <c:pt idx="0">
                  <c:v>Caña de azucar [Mton]</c:v>
                </c:pt>
              </c:strCache>
            </c:strRef>
          </c:tx>
          <c:spPr>
            <a:ln w="19050" cap="rnd">
              <a:solidFill>
                <a:schemeClr val="accent4"/>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Agricultura-OseMOSY'!$M$195:$BM$195</c:f>
              <c:numCache>
                <c:formatCode>General</c:formatCode>
                <c:ptCount val="53"/>
                <c:pt idx="0">
                  <c:v>3.8495490626339994E-2</c:v>
                </c:pt>
                <c:pt idx="1">
                  <c:v>2.8920761788049996E-2</c:v>
                </c:pt>
                <c:pt idx="2">
                  <c:v>2.7924159298860003E-2</c:v>
                </c:pt>
                <c:pt idx="3">
                  <c:v>3.914996472684E-2</c:v>
                </c:pt>
                <c:pt idx="4">
                  <c:v>4.5457092746909171E-2</c:v>
                </c:pt>
                <c:pt idx="5">
                  <c:v>4.5660311553979073E-2</c:v>
                </c:pt>
                <c:pt idx="6">
                  <c:v>4.7654298388667839E-2</c:v>
                </c:pt>
                <c:pt idx="7">
                  <c:v>5.5044123180146426E-2</c:v>
                </c:pt>
                <c:pt idx="8">
                  <c:v>6.0576503778385256E-2</c:v>
                </c:pt>
                <c:pt idx="9">
                  <c:v>6.0515927274606869E-2</c:v>
                </c:pt>
                <c:pt idx="10">
                  <c:v>6.0455411347332261E-2</c:v>
                </c:pt>
                <c:pt idx="11">
                  <c:v>6.0394955935984929E-2</c:v>
                </c:pt>
                <c:pt idx="12">
                  <c:v>6.033456098004894E-2</c:v>
                </c:pt>
                <c:pt idx="13">
                  <c:v>6.0274226419068891E-2</c:v>
                </c:pt>
                <c:pt idx="14">
                  <c:v>6.0213952192649821E-2</c:v>
                </c:pt>
                <c:pt idx="15">
                  <c:v>6.0153738240457173E-2</c:v>
                </c:pt>
                <c:pt idx="16">
                  <c:v>6.0093584502216718E-2</c:v>
                </c:pt>
                <c:pt idx="17">
                  <c:v>6.0033490917714503E-2</c:v>
                </c:pt>
                <c:pt idx="18">
                  <c:v>5.9973457426796786E-2</c:v>
                </c:pt>
                <c:pt idx="19">
                  <c:v>5.9913483969369991E-2</c:v>
                </c:pt>
                <c:pt idx="20">
                  <c:v>5.9853570485400617E-2</c:v>
                </c:pt>
                <c:pt idx="21">
                  <c:v>5.9793716914915217E-2</c:v>
                </c:pt>
                <c:pt idx="22">
                  <c:v>5.9733923198000305E-2</c:v>
                </c:pt>
                <c:pt idx="23">
                  <c:v>5.9674189274802301E-2</c:v>
                </c:pt>
                <c:pt idx="24">
                  <c:v>5.9614515085527502E-2</c:v>
                </c:pt>
                <c:pt idx="25">
                  <c:v>5.9554900570441972E-2</c:v>
                </c:pt>
                <c:pt idx="26">
                  <c:v>5.9495345669871531E-2</c:v>
                </c:pt>
                <c:pt idx="27">
                  <c:v>5.9435850324201657E-2</c:v>
                </c:pt>
                <c:pt idx="28">
                  <c:v>5.9376414473877454E-2</c:v>
                </c:pt>
                <c:pt idx="29">
                  <c:v>5.9317038059403575E-2</c:v>
                </c:pt>
                <c:pt idx="30">
                  <c:v>5.9257721021344169E-2</c:v>
                </c:pt>
                <c:pt idx="31">
                  <c:v>5.9198463300322822E-2</c:v>
                </c:pt>
                <c:pt idx="32">
                  <c:v>5.9139264837022497E-2</c:v>
                </c:pt>
                <c:pt idx="33">
                  <c:v>5.9080125572185477E-2</c:v>
                </c:pt>
                <c:pt idx="34">
                  <c:v>5.9021045446613289E-2</c:v>
                </c:pt>
                <c:pt idx="35">
                  <c:v>5.8962024401166678E-2</c:v>
                </c:pt>
                <c:pt idx="36">
                  <c:v>5.8903062376765514E-2</c:v>
                </c:pt>
                <c:pt idx="37">
                  <c:v>5.8844159314388751E-2</c:v>
                </c:pt>
                <c:pt idx="38">
                  <c:v>5.8785315155074361E-2</c:v>
                </c:pt>
                <c:pt idx="39">
                  <c:v>5.8726529839919286E-2</c:v>
                </c:pt>
                <c:pt idx="40">
                  <c:v>5.8667803310079369E-2</c:v>
                </c:pt>
                <c:pt idx="41">
                  <c:v>5.8609135506769293E-2</c:v>
                </c:pt>
                <c:pt idx="42">
                  <c:v>5.8550526371262526E-2</c:v>
                </c:pt>
                <c:pt idx="43">
                  <c:v>5.8491975844891263E-2</c:v>
                </c:pt>
                <c:pt idx="44">
                  <c:v>5.8433483869046371E-2</c:v>
                </c:pt>
                <c:pt idx="45">
                  <c:v>5.8375050385177325E-2</c:v>
                </c:pt>
                <c:pt idx="46">
                  <c:v>5.8316675334792151E-2</c:v>
                </c:pt>
                <c:pt idx="47">
                  <c:v>5.825835865945736E-2</c:v>
                </c:pt>
                <c:pt idx="48">
                  <c:v>5.8200100300797905E-2</c:v>
                </c:pt>
                <c:pt idx="49">
                  <c:v>5.8141900200497108E-2</c:v>
                </c:pt>
                <c:pt idx="50">
                  <c:v>5.8083758300296613E-2</c:v>
                </c:pt>
                <c:pt idx="51">
                  <c:v>5.8025674541996315E-2</c:v>
                </c:pt>
                <c:pt idx="52">
                  <c:v>5.796764886745432E-2</c:v>
                </c:pt>
              </c:numCache>
            </c:numRef>
          </c:yVal>
          <c:smooth val="1"/>
          <c:extLst>
            <c:ext xmlns:c16="http://schemas.microsoft.com/office/drawing/2014/chart" uri="{C3380CC4-5D6E-409C-BE32-E72D297353CC}">
              <c16:uniqueId val="{00000003-96C9-416E-AC50-533D9EE1A7CC}"/>
            </c:ext>
          </c:extLst>
        </c:ser>
        <c:ser>
          <c:idx val="4"/>
          <c:order val="4"/>
          <c:tx>
            <c:strRef>
              <c:f>'[1]Calibración Agricultura-OseMOSY'!$D$196</c:f>
              <c:strCache>
                <c:ptCount val="1"/>
                <c:pt idx="0">
                  <c:v>Maíz [Mton]</c:v>
                </c:pt>
              </c:strCache>
            </c:strRef>
          </c:tx>
          <c:spPr>
            <a:ln w="19050" cap="rnd">
              <a:solidFill>
                <a:schemeClr val="accent5"/>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Agricultura-OseMOSY'!$M$196:$BM$196</c:f>
              <c:numCache>
                <c:formatCode>General</c:formatCode>
                <c:ptCount val="53"/>
                <c:pt idx="0">
                  <c:v>5.6735909999999994E-2</c:v>
                </c:pt>
                <c:pt idx="1">
                  <c:v>2.7309150000000001E-2</c:v>
                </c:pt>
                <c:pt idx="2">
                  <c:v>4.8787199999999996E-2</c:v>
                </c:pt>
                <c:pt idx="3">
                  <c:v>5.6826000000000002E-2</c:v>
                </c:pt>
                <c:pt idx="4">
                  <c:v>6.5980768321482974E-2</c:v>
                </c:pt>
                <c:pt idx="5">
                  <c:v>6.6275739517782345E-2</c:v>
                </c:pt>
                <c:pt idx="6">
                  <c:v>6.9170002556296448E-2</c:v>
                </c:pt>
                <c:pt idx="7">
                  <c:v>7.989630043499335E-2</c:v>
                </c:pt>
                <c:pt idx="8">
                  <c:v>8.7926526313076681E-2</c:v>
                </c:pt>
                <c:pt idx="9">
                  <c:v>0.10131504624704213</c:v>
                </c:pt>
                <c:pt idx="10">
                  <c:v>0.11452564415040721</c:v>
                </c:pt>
                <c:pt idx="11">
                  <c:v>0.12743468321186582</c:v>
                </c:pt>
                <c:pt idx="12">
                  <c:v>0.14140263627955782</c:v>
                </c:pt>
                <c:pt idx="13">
                  <c:v>0.12346183876708759</c:v>
                </c:pt>
                <c:pt idx="14">
                  <c:v>0.13116756683781597</c:v>
                </c:pt>
                <c:pt idx="15">
                  <c:v>0.13823540091241091</c:v>
                </c:pt>
                <c:pt idx="16">
                  <c:v>0.14312405243680684</c:v>
                </c:pt>
                <c:pt idx="17">
                  <c:v>0.14606875752889248</c:v>
                </c:pt>
                <c:pt idx="18">
                  <c:v>0.14670258309732759</c:v>
                </c:pt>
                <c:pt idx="19">
                  <c:v>0.15142698154691719</c:v>
                </c:pt>
                <c:pt idx="20">
                  <c:v>0.1556097212386347</c:v>
                </c:pt>
                <c:pt idx="21">
                  <c:v>0.15955897904457342</c:v>
                </c:pt>
                <c:pt idx="22">
                  <c:v>0.1628428539043825</c:v>
                </c:pt>
                <c:pt idx="23">
                  <c:v>0.16624315859590452</c:v>
                </c:pt>
                <c:pt idx="24">
                  <c:v>0.17026931138413454</c:v>
                </c:pt>
                <c:pt idx="25">
                  <c:v>0.17332245083798747</c:v>
                </c:pt>
                <c:pt idx="26">
                  <c:v>0.17706776668486904</c:v>
                </c:pt>
                <c:pt idx="27">
                  <c:v>0.18028850334273364</c:v>
                </c:pt>
                <c:pt idx="28">
                  <c:v>0.18440002269720851</c:v>
                </c:pt>
                <c:pt idx="29">
                  <c:v>0.18785765500034168</c:v>
                </c:pt>
                <c:pt idx="30">
                  <c:v>0.19122385803877306</c:v>
                </c:pt>
                <c:pt idx="31">
                  <c:v>0.19469729438234235</c:v>
                </c:pt>
                <c:pt idx="32">
                  <c:v>0.19820467515914875</c:v>
                </c:pt>
                <c:pt idx="33">
                  <c:v>0.20220151768865299</c:v>
                </c:pt>
                <c:pt idx="34">
                  <c:v>0.20584649309768788</c:v>
                </c:pt>
                <c:pt idx="35">
                  <c:v>0.20948220855027427</c:v>
                </c:pt>
                <c:pt idx="36">
                  <c:v>0.21323425591443348</c:v>
                </c:pt>
                <c:pt idx="37">
                  <c:v>0.21702428498996751</c:v>
                </c:pt>
                <c:pt idx="38">
                  <c:v>0.22092079530265854</c:v>
                </c:pt>
                <c:pt idx="39">
                  <c:v>0.22469442369646628</c:v>
                </c:pt>
                <c:pt idx="40">
                  <c:v>0.22850262024850712</c:v>
                </c:pt>
                <c:pt idx="41">
                  <c:v>0.23234599540944495</c:v>
                </c:pt>
                <c:pt idx="42">
                  <c:v>0.23620725144328938</c:v>
                </c:pt>
                <c:pt idx="43">
                  <c:v>0.24006956813033822</c:v>
                </c:pt>
                <c:pt idx="44">
                  <c:v>0.24394262881995754</c:v>
                </c:pt>
                <c:pt idx="45">
                  <c:v>0.24783042672423511</c:v>
                </c:pt>
                <c:pt idx="46">
                  <c:v>0.25173388333853536</c:v>
                </c:pt>
                <c:pt idx="47">
                  <c:v>0.25564174691825226</c:v>
                </c:pt>
                <c:pt idx="48">
                  <c:v>0.25955289610890708</c:v>
                </c:pt>
                <c:pt idx="49">
                  <c:v>0.26346176889157052</c:v>
                </c:pt>
                <c:pt idx="50">
                  <c:v>0.26737594629711881</c:v>
                </c:pt>
                <c:pt idx="51">
                  <c:v>0.27129232032825662</c:v>
                </c:pt>
                <c:pt idx="52">
                  <c:v>0.27520786516657064</c:v>
                </c:pt>
              </c:numCache>
            </c:numRef>
          </c:yVal>
          <c:smooth val="1"/>
          <c:extLst>
            <c:ext xmlns:c16="http://schemas.microsoft.com/office/drawing/2014/chart" uri="{C3380CC4-5D6E-409C-BE32-E72D297353CC}">
              <c16:uniqueId val="{00000004-96C9-416E-AC50-533D9EE1A7CC}"/>
            </c:ext>
          </c:extLst>
        </c:ser>
        <c:ser>
          <c:idx val="5"/>
          <c:order val="5"/>
          <c:tx>
            <c:strRef>
              <c:f>'[1]Calibración Agricultura-OseMOSY'!$D$197</c:f>
              <c:strCache>
                <c:ptCount val="1"/>
                <c:pt idx="0">
                  <c:v>Palma africana  [Mton]</c:v>
                </c:pt>
              </c:strCache>
            </c:strRef>
          </c:tx>
          <c:spPr>
            <a:ln w="19050" cap="rnd">
              <a:solidFill>
                <a:schemeClr val="accent6"/>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Agricultura-OseMOSY'!$M$197:$BM$197</c:f>
              <c:numCache>
                <c:formatCode>General</c:formatCode>
                <c:ptCount val="53"/>
                <c:pt idx="0">
                  <c:v>6.4052071577999992E-3</c:v>
                </c:pt>
                <c:pt idx="1">
                  <c:v>1.8851188069889998E-2</c:v>
                </c:pt>
                <c:pt idx="2">
                  <c:v>4.9142684843999996E-3</c:v>
                </c:pt>
                <c:pt idx="3">
                  <c:v>1.41248521953E-2</c:v>
                </c:pt>
                <c:pt idx="4">
                  <c:v>1.640039067105338E-2</c:v>
                </c:pt>
                <c:pt idx="5">
                  <c:v>1.6473709654434218E-2</c:v>
                </c:pt>
                <c:pt idx="6">
                  <c:v>1.7193116926340238E-2</c:v>
                </c:pt>
                <c:pt idx="7">
                  <c:v>1.98592798119798E-2</c:v>
                </c:pt>
                <c:pt idx="8">
                  <c:v>2.1855298423580125E-2</c:v>
                </c:pt>
                <c:pt idx="9">
                  <c:v>2.5183191732647974E-2</c:v>
                </c:pt>
                <c:pt idx="10">
                  <c:v>2.8466860173090233E-2</c:v>
                </c:pt>
                <c:pt idx="11">
                  <c:v>3.167557218390319E-2</c:v>
                </c:pt>
                <c:pt idx="12">
                  <c:v>3.514749124475626E-2</c:v>
                </c:pt>
                <c:pt idx="13">
                  <c:v>3.0688069270141685E-2</c:v>
                </c:pt>
                <c:pt idx="14">
                  <c:v>3.2603429669540072E-2</c:v>
                </c:pt>
                <c:pt idx="15">
                  <c:v>3.4360233098332499E-2</c:v>
                </c:pt>
                <c:pt idx="16">
                  <c:v>3.5575371947035923E-2</c:v>
                </c:pt>
                <c:pt idx="17">
                  <c:v>3.6307317257007712E-2</c:v>
                </c:pt>
                <c:pt idx="18">
                  <c:v>3.6464862966220889E-2</c:v>
                </c:pt>
                <c:pt idx="19">
                  <c:v>3.7639174545641536E-2</c:v>
                </c:pt>
                <c:pt idx="20">
                  <c:v>3.8678849692879151E-2</c:v>
                </c:pt>
                <c:pt idx="21">
                  <c:v>3.9660489836299759E-2</c:v>
                </c:pt>
                <c:pt idx="22">
                  <c:v>4.0476740267839276E-2</c:v>
                </c:pt>
                <c:pt idx="23">
                  <c:v>4.1321930870498867E-2</c:v>
                </c:pt>
                <c:pt idx="24">
                  <c:v>4.2322684276500412E-2</c:v>
                </c:pt>
                <c:pt idx="25">
                  <c:v>4.3081582378026333E-2</c:v>
                </c:pt>
                <c:pt idx="26">
                  <c:v>4.4012530056235552E-2</c:v>
                </c:pt>
                <c:pt idx="27">
                  <c:v>4.48130866544885E-2</c:v>
                </c:pt>
                <c:pt idx="28">
                  <c:v>4.5835059047056564E-2</c:v>
                </c:pt>
                <c:pt idx="29">
                  <c:v>4.6694499184096842E-2</c:v>
                </c:pt>
                <c:pt idx="30">
                  <c:v>4.753121337086369E-2</c:v>
                </c:pt>
                <c:pt idx="31">
                  <c:v>4.839458181070988E-2</c:v>
                </c:pt>
                <c:pt idx="32">
                  <c:v>4.926638758737948E-2</c:v>
                </c:pt>
                <c:pt idx="33">
                  <c:v>5.0259855541786559E-2</c:v>
                </c:pt>
                <c:pt idx="34">
                  <c:v>5.1165862280042301E-2</c:v>
                </c:pt>
                <c:pt idx="35">
                  <c:v>5.2069567333925225E-2</c:v>
                </c:pt>
                <c:pt idx="36">
                  <c:v>5.3002188219585203E-2</c:v>
                </c:pt>
                <c:pt idx="37">
                  <c:v>5.3944249960827022E-2</c:v>
                </c:pt>
                <c:pt idx="38">
                  <c:v>5.491277901872698E-2</c:v>
                </c:pt>
                <c:pt idx="39">
                  <c:v>5.5850764154096733E-2</c:v>
                </c:pt>
                <c:pt idx="40">
                  <c:v>5.6797341661368544E-2</c:v>
                </c:pt>
                <c:pt idx="41">
                  <c:v>5.7752663276110637E-2</c:v>
                </c:pt>
                <c:pt idx="42">
                  <c:v>5.8712429417775769E-2</c:v>
                </c:pt>
                <c:pt idx="43">
                  <c:v>5.9672459198791598E-2</c:v>
                </c:pt>
                <c:pt idx="44">
                  <c:v>6.0635159543427845E-2</c:v>
                </c:pt>
                <c:pt idx="45">
                  <c:v>6.1601523017244725E-2</c:v>
                </c:pt>
                <c:pt idx="46">
                  <c:v>6.257177867007542E-2</c:v>
                </c:pt>
                <c:pt idx="47">
                  <c:v>6.3543129732316253E-2</c:v>
                </c:pt>
                <c:pt idx="48">
                  <c:v>6.4515297476513744E-2</c:v>
                </c:pt>
                <c:pt idx="49">
                  <c:v>6.5486899389464726E-2</c:v>
                </c:pt>
                <c:pt idx="50">
                  <c:v>6.6459819836435355E-2</c:v>
                </c:pt>
                <c:pt idx="51">
                  <c:v>6.7433286283683669E-2</c:v>
                </c:pt>
                <c:pt idx="52">
                  <c:v>6.8406546624113329E-2</c:v>
                </c:pt>
              </c:numCache>
            </c:numRef>
          </c:yVal>
          <c:smooth val="1"/>
          <c:extLst>
            <c:ext xmlns:c16="http://schemas.microsoft.com/office/drawing/2014/chart" uri="{C3380CC4-5D6E-409C-BE32-E72D297353CC}">
              <c16:uniqueId val="{00000005-96C9-416E-AC50-533D9EE1A7CC}"/>
            </c:ext>
          </c:extLst>
        </c:ser>
        <c:ser>
          <c:idx val="6"/>
          <c:order val="6"/>
          <c:tx>
            <c:strRef>
              <c:f>'[1]Calibración Agricultura-OseMOSY'!$D$198</c:f>
              <c:strCache>
                <c:ptCount val="1"/>
                <c:pt idx="0">
                  <c:v>Soya [Mton]</c:v>
                </c:pt>
              </c:strCache>
            </c:strRef>
          </c:tx>
          <c:spPr>
            <a:ln w="19050" cap="rnd">
              <a:solidFill>
                <a:schemeClr val="accent1">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Agricultura-OseMOSY'!$M$198:$BM$198</c:f>
              <c:numCache>
                <c:formatCode>General</c:formatCode>
                <c:ptCount val="53"/>
                <c:pt idx="0">
                  <c:v>3.9607226999999998E-6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yVal>
          <c:smooth val="1"/>
          <c:extLst>
            <c:ext xmlns:c16="http://schemas.microsoft.com/office/drawing/2014/chart" uri="{C3380CC4-5D6E-409C-BE32-E72D297353CC}">
              <c16:uniqueId val="{00000006-96C9-416E-AC50-533D9EE1A7CC}"/>
            </c:ext>
          </c:extLst>
        </c:ser>
        <c:ser>
          <c:idx val="7"/>
          <c:order val="7"/>
          <c:tx>
            <c:strRef>
              <c:f>'[1]Calibración Agricultura-OseMOSY'!$D$199</c:f>
              <c:strCache>
                <c:ptCount val="1"/>
                <c:pt idx="0">
                  <c:v>Palmito [Mton]</c:v>
                </c:pt>
              </c:strCache>
            </c:strRef>
          </c:tx>
          <c:spPr>
            <a:ln w="19050" cap="rnd">
              <a:solidFill>
                <a:schemeClr val="accent2">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Agricultura-OseMOSY'!$M$199:$BM$199</c:f>
              <c:numCache>
                <c:formatCode>General</c:formatCode>
                <c:ptCount val="53"/>
                <c:pt idx="0">
                  <c:v>0</c:v>
                </c:pt>
                <c:pt idx="1">
                  <c:v>3.3937667803175621E-2</c:v>
                </c:pt>
                <c:pt idx="2">
                  <c:v>3.3177234568879888E-2</c:v>
                </c:pt>
                <c:pt idx="3">
                  <c:v>4.7858902209213905E-2</c:v>
                </c:pt>
                <c:pt idx="4">
                  <c:v>5.5569055340630211E-2</c:v>
                </c:pt>
                <c:pt idx="5">
                  <c:v>5.581748031578642E-2</c:v>
                </c:pt>
                <c:pt idx="6">
                  <c:v>5.8255030939233239E-2</c:v>
                </c:pt>
                <c:pt idx="7">
                  <c:v>6.7288727508470092E-2</c:v>
                </c:pt>
                <c:pt idx="8">
                  <c:v>7.4051790103357801E-2</c:v>
                </c:pt>
                <c:pt idx="9">
                  <c:v>8.5327612196163263E-2</c:v>
                </c:pt>
                <c:pt idx="10">
                  <c:v>9.6453588213873384E-2</c:v>
                </c:pt>
                <c:pt idx="11">
                  <c:v>0.10732559113607924</c:v>
                </c:pt>
                <c:pt idx="12">
                  <c:v>0.12742567113216463</c:v>
                </c:pt>
                <c:pt idx="13">
                  <c:v>0.11904631089985067</c:v>
                </c:pt>
                <c:pt idx="14">
                  <c:v>0.13532980032149194</c:v>
                </c:pt>
                <c:pt idx="15">
                  <c:v>0.15260544606874329</c:v>
                </c:pt>
                <c:pt idx="16">
                  <c:v>0.16906245000629833</c:v>
                </c:pt>
                <c:pt idx="17">
                  <c:v>0.18461868224477412</c:v>
                </c:pt>
                <c:pt idx="18">
                  <c:v>0.19839916963580778</c:v>
                </c:pt>
                <c:pt idx="19">
                  <c:v>0.21912358895544434</c:v>
                </c:pt>
                <c:pt idx="20">
                  <c:v>0.24093859273324628</c:v>
                </c:pt>
                <c:pt idx="21">
                  <c:v>0.2643471735078643</c:v>
                </c:pt>
                <c:pt idx="22">
                  <c:v>0.28867282682725676</c:v>
                </c:pt>
                <c:pt idx="23">
                  <c:v>0.31532961427956047</c:v>
                </c:pt>
                <c:pt idx="24">
                  <c:v>0.34557405975315242</c:v>
                </c:pt>
                <c:pt idx="25">
                  <c:v>0.37639457439652657</c:v>
                </c:pt>
                <c:pt idx="26">
                  <c:v>0.4114450297901836</c:v>
                </c:pt>
                <c:pt idx="27">
                  <c:v>0.44825394660308143</c:v>
                </c:pt>
                <c:pt idx="28">
                  <c:v>0.49056983081459848</c:v>
                </c:pt>
                <c:pt idx="29">
                  <c:v>0.53475215160258072</c:v>
                </c:pt>
                <c:pt idx="30">
                  <c:v>0.58243772600302057</c:v>
                </c:pt>
                <c:pt idx="31">
                  <c:v>0.63452847412125213</c:v>
                </c:pt>
                <c:pt idx="32">
                  <c:v>0.69117635263404031</c:v>
                </c:pt>
                <c:pt idx="33">
                  <c:v>0.75447206730898264</c:v>
                </c:pt>
                <c:pt idx="34">
                  <c:v>0.82183759617122976</c:v>
                </c:pt>
                <c:pt idx="35">
                  <c:v>0.89489782785985483</c:v>
                </c:pt>
                <c:pt idx="36">
                  <c:v>0.97469123954341341</c:v>
                </c:pt>
                <c:pt idx="37">
                  <c:v>1.0614564964321314</c:v>
                </c:pt>
                <c:pt idx="38">
                  <c:v>1.156150153050965</c:v>
                </c:pt>
                <c:pt idx="39">
                  <c:v>1.2582116881745111</c:v>
                </c:pt>
                <c:pt idx="40">
                  <c:v>1.3691038221803169</c:v>
                </c:pt>
                <c:pt idx="41">
                  <c:v>1.4895811493978723</c:v>
                </c:pt>
                <c:pt idx="42">
                  <c:v>1.6203393532762982</c:v>
                </c:pt>
                <c:pt idx="43">
                  <c:v>1.7621125432686273</c:v>
                </c:pt>
                <c:pt idx="44">
                  <c:v>1.9158786983678322</c:v>
                </c:pt>
                <c:pt idx="45">
                  <c:v>2.0826616090094103</c:v>
                </c:pt>
                <c:pt idx="46">
                  <c:v>2.26354712190505</c:v>
                </c:pt>
                <c:pt idx="47">
                  <c:v>2.4595939652518721</c:v>
                </c:pt>
                <c:pt idx="48">
                  <c:v>2.672029810283155</c:v>
                </c:pt>
                <c:pt idx="49">
                  <c:v>2.9021295877065452</c:v>
                </c:pt>
                <c:pt idx="50">
                  <c:v>3.1514129105650399</c:v>
                </c:pt>
                <c:pt idx="51">
                  <c:v>3.4214031663881395</c:v>
                </c:pt>
                <c:pt idx="52">
                  <c:v>3.7137389453836125</c:v>
                </c:pt>
              </c:numCache>
            </c:numRef>
          </c:yVal>
          <c:smooth val="1"/>
          <c:extLst>
            <c:ext xmlns:c16="http://schemas.microsoft.com/office/drawing/2014/chart" uri="{C3380CC4-5D6E-409C-BE32-E72D297353CC}">
              <c16:uniqueId val="{00000007-96C9-416E-AC50-533D9EE1A7CC}"/>
            </c:ext>
          </c:extLst>
        </c:ser>
        <c:ser>
          <c:idx val="8"/>
          <c:order val="8"/>
          <c:tx>
            <c:strRef>
              <c:f>'[1]Calibración Agricultura-OseMOSY'!$D$200</c:f>
              <c:strCache>
                <c:ptCount val="1"/>
                <c:pt idx="0">
                  <c:v>Legumbres (Pulses) [Mton]</c:v>
                </c:pt>
              </c:strCache>
            </c:strRef>
          </c:tx>
          <c:spPr>
            <a:ln w="19050" cap="rnd">
              <a:solidFill>
                <a:schemeClr val="accent3">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Agricultura-OseMOSY'!$M$200:$BM$200</c:f>
              <c:numCache>
                <c:formatCode>General</c:formatCode>
                <c:ptCount val="53"/>
                <c:pt idx="0">
                  <c:v>4.75101E-3</c:v>
                </c:pt>
                <c:pt idx="1">
                  <c:v>3.6936899999999999E-3</c:v>
                </c:pt>
                <c:pt idx="2">
                  <c:v>6.3013500000000007E-3</c:v>
                </c:pt>
                <c:pt idx="3">
                  <c:v>4.24611E-3</c:v>
                </c:pt>
                <c:pt idx="4">
                  <c:v>4.9301657723142935E-3</c:v>
                </c:pt>
                <c:pt idx="5">
                  <c:v>4.952206390100496E-3</c:v>
                </c:pt>
                <c:pt idx="6">
                  <c:v>5.1684693547727435E-3</c:v>
                </c:pt>
                <c:pt idx="7">
                  <c:v>5.9699517868586497E-3</c:v>
                </c:pt>
                <c:pt idx="8">
                  <c:v>6.5699803372262344E-3</c:v>
                </c:pt>
                <c:pt idx="9">
                  <c:v>7.5703873406544192E-3</c:v>
                </c:pt>
                <c:pt idx="10">
                  <c:v>8.5574997867786853E-3</c:v>
                </c:pt>
                <c:pt idx="11">
                  <c:v>9.5220793779737366E-3</c:v>
                </c:pt>
                <c:pt idx="12">
                  <c:v>1.0565782351969049E-2</c:v>
                </c:pt>
                <c:pt idx="13">
                  <c:v>9.2252234577010206E-3</c:v>
                </c:pt>
                <c:pt idx="14">
                  <c:v>9.8010051248674668E-3</c:v>
                </c:pt>
                <c:pt idx="15">
                  <c:v>1.0329122552497043E-2</c:v>
                </c:pt>
                <c:pt idx="16">
                  <c:v>1.0694408726506349E-2</c:v>
                </c:pt>
                <c:pt idx="17">
                  <c:v>1.0914440784693722E-2</c:v>
                </c:pt>
                <c:pt idx="18">
                  <c:v>1.0961801026209719E-2</c:v>
                </c:pt>
                <c:pt idx="19">
                  <c:v>1.1314814004437766E-2</c:v>
                </c:pt>
                <c:pt idx="20">
                  <c:v>1.162735356084502E-2</c:v>
                </c:pt>
                <c:pt idx="21">
                  <c:v>1.1922447057877619E-2</c:v>
                </c:pt>
                <c:pt idx="22">
                  <c:v>1.2167822306548719E-2</c:v>
                </c:pt>
                <c:pt idx="23">
                  <c:v>1.24218973382898E-2</c:v>
                </c:pt>
                <c:pt idx="24">
                  <c:v>1.272273652485284E-2</c:v>
                </c:pt>
                <c:pt idx="25">
                  <c:v>1.2950870934566695E-2</c:v>
                </c:pt>
                <c:pt idx="26">
                  <c:v>1.3230725632602846E-2</c:v>
                </c:pt>
                <c:pt idx="27">
                  <c:v>1.3471383115626911E-2</c:v>
                </c:pt>
                <c:pt idx="28">
                  <c:v>1.3778600999099781E-2</c:v>
                </c:pt>
                <c:pt idx="29">
                  <c:v>1.4036959621889644E-2</c:v>
                </c:pt>
                <c:pt idx="30">
                  <c:v>1.4288486535336197E-2</c:v>
                </c:pt>
                <c:pt idx="31">
                  <c:v>1.4548026055851331E-2</c:v>
                </c:pt>
                <c:pt idx="32">
                  <c:v>1.4810101946996324E-2</c:v>
                </c:pt>
                <c:pt idx="33">
                  <c:v>1.5108751034261894E-2</c:v>
                </c:pt>
                <c:pt idx="34">
                  <c:v>1.538110816891957E-2</c:v>
                </c:pt>
                <c:pt idx="35">
                  <c:v>1.5652773388016138E-2</c:v>
                </c:pt>
                <c:pt idx="36">
                  <c:v>1.5933131073466989E-2</c:v>
                </c:pt>
                <c:pt idx="37">
                  <c:v>1.621632680003433E-2</c:v>
                </c:pt>
                <c:pt idx="38">
                  <c:v>1.6507478938207358E-2</c:v>
                </c:pt>
                <c:pt idx="39">
                  <c:v>1.6789449185263827E-2</c:v>
                </c:pt>
                <c:pt idx="40">
                  <c:v>1.7074002408464229E-2</c:v>
                </c:pt>
                <c:pt idx="41">
                  <c:v>1.7361184221447893E-2</c:v>
                </c:pt>
                <c:pt idx="42">
                  <c:v>1.7649702115684108E-2</c:v>
                </c:pt>
                <c:pt idx="43">
                  <c:v>1.7938299263258194E-2</c:v>
                </c:pt>
                <c:pt idx="44">
                  <c:v>1.8227699216181142E-2</c:v>
                </c:pt>
                <c:pt idx="45">
                  <c:v>1.851820035226906E-2</c:v>
                </c:pt>
                <c:pt idx="46">
                  <c:v>1.8809871526811461E-2</c:v>
                </c:pt>
                <c:pt idx="47">
                  <c:v>1.9101871995337697E-2</c:v>
                </c:pt>
                <c:pt idx="48">
                  <c:v>1.9394117968834536E-2</c:v>
                </c:pt>
                <c:pt idx="49">
                  <c:v>1.9686193846270836E-2</c:v>
                </c:pt>
                <c:pt idx="50">
                  <c:v>1.9978666091782973E-2</c:v>
                </c:pt>
                <c:pt idx="51">
                  <c:v>2.0271302471914509E-2</c:v>
                </c:pt>
                <c:pt idx="52">
                  <c:v>2.056387689371815E-2</c:v>
                </c:pt>
              </c:numCache>
            </c:numRef>
          </c:yVal>
          <c:smooth val="1"/>
          <c:extLst>
            <c:ext xmlns:c16="http://schemas.microsoft.com/office/drawing/2014/chart" uri="{C3380CC4-5D6E-409C-BE32-E72D297353CC}">
              <c16:uniqueId val="{00000008-96C9-416E-AC50-533D9EE1A7CC}"/>
            </c:ext>
          </c:extLst>
        </c:ser>
        <c:ser>
          <c:idx val="9"/>
          <c:order val="9"/>
          <c:tx>
            <c:strRef>
              <c:f>'[1]Calibración Agricultura-OseMOSY'!$D$201</c:f>
              <c:strCache>
                <c:ptCount val="1"/>
                <c:pt idx="0">
                  <c:v>Cereales y pseudocereales [Mton]</c:v>
                </c:pt>
              </c:strCache>
            </c:strRef>
          </c:tx>
          <c:spPr>
            <a:ln w="19050" cap="rnd">
              <a:solidFill>
                <a:schemeClr val="accent4">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Agricultura-OseMOSY'!$M$201:$BM$201</c:f>
              <c:numCache>
                <c:formatCode>General</c:formatCode>
                <c:ptCount val="53"/>
                <c:pt idx="0">
                  <c:v>1.1163827426399999</c:v>
                </c:pt>
                <c:pt idx="1">
                  <c:v>1.1711372280300001</c:v>
                </c:pt>
                <c:pt idx="2">
                  <c:v>1.2535868013669</c:v>
                </c:pt>
                <c:pt idx="3">
                  <c:v>1.4902693066205999</c:v>
                </c:pt>
                <c:pt idx="4">
                  <c:v>1.7303543071261547</c:v>
                </c:pt>
                <c:pt idx="5">
                  <c:v>1.7380899654547739</c:v>
                </c:pt>
                <c:pt idx="6">
                  <c:v>1.8139923934205651</c:v>
                </c:pt>
                <c:pt idx="7">
                  <c:v>2.0952909627777543</c:v>
                </c:pt>
                <c:pt idx="8">
                  <c:v>2.3058846901444179</c:v>
                </c:pt>
                <c:pt idx="9">
                  <c:v>2.6570003822337216</c:v>
                </c:pt>
                <c:pt idx="10">
                  <c:v>3.0034500457238744</c:v>
                </c:pt>
                <c:pt idx="11">
                  <c:v>3.341991289014941</c:v>
                </c:pt>
                <c:pt idx="12">
                  <c:v>3.7824687448899215</c:v>
                </c:pt>
                <c:pt idx="13">
                  <c:v>3.3686101601945335</c:v>
                </c:pt>
                <c:pt idx="14">
                  <c:v>3.650435234120005</c:v>
                </c:pt>
                <c:pt idx="15">
                  <c:v>3.9240780176372381</c:v>
                </c:pt>
                <c:pt idx="16">
                  <c:v>4.1441088399972195</c:v>
                </c:pt>
                <c:pt idx="17">
                  <c:v>4.3139592220669147</c:v>
                </c:pt>
                <c:pt idx="18">
                  <c:v>4.4193320419744371</c:v>
                </c:pt>
                <c:pt idx="19">
                  <c:v>4.6528849007948567</c:v>
                </c:pt>
                <c:pt idx="20">
                  <c:v>4.8770357651663696</c:v>
                </c:pt>
                <c:pt idx="21">
                  <c:v>5.1008274938405531</c:v>
                </c:pt>
                <c:pt idx="22">
                  <c:v>5.3099235002103642</c:v>
                </c:pt>
                <c:pt idx="23">
                  <c:v>5.5292154496250339</c:v>
                </c:pt>
                <c:pt idx="24">
                  <c:v>5.7763870065680578</c:v>
                </c:pt>
                <c:pt idx="25">
                  <c:v>5.9975640690914176</c:v>
                </c:pt>
                <c:pt idx="26">
                  <c:v>6.2497084222587684</c:v>
                </c:pt>
                <c:pt idx="27">
                  <c:v>6.4906538939888856</c:v>
                </c:pt>
                <c:pt idx="28">
                  <c:v>6.7714481913352937</c:v>
                </c:pt>
                <c:pt idx="29">
                  <c:v>7.0363860414199735</c:v>
                </c:pt>
                <c:pt idx="30">
                  <c:v>7.305719765307467</c:v>
                </c:pt>
                <c:pt idx="31">
                  <c:v>7.5871910761428403</c:v>
                </c:pt>
                <c:pt idx="32">
                  <c:v>7.8783481934648938</c:v>
                </c:pt>
                <c:pt idx="33">
                  <c:v>8.0359151573341912</c:v>
                </c:pt>
                <c:pt idx="34">
                  <c:v>8.196633460480875</c:v>
                </c:pt>
                <c:pt idx="35">
                  <c:v>8.3605661296904934</c:v>
                </c:pt>
                <c:pt idx="36">
                  <c:v>8.5277774522843028</c:v>
                </c:pt>
                <c:pt idx="37">
                  <c:v>8.6983330013299884</c:v>
                </c:pt>
                <c:pt idx="38">
                  <c:v>8.872299661356589</c:v>
                </c:pt>
                <c:pt idx="39">
                  <c:v>9.0497456545837203</c:v>
                </c:pt>
                <c:pt idx="40">
                  <c:v>9.2307405676753955</c:v>
                </c:pt>
                <c:pt idx="41">
                  <c:v>9.4153553790289042</c:v>
                </c:pt>
                <c:pt idx="42">
                  <c:v>9.6036624866094833</c:v>
                </c:pt>
                <c:pt idx="43">
                  <c:v>9.7957357363416726</c:v>
                </c:pt>
                <c:pt idx="44">
                  <c:v>9.9916504510685069</c:v>
                </c:pt>
                <c:pt idx="45">
                  <c:v>10.191483460089877</c:v>
                </c:pt>
                <c:pt idx="46">
                  <c:v>10.395313129291674</c:v>
                </c:pt>
                <c:pt idx="47">
                  <c:v>10.603219391877508</c:v>
                </c:pt>
                <c:pt idx="48">
                  <c:v>10.815283779715058</c:v>
                </c:pt>
                <c:pt idx="49">
                  <c:v>11.031589455309359</c:v>
                </c:pt>
                <c:pt idx="50">
                  <c:v>11.252221244415546</c:v>
                </c:pt>
                <c:pt idx="51">
                  <c:v>11.477265669303858</c:v>
                </c:pt>
                <c:pt idx="52">
                  <c:v>11.706810982689936</c:v>
                </c:pt>
              </c:numCache>
            </c:numRef>
          </c:yVal>
          <c:smooth val="1"/>
          <c:extLst>
            <c:ext xmlns:c16="http://schemas.microsoft.com/office/drawing/2014/chart" uri="{C3380CC4-5D6E-409C-BE32-E72D297353CC}">
              <c16:uniqueId val="{00000009-96C9-416E-AC50-533D9EE1A7CC}"/>
            </c:ext>
          </c:extLst>
        </c:ser>
        <c:ser>
          <c:idx val="10"/>
          <c:order val="10"/>
          <c:tx>
            <c:strRef>
              <c:f>'[1]Calibración Agricultura-OseMOSY'!$D$202</c:f>
              <c:strCache>
                <c:ptCount val="1"/>
                <c:pt idx="0">
                  <c:v>Tubérculos [Mton]</c:v>
                </c:pt>
              </c:strCache>
            </c:strRef>
          </c:tx>
          <c:spPr>
            <a:ln w="19050" cap="rnd">
              <a:solidFill>
                <a:schemeClr val="accent5">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Agricultura-OseMOSY'!$M$202:$BM$202</c:f>
              <c:numCache>
                <c:formatCode>General</c:formatCode>
                <c:ptCount val="53"/>
                <c:pt idx="0">
                  <c:v>1.0400940000000001E-2</c:v>
                </c:pt>
                <c:pt idx="1">
                  <c:v>1.228491E-2</c:v>
                </c:pt>
                <c:pt idx="2">
                  <c:v>9.2446200000000003E-3</c:v>
                </c:pt>
                <c:pt idx="3">
                  <c:v>1.3803569999999999E-2</c:v>
                </c:pt>
                <c:pt idx="4">
                  <c:v>1.6027349350286359E-2</c:v>
                </c:pt>
                <c:pt idx="5">
                  <c:v>1.6099000628857826E-2</c:v>
                </c:pt>
                <c:pt idx="6">
                  <c:v>1.6802044349171451E-2</c:v>
                </c:pt>
                <c:pt idx="7">
                  <c:v>1.9407563013329479E-2</c:v>
                </c:pt>
                <c:pt idx="8">
                  <c:v>2.1358180424794912E-2</c:v>
                </c:pt>
                <c:pt idx="9">
                  <c:v>2.4610377871472269E-2</c:v>
                </c:pt>
                <c:pt idx="10">
                  <c:v>2.7819356383085844E-2</c:v>
                </c:pt>
                <c:pt idx="11">
                  <c:v>3.0955083415035625E-2</c:v>
                </c:pt>
                <c:pt idx="12">
                  <c:v>3.434803062100826E-2</c:v>
                </c:pt>
                <c:pt idx="13">
                  <c:v>2.9990042124207351E-2</c:v>
                </c:pt>
                <c:pt idx="14">
                  <c:v>3.1861835965499435E-2</c:v>
                </c:pt>
                <c:pt idx="15">
                  <c:v>3.3578679354037362E-2</c:v>
                </c:pt>
                <c:pt idx="16">
                  <c:v>3.4766178800111451E-2</c:v>
                </c:pt>
                <c:pt idx="17">
                  <c:v>3.5481475369779567E-2</c:v>
                </c:pt>
                <c:pt idx="18">
                  <c:v>3.563543756317139E-2</c:v>
                </c:pt>
                <c:pt idx="19">
                  <c:v>3.6783038392137035E-2</c:v>
                </c:pt>
                <c:pt idx="20">
                  <c:v>3.7799065213071137E-2</c:v>
                </c:pt>
                <c:pt idx="21">
                  <c:v>3.8758377087430088E-2</c:v>
                </c:pt>
                <c:pt idx="22">
                  <c:v>3.9556061184473953E-2</c:v>
                </c:pt>
                <c:pt idx="23">
                  <c:v>4.0382027182973811E-2</c:v>
                </c:pt>
                <c:pt idx="24">
                  <c:v>4.1360017571933583E-2</c:v>
                </c:pt>
                <c:pt idx="25">
                  <c:v>4.2101653868189183E-2</c:v>
                </c:pt>
                <c:pt idx="26">
                  <c:v>4.3011426322075413E-2</c:v>
                </c:pt>
                <c:pt idx="27">
                  <c:v>4.3793773555883882E-2</c:v>
                </c:pt>
                <c:pt idx="28">
                  <c:v>4.4792500286884633E-2</c:v>
                </c:pt>
                <c:pt idx="29">
                  <c:v>4.5632391701563829E-2</c:v>
                </c:pt>
                <c:pt idx="30">
                  <c:v>4.645007408771102E-2</c:v>
                </c:pt>
                <c:pt idx="31">
                  <c:v>4.7293804452491275E-2</c:v>
                </c:pt>
                <c:pt idx="32">
                  <c:v>4.8145780239442694E-2</c:v>
                </c:pt>
                <c:pt idx="33">
                  <c:v>4.9116650890816869E-2</c:v>
                </c:pt>
                <c:pt idx="34">
                  <c:v>5.0002049708380861E-2</c:v>
                </c:pt>
                <c:pt idx="35">
                  <c:v>5.0885199195408945E-2</c:v>
                </c:pt>
                <c:pt idx="36">
                  <c:v>5.1796606798169782E-2</c:v>
                </c:pt>
                <c:pt idx="37">
                  <c:v>5.2717240515942794E-2</c:v>
                </c:pt>
                <c:pt idx="38">
                  <c:v>5.36637395279611E-2</c:v>
                </c:pt>
                <c:pt idx="39">
                  <c:v>5.4580389365850669E-2</c:v>
                </c:pt>
                <c:pt idx="40">
                  <c:v>5.5505436134580727E-2</c:v>
                </c:pt>
                <c:pt idx="41">
                  <c:v>5.6439028118360449E-2</c:v>
                </c:pt>
                <c:pt idx="42">
                  <c:v>5.7376963534386455E-2</c:v>
                </c:pt>
                <c:pt idx="43">
                  <c:v>5.8315156593054085E-2</c:v>
                </c:pt>
                <c:pt idx="44">
                  <c:v>5.9255959471022066E-2</c:v>
                </c:pt>
                <c:pt idx="45">
                  <c:v>6.0200342157073324E-2</c:v>
                </c:pt>
                <c:pt idx="46">
                  <c:v>6.1148528491101001E-2</c:v>
                </c:pt>
                <c:pt idx="47">
                  <c:v>6.2097785318487635E-2</c:v>
                </c:pt>
                <c:pt idx="48">
                  <c:v>6.3047840251681017E-2</c:v>
                </c:pt>
                <c:pt idx="49">
                  <c:v>6.3997342223957615E-2</c:v>
                </c:pt>
                <c:pt idx="50">
                  <c:v>6.4948132739037059E-2</c:v>
                </c:pt>
                <c:pt idx="51">
                  <c:v>6.5899456835137316E-2</c:v>
                </c:pt>
                <c:pt idx="52">
                  <c:v>6.6850579512499911E-2</c:v>
                </c:pt>
              </c:numCache>
            </c:numRef>
          </c:yVal>
          <c:smooth val="1"/>
          <c:extLst>
            <c:ext xmlns:c16="http://schemas.microsoft.com/office/drawing/2014/chart" uri="{C3380CC4-5D6E-409C-BE32-E72D297353CC}">
              <c16:uniqueId val="{0000000A-96C9-416E-AC50-533D9EE1A7CC}"/>
            </c:ext>
          </c:extLst>
        </c:ser>
        <c:ser>
          <c:idx val="11"/>
          <c:order val="11"/>
          <c:tx>
            <c:strRef>
              <c:f>'[1]Calibración Agricultura-OseMOSY'!$D$203</c:f>
              <c:strCache>
                <c:ptCount val="1"/>
                <c:pt idx="0">
                  <c:v>Fruta fresca [Mton]</c:v>
                </c:pt>
              </c:strCache>
            </c:strRef>
          </c:tx>
          <c:spPr>
            <a:ln w="19050" cap="rnd">
              <a:solidFill>
                <a:schemeClr val="accent6">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Agricultura-OseMOSY'!$M$203:$BM$203</c:f>
              <c:numCache>
                <c:formatCode>General</c:formatCode>
                <c:ptCount val="53"/>
                <c:pt idx="0">
                  <c:v>6.2166059999999995E-3</c:v>
                </c:pt>
                <c:pt idx="1">
                  <c:v>6.4013895000000001E-3</c:v>
                </c:pt>
                <c:pt idx="2">
                  <c:v>7.4665801108800001E-3</c:v>
                </c:pt>
                <c:pt idx="3">
                  <c:v>8.0476308000000003E-3</c:v>
                </c:pt>
                <c:pt idx="4">
                  <c:v>9.3441182443182811E-3</c:v>
                </c:pt>
                <c:pt idx="5">
                  <c:v>9.3858917156949689E-3</c:v>
                </c:pt>
                <c:pt idx="6">
                  <c:v>9.7957738184656674E-3</c:v>
                </c:pt>
                <c:pt idx="7">
                  <c:v>1.1314819416934253E-2</c:v>
                </c:pt>
                <c:pt idx="8">
                  <c:v>1.2452050492628836E-2</c:v>
                </c:pt>
                <c:pt idx="9">
                  <c:v>1.4348116824712641E-2</c:v>
                </c:pt>
                <c:pt idx="10">
                  <c:v>1.6218986049601532E-2</c:v>
                </c:pt>
                <c:pt idx="11">
                  <c:v>1.8047148868547039E-2</c:v>
                </c:pt>
                <c:pt idx="12">
                  <c:v>2.0025273834592731E-2</c:v>
                </c:pt>
                <c:pt idx="13">
                  <c:v>1.7484519344783161E-2</c:v>
                </c:pt>
                <c:pt idx="14">
                  <c:v>1.8575795425422627E-2</c:v>
                </c:pt>
                <c:pt idx="15">
                  <c:v>1.9576733714022909E-2</c:v>
                </c:pt>
                <c:pt idx="16">
                  <c:v>2.0269058751474001E-2</c:v>
                </c:pt>
                <c:pt idx="17">
                  <c:v>2.0686084398114361E-2</c:v>
                </c:pt>
                <c:pt idx="18">
                  <c:v>2.0775846024242647E-2</c:v>
                </c:pt>
                <c:pt idx="19">
                  <c:v>2.1444909735825191E-2</c:v>
                </c:pt>
                <c:pt idx="20">
                  <c:v>2.2037264375804222E-2</c:v>
                </c:pt>
                <c:pt idx="21">
                  <c:v>2.2596553587718008E-2</c:v>
                </c:pt>
                <c:pt idx="22">
                  <c:v>2.3061612055059456E-2</c:v>
                </c:pt>
                <c:pt idx="23">
                  <c:v>2.3543159177237285E-2</c:v>
                </c:pt>
                <c:pt idx="24">
                  <c:v>2.4113338165448063E-2</c:v>
                </c:pt>
                <c:pt idx="25">
                  <c:v>2.4545720157943086E-2</c:v>
                </c:pt>
                <c:pt idx="26">
                  <c:v>2.5076127351218915E-2</c:v>
                </c:pt>
                <c:pt idx="27">
                  <c:v>2.553224426119886E-2</c:v>
                </c:pt>
                <c:pt idx="28">
                  <c:v>2.611451276139011E-2</c:v>
                </c:pt>
                <c:pt idx="29">
                  <c:v>2.6604178552010062E-2</c:v>
                </c:pt>
                <c:pt idx="30">
                  <c:v>2.708089623847636E-2</c:v>
                </c:pt>
                <c:pt idx="31">
                  <c:v>2.7572800178580319E-2</c:v>
                </c:pt>
                <c:pt idx="32">
                  <c:v>2.80695112891064E-2</c:v>
                </c:pt>
                <c:pt idx="33">
                  <c:v>2.8635539393199391E-2</c:v>
                </c:pt>
                <c:pt idx="34">
                  <c:v>2.9151736492537574E-2</c:v>
                </c:pt>
                <c:pt idx="35">
                  <c:v>2.966662220781351E-2</c:v>
                </c:pt>
                <c:pt idx="36">
                  <c:v>3.0197982710591577E-2</c:v>
                </c:pt>
                <c:pt idx="37">
                  <c:v>3.0734722138338791E-2</c:v>
                </c:pt>
                <c:pt idx="38">
                  <c:v>3.1286541312747156E-2</c:v>
                </c:pt>
                <c:pt idx="39">
                  <c:v>3.1820958095377667E-2</c:v>
                </c:pt>
                <c:pt idx="40">
                  <c:v>3.2360270379625328E-2</c:v>
                </c:pt>
                <c:pt idx="41">
                  <c:v>3.2904564616789977E-2</c:v>
                </c:pt>
                <c:pt idx="42">
                  <c:v>3.3451391121992739E-2</c:v>
                </c:pt>
                <c:pt idx="43">
                  <c:v>3.399836783564579E-2</c:v>
                </c:pt>
                <c:pt idx="44">
                  <c:v>3.4546866102214781E-2</c:v>
                </c:pt>
                <c:pt idx="45">
                  <c:v>3.5097451435664957E-2</c:v>
                </c:pt>
                <c:pt idx="46">
                  <c:v>3.5650254337078156E-2</c:v>
                </c:pt>
                <c:pt idx="47">
                  <c:v>3.6203681347712867E-2</c:v>
                </c:pt>
                <c:pt idx="48">
                  <c:v>3.6757573662676242E-2</c:v>
                </c:pt>
                <c:pt idx="49">
                  <c:v>3.731114359543667E-2</c:v>
                </c:pt>
                <c:pt idx="50">
                  <c:v>3.7865464762605827E-2</c:v>
                </c:pt>
                <c:pt idx="51">
                  <c:v>3.8420097013288697E-2</c:v>
                </c:pt>
                <c:pt idx="52">
                  <c:v>3.8974611834666183E-2</c:v>
                </c:pt>
              </c:numCache>
            </c:numRef>
          </c:yVal>
          <c:smooth val="1"/>
          <c:extLst>
            <c:ext xmlns:c16="http://schemas.microsoft.com/office/drawing/2014/chart" uri="{C3380CC4-5D6E-409C-BE32-E72D297353CC}">
              <c16:uniqueId val="{0000000B-96C9-416E-AC50-533D9EE1A7CC}"/>
            </c:ext>
          </c:extLst>
        </c:ser>
        <c:ser>
          <c:idx val="12"/>
          <c:order val="12"/>
          <c:tx>
            <c:strRef>
              <c:f>'[1]Calibración Agricultura-OseMOSY'!$D$204</c:f>
              <c:strCache>
                <c:ptCount val="1"/>
                <c:pt idx="0">
                  <c:v>Verduras [Mton]</c:v>
                </c:pt>
              </c:strCache>
            </c:strRef>
          </c:tx>
          <c:spPr>
            <a:ln w="19050" cap="rnd">
              <a:solidFill>
                <a:schemeClr val="accent1">
                  <a:lumMod val="80000"/>
                  <a:lumOff val="2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Agricultura-OseMOSY'!$M$204:$BM$204</c:f>
              <c:numCache>
                <c:formatCode>General</c:formatCode>
                <c:ptCount val="53"/>
                <c:pt idx="0">
                  <c:v>1.75655217375E-3</c:v>
                </c:pt>
                <c:pt idx="1">
                  <c:v>3.0912361919999999E-4</c:v>
                </c:pt>
                <c:pt idx="2">
                  <c:v>2.8502965556999999E-4</c:v>
                </c:pt>
                <c:pt idx="3">
                  <c:v>3.5763463197E-4</c:v>
                </c:pt>
                <c:pt idx="4">
                  <c:v>4.1525019877787273E-4</c:v>
                </c:pt>
                <c:pt idx="5">
                  <c:v>4.1710660104497365E-4</c:v>
                </c:pt>
                <c:pt idx="6">
                  <c:v>4.353216557136705E-4</c:v>
                </c:pt>
                <c:pt idx="7">
                  <c:v>5.0282764934771759E-4</c:v>
                </c:pt>
                <c:pt idx="8">
                  <c:v>5.5336590431101431E-4</c:v>
                </c:pt>
                <c:pt idx="9">
                  <c:v>6.3762660186506958E-4</c:v>
                </c:pt>
                <c:pt idx="10">
                  <c:v>7.2076754649030492E-4</c:v>
                </c:pt>
                <c:pt idx="11">
                  <c:v>8.0201062947751333E-4</c:v>
                </c:pt>
                <c:pt idx="12">
                  <c:v>8.8991799150789125E-4</c:v>
                </c:pt>
                <c:pt idx="13">
                  <c:v>7.7700751891399795E-4</c:v>
                </c:pt>
                <c:pt idx="14">
                  <c:v>8.2550354577909217E-4</c:v>
                </c:pt>
                <c:pt idx="15">
                  <c:v>8.6998498452355391E-4</c:v>
                </c:pt>
                <c:pt idx="16">
                  <c:v>9.0075173018147321E-4</c:v>
                </c:pt>
                <c:pt idx="17">
                  <c:v>9.1928424209271505E-4</c:v>
                </c:pt>
                <c:pt idx="18">
                  <c:v>9.2327322554923961E-4</c:v>
                </c:pt>
                <c:pt idx="19">
                  <c:v>9.5300624389997026E-4</c:v>
                </c:pt>
                <c:pt idx="20">
                  <c:v>9.7933033094241046E-4</c:v>
                </c:pt>
                <c:pt idx="21">
                  <c:v>1.0041849989109732E-3</c:v>
                </c:pt>
                <c:pt idx="22">
                  <c:v>1.0248520769548853E-3</c:v>
                </c:pt>
                <c:pt idx="23">
                  <c:v>1.0462519065564471E-3</c:v>
                </c:pt>
                <c:pt idx="24">
                  <c:v>1.0715905133680057E-3</c:v>
                </c:pt>
                <c:pt idx="25">
                  <c:v>1.0908054573185175E-3</c:v>
                </c:pt>
                <c:pt idx="26">
                  <c:v>1.114376615846496E-3</c:v>
                </c:pt>
                <c:pt idx="27">
                  <c:v>1.134646333393177E-3</c:v>
                </c:pt>
                <c:pt idx="28">
                  <c:v>1.1605221949913037E-3</c:v>
                </c:pt>
                <c:pt idx="29">
                  <c:v>1.1822828161192841E-3</c:v>
                </c:pt>
                <c:pt idx="30">
                  <c:v>1.2034680268465164E-3</c:v>
                </c:pt>
                <c:pt idx="31">
                  <c:v>1.225328110758874E-3</c:v>
                </c:pt>
                <c:pt idx="32">
                  <c:v>1.2474018240818566E-3</c:v>
                </c:pt>
                <c:pt idx="33">
                  <c:v>1.2725559666764664E-3</c:v>
                </c:pt>
                <c:pt idx="34">
                  <c:v>1.2954956323039941E-3</c:v>
                </c:pt>
                <c:pt idx="35">
                  <c:v>1.3183770203628647E-3</c:v>
                </c:pt>
                <c:pt idx="36">
                  <c:v>1.3419905437186365E-3</c:v>
                </c:pt>
                <c:pt idx="37">
                  <c:v>1.3658431051092712E-3</c:v>
                </c:pt>
                <c:pt idx="38">
                  <c:v>1.3903658065425335E-3</c:v>
                </c:pt>
                <c:pt idx="39">
                  <c:v>1.4141151501847213E-3</c:v>
                </c:pt>
                <c:pt idx="40">
                  <c:v>1.4380820486530024E-3</c:v>
                </c:pt>
                <c:pt idx="41">
                  <c:v>1.462270343820789E-3</c:v>
                </c:pt>
                <c:pt idx="42">
                  <c:v>1.4865711723254505E-3</c:v>
                </c:pt>
                <c:pt idx="43">
                  <c:v>1.510878676054805E-3</c:v>
                </c:pt>
                <c:pt idx="44">
                  <c:v>1.535253797202334E-3</c:v>
                </c:pt>
                <c:pt idx="45">
                  <c:v>1.5597216670624342E-3</c:v>
                </c:pt>
                <c:pt idx="46">
                  <c:v>1.5842880850694405E-3</c:v>
                </c:pt>
                <c:pt idx="47">
                  <c:v>1.6088822383288821E-3</c:v>
                </c:pt>
                <c:pt idx="48">
                  <c:v>1.6334970695923812E-3</c:v>
                </c:pt>
                <c:pt idx="49">
                  <c:v>1.6580975742741359E-3</c:v>
                </c:pt>
                <c:pt idx="50">
                  <c:v>1.6827314636187766E-3</c:v>
                </c:pt>
                <c:pt idx="51">
                  <c:v>1.7073791774343337E-3</c:v>
                </c:pt>
                <c:pt idx="52">
                  <c:v>1.7320216727219216E-3</c:v>
                </c:pt>
              </c:numCache>
            </c:numRef>
          </c:yVal>
          <c:smooth val="1"/>
          <c:extLst>
            <c:ext xmlns:c16="http://schemas.microsoft.com/office/drawing/2014/chart" uri="{C3380CC4-5D6E-409C-BE32-E72D297353CC}">
              <c16:uniqueId val="{0000000C-96C9-416E-AC50-533D9EE1A7CC}"/>
            </c:ext>
          </c:extLst>
        </c:ser>
        <c:ser>
          <c:idx val="13"/>
          <c:order val="13"/>
          <c:tx>
            <c:strRef>
              <c:f>'[1]Calibración Agricultura-OseMOSY'!$D$205</c:f>
              <c:strCache>
                <c:ptCount val="1"/>
                <c:pt idx="0">
                  <c:v>Florícola [Mton]</c:v>
                </c:pt>
              </c:strCache>
            </c:strRef>
          </c:tx>
          <c:spPr>
            <a:ln w="19050" cap="rnd">
              <a:solidFill>
                <a:schemeClr val="accent2">
                  <a:lumMod val="80000"/>
                  <a:lumOff val="2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Agricultura-OseMOSY'!$M$205:$BM$205</c:f>
              <c:numCache>
                <c:formatCode>General</c:formatCode>
                <c:ptCount val="53"/>
                <c:pt idx="0">
                  <c:v>1.0000000000000001E-5</c:v>
                </c:pt>
                <c:pt idx="1">
                  <c:v>6.4999999999999994E-5</c:v>
                </c:pt>
                <c:pt idx="2">
                  <c:v>1.5999999999999999E-5</c:v>
                </c:pt>
                <c:pt idx="3">
                  <c:v>4.3000000000000002E-5</c:v>
                </c:pt>
                <c:pt idx="4">
                  <c:v>4.9927375458835177E-5</c:v>
                </c:pt>
                <c:pt idx="5">
                  <c:v>5.0150578947394521E-5</c:v>
                </c:pt>
                <c:pt idx="6">
                  <c:v>5.234065586035877E-5</c:v>
                </c:pt>
                <c:pt idx="7">
                  <c:v>6.0457201258309823E-5</c:v>
                </c:pt>
                <c:pt idx="8">
                  <c:v>6.6533640084860747E-5</c:v>
                </c:pt>
                <c:pt idx="9">
                  <c:v>7.6664677940076916E-5</c:v>
                </c:pt>
                <c:pt idx="10">
                  <c:v>8.6661082928017266E-5</c:v>
                </c:pt>
                <c:pt idx="11">
                  <c:v>9.6429299583117395E-5</c:v>
                </c:pt>
                <c:pt idx="12">
                  <c:v>1.0699879210257602E-4</c:v>
                </c:pt>
                <c:pt idx="13">
                  <c:v>9.3423064565247696E-5</c:v>
                </c:pt>
                <c:pt idx="14">
                  <c:v>9.9253957238343123E-5</c:v>
                </c:pt>
                <c:pt idx="15">
                  <c:v>1.0460215815355063E-4</c:v>
                </c:pt>
                <c:pt idx="16">
                  <c:v>1.0830138061420289E-4</c:v>
                </c:pt>
                <c:pt idx="17">
                  <c:v>1.1052962682121521E-4</c:v>
                </c:pt>
                <c:pt idx="18">
                  <c:v>1.1100924001663121E-4</c:v>
                </c:pt>
                <c:pt idx="19">
                  <c:v>1.1458417285252242E-4</c:v>
                </c:pt>
                <c:pt idx="20">
                  <c:v>1.1774923473869869E-4</c:v>
                </c:pt>
                <c:pt idx="21">
                  <c:v>1.2073762184416741E-4</c:v>
                </c:pt>
                <c:pt idx="22">
                  <c:v>1.2322251641657775E-4</c:v>
                </c:pt>
                <c:pt idx="23">
                  <c:v>1.2579551296279686E-4</c:v>
                </c:pt>
                <c:pt idx="24">
                  <c:v>1.2884208618445402E-4</c:v>
                </c:pt>
                <c:pt idx="25">
                  <c:v>1.3115238422611939E-4</c:v>
                </c:pt>
                <c:pt idx="26">
                  <c:v>1.3398644929168635E-4</c:v>
                </c:pt>
                <c:pt idx="27">
                  <c:v>1.3642356744690011E-4</c:v>
                </c:pt>
                <c:pt idx="28">
                  <c:v>1.3953473719740902E-4</c:v>
                </c:pt>
                <c:pt idx="29">
                  <c:v>1.4215111331106697E-4</c:v>
                </c:pt>
                <c:pt idx="30">
                  <c:v>1.4469830527693732E-4</c:v>
                </c:pt>
                <c:pt idx="31">
                  <c:v>1.4732664024285925E-4</c:v>
                </c:pt>
                <c:pt idx="32">
                  <c:v>1.4998066082151469E-4</c:v>
                </c:pt>
                <c:pt idx="33">
                  <c:v>1.53005055091192E-4</c:v>
                </c:pt>
                <c:pt idx="34">
                  <c:v>1.5576319296097872E-4</c:v>
                </c:pt>
                <c:pt idx="35">
                  <c:v>1.5851432385988442E-4</c:v>
                </c:pt>
                <c:pt idx="36">
                  <c:v>1.6135348263683239E-4</c:v>
                </c:pt>
                <c:pt idx="37">
                  <c:v>1.6422138201824165E-4</c:v>
                </c:pt>
                <c:pt idx="38">
                  <c:v>1.6716985531296086E-4</c:v>
                </c:pt>
                <c:pt idx="39">
                  <c:v>1.7002534436610085E-4</c:v>
                </c:pt>
                <c:pt idx="40">
                  <c:v>1.7290699100210824E-4</c:v>
                </c:pt>
                <c:pt idx="41">
                  <c:v>1.7581525714648454E-4</c:v>
                </c:pt>
                <c:pt idx="42">
                  <c:v>1.7873705367369585E-4</c:v>
                </c:pt>
                <c:pt idx="43">
                  <c:v>1.8165965279281563E-4</c:v>
                </c:pt>
                <c:pt idx="44">
                  <c:v>1.8459038185440066E-4</c:v>
                </c:pt>
                <c:pt idx="45">
                  <c:v>1.8753226250558034E-4</c:v>
                </c:pt>
                <c:pt idx="46">
                  <c:v>1.9048599203809911E-4</c:v>
                </c:pt>
                <c:pt idx="47">
                  <c:v>1.93443056303186E-4</c:v>
                </c:pt>
                <c:pt idx="48">
                  <c:v>1.9640260677652842E-4</c:v>
                </c:pt>
                <c:pt idx="49">
                  <c:v>1.9936043470132568E-4</c:v>
                </c:pt>
                <c:pt idx="50">
                  <c:v>2.0232227661239768E-4</c:v>
                </c:pt>
                <c:pt idx="51">
                  <c:v>2.052857807010002E-4</c:v>
                </c:pt>
                <c:pt idx="52">
                  <c:v>2.0824865734281035E-4</c:v>
                </c:pt>
              </c:numCache>
            </c:numRef>
          </c:yVal>
          <c:smooth val="1"/>
          <c:extLst>
            <c:ext xmlns:c16="http://schemas.microsoft.com/office/drawing/2014/chart" uri="{C3380CC4-5D6E-409C-BE32-E72D297353CC}">
              <c16:uniqueId val="{0000000D-96C9-416E-AC50-533D9EE1A7CC}"/>
            </c:ext>
          </c:extLst>
        </c:ser>
        <c:dLbls>
          <c:showLegendKey val="0"/>
          <c:showVal val="0"/>
          <c:showCatName val="0"/>
          <c:showSerName val="0"/>
          <c:showPercent val="0"/>
          <c:showBubbleSize val="0"/>
        </c:dLbls>
        <c:axId val="710354976"/>
        <c:axId val="710349152"/>
      </c:scatterChart>
      <c:valAx>
        <c:axId val="710354976"/>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49152"/>
        <c:crosses val="autoZero"/>
        <c:crossBetween val="midCat"/>
      </c:valAx>
      <c:valAx>
        <c:axId val="71034915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Importaciones [Mton]</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549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PA</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'Políticas anunciadas - Valores'!$C$84</c:f>
              <c:strCache>
                <c:ptCount val="1"/>
                <c:pt idx="0">
                  <c:v>Importación de banano y plátano</c:v>
                </c:pt>
              </c:strCache>
            </c:strRef>
          </c:tx>
          <c:spPr>
            <a:ln w="19050" cap="rnd">
              <a:solidFill>
                <a:schemeClr val="accent1"/>
              </a:solidFill>
              <a:round/>
            </a:ln>
            <a:effectLst/>
          </c:spPr>
          <c:marker>
            <c:symbol val="none"/>
          </c:marker>
          <c:xVal>
            <c:strRef>
              <c:f>'Políticas anunciadas - Valores'!#REF!</c:f>
              <c:strCache>
                <c:ptCount val="1"/>
                <c:pt idx="0">
                  <c:v>#REF!</c:v>
                </c:pt>
              </c:strCache>
            </c:strRef>
          </c:xVal>
          <c:yVal>
            <c:numRef>
              <c:f>'Políticas anunciadas - Valores'!$D$84:$BB$84</c:f>
              <c:numCache>
                <c:formatCode>0.00</c:formatCode>
                <c:ptCount val="50"/>
                <c:pt idx="0" formatCode="General">
                  <c:v>0</c:v>
                </c:pt>
                <c:pt idx="1">
                  <c:v>2.5967864828261146E-5</c:v>
                </c:pt>
                <c:pt idx="2">
                  <c:v>2.6149003081094536E-5</c:v>
                </c:pt>
                <c:pt idx="3">
                  <c:v>2.7358818522163641E-5</c:v>
                </c:pt>
                <c:pt idx="4">
                  <c:v>3.1679807636808464E-5</c:v>
                </c:pt>
                <c:pt idx="5">
                  <c:v>3.4950181863996867E-5</c:v>
                </c:pt>
                <c:pt idx="6">
                  <c:v>4.0371462395766977E-5</c:v>
                </c:pt>
                <c:pt idx="7">
                  <c:v>4.5747951619543488E-5</c:v>
                </c:pt>
                <c:pt idx="8">
                  <c:v>5.1029616856174148E-5</c:v>
                </c:pt>
                <c:pt idx="9">
                  <c:v>5.6761689702421356E-5</c:v>
                </c:pt>
                <c:pt idx="10">
                  <c:v>4.9681088013389885E-5</c:v>
                </c:pt>
                <c:pt idx="11">
                  <c:v>5.2910612023392096E-5</c:v>
                </c:pt>
                <c:pt idx="12">
                  <c:v>5.5897320914974042E-5</c:v>
                </c:pt>
                <c:pt idx="13">
                  <c:v>5.8014583253984359E-5</c:v>
                </c:pt>
                <c:pt idx="14">
                  <c:v>5.9351565272132787E-5</c:v>
                </c:pt>
                <c:pt idx="15">
                  <c:v>5.9753088561804593E-5</c:v>
                </c:pt>
                <c:pt idx="16">
                  <c:v>6.1825992501235208E-5</c:v>
                </c:pt>
                <c:pt idx="17">
                  <c:v>6.3686485088666785E-5</c:v>
                </c:pt>
                <c:pt idx="18">
                  <c:v>6.5459401668064286E-5</c:v>
                </c:pt>
                <c:pt idx="19">
                  <c:v>6.6966442576904103E-5</c:v>
                </c:pt>
                <c:pt idx="20">
                  <c:v>6.8527923620610796E-5</c:v>
                </c:pt>
                <c:pt idx="21">
                  <c:v>7.0354677440287729E-5</c:v>
                </c:pt>
                <c:pt idx="22">
                  <c:v>7.1786333663000922E-5</c:v>
                </c:pt>
                <c:pt idx="23">
                  <c:v>7.351134651146047E-5</c:v>
                </c:pt>
                <c:pt idx="24">
                  <c:v>7.5025412314048064E-5</c:v>
                </c:pt>
                <c:pt idx="25">
                  <c:v>7.6917365538940882E-5</c:v>
                </c:pt>
                <c:pt idx="26">
                  <c:v>7.8543996731051085E-5</c:v>
                </c:pt>
                <c:pt idx="27">
                  <c:v>8.013909835214373E-5</c:v>
                </c:pt>
                <c:pt idx="28">
                  <c:v>8.1785852731509025E-5</c:v>
                </c:pt>
                <c:pt idx="29">
                  <c:v>8.345371746010126E-5</c:v>
                </c:pt>
                <c:pt idx="30">
                  <c:v>8.5335034295314481E-5</c:v>
                </c:pt>
                <c:pt idx="31">
                  <c:v>8.7075352946727456E-5</c:v>
                </c:pt>
                <c:pt idx="32">
                  <c:v>8.8818900271767063E-5</c:v>
                </c:pt>
                <c:pt idx="33">
                  <c:v>9.0619022288489597E-5</c:v>
                </c:pt>
                <c:pt idx="34">
                  <c:v>9.2442687825044093E-5</c:v>
                </c:pt>
                <c:pt idx="35">
                  <c:v>9.4319253694102715E-5</c:v>
                </c:pt>
                <c:pt idx="36">
                  <c:v>9.6150884696954617E-5</c:v>
                </c:pt>
                <c:pt idx="37">
                  <c:v>9.8004749342161108E-5</c:v>
                </c:pt>
                <c:pt idx="38">
                  <c:v>9.9881211833320241E-5</c:v>
                </c:pt>
                <c:pt idx="39">
                  <c:v>1.0177292279874366E-4</c:v>
                </c:pt>
                <c:pt idx="40">
                  <c:v>1.0367267117098296E-4</c:v>
                </c:pt>
                <c:pt idx="41">
                  <c:v>1.0558465127596972E-4</c:v>
                </c:pt>
                <c:pt idx="42">
                  <c:v>1.0751062703248025E-4</c:v>
                </c:pt>
                <c:pt idx="43">
                  <c:v>1.0945104248841594E-4</c:v>
                </c:pt>
                <c:pt idx="44">
                  <c:v>1.1140104057481636E-4</c:v>
                </c:pt>
                <c:pt idx="45">
                  <c:v>1.1336014451414819E-4</c:v>
                </c:pt>
                <c:pt idx="46">
                  <c:v>1.1532592930091161E-4</c:v>
                </c:pt>
                <c:pt idx="47">
                  <c:v>1.1730171414090827E-4</c:v>
                </c:pt>
                <c:pt idx="48">
                  <c:v>1.1928614807905314E-4</c:v>
                </c:pt>
                <c:pt idx="49">
                  <c:v>1.2127790417308913E-4</c:v>
                </c:pt>
              </c:numCache>
            </c:numRef>
          </c:yVal>
          <c:smooth val="1"/>
          <c:extLst>
            <c:ext xmlns:c16="http://schemas.microsoft.com/office/drawing/2014/chart" uri="{C3380CC4-5D6E-409C-BE32-E72D297353CC}">
              <c16:uniqueId val="{00000000-3EA5-492E-9D64-15E7FBAF4A07}"/>
            </c:ext>
          </c:extLst>
        </c:ser>
        <c:ser>
          <c:idx val="1"/>
          <c:order val="1"/>
          <c:tx>
            <c:strRef>
              <c:f>'Políticas anunciadas - Valores'!$C$85</c:f>
              <c:strCache>
                <c:ptCount val="1"/>
                <c:pt idx="0">
                  <c:v>Importación de cacao</c:v>
                </c:pt>
              </c:strCache>
            </c:strRef>
          </c:tx>
          <c:spPr>
            <a:ln w="19050" cap="rnd">
              <a:solidFill>
                <a:schemeClr val="accent2"/>
              </a:solidFill>
              <a:round/>
            </a:ln>
            <a:effectLst/>
          </c:spPr>
          <c:marker>
            <c:symbol val="none"/>
          </c:marker>
          <c:xVal>
            <c:strRef>
              <c:f>'Políticas anunciadas - Valores'!#REF!</c:f>
              <c:strCache>
                <c:ptCount val="1"/>
                <c:pt idx="0">
                  <c:v>#REF!</c:v>
                </c:pt>
              </c:strCache>
            </c:strRef>
          </c:xVal>
          <c:yVal>
            <c:numRef>
              <c:f>'Políticas anunciadas - Valores'!$D$85:$BB$85</c:f>
              <c:numCache>
                <c:formatCode>0.00</c:formatCode>
                <c:ptCount val="50"/>
                <c:pt idx="1">
                  <c:v>1.7414784670217196E-5</c:v>
                </c:pt>
                <c:pt idx="2">
                  <c:v>1.7665833007353133E-5</c:v>
                </c:pt>
                <c:pt idx="3">
                  <c:v>1.8618058179351572E-5</c:v>
                </c:pt>
                <c:pt idx="4">
                  <c:v>2.1713977121705508E-5</c:v>
                </c:pt>
                <c:pt idx="5">
                  <c:v>2.4126181000539334E-5</c:v>
                </c:pt>
                <c:pt idx="6">
                  <c:v>2.8064620824529091E-5</c:v>
                </c:pt>
                <c:pt idx="7">
                  <c:v>3.2023285515923968E-5</c:v>
                </c:pt>
                <c:pt idx="8">
                  <c:v>3.5965886202652032E-5</c:v>
                </c:pt>
                <c:pt idx="9">
                  <c:v>4.0277580194612719E-5</c:v>
                </c:pt>
                <c:pt idx="10">
                  <c:v>3.5489901387751656E-5</c:v>
                </c:pt>
                <c:pt idx="11">
                  <c:v>3.8047734979958815E-5</c:v>
                </c:pt>
                <c:pt idx="12">
                  <c:v>4.0459141730461724E-5</c:v>
                </c:pt>
                <c:pt idx="13">
                  <c:v>4.2263984125503052E-5</c:v>
                </c:pt>
                <c:pt idx="14">
                  <c:v>4.3515257033868662E-5</c:v>
                </c:pt>
                <c:pt idx="15">
                  <c:v>4.4087448753116731E-5</c:v>
                </c:pt>
                <c:pt idx="16">
                  <c:v>4.590295259436165E-5</c:v>
                </c:pt>
                <c:pt idx="17">
                  <c:v>4.7577536720174891E-5</c:v>
                </c:pt>
                <c:pt idx="18">
                  <c:v>4.9201984827333607E-5</c:v>
                </c:pt>
                <c:pt idx="19">
                  <c:v>5.0640155787338456E-5</c:v>
                </c:pt>
                <c:pt idx="20">
                  <c:v>5.2132000953419535E-5</c:v>
                </c:pt>
                <c:pt idx="21">
                  <c:v>5.383951222338053E-5</c:v>
                </c:pt>
                <c:pt idx="22">
                  <c:v>5.5257854535455936E-5</c:v>
                </c:pt>
                <c:pt idx="23">
                  <c:v>5.6914639291565057E-5</c:v>
                </c:pt>
                <c:pt idx="24">
                  <c:v>5.8421013278307431E-5</c:v>
                </c:pt>
                <c:pt idx="25">
                  <c:v>6.0235199051788509E-5</c:v>
                </c:pt>
                <c:pt idx="26">
                  <c:v>6.1855569329380809E-5</c:v>
                </c:pt>
                <c:pt idx="27">
                  <c:v>6.3463667171404669E-5</c:v>
                </c:pt>
                <c:pt idx="28">
                  <c:v>6.5125227389215581E-5</c:v>
                </c:pt>
                <c:pt idx="29">
                  <c:v>6.6816384395984829E-5</c:v>
                </c:pt>
                <c:pt idx="30">
                  <c:v>6.8692153221754944E-5</c:v>
                </c:pt>
                <c:pt idx="31">
                  <c:v>7.0468355215497699E-5</c:v>
                </c:pt>
                <c:pt idx="32">
                  <c:v>7.226041340235944E-5</c:v>
                </c:pt>
                <c:pt idx="33">
                  <c:v>7.4111906019040915E-5</c:v>
                </c:pt>
                <c:pt idx="34">
                  <c:v>7.5996308855371924E-5</c:v>
                </c:pt>
                <c:pt idx="35">
                  <c:v>7.7938085450850807E-5</c:v>
                </c:pt>
                <c:pt idx="36">
                  <c:v>7.9856554763204046E-5</c:v>
                </c:pt>
                <c:pt idx="37">
                  <c:v>8.1807122754474254E-5</c:v>
                </c:pt>
                <c:pt idx="38">
                  <c:v>8.3790280574486247E-5</c:v>
                </c:pt>
                <c:pt idx="39">
                  <c:v>8.5800020776874279E-5</c:v>
                </c:pt>
                <c:pt idx="40">
                  <c:v>8.783032980378227E-5</c:v>
                </c:pt>
                <c:pt idx="41">
                  <c:v>8.9884783964148111E-5</c:v>
                </c:pt>
                <c:pt idx="42">
                  <c:v>9.1964949289655186E-5</c:v>
                </c:pt>
                <c:pt idx="43">
                  <c:v>9.4071285672675688E-5</c:v>
                </c:pt>
                <c:pt idx="44">
                  <c:v>9.6199681767147218E-5</c:v>
                </c:pt>
                <c:pt idx="45">
                  <c:v>9.8349747218967436E-5</c:v>
                </c:pt>
                <c:pt idx="46">
                  <c:v>1.0051938569208008E-4</c:v>
                </c:pt>
                <c:pt idx="47">
                  <c:v>1.0271149156535666E-4</c:v>
                </c:pt>
                <c:pt idx="48">
                  <c:v>1.0492490437782754E-4</c:v>
                </c:pt>
                <c:pt idx="49">
                  <c:v>1.0715846317896963E-4</c:v>
                </c:pt>
              </c:numCache>
            </c:numRef>
          </c:yVal>
          <c:smooth val="1"/>
          <c:extLst>
            <c:ext xmlns:c16="http://schemas.microsoft.com/office/drawing/2014/chart" uri="{C3380CC4-5D6E-409C-BE32-E72D297353CC}">
              <c16:uniqueId val="{00000001-3EA5-492E-9D64-15E7FBAF4A07}"/>
            </c:ext>
          </c:extLst>
        </c:ser>
        <c:ser>
          <c:idx val="2"/>
          <c:order val="2"/>
          <c:tx>
            <c:strRef>
              <c:f>'Políticas anunciadas - Valores'!$C$86</c:f>
              <c:strCache>
                <c:ptCount val="1"/>
                <c:pt idx="0">
                  <c:v>Importación de café</c:v>
                </c:pt>
              </c:strCache>
            </c:strRef>
          </c:tx>
          <c:spPr>
            <a:ln w="19050" cap="rnd">
              <a:solidFill>
                <a:schemeClr val="accent3"/>
              </a:solidFill>
              <a:round/>
            </a:ln>
            <a:effectLst/>
          </c:spPr>
          <c:marker>
            <c:symbol val="none"/>
          </c:marker>
          <c:xVal>
            <c:strRef>
              <c:f>'Políticas anunciadas - Valores'!#REF!</c:f>
              <c:strCache>
                <c:ptCount val="1"/>
                <c:pt idx="0">
                  <c:v>#REF!</c:v>
                </c:pt>
              </c:strCache>
            </c:strRef>
          </c:xVal>
          <c:yVal>
            <c:numRef>
              <c:f>'Políticas anunciadas - Valores'!$D$86:$BB$86</c:f>
              <c:numCache>
                <c:formatCode>0.00</c:formatCode>
                <c:ptCount val="50"/>
                <c:pt idx="1">
                  <c:v>1.0721057532329898E-2</c:v>
                </c:pt>
                <c:pt idx="2">
                  <c:v>1.0875610328519974E-2</c:v>
                </c:pt>
                <c:pt idx="3">
                  <c:v>1.1461828363715506E-2</c:v>
                </c:pt>
                <c:pt idx="4">
                  <c:v>1.3367767812577641E-2</c:v>
                </c:pt>
                <c:pt idx="5">
                  <c:v>1.485279200635449E-2</c:v>
                </c:pt>
                <c:pt idx="6">
                  <c:v>1.7277412278164424E-2</c:v>
                </c:pt>
                <c:pt idx="7">
                  <c:v>1.9714483577715446E-2</c:v>
                </c:pt>
                <c:pt idx="8">
                  <c:v>2.2141665399934774E-2</c:v>
                </c:pt>
                <c:pt idx="9">
                  <c:v>2.6531797038910787E-2</c:v>
                </c:pt>
                <c:pt idx="10">
                  <c:v>2.5014502259599513E-2</c:v>
                </c:pt>
                <c:pt idx="11">
                  <c:v>2.8694565876260836E-2</c:v>
                </c:pt>
                <c:pt idx="12">
                  <c:v>3.2649106020995841E-2</c:v>
                </c:pt>
                <c:pt idx="13">
                  <c:v>3.6492938958525241E-2</c:v>
                </c:pt>
                <c:pt idx="14">
                  <c:v>4.0203488316788827E-2</c:v>
                </c:pt>
                <c:pt idx="15">
                  <c:v>4.3583382158291079E-2</c:v>
                </c:pt>
                <c:pt idx="16">
                  <c:v>4.8554597746385368E-2</c:v>
                </c:pt>
                <c:pt idx="17">
                  <c:v>5.3848730604759108E-2</c:v>
                </c:pt>
                <c:pt idx="18">
                  <c:v>5.9585407977152824E-2</c:v>
                </c:pt>
                <c:pt idx="19">
                  <c:v>6.5619981753349252E-2</c:v>
                </c:pt>
                <c:pt idx="20">
                  <c:v>7.2281847498526133E-2</c:v>
                </c:pt>
                <c:pt idx="21">
                  <c:v>7.9874792730108501E-2</c:v>
                </c:pt>
                <c:pt idx="22">
                  <c:v>8.7717536064902346E-2</c:v>
                </c:pt>
                <c:pt idx="23">
                  <c:v>9.6671881387987782E-2</c:v>
                </c:pt>
                <c:pt idx="24">
                  <c:v>0.10617665665741381</c:v>
                </c:pt>
                <c:pt idx="25">
                  <c:v>0.11713699759368297</c:v>
                </c:pt>
                <c:pt idx="26">
                  <c:v>0.12870823198117723</c:v>
                </c:pt>
                <c:pt idx="27">
                  <c:v>0.14129814403452681</c:v>
                </c:pt>
                <c:pt idx="28">
                  <c:v>0.15514733645196241</c:v>
                </c:pt>
                <c:pt idx="29">
                  <c:v>0.17031849868291474</c:v>
                </c:pt>
                <c:pt idx="30">
                  <c:v>0.18365351292087936</c:v>
                </c:pt>
                <c:pt idx="31">
                  <c:v>0.19802086850861281</c:v>
                </c:pt>
                <c:pt idx="32">
                  <c:v>0.21349975166531657</c:v>
                </c:pt>
                <c:pt idx="33">
                  <c:v>0.23017537620826667</c:v>
                </c:pt>
                <c:pt idx="34">
                  <c:v>0.24813943940406977</c:v>
                </c:pt>
                <c:pt idx="35">
                  <c:v>0.26749061210386477</c:v>
                </c:pt>
                <c:pt idx="36">
                  <c:v>0.28833506572855117</c:v>
                </c:pt>
                <c:pt idx="37">
                  <c:v>0.31078703886138476</c:v>
                </c:pt>
                <c:pt idx="38">
                  <c:v>0.33496944641074494</c:v>
                </c:pt>
                <c:pt idx="39">
                  <c:v>0.36101453452659499</c:v>
                </c:pt>
                <c:pt idx="40">
                  <c:v>0.38906458469125121</c:v>
                </c:pt>
                <c:pt idx="41">
                  <c:v>0.41927267065977913</c:v>
                </c:pt>
                <c:pt idx="42">
                  <c:v>0.45180347219891387</c:v>
                </c:pt>
                <c:pt idx="43">
                  <c:v>0.48683414986729451</c:v>
                </c:pt>
                <c:pt idx="44">
                  <c:v>0.52455528539547369</c:v>
                </c:pt>
                <c:pt idx="45">
                  <c:v>0.56517189256324829</c:v>
                </c:pt>
                <c:pt idx="46">
                  <c:v>0.60890450383607353</c:v>
                </c:pt>
                <c:pt idx="47">
                  <c:v>0.65599033841353416</c:v>
                </c:pt>
                <c:pt idx="48">
                  <c:v>0.70668455776304273</c:v>
                </c:pt>
                <c:pt idx="49">
                  <c:v>0.76126161516325608</c:v>
                </c:pt>
              </c:numCache>
            </c:numRef>
          </c:yVal>
          <c:smooth val="1"/>
          <c:extLst>
            <c:ext xmlns:c16="http://schemas.microsoft.com/office/drawing/2014/chart" uri="{C3380CC4-5D6E-409C-BE32-E72D297353CC}">
              <c16:uniqueId val="{00000002-3EA5-492E-9D64-15E7FBAF4A07}"/>
            </c:ext>
          </c:extLst>
        </c:ser>
        <c:ser>
          <c:idx val="3"/>
          <c:order val="3"/>
          <c:tx>
            <c:strRef>
              <c:f>'Políticas anunciadas - Valores'!$C$87</c:f>
              <c:strCache>
                <c:ptCount val="1"/>
                <c:pt idx="0">
                  <c:v>Importación de caña de azúcar</c:v>
                </c:pt>
              </c:strCache>
            </c:strRef>
          </c:tx>
          <c:spPr>
            <a:ln w="19050" cap="rnd">
              <a:solidFill>
                <a:schemeClr val="accent4"/>
              </a:solidFill>
              <a:round/>
            </a:ln>
            <a:effectLst/>
          </c:spPr>
          <c:marker>
            <c:symbol val="none"/>
          </c:marker>
          <c:xVal>
            <c:strRef>
              <c:f>'Políticas anunciadas - Valores'!#REF!</c:f>
              <c:strCache>
                <c:ptCount val="1"/>
                <c:pt idx="0">
                  <c:v>#REF!</c:v>
                </c:pt>
              </c:strCache>
            </c:strRef>
          </c:xVal>
          <c:yVal>
            <c:numRef>
              <c:f>'Políticas anunciadas - Valores'!$D$87:$BB$87</c:f>
              <c:numCache>
                <c:formatCode>0.00</c:formatCode>
                <c:ptCount val="50"/>
                <c:pt idx="1">
                  <c:v>4.5570735478776443E-2</c:v>
                </c:pt>
                <c:pt idx="2">
                  <c:v>4.5888613111748966E-2</c:v>
                </c:pt>
                <c:pt idx="3">
                  <c:v>4.8011705626582857E-2</c:v>
                </c:pt>
                <c:pt idx="4">
                  <c:v>5.5594564411947892E-2</c:v>
                </c:pt>
                <c:pt idx="5">
                  <c:v>6.1333710075615069E-2</c:v>
                </c:pt>
                <c:pt idx="6">
                  <c:v>6.142366618372596E-2</c:v>
                </c:pt>
                <c:pt idx="7">
                  <c:v>6.1513381045910573E-2</c:v>
                </c:pt>
                <c:pt idx="8">
                  <c:v>6.1602855054704621E-2</c:v>
                </c:pt>
                <c:pt idx="9">
                  <c:v>6.1692088602100043E-2</c:v>
                </c:pt>
                <c:pt idx="10">
                  <c:v>6.1781082079545607E-2</c:v>
                </c:pt>
                <c:pt idx="11">
                  <c:v>6.1869835877947699E-2</c:v>
                </c:pt>
                <c:pt idx="12">
                  <c:v>6.1958350387670891E-2</c:v>
                </c:pt>
                <c:pt idx="13">
                  <c:v>6.2046625998538753E-2</c:v>
                </c:pt>
                <c:pt idx="14">
                  <c:v>6.2134663099834508E-2</c:v>
                </c:pt>
                <c:pt idx="15">
                  <c:v>6.2222462080301674E-2</c:v>
                </c:pt>
                <c:pt idx="16">
                  <c:v>6.2310023328144802E-2</c:v>
                </c:pt>
                <c:pt idx="17">
                  <c:v>6.2397347231030145E-2</c:v>
                </c:pt>
                <c:pt idx="18">
                  <c:v>6.2484434176086401E-2</c:v>
                </c:pt>
                <c:pt idx="19">
                  <c:v>6.2571284549905321E-2</c:v>
                </c:pt>
                <c:pt idx="20">
                  <c:v>6.2657898738542411E-2</c:v>
                </c:pt>
                <c:pt idx="21">
                  <c:v>6.2744277127517692E-2</c:v>
                </c:pt>
                <c:pt idx="22">
                  <c:v>6.2830420101816276E-2</c:v>
                </c:pt>
                <c:pt idx="23">
                  <c:v>6.2916328045889161E-2</c:v>
                </c:pt>
                <c:pt idx="24">
                  <c:v>6.300200134365376E-2</c:v>
                </c:pt>
                <c:pt idx="25">
                  <c:v>6.30874403784948E-2</c:v>
                </c:pt>
                <c:pt idx="26">
                  <c:v>6.3172645533264807E-2</c:v>
                </c:pt>
                <c:pt idx="27">
                  <c:v>6.3257617190284887E-2</c:v>
                </c:pt>
                <c:pt idx="28">
                  <c:v>6.3342355731345418E-2</c:v>
                </c:pt>
                <c:pt idx="29">
                  <c:v>6.3426861537706616E-2</c:v>
                </c:pt>
                <c:pt idx="30">
                  <c:v>6.3511134990099388E-2</c:v>
                </c:pt>
                <c:pt idx="31">
                  <c:v>6.3595176468725811E-2</c:v>
                </c:pt>
                <c:pt idx="32">
                  <c:v>6.3678986353260011E-2</c:v>
                </c:pt>
                <c:pt idx="33">
                  <c:v>6.3762565022848675E-2</c:v>
                </c:pt>
                <c:pt idx="34">
                  <c:v>6.3845912856111797E-2</c:v>
                </c:pt>
                <c:pt idx="35">
                  <c:v>6.3929030231143366E-2</c:v>
                </c:pt>
                <c:pt idx="36">
                  <c:v>6.4011917525512024E-2</c:v>
                </c:pt>
                <c:pt idx="37">
                  <c:v>6.4094575116261723E-2</c:v>
                </c:pt>
                <c:pt idx="38">
                  <c:v>6.4177003379912376E-2</c:v>
                </c:pt>
                <c:pt idx="39">
                  <c:v>6.4259202692460618E-2</c:v>
                </c:pt>
                <c:pt idx="40">
                  <c:v>6.4341173429380394E-2</c:v>
                </c:pt>
                <c:pt idx="41">
                  <c:v>6.442291596562362E-2</c:v>
                </c:pt>
                <c:pt idx="42">
                  <c:v>6.4504430675620936E-2</c:v>
                </c:pt>
                <c:pt idx="43">
                  <c:v>6.4585717933282299E-2</c:v>
                </c:pt>
                <c:pt idx="44">
                  <c:v>6.4666778111997683E-2</c:v>
                </c:pt>
                <c:pt idx="45">
                  <c:v>6.4747611584637668E-2</c:v>
                </c:pt>
                <c:pt idx="46">
                  <c:v>6.4828218723554265E-2</c:v>
                </c:pt>
                <c:pt idx="47">
                  <c:v>6.4908599900581468E-2</c:v>
                </c:pt>
                <c:pt idx="48">
                  <c:v>6.4988755487035879E-2</c:v>
                </c:pt>
                <c:pt idx="49">
                  <c:v>6.5068685853717473E-2</c:v>
                </c:pt>
              </c:numCache>
            </c:numRef>
          </c:yVal>
          <c:smooth val="1"/>
          <c:extLst>
            <c:ext xmlns:c16="http://schemas.microsoft.com/office/drawing/2014/chart" uri="{C3380CC4-5D6E-409C-BE32-E72D297353CC}">
              <c16:uniqueId val="{00000003-3EA5-492E-9D64-15E7FBAF4A07}"/>
            </c:ext>
          </c:extLst>
        </c:ser>
        <c:ser>
          <c:idx val="4"/>
          <c:order val="4"/>
          <c:tx>
            <c:strRef>
              <c:f>'Políticas anunciadas - Valores'!$C$88</c:f>
              <c:strCache>
                <c:ptCount val="1"/>
                <c:pt idx="0">
                  <c:v>Importación de maiz</c:v>
                </c:pt>
              </c:strCache>
            </c:strRef>
          </c:tx>
          <c:spPr>
            <a:ln w="19050" cap="rnd">
              <a:solidFill>
                <a:schemeClr val="accent5"/>
              </a:solidFill>
              <a:round/>
            </a:ln>
            <a:effectLst/>
          </c:spPr>
          <c:marker>
            <c:symbol val="none"/>
          </c:marker>
          <c:xVal>
            <c:strRef>
              <c:f>'Políticas anunciadas - Valores'!#REF!</c:f>
              <c:strCache>
                <c:ptCount val="1"/>
                <c:pt idx="0">
                  <c:v>#REF!</c:v>
                </c:pt>
              </c:strCache>
            </c:strRef>
          </c:xVal>
          <c:yVal>
            <c:numRef>
              <c:f>'Políticas anunciadas - Valores'!$D$88:$BB$88</c:f>
              <c:numCache>
                <c:formatCode>0.00</c:formatCode>
                <c:ptCount val="50"/>
                <c:pt idx="1">
                  <c:v>6.6640576004697805E-2</c:v>
                </c:pt>
                <c:pt idx="2">
                  <c:v>6.7601254308137987E-2</c:v>
                </c:pt>
                <c:pt idx="3">
                  <c:v>7.1245102632985349E-2</c:v>
                </c:pt>
                <c:pt idx="4">
                  <c:v>8.3092152452393084E-2</c:v>
                </c:pt>
                <c:pt idx="5">
                  <c:v>9.2322852628730523E-2</c:v>
                </c:pt>
                <c:pt idx="6">
                  <c:v>0.10739394902186467</c:v>
                </c:pt>
                <c:pt idx="7">
                  <c:v>0.12254243924093573</c:v>
                </c:pt>
                <c:pt idx="8">
                  <c:v>0.13762945786881511</c:v>
                </c:pt>
                <c:pt idx="9">
                  <c:v>0.15412887354471805</c:v>
                </c:pt>
                <c:pt idx="10">
                  <c:v>0.13580802264379635</c:v>
                </c:pt>
                <c:pt idx="11">
                  <c:v>0.14559599918997576</c:v>
                </c:pt>
                <c:pt idx="12">
                  <c:v>0.15482364902190024</c:v>
                </c:pt>
                <c:pt idx="13">
                  <c:v>0.16173017925359173</c:v>
                </c:pt>
                <c:pt idx="14">
                  <c:v>0.16651838358293744</c:v>
                </c:pt>
                <c:pt idx="15">
                  <c:v>0.16870797056192671</c:v>
                </c:pt>
                <c:pt idx="16">
                  <c:v>0.17565529859442391</c:v>
                </c:pt>
                <c:pt idx="17">
                  <c:v>0.1820633738492026</c:v>
                </c:pt>
                <c:pt idx="18">
                  <c:v>0.18827959527259661</c:v>
                </c:pt>
                <c:pt idx="19">
                  <c:v>0.19378299614621519</c:v>
                </c:pt>
                <c:pt idx="20">
                  <c:v>0.19949179031508543</c:v>
                </c:pt>
                <c:pt idx="21">
                  <c:v>0.20602586677480278</c:v>
                </c:pt>
                <c:pt idx="22">
                  <c:v>0.2114533900223447</c:v>
                </c:pt>
                <c:pt idx="23">
                  <c:v>0.21779335302238895</c:v>
                </c:pt>
                <c:pt idx="24">
                  <c:v>0.22355774414498969</c:v>
                </c:pt>
                <c:pt idx="25">
                  <c:v>0.23050002837151062</c:v>
                </c:pt>
                <c:pt idx="26">
                  <c:v>0.23670064530043053</c:v>
                </c:pt>
                <c:pt idx="27">
                  <c:v>0.2428542997092418</c:v>
                </c:pt>
                <c:pt idx="28">
                  <c:v>0.2492125368093982</c:v>
                </c:pt>
                <c:pt idx="29">
                  <c:v>0.25568403095530184</c:v>
                </c:pt>
                <c:pt idx="30">
                  <c:v>0.26286197299524888</c:v>
                </c:pt>
                <c:pt idx="31">
                  <c:v>0.2696589059579711</c:v>
                </c:pt>
                <c:pt idx="32">
                  <c:v>0.27651651528636206</c:v>
                </c:pt>
                <c:pt idx="33">
                  <c:v>0.28360156036619655</c:v>
                </c:pt>
                <c:pt idx="34">
                  <c:v>0.29081254188655653</c:v>
                </c:pt>
                <c:pt idx="35">
                  <c:v>0.29824307365858899</c:v>
                </c:pt>
                <c:pt idx="36">
                  <c:v>0.30558441622719412</c:v>
                </c:pt>
                <c:pt idx="37">
                  <c:v>0.31304858974045474</c:v>
                </c:pt>
                <c:pt idx="38">
                  <c:v>0.32063747366503398</c:v>
                </c:pt>
                <c:pt idx="39">
                  <c:v>0.32832807950617232</c:v>
                </c:pt>
                <c:pt idx="40">
                  <c:v>0.33609739538247352</c:v>
                </c:pt>
                <c:pt idx="41">
                  <c:v>0.3439591066361401</c:v>
                </c:pt>
                <c:pt idx="42">
                  <c:v>0.3519192059484138</c:v>
                </c:pt>
                <c:pt idx="43">
                  <c:v>0.35997945317410551</c:v>
                </c:pt>
                <c:pt idx="44">
                  <c:v>0.36812411556228325</c:v>
                </c:pt>
                <c:pt idx="45">
                  <c:v>0.37635169935791529</c:v>
                </c:pt>
                <c:pt idx="46">
                  <c:v>0.38465418258169298</c:v>
                </c:pt>
                <c:pt idx="47">
                  <c:v>0.39304264105676462</c:v>
                </c:pt>
                <c:pt idx="48">
                  <c:v>0.40151263408581978</c:v>
                </c:pt>
                <c:pt idx="49">
                  <c:v>0.41005971909819028</c:v>
                </c:pt>
              </c:numCache>
            </c:numRef>
          </c:yVal>
          <c:smooth val="1"/>
          <c:extLst>
            <c:ext xmlns:c16="http://schemas.microsoft.com/office/drawing/2014/chart" uri="{C3380CC4-5D6E-409C-BE32-E72D297353CC}">
              <c16:uniqueId val="{00000004-3EA5-492E-9D64-15E7FBAF4A07}"/>
            </c:ext>
          </c:extLst>
        </c:ser>
        <c:ser>
          <c:idx val="5"/>
          <c:order val="5"/>
          <c:tx>
            <c:strRef>
              <c:f>'Políticas anunciadas - Valores'!$C$89</c:f>
              <c:strCache>
                <c:ptCount val="1"/>
                <c:pt idx="0">
                  <c:v>Importación de palma africana</c:v>
                </c:pt>
              </c:strCache>
            </c:strRef>
          </c:tx>
          <c:spPr>
            <a:ln w="19050" cap="rnd">
              <a:solidFill>
                <a:schemeClr val="accent6"/>
              </a:solidFill>
              <a:round/>
            </a:ln>
            <a:effectLst/>
          </c:spPr>
          <c:marker>
            <c:symbol val="none"/>
          </c:marker>
          <c:xVal>
            <c:strRef>
              <c:f>'Políticas anunciadas - Valores'!#REF!</c:f>
              <c:strCache>
                <c:ptCount val="1"/>
                <c:pt idx="0">
                  <c:v>#REF!</c:v>
                </c:pt>
              </c:strCache>
            </c:strRef>
          </c:xVal>
          <c:yVal>
            <c:numRef>
              <c:f>'Políticas anunciadas - Valores'!$D$89:$BB$89</c:f>
              <c:numCache>
                <c:formatCode>0.00</c:formatCode>
                <c:ptCount val="50"/>
                <c:pt idx="1">
                  <c:v>1.6564394577763913E-2</c:v>
                </c:pt>
                <c:pt idx="2">
                  <c:v>1.6803183847522902E-2</c:v>
                </c:pt>
                <c:pt idx="3">
                  <c:v>1.7708910434130448E-2</c:v>
                </c:pt>
                <c:pt idx="4">
                  <c:v>2.0653651004458991E-2</c:v>
                </c:pt>
                <c:pt idx="5">
                  <c:v>2.2948063344759129E-2</c:v>
                </c:pt>
                <c:pt idx="6">
                  <c:v>2.6694183236606852E-2</c:v>
                </c:pt>
                <c:pt idx="7">
                  <c:v>3.0459540385206554E-2</c:v>
                </c:pt>
                <c:pt idx="8">
                  <c:v>3.4209617958615449E-2</c:v>
                </c:pt>
                <c:pt idx="9">
                  <c:v>3.8310765456784322E-2</c:v>
                </c:pt>
                <c:pt idx="10">
                  <c:v>3.3756876197155859E-2</c:v>
                </c:pt>
                <c:pt idx="11">
                  <c:v>3.6189806933189489E-2</c:v>
                </c:pt>
                <c:pt idx="12">
                  <c:v>3.8483461070132403E-2</c:v>
                </c:pt>
                <c:pt idx="13">
                  <c:v>4.0200170300150585E-2</c:v>
                </c:pt>
                <c:pt idx="14">
                  <c:v>4.1390341672988801E-2</c:v>
                </c:pt>
                <c:pt idx="15">
                  <c:v>4.193459241115402E-2</c:v>
                </c:pt>
                <c:pt idx="16">
                  <c:v>4.3661442472944179E-2</c:v>
                </c:pt>
                <c:pt idx="17">
                  <c:v>4.5254254140668602E-2</c:v>
                </c:pt>
                <c:pt idx="18">
                  <c:v>4.679937800683371E-2</c:v>
                </c:pt>
                <c:pt idx="19">
                  <c:v>4.8167320918728732E-2</c:v>
                </c:pt>
                <c:pt idx="20">
                  <c:v>4.9586317044598642E-2</c:v>
                </c:pt>
                <c:pt idx="21">
                  <c:v>5.1210447974565497E-2</c:v>
                </c:pt>
                <c:pt idx="22">
                  <c:v>5.2559530501192123E-2</c:v>
                </c:pt>
                <c:pt idx="23">
                  <c:v>5.4135411969169725E-2</c:v>
                </c:pt>
                <c:pt idx="24">
                  <c:v>5.5568227451565734E-2</c:v>
                </c:pt>
                <c:pt idx="25">
                  <c:v>5.7293823808820706E-2</c:v>
                </c:pt>
                <c:pt idx="26">
                  <c:v>5.8835068971962022E-2</c:v>
                </c:pt>
                <c:pt idx="27">
                  <c:v>6.0364640980996885E-2</c:v>
                </c:pt>
                <c:pt idx="28">
                  <c:v>6.1945064717708644E-2</c:v>
                </c:pt>
                <c:pt idx="29">
                  <c:v>6.3553639987719526E-2</c:v>
                </c:pt>
                <c:pt idx="30">
                  <c:v>6.5337812204322526E-2</c:v>
                </c:pt>
                <c:pt idx="31">
                  <c:v>6.7027279586855421E-2</c:v>
                </c:pt>
                <c:pt idx="32">
                  <c:v>6.8731828880781304E-2</c:v>
                </c:pt>
                <c:pt idx="33">
                  <c:v>7.0492910332048325E-2</c:v>
                </c:pt>
                <c:pt idx="34">
                  <c:v>7.2285294947508211E-2</c:v>
                </c:pt>
                <c:pt idx="35">
                  <c:v>7.4132251675281438E-2</c:v>
                </c:pt>
                <c:pt idx="36">
                  <c:v>7.5957039249571548E-2</c:v>
                </c:pt>
                <c:pt idx="37">
                  <c:v>7.7812358076074908E-2</c:v>
                </c:pt>
                <c:pt idx="38">
                  <c:v>7.9698675321032669E-2</c:v>
                </c:pt>
                <c:pt idx="39">
                  <c:v>8.1610276890708322E-2</c:v>
                </c:pt>
                <c:pt idx="40">
                  <c:v>8.3541442878308239E-2</c:v>
                </c:pt>
                <c:pt idx="41">
                  <c:v>8.5495574956233264E-2</c:v>
                </c:pt>
                <c:pt idx="42">
                  <c:v>8.7474162684487503E-2</c:v>
                </c:pt>
                <c:pt idx="43">
                  <c:v>8.9477643498207846E-2</c:v>
                </c:pt>
                <c:pt idx="44">
                  <c:v>9.1502106814535397E-2</c:v>
                </c:pt>
                <c:pt idx="45">
                  <c:v>9.3547181340944918E-2</c:v>
                </c:pt>
                <c:pt idx="46">
                  <c:v>9.5610873108618502E-2</c:v>
                </c:pt>
                <c:pt idx="47">
                  <c:v>9.7695935159559988E-2</c:v>
                </c:pt>
                <c:pt idx="48">
                  <c:v>9.980126369985183E-2</c:v>
                </c:pt>
                <c:pt idx="49">
                  <c:v>0.10192575446992885</c:v>
                </c:pt>
              </c:numCache>
            </c:numRef>
          </c:yVal>
          <c:smooth val="1"/>
          <c:extLst>
            <c:ext xmlns:c16="http://schemas.microsoft.com/office/drawing/2014/chart" uri="{C3380CC4-5D6E-409C-BE32-E72D297353CC}">
              <c16:uniqueId val="{00000005-3EA5-492E-9D64-15E7FBAF4A07}"/>
            </c:ext>
          </c:extLst>
        </c:ser>
        <c:ser>
          <c:idx val="6"/>
          <c:order val="6"/>
          <c:tx>
            <c:strRef>
              <c:f>'Políticas anunciadas - Valores'!$C$90</c:f>
              <c:strCache>
                <c:ptCount val="1"/>
                <c:pt idx="0">
                  <c:v>Importación de soya</c:v>
                </c:pt>
              </c:strCache>
            </c:strRef>
          </c:tx>
          <c:spPr>
            <a:ln w="19050" cap="rnd">
              <a:solidFill>
                <a:schemeClr val="accent1">
                  <a:lumMod val="60000"/>
                </a:schemeClr>
              </a:solidFill>
              <a:round/>
            </a:ln>
            <a:effectLst/>
          </c:spPr>
          <c:marker>
            <c:symbol val="none"/>
          </c:marker>
          <c:xVal>
            <c:strRef>
              <c:f>'Políticas anunciadas - Valores'!#REF!</c:f>
              <c:strCache>
                <c:ptCount val="1"/>
                <c:pt idx="0">
                  <c:v>#REF!</c:v>
                </c:pt>
              </c:strCache>
            </c:strRef>
          </c:xVal>
          <c:yVal>
            <c:numRef>
              <c:f>'Políticas anunciadas - Valores'!$D$90:$BB$90</c:f>
              <c:numCache>
                <c:formatCode>0.00</c:formatCode>
                <c:ptCount val="50"/>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yVal>
          <c:smooth val="1"/>
          <c:extLst>
            <c:ext xmlns:c16="http://schemas.microsoft.com/office/drawing/2014/chart" uri="{C3380CC4-5D6E-409C-BE32-E72D297353CC}">
              <c16:uniqueId val="{00000006-3EA5-492E-9D64-15E7FBAF4A07}"/>
            </c:ext>
          </c:extLst>
        </c:ser>
        <c:ser>
          <c:idx val="7"/>
          <c:order val="7"/>
          <c:tx>
            <c:strRef>
              <c:f>'Políticas anunciadas - Valores'!$C$91</c:f>
              <c:strCache>
                <c:ptCount val="1"/>
                <c:pt idx="0">
                  <c:v>Importación de palmito</c:v>
                </c:pt>
              </c:strCache>
            </c:strRef>
          </c:tx>
          <c:spPr>
            <a:ln w="19050" cap="rnd">
              <a:solidFill>
                <a:schemeClr val="accent2">
                  <a:lumMod val="60000"/>
                </a:schemeClr>
              </a:solidFill>
              <a:round/>
            </a:ln>
            <a:effectLst/>
          </c:spPr>
          <c:marker>
            <c:symbol val="none"/>
          </c:marker>
          <c:xVal>
            <c:strRef>
              <c:f>'Políticas anunciadas - Valores'!#REF!</c:f>
              <c:strCache>
                <c:ptCount val="1"/>
                <c:pt idx="0">
                  <c:v>#REF!</c:v>
                </c:pt>
              </c:strCache>
            </c:strRef>
          </c:xVal>
          <c:yVal>
            <c:numRef>
              <c:f>'Políticas anunciadas - Valores'!$D$91:$BB$91</c:f>
              <c:numCache>
                <c:formatCode>0.00</c:formatCode>
                <c:ptCount val="50"/>
                <c:pt idx="1">
                  <c:v>5.6124745894036508E-2</c:v>
                </c:pt>
                <c:pt idx="2">
                  <c:v>5.693382992210215E-2</c:v>
                </c:pt>
                <c:pt idx="3">
                  <c:v>6.0002681867410236E-2</c:v>
                </c:pt>
                <c:pt idx="4">
                  <c:v>6.99802766088089E-2</c:v>
                </c:pt>
                <c:pt idx="5">
                  <c:v>7.7754379608525687E-2</c:v>
                </c:pt>
                <c:pt idx="6">
                  <c:v>9.0447268927933047E-2</c:v>
                </c:pt>
                <c:pt idx="7">
                  <c:v>0.10320533938884453</c:v>
                </c:pt>
                <c:pt idx="8">
                  <c:v>0.11591163842696559</c:v>
                </c:pt>
                <c:pt idx="9">
                  <c:v>0.13889398153405946</c:v>
                </c:pt>
                <c:pt idx="10">
                  <c:v>0.13095094198983576</c:v>
                </c:pt>
                <c:pt idx="11">
                  <c:v>0.15021607835685605</c:v>
                </c:pt>
                <c:pt idx="12">
                  <c:v>0.1709180995969925</c:v>
                </c:pt>
                <c:pt idx="13">
                  <c:v>0.19104056850711712</c:v>
                </c:pt>
                <c:pt idx="14">
                  <c:v>0.21046529775904252</c:v>
                </c:pt>
                <c:pt idx="15">
                  <c:v>0.22815904508117893</c:v>
                </c:pt>
                <c:pt idx="16">
                  <c:v>0.25418336318831541</c:v>
                </c:pt>
                <c:pt idx="17">
                  <c:v>0.2818981534978981</c:v>
                </c:pt>
                <c:pt idx="18">
                  <c:v>0.31192966473927985</c:v>
                </c:pt>
                <c:pt idx="19">
                  <c:v>0.34352066392443559</c:v>
                </c:pt>
                <c:pt idx="20">
                  <c:v>0.37839553713547258</c:v>
                </c:pt>
                <c:pt idx="21">
                  <c:v>0.41814461230131444</c:v>
                </c:pt>
                <c:pt idx="22">
                  <c:v>0.45920138076376243</c:v>
                </c:pt>
                <c:pt idx="23">
                  <c:v>0.50607738664192581</c:v>
                </c:pt>
                <c:pt idx="24">
                  <c:v>0.55583489378782103</c:v>
                </c:pt>
                <c:pt idx="25">
                  <c:v>0.61321228851824805</c:v>
                </c:pt>
                <c:pt idx="26">
                  <c:v>0.67378771101925172</c:v>
                </c:pt>
                <c:pt idx="27">
                  <c:v>0.73969591202383611</c:v>
                </c:pt>
                <c:pt idx="28">
                  <c:v>0.81219644687520265</c:v>
                </c:pt>
                <c:pt idx="29">
                  <c:v>0.89161749489791198</c:v>
                </c:pt>
                <c:pt idx="30">
                  <c:v>0.98081368750167741</c:v>
                </c:pt>
                <c:pt idx="31">
                  <c:v>1.0766072509843112</c:v>
                </c:pt>
                <c:pt idx="32">
                  <c:v>1.1812651327750083</c:v>
                </c:pt>
                <c:pt idx="33">
                  <c:v>1.2963393485927399</c:v>
                </c:pt>
                <c:pt idx="34">
                  <c:v>1.422351705219056</c:v>
                </c:pt>
                <c:pt idx="35">
                  <c:v>1.560802706618803</c:v>
                </c:pt>
                <c:pt idx="36">
                  <c:v>1.7111678959173351</c:v>
                </c:pt>
                <c:pt idx="37">
                  <c:v>1.8756722363870344</c:v>
                </c:pt>
                <c:pt idx="38">
                  <c:v>2.0556219861690637</c:v>
                </c:pt>
                <c:pt idx="39">
                  <c:v>2.2522717010540547</c:v>
                </c:pt>
                <c:pt idx="40">
                  <c:v>2.4669575605760778</c:v>
                </c:pt>
                <c:pt idx="41">
                  <c:v>2.7013889646986433</c:v>
                </c:pt>
                <c:pt idx="42">
                  <c:v>2.9573794847933623</c:v>
                </c:pt>
                <c:pt idx="43">
                  <c:v>3.2368723843242213</c:v>
                </c:pt>
                <c:pt idx="44">
                  <c:v>3.5418153099626961</c:v>
                </c:pt>
                <c:pt idx="45">
                  <c:v>3.8744432249105749</c:v>
                </c:pt>
                <c:pt idx="46">
                  <c:v>4.2371091980515549</c:v>
                </c:pt>
                <c:pt idx="47">
                  <c:v>4.6325769785306088</c:v>
                </c:pt>
                <c:pt idx="48">
                  <c:v>5.0636766862544462</c:v>
                </c:pt>
                <c:pt idx="49">
                  <c:v>5.533471028621582</c:v>
                </c:pt>
              </c:numCache>
            </c:numRef>
          </c:yVal>
          <c:smooth val="1"/>
          <c:extLst>
            <c:ext xmlns:c16="http://schemas.microsoft.com/office/drawing/2014/chart" uri="{C3380CC4-5D6E-409C-BE32-E72D297353CC}">
              <c16:uniqueId val="{00000007-3EA5-492E-9D64-15E7FBAF4A07}"/>
            </c:ext>
          </c:extLst>
        </c:ser>
        <c:ser>
          <c:idx val="8"/>
          <c:order val="8"/>
          <c:tx>
            <c:strRef>
              <c:f>'Políticas anunciadas - Valores'!$C$92</c:f>
              <c:strCache>
                <c:ptCount val="1"/>
                <c:pt idx="0">
                  <c:v>Importación de legumbres</c:v>
                </c:pt>
              </c:strCache>
            </c:strRef>
          </c:tx>
          <c:spPr>
            <a:ln w="19050" cap="rnd">
              <a:solidFill>
                <a:schemeClr val="accent3">
                  <a:lumMod val="60000"/>
                </a:schemeClr>
              </a:solidFill>
              <a:round/>
            </a:ln>
            <a:effectLst/>
          </c:spPr>
          <c:marker>
            <c:symbol val="none"/>
          </c:marker>
          <c:xVal>
            <c:strRef>
              <c:f>'Políticas anunciadas - Valores'!#REF!</c:f>
              <c:strCache>
                <c:ptCount val="1"/>
                <c:pt idx="0">
                  <c:v>#REF!</c:v>
                </c:pt>
              </c:strCache>
            </c:strRef>
          </c:xVal>
          <c:yVal>
            <c:numRef>
              <c:f>'Políticas anunciadas - Valores'!$D$92:$BB$92</c:f>
              <c:numCache>
                <c:formatCode>0.00</c:formatCode>
                <c:ptCount val="50"/>
                <c:pt idx="1">
                  <c:v>4.9794674300374358E-3</c:v>
                </c:pt>
                <c:pt idx="2">
                  <c:v>5.0512505179025067E-3</c:v>
                </c:pt>
                <c:pt idx="3">
                  <c:v>5.3235234354159257E-3</c:v>
                </c:pt>
                <c:pt idx="4">
                  <c:v>6.2087498583329953E-3</c:v>
                </c:pt>
                <c:pt idx="5">
                  <c:v>6.8984793540875456E-3</c:v>
                </c:pt>
                <c:pt idx="6">
                  <c:v>8.0246105810936833E-3</c:v>
                </c:pt>
                <c:pt idx="7">
                  <c:v>9.1565247718531934E-3</c:v>
                </c:pt>
                <c:pt idx="8">
                  <c:v>1.0283845728211637E-2</c:v>
                </c:pt>
                <c:pt idx="9">
                  <c:v>1.1516702763646264E-2</c:v>
                </c:pt>
                <c:pt idx="10">
                  <c:v>1.0147745803471123E-2</c:v>
                </c:pt>
                <c:pt idx="11">
                  <c:v>1.0879115688602888E-2</c:v>
                </c:pt>
                <c:pt idx="12">
                  <c:v>1.1568617258796687E-2</c:v>
                </c:pt>
                <c:pt idx="13">
                  <c:v>1.2084681860952171E-2</c:v>
                </c:pt>
                <c:pt idx="14">
                  <c:v>1.2442462494550844E-2</c:v>
                </c:pt>
                <c:pt idx="15">
                  <c:v>1.2606071180141176E-2</c:v>
                </c:pt>
                <c:pt idx="16">
                  <c:v>1.3125184245147808E-2</c:v>
                </c:pt>
                <c:pt idx="17">
                  <c:v>1.3604003666188672E-2</c:v>
                </c:pt>
                <c:pt idx="18">
                  <c:v>1.4068487528295589E-2</c:v>
                </c:pt>
                <c:pt idx="19">
                  <c:v>1.4479708544792974E-2</c:v>
                </c:pt>
                <c:pt idx="20">
                  <c:v>1.4906276805947759E-2</c:v>
                </c:pt>
                <c:pt idx="21">
                  <c:v>1.5394511195071937E-2</c:v>
                </c:pt>
                <c:pt idx="22">
                  <c:v>1.5800062540171366E-2</c:v>
                </c:pt>
                <c:pt idx="23">
                  <c:v>1.6273792528101499E-2</c:v>
                </c:pt>
                <c:pt idx="24">
                  <c:v>1.6704515063377369E-2</c:v>
                </c:pt>
                <c:pt idx="25">
                  <c:v>1.7223251248874725E-2</c:v>
                </c:pt>
                <c:pt idx="26">
                  <c:v>1.7686569123580954E-2</c:v>
                </c:pt>
                <c:pt idx="27">
                  <c:v>1.814637789987697E-2</c:v>
                </c:pt>
                <c:pt idx="28">
                  <c:v>1.8621473351489705E-2</c:v>
                </c:pt>
                <c:pt idx="29">
                  <c:v>1.9105031511625258E-2</c:v>
                </c:pt>
                <c:pt idx="30">
                  <c:v>1.9641376344540464E-2</c:v>
                </c:pt>
                <c:pt idx="31">
                  <c:v>2.0149251701284638E-2</c:v>
                </c:pt>
                <c:pt idx="32">
                  <c:v>2.0661660872181301E-2</c:v>
                </c:pt>
                <c:pt idx="33">
                  <c:v>2.1191064327711097E-2</c:v>
                </c:pt>
                <c:pt idx="34">
                  <c:v>2.1729877912046003E-2</c:v>
                </c:pt>
                <c:pt idx="35">
                  <c:v>2.2285096566579933E-2</c:v>
                </c:pt>
                <c:pt idx="36">
                  <c:v>2.2833650891958802E-2</c:v>
                </c:pt>
                <c:pt idx="37">
                  <c:v>2.3391383299595996E-2</c:v>
                </c:pt>
                <c:pt idx="38">
                  <c:v>2.3958434225598089E-2</c:v>
                </c:pt>
                <c:pt idx="39">
                  <c:v>2.4533085940800916E-2</c:v>
                </c:pt>
                <c:pt idx="40">
                  <c:v>2.5113618968561468E-2</c:v>
                </c:pt>
                <c:pt idx="41">
                  <c:v>2.570105589481541E-2</c:v>
                </c:pt>
                <c:pt idx="42">
                  <c:v>2.629584450022206E-2</c:v>
                </c:pt>
                <c:pt idx="43">
                  <c:v>2.6898116283340393E-2</c:v>
                </c:pt>
                <c:pt idx="44">
                  <c:v>2.7506695673286282E-2</c:v>
                </c:pt>
                <c:pt idx="45">
                  <c:v>2.8121471054810079E-2</c:v>
                </c:pt>
                <c:pt idx="46">
                  <c:v>2.8741843015555418E-2</c:v>
                </c:pt>
                <c:pt idx="47">
                  <c:v>2.936863915492097E-2</c:v>
                </c:pt>
                <c:pt idx="48">
                  <c:v>3.0001527658433474E-2</c:v>
                </c:pt>
                <c:pt idx="49">
                  <c:v>3.0640176571640042E-2</c:v>
                </c:pt>
              </c:numCache>
            </c:numRef>
          </c:yVal>
          <c:smooth val="1"/>
          <c:extLst>
            <c:ext xmlns:c16="http://schemas.microsoft.com/office/drawing/2014/chart" uri="{C3380CC4-5D6E-409C-BE32-E72D297353CC}">
              <c16:uniqueId val="{00000008-3EA5-492E-9D64-15E7FBAF4A07}"/>
            </c:ext>
          </c:extLst>
        </c:ser>
        <c:ser>
          <c:idx val="9"/>
          <c:order val="9"/>
          <c:tx>
            <c:strRef>
              <c:f>'Políticas anunciadas - Valores'!$C$93</c:f>
              <c:strCache>
                <c:ptCount val="1"/>
                <c:pt idx="0">
                  <c:v>Importación de cereales y pseudocereales</c:v>
                </c:pt>
              </c:strCache>
            </c:strRef>
          </c:tx>
          <c:spPr>
            <a:ln w="19050" cap="rnd">
              <a:solidFill>
                <a:schemeClr val="accent4">
                  <a:lumMod val="60000"/>
                </a:schemeClr>
              </a:solidFill>
              <a:round/>
            </a:ln>
            <a:effectLst/>
          </c:spPr>
          <c:marker>
            <c:symbol val="none"/>
          </c:marker>
          <c:xVal>
            <c:strRef>
              <c:f>'Políticas anunciadas - Valores'!#REF!</c:f>
              <c:strCache>
                <c:ptCount val="1"/>
                <c:pt idx="0">
                  <c:v>#REF!</c:v>
                </c:pt>
              </c:strCache>
            </c:strRef>
          </c:xVal>
          <c:yVal>
            <c:numRef>
              <c:f>'Políticas anunciadas - Valores'!$D$93:$BB$93</c:f>
              <c:numCache>
                <c:formatCode>0.00</c:formatCode>
                <c:ptCount val="50"/>
                <c:pt idx="1">
                  <c:v>1.7312194842797175</c:v>
                </c:pt>
                <c:pt idx="2">
                  <c:v>1.7398280554202288</c:v>
                </c:pt>
                <c:pt idx="3">
                  <c:v>1.816713382010696</c:v>
                </c:pt>
                <c:pt idx="4">
                  <c:v>2.0994815447033099</c:v>
                </c:pt>
                <c:pt idx="5">
                  <c:v>2.3116494018697789</c:v>
                </c:pt>
                <c:pt idx="6">
                  <c:v>2.6649713833804225</c:v>
                </c:pt>
                <c:pt idx="7">
                  <c:v>3.0139621208839085</c:v>
                </c:pt>
                <c:pt idx="8">
                  <c:v>3.3553592541710011</c:v>
                </c:pt>
                <c:pt idx="9">
                  <c:v>3.799489854241926</c:v>
                </c:pt>
                <c:pt idx="10">
                  <c:v>3.385453210995506</c:v>
                </c:pt>
                <c:pt idx="11">
                  <c:v>3.670512627907665</c:v>
                </c:pt>
                <c:pt idx="12">
                  <c:v>3.9476224857430613</c:v>
                </c:pt>
                <c:pt idx="13">
                  <c:v>4.1710455474572008</c:v>
                </c:pt>
                <c:pt idx="14">
                  <c:v>4.344156936621383</c:v>
                </c:pt>
                <c:pt idx="15">
                  <c:v>4.452477032289246</c:v>
                </c:pt>
                <c:pt idx="16">
                  <c:v>4.6901079800012155</c:v>
                </c:pt>
                <c:pt idx="17">
                  <c:v>4.9184905691702836</c:v>
                </c:pt>
                <c:pt idx="18">
                  <c:v>5.1467349412851178</c:v>
                </c:pt>
                <c:pt idx="19">
                  <c:v>5.3603677734623636</c:v>
                </c:pt>
                <c:pt idx="20">
                  <c:v>5.584507604121284</c:v>
                </c:pt>
                <c:pt idx="21">
                  <c:v>5.8370390701370223</c:v>
                </c:pt>
                <c:pt idx="22">
                  <c:v>6.0635372738514226</c:v>
                </c:pt>
                <c:pt idx="23">
                  <c:v>6.3215800691147441</c:v>
                </c:pt>
                <c:pt idx="24">
                  <c:v>6.5685417407167526</c:v>
                </c:pt>
                <c:pt idx="25">
                  <c:v>6.8560912937269851</c:v>
                </c:pt>
                <c:pt idx="26">
                  <c:v>7.1278590599584328</c:v>
                </c:pt>
                <c:pt idx="27">
                  <c:v>7.4043469821391188</c:v>
                </c:pt>
                <c:pt idx="28">
                  <c:v>7.6934117512088402</c:v>
                </c:pt>
                <c:pt idx="29">
                  <c:v>7.9925842422701354</c:v>
                </c:pt>
                <c:pt idx="30">
                  <c:v>8.1564538846942032</c:v>
                </c:pt>
                <c:pt idx="31">
                  <c:v>8.323681279118329</c:v>
                </c:pt>
                <c:pt idx="32">
                  <c:v>8.4943351877655413</c:v>
                </c:pt>
                <c:pt idx="33">
                  <c:v>8.6684857802469928</c:v>
                </c:pt>
                <c:pt idx="34">
                  <c:v>8.8462046623525978</c:v>
                </c:pt>
                <c:pt idx="35">
                  <c:v>9.0275649054303297</c:v>
                </c:pt>
                <c:pt idx="36">
                  <c:v>9.2126410763662268</c:v>
                </c:pt>
                <c:pt idx="37">
                  <c:v>9.4015092681773904</c:v>
                </c:pt>
                <c:pt idx="38">
                  <c:v>9.5942471312304534</c:v>
                </c:pt>
                <c:pt idx="39">
                  <c:v>9.7909339050983686</c:v>
                </c:pt>
                <c:pt idx="40">
                  <c:v>9.9916504510685069</c:v>
                </c:pt>
                <c:pt idx="41">
                  <c:v>10.19647928531541</c:v>
                </c:pt>
                <c:pt idx="42">
                  <c:v>10.405504612751763</c:v>
                </c:pt>
                <c:pt idx="43">
                  <c:v>10.618812361571445</c:v>
                </c:pt>
                <c:pt idx="44">
                  <c:v>10.836490218498813</c:v>
                </c:pt>
                <c:pt idx="45">
                  <c:v>11.058627664758646</c:v>
                </c:pt>
                <c:pt idx="46">
                  <c:v>11.285316012781472</c:v>
                </c:pt>
                <c:pt idx="47">
                  <c:v>11.516648443659312</c:v>
                </c:pt>
                <c:pt idx="48">
                  <c:v>11.75272004536715</c:v>
                </c:pt>
                <c:pt idx="49">
                  <c:v>11.993627851765838</c:v>
                </c:pt>
              </c:numCache>
            </c:numRef>
          </c:yVal>
          <c:smooth val="1"/>
          <c:extLst>
            <c:ext xmlns:c16="http://schemas.microsoft.com/office/drawing/2014/chart" uri="{C3380CC4-5D6E-409C-BE32-E72D297353CC}">
              <c16:uniqueId val="{00000009-3EA5-492E-9D64-15E7FBAF4A07}"/>
            </c:ext>
          </c:extLst>
        </c:ser>
        <c:ser>
          <c:idx val="10"/>
          <c:order val="10"/>
          <c:tx>
            <c:strRef>
              <c:f>'Políticas anunciadas - Valores'!$C$94</c:f>
              <c:strCache>
                <c:ptCount val="1"/>
                <c:pt idx="0">
                  <c:v>Importación de tubérculos</c:v>
                </c:pt>
              </c:strCache>
            </c:strRef>
          </c:tx>
          <c:spPr>
            <a:ln w="19050" cap="rnd">
              <a:solidFill>
                <a:schemeClr val="accent5">
                  <a:lumMod val="60000"/>
                </a:schemeClr>
              </a:solidFill>
              <a:round/>
            </a:ln>
            <a:effectLst/>
          </c:spPr>
          <c:marker>
            <c:symbol val="none"/>
          </c:marker>
          <c:xVal>
            <c:strRef>
              <c:f>'Políticas anunciadas - Valores'!#REF!</c:f>
              <c:strCache>
                <c:ptCount val="1"/>
                <c:pt idx="0">
                  <c:v>#REF!</c:v>
                </c:pt>
              </c:strCache>
            </c:strRef>
          </c:xVal>
          <c:yVal>
            <c:numRef>
              <c:f>'Políticas anunciadas - Valores'!$D$94:$BB$94</c:f>
              <c:numCache>
                <c:formatCode>0.00</c:formatCode>
                <c:ptCount val="50"/>
                <c:pt idx="1">
                  <c:v>1.6347896337292084E-2</c:v>
                </c:pt>
                <c:pt idx="2">
                  <c:v>1.6742960654012137E-2</c:v>
                </c:pt>
                <c:pt idx="3">
                  <c:v>1.7810167010121739E-2</c:v>
                </c:pt>
                <c:pt idx="4">
                  <c:v>2.096016805439584E-2</c:v>
                </c:pt>
                <c:pt idx="5">
                  <c:v>2.3493998467274405E-2</c:v>
                </c:pt>
                <c:pt idx="6">
                  <c:v>2.7563623216048942E-2</c:v>
                </c:pt>
                <c:pt idx="7">
                  <c:v>3.171406627671787E-2</c:v>
                </c:pt>
                <c:pt idx="8">
                  <c:v>3.5907896761441321E-2</c:v>
                </c:pt>
                <c:pt idx="9">
                  <c:v>4.0530676132789746E-2</c:v>
                </c:pt>
                <c:pt idx="10">
                  <c:v>3.5988050549048821E-2</c:v>
                </c:pt>
                <c:pt idx="11">
                  <c:v>3.8871439877909308E-2</c:v>
                </c:pt>
                <c:pt idx="12">
                  <c:v>4.1637562399006324E-2</c:v>
                </c:pt>
                <c:pt idx="13">
                  <c:v>4.380538528814043E-2</c:v>
                </c:pt>
                <c:pt idx="14">
                  <c:v>4.5416288473317842E-2</c:v>
                </c:pt>
                <c:pt idx="15">
                  <c:v>4.6326068832122813E-2</c:v>
                </c:pt>
                <c:pt idx="16">
                  <c:v>4.8553610677620887E-2</c:v>
                </c:pt>
                <c:pt idx="17">
                  <c:v>5.0650747385515324E-2</c:v>
                </c:pt>
                <c:pt idx="18">
                  <c:v>5.271139283890492E-2</c:v>
                </c:pt>
                <c:pt idx="19">
                  <c:v>5.458736443457405E-2</c:v>
                </c:pt>
                <c:pt idx="20">
                  <c:v>5.6534838056163328E-2</c:v>
                </c:pt>
                <c:pt idx="21">
                  <c:v>5.8731224952145687E-2</c:v>
                </c:pt>
                <c:pt idx="22">
                  <c:v>6.0626381570192428E-2</c:v>
                </c:pt>
                <c:pt idx="23">
                  <c:v>6.2796682430230108E-2</c:v>
                </c:pt>
                <c:pt idx="24">
                  <c:v>6.4814784862708141E-2</c:v>
                </c:pt>
                <c:pt idx="25">
                  <c:v>6.7188750430326946E-2</c:v>
                </c:pt>
                <c:pt idx="26">
                  <c:v>6.9361235386377021E-2</c:v>
                </c:pt>
                <c:pt idx="27">
                  <c:v>7.1533114095074971E-2</c:v>
                </c:pt>
                <c:pt idx="28">
                  <c:v>7.3778334945886384E-2</c:v>
                </c:pt>
                <c:pt idx="29">
                  <c:v>7.6070332778319455E-2</c:v>
                </c:pt>
                <c:pt idx="30">
                  <c:v>7.8586641425306997E-2</c:v>
                </c:pt>
                <c:pt idx="31">
                  <c:v>8.1003320527577E-2</c:v>
                </c:pt>
                <c:pt idx="32">
                  <c:v>8.3451726680470684E-2</c:v>
                </c:pt>
                <c:pt idx="33">
                  <c:v>8.5982367284961836E-2</c:v>
                </c:pt>
                <c:pt idx="34">
                  <c:v>8.8564964066783908E-2</c:v>
                </c:pt>
                <c:pt idx="35">
                  <c:v>9.1228357197533874E-2</c:v>
                </c:pt>
                <c:pt idx="36">
                  <c:v>9.3878269709263149E-2</c:v>
                </c:pt>
                <c:pt idx="37">
                  <c:v>9.6579458874170451E-2</c:v>
                </c:pt>
                <c:pt idx="38">
                  <c:v>9.9332689488314405E-2</c:v>
                </c:pt>
                <c:pt idx="39">
                  <c:v>0.10213099509120789</c:v>
                </c:pt>
                <c:pt idx="40">
                  <c:v>0.10496728186749736</c:v>
                </c:pt>
                <c:pt idx="41">
                  <c:v>0.10784584623726015</c:v>
                </c:pt>
                <c:pt idx="42">
                  <c:v>0.1107686295690149</c:v>
                </c:pt>
                <c:pt idx="43">
                  <c:v>0.11373626299344786</c:v>
                </c:pt>
                <c:pt idx="44">
                  <c:v>0.11674383639875675</c:v>
                </c:pt>
                <c:pt idx="45">
                  <c:v>0.11979089647819394</c:v>
                </c:pt>
                <c:pt idx="46">
                  <c:v>0.12287489706999863</c:v>
                </c:pt>
                <c:pt idx="47">
                  <c:v>0.12599937751373189</c:v>
                </c:pt>
                <c:pt idx="48">
                  <c:v>0.12916293539686913</c:v>
                </c:pt>
                <c:pt idx="49">
                  <c:v>0.13236414743474983</c:v>
                </c:pt>
              </c:numCache>
            </c:numRef>
          </c:yVal>
          <c:smooth val="1"/>
          <c:extLst>
            <c:ext xmlns:c16="http://schemas.microsoft.com/office/drawing/2014/chart" uri="{C3380CC4-5D6E-409C-BE32-E72D297353CC}">
              <c16:uniqueId val="{0000000A-3EA5-492E-9D64-15E7FBAF4A07}"/>
            </c:ext>
          </c:extLst>
        </c:ser>
        <c:ser>
          <c:idx val="11"/>
          <c:order val="11"/>
          <c:tx>
            <c:strRef>
              <c:f>'Políticas anunciadas - Valores'!$C$95</c:f>
              <c:strCache>
                <c:ptCount val="1"/>
                <c:pt idx="0">
                  <c:v>Importación de fruta fresca</c:v>
                </c:pt>
              </c:strCache>
            </c:strRef>
          </c:tx>
          <c:spPr>
            <a:ln w="19050" cap="rnd">
              <a:solidFill>
                <a:schemeClr val="accent6">
                  <a:lumMod val="60000"/>
                </a:schemeClr>
              </a:solidFill>
              <a:round/>
            </a:ln>
            <a:effectLst/>
          </c:spPr>
          <c:marker>
            <c:symbol val="none"/>
          </c:marker>
          <c:xVal>
            <c:strRef>
              <c:f>'Políticas anunciadas - Valores'!#REF!</c:f>
              <c:strCache>
                <c:ptCount val="1"/>
                <c:pt idx="0">
                  <c:v>#REF!</c:v>
                </c:pt>
              </c:strCache>
            </c:strRef>
          </c:xVal>
          <c:yVal>
            <c:numRef>
              <c:f>'Políticas anunciadas - Valores'!$D$95:$BB$95</c:f>
              <c:numCache>
                <c:formatCode>0.00</c:formatCode>
                <c:ptCount val="50"/>
                <c:pt idx="1">
                  <c:v>9.4375594267614629E-3</c:v>
                </c:pt>
                <c:pt idx="2">
                  <c:v>9.5736095500088686E-3</c:v>
                </c:pt>
                <c:pt idx="3">
                  <c:v>1.0089647033019638E-2</c:v>
                </c:pt>
                <c:pt idx="4">
                  <c:v>1.1767412193611625E-2</c:v>
                </c:pt>
                <c:pt idx="5">
                  <c:v>1.3074653017260279E-2</c:v>
                </c:pt>
                <c:pt idx="6">
                  <c:v>1.5209003834195397E-2</c:v>
                </c:pt>
                <c:pt idx="7">
                  <c:v>1.735431507307364E-2</c:v>
                </c:pt>
                <c:pt idx="8">
                  <c:v>1.9490920778030805E-2</c:v>
                </c:pt>
                <c:pt idx="9">
                  <c:v>2.1827548479706079E-2</c:v>
                </c:pt>
                <c:pt idx="10">
                  <c:v>1.923297127926148E-2</c:v>
                </c:pt>
                <c:pt idx="11">
                  <c:v>2.0619132922219119E-2</c:v>
                </c:pt>
                <c:pt idx="12">
                  <c:v>2.192594175970566E-2</c:v>
                </c:pt>
                <c:pt idx="13">
                  <c:v>2.2904036389165619E-2</c:v>
                </c:pt>
                <c:pt idx="14">
                  <c:v>2.3582136213850375E-2</c:v>
                </c:pt>
                <c:pt idx="15">
                  <c:v>2.3892222927879042E-2</c:v>
                </c:pt>
                <c:pt idx="16">
                  <c:v>2.4876095293557218E-2</c:v>
                </c:pt>
                <c:pt idx="17">
                  <c:v>2.5783599319690938E-2</c:v>
                </c:pt>
                <c:pt idx="18">
                  <c:v>2.6663933233507249E-2</c:v>
                </c:pt>
                <c:pt idx="19">
                  <c:v>2.7443318345520752E-2</c:v>
                </c:pt>
                <c:pt idx="20">
                  <c:v>2.8251791012684744E-2</c:v>
                </c:pt>
                <c:pt idx="21">
                  <c:v>2.9177139180192154E-2</c:v>
                </c:pt>
                <c:pt idx="22">
                  <c:v>2.9945778592690566E-2</c:v>
                </c:pt>
                <c:pt idx="23">
                  <c:v>3.0843636641999263E-2</c:v>
                </c:pt>
                <c:pt idx="24">
                  <c:v>3.1659982883886585E-2</c:v>
                </c:pt>
                <c:pt idx="25">
                  <c:v>3.2643140951737634E-2</c:v>
                </c:pt>
                <c:pt idx="26">
                  <c:v>3.3521264975532677E-2</c:v>
                </c:pt>
                <c:pt idx="27">
                  <c:v>3.4392738222864976E-2</c:v>
                </c:pt>
                <c:pt idx="28">
                  <c:v>3.5293184228582811E-2</c:v>
                </c:pt>
                <c:pt idx="29">
                  <c:v>3.6209669562947251E-2</c:v>
                </c:pt>
                <c:pt idx="30">
                  <c:v>3.7226201211159216E-2</c:v>
                </c:pt>
                <c:pt idx="31">
                  <c:v>3.8188774805224229E-2</c:v>
                </c:pt>
                <c:pt idx="32">
                  <c:v>3.9159941314313836E-2</c:v>
                </c:pt>
                <c:pt idx="33">
                  <c:v>4.0163317005086796E-2</c:v>
                </c:pt>
                <c:pt idx="34">
                  <c:v>4.1184527665373984E-2</c:v>
                </c:pt>
                <c:pt idx="35">
                  <c:v>4.2236830772208661E-2</c:v>
                </c:pt>
                <c:pt idx="36">
                  <c:v>4.3276503009713627E-2</c:v>
                </c:pt>
                <c:pt idx="37">
                  <c:v>4.4333570420086704E-2</c:v>
                </c:pt>
                <c:pt idx="38">
                  <c:v>4.5408299171170168E-2</c:v>
                </c:pt>
                <c:pt idx="39">
                  <c:v>4.649743365956991E-2</c:v>
                </c:pt>
                <c:pt idx="40">
                  <c:v>4.7597714969904108E-2</c:v>
                </c:pt>
                <c:pt idx="41">
                  <c:v>4.8711081204122833E-2</c:v>
                </c:pt>
                <c:pt idx="42">
                  <c:v>4.9838381038644235E-2</c:v>
                </c:pt>
                <c:pt idx="43">
                  <c:v>5.097986370202176E-2</c:v>
                </c:pt>
                <c:pt idx="44">
                  <c:v>5.213330114070653E-2</c:v>
                </c:pt>
                <c:pt idx="45">
                  <c:v>5.3298481810880559E-2</c:v>
                </c:pt>
                <c:pt idx="46">
                  <c:v>5.4474269649337534E-2</c:v>
                </c:pt>
                <c:pt idx="47">
                  <c:v>5.5662233201030573E-2</c:v>
                </c:pt>
                <c:pt idx="48">
                  <c:v>5.6861743579667272E-2</c:v>
                </c:pt>
                <c:pt idx="49">
                  <c:v>5.8072171633652608E-2</c:v>
                </c:pt>
              </c:numCache>
            </c:numRef>
          </c:yVal>
          <c:smooth val="1"/>
          <c:extLst>
            <c:ext xmlns:c16="http://schemas.microsoft.com/office/drawing/2014/chart" uri="{C3380CC4-5D6E-409C-BE32-E72D297353CC}">
              <c16:uniqueId val="{0000000B-3EA5-492E-9D64-15E7FBAF4A07}"/>
            </c:ext>
          </c:extLst>
        </c:ser>
        <c:ser>
          <c:idx val="12"/>
          <c:order val="12"/>
          <c:tx>
            <c:strRef>
              <c:f>'Políticas anunciadas - Valores'!$C$96</c:f>
              <c:strCache>
                <c:ptCount val="1"/>
                <c:pt idx="0">
                  <c:v>Importación de verduras</c:v>
                </c:pt>
              </c:strCache>
            </c:strRef>
          </c:tx>
          <c:spPr>
            <a:ln w="19050" cap="rnd">
              <a:solidFill>
                <a:schemeClr val="accent1">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Valores'!$D$96:$BB$96</c:f>
              <c:numCache>
                <c:formatCode>0.00</c:formatCode>
                <c:ptCount val="50"/>
                <c:pt idx="1">
                  <c:v>4.1940270076565143E-4</c:v>
                </c:pt>
                <c:pt idx="2">
                  <c:v>4.2544873306587307E-4</c:v>
                </c:pt>
                <c:pt idx="3">
                  <c:v>4.4838130538508064E-4</c:v>
                </c:pt>
                <c:pt idx="4">
                  <c:v>5.2294075532162627E-4</c:v>
                </c:pt>
                <c:pt idx="5">
                  <c:v>5.81034199526565E-4</c:v>
                </c:pt>
                <c:pt idx="6">
                  <c:v>6.7588419797697376E-4</c:v>
                </c:pt>
                <c:pt idx="7">
                  <c:v>7.7122127474462635E-4</c:v>
                </c:pt>
                <c:pt idx="8">
                  <c:v>8.6617147983571456E-4</c:v>
                </c:pt>
                <c:pt idx="9">
                  <c:v>9.7001061074360141E-4</c:v>
                </c:pt>
                <c:pt idx="10">
                  <c:v>8.5470827080539788E-4</c:v>
                </c:pt>
                <c:pt idx="11">
                  <c:v>9.1630893581479231E-4</c:v>
                </c:pt>
                <c:pt idx="12">
                  <c:v>9.743831826663805E-4</c:v>
                </c:pt>
                <c:pt idx="13">
                  <c:v>1.0178494551050647E-3</c:v>
                </c:pt>
                <c:pt idx="14">
                  <c:v>1.0479840359856954E-3</c:v>
                </c:pt>
                <c:pt idx="15">
                  <c:v>1.0617642093816255E-3</c:v>
                </c:pt>
                <c:pt idx="16">
                  <c:v>1.1054872429239655E-3</c:v>
                </c:pt>
                <c:pt idx="17">
                  <c:v>1.1458164872026201E-3</c:v>
                </c:pt>
                <c:pt idx="18">
                  <c:v>1.1849382987149484E-3</c:v>
                </c:pt>
                <c:pt idx="19">
                  <c:v>1.2195739715763134E-3</c:v>
                </c:pt>
                <c:pt idx="20">
                  <c:v>1.2555022878677363E-3</c:v>
                </c:pt>
                <c:pt idx="21">
                  <c:v>1.2966245211752869E-3</c:v>
                </c:pt>
                <c:pt idx="22">
                  <c:v>1.3307826579285914E-3</c:v>
                </c:pt>
                <c:pt idx="23">
                  <c:v>1.3706832374911903E-3</c:v>
                </c:pt>
                <c:pt idx="24">
                  <c:v>1.4069614534075394E-3</c:v>
                </c:pt>
                <c:pt idx="25">
                  <c:v>1.4506527437391295E-3</c:v>
                </c:pt>
                <c:pt idx="26">
                  <c:v>1.489676348310298E-3</c:v>
                </c:pt>
                <c:pt idx="27">
                  <c:v>1.5284043940950762E-3</c:v>
                </c:pt>
                <c:pt idx="28">
                  <c:v>1.5684199817713586E-3</c:v>
                </c:pt>
                <c:pt idx="29">
                  <c:v>1.6091483530655951E-3</c:v>
                </c:pt>
                <c:pt idx="30">
                  <c:v>1.6543227566794062E-3</c:v>
                </c:pt>
                <c:pt idx="31">
                  <c:v>1.6970992783182325E-3</c:v>
                </c:pt>
                <c:pt idx="32">
                  <c:v>1.7402576668789816E-3</c:v>
                </c:pt>
                <c:pt idx="33">
                  <c:v>1.7848474231457866E-3</c:v>
                </c:pt>
                <c:pt idx="34">
                  <c:v>1.8302297608464235E-3</c:v>
                </c:pt>
                <c:pt idx="35">
                  <c:v>1.8769938388324202E-3</c:v>
                </c:pt>
                <c:pt idx="36">
                  <c:v>1.923196604251221E-3</c:v>
                </c:pt>
                <c:pt idx="37">
                  <c:v>1.9701724066546133E-3</c:v>
                </c:pt>
                <c:pt idx="38">
                  <c:v>2.0179330744726888E-3</c:v>
                </c:pt>
                <c:pt idx="39">
                  <c:v>2.066333929532376E-3</c:v>
                </c:pt>
                <c:pt idx="40">
                  <c:v>2.1152301464767271E-3</c:v>
                </c:pt>
                <c:pt idx="41">
                  <c:v>2.1647078540552906E-3</c:v>
                </c:pt>
                <c:pt idx="42">
                  <c:v>2.2148047672286568E-3</c:v>
                </c:pt>
                <c:pt idx="43">
                  <c:v>2.2655319616493E-3</c:v>
                </c:pt>
                <c:pt idx="44">
                  <c:v>2.31679042319359E-3</c:v>
                </c:pt>
                <c:pt idx="45">
                  <c:v>2.368570750908953E-3</c:v>
                </c:pt>
                <c:pt idx="46">
                  <c:v>2.4208224584402385E-3</c:v>
                </c:pt>
                <c:pt idx="47">
                  <c:v>2.4736152515196018E-3</c:v>
                </c:pt>
                <c:pt idx="48">
                  <c:v>2.5269211826028141E-3</c:v>
                </c:pt>
                <c:pt idx="49">
                  <c:v>2.5807122923556633E-3</c:v>
                </c:pt>
              </c:numCache>
            </c:numRef>
          </c:yVal>
          <c:smooth val="1"/>
          <c:extLst>
            <c:ext xmlns:c16="http://schemas.microsoft.com/office/drawing/2014/chart" uri="{C3380CC4-5D6E-409C-BE32-E72D297353CC}">
              <c16:uniqueId val="{0000000C-3EA5-492E-9D64-15E7FBAF4A07}"/>
            </c:ext>
          </c:extLst>
        </c:ser>
        <c:ser>
          <c:idx val="13"/>
          <c:order val="13"/>
          <c:tx>
            <c:strRef>
              <c:f>'Políticas anunciadas - Valores'!$C$97</c:f>
              <c:strCache>
                <c:ptCount val="1"/>
                <c:pt idx="0">
                  <c:v>Importación de florícola</c:v>
                </c:pt>
              </c:strCache>
            </c:strRef>
          </c:tx>
          <c:spPr>
            <a:ln w="19050" cap="rnd">
              <a:solidFill>
                <a:schemeClr val="accent2">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Valores'!$D$97:$BB$97</c:f>
              <c:numCache>
                <c:formatCode>0.00</c:formatCode>
                <c:ptCount val="50"/>
                <c:pt idx="1">
                  <c:v>5.0426649213423527E-5</c:v>
                </c:pt>
                <c:pt idx="2">
                  <c:v>5.1153590526342408E-5</c:v>
                </c:pt>
                <c:pt idx="3">
                  <c:v>5.3910875536169536E-5</c:v>
                </c:pt>
                <c:pt idx="4">
                  <c:v>6.2875489308642226E-5</c:v>
                </c:pt>
                <c:pt idx="5">
                  <c:v>6.9860322089103786E-5</c:v>
                </c:pt>
                <c:pt idx="6">
                  <c:v>8.1264558616481536E-5</c:v>
                </c:pt>
                <c:pt idx="7">
                  <c:v>9.2727358732978471E-5</c:v>
                </c:pt>
                <c:pt idx="8">
                  <c:v>1.041436435497668E-4</c:v>
                </c:pt>
                <c:pt idx="9">
                  <c:v>1.1662868339180786E-4</c:v>
                </c:pt>
                <c:pt idx="10">
                  <c:v>1.0276537102177246E-4</c:v>
                </c:pt>
                <c:pt idx="11">
                  <c:v>1.1017189253456087E-4</c:v>
                </c:pt>
                <c:pt idx="12">
                  <c:v>1.1715441713197672E-4</c:v>
                </c:pt>
                <c:pt idx="13">
                  <c:v>1.2238056009404924E-4</c:v>
                </c:pt>
                <c:pt idx="14">
                  <c:v>1.2600377457618536E-4</c:v>
                </c:pt>
                <c:pt idx="15">
                  <c:v>1.276606260191259E-4</c:v>
                </c:pt>
                <c:pt idx="16">
                  <c:v>1.3291764050892598E-4</c:v>
                </c:pt>
                <c:pt idx="17">
                  <c:v>1.3776660464427746E-4</c:v>
                </c:pt>
                <c:pt idx="18">
                  <c:v>1.4247039377611752E-4</c:v>
                </c:pt>
                <c:pt idx="19">
                  <c:v>1.466347945357275E-4</c:v>
                </c:pt>
                <c:pt idx="20">
                  <c:v>1.5095461555535622E-4</c:v>
                </c:pt>
                <c:pt idx="21">
                  <c:v>1.5589892428318936E-4</c:v>
                </c:pt>
                <c:pt idx="22">
                  <c:v>1.6000590875586565E-4</c:v>
                </c:pt>
                <c:pt idx="23">
                  <c:v>1.648033326287742E-4</c:v>
                </c:pt>
                <c:pt idx="24">
                  <c:v>1.6916522363415615E-4</c:v>
                </c:pt>
                <c:pt idx="25">
                  <c:v>1.7441842149676129E-4</c:v>
                </c:pt>
                <c:pt idx="26">
                  <c:v>1.7911040277194439E-4</c:v>
                </c:pt>
                <c:pt idx="27">
                  <c:v>1.837668477017104E-4</c:v>
                </c:pt>
                <c:pt idx="28">
                  <c:v>1.8857809951085985E-4</c:v>
                </c:pt>
                <c:pt idx="29">
                  <c:v>1.9347505245975396E-4</c:v>
                </c:pt>
                <c:pt idx="30">
                  <c:v>1.9890657161854958E-4</c:v>
                </c:pt>
                <c:pt idx="31">
                  <c:v>2.0404978277888214E-4</c:v>
                </c:pt>
                <c:pt idx="32">
                  <c:v>2.0923890749504747E-4</c:v>
                </c:pt>
                <c:pt idx="33">
                  <c:v>2.1460013190698711E-4</c:v>
                </c:pt>
                <c:pt idx="34">
                  <c:v>2.2005665190444383E-4</c:v>
                </c:pt>
                <c:pt idx="35">
                  <c:v>2.256793046724972E-4</c:v>
                </c:pt>
                <c:pt idx="36">
                  <c:v>2.3123446833789717E-4</c:v>
                </c:pt>
                <c:pt idx="37">
                  <c:v>2.3688257767288828E-4</c:v>
                </c:pt>
                <c:pt idx="38">
                  <c:v>2.4262505486214863E-4</c:v>
                </c:pt>
                <c:pt idx="39">
                  <c:v>2.4844450460643726E-4</c:v>
                </c:pt>
                <c:pt idx="40">
                  <c:v>2.5432351390994188E-4</c:v>
                </c:pt>
                <c:pt idx="41">
                  <c:v>2.6027243841470491E-4</c:v>
                </c:pt>
                <c:pt idx="42">
                  <c:v>2.6629581275792406E-4</c:v>
                </c:pt>
                <c:pt idx="43">
                  <c:v>2.7239496861448172E-4</c:v>
                </c:pt>
                <c:pt idx="44">
                  <c:v>2.7855800107658781E-4</c:v>
                </c:pt>
                <c:pt idx="45">
                  <c:v>2.8478377982596621E-4</c:v>
                </c:pt>
                <c:pt idx="46">
                  <c:v>2.9106623466393551E-4</c:v>
                </c:pt>
                <c:pt idx="47">
                  <c:v>2.9741374662022453E-4</c:v>
                </c:pt>
                <c:pt idx="48">
                  <c:v>3.038229554374803E-4</c:v>
                </c:pt>
                <c:pt idx="49">
                  <c:v>3.102904994407874E-4</c:v>
                </c:pt>
              </c:numCache>
            </c:numRef>
          </c:yVal>
          <c:smooth val="1"/>
          <c:extLst>
            <c:ext xmlns:c16="http://schemas.microsoft.com/office/drawing/2014/chart" uri="{C3380CC4-5D6E-409C-BE32-E72D297353CC}">
              <c16:uniqueId val="{0000000D-3EA5-492E-9D64-15E7FBAF4A07}"/>
            </c:ext>
          </c:extLst>
        </c:ser>
        <c:ser>
          <c:idx val="14"/>
          <c:order val="14"/>
          <c:tx>
            <c:strRef>
              <c:f>'Políticas anunciadas - Valores'!$C$98</c:f>
              <c:strCache>
                <c:ptCount val="1"/>
                <c:pt idx="0">
                  <c:v>Importación de arroz</c:v>
                </c:pt>
              </c:strCache>
            </c:strRef>
          </c:tx>
          <c:spPr>
            <a:ln w="19050" cap="rnd">
              <a:solidFill>
                <a:schemeClr val="accent3">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Valores'!$D$98:$BB$98</c:f>
              <c:numCache>
                <c:formatCode>0.00</c:formatCode>
                <c:ptCount val="50"/>
                <c:pt idx="1">
                  <c:v>7.6356142473966505E-4</c:v>
                </c:pt>
                <c:pt idx="2">
                  <c:v>7.7456878599115801E-4</c:v>
                </c:pt>
                <c:pt idx="3">
                  <c:v>8.1631965588549319E-4</c:v>
                </c:pt>
                <c:pt idx="4">
                  <c:v>9.5206203359890116E-4</c:v>
                </c:pt>
                <c:pt idx="5">
                  <c:v>1.0578265242523436E-3</c:v>
                </c:pt>
                <c:pt idx="6">
                  <c:v>1.2305097230518125E-3</c:v>
                </c:pt>
                <c:pt idx="7">
                  <c:v>1.4040796929979513E-3</c:v>
                </c:pt>
                <c:pt idx="8">
                  <c:v>1.5769453272590557E-3</c:v>
                </c:pt>
                <c:pt idx="9">
                  <c:v>1.7659940734760199E-3</c:v>
                </c:pt>
                <c:pt idx="10">
                  <c:v>1.9739649392736956E-3</c:v>
                </c:pt>
                <c:pt idx="11">
                  <c:v>2.1937742042839872E-3</c:v>
                </c:pt>
                <c:pt idx="12">
                  <c:v>2.4242910011888497E-3</c:v>
                </c:pt>
                <c:pt idx="13">
                  <c:v>2.6814012184834066E-3</c:v>
                </c:pt>
                <c:pt idx="14">
                  <c:v>2.9805843460890755E-3</c:v>
                </c:pt>
                <c:pt idx="15">
                  <c:v>3.2911821097354635E-3</c:v>
                </c:pt>
                <c:pt idx="16">
                  <c:v>3.6448448618596387E-3</c:v>
                </c:pt>
                <c:pt idx="17">
                  <c:v>4.0289481097587143E-3</c:v>
                </c:pt>
                <c:pt idx="18">
                  <c:v>4.4570704317334819E-3</c:v>
                </c:pt>
                <c:pt idx="19">
                  <c:v>4.9321301050147077E-3</c:v>
                </c:pt>
                <c:pt idx="20">
                  <c:v>5.4388705182351459E-3</c:v>
                </c:pt>
                <c:pt idx="21">
                  <c:v>6.0071224194291738E-3</c:v>
                </c:pt>
                <c:pt idx="22">
                  <c:v>6.6213035747611946E-3</c:v>
                </c:pt>
                <c:pt idx="23">
                  <c:v>7.3311258547009983E-3</c:v>
                </c:pt>
                <c:pt idx="24">
                  <c:v>8.1064248080899206E-3</c:v>
                </c:pt>
                <c:pt idx="25">
                  <c:v>8.9788040059146038E-3</c:v>
                </c:pt>
                <c:pt idx="26">
                  <c:v>9.90994231782363E-3</c:v>
                </c:pt>
                <c:pt idx="27">
                  <c:v>1.0977362026852438E-2</c:v>
                </c:pt>
                <c:pt idx="28">
                  <c:v>1.2123517967200998E-2</c:v>
                </c:pt>
                <c:pt idx="29">
                  <c:v>1.3416839441889601E-2</c:v>
                </c:pt>
                <c:pt idx="30">
                  <c:v>1.3793496894892577E-2</c:v>
                </c:pt>
                <c:pt idx="31">
                  <c:v>1.4150161164919175E-2</c:v>
                </c:pt>
                <c:pt idx="32">
                  <c:v>1.4510009384498871E-2</c:v>
                </c:pt>
                <c:pt idx="33">
                  <c:v>1.4881792134948809E-2</c:v>
                </c:pt>
                <c:pt idx="34">
                  <c:v>1.5260183311416204E-2</c:v>
                </c:pt>
                <c:pt idx="35">
                  <c:v>1.5650095232707245E-2</c:v>
                </c:pt>
                <c:pt idx="36">
                  <c:v>1.6035327013365859E-2</c:v>
                </c:pt>
                <c:pt idx="37">
                  <c:v>1.6427004261333415E-2</c:v>
                </c:pt>
                <c:pt idx="38">
                  <c:v>1.6825225600299303E-2</c:v>
                </c:pt>
                <c:pt idx="39">
                  <c:v>1.7228784725192202E-2</c:v>
                </c:pt>
                <c:pt idx="40">
                  <c:v>1.7636474103743496E-2</c:v>
                </c:pt>
                <c:pt idx="41">
                  <c:v>1.8049011864646448E-2</c:v>
                </c:pt>
                <c:pt idx="42">
                  <c:v>1.8466712469628478E-2</c:v>
                </c:pt>
                <c:pt idx="43">
                  <c:v>1.8889668265831279E-2</c:v>
                </c:pt>
                <c:pt idx="44">
                  <c:v>1.9317053688230539E-2</c:v>
                </c:pt>
                <c:pt idx="45">
                  <c:v>1.9748790353083048E-2</c:v>
                </c:pt>
                <c:pt idx="46">
                  <c:v>2.0184457312674594E-2</c:v>
                </c:pt>
                <c:pt idx="47">
                  <c:v>2.0624635763024004E-2</c:v>
                </c:pt>
                <c:pt idx="48">
                  <c:v>2.106909268166756E-2</c:v>
                </c:pt>
                <c:pt idx="49">
                  <c:v>2.151759494783843E-2</c:v>
                </c:pt>
              </c:numCache>
            </c:numRef>
          </c:yVal>
          <c:smooth val="1"/>
          <c:extLst>
            <c:ext xmlns:c16="http://schemas.microsoft.com/office/drawing/2014/chart" uri="{C3380CC4-5D6E-409C-BE32-E72D297353CC}">
              <c16:uniqueId val="{0000000E-3EA5-492E-9D64-15E7FBAF4A07}"/>
            </c:ext>
          </c:extLst>
        </c:ser>
        <c:dLbls>
          <c:showLegendKey val="0"/>
          <c:showVal val="0"/>
          <c:showCatName val="0"/>
          <c:showSerName val="0"/>
          <c:showPercent val="0"/>
          <c:showBubbleSize val="0"/>
        </c:dLbls>
        <c:axId val="710332928"/>
        <c:axId val="710337504"/>
      </c:scatterChart>
      <c:valAx>
        <c:axId val="710332928"/>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37504"/>
        <c:crosses val="autoZero"/>
        <c:crossBetween val="midCat"/>
      </c:valAx>
      <c:valAx>
        <c:axId val="71033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329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DDP50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2050 - Valores'!$C$84</c:f>
              <c:strCache>
                <c:ptCount val="1"/>
                <c:pt idx="0">
                  <c:v>Importación de banano y plátano</c:v>
                </c:pt>
              </c:strCache>
            </c:strRef>
          </c:tx>
          <c:spPr>
            <a:ln w="19050" cap="rnd">
              <a:solidFill>
                <a:schemeClr val="accent1"/>
              </a:solidFill>
              <a:round/>
            </a:ln>
            <a:effectLst/>
          </c:spPr>
          <c:marker>
            <c:symbol val="none"/>
          </c:marker>
          <c:xVal>
            <c:strRef>
              <c:f>'Net Zero 2050 - Valores'!#REF!</c:f>
              <c:strCache>
                <c:ptCount val="1"/>
                <c:pt idx="0">
                  <c:v>#REF!</c:v>
                </c:pt>
              </c:strCache>
            </c:strRef>
          </c:xVal>
          <c:yVal>
            <c:numRef>
              <c:f>'Net Zero 2050 - Valores'!$D$84:$BB$84</c:f>
              <c:numCache>
                <c:formatCode>0.00</c:formatCode>
                <c:ptCount val="50"/>
                <c:pt idx="0" formatCode="General">
                  <c:v>0</c:v>
                </c:pt>
                <c:pt idx="1">
                  <c:v>2.5912173148080839E-5</c:v>
                </c:pt>
                <c:pt idx="2">
                  <c:v>2.6037121774379407E-5</c:v>
                </c:pt>
                <c:pt idx="3">
                  <c:v>2.718366777331207E-5</c:v>
                </c:pt>
                <c:pt idx="4">
                  <c:v>3.1410058779702967E-5</c:v>
                </c:pt>
                <c:pt idx="5">
                  <c:v>3.4579105859021102E-5</c:v>
                </c:pt>
                <c:pt idx="6">
                  <c:v>3.9858366962362654E-5</c:v>
                </c:pt>
                <c:pt idx="7">
                  <c:v>4.5071286585760564E-5</c:v>
                </c:pt>
                <c:pt idx="8">
                  <c:v>5.0169117434677875E-5</c:v>
                </c:pt>
                <c:pt idx="9">
                  <c:v>5.5687519828835194E-5</c:v>
                </c:pt>
                <c:pt idx="10">
                  <c:v>4.8638996898962689E-5</c:v>
                </c:pt>
                <c:pt idx="11">
                  <c:v>5.1692766792877999E-5</c:v>
                </c:pt>
                <c:pt idx="12">
                  <c:v>5.4497174429919344E-5</c:v>
                </c:pt>
                <c:pt idx="13">
                  <c:v>5.6444115842895881E-5</c:v>
                </c:pt>
                <c:pt idx="14">
                  <c:v>5.7625495596102647E-5</c:v>
                </c:pt>
                <c:pt idx="15">
                  <c:v>5.7895703399281015E-5</c:v>
                </c:pt>
                <c:pt idx="16">
                  <c:v>5.978097890311744E-5</c:v>
                </c:pt>
                <c:pt idx="17">
                  <c:v>6.1453639975965799E-5</c:v>
                </c:pt>
                <c:pt idx="18">
                  <c:v>6.3035211386194338E-5</c:v>
                </c:pt>
                <c:pt idx="19">
                  <c:v>6.4354911140850134E-5</c:v>
                </c:pt>
                <c:pt idx="20">
                  <c:v>6.5721541986623878E-5</c:v>
                </c:pt>
                <c:pt idx="21">
                  <c:v>6.7336612180022651E-5</c:v>
                </c:pt>
                <c:pt idx="22">
                  <c:v>6.8567856333844583E-5</c:v>
                </c:pt>
                <c:pt idx="23">
                  <c:v>7.0073865580026225E-5</c:v>
                </c:pt>
                <c:pt idx="24">
                  <c:v>7.137323186555289E-5</c:v>
                </c:pt>
                <c:pt idx="25">
                  <c:v>7.3026251752853294E-5</c:v>
                </c:pt>
                <c:pt idx="26">
                  <c:v>7.4421358780566818E-5</c:v>
                </c:pt>
                <c:pt idx="27">
                  <c:v>7.5781182980394832E-5</c:v>
                </c:pt>
                <c:pt idx="28">
                  <c:v>7.718444307315683E-5</c:v>
                </c:pt>
                <c:pt idx="29">
                  <c:v>7.8602119060439436E-5</c:v>
                </c:pt>
                <c:pt idx="30">
                  <c:v>8.0214932237595619E-5</c:v>
                </c:pt>
                <c:pt idx="31">
                  <c:v>8.1689206984871879E-5</c:v>
                </c:pt>
                <c:pt idx="32">
                  <c:v>8.3160807365565621E-5</c:v>
                </c:pt>
                <c:pt idx="33">
                  <c:v>8.4679604615170111E-5</c:v>
                </c:pt>
                <c:pt idx="34">
                  <c:v>8.6214521484020406E-5</c:v>
                </c:pt>
                <c:pt idx="35">
                  <c:v>8.7792794990211955E-5</c:v>
                </c:pt>
                <c:pt idx="36">
                  <c:v>8.9323289765262591E-5</c:v>
                </c:pt>
                <c:pt idx="37">
                  <c:v>9.0868568280221598E-5</c:v>
                </c:pt>
                <c:pt idx="38">
                  <c:v>9.2428887626213162E-5</c:v>
                </c:pt>
                <c:pt idx="39">
                  <c:v>9.3997378765327115E-5</c:v>
                </c:pt>
                <c:pt idx="40">
                  <c:v>9.5567353243069739E-5</c:v>
                </c:pt>
                <c:pt idx="41">
                  <c:v>9.7142667593451141E-5</c:v>
                </c:pt>
                <c:pt idx="42">
                  <c:v>9.8724916968197024E-5</c:v>
                </c:pt>
                <c:pt idx="43">
                  <c:v>1.0031447465270122E-4</c:v>
                </c:pt>
                <c:pt idx="44">
                  <c:v>1.0190686180150318E-4</c:v>
                </c:pt>
                <c:pt idx="45">
                  <c:v>1.0350163306988407E-4</c:v>
                </c:pt>
                <c:pt idx="46">
                  <c:v>1.0509657108758412E-4</c:v>
                </c:pt>
                <c:pt idx="47">
                  <c:v>1.0669470007921809E-4</c:v>
                </c:pt>
                <c:pt idx="48">
                  <c:v>1.0829478157748324E-4</c:v>
                </c:pt>
                <c:pt idx="49">
                  <c:v>1.0989560822241212E-4</c:v>
                </c:pt>
              </c:numCache>
            </c:numRef>
          </c:yVal>
          <c:smooth val="1"/>
          <c:extLst>
            <c:ext xmlns:c16="http://schemas.microsoft.com/office/drawing/2014/chart" uri="{C3380CC4-5D6E-409C-BE32-E72D297353CC}">
              <c16:uniqueId val="{00000000-EAD3-4551-860B-51478F529FD2}"/>
            </c:ext>
          </c:extLst>
        </c:ser>
        <c:ser>
          <c:idx val="1"/>
          <c:order val="1"/>
          <c:tx>
            <c:strRef>
              <c:f>'Net Zero 2050 - Valores'!$C$85</c:f>
              <c:strCache>
                <c:ptCount val="1"/>
                <c:pt idx="0">
                  <c:v>Importación de cacao</c:v>
                </c:pt>
              </c:strCache>
            </c:strRef>
          </c:tx>
          <c:spPr>
            <a:ln w="19050" cap="rnd">
              <a:solidFill>
                <a:schemeClr val="accent2"/>
              </a:solidFill>
              <a:round/>
            </a:ln>
            <a:effectLst/>
          </c:spPr>
          <c:marker>
            <c:symbol val="none"/>
          </c:marker>
          <c:xVal>
            <c:strRef>
              <c:f>'Net Zero 2050 - Valores'!#REF!</c:f>
              <c:strCache>
                <c:ptCount val="1"/>
                <c:pt idx="0">
                  <c:v>#REF!</c:v>
                </c:pt>
              </c:strCache>
            </c:strRef>
          </c:xVal>
          <c:yVal>
            <c:numRef>
              <c:f>'Net Zero 2050 - Valores'!$D$85:$BB$85</c:f>
              <c:numCache>
                <c:formatCode>0.00</c:formatCode>
                <c:ptCount val="50"/>
                <c:pt idx="1">
                  <c:v>1.7452717864548362E-5</c:v>
                </c:pt>
                <c:pt idx="2">
                  <c:v>1.7742038561502499E-5</c:v>
                </c:pt>
                <c:pt idx="3">
                  <c:v>1.873735835797654E-5</c:v>
                </c:pt>
                <c:pt idx="4">
                  <c:v>2.1897710774273786E-5</c:v>
                </c:pt>
                <c:pt idx="5">
                  <c:v>2.437893146816403E-5</c:v>
                </c:pt>
                <c:pt idx="6">
                  <c:v>2.8414104781966621E-5</c:v>
                </c:pt>
                <c:pt idx="7">
                  <c:v>3.2484181400919503E-5</c:v>
                </c:pt>
                <c:pt idx="8">
                  <c:v>3.6551996940769314E-5</c:v>
                </c:pt>
                <c:pt idx="9">
                  <c:v>4.1009227981634113E-5</c:v>
                </c:pt>
                <c:pt idx="10">
                  <c:v>3.6199699415506688E-5</c:v>
                </c:pt>
                <c:pt idx="11">
                  <c:v>3.8877244156999361E-5</c:v>
                </c:pt>
                <c:pt idx="12">
                  <c:v>4.1412821499822604E-5</c:v>
                </c:pt>
                <c:pt idx="13">
                  <c:v>4.3333674343192783E-5</c:v>
                </c:pt>
                <c:pt idx="14">
                  <c:v>4.4690932399345111E-5</c:v>
                </c:pt>
                <c:pt idx="15">
                  <c:v>4.5352566847771388E-5</c:v>
                </c:pt>
                <c:pt idx="16">
                  <c:v>4.7295869776535382E-5</c:v>
                </c:pt>
                <c:pt idx="17">
                  <c:v>4.9098391312768521E-5</c:v>
                </c:pt>
                <c:pt idx="18">
                  <c:v>5.085317008086108E-5</c:v>
                </c:pt>
                <c:pt idx="19">
                  <c:v>5.2418944452809672E-5</c:v>
                </c:pt>
                <c:pt idx="20">
                  <c:v>5.4043507655044931E-5</c:v>
                </c:pt>
                <c:pt idx="21">
                  <c:v>5.5895202690091422E-5</c:v>
                </c:pt>
                <c:pt idx="22">
                  <c:v>5.7450051387518292E-5</c:v>
                </c:pt>
                <c:pt idx="23">
                  <c:v>5.9256005753478216E-5</c:v>
                </c:pt>
                <c:pt idx="24">
                  <c:v>6.0908617714674076E-5</c:v>
                </c:pt>
                <c:pt idx="25">
                  <c:v>6.2885547810067198E-5</c:v>
                </c:pt>
                <c:pt idx="26">
                  <c:v>6.4663615810047934E-5</c:v>
                </c:pt>
                <c:pt idx="27">
                  <c:v>6.6431967824933343E-5</c:v>
                </c:pt>
                <c:pt idx="28">
                  <c:v>6.8259378957321576E-5</c:v>
                </c:pt>
                <c:pt idx="29">
                  <c:v>7.0120946663011056E-5</c:v>
                </c:pt>
                <c:pt idx="30">
                  <c:v>7.217960100070557E-5</c:v>
                </c:pt>
                <c:pt idx="31">
                  <c:v>7.4137013097709087E-5</c:v>
                </c:pt>
                <c:pt idx="32">
                  <c:v>7.611430211715193E-5</c:v>
                </c:pt>
                <c:pt idx="33">
                  <c:v>7.8157413069403583E-5</c:v>
                </c:pt>
                <c:pt idx="34">
                  <c:v>8.0238490872074758E-5</c:v>
                </c:pt>
                <c:pt idx="35">
                  <c:v>8.2383442917306727E-5</c:v>
                </c:pt>
                <c:pt idx="36">
                  <c:v>8.4507024717061211E-5</c:v>
                </c:pt>
                <c:pt idx="37">
                  <c:v>8.666777953711234E-5</c:v>
                </c:pt>
                <c:pt idx="38">
                  <c:v>8.8866271484650772E-5</c:v>
                </c:pt>
                <c:pt idx="39">
                  <c:v>9.1096165944252544E-5</c:v>
                </c:pt>
                <c:pt idx="40">
                  <c:v>9.3351093391448567E-5</c:v>
                </c:pt>
                <c:pt idx="41">
                  <c:v>9.5634860214904245E-5</c:v>
                </c:pt>
                <c:pt idx="42">
                  <c:v>9.7949147398362322E-5</c:v>
                </c:pt>
                <c:pt idx="43">
                  <c:v>1.0029446303256037E-4</c:v>
                </c:pt>
                <c:pt idx="44">
                  <c:v>1.0266643815260542E-4</c:v>
                </c:pt>
                <c:pt idx="45">
                  <c:v>1.0506466099460727E-4</c:v>
                </c:pt>
                <c:pt idx="46">
                  <c:v>1.0748689379621602E-4</c:v>
                </c:pt>
                <c:pt idx="47">
                  <c:v>1.0993623185641643E-4</c:v>
                </c:pt>
                <c:pt idx="48">
                  <c:v>1.1241143809559682E-4</c:v>
                </c:pt>
                <c:pt idx="49">
                  <c:v>1.1491127011232056E-4</c:v>
                </c:pt>
              </c:numCache>
            </c:numRef>
          </c:yVal>
          <c:smooth val="1"/>
          <c:extLst>
            <c:ext xmlns:c16="http://schemas.microsoft.com/office/drawing/2014/chart" uri="{C3380CC4-5D6E-409C-BE32-E72D297353CC}">
              <c16:uniqueId val="{00000001-EAD3-4551-860B-51478F529FD2}"/>
            </c:ext>
          </c:extLst>
        </c:ser>
        <c:ser>
          <c:idx val="2"/>
          <c:order val="2"/>
          <c:tx>
            <c:strRef>
              <c:f>'Net Zero 2050 - Valores'!$C$86</c:f>
              <c:strCache>
                <c:ptCount val="1"/>
                <c:pt idx="0">
                  <c:v>Importación de café</c:v>
                </c:pt>
              </c:strCache>
            </c:strRef>
          </c:tx>
          <c:spPr>
            <a:ln w="19050" cap="rnd">
              <a:solidFill>
                <a:schemeClr val="accent3"/>
              </a:solidFill>
              <a:round/>
            </a:ln>
            <a:effectLst/>
          </c:spPr>
          <c:marker>
            <c:symbol val="none"/>
          </c:marker>
          <c:xVal>
            <c:strRef>
              <c:f>'Net Zero 2050 - Valores'!#REF!</c:f>
              <c:strCache>
                <c:ptCount val="1"/>
                <c:pt idx="0">
                  <c:v>#REF!</c:v>
                </c:pt>
              </c:strCache>
            </c:strRef>
          </c:xVal>
          <c:yVal>
            <c:numRef>
              <c:f>'Net Zero 2050 - Valores'!$D$86:$BB$86</c:f>
              <c:numCache>
                <c:formatCode>0.00</c:formatCode>
                <c:ptCount val="50"/>
                <c:pt idx="1">
                  <c:v>1.0633654376170289E-2</c:v>
                </c:pt>
                <c:pt idx="2">
                  <c:v>1.0700022533529713E-2</c:v>
                </c:pt>
                <c:pt idx="3">
                  <c:v>1.1186944786782982E-2</c:v>
                </c:pt>
                <c:pt idx="4">
                  <c:v>1.2944420888851624E-2</c:v>
                </c:pt>
                <c:pt idx="5">
                  <c:v>1.4270421104543426E-2</c:v>
                </c:pt>
                <c:pt idx="6">
                  <c:v>1.6472154470437598E-2</c:v>
                </c:pt>
                <c:pt idx="7">
                  <c:v>1.8652517779161836E-2</c:v>
                </c:pt>
                <c:pt idx="8">
                  <c:v>2.0791187822875045E-2</c:v>
                </c:pt>
                <c:pt idx="9">
                  <c:v>2.4727975615639667E-2</c:v>
                </c:pt>
                <c:pt idx="10">
                  <c:v>2.3142053063185487E-2</c:v>
                </c:pt>
                <c:pt idx="11">
                  <c:v>2.6353141002678444E-2</c:v>
                </c:pt>
                <c:pt idx="12">
                  <c:v>2.9768755246243561E-2</c:v>
                </c:pt>
                <c:pt idx="13">
                  <c:v>3.3036056505429262E-2</c:v>
                </c:pt>
                <c:pt idx="14">
                  <c:v>3.6138139791169394E-2</c:v>
                </c:pt>
                <c:pt idx="15">
                  <c:v>3.8902526914490622E-2</c:v>
                </c:pt>
                <c:pt idx="16">
                  <c:v>4.3040134879575205E-2</c:v>
                </c:pt>
                <c:pt idx="17">
                  <c:v>4.7406305294850584E-2</c:v>
                </c:pt>
                <c:pt idx="18">
                  <c:v>5.2101278750788613E-2</c:v>
                </c:pt>
                <c:pt idx="19">
                  <c:v>5.69931047236144E-2</c:v>
                </c:pt>
                <c:pt idx="20">
                  <c:v>6.2362368626811736E-2</c:v>
                </c:pt>
                <c:pt idx="21">
                  <c:v>6.8460354787849023E-2</c:v>
                </c:pt>
                <c:pt idx="22">
                  <c:v>7.469306375089832E-2</c:v>
                </c:pt>
                <c:pt idx="23">
                  <c:v>8.1787398265207381E-2</c:v>
                </c:pt>
                <c:pt idx="24">
                  <c:v>8.9255522639662618E-2</c:v>
                </c:pt>
                <c:pt idx="25">
                  <c:v>9.7846876829955243E-2</c:v>
                </c:pt>
                <c:pt idx="26">
                  <c:v>0.10683968187367059</c:v>
                </c:pt>
                <c:pt idx="27">
                  <c:v>0.11656340325856779</c:v>
                </c:pt>
                <c:pt idx="28">
                  <c:v>0.12720239214440549</c:v>
                </c:pt>
                <c:pt idx="29">
                  <c:v>0.13879162036779963</c:v>
                </c:pt>
                <c:pt idx="30">
                  <c:v>0.14875652002725198</c:v>
                </c:pt>
                <c:pt idx="31">
                  <c:v>0.15943642669922542</c:v>
                </c:pt>
                <c:pt idx="32">
                  <c:v>0.17088261335714161</c:v>
                </c:pt>
                <c:pt idx="33">
                  <c:v>0.18315002765633989</c:v>
                </c:pt>
                <c:pt idx="34">
                  <c:v>0.19629755515197589</c:v>
                </c:pt>
                <c:pt idx="35">
                  <c:v>0.21038830136148493</c:v>
                </c:pt>
                <c:pt idx="36">
                  <c:v>0.22548989402008052</c:v>
                </c:pt>
                <c:pt idx="37">
                  <c:v>0.24167480697420826</c:v>
                </c:pt>
                <c:pt idx="38">
                  <c:v>0.2590207072612154</c:v>
                </c:pt>
                <c:pt idx="39">
                  <c:v>0.27761082703422996</c:v>
                </c:pt>
                <c:pt idx="40">
                  <c:v>0.29753436210988665</c:v>
                </c:pt>
                <c:pt idx="41">
                  <c:v>0.31888689904366746</c:v>
                </c:pt>
                <c:pt idx="42">
                  <c:v>0.34177087277383922</c:v>
                </c:pt>
                <c:pt idx="43">
                  <c:v>0.36629605702092105</c:v>
                </c:pt>
                <c:pt idx="44">
                  <c:v>0.39258008978600251</c:v>
                </c:pt>
                <c:pt idx="45">
                  <c:v>0.42074903645879286</c:v>
                </c:pt>
                <c:pt idx="46">
                  <c:v>0.4509379932258224</c:v>
                </c:pt>
                <c:pt idx="47">
                  <c:v>0.48329173366158795</c:v>
                </c:pt>
                <c:pt idx="48">
                  <c:v>0.51796540159155435</c:v>
                </c:pt>
                <c:pt idx="49">
                  <c:v>0.555125253536774</c:v>
                </c:pt>
              </c:numCache>
            </c:numRef>
          </c:yVal>
          <c:smooth val="1"/>
          <c:extLst>
            <c:ext xmlns:c16="http://schemas.microsoft.com/office/drawing/2014/chart" uri="{C3380CC4-5D6E-409C-BE32-E72D297353CC}">
              <c16:uniqueId val="{00000002-EAD3-4551-860B-51478F529FD2}"/>
            </c:ext>
          </c:extLst>
        </c:ser>
        <c:ser>
          <c:idx val="3"/>
          <c:order val="3"/>
          <c:tx>
            <c:strRef>
              <c:f>'Net Zero 2050 - Valores'!$C$87</c:f>
              <c:strCache>
                <c:ptCount val="1"/>
                <c:pt idx="0">
                  <c:v>Importación de caña de azúcar</c:v>
                </c:pt>
              </c:strCache>
            </c:strRef>
          </c:tx>
          <c:spPr>
            <a:ln w="19050" cap="rnd">
              <a:solidFill>
                <a:schemeClr val="accent4"/>
              </a:solidFill>
              <a:round/>
            </a:ln>
            <a:effectLst/>
          </c:spPr>
          <c:marker>
            <c:symbol val="none"/>
          </c:marker>
          <c:xVal>
            <c:strRef>
              <c:f>'Net Zero 2050 - Valores'!#REF!</c:f>
              <c:strCache>
                <c:ptCount val="1"/>
                <c:pt idx="0">
                  <c:v>#REF!</c:v>
                </c:pt>
              </c:strCache>
            </c:strRef>
          </c:xVal>
          <c:yVal>
            <c:numRef>
              <c:f>'Net Zero 2050 - Valores'!$D$87:$BB$87</c:f>
              <c:numCache>
                <c:formatCode>0.00</c:formatCode>
                <c:ptCount val="50"/>
                <c:pt idx="1">
                  <c:v>4.5537369972700213E-2</c:v>
                </c:pt>
                <c:pt idx="2">
                  <c:v>4.5821583774387734E-2</c:v>
                </c:pt>
                <c:pt idx="3">
                  <c:v>4.7906770861531001E-2</c:v>
                </c:pt>
                <c:pt idx="4">
                  <c:v>5.5432954866290983E-2</c:v>
                </c:pt>
                <c:pt idx="5">
                  <c:v>6.111139430674839E-2</c:v>
                </c:pt>
                <c:pt idx="6">
                  <c:v>6.1157154040008606E-2</c:v>
                </c:pt>
                <c:pt idx="7">
                  <c:v>6.1202761142407976E-2</c:v>
                </c:pt>
                <c:pt idx="8">
                  <c:v>6.1248215873448517E-2</c:v>
                </c:pt>
                <c:pt idx="9">
                  <c:v>6.1293518492265851E-2</c:v>
                </c:pt>
                <c:pt idx="10">
                  <c:v>6.1338669257629645E-2</c:v>
                </c:pt>
                <c:pt idx="11">
                  <c:v>6.1383668427944231E-2</c:v>
                </c:pt>
                <c:pt idx="12">
                  <c:v>6.1428516261248949E-2</c:v>
                </c:pt>
                <c:pt idx="13">
                  <c:v>6.147321301521861E-2</c:v>
                </c:pt>
                <c:pt idx="14">
                  <c:v>6.1517758947164075E-2</c:v>
                </c:pt>
                <c:pt idx="15">
                  <c:v>6.1562154314032634E-2</c:v>
                </c:pt>
                <c:pt idx="16">
                  <c:v>6.160639937240852E-2</c:v>
                </c:pt>
                <c:pt idx="17">
                  <c:v>6.1650494378513318E-2</c:v>
                </c:pt>
                <c:pt idx="18">
                  <c:v>6.1694439588206543E-2</c:v>
                </c:pt>
                <c:pt idx="19">
                  <c:v>6.1738235256986011E-2</c:v>
                </c:pt>
                <c:pt idx="20">
                  <c:v>6.1781881639988323E-2</c:v>
                </c:pt>
                <c:pt idx="21">
                  <c:v>6.1825378991989366E-2</c:v>
                </c:pt>
                <c:pt idx="22">
                  <c:v>6.1868727567404788E-2</c:v>
                </c:pt>
                <c:pt idx="23">
                  <c:v>6.191192762029038E-2</c:v>
                </c:pt>
                <c:pt idx="24">
                  <c:v>6.1954979404342615E-2</c:v>
                </c:pt>
                <c:pt idx="25">
                  <c:v>6.1997883172899143E-2</c:v>
                </c:pt>
                <c:pt idx="26">
                  <c:v>6.204063917893915E-2</c:v>
                </c:pt>
                <c:pt idx="27">
                  <c:v>6.2083247675083907E-2</c:v>
                </c:pt>
                <c:pt idx="28">
                  <c:v>6.2125708913597179E-2</c:v>
                </c:pt>
                <c:pt idx="29">
                  <c:v>6.2168023146385767E-2</c:v>
                </c:pt>
                <c:pt idx="30">
                  <c:v>6.221019062499987E-2</c:v>
                </c:pt>
                <c:pt idx="31">
                  <c:v>6.2252211600633572E-2</c:v>
                </c:pt>
                <c:pt idx="32">
                  <c:v>6.2294086324125399E-2</c:v>
                </c:pt>
                <c:pt idx="33">
                  <c:v>6.2335815045958663E-2</c:v>
                </c:pt>
                <c:pt idx="34">
                  <c:v>6.2377398016261909E-2</c:v>
                </c:pt>
                <c:pt idx="35">
                  <c:v>6.2418835484809504E-2</c:v>
                </c:pt>
                <c:pt idx="36">
                  <c:v>6.2460127701021988E-2</c:v>
                </c:pt>
                <c:pt idx="37">
                  <c:v>6.2501274913966579E-2</c:v>
                </c:pt>
                <c:pt idx="38">
                  <c:v>6.2542277372357555E-2</c:v>
                </c:pt>
                <c:pt idx="39">
                  <c:v>6.2583135324556852E-2</c:v>
                </c:pt>
                <c:pt idx="40">
                  <c:v>6.2623849018574387E-2</c:v>
                </c:pt>
                <c:pt idx="41">
                  <c:v>6.2664418702068542E-2</c:v>
                </c:pt>
                <c:pt idx="42">
                  <c:v>6.2704844622346698E-2</c:v>
                </c:pt>
                <c:pt idx="43">
                  <c:v>6.2745127026365588E-2</c:v>
                </c:pt>
                <c:pt idx="44">
                  <c:v>6.2785266160731837E-2</c:v>
                </c:pt>
                <c:pt idx="45">
                  <c:v>6.282526227170232E-2</c:v>
                </c:pt>
                <c:pt idx="46">
                  <c:v>6.2865115605184679E-2</c:v>
                </c:pt>
                <c:pt idx="47">
                  <c:v>6.2904826406737835E-2</c:v>
                </c:pt>
                <c:pt idx="48">
                  <c:v>6.294439492157225E-2</c:v>
                </c:pt>
                <c:pt idx="49">
                  <c:v>6.298382139455061E-2</c:v>
                </c:pt>
              </c:numCache>
            </c:numRef>
          </c:yVal>
          <c:smooth val="1"/>
          <c:extLst>
            <c:ext xmlns:c16="http://schemas.microsoft.com/office/drawing/2014/chart" uri="{C3380CC4-5D6E-409C-BE32-E72D297353CC}">
              <c16:uniqueId val="{00000003-EAD3-4551-860B-51478F529FD2}"/>
            </c:ext>
          </c:extLst>
        </c:ser>
        <c:ser>
          <c:idx val="4"/>
          <c:order val="4"/>
          <c:tx>
            <c:strRef>
              <c:f>'Net Zero 2050 - Valores'!$C$88</c:f>
              <c:strCache>
                <c:ptCount val="1"/>
                <c:pt idx="0">
                  <c:v>Importación de maiz</c:v>
                </c:pt>
              </c:strCache>
            </c:strRef>
          </c:tx>
          <c:spPr>
            <a:ln w="19050" cap="rnd">
              <a:solidFill>
                <a:schemeClr val="accent5"/>
              </a:solidFill>
              <a:round/>
            </a:ln>
            <a:effectLst/>
          </c:spPr>
          <c:marker>
            <c:symbol val="none"/>
          </c:marker>
          <c:xVal>
            <c:strRef>
              <c:f>'Net Zero 2050 - Valores'!#REF!</c:f>
              <c:strCache>
                <c:ptCount val="1"/>
                <c:pt idx="0">
                  <c:v>#REF!</c:v>
                </c:pt>
              </c:strCache>
            </c:strRef>
          </c:xVal>
          <c:yVal>
            <c:numRef>
              <c:f>'Net Zero 2050 - Valores'!$D$88:$BB$88</c:f>
              <c:numCache>
                <c:formatCode>0.00</c:formatCode>
                <c:ptCount val="50"/>
                <c:pt idx="1">
                  <c:v>6.6003861590395493E-2</c:v>
                </c:pt>
                <c:pt idx="2">
                  <c:v>6.6322132535444792E-2</c:v>
                </c:pt>
                <c:pt idx="3">
                  <c:v>6.9242631058980555E-2</c:v>
                </c:pt>
                <c:pt idx="4">
                  <c:v>8.0008155255602342E-2</c:v>
                </c:pt>
                <c:pt idx="5">
                  <c:v>8.8080397734124544E-2</c:v>
                </c:pt>
                <c:pt idx="6">
                  <c:v>0.10152780784416091</c:v>
                </c:pt>
                <c:pt idx="7">
                  <c:v>0.11480623197857573</c:v>
                </c:pt>
                <c:pt idx="8">
                  <c:v>0.12779150032485903</c:v>
                </c:pt>
                <c:pt idx="9">
                  <c:v>0.14184805458383842</c:v>
                </c:pt>
                <c:pt idx="10">
                  <c:v>0.1238939552027724</c:v>
                </c:pt>
                <c:pt idx="11">
                  <c:v>0.13167256197014157</c:v>
                </c:pt>
                <c:pt idx="12">
                  <c:v>0.13881598959624303</c:v>
                </c:pt>
                <c:pt idx="13">
                  <c:v>0.14377526687539433</c:v>
                </c:pt>
                <c:pt idx="14">
                  <c:v>0.14678449444078404</c:v>
                </c:pt>
                <c:pt idx="15">
                  <c:v>0.14747277165858858</c:v>
                </c:pt>
                <c:pt idx="16">
                  <c:v>0.15227497264357992</c:v>
                </c:pt>
                <c:pt idx="17">
                  <c:v>0.15653559908000458</c:v>
                </c:pt>
                <c:pt idx="18">
                  <c:v>0.16056420061255422</c:v>
                </c:pt>
                <c:pt idx="19">
                  <c:v>0.16392575888284666</c:v>
                </c:pt>
                <c:pt idx="20">
                  <c:v>0.16740686070607583</c:v>
                </c:pt>
                <c:pt idx="21">
                  <c:v>0.17152079082280791</c:v>
                </c:pt>
                <c:pt idx="22">
                  <c:v>0.17465703370944</c:v>
                </c:pt>
                <c:pt idx="23">
                  <c:v>0.17849316220668227</c:v>
                </c:pt>
                <c:pt idx="24">
                  <c:v>0.18180292677081261</c:v>
                </c:pt>
                <c:pt idx="25">
                  <c:v>0.18601352289580908</c:v>
                </c:pt>
                <c:pt idx="26">
                  <c:v>0.18956715966084484</c:v>
                </c:pt>
                <c:pt idx="27">
                  <c:v>0.19303092349723946</c:v>
                </c:pt>
                <c:pt idx="28">
                  <c:v>0.19660532786728929</c:v>
                </c:pt>
                <c:pt idx="29">
                  <c:v>0.20021645261201412</c:v>
                </c:pt>
                <c:pt idx="30">
                  <c:v>0.20432463362438386</c:v>
                </c:pt>
                <c:pt idx="31">
                  <c:v>0.20807992754779783</c:v>
                </c:pt>
                <c:pt idx="32">
                  <c:v>0.21182840928603738</c:v>
                </c:pt>
                <c:pt idx="33">
                  <c:v>0.21569711157024515</c:v>
                </c:pt>
                <c:pt idx="34">
                  <c:v>0.21960687398134815</c:v>
                </c:pt>
                <c:pt idx="35">
                  <c:v>0.22362707504511611</c:v>
                </c:pt>
                <c:pt idx="36">
                  <c:v>0.22752557343504176</c:v>
                </c:pt>
                <c:pt idx="37">
                  <c:v>0.23146172918072527</c:v>
                </c:pt>
                <c:pt idx="38">
                  <c:v>0.23543619714839059</c:v>
                </c:pt>
                <c:pt idx="39">
                  <c:v>0.23943148042549028</c:v>
                </c:pt>
                <c:pt idx="40">
                  <c:v>0.24343054208416295</c:v>
                </c:pt>
                <c:pt idx="41">
                  <c:v>0.24744320554352395</c:v>
                </c:pt>
                <c:pt idx="42">
                  <c:v>0.25147353399708133</c:v>
                </c:pt>
                <c:pt idx="43">
                  <c:v>0.25552247828278035</c:v>
                </c:pt>
                <c:pt idx="44">
                  <c:v>0.25957862982079333</c:v>
                </c:pt>
                <c:pt idx="45">
                  <c:v>0.26364085422262235</c:v>
                </c:pt>
                <c:pt idx="46">
                  <c:v>0.26770350337072485</c:v>
                </c:pt>
                <c:pt idx="47">
                  <c:v>0.2717742806137064</c:v>
                </c:pt>
                <c:pt idx="48">
                  <c:v>0.27585003130977132</c:v>
                </c:pt>
                <c:pt idx="49">
                  <c:v>0.27992768005417734</c:v>
                </c:pt>
              </c:numCache>
            </c:numRef>
          </c:yVal>
          <c:smooth val="1"/>
          <c:extLst>
            <c:ext xmlns:c16="http://schemas.microsoft.com/office/drawing/2014/chart" uri="{C3380CC4-5D6E-409C-BE32-E72D297353CC}">
              <c16:uniqueId val="{00000004-EAD3-4551-860B-51478F529FD2}"/>
            </c:ext>
          </c:extLst>
        </c:ser>
        <c:ser>
          <c:idx val="5"/>
          <c:order val="5"/>
          <c:tx>
            <c:strRef>
              <c:f>'Net Zero 2050 - Valores'!$C$89</c:f>
              <c:strCache>
                <c:ptCount val="1"/>
                <c:pt idx="0">
                  <c:v>Importación de palma africana</c:v>
                </c:pt>
              </c:strCache>
            </c:strRef>
          </c:tx>
          <c:spPr>
            <a:ln w="19050" cap="rnd">
              <a:solidFill>
                <a:schemeClr val="accent6"/>
              </a:solidFill>
              <a:round/>
            </a:ln>
            <a:effectLst/>
          </c:spPr>
          <c:marker>
            <c:symbol val="none"/>
          </c:marker>
          <c:xVal>
            <c:strRef>
              <c:f>'Net Zero 2050 - Valores'!#REF!</c:f>
              <c:strCache>
                <c:ptCount val="1"/>
                <c:pt idx="0">
                  <c:v>#REF!</c:v>
                </c:pt>
              </c:strCache>
            </c:strRef>
          </c:xVal>
          <c:yVal>
            <c:numRef>
              <c:f>'Net Zero 2050 - Valores'!$D$89:$BB$89</c:f>
              <c:numCache>
                <c:formatCode>0.00</c:formatCode>
                <c:ptCount val="50"/>
                <c:pt idx="1">
                  <c:v>1.6406130807788251E-2</c:v>
                </c:pt>
                <c:pt idx="2">
                  <c:v>1.6485241251192322E-2</c:v>
                </c:pt>
                <c:pt idx="3">
                  <c:v>1.7211169699112894E-2</c:v>
                </c:pt>
                <c:pt idx="4">
                  <c:v>1.9887082803716573E-2</c:v>
                </c:pt>
                <c:pt idx="5">
                  <c:v>2.1893545195821387E-2</c:v>
                </c:pt>
                <c:pt idx="6">
                  <c:v>2.5236076435286536E-2</c:v>
                </c:pt>
                <c:pt idx="7">
                  <c:v>2.8536603980514309E-2</c:v>
                </c:pt>
                <c:pt idx="8">
                  <c:v>3.176426378601812E-2</c:v>
                </c:pt>
                <c:pt idx="9">
                  <c:v>3.5258205842177238E-2</c:v>
                </c:pt>
                <c:pt idx="10">
                  <c:v>3.0795477512587183E-2</c:v>
                </c:pt>
                <c:pt idx="11">
                  <c:v>3.27289528737678E-2</c:v>
                </c:pt>
                <c:pt idx="12">
                  <c:v>3.4504546077345495E-2</c:v>
                </c:pt>
                <c:pt idx="13">
                  <c:v>3.5737239889394937E-2</c:v>
                </c:pt>
                <c:pt idx="14">
                  <c:v>3.6485223111567051E-2</c:v>
                </c:pt>
                <c:pt idx="15">
                  <c:v>3.6656303496793545E-2</c:v>
                </c:pt>
                <c:pt idx="16">
                  <c:v>3.7849953923097132E-2</c:v>
                </c:pt>
                <c:pt idx="17">
                  <c:v>3.8908988848551776E-2</c:v>
                </c:pt>
                <c:pt idx="18">
                  <c:v>3.9910350922268446E-2</c:v>
                </c:pt>
                <c:pt idx="19">
                  <c:v>4.074591059062041E-2</c:v>
                </c:pt>
                <c:pt idx="20">
                  <c:v>4.1611184386592351E-2</c:v>
                </c:pt>
                <c:pt idx="21">
                  <c:v>4.2633756005932687E-2</c:v>
                </c:pt>
                <c:pt idx="22">
                  <c:v>4.3413310562337132E-2</c:v>
                </c:pt>
                <c:pt idx="23">
                  <c:v>4.4366830923188251E-2</c:v>
                </c:pt>
                <c:pt idx="24">
                  <c:v>4.5189516582386201E-2</c:v>
                </c:pt>
                <c:pt idx="25">
                  <c:v>4.6236115813718316E-2</c:v>
                </c:pt>
                <c:pt idx="26">
                  <c:v>4.7119419126672127E-2</c:v>
                </c:pt>
                <c:pt idx="27">
                  <c:v>4.7980383337218352E-2</c:v>
                </c:pt>
                <c:pt idx="28">
                  <c:v>4.8868848712454838E-2</c:v>
                </c:pt>
                <c:pt idx="29">
                  <c:v>4.9766441421391389E-2</c:v>
                </c:pt>
                <c:pt idx="30">
                  <c:v>5.0787584024975317E-2</c:v>
                </c:pt>
                <c:pt idx="31">
                  <c:v>5.1721011885780765E-2</c:v>
                </c:pt>
                <c:pt idx="32">
                  <c:v>5.2652746488065193E-2</c:v>
                </c:pt>
                <c:pt idx="33">
                  <c:v>5.3614363493521409E-2</c:v>
                </c:pt>
                <c:pt idx="34">
                  <c:v>5.4586186535360869E-2</c:v>
                </c:pt>
                <c:pt idx="35">
                  <c:v>5.5585460561706393E-2</c:v>
                </c:pt>
                <c:pt idx="36">
                  <c:v>5.6554483782438353E-2</c:v>
                </c:pt>
                <c:pt idx="37">
                  <c:v>5.7532867235883273E-2</c:v>
                </c:pt>
                <c:pt idx="38">
                  <c:v>5.852077369768291E-2</c:v>
                </c:pt>
                <c:pt idx="39">
                  <c:v>5.9513854079328396E-2</c:v>
                </c:pt>
                <c:pt idx="40">
                  <c:v>6.0507873627574683E-2</c:v>
                </c:pt>
                <c:pt idx="41">
                  <c:v>6.1505274082876045E-2</c:v>
                </c:pt>
                <c:pt idx="42">
                  <c:v>6.2507065405598222E-2</c:v>
                </c:pt>
                <c:pt idx="43">
                  <c:v>6.3513483939060048E-2</c:v>
                </c:pt>
                <c:pt idx="44">
                  <c:v>6.4521693930193927E-2</c:v>
                </c:pt>
                <c:pt idx="45">
                  <c:v>6.5531413411768824E-2</c:v>
                </c:pt>
                <c:pt idx="46">
                  <c:v>6.6541238469635111E-2</c:v>
                </c:pt>
                <c:pt idx="47">
                  <c:v>6.7553083872744724E-2</c:v>
                </c:pt>
                <c:pt idx="48">
                  <c:v>6.8566165493249551E-2</c:v>
                </c:pt>
                <c:pt idx="49">
                  <c:v>6.9579718898716864E-2</c:v>
                </c:pt>
              </c:numCache>
            </c:numRef>
          </c:yVal>
          <c:smooth val="1"/>
          <c:extLst>
            <c:ext xmlns:c16="http://schemas.microsoft.com/office/drawing/2014/chart" uri="{C3380CC4-5D6E-409C-BE32-E72D297353CC}">
              <c16:uniqueId val="{00000005-EAD3-4551-860B-51478F529FD2}"/>
            </c:ext>
          </c:extLst>
        </c:ser>
        <c:ser>
          <c:idx val="6"/>
          <c:order val="6"/>
          <c:tx>
            <c:strRef>
              <c:f>'Net Zero 2050 - Valores'!$C$90</c:f>
              <c:strCache>
                <c:ptCount val="1"/>
                <c:pt idx="0">
                  <c:v>Importación de soya</c:v>
                </c:pt>
              </c:strCache>
            </c:strRef>
          </c:tx>
          <c:spPr>
            <a:ln w="19050" cap="rnd">
              <a:solidFill>
                <a:schemeClr val="accent1">
                  <a:lumMod val="60000"/>
                </a:schemeClr>
              </a:solidFill>
              <a:round/>
            </a:ln>
            <a:effectLst/>
          </c:spPr>
          <c:marker>
            <c:symbol val="none"/>
          </c:marker>
          <c:xVal>
            <c:strRef>
              <c:f>'Net Zero 2050 - Valores'!#REF!</c:f>
              <c:strCache>
                <c:ptCount val="1"/>
                <c:pt idx="0">
                  <c:v>#REF!</c:v>
                </c:pt>
              </c:strCache>
            </c:strRef>
          </c:xVal>
          <c:yVal>
            <c:numRef>
              <c:f>'Net Zero 2050 - Valores'!$D$90:$BB$90</c:f>
              <c:numCache>
                <c:formatCode>0.00</c:formatCode>
                <c:ptCount val="50"/>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yVal>
          <c:smooth val="1"/>
          <c:extLst>
            <c:ext xmlns:c16="http://schemas.microsoft.com/office/drawing/2014/chart" uri="{C3380CC4-5D6E-409C-BE32-E72D297353CC}">
              <c16:uniqueId val="{00000006-EAD3-4551-860B-51478F529FD2}"/>
            </c:ext>
          </c:extLst>
        </c:ser>
        <c:ser>
          <c:idx val="7"/>
          <c:order val="7"/>
          <c:tx>
            <c:strRef>
              <c:f>'Net Zero 2050 - Valores'!$C$91</c:f>
              <c:strCache>
                <c:ptCount val="1"/>
                <c:pt idx="0">
                  <c:v>Importación de palmito</c:v>
                </c:pt>
              </c:strCache>
            </c:strRef>
          </c:tx>
          <c:spPr>
            <a:ln w="19050" cap="rnd">
              <a:solidFill>
                <a:schemeClr val="accent2">
                  <a:lumMod val="60000"/>
                </a:schemeClr>
              </a:solidFill>
              <a:round/>
            </a:ln>
            <a:effectLst/>
          </c:spPr>
          <c:marker>
            <c:symbol val="none"/>
          </c:marker>
          <c:xVal>
            <c:strRef>
              <c:f>'Net Zero 2050 - Valores'!#REF!</c:f>
              <c:strCache>
                <c:ptCount val="1"/>
                <c:pt idx="0">
                  <c:v>#REF!</c:v>
                </c:pt>
              </c:strCache>
            </c:strRef>
          </c:xVal>
          <c:yVal>
            <c:numRef>
              <c:f>'Net Zero 2050 - Valores'!$D$91:$BB$91</c:f>
              <c:numCache>
                <c:formatCode>0.00</c:formatCode>
                <c:ptCount val="50"/>
                <c:pt idx="1">
                  <c:v>5.5667190292361758E-2</c:v>
                </c:pt>
                <c:pt idx="2">
                  <c:v>5.6014627656261785E-2</c:v>
                </c:pt>
                <c:pt idx="3">
                  <c:v>5.8563666093149301E-2</c:v>
                </c:pt>
                <c:pt idx="4">
                  <c:v>6.7764055079589922E-2</c:v>
                </c:pt>
                <c:pt idx="5">
                  <c:v>7.470566740997045E-2</c:v>
                </c:pt>
                <c:pt idx="6">
                  <c:v>8.6231743574993802E-2</c:v>
                </c:pt>
                <c:pt idx="7">
                  <c:v>9.7645947471373298E-2</c:v>
                </c:pt>
                <c:pt idx="8">
                  <c:v>0.10884188708764976</c:v>
                </c:pt>
                <c:pt idx="9">
                  <c:v>0.12945097474913927</c:v>
                </c:pt>
                <c:pt idx="10">
                  <c:v>0.12114866875034203</c:v>
                </c:pt>
                <c:pt idx="11">
                  <c:v>0.13795871702253723</c:v>
                </c:pt>
                <c:pt idx="12">
                  <c:v>0.1558394606818321</c:v>
                </c:pt>
                <c:pt idx="13">
                  <c:v>0.17294378573354294</c:v>
                </c:pt>
                <c:pt idx="14">
                  <c:v>0.18918319454459392</c:v>
                </c:pt>
                <c:pt idx="15">
                  <c:v>0.20365476363946031</c:v>
                </c:pt>
                <c:pt idx="16">
                  <c:v>0.22531514508496939</c:v>
                </c:pt>
                <c:pt idx="17">
                  <c:v>0.24817205116428379</c:v>
                </c:pt>
                <c:pt idx="18">
                  <c:v>0.27275024145933224</c:v>
                </c:pt>
                <c:pt idx="19">
                  <c:v>0.29835895485861857</c:v>
                </c:pt>
                <c:pt idx="20">
                  <c:v>0.3264670562559146</c:v>
                </c:pt>
                <c:pt idx="21">
                  <c:v>0.35839001933315784</c:v>
                </c:pt>
                <c:pt idx="22">
                  <c:v>0.39101825640098048</c:v>
                </c:pt>
                <c:pt idx="23">
                  <c:v>0.42815710401020135</c:v>
                </c:pt>
                <c:pt idx="24">
                  <c:v>0.46725274187590643</c:v>
                </c:pt>
                <c:pt idx="25">
                  <c:v>0.51222848884506289</c:v>
                </c:pt>
                <c:pt idx="26">
                  <c:v>0.55930583139556489</c:v>
                </c:pt>
                <c:pt idx="27">
                  <c:v>0.61020952165429665</c:v>
                </c:pt>
                <c:pt idx="28">
                  <c:v>0.66590463810959966</c:v>
                </c:pt>
                <c:pt idx="29">
                  <c:v>0.72657425835784006</c:v>
                </c:pt>
                <c:pt idx="30">
                  <c:v>0.79444399743501248</c:v>
                </c:pt>
                <c:pt idx="31">
                  <c:v>0.86682991721121994</c:v>
                </c:pt>
                <c:pt idx="32">
                  <c:v>0.94547029390787085</c:v>
                </c:pt>
                <c:pt idx="33">
                  <c:v>1.0314942956015245</c:v>
                </c:pt>
                <c:pt idx="34">
                  <c:v>1.1251905903039023</c:v>
                </c:pt>
                <c:pt idx="35">
                  <c:v>1.2276117940110451</c:v>
                </c:pt>
                <c:pt idx="36">
                  <c:v>1.3382037544618937</c:v>
                </c:pt>
                <c:pt idx="37">
                  <c:v>1.4585638041292233</c:v>
                </c:pt>
                <c:pt idx="38">
                  <c:v>1.5895439611716646</c:v>
                </c:pt>
                <c:pt idx="39">
                  <c:v>1.7319386058938497</c:v>
                </c:pt>
                <c:pt idx="40">
                  <c:v>1.8865881733251231</c:v>
                </c:pt>
                <c:pt idx="41">
                  <c:v>2.0545998114018533</c:v>
                </c:pt>
                <c:pt idx="42">
                  <c:v>2.2371367858728561</c:v>
                </c:pt>
                <c:pt idx="43">
                  <c:v>2.4354363632482756</c:v>
                </c:pt>
                <c:pt idx="44">
                  <c:v>2.650714254727804</c:v>
                </c:pt>
                <c:pt idx="45">
                  <c:v>2.8843760193063575</c:v>
                </c:pt>
                <c:pt idx="46">
                  <c:v>3.1378869868934731</c:v>
                </c:pt>
                <c:pt idx="47">
                  <c:v>3.4129864849677594</c:v>
                </c:pt>
                <c:pt idx="48">
                  <c:v>3.7114286699965291</c:v>
                </c:pt>
                <c:pt idx="49">
                  <c:v>4.0351036312834374</c:v>
                </c:pt>
              </c:numCache>
            </c:numRef>
          </c:yVal>
          <c:smooth val="1"/>
          <c:extLst>
            <c:ext xmlns:c16="http://schemas.microsoft.com/office/drawing/2014/chart" uri="{C3380CC4-5D6E-409C-BE32-E72D297353CC}">
              <c16:uniqueId val="{00000007-EAD3-4551-860B-51478F529FD2}"/>
            </c:ext>
          </c:extLst>
        </c:ser>
        <c:ser>
          <c:idx val="8"/>
          <c:order val="8"/>
          <c:tx>
            <c:strRef>
              <c:f>'Net Zero 2050 - Valores'!$C$92</c:f>
              <c:strCache>
                <c:ptCount val="1"/>
                <c:pt idx="0">
                  <c:v>Importación de legumbres</c:v>
                </c:pt>
              </c:strCache>
            </c:strRef>
          </c:tx>
          <c:spPr>
            <a:ln w="19050" cap="rnd">
              <a:solidFill>
                <a:schemeClr val="accent3">
                  <a:lumMod val="60000"/>
                </a:schemeClr>
              </a:solidFill>
              <a:round/>
            </a:ln>
            <a:effectLst/>
          </c:spPr>
          <c:marker>
            <c:symbol val="none"/>
          </c:marker>
          <c:xVal>
            <c:strRef>
              <c:f>'Net Zero 2050 - Valores'!#REF!</c:f>
              <c:strCache>
                <c:ptCount val="1"/>
                <c:pt idx="0">
                  <c:v>#REF!</c:v>
                </c:pt>
              </c:strCache>
            </c:strRef>
          </c:xVal>
          <c:yVal>
            <c:numRef>
              <c:f>'Net Zero 2050 - Valores'!$D$92:$BB$92</c:f>
              <c:numCache>
                <c:formatCode>0.00</c:formatCode>
                <c:ptCount val="50"/>
                <c:pt idx="1">
                  <c:v>4.948062274067795E-3</c:v>
                </c:pt>
                <c:pt idx="2">
                  <c:v>4.9881594084926258E-3</c:v>
                </c:pt>
                <c:pt idx="3">
                  <c:v>5.224753986046219E-3</c:v>
                </c:pt>
                <c:pt idx="4">
                  <c:v>6.0566354868038371E-3</c:v>
                </c:pt>
                <c:pt idx="5">
                  <c:v>6.689225480346889E-3</c:v>
                </c:pt>
                <c:pt idx="6">
                  <c:v>7.7352703769338711E-3</c:v>
                </c:pt>
                <c:pt idx="7">
                  <c:v>8.7749458563607316E-3</c:v>
                </c:pt>
                <c:pt idx="8">
                  <c:v>9.7986005631100943E-3</c:v>
                </c:pt>
                <c:pt idx="9">
                  <c:v>1.0910966461407877E-2</c:v>
                </c:pt>
                <c:pt idx="10">
                  <c:v>9.560099069215568E-3</c:v>
                </c:pt>
                <c:pt idx="11">
                  <c:v>1.0192359259503424E-2</c:v>
                </c:pt>
                <c:pt idx="12">
                  <c:v>1.0779059130883813E-2</c:v>
                </c:pt>
                <c:pt idx="13">
                  <c:v>1.1199077874310183E-2</c:v>
                </c:pt>
                <c:pt idx="14">
                  <c:v>1.146911266537186E-2</c:v>
                </c:pt>
                <c:pt idx="15">
                  <c:v>1.1558671092086838E-2</c:v>
                </c:pt>
                <c:pt idx="16">
                  <c:v>1.1971978401815511E-2</c:v>
                </c:pt>
                <c:pt idx="17">
                  <c:v>1.2344877549084766E-2</c:v>
                </c:pt>
                <c:pt idx="18">
                  <c:v>1.2701459748639342E-2</c:v>
                </c:pt>
                <c:pt idx="19">
                  <c:v>1.3007037011031383E-2</c:v>
                </c:pt>
                <c:pt idx="20">
                  <c:v>1.332372708504964E-2</c:v>
                </c:pt>
                <c:pt idx="21">
                  <c:v>1.3692590730142373E-2</c:v>
                </c:pt>
                <c:pt idx="22">
                  <c:v>1.3985127487401191E-2</c:v>
                </c:pt>
                <c:pt idx="23">
                  <c:v>1.4335358915668853E-2</c:v>
                </c:pt>
                <c:pt idx="24">
                  <c:v>1.4645010012660326E-2</c:v>
                </c:pt>
                <c:pt idx="25">
                  <c:v>1.5029009039768086E-2</c:v>
                </c:pt>
                <c:pt idx="26">
                  <c:v>1.5361767871003589E-2</c:v>
                </c:pt>
                <c:pt idx="27">
                  <c:v>1.5688901100664499E-2</c:v>
                </c:pt>
                <c:pt idx="28">
                  <c:v>1.602668742416806E-2</c:v>
                </c:pt>
                <c:pt idx="29">
                  <c:v>1.6369161378956627E-2</c:v>
                </c:pt>
                <c:pt idx="30">
                  <c:v>1.6754094021893016E-2</c:v>
                </c:pt>
                <c:pt idx="31">
                  <c:v>1.7111944271168092E-2</c:v>
                </c:pt>
                <c:pt idx="32">
                  <c:v>1.7470999544768089E-2</c:v>
                </c:pt>
                <c:pt idx="33">
                  <c:v>1.7841760844757599E-2</c:v>
                </c:pt>
                <c:pt idx="34">
                  <c:v>1.8217745853694567E-2</c:v>
                </c:pt>
                <c:pt idx="35">
                  <c:v>1.8604754137306601E-2</c:v>
                </c:pt>
                <c:pt idx="36">
                  <c:v>1.8983494404794101E-2</c:v>
                </c:pt>
                <c:pt idx="37">
                  <c:v>1.9367211671945057E-2</c:v>
                </c:pt>
                <c:pt idx="38">
                  <c:v>1.9755985972954415E-2</c:v>
                </c:pt>
                <c:pt idx="39">
                  <c:v>2.0148370444201504E-2</c:v>
                </c:pt>
                <c:pt idx="40">
                  <c:v>2.0542940316283283E-2</c:v>
                </c:pt>
                <c:pt idx="41">
                  <c:v>2.0940527690525377E-2</c:v>
                </c:pt>
                <c:pt idx="42">
                  <c:v>2.1341485177975995E-2</c:v>
                </c:pt>
                <c:pt idx="43">
                  <c:v>2.1745904373431463E-2</c:v>
                </c:pt>
                <c:pt idx="44">
                  <c:v>2.2152822990433033E-2</c:v>
                </c:pt>
                <c:pt idx="45">
                  <c:v>2.2562147139043656E-2</c:v>
                </c:pt>
                <c:pt idx="46">
                  <c:v>2.2973394494721137E-2</c:v>
                </c:pt>
                <c:pt idx="47">
                  <c:v>2.3387226313702065E-2</c:v>
                </c:pt>
                <c:pt idx="48">
                  <c:v>2.3803374214620886E-2</c:v>
                </c:pt>
                <c:pt idx="49">
                  <c:v>2.4221573676803797E-2</c:v>
                </c:pt>
              </c:numCache>
            </c:numRef>
          </c:yVal>
          <c:smooth val="1"/>
          <c:extLst>
            <c:ext xmlns:c16="http://schemas.microsoft.com/office/drawing/2014/chart" uri="{C3380CC4-5D6E-409C-BE32-E72D297353CC}">
              <c16:uniqueId val="{00000008-EAD3-4551-860B-51478F529FD2}"/>
            </c:ext>
          </c:extLst>
        </c:ser>
        <c:ser>
          <c:idx val="9"/>
          <c:order val="9"/>
          <c:tx>
            <c:strRef>
              <c:f>'Net Zero 2050 - Valores'!$C$93</c:f>
              <c:strCache>
                <c:ptCount val="1"/>
                <c:pt idx="0">
                  <c:v>Importación de cereales y pseudocereales</c:v>
                </c:pt>
              </c:strCache>
            </c:strRef>
          </c:tx>
          <c:spPr>
            <a:ln w="19050" cap="rnd">
              <a:solidFill>
                <a:schemeClr val="accent4">
                  <a:lumMod val="60000"/>
                </a:schemeClr>
              </a:solidFill>
              <a:round/>
            </a:ln>
            <a:effectLst/>
          </c:spPr>
          <c:marker>
            <c:symbol val="none"/>
          </c:marker>
          <c:xVal>
            <c:strRef>
              <c:f>'Net Zero 2050 - Valores'!#REF!</c:f>
              <c:strCache>
                <c:ptCount val="1"/>
                <c:pt idx="0">
                  <c:v>#REF!</c:v>
                </c:pt>
              </c:strCache>
            </c:strRef>
          </c:xVal>
          <c:yVal>
            <c:numRef>
              <c:f>'Net Zero 2050 - Valores'!$D$93:$BB$93</c:f>
              <c:numCache>
                <c:formatCode>0.00</c:formatCode>
                <c:ptCount val="50"/>
                <c:pt idx="1">
                  <c:v>1.7324653393808485</c:v>
                </c:pt>
                <c:pt idx="2">
                  <c:v>1.7423309049704838</c:v>
                </c:pt>
                <c:pt idx="3">
                  <c:v>1.8206316055804843</c:v>
                </c:pt>
                <c:pt idx="4">
                  <c:v>2.1055159826761098</c:v>
                </c:pt>
                <c:pt idx="5">
                  <c:v>2.3199505867542989</c:v>
                </c:pt>
                <c:pt idx="6">
                  <c:v>2.6764496250316725</c:v>
                </c:pt>
                <c:pt idx="7">
                  <c:v>3.0290995091143564</c:v>
                </c:pt>
                <c:pt idx="8">
                  <c:v>3.374609123995727</c:v>
                </c:pt>
                <c:pt idx="9">
                  <c:v>3.8240002517088127</c:v>
                </c:pt>
                <c:pt idx="10">
                  <c:v>3.4097072041489067</c:v>
                </c:pt>
                <c:pt idx="11">
                  <c:v>3.6994240749618954</c:v>
                </c:pt>
                <c:pt idx="12">
                  <c:v>3.9815265198154477</c:v>
                </c:pt>
                <c:pt idx="13">
                  <c:v>4.2098344061995752</c:v>
                </c:pt>
                <c:pt idx="14">
                  <c:v>4.3876416455798175</c:v>
                </c:pt>
                <c:pt idx="15">
                  <c:v>4.5002058183425699</c:v>
                </c:pt>
                <c:pt idx="16">
                  <c:v>4.7437092140583719</c:v>
                </c:pt>
                <c:pt idx="17">
                  <c:v>4.9781854869359199</c:v>
                </c:pt>
                <c:pt idx="18">
                  <c:v>5.2128416656052909</c:v>
                </c:pt>
                <c:pt idx="19">
                  <c:v>5.4330075269452403</c:v>
                </c:pt>
                <c:pt idx="20">
                  <c:v>5.6641283065958845</c:v>
                </c:pt>
                <c:pt idx="21">
                  <c:v>5.9243780416763316</c:v>
                </c:pt>
                <c:pt idx="22">
                  <c:v>6.1585386887058311</c:v>
                </c:pt>
                <c:pt idx="23">
                  <c:v>6.4250752405873497</c:v>
                </c:pt>
                <c:pt idx="24">
                  <c:v>6.6807002400048798</c:v>
                </c:pt>
                <c:pt idx="25">
                  <c:v>6.9779773611710203</c:v>
                </c:pt>
                <c:pt idx="26">
                  <c:v>7.2595802066538155</c:v>
                </c:pt>
                <c:pt idx="27">
                  <c:v>7.5463701743766949</c:v>
                </c:pt>
                <c:pt idx="28">
                  <c:v>7.8463695233038804</c:v>
                </c:pt>
                <c:pt idx="29">
                  <c:v>8.1570841525496824</c:v>
                </c:pt>
                <c:pt idx="30">
                  <c:v>8.3300296520926231</c:v>
                </c:pt>
                <c:pt idx="31">
                  <c:v>8.506630137956261</c:v>
                </c:pt>
                <c:pt idx="32">
                  <c:v>8.6869626313936088</c:v>
                </c:pt>
                <c:pt idx="33">
                  <c:v>8.8711057725132676</c:v>
                </c:pt>
                <c:pt idx="34">
                  <c:v>9.0591398542251564</c:v>
                </c:pt>
                <c:pt idx="35">
                  <c:v>9.2511468568965149</c:v>
                </c:pt>
                <c:pt idx="36">
                  <c:v>9.447210483733036</c:v>
                </c:pt>
                <c:pt idx="37">
                  <c:v>9.647416196900263</c:v>
                </c:pt>
                <c:pt idx="38">
                  <c:v>9.8518512544006835</c:v>
                </c:pt>
                <c:pt idx="39">
                  <c:v>10.060604747722362</c:v>
                </c:pt>
                <c:pt idx="40">
                  <c:v>10.273767640275146</c:v>
                </c:pt>
                <c:pt idx="41">
                  <c:v>10.491432806630952</c:v>
                </c:pt>
                <c:pt idx="42">
                  <c:v>10.713695072584882</c:v>
                </c:pt>
                <c:pt idx="43">
                  <c:v>10.940651256054315</c:v>
                </c:pt>
                <c:pt idx="44">
                  <c:v>11.172400208833492</c:v>
                </c:pt>
                <c:pt idx="45">
                  <c:v>11.409042859221415</c:v>
                </c:pt>
                <c:pt idx="46">
                  <c:v>11.650682255541319</c:v>
                </c:pt>
                <c:pt idx="47">
                  <c:v>11.897423610570332</c:v>
                </c:pt>
                <c:pt idx="48">
                  <c:v>12.14937434689829</c:v>
                </c:pt>
                <c:pt idx="49">
                  <c:v>12.406644143235139</c:v>
                </c:pt>
              </c:numCache>
            </c:numRef>
          </c:yVal>
          <c:smooth val="1"/>
          <c:extLst>
            <c:ext xmlns:c16="http://schemas.microsoft.com/office/drawing/2014/chart" uri="{C3380CC4-5D6E-409C-BE32-E72D297353CC}">
              <c16:uniqueId val="{00000009-EAD3-4551-860B-51478F529FD2}"/>
            </c:ext>
          </c:extLst>
        </c:ser>
        <c:ser>
          <c:idx val="10"/>
          <c:order val="10"/>
          <c:tx>
            <c:strRef>
              <c:f>'Net Zero 2050 - Valores'!$C$94</c:f>
              <c:strCache>
                <c:ptCount val="1"/>
                <c:pt idx="0">
                  <c:v>Importación de tubérculos</c:v>
                </c:pt>
              </c:strCache>
            </c:strRef>
          </c:tx>
          <c:spPr>
            <a:ln w="19050" cap="rnd">
              <a:solidFill>
                <a:schemeClr val="accent5">
                  <a:lumMod val="60000"/>
                </a:schemeClr>
              </a:solidFill>
              <a:round/>
            </a:ln>
            <a:effectLst/>
          </c:spPr>
          <c:marker>
            <c:symbol val="none"/>
          </c:marker>
          <c:xVal>
            <c:strRef>
              <c:f>'Net Zero 2050 - Valores'!#REF!</c:f>
              <c:strCache>
                <c:ptCount val="1"/>
                <c:pt idx="0">
                  <c:v>#REF!</c:v>
                </c:pt>
              </c:strCache>
            </c:strRef>
          </c:xVal>
          <c:yVal>
            <c:numRef>
              <c:f>'Net Zero 2050 - Valores'!$D$94:$BB$94</c:f>
              <c:numCache>
                <c:formatCode>0.00</c:formatCode>
                <c:ptCount val="50"/>
                <c:pt idx="1">
                  <c:v>1.6085528628427898E-2</c:v>
                </c:pt>
                <c:pt idx="2">
                  <c:v>1.6215879373423333E-2</c:v>
                </c:pt>
                <c:pt idx="3">
                  <c:v>1.6985018612133928E-2</c:v>
                </c:pt>
                <c:pt idx="4">
                  <c:v>1.9689360828283028E-2</c:v>
                </c:pt>
                <c:pt idx="5">
                  <c:v>2.174583139950494E-2</c:v>
                </c:pt>
                <c:pt idx="6">
                  <c:v>2.5146391901512934E-2</c:v>
                </c:pt>
                <c:pt idx="7">
                  <c:v>2.8526246228780059E-2</c:v>
                </c:pt>
                <c:pt idx="8">
                  <c:v>3.1854019037408261E-2</c:v>
                </c:pt>
                <c:pt idx="9">
                  <c:v>3.5470180781396597E-2</c:v>
                </c:pt>
                <c:pt idx="10">
                  <c:v>3.1078680653316079E-2</c:v>
                </c:pt>
                <c:pt idx="11">
                  <c:v>3.313407907560182E-2</c:v>
                </c:pt>
                <c:pt idx="12">
                  <c:v>3.5041366626699232E-2</c:v>
                </c:pt>
                <c:pt idx="13">
                  <c:v>3.6406794777688718E-2</c:v>
                </c:pt>
                <c:pt idx="14">
                  <c:v>3.7284643948071766E-2</c:v>
                </c:pt>
                <c:pt idx="15">
                  <c:v>3.7575787138486069E-2</c:v>
                </c:pt>
                <c:pt idx="16">
                  <c:v>3.891939726195235E-2</c:v>
                </c:pt>
                <c:pt idx="17">
                  <c:v>4.0131645527369759E-2</c:v>
                </c:pt>
                <c:pt idx="18">
                  <c:v>4.1290849446322775E-2</c:v>
                </c:pt>
                <c:pt idx="19">
                  <c:v>4.2284242724367115E-2</c:v>
                </c:pt>
                <c:pt idx="20">
                  <c:v>4.3313762356457702E-2</c:v>
                </c:pt>
                <c:pt idx="21">
                  <c:v>4.4512891711442078E-2</c:v>
                </c:pt>
                <c:pt idx="22">
                  <c:v>4.5463891946102779E-2</c:v>
                </c:pt>
                <c:pt idx="23">
                  <c:v>4.6602450305705485E-2</c:v>
                </c:pt>
                <c:pt idx="24">
                  <c:v>4.7609087108072476E-2</c:v>
                </c:pt>
                <c:pt idx="25">
                  <c:v>4.8857419687919408E-2</c:v>
                </c:pt>
                <c:pt idx="26">
                  <c:v>4.9939176830357423E-2</c:v>
                </c:pt>
                <c:pt idx="27">
                  <c:v>5.1002645849047575E-2</c:v>
                </c:pt>
                <c:pt idx="28">
                  <c:v>5.2100746737042486E-2</c:v>
                </c:pt>
                <c:pt idx="29">
                  <c:v>5.3214086525248824E-2</c:v>
                </c:pt>
                <c:pt idx="30">
                  <c:v>5.4465454172826826E-2</c:v>
                </c:pt>
                <c:pt idx="31">
                  <c:v>5.5628780362064964E-2</c:v>
                </c:pt>
                <c:pt idx="32">
                  <c:v>5.6796023933947642E-2</c:v>
                </c:pt>
                <c:pt idx="33">
                  <c:v>5.8001322326522532E-2</c:v>
                </c:pt>
                <c:pt idx="34">
                  <c:v>5.9223602340420442E-2</c:v>
                </c:pt>
                <c:pt idx="35">
                  <c:v>6.0481717634988552E-2</c:v>
                </c:pt>
                <c:pt idx="36">
                  <c:v>6.1712954648180038E-2</c:v>
                </c:pt>
                <c:pt idx="37">
                  <c:v>6.296037126181625E-2</c:v>
                </c:pt>
                <c:pt idx="38">
                  <c:v>6.4224227657007096E-2</c:v>
                </c:pt>
                <c:pt idx="39">
                  <c:v>6.5499820261949532E-2</c:v>
                </c:pt>
                <c:pt idx="40">
                  <c:v>6.678251733036554E-2</c:v>
                </c:pt>
                <c:pt idx="41">
                  <c:v>6.8075023919094271E-2</c:v>
                </c:pt>
                <c:pt idx="42">
                  <c:v>6.9378486322340713E-2</c:v>
                </c:pt>
                <c:pt idx="43">
                  <c:v>7.0693202303276942E-2</c:v>
                </c:pt>
                <c:pt idx="44">
                  <c:v>7.2016043589556475E-2</c:v>
                </c:pt>
                <c:pt idx="45">
                  <c:v>7.3346704956793116E-2</c:v>
                </c:pt>
                <c:pt idx="46">
                  <c:v>7.4683618428514065E-2</c:v>
                </c:pt>
                <c:pt idx="47">
                  <c:v>7.6028933665644172E-2</c:v>
                </c:pt>
                <c:pt idx="48">
                  <c:v>7.7381778194091616E-2</c:v>
                </c:pt>
                <c:pt idx="49">
                  <c:v>7.8741292090388271E-2</c:v>
                </c:pt>
              </c:numCache>
            </c:numRef>
          </c:yVal>
          <c:smooth val="1"/>
          <c:extLst>
            <c:ext xmlns:c16="http://schemas.microsoft.com/office/drawing/2014/chart" uri="{C3380CC4-5D6E-409C-BE32-E72D297353CC}">
              <c16:uniqueId val="{0000000A-EAD3-4551-860B-51478F529FD2}"/>
            </c:ext>
          </c:extLst>
        </c:ser>
        <c:ser>
          <c:idx val="11"/>
          <c:order val="11"/>
          <c:tx>
            <c:strRef>
              <c:f>'Net Zero 2050 - Valores'!$C$95</c:f>
              <c:strCache>
                <c:ptCount val="1"/>
                <c:pt idx="0">
                  <c:v>Importación de fruta fresca</c:v>
                </c:pt>
              </c:strCache>
            </c:strRef>
          </c:tx>
          <c:spPr>
            <a:ln w="19050" cap="rnd">
              <a:solidFill>
                <a:schemeClr val="accent6">
                  <a:lumMod val="60000"/>
                </a:schemeClr>
              </a:solidFill>
              <a:round/>
            </a:ln>
            <a:effectLst/>
          </c:spPr>
          <c:marker>
            <c:symbol val="none"/>
          </c:marker>
          <c:xVal>
            <c:strRef>
              <c:f>'Net Zero 2050 - Valores'!#REF!</c:f>
              <c:strCache>
                <c:ptCount val="1"/>
                <c:pt idx="0">
                  <c:v>#REF!</c:v>
                </c:pt>
              </c:strCache>
            </c:strRef>
          </c:xVal>
          <c:yVal>
            <c:numRef>
              <c:f>'Net Zero 2050 - Valores'!$D$95:$BB$95</c:f>
              <c:numCache>
                <c:formatCode>0.00</c:formatCode>
                <c:ptCount val="50"/>
                <c:pt idx="1">
                  <c:v>9.3606199571377464E-3</c:v>
                </c:pt>
                <c:pt idx="2">
                  <c:v>9.4190426852348037E-3</c:v>
                </c:pt>
                <c:pt idx="3">
                  <c:v>9.8476718281558986E-3</c:v>
                </c:pt>
                <c:pt idx="4">
                  <c:v>1.1394747301295477E-2</c:v>
                </c:pt>
                <c:pt idx="5">
                  <c:v>1.2562002098478747E-2</c:v>
                </c:pt>
                <c:pt idx="6">
                  <c:v>1.4500149470587297E-2</c:v>
                </c:pt>
                <c:pt idx="7">
                  <c:v>1.6419485155146706E-2</c:v>
                </c:pt>
                <c:pt idx="8">
                  <c:v>1.8302118987761871E-2</c:v>
                </c:pt>
                <c:pt idx="9">
                  <c:v>2.0343555536919748E-2</c:v>
                </c:pt>
                <c:pt idx="10">
                  <c:v>1.7793295956412034E-2</c:v>
                </c:pt>
                <c:pt idx="11">
                  <c:v>1.8936648827356885E-2</c:v>
                </c:pt>
                <c:pt idx="12">
                  <c:v>1.9991603854890485E-2</c:v>
                </c:pt>
                <c:pt idx="13">
                  <c:v>2.0734395802290341E-2</c:v>
                </c:pt>
                <c:pt idx="14">
                  <c:v>2.1197527148773338E-2</c:v>
                </c:pt>
                <c:pt idx="15">
                  <c:v>2.1326198185424833E-2</c:v>
                </c:pt>
                <c:pt idx="16">
                  <c:v>2.2050857105320669E-2</c:v>
                </c:pt>
                <c:pt idx="17">
                  <c:v>2.2698867126894617E-2</c:v>
                </c:pt>
                <c:pt idx="18">
                  <c:v>2.3314852833164385E-2</c:v>
                </c:pt>
                <c:pt idx="19">
                  <c:v>2.3835421385954923E-2</c:v>
                </c:pt>
                <c:pt idx="20">
                  <c:v>2.4374703559377306E-2</c:v>
                </c:pt>
                <c:pt idx="21">
                  <c:v>2.5007605424651864E-2</c:v>
                </c:pt>
                <c:pt idx="22">
                  <c:v>2.5499370477519493E-2</c:v>
                </c:pt>
                <c:pt idx="23">
                  <c:v>2.6094669491970725E-2</c:v>
                </c:pt>
                <c:pt idx="24">
                  <c:v>2.6614402901965512E-2</c:v>
                </c:pt>
                <c:pt idx="25">
                  <c:v>2.7267468499805478E-2</c:v>
                </c:pt>
                <c:pt idx="26">
                  <c:v>2.7825736014404162E-2</c:v>
                </c:pt>
                <c:pt idx="27">
                  <c:v>2.8372167532919393E-2</c:v>
                </c:pt>
                <c:pt idx="28">
                  <c:v>2.8936220001810758E-2</c:v>
                </c:pt>
                <c:pt idx="29">
                  <c:v>2.9507063240266695E-2</c:v>
                </c:pt>
                <c:pt idx="30">
                  <c:v>3.0152650270251095E-2</c:v>
                </c:pt>
                <c:pt idx="31">
                  <c:v>3.0747677458558036E-2</c:v>
                </c:pt>
                <c:pt idx="32">
                  <c:v>3.1343142362021466E-2</c:v>
                </c:pt>
                <c:pt idx="33">
                  <c:v>3.1957860746999432E-2</c:v>
                </c:pt>
                <c:pt idx="34">
                  <c:v>3.25801577944132E-2</c:v>
                </c:pt>
                <c:pt idx="35">
                  <c:v>3.322036243128805E-2</c:v>
                </c:pt>
                <c:pt idx="36">
                  <c:v>3.384400732724939E-2</c:v>
                </c:pt>
                <c:pt idx="37">
                  <c:v>3.4474755166770808E-2</c:v>
                </c:pt>
                <c:pt idx="38">
                  <c:v>3.5112724139093519E-2</c:v>
                </c:pt>
                <c:pt idx="39">
                  <c:v>3.5755322234128868E-2</c:v>
                </c:pt>
                <c:pt idx="40">
                  <c:v>3.6400012539555812E-2</c:v>
                </c:pt>
                <c:pt idx="41">
                  <c:v>3.7048266489211744E-2</c:v>
                </c:pt>
                <c:pt idx="42">
                  <c:v>3.7700699603551088E-2</c:v>
                </c:pt>
                <c:pt idx="43">
                  <c:v>3.8357463350927191E-2</c:v>
                </c:pt>
                <c:pt idx="44">
                  <c:v>3.9016852203155553E-2</c:v>
                </c:pt>
                <c:pt idx="45">
                  <c:v>3.9678698041649127E-2</c:v>
                </c:pt>
                <c:pt idx="46">
                  <c:v>4.034215165655556E-2</c:v>
                </c:pt>
                <c:pt idx="47">
                  <c:v>4.1008374068831642E-2</c:v>
                </c:pt>
                <c:pt idx="48">
                  <c:v>4.1676891796911149E-2</c:v>
                </c:pt>
                <c:pt idx="49">
                  <c:v>4.2347240895167178E-2</c:v>
                </c:pt>
              </c:numCache>
            </c:numRef>
          </c:yVal>
          <c:smooth val="1"/>
          <c:extLst>
            <c:ext xmlns:c16="http://schemas.microsoft.com/office/drawing/2014/chart" uri="{C3380CC4-5D6E-409C-BE32-E72D297353CC}">
              <c16:uniqueId val="{0000000B-EAD3-4551-860B-51478F529FD2}"/>
            </c:ext>
          </c:extLst>
        </c:ser>
        <c:ser>
          <c:idx val="12"/>
          <c:order val="12"/>
          <c:tx>
            <c:strRef>
              <c:f>'Net Zero 2050 - Valores'!$C$96</c:f>
              <c:strCache>
                <c:ptCount val="1"/>
                <c:pt idx="0">
                  <c:v>Importación de verduras</c:v>
                </c:pt>
              </c:strCache>
            </c:strRef>
          </c:tx>
          <c:spPr>
            <a:ln w="19050" cap="rnd">
              <a:solidFill>
                <a:schemeClr val="accent1">
                  <a:lumMod val="80000"/>
                  <a:lumOff val="20000"/>
                </a:schemeClr>
              </a:solidFill>
              <a:round/>
            </a:ln>
            <a:effectLst/>
          </c:spPr>
          <c:marker>
            <c:symbol val="none"/>
          </c:marker>
          <c:xVal>
            <c:strRef>
              <c:f>'Net Zero 2050 - Valores'!#REF!</c:f>
              <c:strCache>
                <c:ptCount val="1"/>
                <c:pt idx="0">
                  <c:v>#REF!</c:v>
                </c:pt>
              </c:strCache>
            </c:strRef>
          </c:xVal>
          <c:yVal>
            <c:numRef>
              <c:f>'Net Zero 2050 - Valores'!$D$96:$BB$96</c:f>
              <c:numCache>
                <c:formatCode>0.00</c:formatCode>
                <c:ptCount val="50"/>
                <c:pt idx="1">
                  <c:v>4.1598353062891443E-4</c:v>
                </c:pt>
                <c:pt idx="2">
                  <c:v>4.185798215598645E-4</c:v>
                </c:pt>
                <c:pt idx="3">
                  <c:v>4.376279898456416E-4</c:v>
                </c:pt>
                <c:pt idx="4">
                  <c:v>5.0637962386270981E-4</c:v>
                </c:pt>
                <c:pt idx="5">
                  <c:v>5.5825212524608051E-4</c:v>
                </c:pt>
                <c:pt idx="6">
                  <c:v>6.4438289333843186E-4</c:v>
                </c:pt>
                <c:pt idx="7">
                  <c:v>7.2967767490001811E-4</c:v>
                </c:pt>
                <c:pt idx="8">
                  <c:v>8.1334143565077162E-4</c:v>
                </c:pt>
                <c:pt idx="9">
                  <c:v>9.0406234806491767E-4</c:v>
                </c:pt>
                <c:pt idx="10">
                  <c:v>7.9072947169801918E-4</c:v>
                </c:pt>
                <c:pt idx="11">
                  <c:v>8.4153977765939682E-4</c:v>
                </c:pt>
                <c:pt idx="12">
                  <c:v>8.8842170631557701E-4</c:v>
                </c:pt>
                <c:pt idx="13">
                  <c:v>9.2143118840297953E-4</c:v>
                </c:pt>
                <c:pt idx="14">
                  <c:v>9.420126256942154E-4</c:v>
                </c:pt>
                <c:pt idx="15">
                  <c:v>9.4773073329403892E-4</c:v>
                </c:pt>
                <c:pt idx="16">
                  <c:v>9.7993438832760771E-4</c:v>
                </c:pt>
                <c:pt idx="17">
                  <c:v>1.0087317861379634E-3</c:v>
                </c:pt>
                <c:pt idx="18">
                  <c:v>1.0361060316563552E-3</c:v>
                </c:pt>
                <c:pt idx="19">
                  <c:v>1.0592399635450296E-3</c:v>
                </c:pt>
                <c:pt idx="20">
                  <c:v>1.0832055238960208E-3</c:v>
                </c:pt>
                <c:pt idx="21">
                  <c:v>1.1113315191467715E-3</c:v>
                </c:pt>
                <c:pt idx="22">
                  <c:v>1.1331854309462566E-3</c:v>
                </c:pt>
                <c:pt idx="23">
                  <c:v>1.1596403652289491E-3</c:v>
                </c:pt>
                <c:pt idx="24">
                  <c:v>1.1827371835877133E-3</c:v>
                </c:pt>
                <c:pt idx="25">
                  <c:v>1.2117592499001698E-3</c:v>
                </c:pt>
                <c:pt idx="26">
                  <c:v>1.2365685139042173E-3</c:v>
                </c:pt>
                <c:pt idx="27">
                  <c:v>1.2608517893026121E-3</c:v>
                </c:pt>
                <c:pt idx="28">
                  <c:v>1.2859181351796787E-3</c:v>
                </c:pt>
                <c:pt idx="29">
                  <c:v>1.3112862611003849E-3</c:v>
                </c:pt>
                <c:pt idx="30">
                  <c:v>1.3399759817909855E-3</c:v>
                </c:pt>
                <c:pt idx="31">
                  <c:v>1.3664188361901084E-3</c:v>
                </c:pt>
                <c:pt idx="32">
                  <c:v>1.3928811425376109E-3</c:v>
                </c:pt>
                <c:pt idx="33">
                  <c:v>1.420199068625471E-3</c:v>
                </c:pt>
                <c:pt idx="34">
                  <c:v>1.4478537885124522E-3</c:v>
                </c:pt>
                <c:pt idx="35">
                  <c:v>1.4763043170449273E-3</c:v>
                </c:pt>
                <c:pt idx="36">
                  <c:v>1.504018934972865E-3</c:v>
                </c:pt>
                <c:pt idx="37">
                  <c:v>1.532049205876087E-3</c:v>
                </c:pt>
                <c:pt idx="38">
                  <c:v>1.5604003820539143E-3</c:v>
                </c:pt>
                <c:pt idx="39">
                  <c:v>1.5889572752481932E-3</c:v>
                </c:pt>
                <c:pt idx="40">
                  <c:v>1.6176071457313164E-3</c:v>
                </c:pt>
                <c:pt idx="41">
                  <c:v>1.6464153836425659E-3</c:v>
                </c:pt>
                <c:pt idx="42">
                  <c:v>1.6754093425517891E-3</c:v>
                </c:pt>
                <c:pt idx="43">
                  <c:v>1.7045957536734437E-3</c:v>
                </c:pt>
                <c:pt idx="44">
                  <c:v>1.7338988237759895E-3</c:v>
                </c:pt>
                <c:pt idx="45">
                  <c:v>1.7633110817128878E-3</c:v>
                </c:pt>
                <c:pt idx="46">
                  <c:v>1.7927947888178694E-3</c:v>
                </c:pt>
                <c:pt idx="47">
                  <c:v>1.8224015405620623E-3</c:v>
                </c:pt>
                <c:pt idx="48">
                  <c:v>1.8521102955470871E-3</c:v>
                </c:pt>
                <c:pt idx="49">
                  <c:v>1.8819004361492401E-3</c:v>
                </c:pt>
              </c:numCache>
            </c:numRef>
          </c:yVal>
          <c:smooth val="1"/>
          <c:extLst>
            <c:ext xmlns:c16="http://schemas.microsoft.com/office/drawing/2014/chart" uri="{C3380CC4-5D6E-409C-BE32-E72D297353CC}">
              <c16:uniqueId val="{0000000C-EAD3-4551-860B-51478F529FD2}"/>
            </c:ext>
          </c:extLst>
        </c:ser>
        <c:ser>
          <c:idx val="13"/>
          <c:order val="13"/>
          <c:tx>
            <c:strRef>
              <c:f>'Net Zero 2050 - Valores'!$C$97</c:f>
              <c:strCache>
                <c:ptCount val="1"/>
                <c:pt idx="0">
                  <c:v>Importación de florícola</c:v>
                </c:pt>
              </c:strCache>
            </c:strRef>
          </c:tx>
          <c:spPr>
            <a:ln w="19050" cap="rnd">
              <a:solidFill>
                <a:schemeClr val="accent2">
                  <a:lumMod val="80000"/>
                  <a:lumOff val="20000"/>
                </a:schemeClr>
              </a:solidFill>
              <a:round/>
            </a:ln>
            <a:effectLst/>
          </c:spPr>
          <c:marker>
            <c:symbol val="none"/>
          </c:marker>
          <c:xVal>
            <c:strRef>
              <c:f>'Net Zero 2050 - Valores'!#REF!</c:f>
              <c:strCache>
                <c:ptCount val="1"/>
                <c:pt idx="0">
                  <c:v>#REF!</c:v>
                </c:pt>
              </c:strCache>
            </c:strRef>
          </c:xVal>
          <c:yVal>
            <c:numRef>
              <c:f>'Net Zero 2050 - Valores'!$D$97:$BB$97</c:f>
              <c:numCache>
                <c:formatCode>0.00</c:formatCode>
                <c:ptCount val="50"/>
                <c:pt idx="1">
                  <c:v>4.9944850040245774E-5</c:v>
                </c:pt>
                <c:pt idx="2">
                  <c:v>5.0185684352657694E-5</c:v>
                </c:pt>
                <c:pt idx="3">
                  <c:v>5.2395613549012142E-5</c:v>
                </c:pt>
                <c:pt idx="4">
                  <c:v>6.0541841340071459E-5</c:v>
                </c:pt>
                <c:pt idx="5">
                  <c:v>6.6650073955009252E-5</c:v>
                </c:pt>
                <c:pt idx="6">
                  <c:v>7.6825673763751074E-5</c:v>
                </c:pt>
                <c:pt idx="7">
                  <c:v>8.6873402581190924E-5</c:v>
                </c:pt>
                <c:pt idx="8">
                  <c:v>9.6699301621950117E-5</c:v>
                </c:pt>
                <c:pt idx="9">
                  <c:v>1.0733583829769914E-4</c:v>
                </c:pt>
                <c:pt idx="10">
                  <c:v>9.3750045291226067E-5</c:v>
                </c:pt>
                <c:pt idx="11">
                  <c:v>9.9636084973710732E-5</c:v>
                </c:pt>
                <c:pt idx="12">
                  <c:v>1.0504148721779553E-4</c:v>
                </c:pt>
                <c:pt idx="13">
                  <c:v>1.0879415189599752E-4</c:v>
                </c:pt>
                <c:pt idx="14">
                  <c:v>1.1107122199263915E-4</c:v>
                </c:pt>
                <c:pt idx="15">
                  <c:v>1.1159203852671852E-4</c:v>
                </c:pt>
                <c:pt idx="16">
                  <c:v>1.1522584422049654E-4</c:v>
                </c:pt>
                <c:pt idx="17">
                  <c:v>1.1844984268539395E-4</c:v>
                </c:pt>
                <c:pt idx="18">
                  <c:v>1.2149826886178564E-4</c:v>
                </c:pt>
                <c:pt idx="19">
                  <c:v>1.24041946150748E-4</c:v>
                </c:pt>
                <c:pt idx="20">
                  <c:v>1.2667608155353643E-4</c:v>
                </c:pt>
                <c:pt idx="21">
                  <c:v>1.2978907551790974E-4</c:v>
                </c:pt>
                <c:pt idx="22">
                  <c:v>1.3216225758466051E-4</c:v>
                </c:pt>
                <c:pt idx="23">
                  <c:v>1.3506504020848443E-4</c:v>
                </c:pt>
                <c:pt idx="24">
                  <c:v>1.3756952541345407E-4</c:v>
                </c:pt>
                <c:pt idx="25">
                  <c:v>1.4075566614788634E-4</c:v>
                </c:pt>
                <c:pt idx="26">
                  <c:v>1.434446884421977E-4</c:v>
                </c:pt>
                <c:pt idx="27">
                  <c:v>1.4606570426180436E-4</c:v>
                </c:pt>
                <c:pt idx="28">
                  <c:v>1.4877044131723929E-4</c:v>
                </c:pt>
                <c:pt idx="29">
                  <c:v>1.5150296452885308E-4</c:v>
                </c:pt>
                <c:pt idx="30">
                  <c:v>1.5461160816964949E-4</c:v>
                </c:pt>
                <c:pt idx="31">
                  <c:v>1.5745322360460534E-4</c:v>
                </c:pt>
                <c:pt idx="32">
                  <c:v>1.6028968428711518E-4</c:v>
                </c:pt>
                <c:pt idx="33">
                  <c:v>1.632171153612878E-4</c:v>
                </c:pt>
                <c:pt idx="34">
                  <c:v>1.6617561646425872E-4</c:v>
                </c:pt>
                <c:pt idx="35">
                  <c:v>1.6921768604054467E-4</c:v>
                </c:pt>
                <c:pt idx="36">
                  <c:v>1.7216766370511372E-4</c:v>
                </c:pt>
                <c:pt idx="37">
                  <c:v>1.7514613653558554E-4</c:v>
                </c:pt>
                <c:pt idx="38">
                  <c:v>1.7815360006653277E-4</c:v>
                </c:pt>
                <c:pt idx="39">
                  <c:v>1.8117681445634179E-4</c:v>
                </c:pt>
                <c:pt idx="40">
                  <c:v>1.8420288793191504E-4</c:v>
                </c:pt>
                <c:pt idx="41">
                  <c:v>1.8723925383401131E-4</c:v>
                </c:pt>
                <c:pt idx="42">
                  <c:v>1.9028898676441239E-4</c:v>
                </c:pt>
                <c:pt idx="43">
                  <c:v>1.933528062182725E-4</c:v>
                </c:pt>
                <c:pt idx="44">
                  <c:v>1.9642207937025508E-4</c:v>
                </c:pt>
                <c:pt idx="45">
                  <c:v>1.9949594783325871E-4</c:v>
                </c:pt>
                <c:pt idx="46">
                  <c:v>2.02570137700017E-4</c:v>
                </c:pt>
                <c:pt idx="47">
                  <c:v>2.056504780626716E-4</c:v>
                </c:pt>
                <c:pt idx="48">
                  <c:v>2.0873458181677696E-4</c:v>
                </c:pt>
                <c:pt idx="49">
                  <c:v>2.1182012181623954E-4</c:v>
                </c:pt>
              </c:numCache>
            </c:numRef>
          </c:yVal>
          <c:smooth val="1"/>
          <c:extLst>
            <c:ext xmlns:c16="http://schemas.microsoft.com/office/drawing/2014/chart" uri="{C3380CC4-5D6E-409C-BE32-E72D297353CC}">
              <c16:uniqueId val="{0000000D-EAD3-4551-860B-51478F529FD2}"/>
            </c:ext>
          </c:extLst>
        </c:ser>
        <c:ser>
          <c:idx val="14"/>
          <c:order val="14"/>
          <c:tx>
            <c:strRef>
              <c:f>'Net Zero 2050 - Valores'!$C$98</c:f>
              <c:strCache>
                <c:ptCount val="1"/>
                <c:pt idx="0">
                  <c:v>Importación de arroz</c:v>
                </c:pt>
              </c:strCache>
            </c:strRef>
          </c:tx>
          <c:spPr>
            <a:ln w="19050" cap="rnd">
              <a:solidFill>
                <a:schemeClr val="accent3">
                  <a:lumMod val="80000"/>
                  <a:lumOff val="20000"/>
                </a:schemeClr>
              </a:solidFill>
              <a:round/>
            </a:ln>
            <a:effectLst/>
          </c:spPr>
          <c:marker>
            <c:symbol val="none"/>
          </c:marker>
          <c:xVal>
            <c:strRef>
              <c:f>'Net Zero 2050 - Valores'!#REF!</c:f>
              <c:strCache>
                <c:ptCount val="1"/>
                <c:pt idx="0">
                  <c:v>#REF!</c:v>
                </c:pt>
              </c:strCache>
            </c:strRef>
          </c:xVal>
          <c:yVal>
            <c:numRef>
              <c:f>'Net Zero 2050 - Valores'!$D$98:$BB$98</c:f>
              <c:numCache>
                <c:formatCode>0.00</c:formatCode>
                <c:ptCount val="50"/>
                <c:pt idx="1">
                  <c:v>7.5466631214215324E-4</c:v>
                </c:pt>
                <c:pt idx="2">
                  <c:v>7.5669902846964429E-4</c:v>
                </c:pt>
                <c:pt idx="3">
                  <c:v>7.8834446053263282E-4</c:v>
                </c:pt>
                <c:pt idx="4">
                  <c:v>9.089775648014987E-4</c:v>
                </c:pt>
                <c:pt idx="5">
                  <c:v>9.9855801527923369E-4</c:v>
                </c:pt>
                <c:pt idx="6">
                  <c:v>1.1485577754965616E-3</c:v>
                </c:pt>
                <c:pt idx="7">
                  <c:v>1.2960022989094492E-3</c:v>
                </c:pt>
                <c:pt idx="8">
                  <c:v>1.4395057811810554E-3</c:v>
                </c:pt>
                <c:pt idx="9">
                  <c:v>1.5944269391487997E-3</c:v>
                </c:pt>
                <c:pt idx="10">
                  <c:v>1.7628224713146564E-3</c:v>
                </c:pt>
                <c:pt idx="11">
                  <c:v>1.9379801320644739E-3</c:v>
                </c:pt>
                <c:pt idx="12">
                  <c:v>2.1186744877604064E-3</c:v>
                </c:pt>
                <c:pt idx="13">
                  <c:v>2.3184439020437742E-3</c:v>
                </c:pt>
                <c:pt idx="14">
                  <c:v>2.5499055953652357E-3</c:v>
                </c:pt>
                <c:pt idx="15">
                  <c:v>2.7860858223031052E-3</c:v>
                </c:pt>
                <c:pt idx="16">
                  <c:v>3.0533242460714935E-3</c:v>
                </c:pt>
                <c:pt idx="17">
                  <c:v>3.3401632731688362E-3</c:v>
                </c:pt>
                <c:pt idx="18">
                  <c:v>3.657109387160626E-3</c:v>
                </c:pt>
                <c:pt idx="19">
                  <c:v>4.0055776566983569E-3</c:v>
                </c:pt>
                <c:pt idx="20">
                  <c:v>4.3723080096092345E-3</c:v>
                </c:pt>
                <c:pt idx="21">
                  <c:v>4.7804481631258042E-3</c:v>
                </c:pt>
                <c:pt idx="22">
                  <c:v>5.2164366297332556E-3</c:v>
                </c:pt>
                <c:pt idx="23">
                  <c:v>5.7181708818981733E-3</c:v>
                </c:pt>
                <c:pt idx="24">
                  <c:v>6.2603565314708369E-3</c:v>
                </c:pt>
                <c:pt idx="25">
                  <c:v>6.8659118472427791E-3</c:v>
                </c:pt>
                <c:pt idx="26">
                  <c:v>7.5039027034590798E-3</c:v>
                </c:pt>
                <c:pt idx="27">
                  <c:v>8.2314483863685523E-3</c:v>
                </c:pt>
                <c:pt idx="28">
                  <c:v>9.0031517584053464E-3</c:v>
                </c:pt>
                <c:pt idx="29">
                  <c:v>9.8679918036532303E-3</c:v>
                </c:pt>
                <c:pt idx="30">
                  <c:v>1.0048244176462438E-2</c:v>
                </c:pt>
                <c:pt idx="31">
                  <c:v>1.021030262731642E-2</c:v>
                </c:pt>
                <c:pt idx="32">
                  <c:v>1.0371227071334902E-2</c:v>
                </c:pt>
                <c:pt idx="33">
                  <c:v>1.0537226355570122E-2</c:v>
                </c:pt>
                <c:pt idx="34">
                  <c:v>1.0704403630347409E-2</c:v>
                </c:pt>
                <c:pt idx="35">
                  <c:v>1.0876120626943415E-2</c:v>
                </c:pt>
                <c:pt idx="36">
                  <c:v>1.1041077252326557E-2</c:v>
                </c:pt>
                <c:pt idx="37">
                  <c:v>1.1207029889700267E-2</c:v>
                </c:pt>
                <c:pt idx="38">
                  <c:v>1.13739988121119E-2</c:v>
                </c:pt>
                <c:pt idx="39">
                  <c:v>1.1541129069085837E-2</c:v>
                </c:pt>
                <c:pt idx="40">
                  <c:v>1.1707595409325042E-2</c:v>
                </c:pt>
                <c:pt idx="41">
                  <c:v>1.1873868873457347E-2</c:v>
                </c:pt>
                <c:pt idx="42">
                  <c:v>1.2040140473472674E-2</c:v>
                </c:pt>
                <c:pt idx="43">
                  <c:v>1.2206450795147261E-2</c:v>
                </c:pt>
                <c:pt idx="44">
                  <c:v>1.2372250936416859E-2</c:v>
                </c:pt>
                <c:pt idx="45">
                  <c:v>1.2537485506016235E-2</c:v>
                </c:pt>
                <c:pt idx="46">
                  <c:v>1.2701885437275455E-2</c:v>
                </c:pt>
                <c:pt idx="47">
                  <c:v>1.2865816153347953E-2</c:v>
                </c:pt>
                <c:pt idx="48">
                  <c:v>1.3029126914343221E-2</c:v>
                </c:pt>
                <c:pt idx="49">
                  <c:v>1.3191672071558512E-2</c:v>
                </c:pt>
              </c:numCache>
            </c:numRef>
          </c:yVal>
          <c:smooth val="1"/>
          <c:extLst>
            <c:ext xmlns:c16="http://schemas.microsoft.com/office/drawing/2014/chart" uri="{C3380CC4-5D6E-409C-BE32-E72D297353CC}">
              <c16:uniqueId val="{0000000E-EAD3-4551-860B-51478F529FD2}"/>
            </c:ext>
          </c:extLst>
        </c:ser>
        <c:dLbls>
          <c:showLegendKey val="0"/>
          <c:showVal val="0"/>
          <c:showCatName val="0"/>
          <c:showSerName val="0"/>
          <c:showPercent val="0"/>
          <c:showBubbleSize val="0"/>
        </c:dLbls>
        <c:axId val="710320448"/>
        <c:axId val="710321280"/>
      </c:scatterChart>
      <c:valAx>
        <c:axId val="710320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21280"/>
        <c:crosses val="autoZero"/>
        <c:crossBetween val="midCat"/>
      </c:valAx>
      <c:valAx>
        <c:axId val="710321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204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DDP70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2070 - Valores'!$C$84</c:f>
              <c:strCache>
                <c:ptCount val="1"/>
                <c:pt idx="0">
                  <c:v>Importación de banano y plátano</c:v>
                </c:pt>
              </c:strCache>
            </c:strRef>
          </c:tx>
          <c:spPr>
            <a:ln w="19050" cap="rnd">
              <a:solidFill>
                <a:schemeClr val="accent1"/>
              </a:solidFill>
              <a:round/>
            </a:ln>
            <a:effectLst/>
          </c:spPr>
          <c:marker>
            <c:symbol val="none"/>
          </c:marker>
          <c:xVal>
            <c:strRef>
              <c:f>'Net Zero 2070 - Valores'!#REF!</c:f>
              <c:strCache>
                <c:ptCount val="1"/>
                <c:pt idx="0">
                  <c:v>#REF!</c:v>
                </c:pt>
              </c:strCache>
            </c:strRef>
          </c:xVal>
          <c:yVal>
            <c:numRef>
              <c:f>'Net Zero 2070 - Valores'!$D$84:$BA$84</c:f>
              <c:numCache>
                <c:formatCode>0.00</c:formatCode>
                <c:ptCount val="50"/>
                <c:pt idx="0" formatCode="General">
                  <c:v>0</c:v>
                </c:pt>
                <c:pt idx="1">
                  <c:v>2.5908546713092353E-5</c:v>
                </c:pt>
                <c:pt idx="2">
                  <c:v>2.6029836479988656E-5</c:v>
                </c:pt>
                <c:pt idx="3">
                  <c:v>2.7172262608270568E-5</c:v>
                </c:pt>
                <c:pt idx="4">
                  <c:v>3.1392493737844934E-5</c:v>
                </c:pt>
                <c:pt idx="5">
                  <c:v>3.4554942770325005E-5</c:v>
                </c:pt>
                <c:pt idx="6">
                  <c:v>3.9824956096931678E-5</c:v>
                </c:pt>
                <c:pt idx="7">
                  <c:v>4.5027224676584E-5</c:v>
                </c:pt>
                <c:pt idx="8">
                  <c:v>5.0113084914208341E-5</c:v>
                </c:pt>
                <c:pt idx="9">
                  <c:v>5.5617573883578415E-5</c:v>
                </c:pt>
                <c:pt idx="10">
                  <c:v>4.8571139803139517E-5</c:v>
                </c:pt>
                <c:pt idx="11">
                  <c:v>5.1613465242984066E-5</c:v>
                </c:pt>
                <c:pt idx="12">
                  <c:v>5.4406002100659972E-5</c:v>
                </c:pt>
                <c:pt idx="13">
                  <c:v>5.634185284868546E-5</c:v>
                </c:pt>
                <c:pt idx="14">
                  <c:v>5.7513100361384408E-5</c:v>
                </c:pt>
                <c:pt idx="15">
                  <c:v>5.7774757388698097E-5</c:v>
                </c:pt>
                <c:pt idx="16">
                  <c:v>5.9647815226960929E-5</c:v>
                </c:pt>
                <c:pt idx="17">
                  <c:v>6.1308245410487603E-5</c:v>
                </c:pt>
                <c:pt idx="18">
                  <c:v>6.2877357135281879E-5</c:v>
                </c:pt>
                <c:pt idx="19">
                  <c:v>6.4184857931060566E-5</c:v>
                </c:pt>
                <c:pt idx="20">
                  <c:v>6.5538800856968911E-5</c:v>
                </c:pt>
                <c:pt idx="21">
                  <c:v>6.7140087000284456E-5</c:v>
                </c:pt>
                <c:pt idx="22">
                  <c:v>6.835828106589953E-5</c:v>
                </c:pt>
                <c:pt idx="23">
                  <c:v>6.9850029612397946E-5</c:v>
                </c:pt>
                <c:pt idx="24">
                  <c:v>7.1135415464255531E-5</c:v>
                </c:pt>
                <c:pt idx="25">
                  <c:v>7.277287690166619E-5</c:v>
                </c:pt>
                <c:pt idx="26">
                  <c:v>7.4152907937279468E-5</c:v>
                </c:pt>
                <c:pt idx="27">
                  <c:v>7.5497411746885609E-5</c:v>
                </c:pt>
                <c:pt idx="28">
                  <c:v>7.688481639772925E-5</c:v>
                </c:pt>
                <c:pt idx="29">
                  <c:v>7.8286201025112601E-5</c:v>
                </c:pt>
                <c:pt idx="30">
                  <c:v>7.9881530243139506E-5</c:v>
                </c:pt>
                <c:pt idx="31">
                  <c:v>8.1338481201309186E-5</c:v>
                </c:pt>
                <c:pt idx="32">
                  <c:v>8.2792373408882729E-5</c:v>
                </c:pt>
                <c:pt idx="33">
                  <c:v>8.4292851836442352E-5</c:v>
                </c:pt>
                <c:pt idx="34">
                  <c:v>8.5808966466465359E-5</c:v>
                </c:pt>
                <c:pt idx="35">
                  <c:v>8.7367816283912065E-5</c:v>
                </c:pt>
                <c:pt idx="36">
                  <c:v>8.887870218831521E-5</c:v>
                </c:pt>
                <c:pt idx="37">
                  <c:v>9.0403886722699954E-5</c:v>
                </c:pt>
                <c:pt idx="38">
                  <c:v>9.1943620003424791E-5</c:v>
                </c:pt>
                <c:pt idx="39">
                  <c:v>9.3491064270127892E-5</c:v>
                </c:pt>
                <c:pt idx="40">
                  <c:v>9.5039565098926552E-5</c:v>
                </c:pt>
                <c:pt idx="41">
                  <c:v>9.6592957028077838E-5</c:v>
                </c:pt>
                <c:pt idx="42">
                  <c:v>9.81528242198251E-5</c:v>
                </c:pt>
                <c:pt idx="43">
                  <c:v>9.9719535351770969E-5</c:v>
                </c:pt>
                <c:pt idx="44">
                  <c:v>1.0128863620696184E-4</c:v>
                </c:pt>
                <c:pt idx="45">
                  <c:v>1.0285968348746687E-4</c:v>
                </c:pt>
                <c:pt idx="46">
                  <c:v>1.0443047334346046E-4</c:v>
                </c:pt>
                <c:pt idx="47">
                  <c:v>1.0600401079148012E-4</c:v>
                </c:pt>
                <c:pt idx="48">
                  <c:v>1.0757906468900892E-4</c:v>
                </c:pt>
                <c:pt idx="49">
                  <c:v>1.0915443546283314E-4</c:v>
                </c:pt>
              </c:numCache>
            </c:numRef>
          </c:yVal>
          <c:smooth val="1"/>
          <c:extLst>
            <c:ext xmlns:c16="http://schemas.microsoft.com/office/drawing/2014/chart" uri="{C3380CC4-5D6E-409C-BE32-E72D297353CC}">
              <c16:uniqueId val="{00000000-11AE-42E0-A56F-5ACAF63FCF0E}"/>
            </c:ext>
          </c:extLst>
        </c:ser>
        <c:ser>
          <c:idx val="1"/>
          <c:order val="1"/>
          <c:tx>
            <c:strRef>
              <c:f>'Net Zero 2070 - Valores'!$C$85</c:f>
              <c:strCache>
                <c:ptCount val="1"/>
                <c:pt idx="0">
                  <c:v>Importación de cacao</c:v>
                </c:pt>
              </c:strCache>
            </c:strRef>
          </c:tx>
          <c:spPr>
            <a:ln w="19050" cap="rnd">
              <a:solidFill>
                <a:schemeClr val="accent2"/>
              </a:solidFill>
              <a:round/>
            </a:ln>
            <a:effectLst/>
          </c:spPr>
          <c:marker>
            <c:symbol val="none"/>
          </c:marker>
          <c:xVal>
            <c:strRef>
              <c:f>'Net Zero 2070 - Valores'!#REF!</c:f>
              <c:strCache>
                <c:ptCount val="1"/>
                <c:pt idx="0">
                  <c:v>#REF!</c:v>
                </c:pt>
              </c:strCache>
            </c:strRef>
          </c:xVal>
          <c:yVal>
            <c:numRef>
              <c:f>'Net Zero 2070 - Valores'!$D$85:$BA$85</c:f>
              <c:numCache>
                <c:formatCode>0.00</c:formatCode>
                <c:ptCount val="50"/>
                <c:pt idx="1">
                  <c:v>1.7367195753692639E-5</c:v>
                </c:pt>
                <c:pt idx="2">
                  <c:v>1.7570229675783932E-5</c:v>
                </c:pt>
                <c:pt idx="3">
                  <c:v>1.8468390682531153E-5</c:v>
                </c:pt>
                <c:pt idx="4">
                  <c:v>2.1483474903028944E-5</c:v>
                </c:pt>
                <c:pt idx="5">
                  <c:v>2.3809094050246529E-5</c:v>
                </c:pt>
                <c:pt idx="6">
                  <c:v>2.7626177314289275E-5</c:v>
                </c:pt>
                <c:pt idx="7">
                  <c:v>3.1445070678384106E-5</c:v>
                </c:pt>
                <c:pt idx="8">
                  <c:v>3.5230583640286694E-5</c:v>
                </c:pt>
                <c:pt idx="9">
                  <c:v>3.9359694789076777E-5</c:v>
                </c:pt>
                <c:pt idx="10">
                  <c:v>3.4599427498386251E-5</c:v>
                </c:pt>
                <c:pt idx="11">
                  <c:v>3.7007078012398855E-5</c:v>
                </c:pt>
                <c:pt idx="12">
                  <c:v>3.9262707110718067E-5</c:v>
                </c:pt>
                <c:pt idx="13">
                  <c:v>4.0922009125128678E-5</c:v>
                </c:pt>
                <c:pt idx="14">
                  <c:v>4.2040318848089117E-5</c:v>
                </c:pt>
                <c:pt idx="15">
                  <c:v>4.2500300598004533E-5</c:v>
                </c:pt>
                <c:pt idx="16">
                  <c:v>4.4155474674907331E-5</c:v>
                </c:pt>
                <c:pt idx="17">
                  <c:v>4.5669555504011991E-5</c:v>
                </c:pt>
                <c:pt idx="18">
                  <c:v>4.7130497872908242E-5</c:v>
                </c:pt>
                <c:pt idx="19">
                  <c:v>4.8408584552474576E-5</c:v>
                </c:pt>
                <c:pt idx="20">
                  <c:v>4.9733928909562246E-5</c:v>
                </c:pt>
                <c:pt idx="21">
                  <c:v>5.1260555092415955E-5</c:v>
                </c:pt>
                <c:pt idx="22">
                  <c:v>5.2507643939232276E-5</c:v>
                </c:pt>
                <c:pt idx="23">
                  <c:v>5.3977288639346719E-5</c:v>
                </c:pt>
                <c:pt idx="24">
                  <c:v>5.5300200439956566E-5</c:v>
                </c:pt>
                <c:pt idx="25">
                  <c:v>5.6910216064129793E-5</c:v>
                </c:pt>
                <c:pt idx="26">
                  <c:v>5.8332747380907504E-5</c:v>
                </c:pt>
                <c:pt idx="27">
                  <c:v>5.9739799078795949E-5</c:v>
                </c:pt>
                <c:pt idx="28">
                  <c:v>6.1193291785591696E-5</c:v>
                </c:pt>
                <c:pt idx="29">
                  <c:v>6.267066082462467E-5</c:v>
                </c:pt>
                <c:pt idx="30">
                  <c:v>6.431699146270779E-5</c:v>
                </c:pt>
                <c:pt idx="31">
                  <c:v>6.5865857145087025E-5</c:v>
                </c:pt>
                <c:pt idx="32">
                  <c:v>6.7425534832892477E-5</c:v>
                </c:pt>
                <c:pt idx="33">
                  <c:v>6.9036633537676822E-5</c:v>
                </c:pt>
                <c:pt idx="34">
                  <c:v>7.0674298688962894E-5</c:v>
                </c:pt>
                <c:pt idx="35">
                  <c:v>7.2361182447478817E-5</c:v>
                </c:pt>
                <c:pt idx="36">
                  <c:v>7.402232882109232E-5</c:v>
                </c:pt>
                <c:pt idx="37">
                  <c:v>7.5709207881710086E-5</c:v>
                </c:pt>
                <c:pt idx="38">
                  <c:v>7.7422219250825291E-5</c:v>
                </c:pt>
                <c:pt idx="39">
                  <c:v>7.915576593052698E-5</c:v>
                </c:pt>
                <c:pt idx="40">
                  <c:v>8.0904280939255444E-5</c:v>
                </c:pt>
                <c:pt idx="41">
                  <c:v>8.2671051940472223E-5</c:v>
                </c:pt>
                <c:pt idx="42">
                  <c:v>8.4457500753277163E-5</c:v>
                </c:pt>
                <c:pt idx="43">
                  <c:v>8.6264026803002159E-5</c:v>
                </c:pt>
                <c:pt idx="44">
                  <c:v>8.8086841938117812E-5</c:v>
                </c:pt>
                <c:pt idx="45">
                  <c:v>8.9925582664073813E-5</c:v>
                </c:pt>
                <c:pt idx="46">
                  <c:v>9.1778330070527701E-5</c:v>
                </c:pt>
                <c:pt idx="47">
                  <c:v>9.364772647293619E-5</c:v>
                </c:pt>
                <c:pt idx="48">
                  <c:v>9.5532707531898744E-5</c:v>
                </c:pt>
                <c:pt idx="49">
                  <c:v>9.7432214480765706E-5</c:v>
                </c:pt>
              </c:numCache>
            </c:numRef>
          </c:yVal>
          <c:smooth val="1"/>
          <c:extLst>
            <c:ext xmlns:c16="http://schemas.microsoft.com/office/drawing/2014/chart" uri="{C3380CC4-5D6E-409C-BE32-E72D297353CC}">
              <c16:uniqueId val="{00000001-11AE-42E0-A56F-5ACAF63FCF0E}"/>
            </c:ext>
          </c:extLst>
        </c:ser>
        <c:ser>
          <c:idx val="2"/>
          <c:order val="2"/>
          <c:tx>
            <c:strRef>
              <c:f>'Net Zero 2070 - Valores'!$C$86</c:f>
              <c:strCache>
                <c:ptCount val="1"/>
                <c:pt idx="0">
                  <c:v>Importación de café</c:v>
                </c:pt>
              </c:strCache>
            </c:strRef>
          </c:tx>
          <c:spPr>
            <a:ln w="19050" cap="rnd">
              <a:solidFill>
                <a:schemeClr val="accent3"/>
              </a:solidFill>
              <a:round/>
            </a:ln>
            <a:effectLst/>
          </c:spPr>
          <c:marker>
            <c:symbol val="none"/>
          </c:marker>
          <c:xVal>
            <c:strRef>
              <c:f>'Net Zero 2070 - Valores'!#REF!</c:f>
              <c:strCache>
                <c:ptCount val="1"/>
                <c:pt idx="0">
                  <c:v>#REF!</c:v>
                </c:pt>
              </c:strCache>
            </c:strRef>
          </c:xVal>
          <c:yVal>
            <c:numRef>
              <c:f>'Net Zero 2070 - Valores'!$D$86:$BA$86</c:f>
              <c:numCache>
                <c:formatCode>0.00</c:formatCode>
                <c:ptCount val="50"/>
                <c:pt idx="1">
                  <c:v>1.0626011642087839E-2</c:v>
                </c:pt>
                <c:pt idx="2">
                  <c:v>1.0684668730712979E-2</c:v>
                </c:pt>
                <c:pt idx="3">
                  <c:v>1.1162908331185287E-2</c:v>
                </c:pt>
                <c:pt idx="4">
                  <c:v>1.2907402454909102E-2</c:v>
                </c:pt>
                <c:pt idx="5">
                  <c:v>1.4219497246235929E-2</c:v>
                </c:pt>
                <c:pt idx="6">
                  <c:v>1.6401740865681302E-2</c:v>
                </c:pt>
                <c:pt idx="7">
                  <c:v>1.8559657034085495E-2</c:v>
                </c:pt>
                <c:pt idx="8">
                  <c:v>2.0673098940742058E-2</c:v>
                </c:pt>
                <c:pt idx="9">
                  <c:v>2.457024529929825E-2</c:v>
                </c:pt>
                <c:pt idx="10">
                  <c:v>2.2978321775668106E-2</c:v>
                </c:pt>
                <c:pt idx="11">
                  <c:v>2.6148401397507289E-2</c:v>
                </c:pt>
                <c:pt idx="12">
                  <c:v>2.9516890714081586E-2</c:v>
                </c:pt>
                <c:pt idx="13">
                  <c:v>3.2733778710162191E-2</c:v>
                </c:pt>
                <c:pt idx="14">
                  <c:v>3.5782656315526212E-2</c:v>
                </c:pt>
                <c:pt idx="15">
                  <c:v>3.8493222108134495E-2</c:v>
                </c:pt>
                <c:pt idx="16">
                  <c:v>4.2557937495059379E-2</c:v>
                </c:pt>
                <c:pt idx="17">
                  <c:v>4.6842964728523874E-2</c:v>
                </c:pt>
                <c:pt idx="18">
                  <c:v>5.1446849185209038E-2</c:v>
                </c:pt>
                <c:pt idx="19">
                  <c:v>5.623875064765993E-2</c:v>
                </c:pt>
                <c:pt idx="20">
                  <c:v>6.149498645682943E-2</c:v>
                </c:pt>
                <c:pt idx="21">
                  <c:v>6.7462249939849644E-2</c:v>
                </c:pt>
                <c:pt idx="22">
                  <c:v>7.3554173774449103E-2</c:v>
                </c:pt>
                <c:pt idx="23">
                  <c:v>8.048586464261788E-2</c:v>
                </c:pt>
                <c:pt idx="24">
                  <c:v>8.7775899553339934E-2</c:v>
                </c:pt>
                <c:pt idx="25">
                  <c:v>9.6160104064606206E-2</c:v>
                </c:pt>
                <c:pt idx="26">
                  <c:v>0.10492744528423596</c:v>
                </c:pt>
                <c:pt idx="27">
                  <c:v>0.11440054032940938</c:v>
                </c:pt>
                <c:pt idx="28">
                  <c:v>0.12475882159528709</c:v>
                </c:pt>
                <c:pt idx="29">
                  <c:v>0.13603483722632737</c:v>
                </c:pt>
                <c:pt idx="30">
                  <c:v>0.14570504627410505</c:v>
                </c:pt>
                <c:pt idx="31">
                  <c:v>0.15606251388616266</c:v>
                </c:pt>
                <c:pt idx="32">
                  <c:v>0.16715607223716517</c:v>
                </c:pt>
                <c:pt idx="33">
                  <c:v>0.17903802243926586</c:v>
                </c:pt>
                <c:pt idx="34">
                  <c:v>0.19176438091569856</c:v>
                </c:pt>
                <c:pt idx="35">
                  <c:v>0.20539514326887948</c:v>
                </c:pt>
                <c:pt idx="36">
                  <c:v>0.21999456688501873</c:v>
                </c:pt>
                <c:pt idx="37">
                  <c:v>0.23563147360540002</c:v>
                </c:pt>
                <c:pt idx="38">
                  <c:v>0.25237957388889803</c:v>
                </c:pt>
                <c:pt idx="39">
                  <c:v>0.27031781399141935</c:v>
                </c:pt>
                <c:pt idx="40">
                  <c:v>0.289530747796238</c:v>
                </c:pt>
                <c:pt idx="41">
                  <c:v>0.31010893504517334</c:v>
                </c:pt>
                <c:pt idx="42">
                  <c:v>0.33214936784475818</c:v>
                </c:pt>
                <c:pt idx="43">
                  <c:v>0.35575592745456341</c:v>
                </c:pt>
                <c:pt idx="44">
                  <c:v>0.38103987350730212</c:v>
                </c:pt>
                <c:pt idx="45">
                  <c:v>0.40812036796289675</c:v>
                </c:pt>
                <c:pt idx="46">
                  <c:v>0.43712503626208904</c:v>
                </c:pt>
                <c:pt idx="47">
                  <c:v>0.46819056832014988</c:v>
                </c:pt>
                <c:pt idx="48">
                  <c:v>0.50146336218865517</c:v>
                </c:pt>
                <c:pt idx="49">
                  <c:v>0.53710021341398217</c:v>
                </c:pt>
              </c:numCache>
            </c:numRef>
          </c:yVal>
          <c:smooth val="1"/>
          <c:extLst>
            <c:ext xmlns:c16="http://schemas.microsoft.com/office/drawing/2014/chart" uri="{C3380CC4-5D6E-409C-BE32-E72D297353CC}">
              <c16:uniqueId val="{00000002-11AE-42E0-A56F-5ACAF63FCF0E}"/>
            </c:ext>
          </c:extLst>
        </c:ser>
        <c:ser>
          <c:idx val="3"/>
          <c:order val="3"/>
          <c:tx>
            <c:strRef>
              <c:f>'Net Zero 2070 - Valores'!$C$87</c:f>
              <c:strCache>
                <c:ptCount val="1"/>
                <c:pt idx="0">
                  <c:v>Importación de caña de azúcar</c:v>
                </c:pt>
              </c:strCache>
            </c:strRef>
          </c:tx>
          <c:spPr>
            <a:ln w="19050" cap="rnd">
              <a:solidFill>
                <a:schemeClr val="accent4"/>
              </a:solidFill>
              <a:round/>
            </a:ln>
            <a:effectLst/>
          </c:spPr>
          <c:marker>
            <c:symbol val="none"/>
          </c:marker>
          <c:xVal>
            <c:strRef>
              <c:f>'Net Zero 2070 - Valores'!#REF!</c:f>
              <c:strCache>
                <c:ptCount val="1"/>
                <c:pt idx="0">
                  <c:v>#REF!</c:v>
                </c:pt>
              </c:strCache>
            </c:strRef>
          </c:xVal>
          <c:yVal>
            <c:numRef>
              <c:f>'Net Zero 2070 - Valores'!$D$87:$BA$87</c:f>
              <c:numCache>
                <c:formatCode>0.00</c:formatCode>
                <c:ptCount val="50"/>
                <c:pt idx="1">
                  <c:v>4.5504640865922444E-2</c:v>
                </c:pt>
                <c:pt idx="2">
                  <c:v>4.5755832925749994E-2</c:v>
                </c:pt>
                <c:pt idx="3">
                  <c:v>4.7803837577011482E-2</c:v>
                </c:pt>
                <c:pt idx="4">
                  <c:v>5.527442779153216E-2</c:v>
                </c:pt>
                <c:pt idx="5">
                  <c:v>6.0893318893146219E-2</c:v>
                </c:pt>
                <c:pt idx="6">
                  <c:v>6.0895725234182303E-2</c:v>
                </c:pt>
                <c:pt idx="7">
                  <c:v>6.0898065869217428E-2</c:v>
                </c:pt>
                <c:pt idx="8">
                  <c:v>6.0900340927257247E-2</c:v>
                </c:pt>
                <c:pt idx="9">
                  <c:v>6.090255053711513E-2</c:v>
                </c:pt>
                <c:pt idx="10">
                  <c:v>6.0904694827412342E-2</c:v>
                </c:pt>
                <c:pt idx="11">
                  <c:v>6.090677392657845E-2</c:v>
                </c:pt>
                <c:pt idx="12">
                  <c:v>6.0908787962851381E-2</c:v>
                </c:pt>
                <c:pt idx="13">
                  <c:v>6.091073706427786E-2</c:v>
                </c:pt>
                <c:pt idx="14">
                  <c:v>6.0912621358713524E-2</c:v>
                </c:pt>
                <c:pt idx="15">
                  <c:v>6.0914440973823231E-2</c:v>
                </c:pt>
                <c:pt idx="16">
                  <c:v>6.0916196037081378E-2</c:v>
                </c:pt>
                <c:pt idx="17">
                  <c:v>6.0917886675772012E-2</c:v>
                </c:pt>
                <c:pt idx="18">
                  <c:v>6.0919513016989245E-2</c:v>
                </c:pt>
                <c:pt idx="19">
                  <c:v>6.0921075187637362E-2</c:v>
                </c:pt>
                <c:pt idx="20">
                  <c:v>6.0922573314431162E-2</c:v>
                </c:pt>
                <c:pt idx="21">
                  <c:v>6.0924007523896193E-2</c:v>
                </c:pt>
                <c:pt idx="22">
                  <c:v>6.0925377942368984E-2</c:v>
                </c:pt>
                <c:pt idx="23">
                  <c:v>6.0926684695997303E-2</c:v>
                </c:pt>
                <c:pt idx="24">
                  <c:v>6.092792791074042E-2</c:v>
                </c:pt>
                <c:pt idx="25">
                  <c:v>6.092910771236934E-2</c:v>
                </c:pt>
                <c:pt idx="26">
                  <c:v>6.0930224226467114E-2</c:v>
                </c:pt>
                <c:pt idx="27">
                  <c:v>6.0931277578428984E-2</c:v>
                </c:pt>
                <c:pt idx="28">
                  <c:v>6.093226789346267E-2</c:v>
                </c:pt>
                <c:pt idx="29">
                  <c:v>6.0933195296588735E-2</c:v>
                </c:pt>
                <c:pt idx="30">
                  <c:v>6.0934059912640663E-2</c:v>
                </c:pt>
                <c:pt idx="31">
                  <c:v>6.0934861866265171E-2</c:v>
                </c:pt>
                <c:pt idx="32">
                  <c:v>6.0935601281922519E-2</c:v>
                </c:pt>
                <c:pt idx="33">
                  <c:v>6.0936278283886709E-2</c:v>
                </c:pt>
                <c:pt idx="34">
                  <c:v>6.0936892996245669E-2</c:v>
                </c:pt>
                <c:pt idx="35">
                  <c:v>6.0937445542901633E-2</c:v>
                </c:pt>
                <c:pt idx="36">
                  <c:v>6.0937936047571285E-2</c:v>
                </c:pt>
                <c:pt idx="37">
                  <c:v>6.0938364633786067E-2</c:v>
                </c:pt>
                <c:pt idx="38">
                  <c:v>6.0938731424892353E-2</c:v>
                </c:pt>
                <c:pt idx="39">
                  <c:v>6.0939036544051813E-2</c:v>
                </c:pt>
                <c:pt idx="40">
                  <c:v>6.0939280114241517E-2</c:v>
                </c:pt>
                <c:pt idx="41">
                  <c:v>6.0939462258254293E-2</c:v>
                </c:pt>
                <c:pt idx="42">
                  <c:v>6.0939583098698936E-2</c:v>
                </c:pt>
                <c:pt idx="43">
                  <c:v>6.0939642758000422E-2</c:v>
                </c:pt>
                <c:pt idx="44">
                  <c:v>6.0939641358400229E-2</c:v>
                </c:pt>
                <c:pt idx="45">
                  <c:v>6.0939579021956465E-2</c:v>
                </c:pt>
                <c:pt idx="46">
                  <c:v>6.093945587054423E-2</c:v>
                </c:pt>
                <c:pt idx="47">
                  <c:v>6.0939272025855785E-2</c:v>
                </c:pt>
                <c:pt idx="48">
                  <c:v>6.0939027609400863E-2</c:v>
                </c:pt>
                <c:pt idx="49">
                  <c:v>6.0938722742506814E-2</c:v>
                </c:pt>
              </c:numCache>
            </c:numRef>
          </c:yVal>
          <c:smooth val="1"/>
          <c:extLst>
            <c:ext xmlns:c16="http://schemas.microsoft.com/office/drawing/2014/chart" uri="{C3380CC4-5D6E-409C-BE32-E72D297353CC}">
              <c16:uniqueId val="{00000003-11AE-42E0-A56F-5ACAF63FCF0E}"/>
            </c:ext>
          </c:extLst>
        </c:ser>
        <c:ser>
          <c:idx val="4"/>
          <c:order val="4"/>
          <c:tx>
            <c:strRef>
              <c:f>'Net Zero 2070 - Valores'!$C$88</c:f>
              <c:strCache>
                <c:ptCount val="1"/>
                <c:pt idx="0">
                  <c:v>Importación de maiz</c:v>
                </c:pt>
              </c:strCache>
            </c:strRef>
          </c:tx>
          <c:spPr>
            <a:ln w="19050" cap="rnd">
              <a:solidFill>
                <a:schemeClr val="accent5"/>
              </a:solidFill>
              <a:round/>
            </a:ln>
            <a:effectLst/>
          </c:spPr>
          <c:marker>
            <c:symbol val="none"/>
          </c:marker>
          <c:xVal>
            <c:strRef>
              <c:f>'Net Zero 2070 - Valores'!#REF!</c:f>
              <c:strCache>
                <c:ptCount val="1"/>
                <c:pt idx="0">
                  <c:v>#REF!</c:v>
                </c:pt>
              </c:strCache>
            </c:strRef>
          </c:xVal>
          <c:yVal>
            <c:numRef>
              <c:f>'Net Zero 2070 - Valores'!$D$88:$BA$88</c:f>
              <c:numCache>
                <c:formatCode>0.00</c:formatCode>
                <c:ptCount val="50"/>
                <c:pt idx="1">
                  <c:v>6.6049784205147247E-2</c:v>
                </c:pt>
                <c:pt idx="2">
                  <c:v>6.6414388364853555E-2</c:v>
                </c:pt>
                <c:pt idx="3">
                  <c:v>6.9387058024318105E-2</c:v>
                </c:pt>
                <c:pt idx="4">
                  <c:v>8.0230586556013353E-2</c:v>
                </c:pt>
                <c:pt idx="5">
                  <c:v>8.8386382045694073E-2</c:v>
                </c:pt>
                <c:pt idx="6">
                  <c:v>0.10195089947728854</c:v>
                </c:pt>
                <c:pt idx="7">
                  <c:v>0.11536420091687651</c:v>
                </c:pt>
                <c:pt idx="8">
                  <c:v>0.12850105664098271</c:v>
                </c:pt>
                <c:pt idx="9">
                  <c:v>0.14273380069749358</c:v>
                </c:pt>
                <c:pt idx="10">
                  <c:v>0.12475324960059131</c:v>
                </c:pt>
                <c:pt idx="11">
                  <c:v>0.13267678086185189</c:v>
                </c:pt>
                <c:pt idx="12">
                  <c:v>0.13997053166466347</c:v>
                </c:pt>
                <c:pt idx="13">
                  <c:v>0.14507025330184253</c:v>
                </c:pt>
                <c:pt idx="14">
                  <c:v>0.14820778841414559</c:v>
                </c:pt>
                <c:pt idx="15">
                  <c:v>0.14900434662612466</c:v>
                </c:pt>
                <c:pt idx="16">
                  <c:v>0.1539612635100864</c:v>
                </c:pt>
                <c:pt idx="17">
                  <c:v>0.15837677330170011</c:v>
                </c:pt>
                <c:pt idx="18">
                  <c:v>0.16256315550202463</c:v>
                </c:pt>
                <c:pt idx="19">
                  <c:v>0.16607919278287819</c:v>
                </c:pt>
                <c:pt idx="20">
                  <c:v>0.16972096547373086</c:v>
                </c:pt>
                <c:pt idx="21">
                  <c:v>0.17400944707799845</c:v>
                </c:pt>
                <c:pt idx="22">
                  <c:v>0.17731094707667125</c:v>
                </c:pt>
                <c:pt idx="23">
                  <c:v>0.1813276630157736</c:v>
                </c:pt>
                <c:pt idx="24">
                  <c:v>0.18481446593064962</c:v>
                </c:pt>
                <c:pt idx="25">
                  <c:v>0.1892220832907405</c:v>
                </c:pt>
                <c:pt idx="26">
                  <c:v>0.19296663178573098</c:v>
                </c:pt>
                <c:pt idx="27">
                  <c:v>0.1966244022375041</c:v>
                </c:pt>
                <c:pt idx="28">
                  <c:v>0.20039958874021235</c:v>
                </c:pt>
                <c:pt idx="29">
                  <c:v>0.20421701577542636</c:v>
                </c:pt>
                <c:pt idx="30">
                  <c:v>0.20854660131372291</c:v>
                </c:pt>
                <c:pt idx="31">
                  <c:v>0.21252127148287353</c:v>
                </c:pt>
                <c:pt idx="32">
                  <c:v>0.21649399703486902</c:v>
                </c:pt>
                <c:pt idx="33">
                  <c:v>0.22059467596008792</c:v>
                </c:pt>
                <c:pt idx="34">
                  <c:v>0.22474253666135069</c:v>
                </c:pt>
                <c:pt idx="35">
                  <c:v>0.22900870561868888</c:v>
                </c:pt>
                <c:pt idx="36">
                  <c:v>0.23315551691518041</c:v>
                </c:pt>
                <c:pt idx="37">
                  <c:v>0.23734612865736485</c:v>
                </c:pt>
                <c:pt idx="38">
                  <c:v>0.24158128403497955</c:v>
                </c:pt>
                <c:pt idx="39">
                  <c:v>0.24584309005866695</c:v>
                </c:pt>
                <c:pt idx="40">
                  <c:v>0.25011407886091158</c:v>
                </c:pt>
                <c:pt idx="41">
                  <c:v>0.25440435239953019</c:v>
                </c:pt>
                <c:pt idx="42">
                  <c:v>0.25871811303108422</c:v>
                </c:pt>
                <c:pt idx="43">
                  <c:v>0.26305636994333598</c:v>
                </c:pt>
                <c:pt idx="44">
                  <c:v>0.26740740267841789</c:v>
                </c:pt>
                <c:pt idx="45">
                  <c:v>0.27177005092875334</c:v>
                </c:pt>
                <c:pt idx="46">
                  <c:v>0.27613849536355733</c:v>
                </c:pt>
                <c:pt idx="47">
                  <c:v>0.28052068256897772</c:v>
                </c:pt>
                <c:pt idx="48">
                  <c:v>0.2849133651472977</c:v>
                </c:pt>
                <c:pt idx="49">
                  <c:v>0.28931336908781802</c:v>
                </c:pt>
              </c:numCache>
            </c:numRef>
          </c:yVal>
          <c:smooth val="1"/>
          <c:extLst>
            <c:ext xmlns:c16="http://schemas.microsoft.com/office/drawing/2014/chart" uri="{C3380CC4-5D6E-409C-BE32-E72D297353CC}">
              <c16:uniqueId val="{00000004-11AE-42E0-A56F-5ACAF63FCF0E}"/>
            </c:ext>
          </c:extLst>
        </c:ser>
        <c:ser>
          <c:idx val="5"/>
          <c:order val="5"/>
          <c:tx>
            <c:strRef>
              <c:f>'Net Zero 2070 - Valores'!$C$89</c:f>
              <c:strCache>
                <c:ptCount val="1"/>
                <c:pt idx="0">
                  <c:v>Importación de palma africana</c:v>
                </c:pt>
              </c:strCache>
            </c:strRef>
          </c:tx>
          <c:spPr>
            <a:ln w="19050" cap="rnd">
              <a:solidFill>
                <a:schemeClr val="accent6"/>
              </a:solidFill>
              <a:round/>
            </a:ln>
            <a:effectLst/>
          </c:spPr>
          <c:marker>
            <c:symbol val="none"/>
          </c:marker>
          <c:xVal>
            <c:strRef>
              <c:f>'Net Zero 2070 - Valores'!#REF!</c:f>
              <c:strCache>
                <c:ptCount val="1"/>
                <c:pt idx="0">
                  <c:v>#REF!</c:v>
                </c:pt>
              </c:strCache>
            </c:strRef>
          </c:xVal>
          <c:yVal>
            <c:numRef>
              <c:f>'Net Zero 2070 - Valores'!$D$89:$BA$89</c:f>
              <c:numCache>
                <c:formatCode>0.00</c:formatCode>
                <c:ptCount val="50"/>
                <c:pt idx="1">
                  <c:v>1.6403834753094301E-2</c:v>
                </c:pt>
                <c:pt idx="2">
                  <c:v>1.6480628612489081E-2</c:v>
                </c:pt>
                <c:pt idx="3">
                  <c:v>1.7203948590003834E-2</c:v>
                </c:pt>
                <c:pt idx="4">
                  <c:v>1.9875961607021861E-2</c:v>
                </c:pt>
                <c:pt idx="5">
                  <c:v>2.1878246486924883E-2</c:v>
                </c:pt>
                <c:pt idx="6">
                  <c:v>2.5214922554231113E-2</c:v>
                </c:pt>
                <c:pt idx="7">
                  <c:v>2.8508706457544677E-2</c:v>
                </c:pt>
                <c:pt idx="8">
                  <c:v>3.1728787145172146E-2</c:v>
                </c:pt>
                <c:pt idx="9">
                  <c:v>3.5213920003208846E-2</c:v>
                </c:pt>
                <c:pt idx="10">
                  <c:v>3.0752514215608987E-2</c:v>
                </c:pt>
                <c:pt idx="11">
                  <c:v>3.267874359207671E-2</c:v>
                </c:pt>
                <c:pt idx="12">
                  <c:v>3.4446820885740297E-2</c:v>
                </c:pt>
                <c:pt idx="13">
                  <c:v>3.567249271245132E-2</c:v>
                </c:pt>
                <c:pt idx="14">
                  <c:v>3.6414060769743316E-2</c:v>
                </c:pt>
                <c:pt idx="15">
                  <c:v>3.6579727284564482E-2</c:v>
                </c:pt>
                <c:pt idx="16">
                  <c:v>3.7765642172114894E-2</c:v>
                </c:pt>
                <c:pt idx="17">
                  <c:v>3.881693318628273E-2</c:v>
                </c:pt>
                <c:pt idx="18">
                  <c:v>3.9810406487880971E-2</c:v>
                </c:pt>
                <c:pt idx="19">
                  <c:v>4.0638242461507955E-2</c:v>
                </c:pt>
                <c:pt idx="20">
                  <c:v>4.1495482980154957E-2</c:v>
                </c:pt>
                <c:pt idx="21">
                  <c:v>4.2509327314159781E-2</c:v>
                </c:pt>
                <c:pt idx="22">
                  <c:v>4.328061928861282E-2</c:v>
                </c:pt>
                <c:pt idx="23">
                  <c:v>4.4225110576407177E-2</c:v>
                </c:pt>
                <c:pt idx="24">
                  <c:v>4.5038944611227122E-2</c:v>
                </c:pt>
                <c:pt idx="25">
                  <c:v>4.607569310705361E-2</c:v>
                </c:pt>
                <c:pt idx="26">
                  <c:v>4.6949451149642017E-2</c:v>
                </c:pt>
                <c:pt idx="27">
                  <c:v>4.7800715350676488E-2</c:v>
                </c:pt>
                <c:pt idx="28">
                  <c:v>4.8679141951756863E-2</c:v>
                </c:pt>
                <c:pt idx="29">
                  <c:v>4.9566419887786616E-2</c:v>
                </c:pt>
                <c:pt idx="30">
                  <c:v>5.0576492631699804E-2</c:v>
                </c:pt>
                <c:pt idx="31">
                  <c:v>5.1498952043485383E-2</c:v>
                </c:pt>
                <c:pt idx="32">
                  <c:v>5.2419474826409206E-2</c:v>
                </c:pt>
                <c:pt idx="33">
                  <c:v>5.3369493383946934E-2</c:v>
                </c:pt>
                <c:pt idx="34">
                  <c:v>5.4329411905547326E-2</c:v>
                </c:pt>
                <c:pt idx="35">
                  <c:v>5.5316387944514621E-2</c:v>
                </c:pt>
                <c:pt idx="36">
                  <c:v>5.6272995931101702E-2</c:v>
                </c:pt>
                <c:pt idx="37">
                  <c:v>5.723865700607738E-2</c:v>
                </c:pt>
                <c:pt idx="38">
                  <c:v>5.8213529529054002E-2</c:v>
                </c:pt>
                <c:pt idx="39">
                  <c:v>5.9193284214707348E-2</c:v>
                </c:pt>
                <c:pt idx="40">
                  <c:v>6.0173707856061451E-2</c:v>
                </c:pt>
                <c:pt idx="41">
                  <c:v>6.1157228267096762E-2</c:v>
                </c:pt>
                <c:pt idx="42">
                  <c:v>6.2144848450256827E-2</c:v>
                </c:pt>
                <c:pt idx="43">
                  <c:v>6.3136801831466208E-2</c:v>
                </c:pt>
                <c:pt idx="44">
                  <c:v>6.4130268251042843E-2</c:v>
                </c:pt>
                <c:pt idx="45">
                  <c:v>6.5124967037666792E-2</c:v>
                </c:pt>
                <c:pt idx="46">
                  <c:v>6.6119502837566957E-2</c:v>
                </c:pt>
                <c:pt idx="47">
                  <c:v>6.7115778258220987E-2</c:v>
                </c:pt>
                <c:pt idx="48">
                  <c:v>6.8113013809423209E-2</c:v>
                </c:pt>
                <c:pt idx="49">
                  <c:v>6.9110449988875444E-2</c:v>
                </c:pt>
              </c:numCache>
            </c:numRef>
          </c:yVal>
          <c:smooth val="1"/>
          <c:extLst>
            <c:ext xmlns:c16="http://schemas.microsoft.com/office/drawing/2014/chart" uri="{C3380CC4-5D6E-409C-BE32-E72D297353CC}">
              <c16:uniqueId val="{00000005-11AE-42E0-A56F-5ACAF63FCF0E}"/>
            </c:ext>
          </c:extLst>
        </c:ser>
        <c:ser>
          <c:idx val="6"/>
          <c:order val="6"/>
          <c:tx>
            <c:strRef>
              <c:f>'Net Zero 2070 - Valores'!$C$90</c:f>
              <c:strCache>
                <c:ptCount val="1"/>
                <c:pt idx="0">
                  <c:v>Importación de soya</c:v>
                </c:pt>
              </c:strCache>
            </c:strRef>
          </c:tx>
          <c:spPr>
            <a:ln w="19050" cap="rnd">
              <a:solidFill>
                <a:schemeClr val="accent1">
                  <a:lumMod val="60000"/>
                </a:schemeClr>
              </a:solidFill>
              <a:round/>
            </a:ln>
            <a:effectLst/>
          </c:spPr>
          <c:marker>
            <c:symbol val="none"/>
          </c:marker>
          <c:xVal>
            <c:strRef>
              <c:f>'Net Zero 2070 - Valores'!#REF!</c:f>
              <c:strCache>
                <c:ptCount val="1"/>
                <c:pt idx="0">
                  <c:v>#REF!</c:v>
                </c:pt>
              </c:strCache>
            </c:strRef>
          </c:xVal>
          <c:yVal>
            <c:numRef>
              <c:f>'Net Zero 2070 - Valores'!$D$90:$BA$90</c:f>
              <c:numCache>
                <c:formatCode>0.00</c:formatCode>
                <c:ptCount val="50"/>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yVal>
          <c:smooth val="1"/>
          <c:extLst>
            <c:ext xmlns:c16="http://schemas.microsoft.com/office/drawing/2014/chart" uri="{C3380CC4-5D6E-409C-BE32-E72D297353CC}">
              <c16:uniqueId val="{00000006-11AE-42E0-A56F-5ACAF63FCF0E}"/>
            </c:ext>
          </c:extLst>
        </c:ser>
        <c:ser>
          <c:idx val="7"/>
          <c:order val="7"/>
          <c:tx>
            <c:strRef>
              <c:f>'Net Zero 2070 - Valores'!$C$91</c:f>
              <c:strCache>
                <c:ptCount val="1"/>
                <c:pt idx="0">
                  <c:v>Importación de palmito</c:v>
                </c:pt>
              </c:strCache>
            </c:strRef>
          </c:tx>
          <c:spPr>
            <a:ln w="19050" cap="rnd">
              <a:solidFill>
                <a:schemeClr val="accent2">
                  <a:lumMod val="60000"/>
                </a:schemeClr>
              </a:solidFill>
              <a:round/>
            </a:ln>
            <a:effectLst/>
          </c:spPr>
          <c:marker>
            <c:symbol val="none"/>
          </c:marker>
          <c:xVal>
            <c:strRef>
              <c:f>'Net Zero 2070 - Valores'!#REF!</c:f>
              <c:strCache>
                <c:ptCount val="1"/>
                <c:pt idx="0">
                  <c:v>#REF!</c:v>
                </c:pt>
              </c:strCache>
            </c:strRef>
          </c:xVal>
          <c:yVal>
            <c:numRef>
              <c:f>'Net Zero 2070 - Valores'!$D$91:$BA$91</c:f>
              <c:numCache>
                <c:formatCode>0.00</c:formatCode>
                <c:ptCount val="50"/>
                <c:pt idx="1">
                  <c:v>5.5580724842251739E-2</c:v>
                </c:pt>
                <c:pt idx="2">
                  <c:v>5.5840923657519054E-2</c:v>
                </c:pt>
                <c:pt idx="3">
                  <c:v>5.8291731608724959E-2</c:v>
                </c:pt>
                <c:pt idx="4">
                  <c:v>6.7345250039577212E-2</c:v>
                </c:pt>
                <c:pt idx="5">
                  <c:v>7.4129544482966325E-2</c:v>
                </c:pt>
                <c:pt idx="6">
                  <c:v>8.5435124987530434E-2</c:v>
                </c:pt>
                <c:pt idx="7">
                  <c:v>9.6595374988547783E-2</c:v>
                </c:pt>
                <c:pt idx="8">
                  <c:v>0.10750589812918783</c:v>
                </c:pt>
                <c:pt idx="9">
                  <c:v>0.12766650565060442</c:v>
                </c:pt>
                <c:pt idx="10">
                  <c:v>0.11929630815274035</c:v>
                </c:pt>
                <c:pt idx="11">
                  <c:v>0.13564241216023459</c:v>
                </c:pt>
                <c:pt idx="12">
                  <c:v>0.15299001179283656</c:v>
                </c:pt>
                <c:pt idx="13">
                  <c:v>0.16952399049481551</c:v>
                </c:pt>
                <c:pt idx="14">
                  <c:v>0.18516146117057375</c:v>
                </c:pt>
                <c:pt idx="15">
                  <c:v>0.19902412702016056</c:v>
                </c:pt>
                <c:pt idx="16">
                  <c:v>0.21985984421433463</c:v>
                </c:pt>
                <c:pt idx="17">
                  <c:v>0.24179874350930394</c:v>
                </c:pt>
                <c:pt idx="18">
                  <c:v>0.26534640582372399</c:v>
                </c:pt>
                <c:pt idx="19">
                  <c:v>0.28982463140629749</c:v>
                </c:pt>
                <c:pt idx="20">
                  <c:v>0.31665399865953464</c:v>
                </c:pt>
                <c:pt idx="21">
                  <c:v>0.34709804135666383</c:v>
                </c:pt>
                <c:pt idx="22">
                  <c:v>0.37813351733023853</c:v>
                </c:pt>
                <c:pt idx="23">
                  <c:v>0.41343230928407027</c:v>
                </c:pt>
                <c:pt idx="24">
                  <c:v>0.45051314649396096</c:v>
                </c:pt>
                <c:pt idx="25">
                  <c:v>0.4931453224263751</c:v>
                </c:pt>
                <c:pt idx="26">
                  <c:v>0.53767189835033091</c:v>
                </c:pt>
                <c:pt idx="27">
                  <c:v>0.58574014790945772</c:v>
                </c:pt>
                <c:pt idx="28">
                  <c:v>0.63825950154908506</c:v>
                </c:pt>
                <c:pt idx="29">
                  <c:v>0.69538561662158149</c:v>
                </c:pt>
                <c:pt idx="30">
                  <c:v>0.75922524133302915</c:v>
                </c:pt>
                <c:pt idx="31">
                  <c:v>0.82718775892230456</c:v>
                </c:pt>
                <c:pt idx="32">
                  <c:v>0.90091154126307305</c:v>
                </c:pt>
                <c:pt idx="33">
                  <c:v>0.9814458498334494</c:v>
                </c:pt>
                <c:pt idx="34">
                  <c:v>1.0690352958166567</c:v>
                </c:pt>
                <c:pt idx="35">
                  <c:v>1.1646478566758895</c:v>
                </c:pt>
                <c:pt idx="36">
                  <c:v>1.2677237685371103</c:v>
                </c:pt>
                <c:pt idx="37">
                  <c:v>1.379741758878658</c:v>
                </c:pt>
                <c:pt idx="38">
                  <c:v>1.5014680069700674</c:v>
                </c:pt>
                <c:pt idx="39">
                  <c:v>1.6336099325796309</c:v>
                </c:pt>
                <c:pt idx="40">
                  <c:v>1.7769142886320837</c:v>
                </c:pt>
                <c:pt idx="41">
                  <c:v>1.9323744139607795</c:v>
                </c:pt>
                <c:pt idx="42">
                  <c:v>2.101030684400873</c:v>
                </c:pt>
                <c:pt idx="43">
                  <c:v>2.2839869524158525</c:v>
                </c:pt>
                <c:pt idx="44">
                  <c:v>2.4823206134907996</c:v>
                </c:pt>
                <c:pt idx="45">
                  <c:v>2.6972804919903308</c:v>
                </c:pt>
                <c:pt idx="46">
                  <c:v>2.9301641595237902</c:v>
                </c:pt>
                <c:pt idx="47">
                  <c:v>3.1825173559923172</c:v>
                </c:pt>
                <c:pt idx="48">
                  <c:v>3.4558909103053326</c:v>
                </c:pt>
                <c:pt idx="49">
                  <c:v>3.7519533191316095</c:v>
                </c:pt>
              </c:numCache>
            </c:numRef>
          </c:yVal>
          <c:smooth val="1"/>
          <c:extLst>
            <c:ext xmlns:c16="http://schemas.microsoft.com/office/drawing/2014/chart" uri="{C3380CC4-5D6E-409C-BE32-E72D297353CC}">
              <c16:uniqueId val="{00000007-11AE-42E0-A56F-5ACAF63FCF0E}"/>
            </c:ext>
          </c:extLst>
        </c:ser>
        <c:ser>
          <c:idx val="8"/>
          <c:order val="8"/>
          <c:tx>
            <c:strRef>
              <c:f>'Net Zero 2070 - Valores'!$C$92</c:f>
              <c:strCache>
                <c:ptCount val="1"/>
                <c:pt idx="0">
                  <c:v>Importación de legumbres</c:v>
                </c:pt>
              </c:strCache>
            </c:strRef>
          </c:tx>
          <c:spPr>
            <a:ln w="19050" cap="rnd">
              <a:solidFill>
                <a:schemeClr val="accent3">
                  <a:lumMod val="60000"/>
                </a:schemeClr>
              </a:solidFill>
              <a:round/>
            </a:ln>
            <a:effectLst/>
          </c:spPr>
          <c:marker>
            <c:symbol val="none"/>
          </c:marker>
          <c:xVal>
            <c:strRef>
              <c:f>'Net Zero 2070 - Valores'!#REF!</c:f>
              <c:strCache>
                <c:ptCount val="1"/>
                <c:pt idx="0">
                  <c:v>#REF!</c:v>
                </c:pt>
              </c:strCache>
            </c:strRef>
          </c:xVal>
          <c:yVal>
            <c:numRef>
              <c:f>'Net Zero 2070 - Valores'!$D$92:$BA$92</c:f>
              <c:numCache>
                <c:formatCode>0.00</c:formatCode>
                <c:ptCount val="50"/>
                <c:pt idx="1">
                  <c:v>4.940765628724769E-3</c:v>
                </c:pt>
                <c:pt idx="2">
                  <c:v>4.9735008775779275E-3</c:v>
                </c:pt>
                <c:pt idx="3">
                  <c:v>5.2018059821110274E-3</c:v>
                </c:pt>
                <c:pt idx="4">
                  <c:v>6.0212933722256336E-3</c:v>
                </c:pt>
                <c:pt idx="5">
                  <c:v>6.6406076258514156E-3</c:v>
                </c:pt>
                <c:pt idx="6">
                  <c:v>7.6680453373488599E-3</c:v>
                </c:pt>
                <c:pt idx="7">
                  <c:v>8.6862901585697053E-3</c:v>
                </c:pt>
                <c:pt idx="8">
                  <c:v>9.6858591432748865E-3</c:v>
                </c:pt>
                <c:pt idx="9">
                  <c:v>1.0770230240479649E-2</c:v>
                </c:pt>
                <c:pt idx="10">
                  <c:v>9.4235657620415931E-3</c:v>
                </c:pt>
                <c:pt idx="11">
                  <c:v>1.0032798896070581E-2</c:v>
                </c:pt>
                <c:pt idx="12">
                  <c:v>1.0595613914351466E-2</c:v>
                </c:pt>
                <c:pt idx="13">
                  <c:v>1.09933174504122E-2</c:v>
                </c:pt>
                <c:pt idx="14">
                  <c:v>1.1242965452313004E-2</c:v>
                </c:pt>
                <c:pt idx="15">
                  <c:v>1.1315319109304981E-2</c:v>
                </c:pt>
                <c:pt idx="16">
                  <c:v>1.1704043606190425E-2</c:v>
                </c:pt>
                <c:pt idx="17">
                  <c:v>1.2052333333493906E-2</c:v>
                </c:pt>
                <c:pt idx="18">
                  <c:v>1.2383845759017482E-2</c:v>
                </c:pt>
                <c:pt idx="19">
                  <c:v>1.2664877847771235E-2</c:v>
                </c:pt>
                <c:pt idx="20">
                  <c:v>1.2956038923836261E-2</c:v>
                </c:pt>
                <c:pt idx="21">
                  <c:v>1.3297168078949945E-2</c:v>
                </c:pt>
                <c:pt idx="22">
                  <c:v>1.3563447129771698E-2</c:v>
                </c:pt>
                <c:pt idx="23">
                  <c:v>1.3884985015135055E-2</c:v>
                </c:pt>
                <c:pt idx="24">
                  <c:v>1.416650648439326E-2</c:v>
                </c:pt>
                <c:pt idx="25">
                  <c:v>1.4519200802801393E-2</c:v>
                </c:pt>
                <c:pt idx="26">
                  <c:v>1.4821625664753276E-2</c:v>
                </c:pt>
                <c:pt idx="27">
                  <c:v>1.5117933178712462E-2</c:v>
                </c:pt>
                <c:pt idx="28">
                  <c:v>1.5423817224413583E-2</c:v>
                </c:pt>
                <c:pt idx="29">
                  <c:v>1.5733511803391543E-2</c:v>
                </c:pt>
                <c:pt idx="30">
                  <c:v>1.6083265475971789E-2</c:v>
                </c:pt>
                <c:pt idx="31">
                  <c:v>1.6406259028378056E-2</c:v>
                </c:pt>
                <c:pt idx="32">
                  <c:v>1.6729684197111648E-2</c:v>
                </c:pt>
                <c:pt idx="33">
                  <c:v>1.7063586723129472E-2</c:v>
                </c:pt>
                <c:pt idx="34">
                  <c:v>1.740174028911684E-2</c:v>
                </c:pt>
                <c:pt idx="35">
                  <c:v>1.7749666728307464E-2</c:v>
                </c:pt>
                <c:pt idx="36">
                  <c:v>1.8088952552203247E-2</c:v>
                </c:pt>
                <c:pt idx="37">
                  <c:v>1.8432239300057558E-2</c:v>
                </c:pt>
                <c:pt idx="38">
                  <c:v>1.8779592972340185E-2</c:v>
                </c:pt>
                <c:pt idx="39">
                  <c:v>1.9129629638084223E-2</c:v>
                </c:pt>
                <c:pt idx="40">
                  <c:v>1.9480992999898396E-2</c:v>
                </c:pt>
                <c:pt idx="41">
                  <c:v>1.9834470902087509E-2</c:v>
                </c:pt>
                <c:pt idx="42">
                  <c:v>2.0190393844078957E-2</c:v>
                </c:pt>
                <c:pt idx="43">
                  <c:v>2.054884414946518E-2</c:v>
                </c:pt>
                <c:pt idx="44">
                  <c:v>2.0908909086096644E-2</c:v>
                </c:pt>
                <c:pt idx="45">
                  <c:v>2.1270498882319275E-2</c:v>
                </c:pt>
                <c:pt idx="46">
                  <c:v>2.1633158417667022E-2</c:v>
                </c:pt>
                <c:pt idx="47">
                  <c:v>2.1997510300357639E-2</c:v>
                </c:pt>
                <c:pt idx="48">
                  <c:v>2.2363300887016085E-2</c:v>
                </c:pt>
                <c:pt idx="49">
                  <c:v>2.2730281324471358E-2</c:v>
                </c:pt>
              </c:numCache>
            </c:numRef>
          </c:yVal>
          <c:smooth val="1"/>
          <c:extLst>
            <c:ext xmlns:c16="http://schemas.microsoft.com/office/drawing/2014/chart" uri="{C3380CC4-5D6E-409C-BE32-E72D297353CC}">
              <c16:uniqueId val="{00000008-11AE-42E0-A56F-5ACAF63FCF0E}"/>
            </c:ext>
          </c:extLst>
        </c:ser>
        <c:ser>
          <c:idx val="9"/>
          <c:order val="9"/>
          <c:tx>
            <c:strRef>
              <c:f>'Net Zero 2070 - Valores'!$C$93</c:f>
              <c:strCache>
                <c:ptCount val="1"/>
                <c:pt idx="0">
                  <c:v>Importación de cereales y pseudocereales</c:v>
                </c:pt>
              </c:strCache>
            </c:strRef>
          </c:tx>
          <c:spPr>
            <a:ln w="19050" cap="rnd">
              <a:solidFill>
                <a:schemeClr val="accent4">
                  <a:lumMod val="60000"/>
                </a:schemeClr>
              </a:solidFill>
              <a:round/>
            </a:ln>
            <a:effectLst/>
          </c:spPr>
          <c:marker>
            <c:symbol val="none"/>
          </c:marker>
          <c:xVal>
            <c:strRef>
              <c:f>'Net Zero 2070 - Valores'!#REF!</c:f>
              <c:strCache>
                <c:ptCount val="1"/>
                <c:pt idx="0">
                  <c:v>#REF!</c:v>
                </c:pt>
              </c:strCache>
            </c:strRef>
          </c:xVal>
          <c:yVal>
            <c:numRef>
              <c:f>'Net Zero 2070 - Valores'!$D$93:$BA$93</c:f>
              <c:numCache>
                <c:formatCode>0.00</c:formatCode>
                <c:ptCount val="50"/>
                <c:pt idx="1">
                  <c:v>1.731911626002568</c:v>
                </c:pt>
                <c:pt idx="2">
                  <c:v>1.7412185273925926</c:v>
                </c:pt>
                <c:pt idx="3">
                  <c:v>1.8188901728828004</c:v>
                </c:pt>
                <c:pt idx="4">
                  <c:v>2.1028340102437544</c:v>
                </c:pt>
                <c:pt idx="5">
                  <c:v>2.3162611712500674</c:v>
                </c:pt>
                <c:pt idx="6">
                  <c:v>2.6713481842977842</c:v>
                </c:pt>
                <c:pt idx="7">
                  <c:v>3.0223717810119348</c:v>
                </c:pt>
                <c:pt idx="8">
                  <c:v>3.3660536262958494</c:v>
                </c:pt>
                <c:pt idx="9">
                  <c:v>3.8131067417235296</c:v>
                </c:pt>
                <c:pt idx="10">
                  <c:v>3.3989276516362841</c:v>
                </c:pt>
                <c:pt idx="11">
                  <c:v>3.6865745429377932</c:v>
                </c:pt>
                <c:pt idx="12">
                  <c:v>3.96645806022772</c:v>
                </c:pt>
                <c:pt idx="13">
                  <c:v>4.1925949134251868</c:v>
                </c:pt>
                <c:pt idx="14">
                  <c:v>4.3683151082649578</c:v>
                </c:pt>
                <c:pt idx="15">
                  <c:v>4.4789930245410918</c:v>
                </c:pt>
                <c:pt idx="16">
                  <c:v>4.7198864433663026</c:v>
                </c:pt>
                <c:pt idx="17">
                  <c:v>4.9516544123734159</c:v>
                </c:pt>
                <c:pt idx="18">
                  <c:v>5.1834608992407691</c:v>
                </c:pt>
                <c:pt idx="19">
                  <c:v>5.4007231920639622</c:v>
                </c:pt>
                <c:pt idx="20">
                  <c:v>5.6287413277182843</c:v>
                </c:pt>
                <c:pt idx="21">
                  <c:v>5.8855607209921939</c:v>
                </c:pt>
                <c:pt idx="22">
                  <c:v>6.1163158376594273</c:v>
                </c:pt>
                <c:pt idx="23">
                  <c:v>6.3790773865995245</c:v>
                </c:pt>
                <c:pt idx="24">
                  <c:v>6.6308520180990458</c:v>
                </c:pt>
                <c:pt idx="25">
                  <c:v>6.9238057756403384</c:v>
                </c:pt>
                <c:pt idx="26">
                  <c:v>7.2010374747892021</c:v>
                </c:pt>
                <c:pt idx="27">
                  <c:v>7.4832487556044383</c:v>
                </c:pt>
                <c:pt idx="28">
                  <c:v>7.7783882912616393</c:v>
                </c:pt>
                <c:pt idx="29">
                  <c:v>8.083973081314328</c:v>
                </c:pt>
                <c:pt idx="30">
                  <c:v>8.2528848665822139</c:v>
                </c:pt>
                <c:pt idx="31">
                  <c:v>8.4253195340282918</c:v>
                </c:pt>
                <c:pt idx="32">
                  <c:v>8.6013504342255782</c:v>
                </c:pt>
                <c:pt idx="33">
                  <c:v>8.7810524426171472</c:v>
                </c:pt>
                <c:pt idx="34">
                  <c:v>8.9645019911706854</c:v>
                </c:pt>
                <c:pt idx="35">
                  <c:v>9.1517771006893227</c:v>
                </c:pt>
                <c:pt idx="36">
                  <c:v>9.3429574137922344</c:v>
                </c:pt>
                <c:pt idx="37">
                  <c:v>9.5381242285789867</c:v>
                </c:pt>
                <c:pt idx="38">
                  <c:v>9.7373605329916924</c:v>
                </c:pt>
                <c:pt idx="39">
                  <c:v>9.9407510398894754</c:v>
                </c:pt>
                <c:pt idx="40">
                  <c:v>10.148382222849975</c:v>
                </c:pt>
                <c:pt idx="41">
                  <c:v>10.360342352712934</c:v>
                </c:pt>
                <c:pt idx="42">
                  <c:v>10.576721534881274</c:v>
                </c:pt>
                <c:pt idx="43">
                  <c:v>10.79761174739526</c:v>
                </c:pt>
                <c:pt idx="44">
                  <c:v>11.02310687979586</c:v>
                </c:pt>
                <c:pt idx="45">
                  <c:v>11.253302772793518</c:v>
                </c:pt>
                <c:pt idx="46">
                  <c:v>11.488297258759165</c:v>
                </c:pt>
                <c:pt idx="47">
                  <c:v>11.728190203054323</c:v>
                </c:pt>
                <c:pt idx="48">
                  <c:v>11.973083546217783</c:v>
                </c:pt>
                <c:pt idx="49">
                  <c:v>12.223081347026563</c:v>
                </c:pt>
              </c:numCache>
            </c:numRef>
          </c:yVal>
          <c:smooth val="1"/>
          <c:extLst>
            <c:ext xmlns:c16="http://schemas.microsoft.com/office/drawing/2014/chart" uri="{C3380CC4-5D6E-409C-BE32-E72D297353CC}">
              <c16:uniqueId val="{00000009-11AE-42E0-A56F-5ACAF63FCF0E}"/>
            </c:ext>
          </c:extLst>
        </c:ser>
        <c:ser>
          <c:idx val="10"/>
          <c:order val="10"/>
          <c:tx>
            <c:strRef>
              <c:f>'Net Zero 2070 - Valores'!$C$94</c:f>
              <c:strCache>
                <c:ptCount val="1"/>
                <c:pt idx="0">
                  <c:v>Importación de tubérculos</c:v>
                </c:pt>
              </c:strCache>
            </c:strRef>
          </c:tx>
          <c:spPr>
            <a:ln w="19050" cap="rnd">
              <a:solidFill>
                <a:schemeClr val="accent5">
                  <a:lumMod val="60000"/>
                </a:schemeClr>
              </a:solidFill>
              <a:round/>
            </a:ln>
            <a:effectLst/>
          </c:spPr>
          <c:marker>
            <c:symbol val="none"/>
          </c:marker>
          <c:xVal>
            <c:strRef>
              <c:f>'Net Zero 2070 - Valores'!#REF!</c:f>
              <c:strCache>
                <c:ptCount val="1"/>
                <c:pt idx="0">
                  <c:v>#REF!</c:v>
                </c:pt>
              </c:strCache>
            </c:strRef>
          </c:xVal>
          <c:yVal>
            <c:numRef>
              <c:f>'Net Zero 2070 - Valores'!$D$94:$BA$94</c:f>
              <c:numCache>
                <c:formatCode>0.00</c:formatCode>
                <c:ptCount val="50"/>
                <c:pt idx="1">
                  <c:v>1.6061808151389474E-2</c:v>
                </c:pt>
                <c:pt idx="2">
                  <c:v>1.6168226331561911E-2</c:v>
                </c:pt>
                <c:pt idx="3">
                  <c:v>1.6910417535223606E-2</c:v>
                </c:pt>
                <c:pt idx="4">
                  <c:v>1.9574468055244112E-2</c:v>
                </c:pt>
                <c:pt idx="5">
                  <c:v>2.1587780864361458E-2</c:v>
                </c:pt>
                <c:pt idx="6">
                  <c:v>2.4927851746014258E-2</c:v>
                </c:pt>
                <c:pt idx="7">
                  <c:v>2.8238037696651289E-2</c:v>
                </c:pt>
                <c:pt idx="8">
                  <c:v>3.148751084977424E-2</c:v>
                </c:pt>
                <c:pt idx="9">
                  <c:v>3.501266501352477E-2</c:v>
                </c:pt>
                <c:pt idx="10">
                  <c:v>3.0634828029877815E-2</c:v>
                </c:pt>
                <c:pt idx="11">
                  <c:v>3.261536838608349E-2</c:v>
                </c:pt>
                <c:pt idx="12">
                  <c:v>3.4445009281371522E-2</c:v>
                </c:pt>
                <c:pt idx="13">
                  <c:v>3.5737893497574565E-2</c:v>
                </c:pt>
                <c:pt idx="14">
                  <c:v>3.6549467778409936E-2</c:v>
                </c:pt>
                <c:pt idx="15">
                  <c:v>3.6784680424583667E-2</c:v>
                </c:pt>
                <c:pt idx="16">
                  <c:v>3.8048374912826546E-2</c:v>
                </c:pt>
                <c:pt idx="17">
                  <c:v>3.9180621046608889E-2</c:v>
                </c:pt>
                <c:pt idx="18">
                  <c:v>4.025832628071363E-2</c:v>
                </c:pt>
                <c:pt idx="19">
                  <c:v>4.1171926283859718E-2</c:v>
                </c:pt>
                <c:pt idx="20">
                  <c:v>4.211845435184168E-2</c:v>
                </c:pt>
                <c:pt idx="21">
                  <c:v>4.3227422365306384E-2</c:v>
                </c:pt>
                <c:pt idx="22">
                  <c:v>4.4093062096154531E-2</c:v>
                </c:pt>
                <c:pt idx="23">
                  <c:v>4.5138341353702045E-2</c:v>
                </c:pt>
                <c:pt idx="24">
                  <c:v>4.6053532271367492E-2</c:v>
                </c:pt>
                <c:pt idx="25">
                  <c:v>4.7200097177304688E-2</c:v>
                </c:pt>
                <c:pt idx="26">
                  <c:v>4.8183242397681257E-2</c:v>
                </c:pt>
                <c:pt idx="27">
                  <c:v>4.9146500888502642E-2</c:v>
                </c:pt>
                <c:pt idx="28">
                  <c:v>5.0140891480531254E-2</c:v>
                </c:pt>
                <c:pt idx="29">
                  <c:v>5.114766963737194E-2</c:v>
                </c:pt>
                <c:pt idx="30">
                  <c:v>5.2284674873274553E-2</c:v>
                </c:pt>
                <c:pt idx="31">
                  <c:v>5.3334686321444447E-2</c:v>
                </c:pt>
                <c:pt idx="32">
                  <c:v>5.4386100900053073E-2</c:v>
                </c:pt>
                <c:pt idx="33">
                  <c:v>5.5471576050499932E-2</c:v>
                </c:pt>
                <c:pt idx="34">
                  <c:v>5.6570870797658206E-2</c:v>
                </c:pt>
                <c:pt idx="35">
                  <c:v>5.7701935927440176E-2</c:v>
                </c:pt>
                <c:pt idx="36">
                  <c:v>5.8804911502767516E-2</c:v>
                </c:pt>
                <c:pt idx="37">
                  <c:v>5.9920893579086622E-2</c:v>
                </c:pt>
                <c:pt idx="38">
                  <c:v>6.1050096715630497E-2</c:v>
                </c:pt>
                <c:pt idx="39">
                  <c:v>6.218802192674476E-2</c:v>
                </c:pt>
                <c:pt idx="40">
                  <c:v>6.3330260060056723E-2</c:v>
                </c:pt>
                <c:pt idx="41">
                  <c:v>6.4479372298392665E-2</c:v>
                </c:pt>
                <c:pt idx="42">
                  <c:v>6.5636433053857038E-2</c:v>
                </c:pt>
                <c:pt idx="43">
                  <c:v>6.6801709950103275E-2</c:v>
                </c:pt>
                <c:pt idx="44">
                  <c:v>6.7972235809616574E-2</c:v>
                </c:pt>
                <c:pt idx="45">
                  <c:v>6.9147718796031155E-2</c:v>
                </c:pt>
                <c:pt idx="46">
                  <c:v>7.0326679369907025E-2</c:v>
                </c:pt>
                <c:pt idx="47">
                  <c:v>7.1511141552316748E-2</c:v>
                </c:pt>
                <c:pt idx="48">
                  <c:v>7.2700280780523485E-2</c:v>
                </c:pt>
                <c:pt idx="49">
                  <c:v>7.3893288064141777E-2</c:v>
                </c:pt>
              </c:numCache>
            </c:numRef>
          </c:yVal>
          <c:smooth val="1"/>
          <c:extLst>
            <c:ext xmlns:c16="http://schemas.microsoft.com/office/drawing/2014/chart" uri="{C3380CC4-5D6E-409C-BE32-E72D297353CC}">
              <c16:uniqueId val="{0000000A-11AE-42E0-A56F-5ACAF63FCF0E}"/>
            </c:ext>
          </c:extLst>
        </c:ser>
        <c:ser>
          <c:idx val="11"/>
          <c:order val="11"/>
          <c:tx>
            <c:strRef>
              <c:f>'Net Zero 2070 - Valores'!$C$95</c:f>
              <c:strCache>
                <c:ptCount val="1"/>
                <c:pt idx="0">
                  <c:v>Importación de fruta fresca</c:v>
                </c:pt>
              </c:strCache>
            </c:strRef>
          </c:tx>
          <c:spPr>
            <a:ln w="19050" cap="rnd">
              <a:solidFill>
                <a:schemeClr val="accent6">
                  <a:lumMod val="60000"/>
                </a:schemeClr>
              </a:solidFill>
              <a:round/>
            </a:ln>
            <a:effectLst/>
          </c:spPr>
          <c:marker>
            <c:symbol val="none"/>
          </c:marker>
          <c:xVal>
            <c:strRef>
              <c:f>'Net Zero 2070 - Valores'!#REF!</c:f>
              <c:strCache>
                <c:ptCount val="1"/>
                <c:pt idx="0">
                  <c:v>#REF!</c:v>
                </c:pt>
              </c:strCache>
            </c:strRef>
          </c:xVal>
          <c:yVal>
            <c:numRef>
              <c:f>'Net Zero 2070 - Valores'!$D$95:$BA$95</c:f>
              <c:numCache>
                <c:formatCode>0.00</c:formatCode>
                <c:ptCount val="50"/>
                <c:pt idx="1">
                  <c:v>9.3538921920018388E-3</c:v>
                </c:pt>
                <c:pt idx="2">
                  <c:v>9.4055270011642027E-3</c:v>
                </c:pt>
                <c:pt idx="3">
                  <c:v>9.8265129567080139E-3</c:v>
                </c:pt>
                <c:pt idx="4">
                  <c:v>1.1362160621374705E-2</c:v>
                </c:pt>
                <c:pt idx="5">
                  <c:v>1.2517174716705286E-2</c:v>
                </c:pt>
                <c:pt idx="6">
                  <c:v>1.4438165605904536E-2</c:v>
                </c:pt>
                <c:pt idx="7">
                  <c:v>1.6337741465456714E-2</c:v>
                </c:pt>
                <c:pt idx="8">
                  <c:v>1.8198167410279038E-2</c:v>
                </c:pt>
                <c:pt idx="9">
                  <c:v>2.0213791762471588E-2</c:v>
                </c:pt>
                <c:pt idx="10">
                  <c:v>1.7667407417129591E-2</c:v>
                </c:pt>
                <c:pt idx="11">
                  <c:v>1.8789528527587539E-2</c:v>
                </c:pt>
                <c:pt idx="12">
                  <c:v>1.9822460875601321E-2</c:v>
                </c:pt>
                <c:pt idx="13">
                  <c:v>2.0544677412376543E-2</c:v>
                </c:pt>
                <c:pt idx="14">
                  <c:v>2.0989011418040351E-2</c:v>
                </c:pt>
                <c:pt idx="15">
                  <c:v>2.1101819048363016E-2</c:v>
                </c:pt>
                <c:pt idx="16">
                  <c:v>2.1803811745163961E-2</c:v>
                </c:pt>
                <c:pt idx="17">
                  <c:v>2.2429131010934772E-2</c:v>
                </c:pt>
                <c:pt idx="18">
                  <c:v>2.3022001498667562E-2</c:v>
                </c:pt>
                <c:pt idx="19">
                  <c:v>2.3519938533041709E-2</c:v>
                </c:pt>
                <c:pt idx="20">
                  <c:v>2.4035682067225093E-2</c:v>
                </c:pt>
                <c:pt idx="21">
                  <c:v>2.4643011751590289E-2</c:v>
                </c:pt>
                <c:pt idx="22">
                  <c:v>2.5110566270217672E-2</c:v>
                </c:pt>
                <c:pt idx="23">
                  <c:v>2.5679408823034541E-2</c:v>
                </c:pt>
                <c:pt idx="24">
                  <c:v>2.6173205721131999E-2</c:v>
                </c:pt>
                <c:pt idx="25">
                  <c:v>2.6797407270100458E-2</c:v>
                </c:pt>
                <c:pt idx="26">
                  <c:v>2.7327705791910531E-2</c:v>
                </c:pt>
                <c:pt idx="27">
                  <c:v>2.7845714910043409E-2</c:v>
                </c:pt>
                <c:pt idx="28">
                  <c:v>2.838035235021058E-2</c:v>
                </c:pt>
                <c:pt idx="29">
                  <c:v>2.8920971844550156E-2</c:v>
                </c:pt>
                <c:pt idx="30">
                  <c:v>2.9534122619357988E-2</c:v>
                </c:pt>
                <c:pt idx="31">
                  <c:v>3.0097010700044599E-2</c:v>
                </c:pt>
                <c:pt idx="32">
                  <c:v>3.0659623386353439E-2</c:v>
                </c:pt>
                <c:pt idx="33">
                  <c:v>3.1240356677795775E-2</c:v>
                </c:pt>
                <c:pt idx="34">
                  <c:v>3.1827771796466668E-2</c:v>
                </c:pt>
                <c:pt idx="35">
                  <c:v>3.2431941590206834E-2</c:v>
                </c:pt>
                <c:pt idx="36">
                  <c:v>3.3019208093417206E-2</c:v>
                </c:pt>
                <c:pt idx="37">
                  <c:v>3.3612677563857586E-2</c:v>
                </c:pt>
                <c:pt idx="38">
                  <c:v>3.4212455251178144E-2</c:v>
                </c:pt>
                <c:pt idx="39">
                  <c:v>3.4816007171423309E-2</c:v>
                </c:pt>
                <c:pt idx="40">
                  <c:v>3.5420859545889215E-2</c:v>
                </c:pt>
                <c:pt idx="41">
                  <c:v>3.6028443001874362E-2</c:v>
                </c:pt>
                <c:pt idx="42">
                  <c:v>3.6639352672136589E-2</c:v>
                </c:pt>
                <c:pt idx="43">
                  <c:v>3.7253731476651258E-2</c:v>
                </c:pt>
                <c:pt idx="44">
                  <c:v>3.7869919578060005E-2</c:v>
                </c:pt>
                <c:pt idx="45">
                  <c:v>3.8487752654978412E-2</c:v>
                </c:pt>
                <c:pt idx="46">
                  <c:v>3.9106406580674699E-2</c:v>
                </c:pt>
                <c:pt idx="47">
                  <c:v>3.9727006741265052E-2</c:v>
                </c:pt>
                <c:pt idx="48">
                  <c:v>4.0349093244131898E-2</c:v>
                </c:pt>
                <c:pt idx="49">
                  <c:v>4.0972216589640155E-2</c:v>
                </c:pt>
              </c:numCache>
            </c:numRef>
          </c:yVal>
          <c:smooth val="1"/>
          <c:extLst>
            <c:ext xmlns:c16="http://schemas.microsoft.com/office/drawing/2014/chart" uri="{C3380CC4-5D6E-409C-BE32-E72D297353CC}">
              <c16:uniqueId val="{0000000B-11AE-42E0-A56F-5ACAF63FCF0E}"/>
            </c:ext>
          </c:extLst>
        </c:ser>
        <c:ser>
          <c:idx val="12"/>
          <c:order val="12"/>
          <c:tx>
            <c:strRef>
              <c:f>'Net Zero 2070 - Valores'!$C$96</c:f>
              <c:strCache>
                <c:ptCount val="1"/>
                <c:pt idx="0">
                  <c:v>Importación de verduras</c:v>
                </c:pt>
              </c:strCache>
            </c:strRef>
          </c:tx>
          <c:spPr>
            <a:ln w="19050" cap="rnd">
              <a:solidFill>
                <a:schemeClr val="accent1">
                  <a:lumMod val="80000"/>
                  <a:lumOff val="20000"/>
                </a:schemeClr>
              </a:solidFill>
              <a:round/>
            </a:ln>
            <a:effectLst/>
          </c:spPr>
          <c:marker>
            <c:symbol val="none"/>
          </c:marker>
          <c:xVal>
            <c:strRef>
              <c:f>'Net Zero 2070 - Valores'!#REF!</c:f>
              <c:strCache>
                <c:ptCount val="1"/>
                <c:pt idx="0">
                  <c:v>#REF!</c:v>
                </c:pt>
              </c:strCache>
            </c:strRef>
          </c:xVal>
          <c:yVal>
            <c:numRef>
              <c:f>'Net Zero 2070 - Valores'!$D$96:$BA$96</c:f>
              <c:numCache>
                <c:formatCode>0.00</c:formatCode>
                <c:ptCount val="50"/>
                <c:pt idx="1">
                  <c:v>4.1568455048579447E-4</c:v>
                </c:pt>
                <c:pt idx="2">
                  <c:v>4.1797918805435975E-4</c:v>
                </c:pt>
                <c:pt idx="3">
                  <c:v>4.3668769506930008E-4</c:v>
                </c:pt>
                <c:pt idx="4">
                  <c:v>5.0493148023258842E-4</c:v>
                </c:pt>
                <c:pt idx="5">
                  <c:v>5.5626000799056095E-4</c:v>
                </c:pt>
                <c:pt idx="6">
                  <c:v>6.4162834641837466E-4</c:v>
                </c:pt>
                <c:pt idx="7">
                  <c:v>7.2604500646570702E-4</c:v>
                </c:pt>
                <c:pt idx="8">
                  <c:v>8.0872185442498127E-4</c:v>
                </c:pt>
                <c:pt idx="9">
                  <c:v>8.982956794799465E-4</c:v>
                </c:pt>
                <c:pt idx="10">
                  <c:v>7.8513501756183833E-4</c:v>
                </c:pt>
                <c:pt idx="11">
                  <c:v>8.3500178957682648E-4</c:v>
                </c:pt>
                <c:pt idx="12">
                  <c:v>8.809050360492934E-4</c:v>
                </c:pt>
                <c:pt idx="13">
                  <c:v>9.1300015220848092E-4</c:v>
                </c:pt>
                <c:pt idx="14">
                  <c:v>9.3274624053392094E-4</c:v>
                </c:pt>
                <c:pt idx="15">
                  <c:v>9.3775938245810721E-4</c:v>
                </c:pt>
                <c:pt idx="16">
                  <c:v>9.6895575639788017E-4</c:v>
                </c:pt>
                <c:pt idx="17">
                  <c:v>9.9674478288722828E-4</c:v>
                </c:pt>
                <c:pt idx="18">
                  <c:v>1.0230917940704689E-3</c:v>
                </c:pt>
                <c:pt idx="19">
                  <c:v>1.0452199871322865E-3</c:v>
                </c:pt>
                <c:pt idx="20">
                  <c:v>1.0681394964416079E-3</c:v>
                </c:pt>
                <c:pt idx="21">
                  <c:v>1.0951290705846471E-3</c:v>
                </c:pt>
                <c:pt idx="22">
                  <c:v>1.1159070725023311E-3</c:v>
                </c:pt>
                <c:pt idx="23">
                  <c:v>1.1411862884705309E-3</c:v>
                </c:pt>
                <c:pt idx="24">
                  <c:v>1.1631304949466794E-3</c:v>
                </c:pt>
                <c:pt idx="25">
                  <c:v>1.1908698503903261E-3</c:v>
                </c:pt>
                <c:pt idx="26">
                  <c:v>1.2144361795864641E-3</c:v>
                </c:pt>
                <c:pt idx="27">
                  <c:v>1.2374563708607159E-3</c:v>
                </c:pt>
                <c:pt idx="28">
                  <c:v>1.2612155204667799E-3</c:v>
                </c:pt>
                <c:pt idx="29">
                  <c:v>1.2852405110135559E-3</c:v>
                </c:pt>
                <c:pt idx="30">
                  <c:v>1.3124887729107739E-3</c:v>
                </c:pt>
                <c:pt idx="31">
                  <c:v>1.3375033736770835E-3</c:v>
                </c:pt>
                <c:pt idx="32">
                  <c:v>1.3625057359884505E-3</c:v>
                </c:pt>
                <c:pt idx="33">
                  <c:v>1.3883133733067162E-3</c:v>
                </c:pt>
                <c:pt idx="34">
                  <c:v>1.4144179492993772E-3</c:v>
                </c:pt>
                <c:pt idx="35">
                  <c:v>1.4412670987200555E-3</c:v>
                </c:pt>
                <c:pt idx="36">
                  <c:v>1.4673650702800771E-3</c:v>
                </c:pt>
                <c:pt idx="37">
                  <c:v>1.4937387000999709E-3</c:v>
                </c:pt>
                <c:pt idx="38">
                  <c:v>1.5203926654469774E-3</c:v>
                </c:pt>
                <c:pt idx="39">
                  <c:v>1.5472143567292949E-3</c:v>
                </c:pt>
                <c:pt idx="40">
                  <c:v>1.5740938398609383E-3</c:v>
                </c:pt>
                <c:pt idx="41">
                  <c:v>1.601094691549153E-3</c:v>
                </c:pt>
                <c:pt idx="42">
                  <c:v>1.6282433593398213E-3</c:v>
                </c:pt>
                <c:pt idx="43">
                  <c:v>1.6555461945596938E-3</c:v>
                </c:pt>
                <c:pt idx="44">
                  <c:v>1.6829294344657306E-3</c:v>
                </c:pt>
                <c:pt idx="45">
                  <c:v>1.7103857766580944E-3</c:v>
                </c:pt>
                <c:pt idx="46">
                  <c:v>1.7378785971579104E-3</c:v>
                </c:pt>
                <c:pt idx="47">
                  <c:v>1.7654579078332027E-3</c:v>
                </c:pt>
                <c:pt idx="48">
                  <c:v>1.7931032711749569E-3</c:v>
                </c:pt>
                <c:pt idx="49">
                  <c:v>1.820794711535611E-3</c:v>
                </c:pt>
              </c:numCache>
            </c:numRef>
          </c:yVal>
          <c:smooth val="1"/>
          <c:extLst>
            <c:ext xmlns:c16="http://schemas.microsoft.com/office/drawing/2014/chart" uri="{C3380CC4-5D6E-409C-BE32-E72D297353CC}">
              <c16:uniqueId val="{0000000C-11AE-42E0-A56F-5ACAF63FCF0E}"/>
            </c:ext>
          </c:extLst>
        </c:ser>
        <c:ser>
          <c:idx val="13"/>
          <c:order val="13"/>
          <c:tx>
            <c:strRef>
              <c:f>'Net Zero 2070 - Valores'!$C$97</c:f>
              <c:strCache>
                <c:ptCount val="1"/>
                <c:pt idx="0">
                  <c:v>Importación de florícola</c:v>
                </c:pt>
              </c:strCache>
            </c:strRef>
          </c:tx>
          <c:spPr>
            <a:ln w="19050" cap="rnd">
              <a:solidFill>
                <a:schemeClr val="accent2">
                  <a:lumMod val="80000"/>
                  <a:lumOff val="20000"/>
                </a:schemeClr>
              </a:solidFill>
              <a:round/>
            </a:ln>
            <a:effectLst/>
          </c:spPr>
          <c:marker>
            <c:symbol val="none"/>
          </c:marker>
          <c:xVal>
            <c:strRef>
              <c:f>'Net Zero 2070 - Valores'!#REF!</c:f>
              <c:strCache>
                <c:ptCount val="1"/>
                <c:pt idx="0">
                  <c:v>#REF!</c:v>
                </c:pt>
              </c:strCache>
            </c:strRef>
          </c:xVal>
          <c:yVal>
            <c:numRef>
              <c:f>'Net Zero 2070 - Valores'!$D$97:$BA$97</c:f>
              <c:numCache>
                <c:formatCode>0.00</c:formatCode>
                <c:ptCount val="50"/>
                <c:pt idx="1">
                  <c:v>4.9937860207681534E-5</c:v>
                </c:pt>
                <c:pt idx="2">
                  <c:v>5.0171642190552429E-5</c:v>
                </c:pt>
                <c:pt idx="3">
                  <c:v>5.2373630473550789E-5</c:v>
                </c:pt>
                <c:pt idx="4">
                  <c:v>6.0507985307366799E-5</c:v>
                </c:pt>
                <c:pt idx="5">
                  <c:v>6.6603500406949858E-5</c:v>
                </c:pt>
                <c:pt idx="6">
                  <c:v>7.6761275434281413E-5</c:v>
                </c:pt>
                <c:pt idx="7">
                  <c:v>8.6788474719921464E-5</c:v>
                </c:pt>
                <c:pt idx="8">
                  <c:v>9.6591300806417031E-5</c:v>
                </c:pt>
                <c:pt idx="9">
                  <c:v>1.0720101981964987E-4</c:v>
                </c:pt>
                <c:pt idx="10">
                  <c:v>9.3619253000834705E-5</c:v>
                </c:pt>
                <c:pt idx="11">
                  <c:v>9.9483233879563688E-5</c:v>
                </c:pt>
                <c:pt idx="12">
                  <c:v>1.0486575559209758E-4</c:v>
                </c:pt>
                <c:pt idx="13">
                  <c:v>1.0859704338327965E-4</c:v>
                </c:pt>
                <c:pt idx="14">
                  <c:v>1.1085458392406959E-4</c:v>
                </c:pt>
                <c:pt idx="15">
                  <c:v>1.1135891912268359E-4</c:v>
                </c:pt>
                <c:pt idx="16">
                  <c:v>1.1496917567330689E-4</c:v>
                </c:pt>
                <c:pt idx="17">
                  <c:v>1.1816959950671588E-4</c:v>
                </c:pt>
                <c:pt idx="18">
                  <c:v>1.2119401005473834E-4</c:v>
                </c:pt>
                <c:pt idx="19">
                  <c:v>1.2371417425707988E-4</c:v>
                </c:pt>
                <c:pt idx="20">
                  <c:v>1.263238541172406E-4</c:v>
                </c:pt>
                <c:pt idx="21">
                  <c:v>1.2941027978452746E-4</c:v>
                </c:pt>
                <c:pt idx="22">
                  <c:v>1.3175830824124407E-4</c:v>
                </c:pt>
                <c:pt idx="23">
                  <c:v>1.3463360384176521E-4</c:v>
                </c:pt>
                <c:pt idx="24">
                  <c:v>1.3711114222683248E-4</c:v>
                </c:pt>
                <c:pt idx="25">
                  <c:v>1.4026729456769539E-4</c:v>
                </c:pt>
                <c:pt idx="26">
                  <c:v>1.4292725838974539E-4</c:v>
                </c:pt>
                <c:pt idx="27">
                  <c:v>1.4551874466785754E-4</c:v>
                </c:pt>
                <c:pt idx="28">
                  <c:v>1.4819292088748728E-4</c:v>
                </c:pt>
                <c:pt idx="29">
                  <c:v>1.5089404304591771E-4</c:v>
                </c:pt>
                <c:pt idx="30">
                  <c:v>1.539689869382665E-4</c:v>
                </c:pt>
                <c:pt idx="31">
                  <c:v>1.5677721134715468E-4</c:v>
                </c:pt>
                <c:pt idx="32">
                  <c:v>1.5957954011622285E-4</c:v>
                </c:pt>
                <c:pt idx="33">
                  <c:v>1.6247166227150567E-4</c:v>
                </c:pt>
                <c:pt idx="34">
                  <c:v>1.6539392268585188E-4</c:v>
                </c:pt>
                <c:pt idx="35">
                  <c:v>1.6839855374951114E-4</c:v>
                </c:pt>
                <c:pt idx="36">
                  <c:v>1.713107359695086E-4</c:v>
                </c:pt>
                <c:pt idx="37">
                  <c:v>1.742504783221946E-4</c:v>
                </c:pt>
                <c:pt idx="38">
                  <c:v>1.7721826289851349E-4</c:v>
                </c:pt>
                <c:pt idx="39">
                  <c:v>1.802009101432834E-4</c:v>
                </c:pt>
                <c:pt idx="40">
                  <c:v>1.8318559387627529E-4</c:v>
                </c:pt>
                <c:pt idx="41">
                  <c:v>1.8617970504216706E-4</c:v>
                </c:pt>
                <c:pt idx="42">
                  <c:v>1.8918629706087957E-4</c:v>
                </c:pt>
                <c:pt idx="43">
                  <c:v>1.9220608054620314E-4</c:v>
                </c:pt>
                <c:pt idx="44">
                  <c:v>1.952304701434274E-4</c:v>
                </c:pt>
                <c:pt idx="45">
                  <c:v>1.9825861141056658E-4</c:v>
                </c:pt>
                <c:pt idx="46">
                  <c:v>2.0128625650054046E-4</c:v>
                </c:pt>
                <c:pt idx="47">
                  <c:v>2.0431919748256202E-4</c:v>
                </c:pt>
                <c:pt idx="48">
                  <c:v>2.0735506137046629E-4</c:v>
                </c:pt>
                <c:pt idx="49">
                  <c:v>2.1039153602686787E-4</c:v>
                </c:pt>
              </c:numCache>
            </c:numRef>
          </c:yVal>
          <c:smooth val="1"/>
          <c:extLst>
            <c:ext xmlns:c16="http://schemas.microsoft.com/office/drawing/2014/chart" uri="{C3380CC4-5D6E-409C-BE32-E72D297353CC}">
              <c16:uniqueId val="{0000000D-11AE-42E0-A56F-5ACAF63FCF0E}"/>
            </c:ext>
          </c:extLst>
        </c:ser>
        <c:ser>
          <c:idx val="14"/>
          <c:order val="14"/>
          <c:tx>
            <c:strRef>
              <c:f>'Net Zero 2070 - Valores'!$C$98</c:f>
              <c:strCache>
                <c:ptCount val="1"/>
                <c:pt idx="0">
                  <c:v>Importación de arroz</c:v>
                </c:pt>
              </c:strCache>
            </c:strRef>
          </c:tx>
          <c:spPr>
            <a:ln w="19050" cap="rnd">
              <a:solidFill>
                <a:schemeClr val="accent3">
                  <a:lumMod val="80000"/>
                  <a:lumOff val="20000"/>
                </a:schemeClr>
              </a:solidFill>
              <a:round/>
            </a:ln>
            <a:effectLst/>
          </c:spPr>
          <c:marker>
            <c:symbol val="none"/>
          </c:marker>
          <c:xVal>
            <c:strRef>
              <c:f>'Net Zero 2070 - Valores'!#REF!</c:f>
              <c:strCache>
                <c:ptCount val="1"/>
                <c:pt idx="0">
                  <c:v>#REF!</c:v>
                </c:pt>
              </c:strCache>
            </c:strRef>
          </c:xVal>
          <c:yVal>
            <c:numRef>
              <c:f>'Net Zero 2070 - Valores'!$D$98:$BA$98</c:f>
              <c:numCache>
                <c:formatCode>0.00</c:formatCode>
                <c:ptCount val="50"/>
                <c:pt idx="1">
                  <c:v>7.5521063315780925E-4</c:v>
                </c:pt>
                <c:pt idx="2">
                  <c:v>7.5779253734398482E-4</c:v>
                </c:pt>
                <c:pt idx="3">
                  <c:v>7.9005635417992673E-4</c:v>
                </c:pt>
                <c:pt idx="4">
                  <c:v>9.1161404427915721E-4</c:v>
                </c:pt>
                <c:pt idx="5">
                  <c:v>1.0021848490766704E-3</c:v>
                </c:pt>
                <c:pt idx="6">
                  <c:v>1.1535726830471124E-3</c:v>
                </c:pt>
                <c:pt idx="7">
                  <c:v>1.3026159079306729E-3</c:v>
                </c:pt>
                <c:pt idx="8">
                  <c:v>1.4479161562597704E-3</c:v>
                </c:pt>
                <c:pt idx="9">
                  <c:v>1.6049256929067121E-3</c:v>
                </c:pt>
                <c:pt idx="10">
                  <c:v>1.7757429690989934E-3</c:v>
                </c:pt>
                <c:pt idx="11">
                  <c:v>1.9536330074680138E-3</c:v>
                </c:pt>
                <c:pt idx="12">
                  <c:v>2.1373761611981489E-3</c:v>
                </c:pt>
                <c:pt idx="13">
                  <c:v>2.3406544466499733E-3</c:v>
                </c:pt>
                <c:pt idx="14">
                  <c:v>2.5762602358990762E-3</c:v>
                </c:pt>
                <c:pt idx="15">
                  <c:v>2.8169943151597518E-3</c:v>
                </c:pt>
                <c:pt idx="16">
                  <c:v>3.0895213260789273E-3</c:v>
                </c:pt>
                <c:pt idx="17">
                  <c:v>3.3823122687786198E-3</c:v>
                </c:pt>
                <c:pt idx="18">
                  <c:v>3.7060616183430552E-3</c:v>
                </c:pt>
                <c:pt idx="19">
                  <c:v>4.0622764296702907E-3</c:v>
                </c:pt>
                <c:pt idx="20">
                  <c:v>4.4375744558280555E-3</c:v>
                </c:pt>
                <c:pt idx="21">
                  <c:v>4.8555123705487533E-3</c:v>
                </c:pt>
                <c:pt idx="22">
                  <c:v>5.3024050302449095E-3</c:v>
                </c:pt>
                <c:pt idx="23">
                  <c:v>5.8168728690151236E-3</c:v>
                </c:pt>
                <c:pt idx="24">
                  <c:v>6.3733234836351868E-3</c:v>
                </c:pt>
                <c:pt idx="25">
                  <c:v>6.9952066249279491E-3</c:v>
                </c:pt>
                <c:pt idx="26">
                  <c:v>7.6511361321810302E-3</c:v>
                </c:pt>
                <c:pt idx="27">
                  <c:v>8.3994798177087181E-3</c:v>
                </c:pt>
                <c:pt idx="28">
                  <c:v>9.1940971663887622E-3</c:v>
                </c:pt>
                <c:pt idx="29">
                  <c:v>1.0085157390898698E-2</c:v>
                </c:pt>
                <c:pt idx="30">
                  <c:v>1.0277428432562191E-2</c:v>
                </c:pt>
                <c:pt idx="31">
                  <c:v>1.0451395449607256E-2</c:v>
                </c:pt>
                <c:pt idx="32">
                  <c:v>1.0624492689682519E-2</c:v>
                </c:pt>
                <c:pt idx="33">
                  <c:v>1.0803084536868153E-2</c:v>
                </c:pt>
                <c:pt idx="34">
                  <c:v>1.0983186680693282E-2</c:v>
                </c:pt>
                <c:pt idx="35">
                  <c:v>1.116825573795395E-2</c:v>
                </c:pt>
                <c:pt idx="36">
                  <c:v>1.1346691720110704E-2</c:v>
                </c:pt>
                <c:pt idx="37">
                  <c:v>1.1526457184241815E-2</c:v>
                </c:pt>
                <c:pt idx="38">
                  <c:v>1.1707577197926528E-2</c:v>
                </c:pt>
                <c:pt idx="39">
                  <c:v>1.1889175310153028E-2</c:v>
                </c:pt>
                <c:pt idx="40">
                  <c:v>1.2070402876602051E-2</c:v>
                </c:pt>
                <c:pt idx="41">
                  <c:v>1.225174605802782E-2</c:v>
                </c:pt>
                <c:pt idx="42">
                  <c:v>1.2433403420713212E-2</c:v>
                </c:pt>
                <c:pt idx="43">
                  <c:v>1.2615418717881624E-2</c:v>
                </c:pt>
                <c:pt idx="44">
                  <c:v>1.2797226117557929E-2</c:v>
                </c:pt>
                <c:pt idx="45">
                  <c:v>1.2978768821492022E-2</c:v>
                </c:pt>
                <c:pt idx="46">
                  <c:v>1.3159768468916403E-2</c:v>
                </c:pt>
                <c:pt idx="47">
                  <c:v>1.3340603686831442E-2</c:v>
                </c:pt>
                <c:pt idx="48">
                  <c:v>1.3521118700207026E-2</c:v>
                </c:pt>
                <c:pt idx="49">
                  <c:v>1.3701162507638875E-2</c:v>
                </c:pt>
              </c:numCache>
            </c:numRef>
          </c:yVal>
          <c:smooth val="1"/>
          <c:extLst>
            <c:ext xmlns:c16="http://schemas.microsoft.com/office/drawing/2014/chart" uri="{C3380CC4-5D6E-409C-BE32-E72D297353CC}">
              <c16:uniqueId val="{0000000E-11AE-42E0-A56F-5ACAF63FCF0E}"/>
            </c:ext>
          </c:extLst>
        </c:ser>
        <c:dLbls>
          <c:showLegendKey val="0"/>
          <c:showVal val="0"/>
          <c:showCatName val="0"/>
          <c:showSerName val="0"/>
          <c:showPercent val="0"/>
          <c:showBubbleSize val="0"/>
        </c:dLbls>
        <c:axId val="711022032"/>
        <c:axId val="711023696"/>
      </c:scatterChart>
      <c:valAx>
        <c:axId val="711022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1023696"/>
        <c:crosses val="autoZero"/>
        <c:crossBetween val="midCat"/>
      </c:valAx>
      <c:valAx>
        <c:axId val="71102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10220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BAU</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15476218291705"/>
          <c:y val="0.13506971784776903"/>
          <c:w val="0.78804800735219671"/>
          <c:h val="0.76504565835520555"/>
        </c:manualLayout>
      </c:layout>
      <c:scatterChart>
        <c:scatterStyle val="smoothMarker"/>
        <c:varyColors val="0"/>
        <c:ser>
          <c:idx val="0"/>
          <c:order val="0"/>
          <c:tx>
            <c:strRef>
              <c:f>'[1]Calibración Agricultura-OseMOSY'!$D$157</c:f>
              <c:strCache>
                <c:ptCount val="1"/>
                <c:pt idx="0">
                  <c:v>Banano  y plátano [Mton]</c:v>
                </c:pt>
              </c:strCache>
            </c:strRef>
          </c:tx>
          <c:spPr>
            <a:ln w="19050" cap="rnd">
              <a:solidFill>
                <a:schemeClr val="accent1"/>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Agricultura-OseMOSY'!$M$157:$BM$157</c:f>
              <c:numCache>
                <c:formatCode>General</c:formatCode>
                <c:ptCount val="53"/>
                <c:pt idx="0">
                  <c:v>6.2536072536563072</c:v>
                </c:pt>
                <c:pt idx="1">
                  <c:v>6.3161433261928703</c:v>
                </c:pt>
                <c:pt idx="2">
                  <c:v>6.3793047594547989</c:v>
                </c:pt>
                <c:pt idx="3">
                  <c:v>6.4430978070493472</c:v>
                </c:pt>
                <c:pt idx="4">
                  <c:v>6.5075287851198409</c:v>
                </c:pt>
                <c:pt idx="5">
                  <c:v>6.5726040729710391</c:v>
                </c:pt>
                <c:pt idx="6">
                  <c:v>6.63833011370075</c:v>
                </c:pt>
                <c:pt idx="7">
                  <c:v>6.7047134148377578</c:v>
                </c:pt>
                <c:pt idx="8">
                  <c:v>6.7047134148377578</c:v>
                </c:pt>
                <c:pt idx="9">
                  <c:v>6.7047134148377578</c:v>
                </c:pt>
                <c:pt idx="10">
                  <c:v>6.7047134148377578</c:v>
                </c:pt>
                <c:pt idx="11">
                  <c:v>6.7047134148377578</c:v>
                </c:pt>
                <c:pt idx="12">
                  <c:v>6.7047134148377578</c:v>
                </c:pt>
                <c:pt idx="13">
                  <c:v>6.7047134148377578</c:v>
                </c:pt>
                <c:pt idx="14">
                  <c:v>6.7047134148377578</c:v>
                </c:pt>
                <c:pt idx="15">
                  <c:v>6.7047134148377578</c:v>
                </c:pt>
                <c:pt idx="16">
                  <c:v>6.7047134148377578</c:v>
                </c:pt>
                <c:pt idx="17">
                  <c:v>6.7047134148377578</c:v>
                </c:pt>
                <c:pt idx="18">
                  <c:v>6.7047134148377578</c:v>
                </c:pt>
                <c:pt idx="19">
                  <c:v>6.7047134148377578</c:v>
                </c:pt>
                <c:pt idx="20">
                  <c:v>6.7047134148377578</c:v>
                </c:pt>
                <c:pt idx="21">
                  <c:v>6.7047134148377578</c:v>
                </c:pt>
                <c:pt idx="22">
                  <c:v>6.7047134148377578</c:v>
                </c:pt>
                <c:pt idx="23">
                  <c:v>6.7047134148377578</c:v>
                </c:pt>
                <c:pt idx="24">
                  <c:v>6.7047134148377578</c:v>
                </c:pt>
                <c:pt idx="25">
                  <c:v>6.7047134148377578</c:v>
                </c:pt>
                <c:pt idx="26">
                  <c:v>6.7047134148377578</c:v>
                </c:pt>
                <c:pt idx="27">
                  <c:v>6.7047134148377578</c:v>
                </c:pt>
                <c:pt idx="28">
                  <c:v>6.7047134148377578</c:v>
                </c:pt>
                <c:pt idx="29">
                  <c:v>6.7047134148377578</c:v>
                </c:pt>
                <c:pt idx="30">
                  <c:v>6.7047134148377578</c:v>
                </c:pt>
                <c:pt idx="31">
                  <c:v>6.7047134148377578</c:v>
                </c:pt>
                <c:pt idx="32">
                  <c:v>6.7047134148377578</c:v>
                </c:pt>
                <c:pt idx="33">
                  <c:v>6.7047134148377578</c:v>
                </c:pt>
                <c:pt idx="34">
                  <c:v>6.7047134148377578</c:v>
                </c:pt>
                <c:pt idx="35">
                  <c:v>6.7047134148377578</c:v>
                </c:pt>
                <c:pt idx="36">
                  <c:v>6.7047134148377578</c:v>
                </c:pt>
                <c:pt idx="37">
                  <c:v>6.7047134148377578</c:v>
                </c:pt>
                <c:pt idx="38">
                  <c:v>6.7047134148377578</c:v>
                </c:pt>
                <c:pt idx="39">
                  <c:v>6.7047134148377578</c:v>
                </c:pt>
                <c:pt idx="40">
                  <c:v>6.7047134148377578</c:v>
                </c:pt>
                <c:pt idx="41">
                  <c:v>6.7047134148377578</c:v>
                </c:pt>
                <c:pt idx="42">
                  <c:v>6.7047134148377578</c:v>
                </c:pt>
                <c:pt idx="43">
                  <c:v>6.7047134148377578</c:v>
                </c:pt>
                <c:pt idx="44">
                  <c:v>6.7047134148377578</c:v>
                </c:pt>
                <c:pt idx="45">
                  <c:v>6.7047134148377578</c:v>
                </c:pt>
                <c:pt idx="46">
                  <c:v>6.7047134148377578</c:v>
                </c:pt>
                <c:pt idx="47">
                  <c:v>6.7047134148377578</c:v>
                </c:pt>
                <c:pt idx="48">
                  <c:v>6.7047134148377578</c:v>
                </c:pt>
                <c:pt idx="49">
                  <c:v>6.7047134148377578</c:v>
                </c:pt>
                <c:pt idx="50">
                  <c:v>6.7047134148377578</c:v>
                </c:pt>
                <c:pt idx="51">
                  <c:v>6.7047134148377578</c:v>
                </c:pt>
                <c:pt idx="52">
                  <c:v>6.7047134148377578</c:v>
                </c:pt>
              </c:numCache>
            </c:numRef>
          </c:yVal>
          <c:smooth val="1"/>
          <c:extLst>
            <c:ext xmlns:c16="http://schemas.microsoft.com/office/drawing/2014/chart" uri="{C3380CC4-5D6E-409C-BE32-E72D297353CC}">
              <c16:uniqueId val="{00000000-A279-415F-B86D-7C10C1E1A0BF}"/>
            </c:ext>
          </c:extLst>
        </c:ser>
        <c:ser>
          <c:idx val="1"/>
          <c:order val="1"/>
          <c:tx>
            <c:strRef>
              <c:f>'[1]Calibración Agricultura-OseMOSY'!$D$158</c:f>
              <c:strCache>
                <c:ptCount val="1"/>
                <c:pt idx="0">
                  <c:v>Cacao - Almendra seca [Mton]</c:v>
                </c:pt>
              </c:strCache>
            </c:strRef>
          </c:tx>
          <c:spPr>
            <a:ln w="19050" cap="rnd">
              <a:solidFill>
                <a:schemeClr val="accent2"/>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Agricultura-OseMOSY'!$M$158:$BM$158</c:f>
              <c:numCache>
                <c:formatCode>General</c:formatCode>
                <c:ptCount val="53"/>
                <c:pt idx="0">
                  <c:v>0.15438395645991049</c:v>
                </c:pt>
                <c:pt idx="1">
                  <c:v>0.2012267057146741</c:v>
                </c:pt>
                <c:pt idx="2">
                  <c:v>0.24391120485460657</c:v>
                </c:pt>
                <c:pt idx="3">
                  <c:v>0.2146640968001953</c:v>
                </c:pt>
                <c:pt idx="4">
                  <c:v>0.21361056392682454</c:v>
                </c:pt>
                <c:pt idx="5">
                  <c:v>0.20308375212409918</c:v>
                </c:pt>
                <c:pt idx="6">
                  <c:v>0.2393607880567398</c:v>
                </c:pt>
                <c:pt idx="7">
                  <c:v>0.23341465749310975</c:v>
                </c:pt>
                <c:pt idx="8">
                  <c:v>0.23574880406804086</c:v>
                </c:pt>
                <c:pt idx="9">
                  <c:v>0.23810629210872128</c:v>
                </c:pt>
                <c:pt idx="10">
                  <c:v>0.2404873550298085</c:v>
                </c:pt>
                <c:pt idx="11">
                  <c:v>0.24289222858010659</c:v>
                </c:pt>
                <c:pt idx="12">
                  <c:v>0.24532115086590767</c:v>
                </c:pt>
                <c:pt idx="13">
                  <c:v>0.24777436237456674</c:v>
                </c:pt>
                <c:pt idx="14">
                  <c:v>0.25025210599831238</c:v>
                </c:pt>
                <c:pt idx="15">
                  <c:v>0.25275462705829549</c:v>
                </c:pt>
                <c:pt idx="16">
                  <c:v>0.25528217332887843</c:v>
                </c:pt>
                <c:pt idx="17">
                  <c:v>0.25783499506216723</c:v>
                </c:pt>
                <c:pt idx="18">
                  <c:v>0.26442319261586417</c:v>
                </c:pt>
                <c:pt idx="19">
                  <c:v>0.26944644125972717</c:v>
                </c:pt>
                <c:pt idx="20">
                  <c:v>0.27320158401019423</c:v>
                </c:pt>
                <c:pt idx="21">
                  <c:v>0.28130781924425075</c:v>
                </c:pt>
                <c:pt idx="22">
                  <c:v>0.28859768756985871</c:v>
                </c:pt>
                <c:pt idx="23">
                  <c:v>0.29535890757322503</c:v>
                </c:pt>
                <c:pt idx="24">
                  <c:v>0.30188471643059656</c:v>
                </c:pt>
                <c:pt idx="25">
                  <c:v>0.30694334815927832</c:v>
                </c:pt>
                <c:pt idx="26">
                  <c:v>0.31341033727897438</c:v>
                </c:pt>
                <c:pt idx="27">
                  <c:v>0.31909988281386342</c:v>
                </c:pt>
                <c:pt idx="28">
                  <c:v>0.32666868318353931</c:v>
                </c:pt>
                <c:pt idx="29">
                  <c:v>0.33280253373059726</c:v>
                </c:pt>
                <c:pt idx="30">
                  <c:v>0.33874705808284311</c:v>
                </c:pt>
                <c:pt idx="31">
                  <c:v>0.34487883278384729</c:v>
                </c:pt>
                <c:pt idx="32">
                  <c:v>0.35105663719161195</c:v>
                </c:pt>
                <c:pt idx="33">
                  <c:v>0.35810466410428549</c:v>
                </c:pt>
                <c:pt idx="34">
                  <c:v>0.36456250825699243</c:v>
                </c:pt>
                <c:pt idx="35">
                  <c:v>0.37104959467767096</c:v>
                </c:pt>
                <c:pt idx="36">
                  <c:v>0.37770642722132913</c:v>
                </c:pt>
                <c:pt idx="37">
                  <c:v>0.38440745630198248</c:v>
                </c:pt>
                <c:pt idx="38">
                  <c:v>0.39129458243461984</c:v>
                </c:pt>
                <c:pt idx="39">
                  <c:v>0.39797175855918726</c:v>
                </c:pt>
                <c:pt idx="40">
                  <c:v>0.40472057819084878</c:v>
                </c:pt>
                <c:pt idx="41">
                  <c:v>0.4115350142096868</c:v>
                </c:pt>
                <c:pt idx="42">
                  <c:v>0.41837824224718523</c:v>
                </c:pt>
                <c:pt idx="43">
                  <c:v>0.42521687744617587</c:v>
                </c:pt>
                <c:pt idx="44">
                  <c:v>0.43207389246963934</c:v>
                </c:pt>
                <c:pt idx="45">
                  <c:v>0.43895889293993379</c:v>
                </c:pt>
                <c:pt idx="46">
                  <c:v>0.44587302439938631</c:v>
                </c:pt>
                <c:pt idx="47">
                  <c:v>0.45279568554072197</c:v>
                </c:pt>
                <c:pt idx="48">
                  <c:v>0.45972403741408635</c:v>
                </c:pt>
                <c:pt idx="49">
                  <c:v>0.46664760050298321</c:v>
                </c:pt>
                <c:pt idx="50">
                  <c:v>0.47357986243178296</c:v>
                </c:pt>
                <c:pt idx="51">
                  <c:v>0.48051615245046136</c:v>
                </c:pt>
                <c:pt idx="52">
                  <c:v>0.48745137401845479</c:v>
                </c:pt>
              </c:numCache>
            </c:numRef>
          </c:yVal>
          <c:smooth val="1"/>
          <c:extLst>
            <c:ext xmlns:c16="http://schemas.microsoft.com/office/drawing/2014/chart" uri="{C3380CC4-5D6E-409C-BE32-E72D297353CC}">
              <c16:uniqueId val="{00000001-A279-415F-B86D-7C10C1E1A0BF}"/>
            </c:ext>
          </c:extLst>
        </c:ser>
        <c:ser>
          <c:idx val="2"/>
          <c:order val="2"/>
          <c:tx>
            <c:strRef>
              <c:f>'[1]Calibración Agricultura-OseMOSY'!$D$159</c:f>
              <c:strCache>
                <c:ptCount val="1"/>
                <c:pt idx="0">
                  <c:v>Café - Grano Oro [Mton]</c:v>
                </c:pt>
              </c:strCache>
            </c:strRef>
          </c:tx>
          <c:spPr>
            <a:ln w="19050" cap="rnd">
              <a:solidFill>
                <a:schemeClr val="accent3"/>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Agricultura-OseMOSY'!$M$159:$BM$159</c:f>
              <c:numCache>
                <c:formatCode>General</c:formatCode>
                <c:ptCount val="53"/>
                <c:pt idx="0">
                  <c:v>4.5782228497500002E-3</c:v>
                </c:pt>
                <c:pt idx="1">
                  <c:v>1.83901200912E-3</c:v>
                </c:pt>
                <c:pt idx="2">
                  <c:v>1.9353822414299999E-3</c:v>
                </c:pt>
                <c:pt idx="3">
                  <c:v>4.0226835042900004E-3</c:v>
                </c:pt>
                <c:pt idx="4">
                  <c:v>4.0029408953763147E-3</c:v>
                </c:pt>
                <c:pt idx="5">
                  <c:v>3.8056744086987435E-3</c:v>
                </c:pt>
                <c:pt idx="6">
                  <c:v>4.4854855005675362E-3</c:v>
                </c:pt>
                <c:pt idx="7">
                  <c:v>4.3740583840202688E-3</c:v>
                </c:pt>
                <c:pt idx="8">
                  <c:v>5.1477137832883439E-3</c:v>
                </c:pt>
                <c:pt idx="9">
                  <c:v>5.4377728313434329E-3</c:v>
                </c:pt>
                <c:pt idx="10">
                  <c:v>5.7571744392741521E-3</c:v>
                </c:pt>
                <c:pt idx="11">
                  <c:v>6.0330377329810411E-3</c:v>
                </c:pt>
                <c:pt idx="12">
                  <c:v>6.392300531200921E-3</c:v>
                </c:pt>
                <c:pt idx="13">
                  <c:v>5.9485286303006726E-3</c:v>
                </c:pt>
                <c:pt idx="14">
                  <c:v>6.1758059284482145E-3</c:v>
                </c:pt>
                <c:pt idx="15">
                  <c:v>6.490119439948411E-3</c:v>
                </c:pt>
                <c:pt idx="16">
                  <c:v>6.6836545585732257E-3</c:v>
                </c:pt>
                <c:pt idx="17">
                  <c:v>6.8663108153792602E-3</c:v>
                </c:pt>
                <c:pt idx="18">
                  <c:v>7.0417587296776954E-3</c:v>
                </c:pt>
                <c:pt idx="19">
                  <c:v>7.1755310536532656E-3</c:v>
                </c:pt>
                <c:pt idx="20">
                  <c:v>7.2755329066779423E-3</c:v>
                </c:pt>
                <c:pt idx="21">
                  <c:v>7.4914071352565354E-3</c:v>
                </c:pt>
                <c:pt idx="22">
                  <c:v>7.6855409909604286E-3</c:v>
                </c:pt>
                <c:pt idx="23">
                  <c:v>7.8655966037490619E-3</c:v>
                </c:pt>
                <c:pt idx="24">
                  <c:v>8.0393830671640232E-3</c:v>
                </c:pt>
                <c:pt idx="25">
                  <c:v>8.1740976653173637E-3</c:v>
                </c:pt>
                <c:pt idx="26">
                  <c:v>8.3463177215002057E-3</c:v>
                </c:pt>
                <c:pt idx="27">
                  <c:v>8.4978339578101053E-3</c:v>
                </c:pt>
                <c:pt idx="28">
                  <c:v>8.6993959522368956E-3</c:v>
                </c:pt>
                <c:pt idx="29">
                  <c:v>8.862744315173544E-3</c:v>
                </c:pt>
                <c:pt idx="30">
                  <c:v>9.0210508004598799E-3</c:v>
                </c:pt>
                <c:pt idx="31">
                  <c:v>9.1843438822885211E-3</c:v>
                </c:pt>
                <c:pt idx="32">
                  <c:v>9.348862764646226E-3</c:v>
                </c:pt>
                <c:pt idx="33">
                  <c:v>9.5365562288554032E-3</c:v>
                </c:pt>
                <c:pt idx="34">
                  <c:v>9.7085327487187126E-3</c:v>
                </c:pt>
                <c:pt idx="35">
                  <c:v>9.8812880088798294E-3</c:v>
                </c:pt>
                <c:pt idx="36">
                  <c:v>1.0058563716856041E-2</c:v>
                </c:pt>
                <c:pt idx="37">
                  <c:v>1.0237016406878073E-2</c:v>
                </c:pt>
                <c:pt idx="38">
                  <c:v>1.0420424980411729E-2</c:v>
                </c:pt>
                <c:pt idx="39">
                  <c:v>1.0598242450958173E-2</c:v>
                </c:pt>
                <c:pt idx="40">
                  <c:v>1.0777967833917722E-2</c:v>
                </c:pt>
                <c:pt idx="41">
                  <c:v>1.0959440623232361E-2</c:v>
                </c:pt>
                <c:pt idx="42">
                  <c:v>1.1141680162417695E-2</c:v>
                </c:pt>
                <c:pt idx="43">
                  <c:v>1.1323797391376242E-2</c:v>
                </c:pt>
                <c:pt idx="44">
                  <c:v>1.1506404086815213E-2</c:v>
                </c:pt>
                <c:pt idx="45">
                  <c:v>1.1689756052601221E-2</c:v>
                </c:pt>
                <c:pt idx="46">
                  <c:v>1.1873883795259063E-2</c:v>
                </c:pt>
                <c:pt idx="47">
                  <c:v>1.2058238688800562E-2</c:v>
                </c:pt>
                <c:pt idx="48">
                  <c:v>1.224274513017546E-2</c:v>
                </c:pt>
                <c:pt idx="49">
                  <c:v>1.2427124043157349E-2</c:v>
                </c:pt>
                <c:pt idx="50">
                  <c:v>1.2611734611809144E-2</c:v>
                </c:pt>
                <c:pt idx="51">
                  <c:v>1.2796452451070551E-2</c:v>
                </c:pt>
                <c:pt idx="52">
                  <c:v>1.2981141836806894E-2</c:v>
                </c:pt>
              </c:numCache>
            </c:numRef>
          </c:yVal>
          <c:smooth val="1"/>
          <c:extLst>
            <c:ext xmlns:c16="http://schemas.microsoft.com/office/drawing/2014/chart" uri="{C3380CC4-5D6E-409C-BE32-E72D297353CC}">
              <c16:uniqueId val="{00000002-A279-415F-B86D-7C10C1E1A0BF}"/>
            </c:ext>
          </c:extLst>
        </c:ser>
        <c:ser>
          <c:idx val="3"/>
          <c:order val="3"/>
          <c:tx>
            <c:strRef>
              <c:f>'[1]Calibración Agricultura-OseMOSY'!$D$160</c:f>
              <c:strCache>
                <c:ptCount val="1"/>
                <c:pt idx="0">
                  <c:v>Caña de azucar [Mton]</c:v>
                </c:pt>
              </c:strCache>
            </c:strRef>
          </c:tx>
          <c:spPr>
            <a:ln w="19050" cap="rnd">
              <a:solidFill>
                <a:schemeClr val="accent4"/>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Agricultura-OseMOSY'!$M$160:$BM$160</c:f>
              <c:numCache>
                <c:formatCode>General</c:formatCode>
                <c:ptCount val="53"/>
                <c:pt idx="0">
                  <c:v>3.8965876210799999E-3</c:v>
                </c:pt>
                <c:pt idx="1">
                  <c:v>5.9730357952980005E-2</c:v>
                </c:pt>
                <c:pt idx="2">
                  <c:v>3.4368561859499998E-2</c:v>
                </c:pt>
                <c:pt idx="3">
                  <c:v>2.1661270735499998E-2</c:v>
                </c:pt>
                <c:pt idx="4">
                  <c:v>2.1554961105063407E-2</c:v>
                </c:pt>
                <c:pt idx="5">
                  <c:v>2.0492724225028781E-2</c:v>
                </c:pt>
                <c:pt idx="6">
                  <c:v>2.4153358250614352E-2</c:v>
                </c:pt>
                <c:pt idx="7">
                  <c:v>2.3553347601943529E-2</c:v>
                </c:pt>
                <c:pt idx="8">
                  <c:v>2.7719312695059884E-2</c:v>
                </c:pt>
                <c:pt idx="9">
                  <c:v>2.7691593382364824E-2</c:v>
                </c:pt>
                <c:pt idx="10">
                  <c:v>2.766390178898246E-2</c:v>
                </c:pt>
                <c:pt idx="11">
                  <c:v>2.7636237887193479E-2</c:v>
                </c:pt>
                <c:pt idx="12">
                  <c:v>2.7608601649306286E-2</c:v>
                </c:pt>
                <c:pt idx="13">
                  <c:v>2.7580993047656981E-2</c:v>
                </c:pt>
                <c:pt idx="14">
                  <c:v>2.7553412054609323E-2</c:v>
                </c:pt>
                <c:pt idx="15">
                  <c:v>2.7525858642554715E-2</c:v>
                </c:pt>
                <c:pt idx="16">
                  <c:v>2.7498332783912161E-2</c:v>
                </c:pt>
                <c:pt idx="17">
                  <c:v>2.7470834451128249E-2</c:v>
                </c:pt>
                <c:pt idx="18">
                  <c:v>2.7443363616677121E-2</c:v>
                </c:pt>
                <c:pt idx="19">
                  <c:v>2.7415920253060444E-2</c:v>
                </c:pt>
                <c:pt idx="20">
                  <c:v>2.7388504332807383E-2</c:v>
                </c:pt>
                <c:pt idx="21">
                  <c:v>2.7361115828474575E-2</c:v>
                </c:pt>
                <c:pt idx="22">
                  <c:v>2.73337547126461E-2</c:v>
                </c:pt>
                <c:pt idx="23">
                  <c:v>2.7306420957933453E-2</c:v>
                </c:pt>
                <c:pt idx="24">
                  <c:v>2.727911453697552E-2</c:v>
                </c:pt>
                <c:pt idx="25">
                  <c:v>2.7251835422438545E-2</c:v>
                </c:pt>
                <c:pt idx="26">
                  <c:v>2.7224583587016106E-2</c:v>
                </c:pt>
                <c:pt idx="27">
                  <c:v>2.7197359003429091E-2</c:v>
                </c:pt>
                <c:pt idx="28">
                  <c:v>2.717016164442566E-2</c:v>
                </c:pt>
                <c:pt idx="29">
                  <c:v>2.7142991482781233E-2</c:v>
                </c:pt>
                <c:pt idx="30">
                  <c:v>2.7115848491298451E-2</c:v>
                </c:pt>
                <c:pt idx="31">
                  <c:v>2.7088732642807152E-2</c:v>
                </c:pt>
                <c:pt idx="32">
                  <c:v>2.7061643910164346E-2</c:v>
                </c:pt>
                <c:pt idx="33">
                  <c:v>2.7034582266254183E-2</c:v>
                </c:pt>
                <c:pt idx="34">
                  <c:v>2.7007547683987929E-2</c:v>
                </c:pt>
                <c:pt idx="35">
                  <c:v>2.6980540136303941E-2</c:v>
                </c:pt>
                <c:pt idx="36">
                  <c:v>2.6953559596167638E-2</c:v>
                </c:pt>
                <c:pt idx="37">
                  <c:v>2.692660603657147E-2</c:v>
                </c:pt>
                <c:pt idx="38">
                  <c:v>2.6899679430534899E-2</c:v>
                </c:pt>
                <c:pt idx="39">
                  <c:v>2.6872779751104362E-2</c:v>
                </c:pt>
                <c:pt idx="40">
                  <c:v>2.6845906971353257E-2</c:v>
                </c:pt>
                <c:pt idx="41">
                  <c:v>2.6819061064381904E-2</c:v>
                </c:pt>
                <c:pt idx="42">
                  <c:v>2.6792242003317521E-2</c:v>
                </c:pt>
                <c:pt idx="43">
                  <c:v>2.6765449761314203E-2</c:v>
                </c:pt>
                <c:pt idx="44">
                  <c:v>2.673868431155289E-2</c:v>
                </c:pt>
                <c:pt idx="45">
                  <c:v>2.6711945627241336E-2</c:v>
                </c:pt>
                <c:pt idx="46">
                  <c:v>2.6685233681614094E-2</c:v>
                </c:pt>
                <c:pt idx="47">
                  <c:v>2.665854844793248E-2</c:v>
                </c:pt>
                <c:pt idx="48">
                  <c:v>2.6631889899484548E-2</c:v>
                </c:pt>
                <c:pt idx="49">
                  <c:v>2.6605258009585065E-2</c:v>
                </c:pt>
                <c:pt idx="50">
                  <c:v>2.657865275157548E-2</c:v>
                </c:pt>
                <c:pt idx="51">
                  <c:v>2.6552074098823906E-2</c:v>
                </c:pt>
                <c:pt idx="52">
                  <c:v>2.6525522024725082E-2</c:v>
                </c:pt>
              </c:numCache>
            </c:numRef>
          </c:yVal>
          <c:smooth val="1"/>
          <c:extLst>
            <c:ext xmlns:c16="http://schemas.microsoft.com/office/drawing/2014/chart" uri="{C3380CC4-5D6E-409C-BE32-E72D297353CC}">
              <c16:uniqueId val="{00000003-A279-415F-B86D-7C10C1E1A0BF}"/>
            </c:ext>
          </c:extLst>
        </c:ser>
        <c:ser>
          <c:idx val="4"/>
          <c:order val="4"/>
          <c:tx>
            <c:strRef>
              <c:f>'[1]Calibración Agricultura-OseMOSY'!$D$161</c:f>
              <c:strCache>
                <c:ptCount val="1"/>
                <c:pt idx="0">
                  <c:v>Maíz [Mton]</c:v>
                </c:pt>
              </c:strCache>
            </c:strRef>
          </c:tx>
          <c:spPr>
            <a:ln w="19050" cap="rnd">
              <a:solidFill>
                <a:schemeClr val="accent5"/>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Agricultura-OseMOSY'!$M$161:$BM$161</c:f>
              <c:numCache>
                <c:formatCode>General</c:formatCode>
                <c:ptCount val="53"/>
                <c:pt idx="0">
                  <c:v>4.4549999999999999E-5</c:v>
                </c:pt>
                <c:pt idx="1">
                  <c:v>5.1915600000000004E-3</c:v>
                </c:pt>
                <c:pt idx="2">
                  <c:v>9.9000000000000001E-6</c:v>
                </c:pt>
                <c:pt idx="3">
                  <c:v>4.6064700000000005E-3</c:v>
                </c:pt>
                <c:pt idx="4">
                  <c:v>4.5838622717047873E-3</c:v>
                </c:pt>
                <c:pt idx="5">
                  <c:v>4.3579677533026953E-3</c:v>
                </c:pt>
                <c:pt idx="6">
                  <c:v>5.1364355092226458E-3</c:v>
                </c:pt>
                <c:pt idx="7">
                  <c:v>5.0088376832902563E-3</c:v>
                </c:pt>
                <c:pt idx="8">
                  <c:v>5.8947687746291012E-3</c:v>
                </c:pt>
                <c:pt idx="9">
                  <c:v>6.2269222492112768E-3</c:v>
                </c:pt>
                <c:pt idx="10">
                  <c:v>6.5926765829329168E-3</c:v>
                </c:pt>
                <c:pt idx="11">
                  <c:v>6.9085741635421727E-3</c:v>
                </c:pt>
                <c:pt idx="12">
                  <c:v>7.319974488810374E-3</c:v>
                </c:pt>
                <c:pt idx="13">
                  <c:v>6.8118007917845197E-3</c:v>
                </c:pt>
                <c:pt idx="14">
                  <c:v>7.0720614000280438E-3</c:v>
                </c:pt>
                <c:pt idx="15">
                  <c:v>7.4319892342154022E-3</c:v>
                </c:pt>
                <c:pt idx="16">
                  <c:v>7.6536108748294085E-3</c:v>
                </c:pt>
                <c:pt idx="17">
                  <c:v>7.8627748735362376E-3</c:v>
                </c:pt>
                <c:pt idx="18">
                  <c:v>8.0636844287911846E-3</c:v>
                </c:pt>
                <c:pt idx="19">
                  <c:v>8.216870280118185E-3</c:v>
                </c:pt>
                <c:pt idx="20">
                  <c:v>8.3313847666323035E-3</c:v>
                </c:pt>
                <c:pt idx="21">
                  <c:v>8.5785874502786637E-3</c:v>
                </c:pt>
                <c:pt idx="22">
                  <c:v>8.8008947188794907E-3</c:v>
                </c:pt>
                <c:pt idx="23">
                  <c:v>9.0070806586278994E-3</c:v>
                </c:pt>
                <c:pt idx="24">
                  <c:v>9.2060876471899804E-3</c:v>
                </c:pt>
                <c:pt idx="25">
                  <c:v>9.3603525189586943E-3</c:v>
                </c:pt>
                <c:pt idx="26">
                  <c:v>9.557565777560454E-3</c:v>
                </c:pt>
                <c:pt idx="27">
                  <c:v>9.7310706024690326E-3</c:v>
                </c:pt>
                <c:pt idx="28">
                  <c:v>9.9618840083651183E-3</c:v>
                </c:pt>
                <c:pt idx="29">
                  <c:v>1.014893808125311E-2</c:v>
                </c:pt>
                <c:pt idx="30">
                  <c:v>1.0330218580824913E-2</c:v>
                </c:pt>
                <c:pt idx="31">
                  <c:v>1.0517209350008964E-2</c:v>
                </c:pt>
                <c:pt idx="32">
                  <c:v>1.070560381236378E-2</c:v>
                </c:pt>
                <c:pt idx="33">
                  <c:v>1.0920536036376331E-2</c:v>
                </c:pt>
                <c:pt idx="34">
                  <c:v>1.1117470415780003E-2</c:v>
                </c:pt>
                <c:pt idx="35">
                  <c:v>1.1315296549112567E-2</c:v>
                </c:pt>
                <c:pt idx="36">
                  <c:v>1.1518299154127429E-2</c:v>
                </c:pt>
                <c:pt idx="37">
                  <c:v>1.1722649549113544E-2</c:v>
                </c:pt>
                <c:pt idx="38">
                  <c:v>1.1932675043494241E-2</c:v>
                </c:pt>
                <c:pt idx="39">
                  <c:v>1.2136298033638639E-2</c:v>
                </c:pt>
                <c:pt idx="40">
                  <c:v>1.2342105819401242E-2</c:v>
                </c:pt>
                <c:pt idx="41">
                  <c:v>1.2549914601499734E-2</c:v>
                </c:pt>
                <c:pt idx="42">
                  <c:v>1.2758601407005511E-2</c:v>
                </c:pt>
                <c:pt idx="43">
                  <c:v>1.2967148152178481E-2</c:v>
                </c:pt>
                <c:pt idx="44">
                  <c:v>1.317625539699197E-2</c:v>
                </c:pt>
                <c:pt idx="45">
                  <c:v>1.3386216068502304E-2</c:v>
                </c:pt>
                <c:pt idx="46">
                  <c:v>1.3597065100452378E-2</c:v>
                </c:pt>
                <c:pt idx="47">
                  <c:v>1.3808174248250472E-2</c:v>
                </c:pt>
                <c:pt idx="48">
                  <c:v>1.4019456937056047E-2</c:v>
                </c:pt>
                <c:pt idx="49">
                  <c:v>1.4230593590083288E-2</c:v>
                </c:pt>
                <c:pt idx="50">
                  <c:v>1.4441995517495802E-2</c:v>
                </c:pt>
                <c:pt idx="51">
                  <c:v>1.4653520283019873E-2</c:v>
                </c:pt>
                <c:pt idx="52">
                  <c:v>1.4865012465739591E-2</c:v>
                </c:pt>
              </c:numCache>
            </c:numRef>
          </c:yVal>
          <c:smooth val="1"/>
          <c:extLst>
            <c:ext xmlns:c16="http://schemas.microsoft.com/office/drawing/2014/chart" uri="{C3380CC4-5D6E-409C-BE32-E72D297353CC}">
              <c16:uniqueId val="{00000004-A279-415F-B86D-7C10C1E1A0BF}"/>
            </c:ext>
          </c:extLst>
        </c:ser>
        <c:ser>
          <c:idx val="5"/>
          <c:order val="5"/>
          <c:tx>
            <c:strRef>
              <c:f>'[1]Calibración Agricultura-OseMOSY'!$D$162</c:f>
              <c:strCache>
                <c:ptCount val="1"/>
                <c:pt idx="0">
                  <c:v>Palma africana  (Fruta Fresca) [Mton]</c:v>
                </c:pt>
              </c:strCache>
            </c:strRef>
          </c:tx>
          <c:spPr>
            <a:ln w="19050" cap="rnd">
              <a:solidFill>
                <a:schemeClr val="accent6"/>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Agricultura-OseMOSY'!$M$162:$BM$162</c:f>
              <c:numCache>
                <c:formatCode>General</c:formatCode>
                <c:ptCount val="53"/>
                <c:pt idx="0">
                  <c:v>0.28023870444768001</c:v>
                </c:pt>
                <c:pt idx="1">
                  <c:v>0.18561949282305001</c:v>
                </c:pt>
                <c:pt idx="2">
                  <c:v>0.16102851381539998</c:v>
                </c:pt>
                <c:pt idx="3">
                  <c:v>0.11199071555099999</c:v>
                </c:pt>
                <c:pt idx="4">
                  <c:v>0.11144108521176765</c:v>
                </c:pt>
                <c:pt idx="5">
                  <c:v>0.10594922512043983</c:v>
                </c:pt>
                <c:pt idx="6">
                  <c:v>0.12487503187026268</c:v>
                </c:pt>
                <c:pt idx="7">
                  <c:v>0.12177292291722049</c:v>
                </c:pt>
                <c:pt idx="8">
                  <c:v>0.14331133668045254</c:v>
                </c:pt>
                <c:pt idx="9">
                  <c:v>0.15138652338333103</c:v>
                </c:pt>
                <c:pt idx="10">
                  <c:v>0.16027860116726658</c:v>
                </c:pt>
                <c:pt idx="11">
                  <c:v>0.16795858086826543</c:v>
                </c:pt>
                <c:pt idx="12">
                  <c:v>0.17796038632986616</c:v>
                </c:pt>
                <c:pt idx="13">
                  <c:v>0.16560586411347869</c:v>
                </c:pt>
                <c:pt idx="14">
                  <c:v>0.17193321927848154</c:v>
                </c:pt>
                <c:pt idx="15">
                  <c:v>0.18068364546108207</c:v>
                </c:pt>
                <c:pt idx="16">
                  <c:v>0.18607162500158686</c:v>
                </c:pt>
                <c:pt idx="17">
                  <c:v>0.19115673917419324</c:v>
                </c:pt>
                <c:pt idx="18">
                  <c:v>0.19604117451275715</c:v>
                </c:pt>
                <c:pt idx="19">
                  <c:v>0.19976536963448807</c:v>
                </c:pt>
                <c:pt idx="20">
                  <c:v>0.20254940150393938</c:v>
                </c:pt>
                <c:pt idx="21">
                  <c:v>0.20855929746064447</c:v>
                </c:pt>
                <c:pt idx="22">
                  <c:v>0.21396394572336949</c:v>
                </c:pt>
                <c:pt idx="23">
                  <c:v>0.21897665847933656</c:v>
                </c:pt>
                <c:pt idx="24">
                  <c:v>0.22381483935291593</c:v>
                </c:pt>
                <c:pt idx="25">
                  <c:v>0.22756526720195469</c:v>
                </c:pt>
                <c:pt idx="26">
                  <c:v>0.23235983960706216</c:v>
                </c:pt>
                <c:pt idx="27">
                  <c:v>0.23657802174936696</c:v>
                </c:pt>
                <c:pt idx="28">
                  <c:v>0.24218946792942805</c:v>
                </c:pt>
                <c:pt idx="29">
                  <c:v>0.24673705414391661</c:v>
                </c:pt>
                <c:pt idx="30">
                  <c:v>0.25114427547879753</c:v>
                </c:pt>
                <c:pt idx="31">
                  <c:v>0.25569032267813974</c:v>
                </c:pt>
                <c:pt idx="32">
                  <c:v>0.26027049592250295</c:v>
                </c:pt>
                <c:pt idx="33">
                  <c:v>0.26549584495595663</c:v>
                </c:pt>
                <c:pt idx="34">
                  <c:v>0.2702836373579498</c:v>
                </c:pt>
                <c:pt idx="35">
                  <c:v>0.27509310973627882</c:v>
                </c:pt>
                <c:pt idx="36">
                  <c:v>0.28002843049042059</c:v>
                </c:pt>
                <c:pt idx="37">
                  <c:v>0.28499651819263605</c:v>
                </c:pt>
                <c:pt idx="38">
                  <c:v>0.29010257671459466</c:v>
                </c:pt>
                <c:pt idx="39">
                  <c:v>0.29505298003186481</c:v>
                </c:pt>
                <c:pt idx="40">
                  <c:v>0.30005649925450617</c:v>
                </c:pt>
                <c:pt idx="41">
                  <c:v>0.30510866592551283</c:v>
                </c:pt>
                <c:pt idx="42">
                  <c:v>0.31018217876172893</c:v>
                </c:pt>
                <c:pt idx="43">
                  <c:v>0.31525228650534887</c:v>
                </c:pt>
                <c:pt idx="44">
                  <c:v>0.32033602089926888</c:v>
                </c:pt>
                <c:pt idx="45">
                  <c:v>0.32544050347269515</c:v>
                </c:pt>
                <c:pt idx="46">
                  <c:v>0.33056658352126256</c:v>
                </c:pt>
                <c:pt idx="47">
                  <c:v>0.33569898740564047</c:v>
                </c:pt>
                <c:pt idx="48">
                  <c:v>0.34083561035181742</c:v>
                </c:pt>
                <c:pt idx="49">
                  <c:v>0.34596868293267952</c:v>
                </c:pt>
                <c:pt idx="50">
                  <c:v>0.35110820476171306</c:v>
                </c:pt>
                <c:pt idx="51">
                  <c:v>0.35625071298336614</c:v>
                </c:pt>
                <c:pt idx="52">
                  <c:v>0.36139242906449204</c:v>
                </c:pt>
              </c:numCache>
            </c:numRef>
          </c:yVal>
          <c:smooth val="1"/>
          <c:extLst>
            <c:ext xmlns:c16="http://schemas.microsoft.com/office/drawing/2014/chart" uri="{C3380CC4-5D6E-409C-BE32-E72D297353CC}">
              <c16:uniqueId val="{00000005-A279-415F-B86D-7C10C1E1A0BF}"/>
            </c:ext>
          </c:extLst>
        </c:ser>
        <c:ser>
          <c:idx val="6"/>
          <c:order val="6"/>
          <c:tx>
            <c:strRef>
              <c:f>'[1]Calibración Agricultura-OseMOSY'!$D$163</c:f>
              <c:strCache>
                <c:ptCount val="1"/>
                <c:pt idx="0">
                  <c:v>Soya [Mton]</c:v>
                </c:pt>
              </c:strCache>
            </c:strRef>
          </c:tx>
          <c:spPr>
            <a:ln w="19050" cap="rnd">
              <a:solidFill>
                <a:schemeClr val="accent1">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Agricultura-OseMOSY'!$M$163:$BM$163</c:f>
              <c:numCache>
                <c:formatCode>General</c:formatCode>
                <c:ptCount val="53"/>
                <c:pt idx="0">
                  <c:v>8.6801219999999999E-7</c:v>
                </c:pt>
                <c:pt idx="1">
                  <c:v>4.6549205999999994E-6</c:v>
                </c:pt>
                <c:pt idx="2">
                  <c:v>4.9500000000000003E-7</c:v>
                </c:pt>
                <c:pt idx="3">
                  <c:v>8.9170784999999992E-6</c:v>
                </c:pt>
                <c:pt idx="4">
                  <c:v>8.873315078569905E-6</c:v>
                </c:pt>
                <c:pt idx="5">
                  <c:v>8.4360346548808007E-6</c:v>
                </c:pt>
                <c:pt idx="6">
                  <c:v>9.942971222199602E-6</c:v>
                </c:pt>
                <c:pt idx="7">
                  <c:v>9.695970844411739E-6</c:v>
                </c:pt>
                <c:pt idx="8">
                  <c:v>1.1410931994068451E-5</c:v>
                </c:pt>
                <c:pt idx="9">
                  <c:v>1.2053905595741101E-5</c:v>
                </c:pt>
                <c:pt idx="10">
                  <c:v>1.2761922820538193E-5</c:v>
                </c:pt>
                <c:pt idx="11">
                  <c:v>1.3373428707747445E-5</c:v>
                </c:pt>
                <c:pt idx="12">
                  <c:v>1.4169806193184686E-5</c:v>
                </c:pt>
                <c:pt idx="13">
                  <c:v>1.3186097464371786E-5</c:v>
                </c:pt>
                <c:pt idx="14">
                  <c:v>1.3689902823826043E-5</c:v>
                </c:pt>
                <c:pt idx="15">
                  <c:v>1.4386641270355306E-5</c:v>
                </c:pt>
                <c:pt idx="16">
                  <c:v>1.4815650374214419E-5</c:v>
                </c:pt>
                <c:pt idx="17">
                  <c:v>1.5220544315962154E-5</c:v>
                </c:pt>
                <c:pt idx="18">
                  <c:v>1.5609459532083924E-5</c:v>
                </c:pt>
                <c:pt idx="19">
                  <c:v>1.5905992508825808E-5</c:v>
                </c:pt>
                <c:pt idx="20">
                  <c:v>1.6127666516392032E-5</c:v>
                </c:pt>
                <c:pt idx="21">
                  <c:v>1.6606194702939487E-5</c:v>
                </c:pt>
                <c:pt idx="22">
                  <c:v>1.7036531026682866E-5</c:v>
                </c:pt>
                <c:pt idx="23">
                  <c:v>1.7435660123438695E-5</c:v>
                </c:pt>
                <c:pt idx="24">
                  <c:v>1.7820892403049043E-5</c:v>
                </c:pt>
                <c:pt idx="25">
                  <c:v>1.8119514118018218E-5</c:v>
                </c:pt>
                <c:pt idx="26">
                  <c:v>1.8501274144284033E-5</c:v>
                </c:pt>
                <c:pt idx="27">
                  <c:v>1.8837140033747886E-5</c:v>
                </c:pt>
                <c:pt idx="28">
                  <c:v>1.9283942305167816E-5</c:v>
                </c:pt>
                <c:pt idx="29">
                  <c:v>1.9646036457889301E-5</c:v>
                </c:pt>
                <c:pt idx="30">
                  <c:v>1.9996954285466813E-5</c:v>
                </c:pt>
                <c:pt idx="31">
                  <c:v>2.0358925896611481E-5</c:v>
                </c:pt>
                <c:pt idx="32">
                  <c:v>2.0723614738562732E-5</c:v>
                </c:pt>
                <c:pt idx="33">
                  <c:v>2.1139674652922211E-5</c:v>
                </c:pt>
                <c:pt idx="34">
                  <c:v>2.1520894832472132E-5</c:v>
                </c:pt>
                <c:pt idx="35">
                  <c:v>2.1903841244861213E-5</c:v>
                </c:pt>
                <c:pt idx="36">
                  <c:v>2.2296808129400137E-5</c:v>
                </c:pt>
                <c:pt idx="37">
                  <c:v>2.2692384028862674E-5</c:v>
                </c:pt>
                <c:pt idx="38">
                  <c:v>2.309894563034797E-5</c:v>
                </c:pt>
                <c:pt idx="39">
                  <c:v>2.349311343943439E-5</c:v>
                </c:pt>
                <c:pt idx="40">
                  <c:v>2.3891510516058425E-5</c:v>
                </c:pt>
                <c:pt idx="41">
                  <c:v>2.4293781066601824E-5</c:v>
                </c:pt>
                <c:pt idx="42">
                  <c:v>2.4697751270816601E-5</c:v>
                </c:pt>
                <c:pt idx="43">
                  <c:v>2.5101450350074011E-5</c:v>
                </c:pt>
                <c:pt idx="44">
                  <c:v>2.5506234429188951E-5</c:v>
                </c:pt>
                <c:pt idx="45">
                  <c:v>2.5912670548336663E-5</c:v>
                </c:pt>
                <c:pt idx="46">
                  <c:v>2.6320826331300147E-5</c:v>
                </c:pt>
                <c:pt idx="47">
                  <c:v>2.6729485639400213E-5</c:v>
                </c:pt>
                <c:pt idx="48">
                  <c:v>2.7138480883430976E-5</c:v>
                </c:pt>
                <c:pt idx="49">
                  <c:v>2.7547193435400526E-5</c:v>
                </c:pt>
                <c:pt idx="50">
                  <c:v>2.7956419498261826E-5</c:v>
                </c:pt>
                <c:pt idx="51">
                  <c:v>2.8365883347776149E-5</c:v>
                </c:pt>
                <c:pt idx="52">
                  <c:v>2.8775284124389927E-5</c:v>
                </c:pt>
              </c:numCache>
            </c:numRef>
          </c:yVal>
          <c:smooth val="1"/>
          <c:extLst>
            <c:ext xmlns:c16="http://schemas.microsoft.com/office/drawing/2014/chart" uri="{C3380CC4-5D6E-409C-BE32-E72D297353CC}">
              <c16:uniqueId val="{00000006-A279-415F-B86D-7C10C1E1A0BF}"/>
            </c:ext>
          </c:extLst>
        </c:ser>
        <c:ser>
          <c:idx val="7"/>
          <c:order val="7"/>
          <c:tx>
            <c:strRef>
              <c:f>'[1]Calibración Agricultura-OseMOSY'!$D$164</c:f>
              <c:strCache>
                <c:ptCount val="1"/>
                <c:pt idx="0">
                  <c:v>Palmito [Mton]</c:v>
                </c:pt>
              </c:strCache>
            </c:strRef>
          </c:tx>
          <c:spPr>
            <a:ln w="19050" cap="rnd">
              <a:solidFill>
                <a:schemeClr val="accent2">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Agricultura-OseMOSY'!$M$164:$BM$164</c:f>
              <c:numCache>
                <c:formatCode>General</c:formatCode>
                <c:ptCount val="53"/>
                <c:pt idx="0">
                  <c:v>3.0641323775039996E-2</c:v>
                </c:pt>
                <c:pt idx="1">
                  <c:v>5.4142762469399995E-2</c:v>
                </c:pt>
                <c:pt idx="2">
                  <c:v>6.0311352231899998E-2</c:v>
                </c:pt>
                <c:pt idx="3">
                  <c:v>6.5032651292400004E-2</c:v>
                </c:pt>
                <c:pt idx="4">
                  <c:v>6.4713482707619049E-2</c:v>
                </c:pt>
                <c:pt idx="5">
                  <c:v>6.1524377070524286E-2</c:v>
                </c:pt>
                <c:pt idx="6">
                  <c:v>7.251453268059431E-2</c:v>
                </c:pt>
                <c:pt idx="7">
                  <c:v>7.0713147906672102E-2</c:v>
                </c:pt>
                <c:pt idx="8">
                  <c:v>8.3220436075733109E-2</c:v>
                </c:pt>
                <c:pt idx="9">
                  <c:v>8.7909671235858258E-2</c:v>
                </c:pt>
                <c:pt idx="10">
                  <c:v>9.3073272441033472E-2</c:v>
                </c:pt>
                <c:pt idx="11">
                  <c:v>9.7533012155798682E-2</c:v>
                </c:pt>
                <c:pt idx="12">
                  <c:v>0.10334102868358391</c:v>
                </c:pt>
                <c:pt idx="13">
                  <c:v>9.6166797040991625E-2</c:v>
                </c:pt>
                <c:pt idx="14">
                  <c:v>9.9841072002306699E-2</c:v>
                </c:pt>
                <c:pt idx="15">
                  <c:v>0.10492241657442705</c:v>
                </c:pt>
                <c:pt idx="16">
                  <c:v>0.10805119910701715</c:v>
                </c:pt>
                <c:pt idx="17">
                  <c:v>0.11100410868654879</c:v>
                </c:pt>
                <c:pt idx="18">
                  <c:v>0.11384048470727748</c:v>
                </c:pt>
                <c:pt idx="19">
                  <c:v>0.11600311293502633</c:v>
                </c:pt>
                <c:pt idx="20">
                  <c:v>0.11761979136110982</c:v>
                </c:pt>
                <c:pt idx="21">
                  <c:v>0.12110971877279798</c:v>
                </c:pt>
                <c:pt idx="22">
                  <c:v>0.12424818077921146</c:v>
                </c:pt>
                <c:pt idx="23">
                  <c:v>0.12715904708704676</c:v>
                </c:pt>
                <c:pt idx="24">
                  <c:v>0.12996856328750145</c:v>
                </c:pt>
                <c:pt idx="25">
                  <c:v>0.13214642477632077</c:v>
                </c:pt>
                <c:pt idx="26">
                  <c:v>0.13493061767823614</c:v>
                </c:pt>
                <c:pt idx="27">
                  <c:v>0.13738010259311206</c:v>
                </c:pt>
                <c:pt idx="28">
                  <c:v>0.14063865149047844</c:v>
                </c:pt>
                <c:pt idx="29">
                  <c:v>0.14327942029933813</c:v>
                </c:pt>
                <c:pt idx="30">
                  <c:v>0.14583867967034567</c:v>
                </c:pt>
                <c:pt idx="31">
                  <c:v>0.14847855477801902</c:v>
                </c:pt>
                <c:pt idx="32">
                  <c:v>0.15113824677118079</c:v>
                </c:pt>
                <c:pt idx="33">
                  <c:v>0.15417259028708521</c:v>
                </c:pt>
                <c:pt idx="34">
                  <c:v>0.15695284606281895</c:v>
                </c:pt>
                <c:pt idx="35">
                  <c:v>0.15974569133165614</c:v>
                </c:pt>
                <c:pt idx="36">
                  <c:v>0.16261161635089655</c:v>
                </c:pt>
                <c:pt idx="37">
                  <c:v>0.16549656903236332</c:v>
                </c:pt>
                <c:pt idx="38">
                  <c:v>0.16846164092875551</c:v>
                </c:pt>
                <c:pt idx="39">
                  <c:v>0.17133632434429419</c:v>
                </c:pt>
                <c:pt idx="40">
                  <c:v>0.17424185199665279</c:v>
                </c:pt>
                <c:pt idx="41">
                  <c:v>0.17717562906710144</c:v>
                </c:pt>
                <c:pt idx="42">
                  <c:v>0.18012180178759718</c:v>
                </c:pt>
                <c:pt idx="43">
                  <c:v>0.18306599718168393</c:v>
                </c:pt>
                <c:pt idx="44">
                  <c:v>0.18601810552813361</c:v>
                </c:pt>
                <c:pt idx="45">
                  <c:v>0.18898226227624002</c:v>
                </c:pt>
                <c:pt idx="46">
                  <c:v>0.19195896060926926</c:v>
                </c:pt>
                <c:pt idx="47">
                  <c:v>0.19493933117358189</c:v>
                </c:pt>
                <c:pt idx="48">
                  <c:v>0.19792215173362324</c:v>
                </c:pt>
                <c:pt idx="49">
                  <c:v>0.20090291060785123</c:v>
                </c:pt>
                <c:pt idx="50">
                  <c:v>0.20388741453992054</c:v>
                </c:pt>
                <c:pt idx="51">
                  <c:v>0.20687365266065802</c:v>
                </c:pt>
                <c:pt idx="52">
                  <c:v>0.20985943078791813</c:v>
                </c:pt>
              </c:numCache>
            </c:numRef>
          </c:yVal>
          <c:smooth val="1"/>
          <c:extLst>
            <c:ext xmlns:c16="http://schemas.microsoft.com/office/drawing/2014/chart" uri="{C3380CC4-5D6E-409C-BE32-E72D297353CC}">
              <c16:uniqueId val="{00000007-A279-415F-B86D-7C10C1E1A0BF}"/>
            </c:ext>
          </c:extLst>
        </c:ser>
        <c:ser>
          <c:idx val="8"/>
          <c:order val="8"/>
          <c:tx>
            <c:strRef>
              <c:f>'[1]Calibración Agricultura-OseMOSY'!$D$165</c:f>
              <c:strCache>
                <c:ptCount val="1"/>
                <c:pt idx="0">
                  <c:v>Legumbres (Pulses) [Mton]</c:v>
                </c:pt>
              </c:strCache>
            </c:strRef>
          </c:tx>
          <c:spPr>
            <a:ln w="19050" cap="rnd">
              <a:solidFill>
                <a:schemeClr val="accent3">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Agricultura-OseMOSY'!$M$165:$BM$165</c:f>
              <c:numCache>
                <c:formatCode>General</c:formatCode>
                <c:ptCount val="53"/>
                <c:pt idx="0">
                  <c:v>9.3159000000000002E-3</c:v>
                </c:pt>
                <c:pt idx="1">
                  <c:v>2.4482699999999998E-3</c:v>
                </c:pt>
                <c:pt idx="2">
                  <c:v>1.0963260000000001E-2</c:v>
                </c:pt>
                <c:pt idx="3">
                  <c:v>1.1109780000000001E-2</c:v>
                </c:pt>
                <c:pt idx="4">
                  <c:v>1.1055255193009053E-2</c:v>
                </c:pt>
                <c:pt idx="5">
                  <c:v>1.0510447910501363E-2</c:v>
                </c:pt>
                <c:pt idx="6">
                  <c:v>1.2387938810336669E-2</c:v>
                </c:pt>
                <c:pt idx="7">
                  <c:v>1.2080201264105576E-2</c:v>
                </c:pt>
                <c:pt idx="8">
                  <c:v>1.4216869802039064E-2</c:v>
                </c:pt>
                <c:pt idx="9">
                  <c:v>1.5017950028078431E-2</c:v>
                </c:pt>
                <c:pt idx="10">
                  <c:v>1.5900068045061933E-2</c:v>
                </c:pt>
                <c:pt idx="11">
                  <c:v>1.6661942674246775E-2</c:v>
                </c:pt>
                <c:pt idx="12">
                  <c:v>1.7654148659666882E-2</c:v>
                </c:pt>
                <c:pt idx="13">
                  <c:v>1.6428546848357161E-2</c:v>
                </c:pt>
                <c:pt idx="14">
                  <c:v>1.7056237487881949E-2</c:v>
                </c:pt>
                <c:pt idx="15">
                  <c:v>1.7924303285270844E-2</c:v>
                </c:pt>
                <c:pt idx="16">
                  <c:v>1.8458805337918681E-2</c:v>
                </c:pt>
                <c:pt idx="17">
                  <c:v>1.8963262332005942E-2</c:v>
                </c:pt>
                <c:pt idx="18">
                  <c:v>1.9447811446356041E-2</c:v>
                </c:pt>
                <c:pt idx="19">
                  <c:v>1.9817261612612564E-2</c:v>
                </c:pt>
                <c:pt idx="20">
                  <c:v>2.009344505719916E-2</c:v>
                </c:pt>
                <c:pt idx="21">
                  <c:v>2.0689642889969297E-2</c:v>
                </c:pt>
                <c:pt idx="22">
                  <c:v>2.1225798524664864E-2</c:v>
                </c:pt>
                <c:pt idx="23">
                  <c:v>2.1723073103615355E-2</c:v>
                </c:pt>
                <c:pt idx="24">
                  <c:v>2.2203033650712641E-2</c:v>
                </c:pt>
                <c:pt idx="25">
                  <c:v>2.2575086174028459E-2</c:v>
                </c:pt>
                <c:pt idx="26">
                  <c:v>2.3050720643839107E-2</c:v>
                </c:pt>
                <c:pt idx="27">
                  <c:v>2.3469175650313225E-2</c:v>
                </c:pt>
                <c:pt idx="28">
                  <c:v>2.4025846194256031E-2</c:v>
                </c:pt>
                <c:pt idx="29">
                  <c:v>2.447697897008862E-2</c:v>
                </c:pt>
                <c:pt idx="30">
                  <c:v>2.4914187172580513E-2</c:v>
                </c:pt>
                <c:pt idx="31">
                  <c:v>2.53651672739739E-2</c:v>
                </c:pt>
                <c:pt idx="32">
                  <c:v>2.5819532770760004E-2</c:v>
                </c:pt>
                <c:pt idx="33">
                  <c:v>2.6337901439977465E-2</c:v>
                </c:pt>
                <c:pt idx="34">
                  <c:v>2.6812863315255352E-2</c:v>
                </c:pt>
                <c:pt idx="35">
                  <c:v>2.7289975902458883E-2</c:v>
                </c:pt>
                <c:pt idx="36">
                  <c:v>2.7779572986808072E-2</c:v>
                </c:pt>
                <c:pt idx="37">
                  <c:v>2.8272420640479721E-2</c:v>
                </c:pt>
                <c:pt idx="38">
                  <c:v>2.8778955370318573E-2</c:v>
                </c:pt>
                <c:pt idx="39">
                  <c:v>2.9270048685470181E-2</c:v>
                </c:pt>
                <c:pt idx="40">
                  <c:v>2.9766411241203671E-2</c:v>
                </c:pt>
                <c:pt idx="41">
                  <c:v>3.0267599754573386E-2</c:v>
                </c:pt>
                <c:pt idx="42">
                  <c:v>3.0770905864907758E-2</c:v>
                </c:pt>
                <c:pt idx="43">
                  <c:v>3.1273874180904118E-2</c:v>
                </c:pt>
                <c:pt idx="44">
                  <c:v>3.1778194297237015E-2</c:v>
                </c:pt>
                <c:pt idx="45">
                  <c:v>3.2284572688745496E-2</c:v>
                </c:pt>
                <c:pt idx="46">
                  <c:v>3.2793093607839351E-2</c:v>
                </c:pt>
                <c:pt idx="47">
                  <c:v>3.3302241868443307E-2</c:v>
                </c:pt>
                <c:pt idx="48">
                  <c:v>3.3811808671318049E-2</c:v>
                </c:pt>
                <c:pt idx="49">
                  <c:v>3.4321023268410612E-2</c:v>
                </c:pt>
                <c:pt idx="50">
                  <c:v>3.483087764825657E-2</c:v>
                </c:pt>
                <c:pt idx="51">
                  <c:v>3.5341028286277443E-2</c:v>
                </c:pt>
                <c:pt idx="52">
                  <c:v>3.5851100341828847E-2</c:v>
                </c:pt>
              </c:numCache>
            </c:numRef>
          </c:yVal>
          <c:smooth val="1"/>
          <c:extLst>
            <c:ext xmlns:c16="http://schemas.microsoft.com/office/drawing/2014/chart" uri="{C3380CC4-5D6E-409C-BE32-E72D297353CC}">
              <c16:uniqueId val="{00000008-A279-415F-B86D-7C10C1E1A0BF}"/>
            </c:ext>
          </c:extLst>
        </c:ser>
        <c:ser>
          <c:idx val="9"/>
          <c:order val="9"/>
          <c:tx>
            <c:strRef>
              <c:f>'[1]Calibración Agricultura-OseMOSY'!$D$166</c:f>
              <c:strCache>
                <c:ptCount val="1"/>
                <c:pt idx="0">
                  <c:v>Cereales y pseudocereales [Mton]</c:v>
                </c:pt>
              </c:strCache>
            </c:strRef>
          </c:tx>
          <c:spPr>
            <a:ln w="19050" cap="rnd">
              <a:solidFill>
                <a:schemeClr val="accent4">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Agricultura-OseMOSY'!$M$166:$BM$166</c:f>
              <c:numCache>
                <c:formatCode>General</c:formatCode>
                <c:ptCount val="53"/>
                <c:pt idx="0">
                  <c:v>1.7021578364999998E-3</c:v>
                </c:pt>
                <c:pt idx="1">
                  <c:v>2.3650077329999998E-3</c:v>
                </c:pt>
                <c:pt idx="2">
                  <c:v>1.7804449574999998E-3</c:v>
                </c:pt>
                <c:pt idx="3">
                  <c:v>1.424885517E-3</c:v>
                </c:pt>
                <c:pt idx="4">
                  <c:v>1.4178924345268436E-3</c:v>
                </c:pt>
                <c:pt idx="5">
                  <c:v>1.3480181430105998E-3</c:v>
                </c:pt>
                <c:pt idx="6">
                  <c:v>1.5888158538090698E-3</c:v>
                </c:pt>
                <c:pt idx="7">
                  <c:v>1.5493469558955375E-3</c:v>
                </c:pt>
                <c:pt idx="8">
                  <c:v>1.8233855106041807E-3</c:v>
                </c:pt>
                <c:pt idx="9">
                  <c:v>1.9261281042503718E-3</c:v>
                </c:pt>
                <c:pt idx="10">
                  <c:v>2.0392642047568224E-3</c:v>
                </c:pt>
                <c:pt idx="11">
                  <c:v>2.1369784821678264E-3</c:v>
                </c:pt>
                <c:pt idx="12">
                  <c:v>2.2642339218350224E-3</c:v>
                </c:pt>
                <c:pt idx="13">
                  <c:v>2.1070442861676926E-3</c:v>
                </c:pt>
                <c:pt idx="14">
                  <c:v>2.1875487877343605E-3</c:v>
                </c:pt>
                <c:pt idx="15">
                  <c:v>2.2988826199526846E-3</c:v>
                </c:pt>
                <c:pt idx="16">
                  <c:v>2.3674352135796216E-3</c:v>
                </c:pt>
                <c:pt idx="17">
                  <c:v>2.4321343763735108E-3</c:v>
                </c:pt>
                <c:pt idx="18">
                  <c:v>2.494280252827647E-3</c:v>
                </c:pt>
                <c:pt idx="19">
                  <c:v>2.5416641066170254E-3</c:v>
                </c:pt>
                <c:pt idx="20">
                  <c:v>2.5770860312839959E-3</c:v>
                </c:pt>
                <c:pt idx="21">
                  <c:v>2.6535514209839683E-3</c:v>
                </c:pt>
                <c:pt idx="22">
                  <c:v>2.7223160948781099E-3</c:v>
                </c:pt>
                <c:pt idx="23">
                  <c:v>2.7860940765770119E-3</c:v>
                </c:pt>
                <c:pt idx="24">
                  <c:v>2.8476514460560043E-3</c:v>
                </c:pt>
                <c:pt idx="25">
                  <c:v>2.8953690653100322E-3</c:v>
                </c:pt>
                <c:pt idx="26">
                  <c:v>2.956371593480632E-3</c:v>
                </c:pt>
                <c:pt idx="27">
                  <c:v>3.0100405660652479E-3</c:v>
                </c:pt>
                <c:pt idx="28">
                  <c:v>3.0814363809062812E-3</c:v>
                </c:pt>
                <c:pt idx="29">
                  <c:v>3.1392964428092053E-3</c:v>
                </c:pt>
                <c:pt idx="30">
                  <c:v>3.1953706077021467E-3</c:v>
                </c:pt>
                <c:pt idx="31">
                  <c:v>3.2532110883354832E-3</c:v>
                </c:pt>
                <c:pt idx="32">
                  <c:v>3.3114857630630683E-3</c:v>
                </c:pt>
                <c:pt idx="33">
                  <c:v>3.3779691686061596E-3</c:v>
                </c:pt>
                <c:pt idx="34">
                  <c:v>3.4388854331236047E-3</c:v>
                </c:pt>
                <c:pt idx="35">
                  <c:v>3.500077537331313E-3</c:v>
                </c:pt>
                <c:pt idx="36">
                  <c:v>3.5628708414880638E-3</c:v>
                </c:pt>
                <c:pt idx="37">
                  <c:v>3.6260810476131324E-3</c:v>
                </c:pt>
                <c:pt idx="38">
                  <c:v>3.6910466905335942E-3</c:v>
                </c:pt>
                <c:pt idx="39">
                  <c:v>3.7540318938639071E-3</c:v>
                </c:pt>
                <c:pt idx="40">
                  <c:v>3.8176929039690356E-3</c:v>
                </c:pt>
                <c:pt idx="41">
                  <c:v>3.8819728675675287E-3</c:v>
                </c:pt>
                <c:pt idx="42">
                  <c:v>3.9465244236949271E-3</c:v>
                </c:pt>
                <c:pt idx="43">
                  <c:v>4.011032655988735E-3</c:v>
                </c:pt>
                <c:pt idx="44">
                  <c:v>4.0757142635178224E-3</c:v>
                </c:pt>
                <c:pt idx="45">
                  <c:v>4.1406598552561104E-3</c:v>
                </c:pt>
                <c:pt idx="46">
                  <c:v>4.2058802370015967E-3</c:v>
                </c:pt>
                <c:pt idx="47">
                  <c:v>4.2711810784710333E-3</c:v>
                </c:pt>
                <c:pt idx="48">
                  <c:v>4.3365356001051443E-3</c:v>
                </c:pt>
                <c:pt idx="49">
                  <c:v>4.4018449495650059E-3</c:v>
                </c:pt>
                <c:pt idx="50">
                  <c:v>4.4672363544012422E-3</c:v>
                </c:pt>
                <c:pt idx="51">
                  <c:v>4.5326657558479181E-3</c:v>
                </c:pt>
                <c:pt idx="52">
                  <c:v>4.5980850786951407E-3</c:v>
                </c:pt>
              </c:numCache>
            </c:numRef>
          </c:yVal>
          <c:smooth val="1"/>
          <c:extLst>
            <c:ext xmlns:c16="http://schemas.microsoft.com/office/drawing/2014/chart" uri="{C3380CC4-5D6E-409C-BE32-E72D297353CC}">
              <c16:uniqueId val="{00000009-A279-415F-B86D-7C10C1E1A0BF}"/>
            </c:ext>
          </c:extLst>
        </c:ser>
        <c:ser>
          <c:idx val="10"/>
          <c:order val="10"/>
          <c:tx>
            <c:strRef>
              <c:f>'[1]Calibración Agricultura-OseMOSY'!$D$167</c:f>
              <c:strCache>
                <c:ptCount val="1"/>
                <c:pt idx="0">
                  <c:v>Tubérculos [Mton]</c:v>
                </c:pt>
              </c:strCache>
            </c:strRef>
          </c:tx>
          <c:spPr>
            <a:ln w="19050" cap="rnd">
              <a:solidFill>
                <a:schemeClr val="accent5">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Agricultura-OseMOSY'!$M$167:$BM$167</c:f>
              <c:numCache>
                <c:formatCode>General</c:formatCode>
                <c:ptCount val="53"/>
                <c:pt idx="0">
                  <c:v>3.5837999999999999E-4</c:v>
                </c:pt>
                <c:pt idx="1">
                  <c:v>2.1185999999999999E-4</c:v>
                </c:pt>
                <c:pt idx="2">
                  <c:v>1.1662199999999999E-3</c:v>
                </c:pt>
                <c:pt idx="3">
                  <c:v>5.3361000000000001E-4</c:v>
                </c:pt>
                <c:pt idx="4">
                  <c:v>5.309911378570556E-4</c:v>
                </c:pt>
                <c:pt idx="5">
                  <c:v>5.0482368773482737E-4</c:v>
                </c:pt>
                <c:pt idx="6">
                  <c:v>5.9500080366881687E-4</c:v>
                </c:pt>
                <c:pt idx="7">
                  <c:v>5.8021996804071506E-4</c:v>
                </c:pt>
                <c:pt idx="8">
                  <c:v>6.8284555545348904E-4</c:v>
                </c:pt>
                <c:pt idx="9">
                  <c:v>7.2132196267459209E-4</c:v>
                </c:pt>
                <c:pt idx="10">
                  <c:v>7.6369066799932103E-4</c:v>
                </c:pt>
                <c:pt idx="11">
                  <c:v>8.0028400476020401E-4</c:v>
                </c:pt>
                <c:pt idx="12">
                  <c:v>8.4794030721444002E-4</c:v>
                </c:pt>
                <c:pt idx="13">
                  <c:v>7.8907385058496764E-4</c:v>
                </c:pt>
                <c:pt idx="14">
                  <c:v>8.1922224255643965E-4</c:v>
                </c:pt>
                <c:pt idx="15">
                  <c:v>8.6091601058287115E-4</c:v>
                </c:pt>
                <c:pt idx="16">
                  <c:v>8.8658849377456453E-4</c:v>
                </c:pt>
                <c:pt idx="17">
                  <c:v>9.1081789315195123E-4</c:v>
                </c:pt>
                <c:pt idx="18">
                  <c:v>9.3409110404436813E-4</c:v>
                </c:pt>
                <c:pt idx="19">
                  <c:v>9.5183603717681031E-4</c:v>
                </c:pt>
                <c:pt idx="20">
                  <c:v>9.6510130866426136E-4</c:v>
                </c:pt>
                <c:pt idx="21">
                  <c:v>9.9373708052873338E-4</c:v>
                </c:pt>
                <c:pt idx="22">
                  <c:v>1.0194889863477418E-3</c:v>
                </c:pt>
                <c:pt idx="23">
                  <c:v>1.0433734096282903E-3</c:v>
                </c:pt>
                <c:pt idx="24">
                  <c:v>1.0664262286342997E-3</c:v>
                </c:pt>
                <c:pt idx="25">
                  <c:v>1.0842961546784298E-3</c:v>
                </c:pt>
                <c:pt idx="26">
                  <c:v>1.1071411893627944E-3</c:v>
                </c:pt>
                <c:pt idx="27">
                  <c:v>1.1272398570235992E-3</c:v>
                </c:pt>
                <c:pt idx="28">
                  <c:v>1.1539771073519874E-3</c:v>
                </c:pt>
                <c:pt idx="29">
                  <c:v>1.175645309648705E-3</c:v>
                </c:pt>
                <c:pt idx="30">
                  <c:v>1.1966447055801906E-3</c:v>
                </c:pt>
                <c:pt idx="31">
                  <c:v>1.2183055748237331E-3</c:v>
                </c:pt>
                <c:pt idx="32">
                  <c:v>1.2401290468222815E-3</c:v>
                </c:pt>
                <c:pt idx="33">
                  <c:v>1.2650266330554139E-3</c:v>
                </c:pt>
                <c:pt idx="34">
                  <c:v>1.2878393625844445E-3</c:v>
                </c:pt>
                <c:pt idx="35">
                  <c:v>1.3107553922139851E-3</c:v>
                </c:pt>
                <c:pt idx="36">
                  <c:v>1.3342710604071961E-3</c:v>
                </c:pt>
                <c:pt idx="37">
                  <c:v>1.3579428555710723E-3</c:v>
                </c:pt>
                <c:pt idx="38">
                  <c:v>1.3822720499555975E-3</c:v>
                </c:pt>
                <c:pt idx="39">
                  <c:v>1.4058595830928919E-3</c:v>
                </c:pt>
                <c:pt idx="40">
                  <c:v>1.4297002013017987E-3</c:v>
                </c:pt>
                <c:pt idx="41">
                  <c:v>1.4537726134124988E-3</c:v>
                </c:pt>
                <c:pt idx="42">
                  <c:v>1.477946735090473E-3</c:v>
                </c:pt>
                <c:pt idx="43">
                  <c:v>1.5021046322854508E-3</c:v>
                </c:pt>
                <c:pt idx="44">
                  <c:v>1.5263274573347673E-3</c:v>
                </c:pt>
                <c:pt idx="45">
                  <c:v>1.5506491426870283E-3</c:v>
                </c:pt>
                <c:pt idx="46">
                  <c:v>1.5750737350405828E-3</c:v>
                </c:pt>
                <c:pt idx="47">
                  <c:v>1.5995284590171943E-3</c:v>
                </c:pt>
                <c:pt idx="48">
                  <c:v>1.6240032858528283E-3</c:v>
                </c:pt>
                <c:pt idx="49">
                  <c:v>1.6484611960143763E-3</c:v>
                </c:pt>
                <c:pt idx="50">
                  <c:v>1.6729498353600341E-3</c:v>
                </c:pt>
                <c:pt idx="51">
                  <c:v>1.6974527041796073E-3</c:v>
                </c:pt>
                <c:pt idx="52">
                  <c:v>1.7219517986317731E-3</c:v>
                </c:pt>
              </c:numCache>
            </c:numRef>
          </c:yVal>
          <c:smooth val="1"/>
          <c:extLst>
            <c:ext xmlns:c16="http://schemas.microsoft.com/office/drawing/2014/chart" uri="{C3380CC4-5D6E-409C-BE32-E72D297353CC}">
              <c16:uniqueId val="{0000000A-A279-415F-B86D-7C10C1E1A0BF}"/>
            </c:ext>
          </c:extLst>
        </c:ser>
        <c:ser>
          <c:idx val="11"/>
          <c:order val="11"/>
          <c:tx>
            <c:strRef>
              <c:f>'[1]Calibración Agricultura-OseMOSY'!$D$168</c:f>
              <c:strCache>
                <c:ptCount val="1"/>
                <c:pt idx="0">
                  <c:v>Fruta fresca [Mton]</c:v>
                </c:pt>
              </c:strCache>
            </c:strRef>
          </c:tx>
          <c:spPr>
            <a:ln w="19050" cap="rnd">
              <a:solidFill>
                <a:schemeClr val="accent6">
                  <a:lumMod val="6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Agricultura-OseMOSY'!$M$168:$BM$168</c:f>
              <c:numCache>
                <c:formatCode>General</c:formatCode>
                <c:ptCount val="53"/>
                <c:pt idx="0">
                  <c:v>0.19069549176</c:v>
                </c:pt>
                <c:pt idx="1">
                  <c:v>7.8028522500000003E-2</c:v>
                </c:pt>
                <c:pt idx="2">
                  <c:v>0.16121535272449858</c:v>
                </c:pt>
                <c:pt idx="3">
                  <c:v>0.27764344030629629</c:v>
                </c:pt>
                <c:pt idx="4">
                  <c:v>0.27628081611436772</c:v>
                </c:pt>
                <c:pt idx="5">
                  <c:v>0.26266558987052135</c:v>
                </c:pt>
                <c:pt idx="6">
                  <c:v>0.30958578384142249</c:v>
                </c:pt>
                <c:pt idx="7">
                  <c:v>0.30189514450859878</c:v>
                </c:pt>
                <c:pt idx="8">
                  <c:v>0.35529242183236914</c:v>
                </c:pt>
                <c:pt idx="9">
                  <c:v>0.37531214048736639</c:v>
                </c:pt>
                <c:pt idx="10">
                  <c:v>0.39735706675876581</c:v>
                </c:pt>
                <c:pt idx="11">
                  <c:v>0.41639700212462932</c:v>
                </c:pt>
                <c:pt idx="12">
                  <c:v>0.4411931261959014</c:v>
                </c:pt>
                <c:pt idx="13">
                  <c:v>0.41056422955369432</c:v>
                </c:pt>
                <c:pt idx="14">
                  <c:v>0.4262507857776448</c:v>
                </c:pt>
                <c:pt idx="15">
                  <c:v>0.44794453438466325</c:v>
                </c:pt>
                <c:pt idx="16">
                  <c:v>0.46130222362314705</c:v>
                </c:pt>
                <c:pt idx="17">
                  <c:v>0.47390905970135566</c:v>
                </c:pt>
                <c:pt idx="18">
                  <c:v>0.48601837987741048</c:v>
                </c:pt>
                <c:pt idx="19">
                  <c:v>0.49525127334435526</c:v>
                </c:pt>
                <c:pt idx="20">
                  <c:v>0.50215334716675908</c:v>
                </c:pt>
                <c:pt idx="21">
                  <c:v>0.51705286969496922</c:v>
                </c:pt>
                <c:pt idx="22">
                  <c:v>0.53045188344289973</c:v>
                </c:pt>
                <c:pt idx="23">
                  <c:v>0.54287922447725678</c:v>
                </c:pt>
                <c:pt idx="24">
                  <c:v>0.5548738722117198</c:v>
                </c:pt>
                <c:pt idx="25">
                  <c:v>0.56417180093290442</c:v>
                </c:pt>
                <c:pt idx="26">
                  <c:v>0.57605833608719992</c:v>
                </c:pt>
                <c:pt idx="27">
                  <c:v>0.58651590478890847</c:v>
                </c:pt>
                <c:pt idx="28">
                  <c:v>0.60042760465492362</c:v>
                </c:pt>
                <c:pt idx="29">
                  <c:v>0.61170182033850062</c:v>
                </c:pt>
                <c:pt idx="30">
                  <c:v>0.62262804835291508</c:v>
                </c:pt>
                <c:pt idx="31">
                  <c:v>0.63389844856430921</c:v>
                </c:pt>
                <c:pt idx="32">
                  <c:v>0.64525345286540003</c:v>
                </c:pt>
                <c:pt idx="33">
                  <c:v>0.6582079542748368</c:v>
                </c:pt>
                <c:pt idx="34">
                  <c:v>0.67007768068404405</c:v>
                </c:pt>
                <c:pt idx="35">
                  <c:v>0.6820011553275227</c:v>
                </c:pt>
                <c:pt idx="36">
                  <c:v>0.69423662883488657</c:v>
                </c:pt>
                <c:pt idx="37">
                  <c:v>0.70655333700663103</c:v>
                </c:pt>
                <c:pt idx="38">
                  <c:v>0.71921209757858462</c:v>
                </c:pt>
                <c:pt idx="39">
                  <c:v>0.73148496324560208</c:v>
                </c:pt>
                <c:pt idx="40">
                  <c:v>0.74388951199571884</c:v>
                </c:pt>
                <c:pt idx="41">
                  <c:v>0.75641466578760008</c:v>
                </c:pt>
                <c:pt idx="42">
                  <c:v>0.76899274024095698</c:v>
                </c:pt>
                <c:pt idx="43">
                  <c:v>0.78156237290859709</c:v>
                </c:pt>
                <c:pt idx="44">
                  <c:v>0.79416578828804985</c:v>
                </c:pt>
                <c:pt idx="45">
                  <c:v>0.80682064182387003</c:v>
                </c:pt>
                <c:pt idx="46">
                  <c:v>0.81952903905990337</c:v>
                </c:pt>
                <c:pt idx="47">
                  <c:v>0.8322531141271009</c:v>
                </c:pt>
                <c:pt idx="48">
                  <c:v>0.84498764894381406</c:v>
                </c:pt>
                <c:pt idx="49">
                  <c:v>0.85771338181979939</c:v>
                </c:pt>
                <c:pt idx="50">
                  <c:v>0.87045510344485988</c:v>
                </c:pt>
                <c:pt idx="51">
                  <c:v>0.88320422882939198</c:v>
                </c:pt>
                <c:pt idx="52">
                  <c:v>0.89595139036700977</c:v>
                </c:pt>
              </c:numCache>
            </c:numRef>
          </c:yVal>
          <c:smooth val="1"/>
          <c:extLst>
            <c:ext xmlns:c16="http://schemas.microsoft.com/office/drawing/2014/chart" uri="{C3380CC4-5D6E-409C-BE32-E72D297353CC}">
              <c16:uniqueId val="{0000000B-A279-415F-B86D-7C10C1E1A0BF}"/>
            </c:ext>
          </c:extLst>
        </c:ser>
        <c:ser>
          <c:idx val="12"/>
          <c:order val="12"/>
          <c:tx>
            <c:strRef>
              <c:f>'[1]Calibración Agricultura-OseMOSY'!$D$169</c:f>
              <c:strCache>
                <c:ptCount val="1"/>
                <c:pt idx="0">
                  <c:v>Verduras [Mton]</c:v>
                </c:pt>
              </c:strCache>
            </c:strRef>
          </c:tx>
          <c:spPr>
            <a:ln w="19050" cap="rnd">
              <a:solidFill>
                <a:schemeClr val="accent1">
                  <a:lumMod val="80000"/>
                  <a:lumOff val="2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Agricultura-OseMOSY'!$M$169:$BM$169</c:f>
              <c:numCache>
                <c:formatCode>General</c:formatCode>
                <c:ptCount val="53"/>
                <c:pt idx="0">
                  <c:v>7.3270773777959999E-2</c:v>
                </c:pt>
                <c:pt idx="1">
                  <c:v>5.2954798881599999E-2</c:v>
                </c:pt>
                <c:pt idx="2">
                  <c:v>8.7190961052689989E-2</c:v>
                </c:pt>
                <c:pt idx="3">
                  <c:v>5.2567395942600001E-2</c:v>
                </c:pt>
                <c:pt idx="4">
                  <c:v>5.2309404594635678E-2</c:v>
                </c:pt>
                <c:pt idx="5">
                  <c:v>4.9731576758981537E-2</c:v>
                </c:pt>
                <c:pt idx="6">
                  <c:v>5.861517368981823E-2</c:v>
                </c:pt>
                <c:pt idx="7">
                  <c:v>5.7159072719399913E-2</c:v>
                </c:pt>
                <c:pt idx="8">
                  <c:v>6.7269002981893491E-2</c:v>
                </c:pt>
                <c:pt idx="9">
                  <c:v>7.1059420202036372E-2</c:v>
                </c:pt>
                <c:pt idx="10">
                  <c:v>7.5233278466274991E-2</c:v>
                </c:pt>
                <c:pt idx="11">
                  <c:v>7.8838189210770473E-2</c:v>
                </c:pt>
                <c:pt idx="12">
                  <c:v>8.5203602148258062E-2</c:v>
                </c:pt>
                <c:pt idx="13">
                  <c:v>8.0874293315212856E-2</c:v>
                </c:pt>
                <c:pt idx="14">
                  <c:v>8.5643568448573418E-2</c:v>
                </c:pt>
                <c:pt idx="15">
                  <c:v>9.1802387386060419E-2</c:v>
                </c:pt>
                <c:pt idx="16">
                  <c:v>9.6430729762430639E-2</c:v>
                </c:pt>
                <c:pt idx="17">
                  <c:v>0.1010473871798841</c:v>
                </c:pt>
                <c:pt idx="18">
                  <c:v>0.10570193612196446</c:v>
                </c:pt>
                <c:pt idx="19">
                  <c:v>0.1098641554297229</c:v>
                </c:pt>
                <c:pt idx="20">
                  <c:v>0.11362318378374239</c:v>
                </c:pt>
                <c:pt idx="21">
                  <c:v>0.11933441734910524</c:v>
                </c:pt>
                <c:pt idx="22">
                  <c:v>0.12487541130819495</c:v>
                </c:pt>
                <c:pt idx="23">
                  <c:v>0.13035699171696913</c:v>
                </c:pt>
                <c:pt idx="24">
                  <c:v>0.13590190821942921</c:v>
                </c:pt>
                <c:pt idx="25">
                  <c:v>0.14094277765297403</c:v>
                </c:pt>
                <c:pt idx="26">
                  <c:v>0.14679054692365778</c:v>
                </c:pt>
                <c:pt idx="27">
                  <c:v>0.15244443965300503</c:v>
                </c:pt>
                <c:pt idx="28">
                  <c:v>0.15918150893502886</c:v>
                </c:pt>
                <c:pt idx="29">
                  <c:v>0.16541386569403749</c:v>
                </c:pt>
                <c:pt idx="30">
                  <c:v>0.17173586071201957</c:v>
                </c:pt>
                <c:pt idx="31">
                  <c:v>0.17834139961300019</c:v>
                </c:pt>
                <c:pt idx="32">
                  <c:v>0.18516674434645081</c:v>
                </c:pt>
                <c:pt idx="33">
                  <c:v>0.19266195000410416</c:v>
                </c:pt>
                <c:pt idx="34">
                  <c:v>0.20005902574086501</c:v>
                </c:pt>
                <c:pt idx="35">
                  <c:v>0.20769128779319723</c:v>
                </c:pt>
                <c:pt idx="36">
                  <c:v>0.21564573068034631</c:v>
                </c:pt>
                <c:pt idx="37">
                  <c:v>0.22386101277416609</c:v>
                </c:pt>
                <c:pt idx="38">
                  <c:v>0.23242918960709766</c:v>
                </c:pt>
                <c:pt idx="39">
                  <c:v>0.24112334448370895</c:v>
                </c:pt>
                <c:pt idx="40">
                  <c:v>0.25011656943453525</c:v>
                </c:pt>
                <c:pt idx="41">
                  <c:v>0.25941443586774343</c:v>
                </c:pt>
                <c:pt idx="42">
                  <c:v>0.26900268259877197</c:v>
                </c:pt>
                <c:pt idx="43">
                  <c:v>0.27886768132829548</c:v>
                </c:pt>
                <c:pt idx="44">
                  <c:v>0.28903197395349506</c:v>
                </c:pt>
                <c:pt idx="45">
                  <c:v>0.2995103862383463</c:v>
                </c:pt>
                <c:pt idx="46">
                  <c:v>0.31031259641157677</c:v>
                </c:pt>
                <c:pt idx="47">
                  <c:v>0.32143314593575262</c:v>
                </c:pt>
                <c:pt idx="48">
                  <c:v>0.33287851296654164</c:v>
                </c:pt>
                <c:pt idx="49">
                  <c:v>0.34464958459159251</c:v>
                </c:pt>
                <c:pt idx="50">
                  <c:v>0.35676490082831652</c:v>
                </c:pt>
                <c:pt idx="51">
                  <c:v>0.36923006507712036</c:v>
                </c:pt>
                <c:pt idx="52">
                  <c:v>0.38205029251479194</c:v>
                </c:pt>
              </c:numCache>
            </c:numRef>
          </c:yVal>
          <c:smooth val="1"/>
          <c:extLst>
            <c:ext xmlns:c16="http://schemas.microsoft.com/office/drawing/2014/chart" uri="{C3380CC4-5D6E-409C-BE32-E72D297353CC}">
              <c16:uniqueId val="{0000000C-A279-415F-B86D-7C10C1E1A0BF}"/>
            </c:ext>
          </c:extLst>
        </c:ser>
        <c:ser>
          <c:idx val="13"/>
          <c:order val="13"/>
          <c:tx>
            <c:strRef>
              <c:f>'[1]Calibración Agricultura-OseMOSY'!$D$170</c:f>
              <c:strCache>
                <c:ptCount val="1"/>
                <c:pt idx="0">
                  <c:v>Florícola [Mton]</c:v>
                </c:pt>
              </c:strCache>
            </c:strRef>
          </c:tx>
          <c:spPr>
            <a:ln w="19050" cap="rnd">
              <a:solidFill>
                <a:schemeClr val="accent2">
                  <a:lumMod val="80000"/>
                  <a:lumOff val="20000"/>
                </a:schemeClr>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Agricultura-OseMOSY'!$M$170:$BM$170</c:f>
              <c:numCache>
                <c:formatCode>General</c:formatCode>
                <c:ptCount val="53"/>
                <c:pt idx="0">
                  <c:v>0.15325496999999999</c:v>
                </c:pt>
                <c:pt idx="1">
                  <c:v>0.15681698999999999</c:v>
                </c:pt>
                <c:pt idx="2">
                  <c:v>0.15137792999999999</c:v>
                </c:pt>
                <c:pt idx="3">
                  <c:v>0.16611704999999999</c:v>
                </c:pt>
                <c:pt idx="4">
                  <c:v>0.16530177732230916</c:v>
                </c:pt>
                <c:pt idx="5">
                  <c:v>0.15715564134223628</c:v>
                </c:pt>
                <c:pt idx="6">
                  <c:v>0.18522849694176088</c:v>
                </c:pt>
                <c:pt idx="7">
                  <c:v>0.18062710489312017</c:v>
                </c:pt>
                <c:pt idx="8">
                  <c:v>0.21257526897461629</c:v>
                </c:pt>
                <c:pt idx="9">
                  <c:v>0.22455328149718584</c:v>
                </c:pt>
                <c:pt idx="10">
                  <c:v>0.23774299747114297</c:v>
                </c:pt>
                <c:pt idx="11">
                  <c:v>0.24913479513680598</c:v>
                </c:pt>
                <c:pt idx="12">
                  <c:v>0.26924999392584026</c:v>
                </c:pt>
                <c:pt idx="13">
                  <c:v>0.25556904209269832</c:v>
                </c:pt>
                <c:pt idx="14">
                  <c:v>0.27064032157280243</c:v>
                </c:pt>
                <c:pt idx="15">
                  <c:v>0.29010266729174605</c:v>
                </c:pt>
                <c:pt idx="16">
                  <c:v>0.30472858832447403</c:v>
                </c:pt>
                <c:pt idx="17">
                  <c:v>0.31931758398036297</c:v>
                </c:pt>
                <c:pt idx="18">
                  <c:v>0.33402631979416081</c:v>
                </c:pt>
                <c:pt idx="19">
                  <c:v>0.34717925576254804</c:v>
                </c:pt>
                <c:pt idx="20">
                  <c:v>0.35905807703263565</c:v>
                </c:pt>
                <c:pt idx="21">
                  <c:v>0.37710601824652057</c:v>
                </c:pt>
                <c:pt idx="22">
                  <c:v>0.39461598909531198</c:v>
                </c:pt>
                <c:pt idx="23">
                  <c:v>0.41193820851507668</c:v>
                </c:pt>
                <c:pt idx="24">
                  <c:v>0.42946057490527745</c:v>
                </c:pt>
                <c:pt idx="25">
                  <c:v>0.44539011344757062</c:v>
                </c:pt>
                <c:pt idx="26">
                  <c:v>0.46386951808437921</c:v>
                </c:pt>
                <c:pt idx="27">
                  <c:v>0.48173625780725154</c:v>
                </c:pt>
                <c:pt idx="28">
                  <c:v>0.5030259194826644</c:v>
                </c:pt>
                <c:pt idx="29">
                  <c:v>0.52272065042357985</c:v>
                </c:pt>
                <c:pt idx="30">
                  <c:v>0.54269864521808364</c:v>
                </c:pt>
                <c:pt idx="31">
                  <c:v>0.56357266068366441</c:v>
                </c:pt>
                <c:pt idx="32">
                  <c:v>0.58514127963507467</c:v>
                </c:pt>
                <c:pt idx="33">
                  <c:v>0.60047026602888731</c:v>
                </c:pt>
                <c:pt idx="34">
                  <c:v>0.61496657840515023</c:v>
                </c:pt>
                <c:pt idx="35">
                  <c:v>0.62966485323189436</c:v>
                </c:pt>
                <c:pt idx="36">
                  <c:v>0.64480715318195636</c:v>
                </c:pt>
                <c:pt idx="37">
                  <c:v>0.66018439627780168</c:v>
                </c:pt>
                <c:pt idx="38">
                  <c:v>0.67604447540489088</c:v>
                </c:pt>
                <c:pt idx="39">
                  <c:v>0.69170619922594545</c:v>
                </c:pt>
                <c:pt idx="40">
                  <c:v>0.7076567953109375</c:v>
                </c:pt>
                <c:pt idx="41">
                  <c:v>0.7238893162274489</c:v>
                </c:pt>
                <c:pt idx="42">
                  <c:v>0.74034210072765638</c:v>
                </c:pt>
                <c:pt idx="43">
                  <c:v>0.7569580825958141</c:v>
                </c:pt>
                <c:pt idx="44">
                  <c:v>0.7737797194474656</c:v>
                </c:pt>
                <c:pt idx="45">
                  <c:v>0.79082638390656812</c:v>
                </c:pt>
                <c:pt idx="46">
                  <c:v>0.8081025494229932</c:v>
                </c:pt>
                <c:pt idx="47">
                  <c:v>0.82557311117029131</c:v>
                </c:pt>
                <c:pt idx="48">
                  <c:v>0.84323466601684915</c:v>
                </c:pt>
                <c:pt idx="49">
                  <c:v>0.86106960250696241</c:v>
                </c:pt>
                <c:pt idx="50">
                  <c:v>0.87910434940768833</c:v>
                </c:pt>
                <c:pt idx="51">
                  <c:v>0.89733203695615515</c:v>
                </c:pt>
                <c:pt idx="52">
                  <c:v>0.9157448017662877</c:v>
                </c:pt>
              </c:numCache>
            </c:numRef>
          </c:yVal>
          <c:smooth val="1"/>
          <c:extLst>
            <c:ext xmlns:c16="http://schemas.microsoft.com/office/drawing/2014/chart" uri="{C3380CC4-5D6E-409C-BE32-E72D297353CC}">
              <c16:uniqueId val="{0000000D-A279-415F-B86D-7C10C1E1A0BF}"/>
            </c:ext>
          </c:extLst>
        </c:ser>
        <c:dLbls>
          <c:showLegendKey val="0"/>
          <c:showVal val="0"/>
          <c:showCatName val="0"/>
          <c:showSerName val="0"/>
          <c:showPercent val="0"/>
          <c:showBubbleSize val="0"/>
        </c:dLbls>
        <c:axId val="710335424"/>
        <c:axId val="710336256"/>
      </c:scatterChart>
      <c:valAx>
        <c:axId val="710335424"/>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36256"/>
        <c:crosses val="autoZero"/>
        <c:crossBetween val="midCat"/>
      </c:valAx>
      <c:valAx>
        <c:axId val="710336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Exportaciones [Mton]</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354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PA</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'Políticas anunciadas - Valores'!$C$100</c:f>
              <c:strCache>
                <c:ptCount val="1"/>
                <c:pt idx="0">
                  <c:v>Exportación de banano y plátano</c:v>
                </c:pt>
              </c:strCache>
            </c:strRef>
          </c:tx>
          <c:spPr>
            <a:ln w="19050" cap="rnd">
              <a:solidFill>
                <a:schemeClr val="accent1"/>
              </a:solidFill>
              <a:round/>
            </a:ln>
            <a:effectLst/>
          </c:spPr>
          <c:marker>
            <c:symbol val="none"/>
          </c:marker>
          <c:xVal>
            <c:strRef>
              <c:f>'Políticas anunciadas - Valores'!#REF!</c:f>
              <c:strCache>
                <c:ptCount val="1"/>
                <c:pt idx="0">
                  <c:v>#REF!</c:v>
                </c:pt>
              </c:strCache>
            </c:strRef>
          </c:xVal>
          <c:yVal>
            <c:numRef>
              <c:f>'Políticas anunciadas - Valores'!$D$100:$BB$100</c:f>
              <c:numCache>
                <c:formatCode>0.00</c:formatCode>
                <c:ptCount val="50"/>
                <c:pt idx="0" formatCode="General">
                  <c:v>0</c:v>
                </c:pt>
                <c:pt idx="1">
                  <c:v>6.5237976070826411</c:v>
                </c:pt>
                <c:pt idx="2">
                  <c:v>6.6054670933358928</c:v>
                </c:pt>
                <c:pt idx="3">
                  <c:v>6.6881175895535074</c:v>
                </c:pt>
                <c:pt idx="4">
                  <c:v>6.7717605489861379</c:v>
                </c:pt>
                <c:pt idx="5">
                  <c:v>6.788522332523228</c:v>
                </c:pt>
                <c:pt idx="6">
                  <c:v>6.788522332523228</c:v>
                </c:pt>
                <c:pt idx="7">
                  <c:v>6.788522332523228</c:v>
                </c:pt>
                <c:pt idx="8">
                  <c:v>6.788522332523228</c:v>
                </c:pt>
                <c:pt idx="9">
                  <c:v>6.788522332523228</c:v>
                </c:pt>
                <c:pt idx="10">
                  <c:v>6.788522332523228</c:v>
                </c:pt>
                <c:pt idx="11">
                  <c:v>6.788522332523228</c:v>
                </c:pt>
                <c:pt idx="12">
                  <c:v>6.788522332523228</c:v>
                </c:pt>
                <c:pt idx="13">
                  <c:v>6.788522332523228</c:v>
                </c:pt>
                <c:pt idx="14">
                  <c:v>6.788522332523228</c:v>
                </c:pt>
                <c:pt idx="15">
                  <c:v>6.788522332523228</c:v>
                </c:pt>
                <c:pt idx="16">
                  <c:v>6.788522332523228</c:v>
                </c:pt>
                <c:pt idx="17">
                  <c:v>6.788522332523228</c:v>
                </c:pt>
                <c:pt idx="18">
                  <c:v>6.788522332523228</c:v>
                </c:pt>
                <c:pt idx="19">
                  <c:v>6.788522332523228</c:v>
                </c:pt>
                <c:pt idx="20">
                  <c:v>6.788522332523228</c:v>
                </c:pt>
                <c:pt idx="21">
                  <c:v>6.788522332523228</c:v>
                </c:pt>
                <c:pt idx="22">
                  <c:v>6.788522332523228</c:v>
                </c:pt>
                <c:pt idx="23">
                  <c:v>6.788522332523228</c:v>
                </c:pt>
                <c:pt idx="24">
                  <c:v>6.788522332523228</c:v>
                </c:pt>
                <c:pt idx="25">
                  <c:v>6.788522332523228</c:v>
                </c:pt>
                <c:pt idx="26">
                  <c:v>6.788522332523228</c:v>
                </c:pt>
                <c:pt idx="27">
                  <c:v>6.788522332523228</c:v>
                </c:pt>
                <c:pt idx="28">
                  <c:v>6.788522332523228</c:v>
                </c:pt>
                <c:pt idx="29">
                  <c:v>6.788522332523228</c:v>
                </c:pt>
                <c:pt idx="30">
                  <c:v>6.788522332523228</c:v>
                </c:pt>
                <c:pt idx="31">
                  <c:v>6.788522332523228</c:v>
                </c:pt>
                <c:pt idx="32">
                  <c:v>6.788522332523228</c:v>
                </c:pt>
                <c:pt idx="33">
                  <c:v>6.788522332523228</c:v>
                </c:pt>
                <c:pt idx="34">
                  <c:v>6.788522332523228</c:v>
                </c:pt>
                <c:pt idx="35">
                  <c:v>6.788522332523228</c:v>
                </c:pt>
                <c:pt idx="36">
                  <c:v>6.788522332523228</c:v>
                </c:pt>
                <c:pt idx="37">
                  <c:v>6.788522332523228</c:v>
                </c:pt>
                <c:pt idx="38">
                  <c:v>6.788522332523228</c:v>
                </c:pt>
                <c:pt idx="39">
                  <c:v>6.788522332523228</c:v>
                </c:pt>
                <c:pt idx="40">
                  <c:v>6.788522332523228</c:v>
                </c:pt>
                <c:pt idx="41">
                  <c:v>6.788522332523228</c:v>
                </c:pt>
                <c:pt idx="42">
                  <c:v>6.788522332523228</c:v>
                </c:pt>
                <c:pt idx="43">
                  <c:v>6.788522332523228</c:v>
                </c:pt>
                <c:pt idx="44">
                  <c:v>6.788522332523228</c:v>
                </c:pt>
                <c:pt idx="45">
                  <c:v>6.788522332523228</c:v>
                </c:pt>
                <c:pt idx="46">
                  <c:v>6.788522332523228</c:v>
                </c:pt>
                <c:pt idx="47">
                  <c:v>6.788522332523228</c:v>
                </c:pt>
                <c:pt idx="48">
                  <c:v>6.788522332523228</c:v>
                </c:pt>
                <c:pt idx="49">
                  <c:v>6.788522332523228</c:v>
                </c:pt>
              </c:numCache>
            </c:numRef>
          </c:yVal>
          <c:smooth val="1"/>
          <c:extLst>
            <c:ext xmlns:c16="http://schemas.microsoft.com/office/drawing/2014/chart" uri="{C3380CC4-5D6E-409C-BE32-E72D297353CC}">
              <c16:uniqueId val="{00000000-4B77-47E6-BEA1-A3C75D9DF015}"/>
            </c:ext>
          </c:extLst>
        </c:ser>
        <c:ser>
          <c:idx val="1"/>
          <c:order val="1"/>
          <c:tx>
            <c:strRef>
              <c:f>'Políticas anunciadas - Valores'!$C$101</c:f>
              <c:strCache>
                <c:ptCount val="1"/>
                <c:pt idx="0">
                  <c:v>Exportación de cacao</c:v>
                </c:pt>
              </c:strCache>
            </c:strRef>
          </c:tx>
          <c:spPr>
            <a:ln w="19050" cap="rnd">
              <a:solidFill>
                <a:schemeClr val="accent2"/>
              </a:solidFill>
              <a:round/>
            </a:ln>
            <a:effectLst/>
          </c:spPr>
          <c:marker>
            <c:symbol val="none"/>
          </c:marker>
          <c:xVal>
            <c:strRef>
              <c:f>'Políticas anunciadas - Valores'!#REF!</c:f>
              <c:strCache>
                <c:ptCount val="1"/>
                <c:pt idx="0">
                  <c:v>#REF!</c:v>
                </c:pt>
              </c:strCache>
            </c:strRef>
          </c:xVal>
          <c:yVal>
            <c:numRef>
              <c:f>'Políticas anunciadas - Valores'!$D$101:$BB$101</c:f>
              <c:numCache>
                <c:formatCode>0.00</c:formatCode>
                <c:ptCount val="50"/>
                <c:pt idx="1">
                  <c:v>0.21574666956609279</c:v>
                </c:pt>
                <c:pt idx="2">
                  <c:v>0.20714542716658113</c:v>
                </c:pt>
                <c:pt idx="3">
                  <c:v>0.24654161169844208</c:v>
                </c:pt>
                <c:pt idx="4">
                  <c:v>0.24275124379283416</c:v>
                </c:pt>
                <c:pt idx="5">
                  <c:v>0.247536244271443</c:v>
                </c:pt>
                <c:pt idx="6">
                  <c:v>0.25239266963524454</c:v>
                </c:pt>
                <c:pt idx="7">
                  <c:v>0.25732146988189508</c:v>
                </c:pt>
                <c:pt idx="8">
                  <c:v>0.26232360686651518</c:v>
                </c:pt>
                <c:pt idx="9">
                  <c:v>0.26740005444383935</c:v>
                </c:pt>
                <c:pt idx="10">
                  <c:v>0.27255179861202339</c:v>
                </c:pt>
                <c:pt idx="11">
                  <c:v>0.2777798376581268</c:v>
                </c:pt>
                <c:pt idx="12">
                  <c:v>0.28308518230529101</c:v>
                </c:pt>
                <c:pt idx="13">
                  <c:v>0.28846885586163251</c:v>
                </c:pt>
                <c:pt idx="14">
                  <c:v>0.29393189437087064</c:v>
                </c:pt>
                <c:pt idx="15">
                  <c:v>0.30408667150824387</c:v>
                </c:pt>
                <c:pt idx="16">
                  <c:v>0.31255787186128348</c:v>
                </c:pt>
                <c:pt idx="17">
                  <c:v>0.31964585329192724</c:v>
                </c:pt>
                <c:pt idx="18">
                  <c:v>0.33194322670821597</c:v>
                </c:pt>
                <c:pt idx="19">
                  <c:v>0.34343124820813192</c:v>
                </c:pt>
                <c:pt idx="20">
                  <c:v>0.35443068908786995</c:v>
                </c:pt>
                <c:pt idx="21">
                  <c:v>0.36528050688102182</c:v>
                </c:pt>
                <c:pt idx="22">
                  <c:v>0.37447088475431933</c:v>
                </c:pt>
                <c:pt idx="23">
                  <c:v>0.38549471485313841</c:v>
                </c:pt>
                <c:pt idx="24">
                  <c:v>0.39568385468919076</c:v>
                </c:pt>
                <c:pt idx="25">
                  <c:v>0.40833585397942407</c:v>
                </c:pt>
                <c:pt idx="26">
                  <c:v>0.41933119250055251</c:v>
                </c:pt>
                <c:pt idx="27">
                  <c:v>0.43020876376521072</c:v>
                </c:pt>
                <c:pt idx="28">
                  <c:v>0.44144490596332459</c:v>
                </c:pt>
                <c:pt idx="29">
                  <c:v>0.4528630619771794</c:v>
                </c:pt>
                <c:pt idx="30">
                  <c:v>0.46553606333557107</c:v>
                </c:pt>
                <c:pt idx="31">
                  <c:v>0.47757688581666019</c:v>
                </c:pt>
                <c:pt idx="32">
                  <c:v>0.48978546497452563</c:v>
                </c:pt>
                <c:pt idx="33">
                  <c:v>0.50234954820436784</c:v>
                </c:pt>
                <c:pt idx="34">
                  <c:v>0.51510599144465663</c:v>
                </c:pt>
                <c:pt idx="35">
                  <c:v>0.5282476862867368</c:v>
                </c:pt>
                <c:pt idx="36">
                  <c:v>0.54124159164049468</c:v>
                </c:pt>
                <c:pt idx="37">
                  <c:v>0.55446719212146289</c:v>
                </c:pt>
                <c:pt idx="38">
                  <c:v>0.56791831960936778</c:v>
                </c:pt>
                <c:pt idx="39">
                  <c:v>0.58154575672358733</c:v>
                </c:pt>
                <c:pt idx="40">
                  <c:v>0.59530362842464624</c:v>
                </c:pt>
                <c:pt idx="41">
                  <c:v>0.60922418838219139</c:v>
                </c:pt>
                <c:pt idx="42">
                  <c:v>0.62332162797470603</c:v>
                </c:pt>
                <c:pt idx="43">
                  <c:v>0.6375984248911224</c:v>
                </c:pt>
                <c:pt idx="44">
                  <c:v>0.6520257871786399</c:v>
                </c:pt>
                <c:pt idx="45">
                  <c:v>0.66659985425042523</c:v>
                </c:pt>
                <c:pt idx="46">
                  <c:v>0.68130549673435548</c:v>
                </c:pt>
                <c:pt idx="47">
                  <c:v>0.69616239777472089</c:v>
                </c:pt>
                <c:pt idx="48">
                  <c:v>0.71116390562668286</c:v>
                </c:pt>
                <c:pt idx="49">
                  <c:v>0.72630254728749732</c:v>
                </c:pt>
              </c:numCache>
            </c:numRef>
          </c:yVal>
          <c:smooth val="1"/>
          <c:extLst>
            <c:ext xmlns:c16="http://schemas.microsoft.com/office/drawing/2014/chart" uri="{C3380CC4-5D6E-409C-BE32-E72D297353CC}">
              <c16:uniqueId val="{00000001-4B77-47E6-BEA1-A3C75D9DF015}"/>
            </c:ext>
          </c:extLst>
        </c:ser>
        <c:ser>
          <c:idx val="2"/>
          <c:order val="2"/>
          <c:tx>
            <c:strRef>
              <c:f>'Políticas anunciadas - Valores'!$C$102</c:f>
              <c:strCache>
                <c:ptCount val="1"/>
                <c:pt idx="0">
                  <c:v>Exportación de café</c:v>
                </c:pt>
              </c:strCache>
            </c:strRef>
          </c:tx>
          <c:spPr>
            <a:ln w="19050" cap="rnd">
              <a:solidFill>
                <a:schemeClr val="accent3"/>
              </a:solidFill>
              <a:round/>
            </a:ln>
            <a:effectLst/>
          </c:spPr>
          <c:marker>
            <c:symbol val="none"/>
          </c:marker>
          <c:xVal>
            <c:strRef>
              <c:f>'Políticas anunciadas - Valores'!#REF!</c:f>
              <c:strCache>
                <c:ptCount val="1"/>
                <c:pt idx="0">
                  <c:v>#REF!</c:v>
                </c:pt>
              </c:strCache>
            </c:strRef>
          </c:xVal>
          <c:yVal>
            <c:numRef>
              <c:f>'Políticas anunciadas - Valores'!$D$102:$BB$102</c:f>
              <c:numCache>
                <c:formatCode>0.00</c:formatCode>
                <c:ptCount val="50"/>
                <c:pt idx="1">
                  <c:v>4.0429703043300784E-3</c:v>
                </c:pt>
                <c:pt idx="2">
                  <c:v>3.8817878968727161E-3</c:v>
                </c:pt>
                <c:pt idx="3">
                  <c:v>4.6200500655845609E-3</c:v>
                </c:pt>
                <c:pt idx="4">
                  <c:v>4.5490207193810781E-3</c:v>
                </c:pt>
                <c:pt idx="5">
                  <c:v>5.4050994724527575E-3</c:v>
                </c:pt>
                <c:pt idx="6">
                  <c:v>5.7640392012240395E-3</c:v>
                </c:pt>
                <c:pt idx="7">
                  <c:v>6.160176650023344E-3</c:v>
                </c:pt>
                <c:pt idx="8">
                  <c:v>6.5156807516195299E-3</c:v>
                </c:pt>
                <c:pt idx="9">
                  <c:v>6.9676075790090046E-3</c:v>
                </c:pt>
                <c:pt idx="10">
                  <c:v>6.5433814933307452E-3</c:v>
                </c:pt>
                <c:pt idx="11">
                  <c:v>6.8551445805775171E-3</c:v>
                </c:pt>
                <c:pt idx="12">
                  <c:v>7.2689337727422226E-3</c:v>
                </c:pt>
                <c:pt idx="13">
                  <c:v>7.5525296511877449E-3</c:v>
                </c:pt>
                <c:pt idx="14">
                  <c:v>7.827594329532353E-3</c:v>
                </c:pt>
                <c:pt idx="15">
                  <c:v>8.0980225391293487E-3</c:v>
                </c:pt>
                <c:pt idx="16">
                  <c:v>8.3236160222377939E-3</c:v>
                </c:pt>
                <c:pt idx="17">
                  <c:v>8.5123735008131862E-3</c:v>
                </c:pt>
                <c:pt idx="18">
                  <c:v>8.8398604196027117E-3</c:v>
                </c:pt>
                <c:pt idx="19">
                  <c:v>9.1457937792428917E-3</c:v>
                </c:pt>
                <c:pt idx="20">
                  <c:v>9.4387159244988666E-3</c:v>
                </c:pt>
                <c:pt idx="21">
                  <c:v>9.7276535112684609E-3</c:v>
                </c:pt>
                <c:pt idx="22">
                  <c:v>9.9723991516871835E-3</c:v>
                </c:pt>
                <c:pt idx="23">
                  <c:v>1.0265970797445262E-2</c:v>
                </c:pt>
                <c:pt idx="24">
                  <c:v>1.0537314107684534E-2</c:v>
                </c:pt>
                <c:pt idx="25">
                  <c:v>1.0874244940296124E-2</c:v>
                </c:pt>
                <c:pt idx="26">
                  <c:v>1.116705783711866E-2</c:v>
                </c:pt>
                <c:pt idx="27">
                  <c:v>1.1456734516584077E-2</c:v>
                </c:pt>
                <c:pt idx="28">
                  <c:v>1.175596016932931E-2</c:v>
                </c:pt>
                <c:pt idx="29">
                  <c:v>1.206003296639363E-2</c:v>
                </c:pt>
                <c:pt idx="30">
                  <c:v>1.239752309751202E-2</c:v>
                </c:pt>
                <c:pt idx="31">
                  <c:v>1.2718177900821498E-2</c:v>
                </c:pt>
                <c:pt idx="32">
                  <c:v>1.3043300171721395E-2</c:v>
                </c:pt>
                <c:pt idx="33">
                  <c:v>1.3377889743418525E-2</c:v>
                </c:pt>
                <c:pt idx="34">
                  <c:v>1.3717601985216599E-2</c:v>
                </c:pt>
                <c:pt idx="35">
                  <c:v>1.4067573723555826E-2</c:v>
                </c:pt>
                <c:pt idx="36">
                  <c:v>1.4413609733303134E-2</c:v>
                </c:pt>
                <c:pt idx="37">
                  <c:v>1.4765815932467286E-2</c:v>
                </c:pt>
                <c:pt idx="38">
                  <c:v>1.5124028060060635E-2</c:v>
                </c:pt>
                <c:pt idx="39">
                  <c:v>1.5486935425760573E-2</c:v>
                </c:pt>
                <c:pt idx="40">
                  <c:v>1.5853316347926749E-2</c:v>
                </c:pt>
                <c:pt idx="41">
                  <c:v>1.6224029762409387E-2</c:v>
                </c:pt>
                <c:pt idx="42">
                  <c:v>1.6599453594693669E-2</c:v>
                </c:pt>
                <c:pt idx="43">
                  <c:v>1.6979653827220442E-2</c:v>
                </c:pt>
                <c:pt idx="44">
                  <c:v>1.7363863711872818E-2</c:v>
                </c:pt>
                <c:pt idx="45">
                  <c:v>1.7751980438754478E-2</c:v>
                </c:pt>
                <c:pt idx="46">
                  <c:v>1.8143601103009721E-2</c:v>
                </c:pt>
                <c:pt idx="47">
                  <c:v>1.8539249879359398E-2</c:v>
                </c:pt>
                <c:pt idx="48">
                  <c:v>1.893874962758435E-2</c:v>
                </c:pt>
                <c:pt idx="49">
                  <c:v>1.9341901336842104E-2</c:v>
                </c:pt>
              </c:numCache>
            </c:numRef>
          </c:yVal>
          <c:smooth val="1"/>
          <c:extLst>
            <c:ext xmlns:c16="http://schemas.microsoft.com/office/drawing/2014/chart" uri="{C3380CC4-5D6E-409C-BE32-E72D297353CC}">
              <c16:uniqueId val="{00000002-4B77-47E6-BEA1-A3C75D9DF015}"/>
            </c:ext>
          </c:extLst>
        </c:ser>
        <c:ser>
          <c:idx val="3"/>
          <c:order val="3"/>
          <c:tx>
            <c:strRef>
              <c:f>'Políticas anunciadas - Valores'!$C$103</c:f>
              <c:strCache>
                <c:ptCount val="1"/>
                <c:pt idx="0">
                  <c:v>Exportación de caña de azúcar</c:v>
                </c:pt>
              </c:strCache>
            </c:strRef>
          </c:tx>
          <c:spPr>
            <a:ln w="19050" cap="rnd">
              <a:solidFill>
                <a:schemeClr val="accent4"/>
              </a:solidFill>
              <a:round/>
            </a:ln>
            <a:effectLst/>
          </c:spPr>
          <c:marker>
            <c:symbol val="none"/>
          </c:marker>
          <c:xVal>
            <c:strRef>
              <c:f>'Políticas anunciadas - Valores'!#REF!</c:f>
              <c:strCache>
                <c:ptCount val="1"/>
                <c:pt idx="0">
                  <c:v>#REF!</c:v>
                </c:pt>
              </c:strCache>
            </c:strRef>
          </c:xVal>
          <c:yVal>
            <c:numRef>
              <c:f>'Políticas anunciadas - Valores'!$D$103:$BB$103</c:f>
              <c:numCache>
                <c:formatCode>0.00</c:formatCode>
                <c:ptCount val="50"/>
                <c:pt idx="1">
                  <c:v>2.1608848507826295E-2</c:v>
                </c:pt>
                <c:pt idx="2">
                  <c:v>2.0595187846154772E-2</c:v>
                </c:pt>
                <c:pt idx="3">
                  <c:v>2.4334508437494407E-2</c:v>
                </c:pt>
                <c:pt idx="4">
                  <c:v>2.3788881077962287E-2</c:v>
                </c:pt>
                <c:pt idx="5">
                  <c:v>2.8065804103748704E-2</c:v>
                </c:pt>
                <c:pt idx="6">
                  <c:v>2.4470882460214227E-2</c:v>
                </c:pt>
                <c:pt idx="7">
                  <c:v>2.4470882460214227E-2</c:v>
                </c:pt>
                <c:pt idx="8">
                  <c:v>2.4470882460214227E-2</c:v>
                </c:pt>
                <c:pt idx="9">
                  <c:v>2.4470882460214227E-2</c:v>
                </c:pt>
                <c:pt idx="10">
                  <c:v>2.4470882460214227E-2</c:v>
                </c:pt>
                <c:pt idx="11">
                  <c:v>2.4470882460214227E-2</c:v>
                </c:pt>
                <c:pt idx="12">
                  <c:v>2.4470882460214227E-2</c:v>
                </c:pt>
                <c:pt idx="13">
                  <c:v>2.4470882460214227E-2</c:v>
                </c:pt>
                <c:pt idx="14">
                  <c:v>2.4470882460214227E-2</c:v>
                </c:pt>
                <c:pt idx="15">
                  <c:v>2.4470882460214227E-2</c:v>
                </c:pt>
                <c:pt idx="16">
                  <c:v>2.4470882460214227E-2</c:v>
                </c:pt>
                <c:pt idx="17">
                  <c:v>2.4470882460214227E-2</c:v>
                </c:pt>
                <c:pt idx="18">
                  <c:v>2.4470882460214227E-2</c:v>
                </c:pt>
                <c:pt idx="19">
                  <c:v>2.4470882460214227E-2</c:v>
                </c:pt>
                <c:pt idx="20">
                  <c:v>2.4470882460214227E-2</c:v>
                </c:pt>
                <c:pt idx="21">
                  <c:v>2.4470882460214227E-2</c:v>
                </c:pt>
                <c:pt idx="22">
                  <c:v>2.4470882460214227E-2</c:v>
                </c:pt>
                <c:pt idx="23">
                  <c:v>2.4470882460214227E-2</c:v>
                </c:pt>
                <c:pt idx="24">
                  <c:v>2.4470882460214227E-2</c:v>
                </c:pt>
                <c:pt idx="25">
                  <c:v>2.4470882460214199E-2</c:v>
                </c:pt>
                <c:pt idx="26">
                  <c:v>2.4470882460214199E-2</c:v>
                </c:pt>
                <c:pt idx="27">
                  <c:v>2.4470882460214199E-2</c:v>
                </c:pt>
                <c:pt idx="28">
                  <c:v>2.4470882460214199E-2</c:v>
                </c:pt>
                <c:pt idx="29">
                  <c:v>2.4470882460214199E-2</c:v>
                </c:pt>
                <c:pt idx="30">
                  <c:v>2.4470882460214199E-2</c:v>
                </c:pt>
                <c:pt idx="31">
                  <c:v>2.4470882460214199E-2</c:v>
                </c:pt>
                <c:pt idx="32">
                  <c:v>2.4470882460214199E-2</c:v>
                </c:pt>
                <c:pt idx="33">
                  <c:v>2.4470882460214199E-2</c:v>
                </c:pt>
                <c:pt idx="34">
                  <c:v>2.4470882460214199E-2</c:v>
                </c:pt>
                <c:pt idx="35">
                  <c:v>2.4470882460214199E-2</c:v>
                </c:pt>
                <c:pt idx="36">
                  <c:v>2.4470882460214199E-2</c:v>
                </c:pt>
                <c:pt idx="37">
                  <c:v>2.4470882460214199E-2</c:v>
                </c:pt>
                <c:pt idx="38">
                  <c:v>2.4470882460214227E-2</c:v>
                </c:pt>
                <c:pt idx="39">
                  <c:v>2.4470882460214227E-2</c:v>
                </c:pt>
                <c:pt idx="40">
                  <c:v>2.4470882460214227E-2</c:v>
                </c:pt>
                <c:pt idx="41">
                  <c:v>2.4470882460214227E-2</c:v>
                </c:pt>
                <c:pt idx="42">
                  <c:v>2.4470882460214227E-2</c:v>
                </c:pt>
                <c:pt idx="43">
                  <c:v>2.4470882460214227E-2</c:v>
                </c:pt>
                <c:pt idx="44">
                  <c:v>2.4470882460214227E-2</c:v>
                </c:pt>
                <c:pt idx="45">
                  <c:v>2.4470882460214227E-2</c:v>
                </c:pt>
                <c:pt idx="46">
                  <c:v>2.4470882460214227E-2</c:v>
                </c:pt>
                <c:pt idx="47">
                  <c:v>2.4470882460214227E-2</c:v>
                </c:pt>
                <c:pt idx="48">
                  <c:v>2.4470882460214227E-2</c:v>
                </c:pt>
                <c:pt idx="49">
                  <c:v>2.4470882460214227E-2</c:v>
                </c:pt>
              </c:numCache>
            </c:numRef>
          </c:yVal>
          <c:smooth val="1"/>
          <c:extLst>
            <c:ext xmlns:c16="http://schemas.microsoft.com/office/drawing/2014/chart" uri="{C3380CC4-5D6E-409C-BE32-E72D297353CC}">
              <c16:uniqueId val="{00000003-4B77-47E6-BEA1-A3C75D9DF015}"/>
            </c:ext>
          </c:extLst>
        </c:ser>
        <c:ser>
          <c:idx val="4"/>
          <c:order val="4"/>
          <c:tx>
            <c:strRef>
              <c:f>'Políticas anunciadas - Valores'!$C$104</c:f>
              <c:strCache>
                <c:ptCount val="1"/>
                <c:pt idx="0">
                  <c:v>Exportación de maiz</c:v>
                </c:pt>
              </c:strCache>
            </c:strRef>
          </c:tx>
          <c:spPr>
            <a:ln w="19050" cap="rnd">
              <a:solidFill>
                <a:schemeClr val="accent5"/>
              </a:solidFill>
              <a:round/>
            </a:ln>
            <a:effectLst/>
          </c:spPr>
          <c:marker>
            <c:symbol val="none"/>
          </c:marker>
          <c:xVal>
            <c:strRef>
              <c:f>'Políticas anunciadas - Valores'!#REF!</c:f>
              <c:strCache>
                <c:ptCount val="1"/>
                <c:pt idx="0">
                  <c:v>#REF!</c:v>
                </c:pt>
              </c:strCache>
            </c:strRef>
          </c:xVal>
          <c:yVal>
            <c:numRef>
              <c:f>'Políticas anunciadas - Valores'!$D$104:$BB$104</c:f>
              <c:numCache>
                <c:formatCode>0.00</c:formatCode>
                <c:ptCount val="50"/>
                <c:pt idx="1">
                  <c:v>4.6297008944216067E-3</c:v>
                </c:pt>
                <c:pt idx="2">
                  <c:v>4.4451271083687516E-3</c:v>
                </c:pt>
                <c:pt idx="3">
                  <c:v>5.2905285744997421E-3</c:v>
                </c:pt>
                <c:pt idx="4">
                  <c:v>5.209191190621798E-3</c:v>
                </c:pt>
                <c:pt idx="5">
                  <c:v>6.1895072133606455E-3</c:v>
                </c:pt>
                <c:pt idx="6">
                  <c:v>6.6005375841635683E-3</c:v>
                </c:pt>
                <c:pt idx="7">
                  <c:v>7.0541639437382564E-3</c:v>
                </c:pt>
                <c:pt idx="8">
                  <c:v>7.4612600966257325E-3</c:v>
                </c:pt>
                <c:pt idx="9">
                  <c:v>7.9787721928030741E-3</c:v>
                </c:pt>
                <c:pt idx="10">
                  <c:v>7.4929808709631729E-3</c:v>
                </c:pt>
                <c:pt idx="11">
                  <c:v>7.8499881540317062E-3</c:v>
                </c:pt>
                <c:pt idx="12">
                  <c:v>8.323827942321671E-3</c:v>
                </c:pt>
                <c:pt idx="13">
                  <c:v>8.6485802885576391E-3</c:v>
                </c:pt>
                <c:pt idx="14">
                  <c:v>8.963563355830928E-3</c:v>
                </c:pt>
                <c:pt idx="15">
                  <c:v>9.2732370931098984E-3</c:v>
                </c:pt>
                <c:pt idx="16">
                  <c:v>9.5315695249365007E-3</c:v>
                </c:pt>
                <c:pt idx="17">
                  <c:v>9.7477201769597954E-3</c:v>
                </c:pt>
                <c:pt idx="18">
                  <c:v>1.0122733191328948E-2</c:v>
                </c:pt>
                <c:pt idx="19">
                  <c:v>1.0473064715466052E-2</c:v>
                </c:pt>
                <c:pt idx="20">
                  <c:v>1.0808496790353228E-2</c:v>
                </c:pt>
                <c:pt idx="21">
                  <c:v>1.1139366053098954E-2</c:v>
                </c:pt>
                <c:pt idx="22">
                  <c:v>1.141963007312885E-2</c:v>
                </c:pt>
                <c:pt idx="23">
                  <c:v>1.1755805906398464E-2</c:v>
                </c:pt>
                <c:pt idx="24">
                  <c:v>1.2066527547061945E-2</c:v>
                </c:pt>
                <c:pt idx="25">
                  <c:v>1.2452355010456273E-2</c:v>
                </c:pt>
                <c:pt idx="26">
                  <c:v>1.2787661982379461E-2</c:v>
                </c:pt>
                <c:pt idx="27">
                  <c:v>1.3119377597647031E-2</c:v>
                </c:pt>
                <c:pt idx="28">
                  <c:v>1.3462027968011547E-2</c:v>
                </c:pt>
                <c:pt idx="29">
                  <c:v>1.3810228917949807E-2</c:v>
                </c:pt>
                <c:pt idx="30">
                  <c:v>1.4196696847289303E-2</c:v>
                </c:pt>
                <c:pt idx="31">
                  <c:v>1.4563886244671309E-2</c:v>
                </c:pt>
                <c:pt idx="32">
                  <c:v>1.4936191444829383E-2</c:v>
                </c:pt>
                <c:pt idx="33">
                  <c:v>1.5319337874990957E-2</c:v>
                </c:pt>
                <c:pt idx="34">
                  <c:v>1.5708350395811976E-2</c:v>
                </c:pt>
                <c:pt idx="35">
                  <c:v>1.6109111308716173E-2</c:v>
                </c:pt>
                <c:pt idx="36">
                  <c:v>1.6505365325748755E-2</c:v>
                </c:pt>
                <c:pt idx="37">
                  <c:v>1.6908684972579913E-2</c:v>
                </c:pt>
                <c:pt idx="38">
                  <c:v>1.7318882150068937E-2</c:v>
                </c:pt>
                <c:pt idx="39">
                  <c:v>1.7734455955737083E-2</c:v>
                </c:pt>
                <c:pt idx="40">
                  <c:v>1.8154007413048845E-2</c:v>
                </c:pt>
                <c:pt idx="41">
                  <c:v>1.8578520109758578E-2</c:v>
                </c:pt>
                <c:pt idx="42">
                  <c:v>1.900842681727255E-2</c:v>
                </c:pt>
                <c:pt idx="43">
                  <c:v>1.9443803093645684E-2</c:v>
                </c:pt>
                <c:pt idx="44">
                  <c:v>1.988377091748017E-2</c:v>
                </c:pt>
                <c:pt idx="45">
                  <c:v>2.0328212558731629E-2</c:v>
                </c:pt>
                <c:pt idx="46">
                  <c:v>2.0776666641522112E-2</c:v>
                </c:pt>
                <c:pt idx="47">
                  <c:v>2.1229733410718765E-2</c:v>
                </c:pt>
                <c:pt idx="48">
                  <c:v>2.1687210018870751E-2</c:v>
                </c:pt>
                <c:pt idx="49">
                  <c:v>2.2148868573953706E-2</c:v>
                </c:pt>
              </c:numCache>
            </c:numRef>
          </c:yVal>
          <c:smooth val="1"/>
          <c:extLst>
            <c:ext xmlns:c16="http://schemas.microsoft.com/office/drawing/2014/chart" uri="{C3380CC4-5D6E-409C-BE32-E72D297353CC}">
              <c16:uniqueId val="{00000004-4B77-47E6-BEA1-A3C75D9DF015}"/>
            </c:ext>
          </c:extLst>
        </c:ser>
        <c:ser>
          <c:idx val="5"/>
          <c:order val="5"/>
          <c:tx>
            <c:strRef>
              <c:f>'Políticas anunciadas - Valores'!$C$105</c:f>
              <c:strCache>
                <c:ptCount val="1"/>
                <c:pt idx="0">
                  <c:v>Exportación de palma africana</c:v>
                </c:pt>
              </c:strCache>
            </c:strRef>
          </c:tx>
          <c:spPr>
            <a:ln w="19050" cap="rnd">
              <a:solidFill>
                <a:schemeClr val="accent6"/>
              </a:solidFill>
              <a:round/>
            </a:ln>
            <a:effectLst/>
          </c:spPr>
          <c:marker>
            <c:symbol val="none"/>
          </c:marker>
          <c:xVal>
            <c:strRef>
              <c:f>'Políticas anunciadas - Valores'!#REF!</c:f>
              <c:strCache>
                <c:ptCount val="1"/>
                <c:pt idx="0">
                  <c:v>#REF!</c:v>
                </c:pt>
              </c:strCache>
            </c:strRef>
          </c:xVal>
          <c:yVal>
            <c:numRef>
              <c:f>'Políticas anunciadas - Valores'!$D$105:$BB$105</c:f>
              <c:numCache>
                <c:formatCode>0.00</c:formatCode>
                <c:ptCount val="50"/>
                <c:pt idx="1">
                  <c:v>0.11255549606388549</c:v>
                </c:pt>
                <c:pt idx="2">
                  <c:v>0.10806820962284824</c:v>
                </c:pt>
                <c:pt idx="3">
                  <c:v>0.12862128282637064</c:v>
                </c:pt>
                <c:pt idx="4">
                  <c:v>0.12664383983390959</c:v>
                </c:pt>
                <c:pt idx="5">
                  <c:v>0.15047690351447507</c:v>
                </c:pt>
                <c:pt idx="6">
                  <c:v>0.16046971478633054</c:v>
                </c:pt>
                <c:pt idx="7">
                  <c:v>0.17149810324897441</c:v>
                </c:pt>
                <c:pt idx="8">
                  <c:v>0.18139526733772682</c:v>
                </c:pt>
                <c:pt idx="9">
                  <c:v>0.19397682109955383</c:v>
                </c:pt>
                <c:pt idx="10">
                  <c:v>0.18216645052482683</c:v>
                </c:pt>
                <c:pt idx="11">
                  <c:v>0.19084587339911474</c:v>
                </c:pt>
                <c:pt idx="12">
                  <c:v>0.20236568291641177</c:v>
                </c:pt>
                <c:pt idx="13">
                  <c:v>0.21026093625179332</c:v>
                </c:pt>
                <c:pt idx="14">
                  <c:v>0.21791868265858083</c:v>
                </c:pt>
                <c:pt idx="15">
                  <c:v>0.22544735068967148</c:v>
                </c:pt>
                <c:pt idx="16">
                  <c:v>0.2317278287760054</c:v>
                </c:pt>
                <c:pt idx="17">
                  <c:v>0.23698279975960901</c:v>
                </c:pt>
                <c:pt idx="18">
                  <c:v>0.24609997100356029</c:v>
                </c:pt>
                <c:pt idx="19">
                  <c:v>0.25461709541080868</c:v>
                </c:pt>
                <c:pt idx="20">
                  <c:v>0.26277199017520392</c:v>
                </c:pt>
                <c:pt idx="21">
                  <c:v>0.27081595561702798</c:v>
                </c:pt>
                <c:pt idx="22">
                  <c:v>0.27762962598638463</c:v>
                </c:pt>
                <c:pt idx="23">
                  <c:v>0.28580260271668578</c:v>
                </c:pt>
                <c:pt idx="24">
                  <c:v>0.29335674696921554</c:v>
                </c:pt>
                <c:pt idx="25">
                  <c:v>0.30273683491178627</c:v>
                </c:pt>
                <c:pt idx="26">
                  <c:v>0.31088868822133353</c:v>
                </c:pt>
                <c:pt idx="27">
                  <c:v>0.31895322985807262</c:v>
                </c:pt>
                <c:pt idx="28">
                  <c:v>0.32728361302801812</c:v>
                </c:pt>
                <c:pt idx="29">
                  <c:v>0.33574893974002951</c:v>
                </c:pt>
                <c:pt idx="30">
                  <c:v>0.3451445984427437</c:v>
                </c:pt>
                <c:pt idx="31">
                  <c:v>0.35407156493891456</c:v>
                </c:pt>
                <c:pt idx="32">
                  <c:v>0.36312290485188825</c:v>
                </c:pt>
                <c:pt idx="33">
                  <c:v>0.37243781255226072</c:v>
                </c:pt>
                <c:pt idx="34">
                  <c:v>0.38189533437813239</c:v>
                </c:pt>
                <c:pt idx="35">
                  <c:v>0.39163847856470291</c:v>
                </c:pt>
                <c:pt idx="36">
                  <c:v>0.40127205284333645</c:v>
                </c:pt>
                <c:pt idx="37">
                  <c:v>0.41107740397867243</c:v>
                </c:pt>
                <c:pt idx="38">
                  <c:v>0.42104995897720787</c:v>
                </c:pt>
                <c:pt idx="39">
                  <c:v>0.43115322847880488</c:v>
                </c:pt>
                <c:pt idx="40">
                  <c:v>0.44135320110748832</c:v>
                </c:pt>
                <c:pt idx="41">
                  <c:v>0.45167378946797054</c:v>
                </c:pt>
                <c:pt idx="42">
                  <c:v>0.46212551493122866</c:v>
                </c:pt>
                <c:pt idx="43">
                  <c:v>0.47271021443540562</c:v>
                </c:pt>
                <c:pt idx="44">
                  <c:v>0.48340654186412202</c:v>
                </c:pt>
                <c:pt idx="45">
                  <c:v>0.4942116350101351</c:v>
                </c:pt>
                <c:pt idx="46">
                  <c:v>0.50511427708171297</c:v>
                </c:pt>
                <c:pt idx="47">
                  <c:v>0.51612906099971845</c:v>
                </c:pt>
                <c:pt idx="48">
                  <c:v>0.52725105521538218</c:v>
                </c:pt>
                <c:pt idx="49">
                  <c:v>0.53847471930609281</c:v>
                </c:pt>
              </c:numCache>
            </c:numRef>
          </c:yVal>
          <c:smooth val="1"/>
          <c:extLst>
            <c:ext xmlns:c16="http://schemas.microsoft.com/office/drawing/2014/chart" uri="{C3380CC4-5D6E-409C-BE32-E72D297353CC}">
              <c16:uniqueId val="{00000005-4B77-47E6-BEA1-A3C75D9DF015}"/>
            </c:ext>
          </c:extLst>
        </c:ser>
        <c:ser>
          <c:idx val="6"/>
          <c:order val="6"/>
          <c:tx>
            <c:strRef>
              <c:f>'Políticas anunciadas - Valores'!$C$106</c:f>
              <c:strCache>
                <c:ptCount val="1"/>
                <c:pt idx="0">
                  <c:v>Exportación de soya</c:v>
                </c:pt>
              </c:strCache>
            </c:strRef>
          </c:tx>
          <c:spPr>
            <a:ln w="19050" cap="rnd">
              <a:solidFill>
                <a:schemeClr val="accent1">
                  <a:lumMod val="60000"/>
                </a:schemeClr>
              </a:solidFill>
              <a:round/>
            </a:ln>
            <a:effectLst/>
          </c:spPr>
          <c:marker>
            <c:symbol val="none"/>
          </c:marker>
          <c:xVal>
            <c:strRef>
              <c:f>'Políticas anunciadas - Valores'!#REF!</c:f>
              <c:strCache>
                <c:ptCount val="1"/>
                <c:pt idx="0">
                  <c:v>#REF!</c:v>
                </c:pt>
              </c:strCache>
            </c:strRef>
          </c:xVal>
          <c:yVal>
            <c:numRef>
              <c:f>'Políticas anunciadas - Valores'!$D$106:$BB$106</c:f>
              <c:numCache>
                <c:formatCode>0.00</c:formatCode>
                <c:ptCount val="50"/>
                <c:pt idx="1">
                  <c:v>8.962048229359254E-6</c:v>
                </c:pt>
                <c:pt idx="2">
                  <c:v>8.6047553479774719E-6</c:v>
                </c:pt>
                <c:pt idx="3">
                  <c:v>1.0241260358867521E-5</c:v>
                </c:pt>
                <c:pt idx="4">
                  <c:v>1.0083809678190087E-5</c:v>
                </c:pt>
                <c:pt idx="5">
                  <c:v>1.1981478593769967E-5</c:v>
                </c:pt>
                <c:pt idx="6">
                  <c:v>1.2777139931488546E-5</c:v>
                </c:pt>
                <c:pt idx="7">
                  <c:v>1.3655257417977129E-5</c:v>
                </c:pt>
                <c:pt idx="8">
                  <c:v>1.4443303004367525E-5</c:v>
                </c:pt>
                <c:pt idx="9">
                  <c:v>1.5445088750572211E-5</c:v>
                </c:pt>
                <c:pt idx="10">
                  <c:v>1.4504707210812734E-5</c:v>
                </c:pt>
                <c:pt idx="11">
                  <c:v>1.5195792134450881E-5</c:v>
                </c:pt>
                <c:pt idx="12">
                  <c:v>1.6113038222794612E-5</c:v>
                </c:pt>
                <c:pt idx="13">
                  <c:v>1.6741684922862154E-5</c:v>
                </c:pt>
                <c:pt idx="14">
                  <c:v>1.7351420520200778E-5</c:v>
                </c:pt>
                <c:pt idx="15">
                  <c:v>1.7950878461896191E-5</c:v>
                </c:pt>
                <c:pt idx="16">
                  <c:v>1.8450951310235164E-5</c:v>
                </c:pt>
                <c:pt idx="17">
                  <c:v>1.8869369824175974E-5</c:v>
                </c:pt>
                <c:pt idx="18">
                  <c:v>1.9595309749466383E-5</c:v>
                </c:pt>
                <c:pt idx="19">
                  <c:v>2.0273471921759822E-5</c:v>
                </c:pt>
                <c:pt idx="20">
                  <c:v>2.0922792148131419E-5</c:v>
                </c:pt>
                <c:pt idx="21">
                  <c:v>2.1563279807693125E-5</c:v>
                </c:pt>
                <c:pt idx="22">
                  <c:v>2.2105807223983531E-5</c:v>
                </c:pt>
                <c:pt idx="23">
                  <c:v>2.2756567197461386E-5</c:v>
                </c:pt>
                <c:pt idx="24">
                  <c:v>2.3358053641849008E-5</c:v>
                </c:pt>
                <c:pt idx="25">
                  <c:v>2.4104927881463123E-5</c:v>
                </c:pt>
                <c:pt idx="26">
                  <c:v>2.4754005936940271E-5</c:v>
                </c:pt>
                <c:pt idx="27">
                  <c:v>2.5396131942537203E-5</c:v>
                </c:pt>
                <c:pt idx="28">
                  <c:v>2.6059425147662019E-5</c:v>
                </c:pt>
                <c:pt idx="29">
                  <c:v>2.6733463012747205E-5</c:v>
                </c:pt>
                <c:pt idx="30">
                  <c:v>2.7481577048793504E-5</c:v>
                </c:pt>
                <c:pt idx="31">
                  <c:v>2.819237223053439E-5</c:v>
                </c:pt>
                <c:pt idx="32">
                  <c:v>2.8913070443219169E-5</c:v>
                </c:pt>
                <c:pt idx="33">
                  <c:v>2.9654754812105666E-5</c:v>
                </c:pt>
                <c:pt idx="34">
                  <c:v>3.0407794598674709E-5</c:v>
                </c:pt>
                <c:pt idx="35">
                  <c:v>3.1183576600979368E-5</c:v>
                </c:pt>
                <c:pt idx="36">
                  <c:v>3.1950634277633227E-5</c:v>
                </c:pt>
                <c:pt idx="37">
                  <c:v>3.2731369406999167E-5</c:v>
                </c:pt>
                <c:pt idx="38">
                  <c:v>3.3525417871910212E-5</c:v>
                </c:pt>
                <c:pt idx="39">
                  <c:v>3.4329874266422755E-5</c:v>
                </c:pt>
                <c:pt idx="40">
                  <c:v>3.5142030490098453E-5</c:v>
                </c:pt>
                <c:pt idx="41">
                  <c:v>3.5963790545143204E-5</c:v>
                </c:pt>
                <c:pt idx="42">
                  <c:v>3.6795992178637049E-5</c:v>
                </c:pt>
                <c:pt idx="43">
                  <c:v>3.763878165376211E-5</c:v>
                </c:pt>
                <c:pt idx="44">
                  <c:v>3.8490459320736359E-5</c:v>
                </c:pt>
                <c:pt idx="45">
                  <c:v>3.9350797280984784E-5</c:v>
                </c:pt>
                <c:pt idx="46">
                  <c:v>4.021890241569237E-5</c:v>
                </c:pt>
                <c:pt idx="47">
                  <c:v>4.109593666244693E-5</c:v>
                </c:pt>
                <c:pt idx="48">
                  <c:v>4.1981507354724168E-5</c:v>
                </c:pt>
                <c:pt idx="49">
                  <c:v>4.287517334533586E-5</c:v>
                </c:pt>
              </c:numCache>
            </c:numRef>
          </c:yVal>
          <c:smooth val="1"/>
          <c:extLst>
            <c:ext xmlns:c16="http://schemas.microsoft.com/office/drawing/2014/chart" uri="{C3380CC4-5D6E-409C-BE32-E72D297353CC}">
              <c16:uniqueId val="{00000006-4B77-47E6-BEA1-A3C75D9DF015}"/>
            </c:ext>
          </c:extLst>
        </c:ser>
        <c:ser>
          <c:idx val="7"/>
          <c:order val="7"/>
          <c:tx>
            <c:strRef>
              <c:f>'Políticas anunciadas - Valores'!$C$107</c:f>
              <c:strCache>
                <c:ptCount val="1"/>
                <c:pt idx="0">
                  <c:v>Exportación de palmito</c:v>
                </c:pt>
              </c:strCache>
            </c:strRef>
          </c:tx>
          <c:spPr>
            <a:ln w="19050" cap="rnd">
              <a:solidFill>
                <a:schemeClr val="accent2">
                  <a:lumMod val="60000"/>
                </a:schemeClr>
              </a:solidFill>
              <a:round/>
            </a:ln>
            <a:effectLst/>
          </c:spPr>
          <c:marker>
            <c:symbol val="none"/>
          </c:marker>
          <c:xVal>
            <c:strRef>
              <c:f>'Políticas anunciadas - Valores'!#REF!</c:f>
              <c:strCache>
                <c:ptCount val="1"/>
                <c:pt idx="0">
                  <c:v>#REF!</c:v>
                </c:pt>
              </c:strCache>
            </c:strRef>
          </c:xVal>
          <c:yVal>
            <c:numRef>
              <c:f>'Políticas anunciadas - Valores'!$D$107:$BB$107</c:f>
              <c:numCache>
                <c:formatCode>0.00</c:formatCode>
                <c:ptCount val="50"/>
                <c:pt idx="1">
                  <c:v>6.5360617534695228E-2</c:v>
                </c:pt>
                <c:pt idx="2">
                  <c:v>6.2754864611934774E-2</c:v>
                </c:pt>
                <c:pt idx="3">
                  <c:v>7.4689968661012143E-2</c:v>
                </c:pt>
                <c:pt idx="4">
                  <c:v>7.3541673822938983E-2</c:v>
                </c:pt>
                <c:pt idx="5">
                  <c:v>8.7381457879519758E-2</c:v>
                </c:pt>
                <c:pt idx="6">
                  <c:v>9.3184251510009752E-2</c:v>
                </c:pt>
                <c:pt idx="7">
                  <c:v>9.9588401511905816E-2</c:v>
                </c:pt>
                <c:pt idx="8">
                  <c:v>0.10533565312826257</c:v>
                </c:pt>
                <c:pt idx="9">
                  <c:v>0.11264172126510646</c:v>
                </c:pt>
                <c:pt idx="10">
                  <c:v>0.10578347674509082</c:v>
                </c:pt>
                <c:pt idx="11">
                  <c:v>0.11082358992256042</c:v>
                </c:pt>
                <c:pt idx="12">
                  <c:v>0.11751310656335832</c:v>
                </c:pt>
                <c:pt idx="13">
                  <c:v>0.1220978549909294</c:v>
                </c:pt>
                <c:pt idx="14">
                  <c:v>0.12654468390266563</c:v>
                </c:pt>
                <c:pt idx="15">
                  <c:v>0.13091655741336905</c:v>
                </c:pt>
                <c:pt idx="16">
                  <c:v>0.13456361100463055</c:v>
                </c:pt>
                <c:pt idx="17">
                  <c:v>0.13761515589249848</c:v>
                </c:pt>
                <c:pt idx="18">
                  <c:v>0.14290946815190161</c:v>
                </c:pt>
                <c:pt idx="19">
                  <c:v>0.14785533512726168</c:v>
                </c:pt>
                <c:pt idx="20">
                  <c:v>0.15259085650445614</c:v>
                </c:pt>
                <c:pt idx="21">
                  <c:v>0.15726196157787681</c:v>
                </c:pt>
                <c:pt idx="22">
                  <c:v>0.16121863822711135</c:v>
                </c:pt>
                <c:pt idx="23">
                  <c:v>0.16596465974423041</c:v>
                </c:pt>
                <c:pt idx="24">
                  <c:v>0.17035132721545904</c:v>
                </c:pt>
                <c:pt idx="25">
                  <c:v>0.17579831436309801</c:v>
                </c:pt>
                <c:pt idx="26">
                  <c:v>0.18053206957716605</c:v>
                </c:pt>
                <c:pt idx="27">
                  <c:v>0.18521512318133904</c:v>
                </c:pt>
                <c:pt idx="28">
                  <c:v>0.1900525501158643</c:v>
                </c:pt>
                <c:pt idx="29">
                  <c:v>0.1949683383348233</c:v>
                </c:pt>
                <c:pt idx="30">
                  <c:v>0.20042436737321068</c:v>
                </c:pt>
                <c:pt idx="31">
                  <c:v>0.20560822834229298</c:v>
                </c:pt>
                <c:pt idx="32">
                  <c:v>0.21086431255778604</c:v>
                </c:pt>
                <c:pt idx="33">
                  <c:v>0.21627344974669227</c:v>
                </c:pt>
                <c:pt idx="34">
                  <c:v>0.22176540250336685</c:v>
                </c:pt>
                <c:pt idx="35">
                  <c:v>0.22742321525382025</c:v>
                </c:pt>
                <c:pt idx="36">
                  <c:v>0.23301740110824021</c:v>
                </c:pt>
                <c:pt idx="37">
                  <c:v>0.23871133723541438</c:v>
                </c:pt>
                <c:pt idx="38">
                  <c:v>0.24450236811260018</c:v>
                </c:pt>
                <c:pt idx="39">
                  <c:v>0.25036930448476014</c:v>
                </c:pt>
                <c:pt idx="40">
                  <c:v>0.25629239605435705</c:v>
                </c:pt>
                <c:pt idx="41">
                  <c:v>0.26228552879466838</c:v>
                </c:pt>
                <c:pt idx="42">
                  <c:v>0.26835481243226056</c:v>
                </c:pt>
                <c:pt idx="43">
                  <c:v>0.27450131367125463</c:v>
                </c:pt>
                <c:pt idx="44">
                  <c:v>0.2807126368899584</c:v>
                </c:pt>
                <c:pt idx="45">
                  <c:v>0.28698712001375393</c:v>
                </c:pt>
                <c:pt idx="46">
                  <c:v>0.2933182494874611</c:v>
                </c:pt>
                <c:pt idx="47">
                  <c:v>0.29971449937368355</c:v>
                </c:pt>
                <c:pt idx="48">
                  <c:v>0.30617300593777408</c:v>
                </c:pt>
                <c:pt idx="49">
                  <c:v>0.31269055187399708</c:v>
                </c:pt>
              </c:numCache>
            </c:numRef>
          </c:yVal>
          <c:smooth val="1"/>
          <c:extLst>
            <c:ext xmlns:c16="http://schemas.microsoft.com/office/drawing/2014/chart" uri="{C3380CC4-5D6E-409C-BE32-E72D297353CC}">
              <c16:uniqueId val="{00000007-4B77-47E6-BEA1-A3C75D9DF015}"/>
            </c:ext>
          </c:extLst>
        </c:ser>
        <c:ser>
          <c:idx val="8"/>
          <c:order val="8"/>
          <c:tx>
            <c:strRef>
              <c:f>'Políticas anunciadas - Valores'!$C$108</c:f>
              <c:strCache>
                <c:ptCount val="1"/>
                <c:pt idx="0">
                  <c:v>Exportación de legumbres</c:v>
                </c:pt>
              </c:strCache>
            </c:strRef>
          </c:tx>
          <c:spPr>
            <a:ln w="19050" cap="rnd">
              <a:solidFill>
                <a:schemeClr val="accent3">
                  <a:lumMod val="60000"/>
                </a:schemeClr>
              </a:solidFill>
              <a:round/>
            </a:ln>
            <a:effectLst/>
          </c:spPr>
          <c:marker>
            <c:symbol val="none"/>
          </c:marker>
          <c:xVal>
            <c:strRef>
              <c:f>'Políticas anunciadas - Valores'!#REF!</c:f>
              <c:strCache>
                <c:ptCount val="1"/>
                <c:pt idx="0">
                  <c:v>#REF!</c:v>
                </c:pt>
              </c:strCache>
            </c:strRef>
          </c:xVal>
          <c:yVal>
            <c:numRef>
              <c:f>'Políticas anunciadas - Valores'!$D$108:$BB$108</c:f>
              <c:numCache>
                <c:formatCode>0.00</c:formatCode>
                <c:ptCount val="50"/>
                <c:pt idx="1">
                  <c:v>1.1165807744939138E-2</c:v>
                </c:pt>
                <c:pt idx="2">
                  <c:v>1.072065686871139E-2</c:v>
                </c:pt>
                <c:pt idx="3">
                  <c:v>1.2759576974646761E-2</c:v>
                </c:pt>
                <c:pt idx="4">
                  <c:v>1.2563409314669816E-2</c:v>
                </c:pt>
                <c:pt idx="5">
                  <c:v>1.4927713292141015E-2</c:v>
                </c:pt>
                <c:pt idx="6">
                  <c:v>1.5919027029763139E-2</c:v>
                </c:pt>
                <c:pt idx="7">
                  <c:v>1.7013072808216276E-2</c:v>
                </c:pt>
                <c:pt idx="8">
                  <c:v>1.7994898088186537E-2</c:v>
                </c:pt>
                <c:pt idx="9">
                  <c:v>1.9243022039036925E-2</c:v>
                </c:pt>
                <c:pt idx="10">
                  <c:v>1.8071401533192866E-2</c:v>
                </c:pt>
                <c:pt idx="11">
                  <c:v>1.8932423611548982E-2</c:v>
                </c:pt>
                <c:pt idx="12">
                  <c:v>2.007521967950332E-2</c:v>
                </c:pt>
                <c:pt idx="13">
                  <c:v>2.0858450031848108E-2</c:v>
                </c:pt>
                <c:pt idx="14">
                  <c:v>2.1618119058486762E-2</c:v>
                </c:pt>
                <c:pt idx="15">
                  <c:v>2.2364983163309426E-2</c:v>
                </c:pt>
                <c:pt idx="16">
                  <c:v>2.2988023470630614E-2</c:v>
                </c:pt>
                <c:pt idx="17">
                  <c:v>2.3509330716923016E-2</c:v>
                </c:pt>
                <c:pt idx="18">
                  <c:v>2.4413778610163778E-2</c:v>
                </c:pt>
                <c:pt idx="19">
                  <c:v>2.5258700244351173E-2</c:v>
                </c:pt>
                <c:pt idx="20">
                  <c:v>2.6067687724338401E-2</c:v>
                </c:pt>
                <c:pt idx="21">
                  <c:v>2.6865670717362289E-2</c:v>
                </c:pt>
                <c:pt idx="22">
                  <c:v>2.7541605132314684E-2</c:v>
                </c:pt>
                <c:pt idx="23">
                  <c:v>2.8352386391922058E-2</c:v>
                </c:pt>
                <c:pt idx="24">
                  <c:v>2.9101777806388396E-2</c:v>
                </c:pt>
                <c:pt idx="25">
                  <c:v>3.0032307742820064E-2</c:v>
                </c:pt>
                <c:pt idx="26">
                  <c:v>3.0840993502311703E-2</c:v>
                </c:pt>
                <c:pt idx="27">
                  <c:v>3.1641017709177238E-2</c:v>
                </c:pt>
                <c:pt idx="28">
                  <c:v>3.2467414110686571E-2</c:v>
                </c:pt>
                <c:pt idx="29">
                  <c:v>3.3307197274280387E-2</c:v>
                </c:pt>
                <c:pt idx="30">
                  <c:v>3.4239271871970706E-2</c:v>
                </c:pt>
                <c:pt idx="31">
                  <c:v>3.5124850942984509E-2</c:v>
                </c:pt>
                <c:pt idx="32">
                  <c:v>3.6022768191245724E-2</c:v>
                </c:pt>
                <c:pt idx="33">
                  <c:v>3.6946832072454722E-2</c:v>
                </c:pt>
                <c:pt idx="34">
                  <c:v>3.7885043658242856E-2</c:v>
                </c:pt>
                <c:pt idx="35">
                  <c:v>3.885158974993011E-2</c:v>
                </c:pt>
                <c:pt idx="36">
                  <c:v>3.9807266212239456E-2</c:v>
                </c:pt>
                <c:pt idx="37">
                  <c:v>4.0779983400449027E-2</c:v>
                </c:pt>
                <c:pt idx="38">
                  <c:v>4.1769287661311272E-2</c:v>
                </c:pt>
                <c:pt idx="39">
                  <c:v>4.277155915222175E-2</c:v>
                </c:pt>
                <c:pt idx="40">
                  <c:v>4.3783423853265779E-2</c:v>
                </c:pt>
                <c:pt idx="41">
                  <c:v>4.4807253959104232E-2</c:v>
                </c:pt>
                <c:pt idx="42">
                  <c:v>4.5844093218018522E-2</c:v>
                </c:pt>
                <c:pt idx="43">
                  <c:v>4.6894123859210268E-2</c:v>
                </c:pt>
                <c:pt idx="44">
                  <c:v>4.7955228290558316E-2</c:v>
                </c:pt>
                <c:pt idx="45">
                  <c:v>4.902712257341113E-2</c:v>
                </c:pt>
                <c:pt idx="46">
                  <c:v>5.0108693971879503E-2</c:v>
                </c:pt>
                <c:pt idx="47">
                  <c:v>5.1201390142937231E-2</c:v>
                </c:pt>
                <c:pt idx="48">
                  <c:v>5.2304721863690617E-2</c:v>
                </c:pt>
                <c:pt idx="49">
                  <c:v>5.3418139509324947E-2</c:v>
                </c:pt>
              </c:numCache>
            </c:numRef>
          </c:yVal>
          <c:smooth val="1"/>
          <c:extLst>
            <c:ext xmlns:c16="http://schemas.microsoft.com/office/drawing/2014/chart" uri="{C3380CC4-5D6E-409C-BE32-E72D297353CC}">
              <c16:uniqueId val="{00000008-4B77-47E6-BEA1-A3C75D9DF015}"/>
            </c:ext>
          </c:extLst>
        </c:ser>
        <c:ser>
          <c:idx val="9"/>
          <c:order val="9"/>
          <c:tx>
            <c:strRef>
              <c:f>'Políticas anunciadas - Valores'!$C$109</c:f>
              <c:strCache>
                <c:ptCount val="1"/>
                <c:pt idx="0">
                  <c:v>Exportación de cereales y pseudocereales</c:v>
                </c:pt>
              </c:strCache>
            </c:strRef>
          </c:tx>
          <c:spPr>
            <a:ln w="19050" cap="rnd">
              <a:solidFill>
                <a:schemeClr val="accent4">
                  <a:lumMod val="60000"/>
                </a:schemeClr>
              </a:solidFill>
              <a:round/>
            </a:ln>
            <a:effectLst/>
          </c:spPr>
          <c:marker>
            <c:symbol val="none"/>
          </c:marker>
          <c:xVal>
            <c:strRef>
              <c:f>'Políticas anunciadas - Valores'!#REF!</c:f>
              <c:strCache>
                <c:ptCount val="1"/>
                <c:pt idx="0">
                  <c:v>#REF!</c:v>
                </c:pt>
              </c:strCache>
            </c:strRef>
          </c:xVal>
          <c:yVal>
            <c:numRef>
              <c:f>'Políticas anunciadas - Valores'!$D$109:$BB$109</c:f>
              <c:numCache>
                <c:formatCode>0.00</c:formatCode>
                <c:ptCount val="50"/>
                <c:pt idx="1">
                  <c:v>1.4186013807442333E-3</c:v>
                </c:pt>
                <c:pt idx="2">
                  <c:v>1.3493661611536645E-3</c:v>
                </c:pt>
                <c:pt idx="3">
                  <c:v>1.5911990775898666E-3</c:v>
                </c:pt>
                <c:pt idx="4">
                  <c:v>1.5524456498070549E-3</c:v>
                </c:pt>
                <c:pt idx="5">
                  <c:v>1.8279439743809078E-3</c:v>
                </c:pt>
                <c:pt idx="6">
                  <c:v>1.9319064885632287E-3</c:v>
                </c:pt>
                <c:pt idx="7">
                  <c:v>2.0464016294736709E-3</c:v>
                </c:pt>
                <c:pt idx="8">
                  <c:v>2.1455263960969972E-3</c:v>
                </c:pt>
                <c:pt idx="9">
                  <c:v>2.2744229744833255E-3</c:v>
                </c:pt>
                <c:pt idx="10">
                  <c:v>2.1175795075984993E-3</c:v>
                </c:pt>
                <c:pt idx="11">
                  <c:v>2.1995803060668173E-3</c:v>
                </c:pt>
                <c:pt idx="12">
                  <c:v>2.3126759156726351E-3</c:v>
                </c:pt>
                <c:pt idx="13">
                  <c:v>2.3828235424669941E-3</c:v>
                </c:pt>
                <c:pt idx="14">
                  <c:v>2.4491593170088422E-3</c:v>
                </c:pt>
                <c:pt idx="15">
                  <c:v>2.5129873547236059E-3</c:v>
                </c:pt>
                <c:pt idx="16">
                  <c:v>2.5619974194697193E-3</c:v>
                </c:pt>
                <c:pt idx="17">
                  <c:v>2.5989912625501432E-3</c:v>
                </c:pt>
                <c:pt idx="18">
                  <c:v>2.6774333837735753E-3</c:v>
                </c:pt>
                <c:pt idx="19">
                  <c:v>2.7481780977787196E-3</c:v>
                </c:pt>
                <c:pt idx="20">
                  <c:v>2.8139550173431616E-3</c:v>
                </c:pt>
                <c:pt idx="21">
                  <c:v>2.8775517862404953E-3</c:v>
                </c:pt>
                <c:pt idx="22">
                  <c:v>2.9272181250288298E-3</c:v>
                </c:pt>
                <c:pt idx="23">
                  <c:v>2.9903698668052314E-3</c:v>
                </c:pt>
                <c:pt idx="24">
                  <c:v>3.046161052858487E-3</c:v>
                </c:pt>
                <c:pt idx="25">
                  <c:v>3.1199543356681403E-3</c:v>
                </c:pt>
                <c:pt idx="26">
                  <c:v>3.180107296565815E-3</c:v>
                </c:pt>
                <c:pt idx="27">
                  <c:v>3.2385081109076452E-3</c:v>
                </c:pt>
                <c:pt idx="28">
                  <c:v>3.2987560435717711E-3</c:v>
                </c:pt>
                <c:pt idx="29">
                  <c:v>3.3595023066279595E-3</c:v>
                </c:pt>
                <c:pt idx="30">
                  <c:v>3.4286387061346346E-3</c:v>
                </c:pt>
                <c:pt idx="31">
                  <c:v>3.4921881573382052E-3</c:v>
                </c:pt>
                <c:pt idx="32">
                  <c:v>3.5560787779296277E-3</c:v>
                </c:pt>
                <c:pt idx="33">
                  <c:v>3.6216582103723027E-3</c:v>
                </c:pt>
                <c:pt idx="34">
                  <c:v>3.6877244254238661E-3</c:v>
                </c:pt>
                <c:pt idx="35">
                  <c:v>3.7556400076201868E-3</c:v>
                </c:pt>
                <c:pt idx="36">
                  <c:v>3.8216044679533212E-3</c:v>
                </c:pt>
                <c:pt idx="37">
                  <c:v>3.8883202226926983E-3</c:v>
                </c:pt>
                <c:pt idx="38">
                  <c:v>3.9557303520521003E-3</c:v>
                </c:pt>
                <c:pt idx="39">
                  <c:v>4.0234816499573611E-3</c:v>
                </c:pt>
                <c:pt idx="40">
                  <c:v>4.0912533091077563E-3</c:v>
                </c:pt>
                <c:pt idx="41">
                  <c:v>4.1592664059191264E-3</c:v>
                </c:pt>
                <c:pt idx="42">
                  <c:v>4.2276137122154722E-3</c:v>
                </c:pt>
                <c:pt idx="43">
                  <c:v>4.2963066620984591E-3</c:v>
                </c:pt>
                <c:pt idx="44">
                  <c:v>4.365147062197039E-3</c:v>
                </c:pt>
                <c:pt idx="45">
                  <c:v>4.434107651109187E-3</c:v>
                </c:pt>
                <c:pt idx="46">
                  <c:v>4.5030873834033258E-3</c:v>
                </c:pt>
                <c:pt idx="47">
                  <c:v>4.5722164087287354E-3</c:v>
                </c:pt>
                <c:pt idx="48">
                  <c:v>4.6414497339881677E-3</c:v>
                </c:pt>
                <c:pt idx="49">
                  <c:v>4.7107381631228407E-3</c:v>
                </c:pt>
              </c:numCache>
            </c:numRef>
          </c:yVal>
          <c:smooth val="1"/>
          <c:extLst>
            <c:ext xmlns:c16="http://schemas.microsoft.com/office/drawing/2014/chart" uri="{C3380CC4-5D6E-409C-BE32-E72D297353CC}">
              <c16:uniqueId val="{00000009-4B77-47E6-BEA1-A3C75D9DF015}"/>
            </c:ext>
          </c:extLst>
        </c:ser>
        <c:ser>
          <c:idx val="10"/>
          <c:order val="10"/>
          <c:tx>
            <c:strRef>
              <c:f>'Políticas anunciadas - Valores'!$C$110</c:f>
              <c:strCache>
                <c:ptCount val="1"/>
                <c:pt idx="0">
                  <c:v>Exportación de tubérculos</c:v>
                </c:pt>
              </c:strCache>
            </c:strRef>
          </c:tx>
          <c:spPr>
            <a:ln w="19050" cap="rnd">
              <a:solidFill>
                <a:schemeClr val="accent5">
                  <a:lumMod val="60000"/>
                </a:schemeClr>
              </a:solidFill>
              <a:round/>
            </a:ln>
            <a:effectLst/>
          </c:spPr>
          <c:marker>
            <c:symbol val="none"/>
          </c:marker>
          <c:xVal>
            <c:strRef>
              <c:f>'Políticas anunciadas - Valores'!#REF!</c:f>
              <c:strCache>
                <c:ptCount val="1"/>
                <c:pt idx="0">
                  <c:v>#REF!</c:v>
                </c:pt>
              </c:strCache>
            </c:strRef>
          </c:xVal>
          <c:yVal>
            <c:numRef>
              <c:f>'Políticas anunciadas - Valores'!$D$110:$BB$110</c:f>
              <c:numCache>
                <c:formatCode>0.00</c:formatCode>
                <c:ptCount val="50"/>
                <c:pt idx="1">
                  <c:v>5.4161096061411396E-4</c:v>
                </c:pt>
                <c:pt idx="2">
                  <c:v>5.2501663524417985E-4</c:v>
                </c:pt>
                <c:pt idx="3">
                  <c:v>6.3070085188893232E-4</c:v>
                </c:pt>
                <c:pt idx="4">
                  <c:v>6.2663756548392291E-4</c:v>
                </c:pt>
                <c:pt idx="5">
                  <c:v>7.5113011099881E-4</c:v>
                </c:pt>
                <c:pt idx="6">
                  <c:v>8.0788059819558722E-4</c:v>
                </c:pt>
                <c:pt idx="7">
                  <c:v>8.7060736151922669E-4</c:v>
                </c:pt>
                <c:pt idx="8">
                  <c:v>9.2832944552179164E-4</c:v>
                </c:pt>
                <c:pt idx="9">
                  <c:v>1.0005695625130429E-3</c:v>
                </c:pt>
                <c:pt idx="10">
                  <c:v>9.468886207020244E-4</c:v>
                </c:pt>
                <c:pt idx="11">
                  <c:v>9.9945113591892731E-4</c:v>
                </c:pt>
                <c:pt idx="12">
                  <c:v>1.0675358531226919E-3</c:v>
                </c:pt>
                <c:pt idx="13">
                  <c:v>1.1171015021559372E-3</c:v>
                </c:pt>
                <c:pt idx="14">
                  <c:v>1.1658469032344021E-3</c:v>
                </c:pt>
                <c:pt idx="15">
                  <c:v>1.2143184352578773E-3</c:v>
                </c:pt>
                <c:pt idx="16">
                  <c:v>1.256423569073406E-3</c:v>
                </c:pt>
                <c:pt idx="17">
                  <c:v>1.293235753610178E-3</c:v>
                </c:pt>
                <c:pt idx="18">
                  <c:v>1.3514824295189909E-3</c:v>
                </c:pt>
                <c:pt idx="19">
                  <c:v>1.4068948011598525E-3</c:v>
                </c:pt>
                <c:pt idx="20">
                  <c:v>1.4607227734797501E-3</c:v>
                </c:pt>
                <c:pt idx="21">
                  <c:v>1.5143252446607747E-3</c:v>
                </c:pt>
                <c:pt idx="22">
                  <c:v>1.5613864627369578E-3</c:v>
                </c:pt>
                <c:pt idx="23">
                  <c:v>1.6164261364696175E-3</c:v>
                </c:pt>
                <c:pt idx="24">
                  <c:v>1.6683149883948145E-3</c:v>
                </c:pt>
                <c:pt idx="25">
                  <c:v>1.7309656610280388E-3</c:v>
                </c:pt>
                <c:pt idx="26">
                  <c:v>1.7869808706660884E-3</c:v>
                </c:pt>
                <c:pt idx="27">
                  <c:v>1.8428328465935895E-3</c:v>
                </c:pt>
                <c:pt idx="28">
                  <c:v>1.9005566967249532E-3</c:v>
                </c:pt>
                <c:pt idx="29">
                  <c:v>1.9594038939789726E-3</c:v>
                </c:pt>
                <c:pt idx="30">
                  <c:v>2.0240426128885769E-3</c:v>
                </c:pt>
                <c:pt idx="31">
                  <c:v>2.0862997673869454E-3</c:v>
                </c:pt>
                <c:pt idx="32">
                  <c:v>2.1496388432309388E-3</c:v>
                </c:pt>
                <c:pt idx="33">
                  <c:v>2.2148899602758565E-3</c:v>
                </c:pt>
                <c:pt idx="34">
                  <c:v>2.281343997359242E-3</c:v>
                </c:pt>
                <c:pt idx="35">
                  <c:v>2.3498624849245253E-3</c:v>
                </c:pt>
                <c:pt idx="36">
                  <c:v>2.4180784829197499E-3</c:v>
                </c:pt>
                <c:pt idx="37">
                  <c:v>2.4876783502651989E-3</c:v>
                </c:pt>
                <c:pt idx="38">
                  <c:v>2.5586397996060217E-3</c:v>
                </c:pt>
                <c:pt idx="39">
                  <c:v>2.63074518846107E-3</c:v>
                </c:pt>
                <c:pt idx="40">
                  <c:v>2.7037883381140215E-3</c:v>
                </c:pt>
                <c:pt idx="41">
                  <c:v>2.7779159723493319E-3</c:v>
                </c:pt>
                <c:pt idx="42">
                  <c:v>2.8531944225440586E-3</c:v>
                </c:pt>
                <c:pt idx="43">
                  <c:v>2.9296371471758675E-3</c:v>
                </c:pt>
                <c:pt idx="44">
                  <c:v>3.0071135029523521E-3</c:v>
                </c:pt>
                <c:pt idx="45">
                  <c:v>3.0856062431205977E-3</c:v>
                </c:pt>
                <c:pt idx="46">
                  <c:v>3.1650454963476626E-3</c:v>
                </c:pt>
                <c:pt idx="47">
                  <c:v>3.2455226805983006E-3</c:v>
                </c:pt>
                <c:pt idx="48">
                  <c:v>3.3270073001918643E-3</c:v>
                </c:pt>
                <c:pt idx="49">
                  <c:v>3.4094645612909869E-3</c:v>
                </c:pt>
              </c:numCache>
            </c:numRef>
          </c:yVal>
          <c:smooth val="1"/>
          <c:extLst>
            <c:ext xmlns:c16="http://schemas.microsoft.com/office/drawing/2014/chart" uri="{C3380CC4-5D6E-409C-BE32-E72D297353CC}">
              <c16:uniqueId val="{0000000A-4B77-47E6-BEA1-A3C75D9DF015}"/>
            </c:ext>
          </c:extLst>
        </c:ser>
        <c:ser>
          <c:idx val="11"/>
          <c:order val="11"/>
          <c:tx>
            <c:strRef>
              <c:f>'Políticas anunciadas - Valores'!$C$111</c:f>
              <c:strCache>
                <c:ptCount val="1"/>
                <c:pt idx="0">
                  <c:v>Exportación de fruta fresca</c:v>
                </c:pt>
              </c:strCache>
            </c:strRef>
          </c:tx>
          <c:spPr>
            <a:ln w="19050" cap="rnd">
              <a:solidFill>
                <a:schemeClr val="accent6">
                  <a:lumMod val="60000"/>
                </a:schemeClr>
              </a:solidFill>
              <a:round/>
            </a:ln>
            <a:effectLst/>
          </c:spPr>
          <c:marker>
            <c:symbol val="none"/>
          </c:marker>
          <c:xVal>
            <c:strRef>
              <c:f>'Políticas anunciadas - Valores'!#REF!</c:f>
              <c:strCache>
                <c:ptCount val="1"/>
                <c:pt idx="0">
                  <c:v>#REF!</c:v>
                </c:pt>
              </c:strCache>
            </c:strRef>
          </c:xVal>
          <c:yVal>
            <c:numRef>
              <c:f>'Políticas anunciadas - Valores'!$D$111:$BB$111</c:f>
              <c:numCache>
                <c:formatCode>0.00</c:formatCode>
                <c:ptCount val="50"/>
                <c:pt idx="1">
                  <c:v>0.27904362427551138</c:v>
                </c:pt>
                <c:pt idx="2">
                  <c:v>0.26791890166793175</c:v>
                </c:pt>
                <c:pt idx="3">
                  <c:v>0.31887335735666522</c:v>
                </c:pt>
                <c:pt idx="4">
                  <c:v>0.31397095028894273</c:v>
                </c:pt>
                <c:pt idx="5">
                  <c:v>0.37305704292398756</c:v>
                </c:pt>
                <c:pt idx="6">
                  <c:v>0.39783086891660852</c:v>
                </c:pt>
                <c:pt idx="7">
                  <c:v>0.42517206143187947</c:v>
                </c:pt>
                <c:pt idx="8">
                  <c:v>0.44970876229459977</c:v>
                </c:pt>
                <c:pt idx="9">
                  <c:v>0.48090050755353247</c:v>
                </c:pt>
                <c:pt idx="10">
                  <c:v>0.4516206525090638</c:v>
                </c:pt>
                <c:pt idx="11">
                  <c:v>0.47313837221318567</c:v>
                </c:pt>
                <c:pt idx="12">
                  <c:v>0.50169787851082281</c:v>
                </c:pt>
                <c:pt idx="13">
                  <c:v>0.52127151269415606</c:v>
                </c:pt>
                <c:pt idx="14">
                  <c:v>0.54025632805954549</c:v>
                </c:pt>
                <c:pt idx="15">
                  <c:v>0.55892113685902201</c:v>
                </c:pt>
                <c:pt idx="16">
                  <c:v>0.57449147707945203</c:v>
                </c:pt>
                <c:pt idx="17">
                  <c:v>0.58751941618510806</c:v>
                </c:pt>
                <c:pt idx="18">
                  <c:v>0.61012238624006365</c:v>
                </c:pt>
                <c:pt idx="19">
                  <c:v>0.63123774129705068</c:v>
                </c:pt>
                <c:pt idx="20">
                  <c:v>0.65145506937270814</c:v>
                </c:pt>
                <c:pt idx="21">
                  <c:v>0.67139738537618099</c:v>
                </c:pt>
                <c:pt idx="22">
                  <c:v>0.68828959713814331</c:v>
                </c:pt>
                <c:pt idx="23">
                  <c:v>0.70855175338725596</c:v>
                </c:pt>
                <c:pt idx="24">
                  <c:v>0.72727972193824653</c:v>
                </c:pt>
                <c:pt idx="25">
                  <c:v>0.75053450581865444</c:v>
                </c:pt>
                <c:pt idx="26">
                  <c:v>0.77074429362651098</c:v>
                </c:pt>
                <c:pt idx="27">
                  <c:v>0.79073762140820214</c:v>
                </c:pt>
                <c:pt idx="28">
                  <c:v>0.81139001416231593</c:v>
                </c:pt>
                <c:pt idx="29">
                  <c:v>0.83237695419636593</c:v>
                </c:pt>
                <c:pt idx="30">
                  <c:v>0.85567034055728808</c:v>
                </c:pt>
                <c:pt idx="31">
                  <c:v>0.87780176169609792</c:v>
                </c:pt>
                <c:pt idx="32">
                  <c:v>0.9002415250323299</c:v>
                </c:pt>
                <c:pt idx="33">
                  <c:v>0.92333471635039932</c:v>
                </c:pt>
                <c:pt idx="34">
                  <c:v>0.94678147158888559</c:v>
                </c:pt>
                <c:pt idx="35">
                  <c:v>0.97093633173108951</c:v>
                </c:pt>
                <c:pt idx="36">
                  <c:v>0.99481955001401867</c:v>
                </c:pt>
                <c:pt idx="37">
                  <c:v>1.0191286314341348</c:v>
                </c:pt>
                <c:pt idx="38">
                  <c:v>1.0438522387868878</c:v>
                </c:pt>
                <c:pt idx="39">
                  <c:v>1.0688999089349303</c:v>
                </c:pt>
                <c:pt idx="40">
                  <c:v>1.094187322072036</c:v>
                </c:pt>
                <c:pt idx="41">
                  <c:v>1.1197737614861503</c:v>
                </c:pt>
                <c:pt idx="42">
                  <c:v>1.1456853113898955</c:v>
                </c:pt>
                <c:pt idx="43">
                  <c:v>1.1719265258556617</c:v>
                </c:pt>
                <c:pt idx="44">
                  <c:v>1.1984444843430255</c:v>
                </c:pt>
                <c:pt idx="45">
                  <c:v>1.2252320909685306</c:v>
                </c:pt>
                <c:pt idx="46">
                  <c:v>1.2522615374569068</c:v>
                </c:pt>
                <c:pt idx="47">
                  <c:v>1.2795690020639443</c:v>
                </c:pt>
                <c:pt idx="48">
                  <c:v>1.3071422586675006</c:v>
                </c:pt>
                <c:pt idx="49">
                  <c:v>1.3349675716468443</c:v>
                </c:pt>
              </c:numCache>
            </c:numRef>
          </c:yVal>
          <c:smooth val="1"/>
          <c:extLst>
            <c:ext xmlns:c16="http://schemas.microsoft.com/office/drawing/2014/chart" uri="{C3380CC4-5D6E-409C-BE32-E72D297353CC}">
              <c16:uniqueId val="{0000000B-4B77-47E6-BEA1-A3C75D9DF015}"/>
            </c:ext>
          </c:extLst>
        </c:ser>
        <c:ser>
          <c:idx val="12"/>
          <c:order val="12"/>
          <c:tx>
            <c:strRef>
              <c:f>'Políticas anunciadas - Valores'!$C$112</c:f>
              <c:strCache>
                <c:ptCount val="1"/>
                <c:pt idx="0">
                  <c:v>Exportación de verduras</c:v>
                </c:pt>
              </c:strCache>
            </c:strRef>
          </c:tx>
          <c:spPr>
            <a:ln w="19050" cap="rnd">
              <a:solidFill>
                <a:schemeClr val="accent1">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Valores'!$D$112:$BB$112</c:f>
              <c:numCache>
                <c:formatCode>0.00</c:formatCode>
                <c:ptCount val="50"/>
                <c:pt idx="1">
                  <c:v>5.2832498640582037E-2</c:v>
                </c:pt>
                <c:pt idx="2">
                  <c:v>5.0726208294161163E-2</c:v>
                </c:pt>
                <c:pt idx="3">
                  <c:v>6.0373628900512788E-2</c:v>
                </c:pt>
                <c:pt idx="4">
                  <c:v>5.9445435628175891E-2</c:v>
                </c:pt>
                <c:pt idx="5">
                  <c:v>7.0632453130988149E-2</c:v>
                </c:pt>
                <c:pt idx="6">
                  <c:v>7.5322985414158578E-2</c:v>
                </c:pt>
                <c:pt idx="7">
                  <c:v>8.0499607958914227E-2</c:v>
                </c:pt>
                <c:pt idx="8">
                  <c:v>8.5145244347632126E-2</c:v>
                </c:pt>
                <c:pt idx="9">
                  <c:v>9.2871926341601269E-2</c:v>
                </c:pt>
                <c:pt idx="10">
                  <c:v>8.8961722646734159E-2</c:v>
                </c:pt>
                <c:pt idx="11">
                  <c:v>9.5064360977916484E-2</c:v>
                </c:pt>
                <c:pt idx="12">
                  <c:v>0.10281867387238772</c:v>
                </c:pt>
                <c:pt idx="13">
                  <c:v>0.10896672463154666</c:v>
                </c:pt>
                <c:pt idx="14">
                  <c:v>0.11519402138506793</c:v>
                </c:pt>
                <c:pt idx="15">
                  <c:v>0.12155722654025911</c:v>
                </c:pt>
                <c:pt idx="16">
                  <c:v>0.12744242029847855</c:v>
                </c:pt>
                <c:pt idx="17">
                  <c:v>0.13293912502697863</c:v>
                </c:pt>
                <c:pt idx="18">
                  <c:v>0.14081461247194421</c:v>
                </c:pt>
                <c:pt idx="19">
                  <c:v>0.14860173945675198</c:v>
                </c:pt>
                <c:pt idx="20">
                  <c:v>0.15642839006036294</c:v>
                </c:pt>
                <c:pt idx="21">
                  <c:v>0.16444130894550937</c:v>
                </c:pt>
                <c:pt idx="22">
                  <c:v>0.17195018873662823</c:v>
                </c:pt>
                <c:pt idx="23">
                  <c:v>0.18055237271609909</c:v>
                </c:pt>
                <c:pt idx="24">
                  <c:v>0.18903110516972627</c:v>
                </c:pt>
                <c:pt idx="25">
                  <c:v>0.19897688616878606</c:v>
                </c:pt>
                <c:pt idx="26">
                  <c:v>0.20842147077448731</c:v>
                </c:pt>
                <c:pt idx="27">
                  <c:v>0.21810454310426491</c:v>
                </c:pt>
                <c:pt idx="28">
                  <c:v>0.22827699150464026</c:v>
                </c:pt>
                <c:pt idx="29">
                  <c:v>0.23886510020692159</c:v>
                </c:pt>
                <c:pt idx="30">
                  <c:v>0.25046053500533544</c:v>
                </c:pt>
                <c:pt idx="31">
                  <c:v>0.26207732372053322</c:v>
                </c:pt>
                <c:pt idx="32">
                  <c:v>0.27415249988702034</c:v>
                </c:pt>
                <c:pt idx="33">
                  <c:v>0.28680882180486067</c:v>
                </c:pt>
                <c:pt idx="34">
                  <c:v>0.29997375711738256</c:v>
                </c:pt>
                <c:pt idx="35">
                  <c:v>0.31377940596958187</c:v>
                </c:pt>
                <c:pt idx="36">
                  <c:v>0.32792774849784406</c:v>
                </c:pt>
                <c:pt idx="37">
                  <c:v>0.34265970012531338</c:v>
                </c:pt>
                <c:pt idx="38">
                  <c:v>0.35799192149748604</c:v>
                </c:pt>
                <c:pt idx="39">
                  <c:v>0.37391372881229312</c:v>
                </c:pt>
                <c:pt idx="40">
                  <c:v>0.39041475385961361</c:v>
                </c:pt>
                <c:pt idx="41">
                  <c:v>0.40753508327442817</c:v>
                </c:pt>
                <c:pt idx="42">
                  <c:v>0.42530474845845173</c:v>
                </c:pt>
                <c:pt idx="43">
                  <c:v>0.44374701286855472</c:v>
                </c:pt>
                <c:pt idx="44">
                  <c:v>0.46286373014748355</c:v>
                </c:pt>
                <c:pt idx="45">
                  <c:v>0.48267384380148537</c:v>
                </c:pt>
                <c:pt idx="46">
                  <c:v>0.50318839350372513</c:v>
                </c:pt>
                <c:pt idx="47">
                  <c:v>0.52444440421762528</c:v>
                </c:pt>
                <c:pt idx="48">
                  <c:v>0.54646049631413796</c:v>
                </c:pt>
                <c:pt idx="49">
                  <c:v>0.56925493584704012</c:v>
                </c:pt>
              </c:numCache>
            </c:numRef>
          </c:yVal>
          <c:smooth val="1"/>
          <c:extLst>
            <c:ext xmlns:c16="http://schemas.microsoft.com/office/drawing/2014/chart" uri="{C3380CC4-5D6E-409C-BE32-E72D297353CC}">
              <c16:uniqueId val="{0000000C-4B77-47E6-BEA1-A3C75D9DF015}"/>
            </c:ext>
          </c:extLst>
        </c:ser>
        <c:ser>
          <c:idx val="13"/>
          <c:order val="13"/>
          <c:tx>
            <c:strRef>
              <c:f>'Políticas anunciadas - Valores'!$C$113</c:f>
              <c:strCache>
                <c:ptCount val="1"/>
                <c:pt idx="0">
                  <c:v>Exportación de florícola</c:v>
                </c:pt>
              </c:strCache>
            </c:strRef>
          </c:tx>
          <c:spPr>
            <a:ln w="19050" cap="rnd">
              <a:solidFill>
                <a:schemeClr val="accent2">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Valores'!$D$113:$BB$113</c:f>
              <c:numCache>
                <c:formatCode>0.00</c:formatCode>
                <c:ptCount val="50"/>
                <c:pt idx="1">
                  <c:v>0.16695479509553224</c:v>
                </c:pt>
                <c:pt idx="2">
                  <c:v>0.16029875416908096</c:v>
                </c:pt>
                <c:pt idx="3">
                  <c:v>0.19078535185001372</c:v>
                </c:pt>
                <c:pt idx="4">
                  <c:v>0.18785218908884499</c:v>
                </c:pt>
                <c:pt idx="5">
                  <c:v>0.22320403242334708</c:v>
                </c:pt>
                <c:pt idx="6">
                  <c:v>0.2380264783870169</c:v>
                </c:pt>
                <c:pt idx="7">
                  <c:v>0.25438500729412306</c:v>
                </c:pt>
                <c:pt idx="8">
                  <c:v>0.26906557874775044</c:v>
                </c:pt>
                <c:pt idx="9">
                  <c:v>0.29348249337916582</c:v>
                </c:pt>
                <c:pt idx="10">
                  <c:v>0.28112594630196808</c:v>
                </c:pt>
                <c:pt idx="11">
                  <c:v>0.30041075694581088</c:v>
                </c:pt>
                <c:pt idx="12">
                  <c:v>0.32491498736675567</c:v>
                </c:pt>
                <c:pt idx="13">
                  <c:v>0.34434330480665554</c:v>
                </c:pt>
                <c:pt idx="14">
                  <c:v>0.36402204573761376</c:v>
                </c:pt>
                <c:pt idx="15">
                  <c:v>0.38413026776328502</c:v>
                </c:pt>
                <c:pt idx="16">
                  <c:v>0.40272793668455581</c:v>
                </c:pt>
                <c:pt idx="17">
                  <c:v>0.42009795012818363</c:v>
                </c:pt>
                <c:pt idx="18">
                  <c:v>0.44498510153089421</c:v>
                </c:pt>
                <c:pt idx="19">
                  <c:v>0.46959302702342115</c:v>
                </c:pt>
                <c:pt idx="20">
                  <c:v>0.49432585021809206</c:v>
                </c:pt>
                <c:pt idx="21">
                  <c:v>0.5196472956353857</c:v>
                </c:pt>
                <c:pt idx="22">
                  <c:v>0.54337593840603615</c:v>
                </c:pt>
                <c:pt idx="23">
                  <c:v>0.57055950724378635</c:v>
                </c:pt>
                <c:pt idx="24">
                  <c:v>0.597352959680992</c:v>
                </c:pt>
                <c:pt idx="25">
                  <c:v>0.62878239935333036</c:v>
                </c:pt>
                <c:pt idx="26">
                  <c:v>0.65862801953371053</c:v>
                </c:pt>
                <c:pt idx="27">
                  <c:v>0.68922727942696604</c:v>
                </c:pt>
                <c:pt idx="28">
                  <c:v>0.72137300567509044</c:v>
                </c:pt>
                <c:pt idx="29">
                  <c:v>0.75483225072924642</c:v>
                </c:pt>
                <c:pt idx="30">
                  <c:v>0.78061134583755343</c:v>
                </c:pt>
                <c:pt idx="31">
                  <c:v>0.80560621771074703</c:v>
                </c:pt>
                <c:pt idx="32">
                  <c:v>0.83115760626610058</c:v>
                </c:pt>
                <c:pt idx="33">
                  <c:v>0.8575935137320021</c:v>
                </c:pt>
                <c:pt idx="34">
                  <c:v>0.88464709101225425</c:v>
                </c:pt>
                <c:pt idx="35">
                  <c:v>0.91266004179660265</c:v>
                </c:pt>
                <c:pt idx="36">
                  <c:v>0.94072043094728586</c:v>
                </c:pt>
                <c:pt idx="37">
                  <c:v>0.96948980957598418</c:v>
                </c:pt>
                <c:pt idx="38">
                  <c:v>0.9989672563938794</c:v>
                </c:pt>
                <c:pt idx="39">
                  <c:v>1.0290755200114425</c:v>
                </c:pt>
                <c:pt idx="40">
                  <c:v>1.0597413156341395</c:v>
                </c:pt>
                <c:pt idx="41">
                  <c:v>1.0910294044209263</c:v>
                </c:pt>
                <c:pt idx="42">
                  <c:v>1.1229734651473264</c:v>
                </c:pt>
                <c:pt idx="43">
                  <c:v>1.1555866456748802</c:v>
                </c:pt>
                <c:pt idx="44">
                  <c:v>1.1888252800852197</c:v>
                </c:pt>
                <c:pt idx="45">
                  <c:v>1.2226902657244314</c:v>
                </c:pt>
                <c:pt idx="46">
                  <c:v>1.2571616196601652</c:v>
                </c:pt>
                <c:pt idx="47">
                  <c:v>1.2922833936293019</c:v>
                </c:pt>
                <c:pt idx="48">
                  <c:v>1.3280514146951099</c:v>
                </c:pt>
                <c:pt idx="49">
                  <c:v>1.3644597546317689</c:v>
                </c:pt>
              </c:numCache>
            </c:numRef>
          </c:yVal>
          <c:smooth val="1"/>
          <c:extLst>
            <c:ext xmlns:c16="http://schemas.microsoft.com/office/drawing/2014/chart" uri="{C3380CC4-5D6E-409C-BE32-E72D297353CC}">
              <c16:uniqueId val="{0000000D-4B77-47E6-BEA1-A3C75D9DF015}"/>
            </c:ext>
          </c:extLst>
        </c:ser>
        <c:ser>
          <c:idx val="14"/>
          <c:order val="14"/>
          <c:tx>
            <c:strRef>
              <c:f>'Políticas anunciadas - Valores'!$C$114</c:f>
              <c:strCache>
                <c:ptCount val="1"/>
                <c:pt idx="0">
                  <c:v>Exportación de arroz</c:v>
                </c:pt>
              </c:strCache>
            </c:strRef>
          </c:tx>
          <c:spPr>
            <a:ln w="19050" cap="rnd">
              <a:solidFill>
                <a:schemeClr val="accent3">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Valores'!$D$114:$BB$114</c:f>
              <c:numCache>
                <c:formatCode>0.00</c:formatCode>
                <c:ptCount val="50"/>
                <c:pt idx="1">
                  <c:v>1.92320443041194E-2</c:v>
                </c:pt>
                <c:pt idx="2">
                  <c:v>1.846531416070385E-2</c:v>
                </c:pt>
                <c:pt idx="3">
                  <c:v>2.1977160567667298E-2</c:v>
                </c:pt>
                <c:pt idx="4">
                  <c:v>2.16392803879355E-2</c:v>
                </c:pt>
                <c:pt idx="5">
                  <c:v>2.5711569637563603E-2</c:v>
                </c:pt>
                <c:pt idx="6">
                  <c:v>2.7419013483699128E-2</c:v>
                </c:pt>
                <c:pt idx="7">
                  <c:v>2.930340352180294E-2</c:v>
                </c:pt>
                <c:pt idx="8">
                  <c:v>3.0994504400003953E-2</c:v>
                </c:pt>
                <c:pt idx="9">
                  <c:v>3.3144279469405014E-2</c:v>
                </c:pt>
                <c:pt idx="10">
                  <c:v>3.5229682054476186E-2</c:v>
                </c:pt>
                <c:pt idx="11">
                  <c:v>3.7561707472417272E-2</c:v>
                </c:pt>
                <c:pt idx="12">
                  <c:v>4.033256204546376E-2</c:v>
                </c:pt>
                <c:pt idx="13">
                  <c:v>4.3206916604480394E-2</c:v>
                </c:pt>
                <c:pt idx="14">
                  <c:v>4.6355163236347252E-2</c:v>
                </c:pt>
                <c:pt idx="15">
                  <c:v>4.9251949351459157E-2</c:v>
                </c:pt>
                <c:pt idx="16">
                  <c:v>5.2277219981137879E-2</c:v>
                </c:pt>
                <c:pt idx="17">
                  <c:v>5.5788474142186573E-2</c:v>
                </c:pt>
                <c:pt idx="18">
                  <c:v>5.9456064620972082E-2</c:v>
                </c:pt>
                <c:pt idx="19">
                  <c:v>6.3743431963876773E-2</c:v>
                </c:pt>
                <c:pt idx="20">
                  <c:v>6.7926116668976189E-2</c:v>
                </c:pt>
                <c:pt idx="21">
                  <c:v>7.2504666805933038E-2</c:v>
                </c:pt>
                <c:pt idx="22">
                  <c:v>7.7080172606822206E-2</c:v>
                </c:pt>
                <c:pt idx="23">
                  <c:v>8.1957770091818816E-2</c:v>
                </c:pt>
                <c:pt idx="24">
                  <c:v>8.6826419646424124E-2</c:v>
                </c:pt>
                <c:pt idx="25">
                  <c:v>9.2423960506843539E-2</c:v>
                </c:pt>
                <c:pt idx="26">
                  <c:v>9.8007248756970533E-2</c:v>
                </c:pt>
                <c:pt idx="27">
                  <c:v>0.10428296153591088</c:v>
                </c:pt>
                <c:pt idx="28">
                  <c:v>0.1106046763781765</c:v>
                </c:pt>
                <c:pt idx="29">
                  <c:v>0.11726599381282332</c:v>
                </c:pt>
                <c:pt idx="30">
                  <c:v>0.12054758646998165</c:v>
                </c:pt>
                <c:pt idx="31">
                  <c:v>0.12366548044968617</c:v>
                </c:pt>
                <c:pt idx="32">
                  <c:v>0.12682681394802664</c:v>
                </c:pt>
                <c:pt idx="33">
                  <c:v>0.13008020295233536</c:v>
                </c:pt>
                <c:pt idx="34">
                  <c:v>0.13338340235119706</c:v>
                </c:pt>
                <c:pt idx="35">
                  <c:v>0.13678636018863521</c:v>
                </c:pt>
                <c:pt idx="36">
                  <c:v>0.14015104888319474</c:v>
                </c:pt>
                <c:pt idx="37">
                  <c:v>0.14357573354924114</c:v>
                </c:pt>
                <c:pt idx="38">
                  <c:v>0.14705881699147483</c:v>
                </c:pt>
                <c:pt idx="39">
                  <c:v>0.15058755468393326</c:v>
                </c:pt>
                <c:pt idx="40">
                  <c:v>0.15415006757851479</c:v>
                </c:pt>
                <c:pt idx="41">
                  <c:v>0.15775470755671428</c:v>
                </c:pt>
                <c:pt idx="42">
                  <c:v>0.16140514938523243</c:v>
                </c:pt>
                <c:pt idx="43">
                  <c:v>0.16510203464577611</c:v>
                </c:pt>
                <c:pt idx="44">
                  <c:v>0.1688379078462896</c:v>
                </c:pt>
                <c:pt idx="45">
                  <c:v>0.1726117693125051</c:v>
                </c:pt>
                <c:pt idx="46">
                  <c:v>0.17641970139026064</c:v>
                </c:pt>
                <c:pt idx="47">
                  <c:v>0.18026680090389924</c:v>
                </c:pt>
                <c:pt idx="48">
                  <c:v>0.18415134542663125</c:v>
                </c:pt>
                <c:pt idx="49">
                  <c:v>0.18807139987218857</c:v>
                </c:pt>
              </c:numCache>
            </c:numRef>
          </c:yVal>
          <c:smooth val="1"/>
          <c:extLst>
            <c:ext xmlns:c16="http://schemas.microsoft.com/office/drawing/2014/chart" uri="{C3380CC4-5D6E-409C-BE32-E72D297353CC}">
              <c16:uniqueId val="{0000000E-4B77-47E6-BEA1-A3C75D9DF015}"/>
            </c:ext>
          </c:extLst>
        </c:ser>
        <c:dLbls>
          <c:showLegendKey val="0"/>
          <c:showVal val="0"/>
          <c:showCatName val="0"/>
          <c:showSerName val="0"/>
          <c:showPercent val="0"/>
          <c:showBubbleSize val="0"/>
        </c:dLbls>
        <c:axId val="585332224"/>
        <c:axId val="585325984"/>
      </c:scatterChart>
      <c:valAx>
        <c:axId val="585332224"/>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325984"/>
        <c:crosses val="autoZero"/>
        <c:crossBetween val="midCat"/>
      </c:valAx>
      <c:valAx>
        <c:axId val="585325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3322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DDP50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2050 - Valores'!$C$100</c:f>
              <c:strCache>
                <c:ptCount val="1"/>
                <c:pt idx="0">
                  <c:v>Exportación de banano y plátano</c:v>
                </c:pt>
              </c:strCache>
            </c:strRef>
          </c:tx>
          <c:spPr>
            <a:ln w="19050" cap="rnd">
              <a:solidFill>
                <a:schemeClr val="accent1"/>
              </a:solidFill>
              <a:round/>
            </a:ln>
            <a:effectLst/>
          </c:spPr>
          <c:marker>
            <c:symbol val="none"/>
          </c:marker>
          <c:xVal>
            <c:strRef>
              <c:f>'Net Zero 2050 - Valores'!#REF!</c:f>
              <c:strCache>
                <c:ptCount val="1"/>
                <c:pt idx="0">
                  <c:v>#REF!</c:v>
                </c:pt>
              </c:strCache>
            </c:strRef>
          </c:xVal>
          <c:yVal>
            <c:numRef>
              <c:f>'Net Zero 2050 - Valores'!$D$100:$BB$100</c:f>
              <c:numCache>
                <c:formatCode>0.00</c:formatCode>
                <c:ptCount val="50"/>
                <c:pt idx="0" formatCode="General">
                  <c:v>0</c:v>
                </c:pt>
                <c:pt idx="1">
                  <c:v>6.5098064201946348</c:v>
                </c:pt>
                <c:pt idx="2">
                  <c:v>6.5772048958221179</c:v>
                </c:pt>
                <c:pt idx="3">
                  <c:v>6.6453003603201379</c:v>
                </c:pt>
                <c:pt idx="4">
                  <c:v>6.7141000136185323</c:v>
                </c:pt>
                <c:pt idx="5">
                  <c:v>6.7164466633137234</c:v>
                </c:pt>
                <c:pt idx="6">
                  <c:v>6.7164466633137234</c:v>
                </c:pt>
                <c:pt idx="7">
                  <c:v>6.7164466633137234</c:v>
                </c:pt>
                <c:pt idx="8">
                  <c:v>6.7164466633137234</c:v>
                </c:pt>
                <c:pt idx="9">
                  <c:v>6.7164466633137234</c:v>
                </c:pt>
                <c:pt idx="10">
                  <c:v>6.7164466633137234</c:v>
                </c:pt>
                <c:pt idx="11">
                  <c:v>6.7164466633137234</c:v>
                </c:pt>
                <c:pt idx="12">
                  <c:v>6.7164466633137234</c:v>
                </c:pt>
                <c:pt idx="13">
                  <c:v>6.7164466633137234</c:v>
                </c:pt>
                <c:pt idx="14">
                  <c:v>6.7164466633137234</c:v>
                </c:pt>
                <c:pt idx="15">
                  <c:v>6.7164466633137234</c:v>
                </c:pt>
                <c:pt idx="16">
                  <c:v>6.7164466633137234</c:v>
                </c:pt>
                <c:pt idx="17">
                  <c:v>6.7164466633137234</c:v>
                </c:pt>
                <c:pt idx="18">
                  <c:v>6.7164466633137234</c:v>
                </c:pt>
                <c:pt idx="19">
                  <c:v>6.7164466633137234</c:v>
                </c:pt>
                <c:pt idx="20">
                  <c:v>6.7164466633137234</c:v>
                </c:pt>
                <c:pt idx="21">
                  <c:v>6.7164466633137234</c:v>
                </c:pt>
                <c:pt idx="22">
                  <c:v>6.7164466633137234</c:v>
                </c:pt>
                <c:pt idx="23">
                  <c:v>6.7164466633137234</c:v>
                </c:pt>
                <c:pt idx="24">
                  <c:v>6.7164466633137234</c:v>
                </c:pt>
                <c:pt idx="25">
                  <c:v>6.7164466633137234</c:v>
                </c:pt>
                <c:pt idx="26">
                  <c:v>6.7164466633137234</c:v>
                </c:pt>
                <c:pt idx="27">
                  <c:v>6.7164466633137234</c:v>
                </c:pt>
                <c:pt idx="28">
                  <c:v>6.7164466633137234</c:v>
                </c:pt>
                <c:pt idx="29">
                  <c:v>6.7164466633137234</c:v>
                </c:pt>
                <c:pt idx="30">
                  <c:v>6.7164466633137234</c:v>
                </c:pt>
                <c:pt idx="31">
                  <c:v>6.7164466633137234</c:v>
                </c:pt>
                <c:pt idx="32">
                  <c:v>6.7164466633137234</c:v>
                </c:pt>
                <c:pt idx="33">
                  <c:v>6.7164466633137234</c:v>
                </c:pt>
                <c:pt idx="34">
                  <c:v>6.7164466633137234</c:v>
                </c:pt>
                <c:pt idx="35">
                  <c:v>6.7164466633137234</c:v>
                </c:pt>
                <c:pt idx="36">
                  <c:v>6.7164466633137234</c:v>
                </c:pt>
                <c:pt idx="37">
                  <c:v>6.7164466633137234</c:v>
                </c:pt>
                <c:pt idx="38">
                  <c:v>6.7164466633137234</c:v>
                </c:pt>
                <c:pt idx="39">
                  <c:v>6.7164466633137234</c:v>
                </c:pt>
                <c:pt idx="40">
                  <c:v>6.7164466633137234</c:v>
                </c:pt>
                <c:pt idx="41">
                  <c:v>6.7164466633137234</c:v>
                </c:pt>
                <c:pt idx="42">
                  <c:v>6.7164466633137234</c:v>
                </c:pt>
                <c:pt idx="43">
                  <c:v>6.7164466633137234</c:v>
                </c:pt>
                <c:pt idx="44">
                  <c:v>6.7164466633137234</c:v>
                </c:pt>
                <c:pt idx="45">
                  <c:v>6.7164466633137234</c:v>
                </c:pt>
                <c:pt idx="46">
                  <c:v>6.7164466633137234</c:v>
                </c:pt>
                <c:pt idx="47">
                  <c:v>6.7164466633137234</c:v>
                </c:pt>
                <c:pt idx="48">
                  <c:v>6.7164466633137234</c:v>
                </c:pt>
                <c:pt idx="49">
                  <c:v>6.7164466633137234</c:v>
                </c:pt>
              </c:numCache>
            </c:numRef>
          </c:yVal>
          <c:smooth val="1"/>
          <c:extLst>
            <c:ext xmlns:c16="http://schemas.microsoft.com/office/drawing/2014/chart" uri="{C3380CC4-5D6E-409C-BE32-E72D297353CC}">
              <c16:uniqueId val="{00000000-C213-49DD-837E-C5D3DE1D64AD}"/>
            </c:ext>
          </c:extLst>
        </c:ser>
        <c:ser>
          <c:idx val="1"/>
          <c:order val="1"/>
          <c:tx>
            <c:strRef>
              <c:f>'Net Zero 2050 - Valores'!$C$101</c:f>
              <c:strCache>
                <c:ptCount val="1"/>
                <c:pt idx="0">
                  <c:v>Exportación de cacao</c:v>
                </c:pt>
              </c:strCache>
            </c:strRef>
          </c:tx>
          <c:spPr>
            <a:ln w="19050" cap="rnd">
              <a:solidFill>
                <a:schemeClr val="accent2"/>
              </a:solidFill>
              <a:round/>
            </a:ln>
            <a:effectLst/>
          </c:spPr>
          <c:marker>
            <c:symbol val="none"/>
          </c:marker>
          <c:xVal>
            <c:strRef>
              <c:f>'Net Zero 2050 - Valores'!#REF!</c:f>
              <c:strCache>
                <c:ptCount val="1"/>
                <c:pt idx="0">
                  <c:v>#REF!</c:v>
                </c:pt>
              </c:strCache>
            </c:strRef>
          </c:xVal>
          <c:yVal>
            <c:numRef>
              <c:f>'Net Zero 2050 - Valores'!$D$101:$BB$101</c:f>
              <c:numCache>
                <c:formatCode>0.00</c:formatCode>
                <c:ptCount val="50"/>
                <c:pt idx="1">
                  <c:v>0.21621661280673185</c:v>
                </c:pt>
                <c:pt idx="2">
                  <c:v>0.20803899567592721</c:v>
                </c:pt>
                <c:pt idx="3">
                  <c:v>0.24812139289961649</c:v>
                </c:pt>
                <c:pt idx="4">
                  <c:v>0.2448052927787735</c:v>
                </c:pt>
                <c:pt idx="5">
                  <c:v>0.25012948111619138</c:v>
                </c:pt>
                <c:pt idx="6">
                  <c:v>0.25553567269107968</c:v>
                </c:pt>
                <c:pt idx="7">
                  <c:v>0.26102497514935408</c:v>
                </c:pt>
                <c:pt idx="8">
                  <c:v>0.26659851008952495</c:v>
                </c:pt>
                <c:pt idx="9">
                  <c:v>0.27225741323098424</c:v>
                </c:pt>
                <c:pt idx="10">
                  <c:v>0.27800283458426384</c:v>
                </c:pt>
                <c:pt idx="11">
                  <c:v>0.28383593862328593</c:v>
                </c:pt>
                <c:pt idx="12">
                  <c:v>0.28975790445962996</c:v>
                </c:pt>
                <c:pt idx="13">
                  <c:v>0.29576992601883856</c:v>
                </c:pt>
                <c:pt idx="14">
                  <c:v>0.30187321221878538</c:v>
                </c:pt>
                <c:pt idx="15">
                  <c:v>0.31281263686456734</c:v>
                </c:pt>
                <c:pt idx="16">
                  <c:v>0.32204238659362594</c:v>
                </c:pt>
                <c:pt idx="17">
                  <c:v>0.32986359253390851</c:v>
                </c:pt>
                <c:pt idx="18">
                  <c:v>0.34308301635028826</c:v>
                </c:pt>
                <c:pt idx="19">
                  <c:v>0.35549463154855204</c:v>
                </c:pt>
                <c:pt idx="20">
                  <c:v>0.36742648102109193</c:v>
                </c:pt>
                <c:pt idx="21">
                  <c:v>0.37922758078011537</c:v>
                </c:pt>
                <c:pt idx="22">
                  <c:v>0.38932694280522845</c:v>
                </c:pt>
                <c:pt idx="23">
                  <c:v>0.40135327791945447</c:v>
                </c:pt>
                <c:pt idx="24">
                  <c:v>0.41253232850176269</c:v>
                </c:pt>
                <c:pt idx="25">
                  <c:v>0.42630263155451875</c:v>
                </c:pt>
                <c:pt idx="26">
                  <c:v>0.43836749742994269</c:v>
                </c:pt>
                <c:pt idx="27">
                  <c:v>0.45033033901533159</c:v>
                </c:pt>
                <c:pt idx="28">
                  <c:v>0.46268944206280943</c:v>
                </c:pt>
                <c:pt idx="29">
                  <c:v>0.47526047543000433</c:v>
                </c:pt>
                <c:pt idx="30">
                  <c:v>0.48917097116645392</c:v>
                </c:pt>
                <c:pt idx="31">
                  <c:v>0.50244004887978688</c:v>
                </c:pt>
                <c:pt idx="32">
                  <c:v>0.51590735643983376</c:v>
                </c:pt>
                <c:pt idx="33">
                  <c:v>0.52977103482063614</c:v>
                </c:pt>
                <c:pt idx="34">
                  <c:v>0.54385966917604478</c:v>
                </c:pt>
                <c:pt idx="35">
                  <c:v>0.55837736913420244</c:v>
                </c:pt>
                <c:pt idx="36">
                  <c:v>0.5727609549183823</c:v>
                </c:pt>
                <c:pt idx="37">
                  <c:v>0.58741144718619775</c:v>
                </c:pt>
                <c:pt idx="38">
                  <c:v>0.6023226467972973</c:v>
                </c:pt>
                <c:pt idx="39">
                  <c:v>0.61744260990839561</c:v>
                </c:pt>
                <c:pt idx="40">
                  <c:v>0.63272271363990951</c:v>
                </c:pt>
                <c:pt idx="41">
                  <c:v>0.64819725348295254</c:v>
                </c:pt>
                <c:pt idx="42">
                  <c:v>0.66388142968235586</c:v>
                </c:pt>
                <c:pt idx="43">
                  <c:v>0.67977801299930418</c:v>
                </c:pt>
                <c:pt idx="44">
                  <c:v>0.69585640953898142</c:v>
                </c:pt>
                <c:pt idx="45">
                  <c:v>0.71211253395441965</c:v>
                </c:pt>
                <c:pt idx="46">
                  <c:v>0.72853023390525729</c:v>
                </c:pt>
                <c:pt idx="47">
                  <c:v>0.74513055555016716</c:v>
                </c:pt>
                <c:pt idx="48">
                  <c:v>0.76190641132545134</c:v>
                </c:pt>
                <c:pt idx="49">
                  <c:v>0.7788498054066868</c:v>
                </c:pt>
              </c:numCache>
            </c:numRef>
          </c:yVal>
          <c:smooth val="1"/>
          <c:extLst>
            <c:ext xmlns:c16="http://schemas.microsoft.com/office/drawing/2014/chart" uri="{C3380CC4-5D6E-409C-BE32-E72D297353CC}">
              <c16:uniqueId val="{00000001-C213-49DD-837E-C5D3DE1D64AD}"/>
            </c:ext>
          </c:extLst>
        </c:ser>
        <c:ser>
          <c:idx val="2"/>
          <c:order val="2"/>
          <c:tx>
            <c:strRef>
              <c:f>'Net Zero 2050 - Valores'!$C$102</c:f>
              <c:strCache>
                <c:ptCount val="1"/>
                <c:pt idx="0">
                  <c:v>Exportación de café</c:v>
                </c:pt>
              </c:strCache>
            </c:strRef>
          </c:tx>
          <c:spPr>
            <a:ln w="19050" cap="rnd">
              <a:solidFill>
                <a:schemeClr val="accent3"/>
              </a:solidFill>
              <a:round/>
            </a:ln>
            <a:effectLst/>
          </c:spPr>
          <c:marker>
            <c:symbol val="none"/>
          </c:marker>
          <c:xVal>
            <c:strRef>
              <c:f>'Net Zero 2050 - Valores'!#REF!</c:f>
              <c:strCache>
                <c:ptCount val="1"/>
                <c:pt idx="0">
                  <c:v>#REF!</c:v>
                </c:pt>
              </c:strCache>
            </c:strRef>
          </c:xVal>
          <c:yVal>
            <c:numRef>
              <c:f>'Net Zero 2050 - Valores'!$D$102:$BB$102</c:f>
              <c:numCache>
                <c:formatCode>0.00</c:formatCode>
                <c:ptCount val="50"/>
                <c:pt idx="1">
                  <c:v>4.0100100889975485E-3</c:v>
                </c:pt>
                <c:pt idx="2">
                  <c:v>3.8191160507102667E-3</c:v>
                </c:pt>
                <c:pt idx="3">
                  <c:v>4.5092496027495411E-3</c:v>
                </c:pt>
                <c:pt idx="4">
                  <c:v>4.4049567324449864E-3</c:v>
                </c:pt>
                <c:pt idx="5">
                  <c:v>5.1931680959947761E-3</c:v>
                </c:pt>
                <c:pt idx="6">
                  <c:v>5.4953914722643445E-3</c:v>
                </c:pt>
                <c:pt idx="7">
                  <c:v>5.8283446296924571E-3</c:v>
                </c:pt>
                <c:pt idx="8">
                  <c:v>6.1182724900726015E-3</c:v>
                </c:pt>
                <c:pt idx="9">
                  <c:v>6.4938997558438294E-3</c:v>
                </c:pt>
                <c:pt idx="10">
                  <c:v>6.0535796459117858E-3</c:v>
                </c:pt>
                <c:pt idx="11">
                  <c:v>6.2957771344142426E-3</c:v>
                </c:pt>
                <c:pt idx="12">
                  <c:v>6.6276580511198009E-3</c:v>
                </c:pt>
                <c:pt idx="13">
                  <c:v>6.8370978999289442E-3</c:v>
                </c:pt>
                <c:pt idx="14">
                  <c:v>7.0360734839786943E-3</c:v>
                </c:pt>
                <c:pt idx="15">
                  <c:v>7.2282949184268586E-3</c:v>
                </c:pt>
                <c:pt idx="16">
                  <c:v>7.3782828591053007E-3</c:v>
                </c:pt>
                <c:pt idx="17">
                  <c:v>7.4939589556022243E-3</c:v>
                </c:pt>
                <c:pt idx="18">
                  <c:v>7.7295439852720638E-3</c:v>
                </c:pt>
                <c:pt idx="19">
                  <c:v>7.9434216333711047E-3</c:v>
                </c:pt>
                <c:pt idx="20">
                  <c:v>8.1434094757934783E-3</c:v>
                </c:pt>
                <c:pt idx="21">
                  <c:v>8.3375316275928757E-3</c:v>
                </c:pt>
                <c:pt idx="22">
                  <c:v>8.4916777078102856E-3</c:v>
                </c:pt>
                <c:pt idx="23">
                  <c:v>8.6853284547121073E-3</c:v>
                </c:pt>
                <c:pt idx="24">
                  <c:v>8.8580061522779419E-3</c:v>
                </c:pt>
                <c:pt idx="25">
                  <c:v>9.0834742835281673E-3</c:v>
                </c:pt>
                <c:pt idx="26">
                  <c:v>9.2696860831490424E-3</c:v>
                </c:pt>
                <c:pt idx="27">
                  <c:v>9.4511925447274131E-3</c:v>
                </c:pt>
                <c:pt idx="28">
                  <c:v>9.6384913185799392E-3</c:v>
                </c:pt>
                <c:pt idx="29">
                  <c:v>9.8276554222747892E-3</c:v>
                </c:pt>
                <c:pt idx="30">
                  <c:v>1.004180297786017E-2</c:v>
                </c:pt>
                <c:pt idx="31">
                  <c:v>1.0240036082580062E-2</c:v>
                </c:pt>
                <c:pt idx="32">
                  <c:v>1.0439699356837667E-2</c:v>
                </c:pt>
                <c:pt idx="33">
                  <c:v>1.0644756693146989E-2</c:v>
                </c:pt>
                <c:pt idx="34">
                  <c:v>1.085168782001264E-2</c:v>
                </c:pt>
                <c:pt idx="35">
                  <c:v>1.1064511448450998E-2</c:v>
                </c:pt>
                <c:pt idx="36">
                  <c:v>1.1272036313020289E-2</c:v>
                </c:pt>
                <c:pt idx="37">
                  <c:v>1.1482221808121557E-2</c:v>
                </c:pt>
                <c:pt idx="38">
                  <c:v>1.1694906764576241E-2</c:v>
                </c:pt>
                <c:pt idx="39">
                  <c:v>1.1909052241924067E-2</c:v>
                </c:pt>
                <c:pt idx="40">
                  <c:v>1.2123710439103097E-2</c:v>
                </c:pt>
                <c:pt idx="41">
                  <c:v>1.2339536781125093E-2</c:v>
                </c:pt>
                <c:pt idx="42">
                  <c:v>1.2556808638534755E-2</c:v>
                </c:pt>
                <c:pt idx="43">
                  <c:v>1.2775562782903427E-2</c:v>
                </c:pt>
                <c:pt idx="44">
                  <c:v>1.2995212067875184E-2</c:v>
                </c:pt>
                <c:pt idx="45">
                  <c:v>1.3215676085670536E-2</c:v>
                </c:pt>
                <c:pt idx="46">
                  <c:v>1.3436653891927275E-2</c:v>
                </c:pt>
                <c:pt idx="47">
                  <c:v>1.3658533808058482E-2</c:v>
                </c:pt>
                <c:pt idx="48">
                  <c:v>1.3881182132442937E-2</c:v>
                </c:pt>
                <c:pt idx="49">
                  <c:v>1.4104451964513154E-2</c:v>
                </c:pt>
              </c:numCache>
            </c:numRef>
          </c:yVal>
          <c:smooth val="1"/>
          <c:extLst>
            <c:ext xmlns:c16="http://schemas.microsoft.com/office/drawing/2014/chart" uri="{C3380CC4-5D6E-409C-BE32-E72D297353CC}">
              <c16:uniqueId val="{00000002-C213-49DD-837E-C5D3DE1D64AD}"/>
            </c:ext>
          </c:extLst>
        </c:ser>
        <c:ser>
          <c:idx val="3"/>
          <c:order val="3"/>
          <c:tx>
            <c:strRef>
              <c:f>'Net Zero 2050 - Valores'!$C$103</c:f>
              <c:strCache>
                <c:ptCount val="1"/>
                <c:pt idx="0">
                  <c:v>Exportación de caña de azúcar</c:v>
                </c:pt>
              </c:strCache>
            </c:strRef>
          </c:tx>
          <c:spPr>
            <a:ln w="19050" cap="rnd">
              <a:solidFill>
                <a:schemeClr val="accent4"/>
              </a:solidFill>
              <a:round/>
            </a:ln>
            <a:effectLst/>
          </c:spPr>
          <c:marker>
            <c:symbol val="none"/>
          </c:marker>
          <c:xVal>
            <c:strRef>
              <c:f>'Net Zero 2050 - Valores'!#REF!</c:f>
              <c:strCache>
                <c:ptCount val="1"/>
                <c:pt idx="0">
                  <c:v>#REF!</c:v>
                </c:pt>
              </c:strCache>
            </c:strRef>
          </c:xVal>
          <c:yVal>
            <c:numRef>
              <c:f>'Net Zero 2050 - Valores'!$D$103:$BB$103</c:f>
              <c:numCache>
                <c:formatCode>0.00</c:formatCode>
                <c:ptCount val="50"/>
                <c:pt idx="1">
                  <c:v>2.1593027166376899E-2</c:v>
                </c:pt>
                <c:pt idx="2">
                  <c:v>2.0565104526991007E-2</c:v>
                </c:pt>
                <c:pt idx="3">
                  <c:v>2.4281322742625733E-2</c:v>
                </c:pt>
                <c:pt idx="4">
                  <c:v>2.3719728449403732E-2</c:v>
                </c:pt>
                <c:pt idx="5">
                  <c:v>2.7964074226156654E-2</c:v>
                </c:pt>
                <c:pt idx="6">
                  <c:v>2.3955362536385749E-2</c:v>
                </c:pt>
                <c:pt idx="7">
                  <c:v>2.3955362536385749E-2</c:v>
                </c:pt>
                <c:pt idx="8">
                  <c:v>2.3955362536385749E-2</c:v>
                </c:pt>
                <c:pt idx="9">
                  <c:v>2.3955362536385749E-2</c:v>
                </c:pt>
                <c:pt idx="10">
                  <c:v>2.3955362536385749E-2</c:v>
                </c:pt>
                <c:pt idx="11">
                  <c:v>2.3955362536385749E-2</c:v>
                </c:pt>
                <c:pt idx="12">
                  <c:v>2.3955362536385749E-2</c:v>
                </c:pt>
                <c:pt idx="13">
                  <c:v>2.3955362536385749E-2</c:v>
                </c:pt>
                <c:pt idx="14">
                  <c:v>2.3955362536385749E-2</c:v>
                </c:pt>
                <c:pt idx="15">
                  <c:v>2.3955362536385749E-2</c:v>
                </c:pt>
                <c:pt idx="16">
                  <c:v>2.3955362536385749E-2</c:v>
                </c:pt>
                <c:pt idx="17">
                  <c:v>2.3955362536385749E-2</c:v>
                </c:pt>
                <c:pt idx="18">
                  <c:v>2.3955362536385749E-2</c:v>
                </c:pt>
                <c:pt idx="19">
                  <c:v>2.3955362536385749E-2</c:v>
                </c:pt>
                <c:pt idx="20">
                  <c:v>2.3955362536385749E-2</c:v>
                </c:pt>
                <c:pt idx="21">
                  <c:v>2.3955362536385749E-2</c:v>
                </c:pt>
                <c:pt idx="22">
                  <c:v>2.3955362536385749E-2</c:v>
                </c:pt>
                <c:pt idx="23">
                  <c:v>2.3955362536385749E-2</c:v>
                </c:pt>
                <c:pt idx="24">
                  <c:v>2.3955362536385749E-2</c:v>
                </c:pt>
                <c:pt idx="25">
                  <c:v>2.3955362536385749E-2</c:v>
                </c:pt>
                <c:pt idx="26">
                  <c:v>2.3955362536385749E-2</c:v>
                </c:pt>
                <c:pt idx="27">
                  <c:v>2.3955362536385749E-2</c:v>
                </c:pt>
                <c:pt idx="28">
                  <c:v>2.3955362536385749E-2</c:v>
                </c:pt>
                <c:pt idx="29">
                  <c:v>2.3955362536385749E-2</c:v>
                </c:pt>
                <c:pt idx="30">
                  <c:v>2.3955362536385749E-2</c:v>
                </c:pt>
                <c:pt idx="31">
                  <c:v>2.3955362536385749E-2</c:v>
                </c:pt>
                <c:pt idx="32">
                  <c:v>2.3955362536385749E-2</c:v>
                </c:pt>
                <c:pt idx="33">
                  <c:v>2.3955362536385749E-2</c:v>
                </c:pt>
                <c:pt idx="34">
                  <c:v>2.3955362536385749E-2</c:v>
                </c:pt>
                <c:pt idx="35">
                  <c:v>2.3955362536385749E-2</c:v>
                </c:pt>
                <c:pt idx="36">
                  <c:v>2.3955362536385749E-2</c:v>
                </c:pt>
                <c:pt idx="37">
                  <c:v>2.3955362536385749E-2</c:v>
                </c:pt>
                <c:pt idx="38">
                  <c:v>2.3955362536385749E-2</c:v>
                </c:pt>
                <c:pt idx="39">
                  <c:v>2.3955362536385749E-2</c:v>
                </c:pt>
                <c:pt idx="40">
                  <c:v>2.3955362536385749E-2</c:v>
                </c:pt>
                <c:pt idx="41">
                  <c:v>2.3955362536385749E-2</c:v>
                </c:pt>
                <c:pt idx="42">
                  <c:v>2.3955362536385749E-2</c:v>
                </c:pt>
                <c:pt idx="43">
                  <c:v>2.3955362536385749E-2</c:v>
                </c:pt>
                <c:pt idx="44">
                  <c:v>2.3955362536385749E-2</c:v>
                </c:pt>
                <c:pt idx="45">
                  <c:v>2.3955362536385749E-2</c:v>
                </c:pt>
                <c:pt idx="46">
                  <c:v>2.3955362536385749E-2</c:v>
                </c:pt>
                <c:pt idx="47">
                  <c:v>2.3955362536385749E-2</c:v>
                </c:pt>
                <c:pt idx="48">
                  <c:v>2.3955362536385749E-2</c:v>
                </c:pt>
                <c:pt idx="49">
                  <c:v>2.3955362536385749E-2</c:v>
                </c:pt>
              </c:numCache>
            </c:numRef>
          </c:yVal>
          <c:smooth val="1"/>
          <c:extLst>
            <c:ext xmlns:c16="http://schemas.microsoft.com/office/drawing/2014/chart" uri="{C3380CC4-5D6E-409C-BE32-E72D297353CC}">
              <c16:uniqueId val="{00000003-C213-49DD-837E-C5D3DE1D64AD}"/>
            </c:ext>
          </c:extLst>
        </c:ser>
        <c:ser>
          <c:idx val="4"/>
          <c:order val="4"/>
          <c:tx>
            <c:strRef>
              <c:f>'Net Zero 2050 - Valores'!$C$104</c:f>
              <c:strCache>
                <c:ptCount val="1"/>
                <c:pt idx="0">
                  <c:v>Exportación de maiz</c:v>
                </c:pt>
              </c:strCache>
            </c:strRef>
          </c:tx>
          <c:spPr>
            <a:ln w="19050" cap="rnd">
              <a:solidFill>
                <a:schemeClr val="accent5"/>
              </a:solidFill>
              <a:round/>
            </a:ln>
            <a:effectLst/>
          </c:spPr>
          <c:marker>
            <c:symbol val="none"/>
          </c:marker>
          <c:xVal>
            <c:strRef>
              <c:f>'Net Zero 2050 - Valores'!#REF!</c:f>
              <c:strCache>
                <c:ptCount val="1"/>
                <c:pt idx="0">
                  <c:v>#REF!</c:v>
                </c:pt>
              </c:strCache>
            </c:strRef>
          </c:xVal>
          <c:yVal>
            <c:numRef>
              <c:f>'Net Zero 2050 - Valores'!$D$104:$BB$104</c:f>
              <c:numCache>
                <c:formatCode>0.00</c:formatCode>
                <c:ptCount val="50"/>
                <c:pt idx="1">
                  <c:v>4.5854666234996788E-3</c:v>
                </c:pt>
                <c:pt idx="2">
                  <c:v>4.3610183307301043E-3</c:v>
                </c:pt>
                <c:pt idx="3">
                  <c:v>5.1418287665079276E-3</c:v>
                </c:pt>
                <c:pt idx="4">
                  <c:v>5.0158500560466557E-3</c:v>
                </c:pt>
                <c:pt idx="5">
                  <c:v>5.9050846199846241E-3</c:v>
                </c:pt>
                <c:pt idx="6">
                  <c:v>6.2399987859342865E-3</c:v>
                </c:pt>
                <c:pt idx="7">
                  <c:v>6.6088286405610042E-3</c:v>
                </c:pt>
                <c:pt idx="8">
                  <c:v>6.927918171200087E-3</c:v>
                </c:pt>
                <c:pt idx="9">
                  <c:v>7.3430324084502452E-3</c:v>
                </c:pt>
                <c:pt idx="10">
                  <c:v>6.8356420945554497E-3</c:v>
                </c:pt>
                <c:pt idx="11">
                  <c:v>7.0992888364185269E-3</c:v>
                </c:pt>
                <c:pt idx="12">
                  <c:v>7.4632035889994341E-3</c:v>
                </c:pt>
                <c:pt idx="13">
                  <c:v>7.6884348043102513E-3</c:v>
                </c:pt>
                <c:pt idx="14">
                  <c:v>7.901302470416649E-3</c:v>
                </c:pt>
                <c:pt idx="15">
                  <c:v>8.1060187720423116E-3</c:v>
                </c:pt>
                <c:pt idx="16">
                  <c:v>8.2628847536869721E-3</c:v>
                </c:pt>
                <c:pt idx="17">
                  <c:v>8.3809565059937974E-3</c:v>
                </c:pt>
                <c:pt idx="18">
                  <c:v>8.6326325512153801E-3</c:v>
                </c:pt>
                <c:pt idx="19">
                  <c:v>8.8594206687595545E-3</c:v>
                </c:pt>
                <c:pt idx="20">
                  <c:v>9.0701302232378822E-3</c:v>
                </c:pt>
                <c:pt idx="21">
                  <c:v>9.2737523913961617E-3</c:v>
                </c:pt>
                <c:pt idx="22">
                  <c:v>9.4324272333543568E-3</c:v>
                </c:pt>
                <c:pt idx="23">
                  <c:v>9.6345041820695698E-3</c:v>
                </c:pt>
                <c:pt idx="24">
                  <c:v>9.8128115955300466E-3</c:v>
                </c:pt>
                <c:pt idx="25">
                  <c:v>1.0049050493438294E-2</c:v>
                </c:pt>
                <c:pt idx="26">
                  <c:v>1.0241293417792452E-2</c:v>
                </c:pt>
                <c:pt idx="27">
                  <c:v>1.0427839146413209E-2</c:v>
                </c:pt>
                <c:pt idx="28">
                  <c:v>1.0620278001639338E-2</c:v>
                </c:pt>
                <c:pt idx="29">
                  <c:v>1.0814265691059699E-2</c:v>
                </c:pt>
                <c:pt idx="30">
                  <c:v>1.103520166475791E-2</c:v>
                </c:pt>
                <c:pt idx="31">
                  <c:v>1.1238094969790779E-2</c:v>
                </c:pt>
                <c:pt idx="32">
                  <c:v>1.1442027870463889E-2</c:v>
                </c:pt>
                <c:pt idx="33">
                  <c:v>1.1651335509358596E-2</c:v>
                </c:pt>
                <c:pt idx="34">
                  <c:v>1.1862149078748274E-2</c:v>
                </c:pt>
                <c:pt idx="35">
                  <c:v>1.2078850312776446E-2</c:v>
                </c:pt>
                <c:pt idx="36">
                  <c:v>1.2289215388862296E-2</c:v>
                </c:pt>
                <c:pt idx="37">
                  <c:v>1.2501936089762467E-2</c:v>
                </c:pt>
                <c:pt idx="38">
                  <c:v>1.271682846569977E-2</c:v>
                </c:pt>
                <c:pt idx="39">
                  <c:v>1.2932756316210714E-2</c:v>
                </c:pt>
                <c:pt idx="40">
                  <c:v>1.3148688226308991E-2</c:v>
                </c:pt>
                <c:pt idx="41">
                  <c:v>1.3365334661939343E-2</c:v>
                </c:pt>
                <c:pt idx="42">
                  <c:v>1.3582993444709146E-2</c:v>
                </c:pt>
                <c:pt idx="43">
                  <c:v>1.3801700930213379E-2</c:v>
                </c:pt>
                <c:pt idx="44">
                  <c:v>1.4020820131673162E-2</c:v>
                </c:pt>
                <c:pt idx="45">
                  <c:v>1.4240263383815233E-2</c:v>
                </c:pt>
                <c:pt idx="46">
                  <c:v>1.4459706146883633E-2</c:v>
                </c:pt>
                <c:pt idx="47">
                  <c:v>1.4679566343758665E-2</c:v>
                </c:pt>
                <c:pt idx="48">
                  <c:v>1.4899699423775559E-2</c:v>
                </c:pt>
                <c:pt idx="49">
                  <c:v>1.5119947429527159E-2</c:v>
                </c:pt>
              </c:numCache>
            </c:numRef>
          </c:yVal>
          <c:smooth val="1"/>
          <c:extLst>
            <c:ext xmlns:c16="http://schemas.microsoft.com/office/drawing/2014/chart" uri="{C3380CC4-5D6E-409C-BE32-E72D297353CC}">
              <c16:uniqueId val="{00000004-C213-49DD-837E-C5D3DE1D64AD}"/>
            </c:ext>
          </c:extLst>
        </c:ser>
        <c:ser>
          <c:idx val="5"/>
          <c:order val="5"/>
          <c:tx>
            <c:strRef>
              <c:f>'Net Zero 2050 - Valores'!$C$105</c:f>
              <c:strCache>
                <c:ptCount val="1"/>
                <c:pt idx="0">
                  <c:v>Exportación de palma africana</c:v>
                </c:pt>
              </c:strCache>
            </c:strRef>
          </c:tx>
          <c:spPr>
            <a:ln w="19050" cap="rnd">
              <a:solidFill>
                <a:schemeClr val="accent6"/>
              </a:solidFill>
              <a:round/>
            </a:ln>
            <a:effectLst/>
          </c:spPr>
          <c:marker>
            <c:symbol val="none"/>
          </c:marker>
          <c:xVal>
            <c:strRef>
              <c:f>'Net Zero 2050 - Valores'!#REF!</c:f>
              <c:strCache>
                <c:ptCount val="1"/>
                <c:pt idx="0">
                  <c:v>#REF!</c:v>
                </c:pt>
              </c:strCache>
            </c:strRef>
          </c:xVal>
          <c:yVal>
            <c:numRef>
              <c:f>'Net Zero 2050 - Valores'!$D$105:$BB$105</c:f>
              <c:numCache>
                <c:formatCode>0.00</c:formatCode>
                <c:ptCount val="50"/>
                <c:pt idx="1">
                  <c:v>0.11148008959159172</c:v>
                </c:pt>
                <c:pt idx="2">
                  <c:v>0.10602338957802404</c:v>
                </c:pt>
                <c:pt idx="3">
                  <c:v>0.12500615065372633</c:v>
                </c:pt>
                <c:pt idx="4">
                  <c:v>0.12194340500930467</c:v>
                </c:pt>
                <c:pt idx="5">
                  <c:v>0.14356213151964337</c:v>
                </c:pt>
                <c:pt idx="6">
                  <c:v>0.15170443508243592</c:v>
                </c:pt>
                <c:pt idx="7">
                  <c:v>0.16067128374012585</c:v>
                </c:pt>
                <c:pt idx="8">
                  <c:v>0.16842886489469677</c:v>
                </c:pt>
                <c:pt idx="9">
                  <c:v>0.17852096154680508</c:v>
                </c:pt>
                <c:pt idx="10">
                  <c:v>0.16618548463787608</c:v>
                </c:pt>
                <c:pt idx="11">
                  <c:v>0.17259516217270399</c:v>
                </c:pt>
                <c:pt idx="12">
                  <c:v>0.18144251677201861</c:v>
                </c:pt>
                <c:pt idx="13">
                  <c:v>0.18691825089534442</c:v>
                </c:pt>
                <c:pt idx="14">
                  <c:v>0.19209340719614687</c:v>
                </c:pt>
                <c:pt idx="15">
                  <c:v>0.19707039067894971</c:v>
                </c:pt>
                <c:pt idx="16">
                  <c:v>0.2008840557044409</c:v>
                </c:pt>
                <c:pt idx="17">
                  <c:v>0.20375457044288803</c:v>
                </c:pt>
                <c:pt idx="18">
                  <c:v>0.20987322103464612</c:v>
                </c:pt>
                <c:pt idx="19">
                  <c:v>0.21538680596242976</c:v>
                </c:pt>
                <c:pt idx="20">
                  <c:v>0.22050949508869211</c:v>
                </c:pt>
                <c:pt idx="21">
                  <c:v>0.2254598784221602</c:v>
                </c:pt>
                <c:pt idx="22">
                  <c:v>0.22931751975940973</c:v>
                </c:pt>
                <c:pt idx="23">
                  <c:v>0.23423033631589885</c:v>
                </c:pt>
                <c:pt idx="24">
                  <c:v>0.23856527713206166</c:v>
                </c:pt>
                <c:pt idx="25">
                  <c:v>0.24430862577381074</c:v>
                </c:pt>
                <c:pt idx="26">
                  <c:v>0.24898236133662621</c:v>
                </c:pt>
                <c:pt idx="27">
                  <c:v>0.25351758888207154</c:v>
                </c:pt>
                <c:pt idx="28">
                  <c:v>0.25819608784038461</c:v>
                </c:pt>
                <c:pt idx="29">
                  <c:v>0.26291224145611647</c:v>
                </c:pt>
                <c:pt idx="30">
                  <c:v>0.2682835513279942</c:v>
                </c:pt>
                <c:pt idx="31">
                  <c:v>0.27321621482328418</c:v>
                </c:pt>
                <c:pt idx="32">
                  <c:v>0.27817415256532563</c:v>
                </c:pt>
                <c:pt idx="33">
                  <c:v>0.28326275886258578</c:v>
                </c:pt>
                <c:pt idx="34">
                  <c:v>0.28838797675912886</c:v>
                </c:pt>
                <c:pt idx="35">
                  <c:v>0.29365633327934848</c:v>
                </c:pt>
                <c:pt idx="36">
                  <c:v>0.29877064758026695</c:v>
                </c:pt>
                <c:pt idx="37">
                  <c:v>0.3039422309198514</c:v>
                </c:pt>
                <c:pt idx="38">
                  <c:v>0.30916661118232192</c:v>
                </c:pt>
                <c:pt idx="39">
                  <c:v>0.31441616550182694</c:v>
                </c:pt>
                <c:pt idx="40">
                  <c:v>0.31966581851642406</c:v>
                </c:pt>
                <c:pt idx="41">
                  <c:v>0.324932842799174</c:v>
                </c:pt>
                <c:pt idx="42">
                  <c:v>0.33022447887374362</c:v>
                </c:pt>
                <c:pt idx="43">
                  <c:v>0.33554161060325782</c:v>
                </c:pt>
                <c:pt idx="44">
                  <c:v>0.34086875181168708</c:v>
                </c:pt>
                <c:pt idx="45">
                  <c:v>0.34620377121485824</c:v>
                </c:pt>
                <c:pt idx="46">
                  <c:v>0.35153877872789607</c:v>
                </c:pt>
                <c:pt idx="47">
                  <c:v>0.35688393473004343</c:v>
                </c:pt>
                <c:pt idx="48">
                  <c:v>0.36223572496148737</c:v>
                </c:pt>
                <c:pt idx="49">
                  <c:v>0.36759030922294755</c:v>
                </c:pt>
              </c:numCache>
            </c:numRef>
          </c:yVal>
          <c:smooth val="1"/>
          <c:extLst>
            <c:ext xmlns:c16="http://schemas.microsoft.com/office/drawing/2014/chart" uri="{C3380CC4-5D6E-409C-BE32-E72D297353CC}">
              <c16:uniqueId val="{00000005-C213-49DD-837E-C5D3DE1D64AD}"/>
            </c:ext>
          </c:extLst>
        </c:ser>
        <c:ser>
          <c:idx val="6"/>
          <c:order val="6"/>
          <c:tx>
            <c:strRef>
              <c:f>'Net Zero 2050 - Valores'!$C$106</c:f>
              <c:strCache>
                <c:ptCount val="1"/>
                <c:pt idx="0">
                  <c:v>Exportación de soya</c:v>
                </c:pt>
              </c:strCache>
            </c:strRef>
          </c:tx>
          <c:spPr>
            <a:ln w="19050" cap="rnd">
              <a:solidFill>
                <a:schemeClr val="accent1">
                  <a:lumMod val="60000"/>
                </a:schemeClr>
              </a:solidFill>
              <a:round/>
            </a:ln>
            <a:effectLst/>
          </c:spPr>
          <c:marker>
            <c:symbol val="none"/>
          </c:marker>
          <c:xVal>
            <c:strRef>
              <c:f>'Net Zero 2050 - Valores'!#REF!</c:f>
              <c:strCache>
                <c:ptCount val="1"/>
                <c:pt idx="0">
                  <c:v>#REF!</c:v>
                </c:pt>
              </c:strCache>
            </c:strRef>
          </c:xVal>
          <c:yVal>
            <c:numRef>
              <c:f>'Net Zero 2050 - Valores'!$D$106:$BB$106</c:f>
              <c:numCache>
                <c:formatCode>0.00</c:formatCode>
                <c:ptCount val="50"/>
                <c:pt idx="1">
                  <c:v>8.8889853530026153E-6</c:v>
                </c:pt>
                <c:pt idx="2">
                  <c:v>8.4658307292831414E-6</c:v>
                </c:pt>
                <c:pt idx="3">
                  <c:v>9.9956490837369016E-6</c:v>
                </c:pt>
                <c:pt idx="4">
                  <c:v>9.7644631824600481E-6</c:v>
                </c:pt>
                <c:pt idx="5">
                  <c:v>1.1511690523574591E-5</c:v>
                </c:pt>
                <c:pt idx="6">
                  <c:v>1.2181628779438236E-5</c:v>
                </c:pt>
                <c:pt idx="7">
                  <c:v>1.2919685710446882E-5</c:v>
                </c:pt>
                <c:pt idx="8">
                  <c:v>1.3562368508530931E-5</c:v>
                </c:pt>
                <c:pt idx="9">
                  <c:v>1.4395021092818844E-5</c:v>
                </c:pt>
                <c:pt idx="10">
                  <c:v>1.3418963945594636E-5</c:v>
                </c:pt>
                <c:pt idx="11">
                  <c:v>1.3955842876084423E-5</c:v>
                </c:pt>
                <c:pt idx="12">
                  <c:v>1.4691522972152399E-5</c:v>
                </c:pt>
                <c:pt idx="13">
                  <c:v>1.5155788075506965E-5</c:v>
                </c:pt>
                <c:pt idx="14">
                  <c:v>1.559685705363606E-5</c:v>
                </c:pt>
                <c:pt idx="15">
                  <c:v>1.6022954115089971E-5</c:v>
                </c:pt>
                <c:pt idx="16">
                  <c:v>1.6355432233154665E-5</c:v>
                </c:pt>
                <c:pt idx="17">
                  <c:v>1.6611851320541549E-5</c:v>
                </c:pt>
                <c:pt idx="18">
                  <c:v>1.7134072420155189E-5</c:v>
                </c:pt>
                <c:pt idx="19">
                  <c:v>1.7608174788755204E-5</c:v>
                </c:pt>
                <c:pt idx="20">
                  <c:v>1.805148763900366E-5</c:v>
                </c:pt>
                <c:pt idx="21">
                  <c:v>1.8481798018714357E-5</c:v>
                </c:pt>
                <c:pt idx="22">
                  <c:v>1.8823493480528419E-5</c:v>
                </c:pt>
                <c:pt idx="23">
                  <c:v>1.9252758897470024E-5</c:v>
                </c:pt>
                <c:pt idx="24">
                  <c:v>1.9635533376936853E-5</c:v>
                </c:pt>
                <c:pt idx="25">
                  <c:v>2.0135328357942517E-5</c:v>
                </c:pt>
                <c:pt idx="26">
                  <c:v>2.054810386788869E-5</c:v>
                </c:pt>
                <c:pt idx="27">
                  <c:v>2.0950449059697895E-5</c:v>
                </c:pt>
                <c:pt idx="28">
                  <c:v>2.1365634064345052E-5</c:v>
                </c:pt>
                <c:pt idx="29">
                  <c:v>2.1784953943781993E-5</c:v>
                </c:pt>
                <c:pt idx="30">
                  <c:v>2.2259654616024749E-5</c:v>
                </c:pt>
                <c:pt idx="31">
                  <c:v>2.2699077740967466E-5</c:v>
                </c:pt>
                <c:pt idx="32">
                  <c:v>2.3141671121294782E-5</c:v>
                </c:pt>
                <c:pt idx="33">
                  <c:v>2.3596221513572102E-5</c:v>
                </c:pt>
                <c:pt idx="34">
                  <c:v>2.4054925535491045E-5</c:v>
                </c:pt>
                <c:pt idx="35">
                  <c:v>2.4526691459768324E-5</c:v>
                </c:pt>
                <c:pt idx="36">
                  <c:v>2.4986711619462421E-5</c:v>
                </c:pt>
                <c:pt idx="37">
                  <c:v>2.5452629596196819E-5</c:v>
                </c:pt>
                <c:pt idx="38">
                  <c:v>2.5924088126419442E-5</c:v>
                </c:pt>
                <c:pt idx="39">
                  <c:v>2.6398784191833391E-5</c:v>
                </c:pt>
                <c:pt idx="40">
                  <c:v>2.6874616802806395E-5</c:v>
                </c:pt>
                <c:pt idx="41">
                  <c:v>2.7353038839258992E-5</c:v>
                </c:pt>
                <c:pt idx="42">
                  <c:v>2.7834665148246396E-5</c:v>
                </c:pt>
                <c:pt idx="43">
                  <c:v>2.8319577241246729E-5</c:v>
                </c:pt>
                <c:pt idx="44">
                  <c:v>2.8806473591526383E-5</c:v>
                </c:pt>
                <c:pt idx="45">
                  <c:v>2.9295175959245801E-5</c:v>
                </c:pt>
                <c:pt idx="46">
                  <c:v>2.9785017241323875E-5</c:v>
                </c:pt>
                <c:pt idx="47">
                  <c:v>3.0276858229455472E-5</c:v>
                </c:pt>
                <c:pt idx="48">
                  <c:v>3.077040254741148E-5</c:v>
                </c:pt>
                <c:pt idx="49">
                  <c:v>3.1265324560804386E-5</c:v>
                </c:pt>
              </c:numCache>
            </c:numRef>
          </c:yVal>
          <c:smooth val="1"/>
          <c:extLst>
            <c:ext xmlns:c16="http://schemas.microsoft.com/office/drawing/2014/chart" uri="{C3380CC4-5D6E-409C-BE32-E72D297353CC}">
              <c16:uniqueId val="{00000006-C213-49DD-837E-C5D3DE1D64AD}"/>
            </c:ext>
          </c:extLst>
        </c:ser>
        <c:ser>
          <c:idx val="7"/>
          <c:order val="7"/>
          <c:tx>
            <c:strRef>
              <c:f>'Net Zero 2050 - Valores'!$C$107</c:f>
              <c:strCache>
                <c:ptCount val="1"/>
                <c:pt idx="0">
                  <c:v>Exportación de palmito</c:v>
                </c:pt>
              </c:strCache>
            </c:strRef>
          </c:tx>
          <c:spPr>
            <a:ln w="19050" cap="rnd">
              <a:solidFill>
                <a:schemeClr val="accent2">
                  <a:lumMod val="60000"/>
                </a:schemeClr>
              </a:solidFill>
              <a:round/>
            </a:ln>
            <a:effectLst/>
          </c:spPr>
          <c:marker>
            <c:symbol val="none"/>
          </c:marker>
          <c:xVal>
            <c:strRef>
              <c:f>'Net Zero 2050 - Valores'!#REF!</c:f>
              <c:strCache>
                <c:ptCount val="1"/>
                <c:pt idx="0">
                  <c:v>#REF!</c:v>
                </c:pt>
              </c:strCache>
            </c:strRef>
          </c:xVal>
          <c:yVal>
            <c:numRef>
              <c:f>'Net Zero 2050 - Valores'!$D$107:$BB$107</c:f>
              <c:numCache>
                <c:formatCode>0.00</c:formatCode>
                <c:ptCount val="50"/>
                <c:pt idx="1">
                  <c:v>6.4827766718080701E-2</c:v>
                </c:pt>
                <c:pt idx="2">
                  <c:v>6.1741681170337376E-2</c:v>
                </c:pt>
                <c:pt idx="3">
                  <c:v>7.2898714674736118E-2</c:v>
                </c:pt>
                <c:pt idx="4">
                  <c:v>7.1212665583484824E-2</c:v>
                </c:pt>
                <c:pt idx="5">
                  <c:v>8.3955272526281835E-2</c:v>
                </c:pt>
                <c:pt idx="6">
                  <c:v>8.88411621122734E-2</c:v>
                </c:pt>
                <c:pt idx="7">
                  <c:v>9.4223844234949505E-2</c:v>
                </c:pt>
                <c:pt idx="8">
                  <c:v>9.8910958551535783E-2</c:v>
                </c:pt>
                <c:pt idx="9">
                  <c:v>0.10498353099348082</c:v>
                </c:pt>
                <c:pt idx="10">
                  <c:v>9.7865102676735538E-2</c:v>
                </c:pt>
                <c:pt idx="11">
                  <c:v>0.10178058466702349</c:v>
                </c:pt>
                <c:pt idx="12">
                  <c:v>0.10714593242647233</c:v>
                </c:pt>
                <c:pt idx="13">
                  <c:v>0.11053183853611608</c:v>
                </c:pt>
                <c:pt idx="14">
                  <c:v>0.11374857426971505</c:v>
                </c:pt>
                <c:pt idx="15">
                  <c:v>0.11685611914717323</c:v>
                </c:pt>
                <c:pt idx="16">
                  <c:v>0.11928089689411842</c:v>
                </c:pt>
                <c:pt idx="17">
                  <c:v>0.12115097273735306</c:v>
                </c:pt>
                <c:pt idx="18">
                  <c:v>0.12495955451314766</c:v>
                </c:pt>
                <c:pt idx="19">
                  <c:v>0.12841720423707714</c:v>
                </c:pt>
                <c:pt idx="20">
                  <c:v>0.13165030463016128</c:v>
                </c:pt>
                <c:pt idx="21">
                  <c:v>0.13478857742558176</c:v>
                </c:pt>
                <c:pt idx="22">
                  <c:v>0.13728057767173041</c:v>
                </c:pt>
                <c:pt idx="23">
                  <c:v>0.14041122950709078</c:v>
                </c:pt>
                <c:pt idx="24">
                  <c:v>0.1432028208614185</c:v>
                </c:pt>
                <c:pt idx="25">
                  <c:v>0.14684784795378292</c:v>
                </c:pt>
                <c:pt idx="26">
                  <c:v>0.1498582381618026</c:v>
                </c:pt>
                <c:pt idx="27">
                  <c:v>0.1527925595943872</c:v>
                </c:pt>
                <c:pt idx="28">
                  <c:v>0.15582052235468247</c:v>
                </c:pt>
                <c:pt idx="29">
                  <c:v>0.15887864094132009</c:v>
                </c:pt>
                <c:pt idx="30">
                  <c:v>0.16234065412049492</c:v>
                </c:pt>
                <c:pt idx="31">
                  <c:v>0.16554538657337414</c:v>
                </c:pt>
                <c:pt idx="32">
                  <c:v>0.16877323984019077</c:v>
                </c:pt>
                <c:pt idx="33">
                  <c:v>0.172088296128594</c:v>
                </c:pt>
                <c:pt idx="34">
                  <c:v>0.17543364502334269</c:v>
                </c:pt>
                <c:pt idx="35">
                  <c:v>0.17887425495456211</c:v>
                </c:pt>
                <c:pt idx="36">
                  <c:v>0.18222920250080699</c:v>
                </c:pt>
                <c:pt idx="37">
                  <c:v>0.18562716308981808</c:v>
                </c:pt>
                <c:pt idx="38">
                  <c:v>0.18906553118253644</c:v>
                </c:pt>
                <c:pt idx="39">
                  <c:v>0.19252751076391617</c:v>
                </c:pt>
                <c:pt idx="40">
                  <c:v>0.19599777922259776</c:v>
                </c:pt>
                <c:pt idx="41">
                  <c:v>0.19948693247700366</c:v>
                </c:pt>
                <c:pt idx="42">
                  <c:v>0.20299945463379299</c:v>
                </c:pt>
                <c:pt idx="43">
                  <c:v>0.20653594016001575</c:v>
                </c:pt>
                <c:pt idx="44">
                  <c:v>0.21008689696309446</c:v>
                </c:pt>
                <c:pt idx="45">
                  <c:v>0.21365102513189438</c:v>
                </c:pt>
                <c:pt idx="46">
                  <c:v>0.21722345945398969</c:v>
                </c:pt>
                <c:pt idx="47">
                  <c:v>0.22081047772156337</c:v>
                </c:pt>
                <c:pt idx="48">
                  <c:v>0.22440991844939662</c:v>
                </c:pt>
                <c:pt idx="49">
                  <c:v>0.22801940677171872</c:v>
                </c:pt>
              </c:numCache>
            </c:numRef>
          </c:yVal>
          <c:smooth val="1"/>
          <c:extLst>
            <c:ext xmlns:c16="http://schemas.microsoft.com/office/drawing/2014/chart" uri="{C3380CC4-5D6E-409C-BE32-E72D297353CC}">
              <c16:uniqueId val="{00000007-C213-49DD-837E-C5D3DE1D64AD}"/>
            </c:ext>
          </c:extLst>
        </c:ser>
        <c:ser>
          <c:idx val="8"/>
          <c:order val="8"/>
          <c:tx>
            <c:strRef>
              <c:f>'Net Zero 2050 - Valores'!$C$108</c:f>
              <c:strCache>
                <c:ptCount val="1"/>
                <c:pt idx="0">
                  <c:v>Exportación de legumbres</c:v>
                </c:pt>
              </c:strCache>
            </c:strRef>
          </c:tx>
          <c:spPr>
            <a:ln w="19050" cap="rnd">
              <a:solidFill>
                <a:schemeClr val="accent3">
                  <a:lumMod val="60000"/>
                </a:schemeClr>
              </a:solidFill>
              <a:round/>
            </a:ln>
            <a:effectLst/>
          </c:spPr>
          <c:marker>
            <c:symbol val="none"/>
          </c:marker>
          <c:xVal>
            <c:strRef>
              <c:f>'Net Zero 2050 - Valores'!#REF!</c:f>
              <c:strCache>
                <c:ptCount val="1"/>
                <c:pt idx="0">
                  <c:v>#REF!</c:v>
                </c:pt>
              </c:strCache>
            </c:strRef>
          </c:xVal>
          <c:yVal>
            <c:numRef>
              <c:f>'Net Zero 2050 - Valores'!$D$108:$BB$108</c:f>
              <c:numCache>
                <c:formatCode>0.00</c:formatCode>
                <c:ptCount val="50"/>
                <c:pt idx="1">
                  <c:v>1.1095385769359672E-2</c:v>
                </c:pt>
                <c:pt idx="2">
                  <c:v>1.0586753762331591E-2</c:v>
                </c:pt>
                <c:pt idx="3">
                  <c:v>1.2522843463981234E-2</c:v>
                </c:pt>
                <c:pt idx="4">
                  <c:v>1.22556057864604E-2</c:v>
                </c:pt>
                <c:pt idx="5">
                  <c:v>1.4474905988946074E-2</c:v>
                </c:pt>
                <c:pt idx="6">
                  <c:v>1.5345040979689972E-2</c:v>
                </c:pt>
                <c:pt idx="7">
                  <c:v>1.6304088774086956E-2</c:v>
                </c:pt>
                <c:pt idx="8">
                  <c:v>1.7145805489506907E-2</c:v>
                </c:pt>
                <c:pt idx="9">
                  <c:v>1.8230909696378195E-2</c:v>
                </c:pt>
                <c:pt idx="10">
                  <c:v>1.7024903098952548E-2</c:v>
                </c:pt>
                <c:pt idx="11">
                  <c:v>1.7737293050773068E-2</c:v>
                </c:pt>
                <c:pt idx="12">
                  <c:v>1.8705085936377236E-2</c:v>
                </c:pt>
                <c:pt idx="13">
                  <c:v>1.9329876361815046E-2</c:v>
                </c:pt>
                <c:pt idx="14">
                  <c:v>1.992697532371851E-2</c:v>
                </c:pt>
                <c:pt idx="15">
                  <c:v>2.050674477961012E-2</c:v>
                </c:pt>
                <c:pt idx="16">
                  <c:v>2.0968248167073128E-2</c:v>
                </c:pt>
                <c:pt idx="17">
                  <c:v>2.1333411551678921E-2</c:v>
                </c:pt>
                <c:pt idx="18">
                  <c:v>2.2041504156399883E-2</c:v>
                </c:pt>
                <c:pt idx="19">
                  <c:v>2.268974184891101E-2</c:v>
                </c:pt>
                <c:pt idx="20">
                  <c:v>2.3300168210937805E-2</c:v>
                </c:pt>
                <c:pt idx="21">
                  <c:v>2.3895570905906466E-2</c:v>
                </c:pt>
                <c:pt idx="22">
                  <c:v>2.4377932555886356E-2</c:v>
                </c:pt>
                <c:pt idx="23">
                  <c:v>2.4975225310393229E-2</c:v>
                </c:pt>
                <c:pt idx="24">
                  <c:v>2.5513810232968503E-2</c:v>
                </c:pt>
                <c:pt idx="25">
                  <c:v>2.6206191736384776E-2</c:v>
                </c:pt>
                <c:pt idx="26">
                  <c:v>2.6787116245285625E-2</c:v>
                </c:pt>
                <c:pt idx="27">
                  <c:v>2.7356026657365112E-2</c:v>
                </c:pt>
                <c:pt idx="28">
                  <c:v>2.7943282875700609E-2</c:v>
                </c:pt>
                <c:pt idx="29">
                  <c:v>2.8537554985537894E-2</c:v>
                </c:pt>
                <c:pt idx="30">
                  <c:v>2.9206098906791017E-2</c:v>
                </c:pt>
                <c:pt idx="31">
                  <c:v>2.9830114824121012E-2</c:v>
                </c:pt>
                <c:pt idx="32">
                  <c:v>3.0459979503288492E-2</c:v>
                </c:pt>
                <c:pt idx="33">
                  <c:v>3.1107288034897818E-2</c:v>
                </c:pt>
                <c:pt idx="34">
                  <c:v>3.1761802795927718E-2</c:v>
                </c:pt>
                <c:pt idx="35">
                  <c:v>3.243532165011756E-2</c:v>
                </c:pt>
                <c:pt idx="36">
                  <c:v>3.3095058647687414E-2</c:v>
                </c:pt>
                <c:pt idx="37">
                  <c:v>3.3764337935009714E-2</c:v>
                </c:pt>
                <c:pt idx="38">
                  <c:v>3.4442712464719277E-2</c:v>
                </c:pt>
                <c:pt idx="39">
                  <c:v>3.5127143008202716E-2</c:v>
                </c:pt>
                <c:pt idx="40">
                  <c:v>3.5814840711971413E-2</c:v>
                </c:pt>
                <c:pt idx="41">
                  <c:v>3.6507742954494826E-2</c:v>
                </c:pt>
                <c:pt idx="42">
                  <c:v>3.7206678640871599E-2</c:v>
                </c:pt>
                <c:pt idx="43">
                  <c:v>3.7911767589086959E-2</c:v>
                </c:pt>
                <c:pt idx="44">
                  <c:v>3.8621275939671018E-2</c:v>
                </c:pt>
                <c:pt idx="45">
                  <c:v>3.9334967617777827E-2</c:v>
                </c:pt>
                <c:pt idx="46">
                  <c:v>4.0051947733769799E-2</c:v>
                </c:pt>
                <c:pt idx="47">
                  <c:v>4.0773373683825664E-2</c:v>
                </c:pt>
                <c:pt idx="48">
                  <c:v>4.1498849054878439E-2</c:v>
                </c:pt>
                <c:pt idx="49">
                  <c:v>4.2227935559629892E-2</c:v>
                </c:pt>
              </c:numCache>
            </c:numRef>
          </c:yVal>
          <c:smooth val="1"/>
          <c:extLst>
            <c:ext xmlns:c16="http://schemas.microsoft.com/office/drawing/2014/chart" uri="{C3380CC4-5D6E-409C-BE32-E72D297353CC}">
              <c16:uniqueId val="{00000008-C213-49DD-837E-C5D3DE1D64AD}"/>
            </c:ext>
          </c:extLst>
        </c:ser>
        <c:ser>
          <c:idx val="9"/>
          <c:order val="9"/>
          <c:tx>
            <c:strRef>
              <c:f>'Net Zero 2050 - Valores'!$C$109</c:f>
              <c:strCache>
                <c:ptCount val="1"/>
                <c:pt idx="0">
                  <c:v>Exportación de cereales y pseudocereales</c:v>
                </c:pt>
              </c:strCache>
            </c:strRef>
          </c:tx>
          <c:spPr>
            <a:ln w="19050" cap="rnd">
              <a:solidFill>
                <a:schemeClr val="accent4">
                  <a:lumMod val="60000"/>
                </a:schemeClr>
              </a:solidFill>
              <a:round/>
            </a:ln>
            <a:effectLst/>
          </c:spPr>
          <c:marker>
            <c:symbol val="none"/>
          </c:marker>
          <c:xVal>
            <c:strRef>
              <c:f>'Net Zero 2050 - Valores'!#REF!</c:f>
              <c:strCache>
                <c:ptCount val="1"/>
                <c:pt idx="0">
                  <c:v>#REF!</c:v>
                </c:pt>
              </c:strCache>
            </c:strRef>
          </c:xVal>
          <c:yVal>
            <c:numRef>
              <c:f>'Net Zero 2050 - Valores'!$D$109:$BB$109</c:f>
              <c:numCache>
                <c:formatCode>0.00</c:formatCode>
                <c:ptCount val="50"/>
                <c:pt idx="1">
                  <c:v>1.4196222632971711E-3</c:v>
                </c:pt>
                <c:pt idx="2">
                  <c:v>1.3513073072797255E-3</c:v>
                </c:pt>
                <c:pt idx="3">
                  <c:v>1.594630919834028E-3</c:v>
                </c:pt>
                <c:pt idx="4">
                  <c:v>1.5569077690402722E-3</c:v>
                </c:pt>
                <c:pt idx="5">
                  <c:v>1.8345081622186399E-3</c:v>
                </c:pt>
                <c:pt idx="6">
                  <c:v>1.9402273619735233E-3</c:v>
                </c:pt>
                <c:pt idx="7">
                  <c:v>2.0566795210656963E-3</c:v>
                </c:pt>
                <c:pt idx="8">
                  <c:v>2.1578353921540838E-3</c:v>
                </c:pt>
                <c:pt idx="9">
                  <c:v>2.2890952102967432E-3</c:v>
                </c:pt>
                <c:pt idx="10">
                  <c:v>2.1327502264587572E-3</c:v>
                </c:pt>
                <c:pt idx="11">
                  <c:v>2.2169056924661312E-3</c:v>
                </c:pt>
                <c:pt idx="12">
                  <c:v>2.3325382615091428E-3</c:v>
                </c:pt>
                <c:pt idx="13">
                  <c:v>2.4049827360661524E-3</c:v>
                </c:pt>
                <c:pt idx="14">
                  <c:v>2.4736752315224209E-3</c:v>
                </c:pt>
                <c:pt idx="15">
                  <c:v>2.5399255814546606E-3</c:v>
                </c:pt>
                <c:pt idx="16">
                  <c:v>2.5912773899774422E-3</c:v>
                </c:pt>
                <c:pt idx="17">
                  <c:v>2.6305347955721814E-3</c:v>
                </c:pt>
                <c:pt idx="18">
                  <c:v>2.7118234101886074E-3</c:v>
                </c:pt>
                <c:pt idx="19">
                  <c:v>2.7854193819569772E-3</c:v>
                </c:pt>
                <c:pt idx="20">
                  <c:v>2.8540747720455784E-3</c:v>
                </c:pt>
                <c:pt idx="21">
                  <c:v>2.9206082761046304E-3</c:v>
                </c:pt>
                <c:pt idx="22">
                  <c:v>2.9730807710235396E-3</c:v>
                </c:pt>
                <c:pt idx="23">
                  <c:v>3.039327380393253E-3</c:v>
                </c:pt>
                <c:pt idx="24">
                  <c:v>3.0981745538394279E-3</c:v>
                </c:pt>
                <c:pt idx="25">
                  <c:v>3.175420190524747E-3</c:v>
                </c:pt>
                <c:pt idx="26">
                  <c:v>3.238874925974855E-3</c:v>
                </c:pt>
                <c:pt idx="27">
                  <c:v>3.3006261155206218E-3</c:v>
                </c:pt>
                <c:pt idx="28">
                  <c:v>3.364340779112851E-3</c:v>
                </c:pt>
                <c:pt idx="29">
                  <c:v>3.4286461293611126E-3</c:v>
                </c:pt>
                <c:pt idx="30">
                  <c:v>3.5016028401759769E-3</c:v>
                </c:pt>
                <c:pt idx="31">
                  <c:v>3.5689440802038064E-3</c:v>
                </c:pt>
                <c:pt idx="32">
                  <c:v>3.6367205643887957E-3</c:v>
                </c:pt>
                <c:pt idx="33">
                  <c:v>3.706312021565239E-3</c:v>
                </c:pt>
                <c:pt idx="34">
                  <c:v>3.7764908894697413E-3</c:v>
                </c:pt>
                <c:pt idx="35">
                  <c:v>3.8486543842211063E-3</c:v>
                </c:pt>
                <c:pt idx="36">
                  <c:v>3.9189089746418659E-3</c:v>
                </c:pt>
                <c:pt idx="37">
                  <c:v>3.9900235616538993E-3</c:v>
                </c:pt>
                <c:pt idx="38">
                  <c:v>4.0619411297075914E-3</c:v>
                </c:pt>
                <c:pt idx="39">
                  <c:v>4.1343000557727549E-3</c:v>
                </c:pt>
                <c:pt idx="40">
                  <c:v>4.2067710495992117E-3</c:v>
                </c:pt>
                <c:pt idx="41">
                  <c:v>4.2795814909784013E-3</c:v>
                </c:pt>
                <c:pt idx="42">
                  <c:v>4.3528272662385348E-3</c:v>
                </c:pt>
                <c:pt idx="43">
                  <c:v>4.4265207142366592E-3</c:v>
                </c:pt>
                <c:pt idx="44">
                  <c:v>4.5004580787644244E-3</c:v>
                </c:pt>
                <c:pt idx="45">
                  <c:v>4.5746114045517317E-3</c:v>
                </c:pt>
                <c:pt idx="46">
                  <c:v>4.6488764881349454E-3</c:v>
                </c:pt>
                <c:pt idx="47">
                  <c:v>4.7233876869618996E-3</c:v>
                </c:pt>
                <c:pt idx="48">
                  <c:v>4.7980986625102418E-3</c:v>
                </c:pt>
                <c:pt idx="49">
                  <c:v>4.8729586047002726E-3</c:v>
                </c:pt>
              </c:numCache>
            </c:numRef>
          </c:yVal>
          <c:smooth val="1"/>
          <c:extLst>
            <c:ext xmlns:c16="http://schemas.microsoft.com/office/drawing/2014/chart" uri="{C3380CC4-5D6E-409C-BE32-E72D297353CC}">
              <c16:uniqueId val="{00000009-C213-49DD-837E-C5D3DE1D64AD}"/>
            </c:ext>
          </c:extLst>
        </c:ser>
        <c:ser>
          <c:idx val="10"/>
          <c:order val="10"/>
          <c:tx>
            <c:strRef>
              <c:f>'Net Zero 2050 - Valores'!$C$110</c:f>
              <c:strCache>
                <c:ptCount val="1"/>
                <c:pt idx="0">
                  <c:v>Exportación de tubérculos</c:v>
                </c:pt>
              </c:strCache>
            </c:strRef>
          </c:tx>
          <c:spPr>
            <a:ln w="19050" cap="rnd">
              <a:solidFill>
                <a:schemeClr val="accent5">
                  <a:lumMod val="60000"/>
                </a:schemeClr>
              </a:solidFill>
              <a:round/>
            </a:ln>
            <a:effectLst/>
          </c:spPr>
          <c:marker>
            <c:symbol val="none"/>
          </c:marker>
          <c:xVal>
            <c:strRef>
              <c:f>'Net Zero 2050 - Valores'!#REF!</c:f>
              <c:strCache>
                <c:ptCount val="1"/>
                <c:pt idx="0">
                  <c:v>#REF!</c:v>
                </c:pt>
              </c:strCache>
            </c:strRef>
          </c:xVal>
          <c:yVal>
            <c:numRef>
              <c:f>'Net Zero 2050 - Valores'!$D$110:$BB$110</c:f>
              <c:numCache>
                <c:formatCode>0.00</c:formatCode>
                <c:ptCount val="50"/>
                <c:pt idx="1">
                  <c:v>5.3291863568744047E-4</c:v>
                </c:pt>
                <c:pt idx="2">
                  <c:v>5.0848870770775489E-4</c:v>
                </c:pt>
                <c:pt idx="3">
                  <c:v>6.0148036242074765E-4</c:v>
                </c:pt>
                <c:pt idx="4">
                  <c:v>5.8864476197667548E-4</c:v>
                </c:pt>
                <c:pt idx="5">
                  <c:v>6.952392022849252E-4</c:v>
                </c:pt>
                <c:pt idx="6">
                  <c:v>7.3703235502164954E-4</c:v>
                </c:pt>
                <c:pt idx="7">
                  <c:v>7.8309604787318854E-4</c:v>
                </c:pt>
                <c:pt idx="8">
                  <c:v>8.2352425225840076E-4</c:v>
                </c:pt>
                <c:pt idx="9">
                  <c:v>8.7564251705113394E-4</c:v>
                </c:pt>
                <c:pt idx="10">
                  <c:v>8.1771723136120356E-4</c:v>
                </c:pt>
                <c:pt idx="11">
                  <c:v>8.5193378670178621E-4</c:v>
                </c:pt>
                <c:pt idx="12">
                  <c:v>8.9841751200381292E-4</c:v>
                </c:pt>
                <c:pt idx="13">
                  <c:v>9.2842660479586225E-4</c:v>
                </c:pt>
                <c:pt idx="14">
                  <c:v>9.5710565848183826E-4</c:v>
                </c:pt>
                <c:pt idx="15">
                  <c:v>9.8495236465967473E-4</c:v>
                </c:pt>
                <c:pt idx="16">
                  <c:v>1.0071186742161009E-3</c:v>
                </c:pt>
                <c:pt idx="17">
                  <c:v>1.0246577104220389E-3</c:v>
                </c:pt>
                <c:pt idx="18">
                  <c:v>1.0586678613704326E-3</c:v>
                </c:pt>
                <c:pt idx="19">
                  <c:v>1.0898031417361231E-3</c:v>
                </c:pt>
                <c:pt idx="20">
                  <c:v>1.1191223191673316E-3</c:v>
                </c:pt>
                <c:pt idx="21">
                  <c:v>1.1477199000431426E-3</c:v>
                </c:pt>
                <c:pt idx="22">
                  <c:v>1.1708880455910675E-3</c:v>
                </c:pt>
                <c:pt idx="23">
                  <c:v>1.199576407262759E-3</c:v>
                </c:pt>
                <c:pt idx="24">
                  <c:v>1.2254449933674083E-3</c:v>
                </c:pt>
                <c:pt idx="25">
                  <c:v>1.2587005298442255E-3</c:v>
                </c:pt>
                <c:pt idx="26">
                  <c:v>1.286602713973406E-3</c:v>
                </c:pt>
                <c:pt idx="27">
                  <c:v>1.3139278531740795E-3</c:v>
                </c:pt>
                <c:pt idx="28">
                  <c:v>1.3421341534487485E-3</c:v>
                </c:pt>
                <c:pt idx="29">
                  <c:v>1.3706774315811465E-3</c:v>
                </c:pt>
                <c:pt idx="30">
                  <c:v>1.4027880333951082E-3</c:v>
                </c:pt>
                <c:pt idx="31">
                  <c:v>1.4327599260561819E-3</c:v>
                </c:pt>
                <c:pt idx="32">
                  <c:v>1.4630127385736325E-3</c:v>
                </c:pt>
                <c:pt idx="33">
                  <c:v>1.4941033907334145E-3</c:v>
                </c:pt>
                <c:pt idx="34">
                  <c:v>1.5255401628055942E-3</c:v>
                </c:pt>
                <c:pt idx="35">
                  <c:v>1.5578897139023606E-3</c:v>
                </c:pt>
                <c:pt idx="36">
                  <c:v>1.5895773134115831E-3</c:v>
                </c:pt>
                <c:pt idx="37">
                  <c:v>1.6217232353388233E-3</c:v>
                </c:pt>
                <c:pt idx="38">
                  <c:v>1.6543060077065519E-3</c:v>
                </c:pt>
                <c:pt idx="39">
                  <c:v>1.6871796543772577E-3</c:v>
                </c:pt>
                <c:pt idx="40">
                  <c:v>1.720210224893437E-3</c:v>
                </c:pt>
                <c:pt idx="41">
                  <c:v>1.7534907728098403E-3</c:v>
                </c:pt>
                <c:pt idx="42">
                  <c:v>1.7870611109811474E-3</c:v>
                </c:pt>
                <c:pt idx="43">
                  <c:v>1.8209269943432194E-3</c:v>
                </c:pt>
                <c:pt idx="44">
                  <c:v>1.8550051444914395E-3</c:v>
                </c:pt>
                <c:pt idx="45">
                  <c:v>1.889284222597043E-3</c:v>
                </c:pt>
                <c:pt idx="46">
                  <c:v>1.9237212465248454E-3</c:v>
                </c:pt>
                <c:pt idx="47">
                  <c:v>1.9583718067708311E-3</c:v>
                </c:pt>
                <c:pt idx="48">
                  <c:v>1.9932168633558511E-3</c:v>
                </c:pt>
                <c:pt idx="49">
                  <c:v>2.028235365054476E-3</c:v>
                </c:pt>
              </c:numCache>
            </c:numRef>
          </c:yVal>
          <c:smooth val="1"/>
          <c:extLst>
            <c:ext xmlns:c16="http://schemas.microsoft.com/office/drawing/2014/chart" uri="{C3380CC4-5D6E-409C-BE32-E72D297353CC}">
              <c16:uniqueId val="{0000000A-C213-49DD-837E-C5D3DE1D64AD}"/>
            </c:ext>
          </c:extLst>
        </c:ser>
        <c:ser>
          <c:idx val="11"/>
          <c:order val="11"/>
          <c:tx>
            <c:strRef>
              <c:f>'Net Zero 2050 - Valores'!$C$111</c:f>
              <c:strCache>
                <c:ptCount val="1"/>
                <c:pt idx="0">
                  <c:v>Exportación de fruta fresca</c:v>
                </c:pt>
              </c:strCache>
            </c:strRef>
          </c:tx>
          <c:spPr>
            <a:ln w="19050" cap="rnd">
              <a:solidFill>
                <a:schemeClr val="accent6">
                  <a:lumMod val="60000"/>
                </a:schemeClr>
              </a:solidFill>
              <a:round/>
            </a:ln>
            <a:effectLst/>
          </c:spPr>
          <c:marker>
            <c:symbol val="none"/>
          </c:marker>
          <c:xVal>
            <c:strRef>
              <c:f>'Net Zero 2050 - Valores'!#REF!</c:f>
              <c:strCache>
                <c:ptCount val="1"/>
                <c:pt idx="0">
                  <c:v>#REF!</c:v>
                </c:pt>
              </c:strCache>
            </c:strRef>
          </c:xVal>
          <c:yVal>
            <c:numRef>
              <c:f>'Net Zero 2050 - Valores'!$D$111:$BB$111</c:f>
              <c:numCache>
                <c:formatCode>0.00</c:formatCode>
                <c:ptCount val="50"/>
                <c:pt idx="1">
                  <c:v>0.27676872803562569</c:v>
                </c:pt>
                <c:pt idx="2">
                  <c:v>0.26359332473394403</c:v>
                </c:pt>
                <c:pt idx="3">
                  <c:v>0.31122596932421437</c:v>
                </c:pt>
                <c:pt idx="4">
                  <c:v>0.30402773180940756</c:v>
                </c:pt>
                <c:pt idx="5">
                  <c:v>0.35842965391714893</c:v>
                </c:pt>
                <c:pt idx="6">
                  <c:v>0.37928894792797063</c:v>
                </c:pt>
                <c:pt idx="7">
                  <c:v>0.40226919481803769</c:v>
                </c:pt>
                <c:pt idx="8">
                  <c:v>0.42227985897064602</c:v>
                </c:pt>
                <c:pt idx="9">
                  <c:v>0.44820544974365911</c:v>
                </c:pt>
                <c:pt idx="10">
                  <c:v>0.4178147938476125</c:v>
                </c:pt>
                <c:pt idx="11">
                  <c:v>0.43453113354216133</c:v>
                </c:pt>
                <c:pt idx="12">
                  <c:v>0.45743737495734316</c:v>
                </c:pt>
                <c:pt idx="13">
                  <c:v>0.47189280007308732</c:v>
                </c:pt>
                <c:pt idx="14">
                  <c:v>0.48562598729341189</c:v>
                </c:pt>
                <c:pt idx="15">
                  <c:v>0.49889300676036297</c:v>
                </c:pt>
                <c:pt idx="16">
                  <c:v>0.50924509332397327</c:v>
                </c:pt>
                <c:pt idx="17">
                  <c:v>0.51722899495539942</c:v>
                </c:pt>
                <c:pt idx="18">
                  <c:v>0.53348894631683286</c:v>
                </c:pt>
                <c:pt idx="19">
                  <c:v>0.54825066593994287</c:v>
                </c:pt>
                <c:pt idx="20">
                  <c:v>0.56205371868579346</c:v>
                </c:pt>
                <c:pt idx="21">
                  <c:v>0.57545192463656358</c:v>
                </c:pt>
                <c:pt idx="22">
                  <c:v>0.58609100374274969</c:v>
                </c:pt>
                <c:pt idx="23">
                  <c:v>0.59945667358238985</c:v>
                </c:pt>
                <c:pt idx="24">
                  <c:v>0.61137479489748148</c:v>
                </c:pt>
                <c:pt idx="25">
                  <c:v>0.62693648340043828</c:v>
                </c:pt>
                <c:pt idx="26">
                  <c:v>0.63978872112116347</c:v>
                </c:pt>
                <c:pt idx="27">
                  <c:v>0.65231619895447879</c:v>
                </c:pt>
                <c:pt idx="28">
                  <c:v>0.66524345904891713</c:v>
                </c:pt>
                <c:pt idx="29">
                  <c:v>0.67829946320044865</c:v>
                </c:pt>
                <c:pt idx="30">
                  <c:v>0.69307981169231758</c:v>
                </c:pt>
                <c:pt idx="31">
                  <c:v>0.70676175339077263</c:v>
                </c:pt>
                <c:pt idx="32">
                  <c:v>0.72054240461739161</c:v>
                </c:pt>
                <c:pt idx="33">
                  <c:v>0.73469535109012607</c:v>
                </c:pt>
                <c:pt idx="34">
                  <c:v>0.74897762557385716</c:v>
                </c:pt>
                <c:pt idx="35">
                  <c:v>0.76366659732991704</c:v>
                </c:pt>
                <c:pt idx="36">
                  <c:v>0.77798985126890452</c:v>
                </c:pt>
                <c:pt idx="37">
                  <c:v>0.79249674048854324</c:v>
                </c:pt>
                <c:pt idx="38">
                  <c:v>0.80717614117927428</c:v>
                </c:pt>
                <c:pt idx="39">
                  <c:v>0.82195634623231273</c:v>
                </c:pt>
                <c:pt idx="40">
                  <c:v>0.83677193893086055</c:v>
                </c:pt>
                <c:pt idx="41">
                  <c:v>0.85166815635483428</c:v>
                </c:pt>
                <c:pt idx="42">
                  <c:v>0.86666414246923007</c:v>
                </c:pt>
                <c:pt idx="43">
                  <c:v>0.88176243522803399</c:v>
                </c:pt>
                <c:pt idx="44">
                  <c:v>0.89692251010723312</c:v>
                </c:pt>
                <c:pt idx="45">
                  <c:v>0.91213881740537905</c:v>
                </c:pt>
                <c:pt idx="46">
                  <c:v>0.92739058610531266</c:v>
                </c:pt>
                <c:pt idx="47">
                  <c:v>0.94270461794099036</c:v>
                </c:pt>
                <c:pt idx="48">
                  <c:v>0.95807168489880201</c:v>
                </c:pt>
                <c:pt idx="49">
                  <c:v>0.97348164798102865</c:v>
                </c:pt>
              </c:numCache>
            </c:numRef>
          </c:yVal>
          <c:smooth val="1"/>
          <c:extLst>
            <c:ext xmlns:c16="http://schemas.microsoft.com/office/drawing/2014/chart" uri="{C3380CC4-5D6E-409C-BE32-E72D297353CC}">
              <c16:uniqueId val="{0000000B-C213-49DD-837E-C5D3DE1D64AD}"/>
            </c:ext>
          </c:extLst>
        </c:ser>
        <c:ser>
          <c:idx val="12"/>
          <c:order val="12"/>
          <c:tx>
            <c:strRef>
              <c:f>'Net Zero 2050 - Valores'!$C$112</c:f>
              <c:strCache>
                <c:ptCount val="1"/>
                <c:pt idx="0">
                  <c:v>Exportación de verduras</c:v>
                </c:pt>
              </c:strCache>
            </c:strRef>
          </c:tx>
          <c:spPr>
            <a:ln w="19050" cap="rnd">
              <a:solidFill>
                <a:schemeClr val="accent1">
                  <a:lumMod val="80000"/>
                  <a:lumOff val="20000"/>
                </a:schemeClr>
              </a:solidFill>
              <a:round/>
            </a:ln>
            <a:effectLst/>
          </c:spPr>
          <c:marker>
            <c:symbol val="none"/>
          </c:marker>
          <c:xVal>
            <c:strRef>
              <c:f>'Net Zero 2050 - Valores'!#REF!</c:f>
              <c:strCache>
                <c:ptCount val="1"/>
                <c:pt idx="0">
                  <c:v>#REF!</c:v>
                </c:pt>
              </c:strCache>
            </c:strRef>
          </c:xVal>
          <c:yVal>
            <c:numRef>
              <c:f>'Net Zero 2050 - Valores'!$D$112:$BB$112</c:f>
              <c:numCache>
                <c:formatCode>0.00</c:formatCode>
                <c:ptCount val="50"/>
                <c:pt idx="1">
                  <c:v>5.2401783003149821E-2</c:v>
                </c:pt>
                <c:pt idx="2">
                  <c:v>4.9907228688094274E-2</c:v>
                </c:pt>
                <c:pt idx="3">
                  <c:v>5.8925716880026902E-2</c:v>
                </c:pt>
                <c:pt idx="4">
                  <c:v>5.7562844409089736E-2</c:v>
                </c:pt>
                <c:pt idx="5">
                  <c:v>6.7862988278223568E-2</c:v>
                </c:pt>
                <c:pt idx="6">
                  <c:v>7.1812365818497148E-2</c:v>
                </c:pt>
                <c:pt idx="7">
                  <c:v>7.616331225467507E-2</c:v>
                </c:pt>
                <c:pt idx="8">
                  <c:v>7.9952015147940231E-2</c:v>
                </c:pt>
                <c:pt idx="9">
                  <c:v>8.6557828200802434E-2</c:v>
                </c:pt>
                <c:pt idx="10">
                  <c:v>8.2302533335159467E-2</c:v>
                </c:pt>
                <c:pt idx="11">
                  <c:v>8.7307280409255367E-2</c:v>
                </c:pt>
                <c:pt idx="12">
                  <c:v>9.3747863579545843E-2</c:v>
                </c:pt>
                <c:pt idx="13">
                  <c:v>9.8644586456316574E-2</c:v>
                </c:pt>
                <c:pt idx="14">
                  <c:v>0.10354568278051957</c:v>
                </c:pt>
                <c:pt idx="15">
                  <c:v>0.10850198040983525</c:v>
                </c:pt>
                <c:pt idx="16">
                  <c:v>0.11296847700554516</c:v>
                </c:pt>
                <c:pt idx="17">
                  <c:v>0.11703437900729796</c:v>
                </c:pt>
                <c:pt idx="18">
                  <c:v>0.12312781980779861</c:v>
                </c:pt>
                <c:pt idx="19">
                  <c:v>0.12906548085923014</c:v>
                </c:pt>
                <c:pt idx="20">
                  <c:v>0.13496120066441247</c:v>
                </c:pt>
                <c:pt idx="21">
                  <c:v>0.14094196638765494</c:v>
                </c:pt>
                <c:pt idx="22">
                  <c:v>0.14641868645034734</c:v>
                </c:pt>
                <c:pt idx="23">
                  <c:v>0.15275288535860293</c:v>
                </c:pt>
                <c:pt idx="24">
                  <c:v>0.158905644783258</c:v>
                </c:pt>
                <c:pt idx="25">
                  <c:v>0.16620937255451038</c:v>
                </c:pt>
                <c:pt idx="26">
                  <c:v>0.17300900875124495</c:v>
                </c:pt>
                <c:pt idx="27">
                  <c:v>0.17992457002249015</c:v>
                </c:pt>
                <c:pt idx="28">
                  <c:v>0.18716002514106383</c:v>
                </c:pt>
                <c:pt idx="29">
                  <c:v>0.19464987399140998</c:v>
                </c:pt>
                <c:pt idx="30">
                  <c:v>0.20286918011532157</c:v>
                </c:pt>
                <c:pt idx="31">
                  <c:v>0.21101145716407441</c:v>
                </c:pt>
                <c:pt idx="32">
                  <c:v>0.21942833784896634</c:v>
                </c:pt>
                <c:pt idx="33">
                  <c:v>0.22821313257293552</c:v>
                </c:pt>
                <c:pt idx="34">
                  <c:v>0.2373025234251781</c:v>
                </c:pt>
                <c:pt idx="35">
                  <c:v>0.24679563781671232</c:v>
                </c:pt>
                <c:pt idx="36">
                  <c:v>0.25645300223260514</c:v>
                </c:pt>
                <c:pt idx="37">
                  <c:v>0.26645968631452666</c:v>
                </c:pt>
                <c:pt idx="38">
                  <c:v>0.27682321982995595</c:v>
                </c:pt>
                <c:pt idx="39">
                  <c:v>0.28752997336007968</c:v>
                </c:pt>
                <c:pt idx="40">
                  <c:v>0.29856689433732625</c:v>
                </c:pt>
                <c:pt idx="41">
                  <c:v>0.30995962305957186</c:v>
                </c:pt>
                <c:pt idx="42">
                  <c:v>0.32172567060641688</c:v>
                </c:pt>
                <c:pt idx="43">
                  <c:v>0.33387711435787903</c:v>
                </c:pt>
                <c:pt idx="44">
                  <c:v>0.34640978710754422</c:v>
                </c:pt>
                <c:pt idx="45">
                  <c:v>0.35933236839199278</c:v>
                </c:pt>
                <c:pt idx="46">
                  <c:v>0.37264753824547514</c:v>
                </c:pt>
                <c:pt idx="47">
                  <c:v>0.38637710112686841</c:v>
                </c:pt>
                <c:pt idx="48">
                  <c:v>0.40052895923357767</c:v>
                </c:pt>
                <c:pt idx="49">
                  <c:v>0.41511063252726688</c:v>
                </c:pt>
              </c:numCache>
            </c:numRef>
          </c:yVal>
          <c:smooth val="1"/>
          <c:extLst>
            <c:ext xmlns:c16="http://schemas.microsoft.com/office/drawing/2014/chart" uri="{C3380CC4-5D6E-409C-BE32-E72D297353CC}">
              <c16:uniqueId val="{0000000C-C213-49DD-837E-C5D3DE1D64AD}"/>
            </c:ext>
          </c:extLst>
        </c:ser>
        <c:ser>
          <c:idx val="13"/>
          <c:order val="13"/>
          <c:tx>
            <c:strRef>
              <c:f>'Net Zero 2050 - Valores'!$C$113</c:f>
              <c:strCache>
                <c:ptCount val="1"/>
                <c:pt idx="0">
                  <c:v>Exportación de florícola</c:v>
                </c:pt>
              </c:strCache>
            </c:strRef>
          </c:tx>
          <c:spPr>
            <a:ln w="19050" cap="rnd">
              <a:solidFill>
                <a:schemeClr val="accent2">
                  <a:lumMod val="80000"/>
                  <a:lumOff val="20000"/>
                </a:schemeClr>
              </a:solidFill>
              <a:round/>
            </a:ln>
            <a:effectLst/>
          </c:spPr>
          <c:marker>
            <c:symbol val="none"/>
          </c:marker>
          <c:xVal>
            <c:strRef>
              <c:f>'Net Zero 2050 - Valores'!#REF!</c:f>
              <c:strCache>
                <c:ptCount val="1"/>
                <c:pt idx="0">
                  <c:v>#REF!</c:v>
                </c:pt>
              </c:strCache>
            </c:strRef>
          </c:xVal>
          <c:yVal>
            <c:numRef>
              <c:f>'Net Zero 2050 - Valores'!$D$113:$BB$113</c:f>
              <c:numCache>
                <c:formatCode>0.00</c:formatCode>
                <c:ptCount val="50"/>
                <c:pt idx="1">
                  <c:v>0.16535963294437195</c:v>
                </c:pt>
                <c:pt idx="2">
                  <c:v>0.15726565029117584</c:v>
                </c:pt>
                <c:pt idx="3">
                  <c:v>0.18542298686354974</c:v>
                </c:pt>
                <c:pt idx="4">
                  <c:v>0.18087998283997059</c:v>
                </c:pt>
                <c:pt idx="5">
                  <c:v>0.21294727569532179</c:v>
                </c:pt>
                <c:pt idx="6">
                  <c:v>0.22502484338832995</c:v>
                </c:pt>
                <c:pt idx="7">
                  <c:v>0.23832546781494734</c:v>
                </c:pt>
                <c:pt idx="8">
                  <c:v>0.24983237256318908</c:v>
                </c:pt>
                <c:pt idx="9">
                  <c:v>0.27009813140670658</c:v>
                </c:pt>
                <c:pt idx="10">
                  <c:v>0.25646353374002273</c:v>
                </c:pt>
                <c:pt idx="11">
                  <c:v>0.27168228681085782</c:v>
                </c:pt>
                <c:pt idx="12">
                  <c:v>0.29132109849437132</c:v>
                </c:pt>
                <c:pt idx="13">
                  <c:v>0.30611510340135034</c:v>
                </c:pt>
                <c:pt idx="14">
                  <c:v>0.32088224014186661</c:v>
                </c:pt>
                <c:pt idx="15">
                  <c:v>0.33577995797308019</c:v>
                </c:pt>
                <c:pt idx="16">
                  <c:v>0.34912345959481839</c:v>
                </c:pt>
                <c:pt idx="17">
                  <c:v>0.3611944725909797</c:v>
                </c:pt>
                <c:pt idx="18">
                  <c:v>0.37948178616147349</c:v>
                </c:pt>
                <c:pt idx="19">
                  <c:v>0.39724018542279582</c:v>
                </c:pt>
                <c:pt idx="20">
                  <c:v>0.41482177597468228</c:v>
                </c:pt>
                <c:pt idx="21">
                  <c:v>0.43261711013083115</c:v>
                </c:pt>
                <c:pt idx="22">
                  <c:v>0.44881961732111691</c:v>
                </c:pt>
                <c:pt idx="23">
                  <c:v>0.46760366770495848</c:v>
                </c:pt>
                <c:pt idx="24">
                  <c:v>0.48578284237283248</c:v>
                </c:pt>
                <c:pt idx="25">
                  <c:v>0.50742739627813771</c:v>
                </c:pt>
                <c:pt idx="26">
                  <c:v>0.52747740834243451</c:v>
                </c:pt>
                <c:pt idx="27">
                  <c:v>0.5478271474153944</c:v>
                </c:pt>
                <c:pt idx="28">
                  <c:v>0.56909567275836426</c:v>
                </c:pt>
                <c:pt idx="29">
                  <c:v>0.59108046362337074</c:v>
                </c:pt>
                <c:pt idx="30">
                  <c:v>0.60677520382219063</c:v>
                </c:pt>
                <c:pt idx="31">
                  <c:v>0.62163896578084621</c:v>
                </c:pt>
                <c:pt idx="32">
                  <c:v>0.63671709958809175</c:v>
                </c:pt>
                <c:pt idx="33">
                  <c:v>0.65225467580120799</c:v>
                </c:pt>
                <c:pt idx="34">
                  <c:v>0.66804059059350751</c:v>
                </c:pt>
                <c:pt idx="35">
                  <c:v>0.68432602022860078</c:v>
                </c:pt>
                <c:pt idx="36">
                  <c:v>0.70042169733619253</c:v>
                </c:pt>
                <c:pt idx="37">
                  <c:v>0.71682095081021413</c:v>
                </c:pt>
                <c:pt idx="38">
                  <c:v>0.7335170441332739</c:v>
                </c:pt>
                <c:pt idx="39">
                  <c:v>0.75044777040258903</c:v>
                </c:pt>
                <c:pt idx="40">
                  <c:v>0.76755549575215554</c:v>
                </c:pt>
                <c:pt idx="41">
                  <c:v>0.78488345842153673</c:v>
                </c:pt>
                <c:pt idx="42">
                  <c:v>0.80245153174999462</c:v>
                </c:pt>
                <c:pt idx="43">
                  <c:v>0.82026449279180924</c:v>
                </c:pt>
                <c:pt idx="44">
                  <c:v>0.83828693708231394</c:v>
                </c:pt>
                <c:pt idx="45">
                  <c:v>0.85651561200661441</c:v>
                </c:pt>
                <c:pt idx="46">
                  <c:v>0.87493282310732456</c:v>
                </c:pt>
                <c:pt idx="47">
                  <c:v>0.89356561595544504</c:v>
                </c:pt>
                <c:pt idx="48">
                  <c:v>0.9124072151770185</c:v>
                </c:pt>
                <c:pt idx="49">
                  <c:v>0.9314498251165797</c:v>
                </c:pt>
              </c:numCache>
            </c:numRef>
          </c:yVal>
          <c:smooth val="1"/>
          <c:extLst>
            <c:ext xmlns:c16="http://schemas.microsoft.com/office/drawing/2014/chart" uri="{C3380CC4-5D6E-409C-BE32-E72D297353CC}">
              <c16:uniqueId val="{0000000D-C213-49DD-837E-C5D3DE1D64AD}"/>
            </c:ext>
          </c:extLst>
        </c:ser>
        <c:ser>
          <c:idx val="14"/>
          <c:order val="14"/>
          <c:tx>
            <c:strRef>
              <c:f>'Net Zero 2050 - Valores'!$C$114</c:f>
              <c:strCache>
                <c:ptCount val="1"/>
                <c:pt idx="0">
                  <c:v>Exportación de arroz</c:v>
                </c:pt>
              </c:strCache>
            </c:strRef>
          </c:tx>
          <c:spPr>
            <a:ln w="19050" cap="rnd">
              <a:solidFill>
                <a:schemeClr val="accent3">
                  <a:lumMod val="80000"/>
                  <a:lumOff val="20000"/>
                </a:schemeClr>
              </a:solidFill>
              <a:round/>
            </a:ln>
            <a:effectLst/>
          </c:spPr>
          <c:marker>
            <c:symbol val="none"/>
          </c:marker>
          <c:xVal>
            <c:strRef>
              <c:f>'Net Zero 2050 - Valores'!#REF!</c:f>
              <c:strCache>
                <c:ptCount val="1"/>
                <c:pt idx="0">
                  <c:v>#REF!</c:v>
                </c:pt>
              </c:strCache>
            </c:strRef>
          </c:xVal>
          <c:yVal>
            <c:numRef>
              <c:f>'Net Zero 2050 - Valores'!$D$114:$BB$114</c:f>
              <c:numCache>
                <c:formatCode>0.00</c:formatCode>
                <c:ptCount val="50"/>
                <c:pt idx="1">
                  <c:v>1.9008000508790257E-2</c:v>
                </c:pt>
                <c:pt idx="2">
                  <c:v>1.8039308501066831E-2</c:v>
                </c:pt>
                <c:pt idx="3">
                  <c:v>2.122400540871805E-2</c:v>
                </c:pt>
                <c:pt idx="4">
                  <c:v>2.0660019722379852E-2</c:v>
                </c:pt>
                <c:pt idx="5">
                  <c:v>2.4270987121584708E-2</c:v>
                </c:pt>
                <c:pt idx="6">
                  <c:v>2.5592907185684854E-2</c:v>
                </c:pt>
                <c:pt idx="7">
                  <c:v>2.7047808268660267E-2</c:v>
                </c:pt>
                <c:pt idx="8">
                  <c:v>2.8293161149852697E-2</c:v>
                </c:pt>
                <c:pt idx="9">
                  <c:v>2.992429751515413E-2</c:v>
                </c:pt>
                <c:pt idx="10">
                  <c:v>3.1461387153994602E-2</c:v>
                </c:pt>
                <c:pt idx="11">
                  <c:v>3.3182012381133497E-2</c:v>
                </c:pt>
                <c:pt idx="12">
                  <c:v>3.5248066420175306E-2</c:v>
                </c:pt>
                <c:pt idx="13">
                  <c:v>3.7358382489446562E-2</c:v>
                </c:pt>
                <c:pt idx="14">
                  <c:v>3.9657086123238372E-2</c:v>
                </c:pt>
                <c:pt idx="15">
                  <c:v>4.1693274098381305E-2</c:v>
                </c:pt>
                <c:pt idx="16">
                  <c:v>4.3793167977026481E-2</c:v>
                </c:pt>
                <c:pt idx="17">
                  <c:v>4.6250933821786244E-2</c:v>
                </c:pt>
                <c:pt idx="18">
                  <c:v>4.8784809524407446E-2</c:v>
                </c:pt>
                <c:pt idx="19">
                  <c:v>5.1768558695596933E-2</c:v>
                </c:pt>
                <c:pt idx="20">
                  <c:v>5.4605805190190093E-2</c:v>
                </c:pt>
                <c:pt idx="21">
                  <c:v>5.7698974159312577E-2</c:v>
                </c:pt>
                <c:pt idx="22">
                  <c:v>6.072578175467358E-2</c:v>
                </c:pt>
                <c:pt idx="23">
                  <c:v>6.3925861289617636E-2</c:v>
                </c:pt>
                <c:pt idx="24">
                  <c:v>6.7053523125911507E-2</c:v>
                </c:pt>
                <c:pt idx="25">
                  <c:v>7.0674754120373162E-2</c:v>
                </c:pt>
                <c:pt idx="26">
                  <c:v>7.4212022161147306E-2</c:v>
                </c:pt>
                <c:pt idx="27">
                  <c:v>7.8197276664531579E-2</c:v>
                </c:pt>
                <c:pt idx="28">
                  <c:v>8.2137106516115832E-2</c:v>
                </c:pt>
                <c:pt idx="29">
                  <c:v>8.6248320314491256E-2</c:v>
                </c:pt>
                <c:pt idx="30">
                  <c:v>8.7816134876001595E-2</c:v>
                </c:pt>
                <c:pt idx="31">
                  <c:v>8.923304584502878E-2</c:v>
                </c:pt>
                <c:pt idx="32">
                  <c:v>9.0651194725905437E-2</c:v>
                </c:pt>
                <c:pt idx="33">
                  <c:v>9.2104803672691471E-2</c:v>
                </c:pt>
                <c:pt idx="34">
                  <c:v>9.3563081597329845E-2</c:v>
                </c:pt>
                <c:pt idx="35">
                  <c:v>9.5060440937315249E-2</c:v>
                </c:pt>
                <c:pt idx="36">
                  <c:v>9.6500592499555893E-2</c:v>
                </c:pt>
                <c:pt idx="37">
                  <c:v>9.7951976618734449E-2</c:v>
                </c:pt>
                <c:pt idx="38">
                  <c:v>9.9413039058558805E-2</c:v>
                </c:pt>
                <c:pt idx="39">
                  <c:v>0.10087481110980701</c:v>
                </c:pt>
                <c:pt idx="40">
                  <c:v>0.10232921914626347</c:v>
                </c:pt>
                <c:pt idx="41">
                  <c:v>0.10378178737685317</c:v>
                </c:pt>
                <c:pt idx="42">
                  <c:v>0.10523479341199415</c:v>
                </c:pt>
                <c:pt idx="43">
                  <c:v>0.10668847296422745</c:v>
                </c:pt>
                <c:pt idx="44">
                  <c:v>0.10813786601041731</c:v>
                </c:pt>
                <c:pt idx="45">
                  <c:v>0.10958228414154458</c:v>
                </c:pt>
                <c:pt idx="46">
                  <c:v>0.11101922638912454</c:v>
                </c:pt>
                <c:pt idx="47">
                  <c:v>0.11245190196957422</c:v>
                </c:pt>
                <c:pt idx="48">
                  <c:v>0.11387919201182939</c:v>
                </c:pt>
                <c:pt idx="49">
                  <c:v>0.11529988547358938</c:v>
                </c:pt>
              </c:numCache>
            </c:numRef>
          </c:yVal>
          <c:smooth val="1"/>
          <c:extLst>
            <c:ext xmlns:c16="http://schemas.microsoft.com/office/drawing/2014/chart" uri="{C3380CC4-5D6E-409C-BE32-E72D297353CC}">
              <c16:uniqueId val="{0000000E-C213-49DD-837E-C5D3DE1D64AD}"/>
            </c:ext>
          </c:extLst>
        </c:ser>
        <c:dLbls>
          <c:showLegendKey val="0"/>
          <c:showVal val="0"/>
          <c:showCatName val="0"/>
          <c:showSerName val="0"/>
          <c:showPercent val="0"/>
          <c:showBubbleSize val="0"/>
        </c:dLbls>
        <c:axId val="585311840"/>
        <c:axId val="585314336"/>
      </c:scatterChart>
      <c:valAx>
        <c:axId val="585311840"/>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314336"/>
        <c:crosses val="autoZero"/>
        <c:crossBetween val="midCat"/>
      </c:valAx>
      <c:valAx>
        <c:axId val="585314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311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DDP70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2070 - Valores'!$C$100</c:f>
              <c:strCache>
                <c:ptCount val="1"/>
                <c:pt idx="0">
                  <c:v>Exportación de banano y plátano</c:v>
                </c:pt>
              </c:strCache>
            </c:strRef>
          </c:tx>
          <c:spPr>
            <a:ln w="19050" cap="rnd">
              <a:solidFill>
                <a:schemeClr val="accent1"/>
              </a:solidFill>
              <a:round/>
            </a:ln>
            <a:effectLst/>
          </c:spPr>
          <c:marker>
            <c:symbol val="none"/>
          </c:marker>
          <c:xVal>
            <c:strRef>
              <c:f>'Net Zero 2070 - Valores'!#REF!</c:f>
              <c:strCache>
                <c:ptCount val="1"/>
                <c:pt idx="0">
                  <c:v>#REF!</c:v>
                </c:pt>
              </c:strCache>
            </c:strRef>
          </c:xVal>
          <c:yVal>
            <c:numRef>
              <c:f>'Net Zero 2070 - Valores'!$D$100:$BA$100</c:f>
              <c:numCache>
                <c:formatCode>0.00</c:formatCode>
                <c:ptCount val="50"/>
                <c:pt idx="0" formatCode="General">
                  <c:v>0</c:v>
                </c:pt>
                <c:pt idx="1">
                  <c:v>6.5088953661647171</c:v>
                </c:pt>
                <c:pt idx="2">
                  <c:v>6.5753645666816869</c:v>
                </c:pt>
                <c:pt idx="3">
                  <c:v>6.6425122616723824</c:v>
                </c:pt>
                <c:pt idx="4">
                  <c:v>6.7103453741062209</c:v>
                </c:pt>
                <c:pt idx="5">
                  <c:v>6.7117533639233384</c:v>
                </c:pt>
                <c:pt idx="6">
                  <c:v>6.7117533639233384</c:v>
                </c:pt>
                <c:pt idx="7">
                  <c:v>6.7117533639233384</c:v>
                </c:pt>
                <c:pt idx="8">
                  <c:v>6.7117533639233384</c:v>
                </c:pt>
                <c:pt idx="9">
                  <c:v>6.7117533639233384</c:v>
                </c:pt>
                <c:pt idx="10">
                  <c:v>6.7117533639233384</c:v>
                </c:pt>
                <c:pt idx="11">
                  <c:v>6.7117533639233384</c:v>
                </c:pt>
                <c:pt idx="12">
                  <c:v>6.7117533639233384</c:v>
                </c:pt>
                <c:pt idx="13">
                  <c:v>6.7117533639233384</c:v>
                </c:pt>
                <c:pt idx="14">
                  <c:v>6.7117533639233384</c:v>
                </c:pt>
                <c:pt idx="15">
                  <c:v>6.7117533639233384</c:v>
                </c:pt>
                <c:pt idx="16">
                  <c:v>6.7117533639233384</c:v>
                </c:pt>
                <c:pt idx="17">
                  <c:v>6.7117533639233384</c:v>
                </c:pt>
                <c:pt idx="18">
                  <c:v>6.7117533639233384</c:v>
                </c:pt>
                <c:pt idx="19">
                  <c:v>6.7117533639233384</c:v>
                </c:pt>
                <c:pt idx="20">
                  <c:v>6.7117533639233384</c:v>
                </c:pt>
                <c:pt idx="21">
                  <c:v>6.7117533639233384</c:v>
                </c:pt>
                <c:pt idx="22">
                  <c:v>6.7117533639233384</c:v>
                </c:pt>
                <c:pt idx="23">
                  <c:v>6.7117533639233384</c:v>
                </c:pt>
                <c:pt idx="24">
                  <c:v>6.7117533639233384</c:v>
                </c:pt>
                <c:pt idx="25">
                  <c:v>6.7117533639233384</c:v>
                </c:pt>
                <c:pt idx="26">
                  <c:v>6.7117533639233384</c:v>
                </c:pt>
                <c:pt idx="27">
                  <c:v>6.7117533639233384</c:v>
                </c:pt>
                <c:pt idx="28">
                  <c:v>6.7117533639233384</c:v>
                </c:pt>
                <c:pt idx="29">
                  <c:v>6.7117533639233384</c:v>
                </c:pt>
                <c:pt idx="30">
                  <c:v>6.7117533639233384</c:v>
                </c:pt>
                <c:pt idx="31">
                  <c:v>6.7117533639233384</c:v>
                </c:pt>
                <c:pt idx="32">
                  <c:v>6.7117533639233384</c:v>
                </c:pt>
                <c:pt idx="33">
                  <c:v>6.7117533639233384</c:v>
                </c:pt>
                <c:pt idx="34">
                  <c:v>6.7117533639233384</c:v>
                </c:pt>
                <c:pt idx="35">
                  <c:v>6.7117533639233384</c:v>
                </c:pt>
                <c:pt idx="36">
                  <c:v>6.7117533639233384</c:v>
                </c:pt>
                <c:pt idx="37">
                  <c:v>6.7117533639233384</c:v>
                </c:pt>
                <c:pt idx="38">
                  <c:v>6.7117533639233384</c:v>
                </c:pt>
                <c:pt idx="39">
                  <c:v>6.7117533639233384</c:v>
                </c:pt>
                <c:pt idx="40">
                  <c:v>6.7117533639233384</c:v>
                </c:pt>
                <c:pt idx="41">
                  <c:v>6.7117533639233384</c:v>
                </c:pt>
                <c:pt idx="42">
                  <c:v>6.7117533639233384</c:v>
                </c:pt>
                <c:pt idx="43">
                  <c:v>6.7117533639233384</c:v>
                </c:pt>
                <c:pt idx="44">
                  <c:v>6.7117533639233384</c:v>
                </c:pt>
                <c:pt idx="45">
                  <c:v>6.7117533639233384</c:v>
                </c:pt>
                <c:pt idx="46">
                  <c:v>6.7117533639233384</c:v>
                </c:pt>
                <c:pt idx="47">
                  <c:v>6.7117533639233384</c:v>
                </c:pt>
                <c:pt idx="48">
                  <c:v>6.7117533639233384</c:v>
                </c:pt>
                <c:pt idx="49">
                  <c:v>6.7117533639233384</c:v>
                </c:pt>
              </c:numCache>
            </c:numRef>
          </c:yVal>
          <c:smooth val="1"/>
          <c:extLst>
            <c:ext xmlns:c16="http://schemas.microsoft.com/office/drawing/2014/chart" uri="{C3380CC4-5D6E-409C-BE32-E72D297353CC}">
              <c16:uniqueId val="{00000000-D8C5-45F3-9592-B12379D7D4EA}"/>
            </c:ext>
          </c:extLst>
        </c:ser>
        <c:ser>
          <c:idx val="1"/>
          <c:order val="1"/>
          <c:tx>
            <c:strRef>
              <c:f>'Net Zero 2070 - Valores'!$C$101</c:f>
              <c:strCache>
                <c:ptCount val="1"/>
                <c:pt idx="0">
                  <c:v>Exportación de cacao</c:v>
                </c:pt>
              </c:strCache>
            </c:strRef>
          </c:tx>
          <c:spPr>
            <a:ln w="19050" cap="rnd">
              <a:solidFill>
                <a:schemeClr val="accent2"/>
              </a:solidFill>
              <a:round/>
            </a:ln>
            <a:effectLst/>
          </c:spPr>
          <c:marker>
            <c:symbol val="none"/>
          </c:marker>
          <c:xVal>
            <c:strRef>
              <c:f>'Net Zero 2070 - Valores'!#REF!</c:f>
              <c:strCache>
                <c:ptCount val="1"/>
                <c:pt idx="0">
                  <c:v>#REF!</c:v>
                </c:pt>
              </c:strCache>
            </c:strRef>
          </c:xVal>
          <c:yVal>
            <c:numRef>
              <c:f>'Net Zero 2070 - Valores'!$D$101:$BA$101</c:f>
              <c:numCache>
                <c:formatCode>0.00</c:formatCode>
                <c:ptCount val="50"/>
                <c:pt idx="1">
                  <c:v>0.21515710440965474</c:v>
                </c:pt>
                <c:pt idx="2">
                  <c:v>0.20602440485485612</c:v>
                </c:pt>
                <c:pt idx="3">
                  <c:v>0.24455970437333219</c:v>
                </c:pt>
                <c:pt idx="4">
                  <c:v>0.24017434597411028</c:v>
                </c:pt>
                <c:pt idx="5">
                  <c:v>0.24428291077530401</c:v>
                </c:pt>
                <c:pt idx="6">
                  <c:v>0.24844962943792409</c:v>
                </c:pt>
                <c:pt idx="7">
                  <c:v>0.25267525418271919</c:v>
                </c:pt>
                <c:pt idx="8">
                  <c:v>0.25696054645946637</c:v>
                </c:pt>
                <c:pt idx="9">
                  <c:v>0.26130627705633019</c:v>
                </c:pt>
                <c:pt idx="10">
                  <c:v>0.26571322621048538</c:v>
                </c:pt>
                <c:pt idx="11">
                  <c:v>0.27018218372001801</c:v>
                </c:pt>
                <c:pt idx="12">
                  <c:v>0.27471394905712021</c:v>
                </c:pt>
                <c:pt idx="13">
                  <c:v>0.27930933148259246</c:v>
                </c:pt>
                <c:pt idx="14">
                  <c:v>0.28396915016166846</c:v>
                </c:pt>
                <c:pt idx="15">
                  <c:v>0.29313955133394698</c:v>
                </c:pt>
                <c:pt idx="16">
                  <c:v>0.30065911701525405</c:v>
                </c:pt>
                <c:pt idx="17">
                  <c:v>0.306827234970169</c:v>
                </c:pt>
                <c:pt idx="18">
                  <c:v>0.31796785424816143</c:v>
                </c:pt>
                <c:pt idx="19">
                  <c:v>0.32829718547196857</c:v>
                </c:pt>
                <c:pt idx="20">
                  <c:v>0.33812687738982805</c:v>
                </c:pt>
                <c:pt idx="21">
                  <c:v>0.34778326871670445</c:v>
                </c:pt>
                <c:pt idx="22">
                  <c:v>0.3558332846540882</c:v>
                </c:pt>
                <c:pt idx="23">
                  <c:v>0.36559942664266909</c:v>
                </c:pt>
                <c:pt idx="24">
                  <c:v>0.3745466784516005</c:v>
                </c:pt>
                <c:pt idx="25">
                  <c:v>0.38579571483975994</c:v>
                </c:pt>
                <c:pt idx="26">
                  <c:v>0.39544928268004481</c:v>
                </c:pt>
                <c:pt idx="27">
                  <c:v>0.40496533299687737</c:v>
                </c:pt>
                <c:pt idx="28">
                  <c:v>0.41479266976578877</c:v>
                </c:pt>
                <c:pt idx="29">
                  <c:v>0.42476448873636297</c:v>
                </c:pt>
                <c:pt idx="30">
                  <c:v>0.43588499714773632</c:v>
                </c:pt>
                <c:pt idx="31">
                  <c:v>0.44638491761019189</c:v>
                </c:pt>
                <c:pt idx="32">
                  <c:v>0.45701436477259372</c:v>
                </c:pt>
                <c:pt idx="33">
                  <c:v>0.46794804681304913</c:v>
                </c:pt>
                <c:pt idx="34">
                  <c:v>0.47903319574527858</c:v>
                </c:pt>
                <c:pt idx="35">
                  <c:v>0.49044862962355246</c:v>
                </c:pt>
                <c:pt idx="36">
                  <c:v>0.50169911771005382</c:v>
                </c:pt>
                <c:pt idx="37">
                  <c:v>0.51313712667661338</c:v>
                </c:pt>
                <c:pt idx="38">
                  <c:v>0.52475652731905575</c:v>
                </c:pt>
                <c:pt idx="39">
                  <c:v>0.53651152272810043</c:v>
                </c:pt>
                <c:pt idx="40">
                  <c:v>0.54835968515458844</c:v>
                </c:pt>
                <c:pt idx="41">
                  <c:v>0.56033070671032703</c:v>
                </c:pt>
                <c:pt idx="42">
                  <c:v>0.57243751310510893</c:v>
                </c:pt>
                <c:pt idx="43">
                  <c:v>0.58468221435540324</c:v>
                </c:pt>
                <c:pt idx="44">
                  <c:v>0.59703827912657448</c:v>
                </c:pt>
                <c:pt idx="45">
                  <c:v>0.60950212880359578</c:v>
                </c:pt>
                <c:pt idx="46">
                  <c:v>0.62205991737449673</c:v>
                </c:pt>
                <c:pt idx="47">
                  <c:v>0.63472961802007011</c:v>
                </c:pt>
                <c:pt idx="48">
                  <c:v>0.64750512575004548</c:v>
                </c:pt>
                <c:pt idx="49">
                  <c:v>0.66037962346524171</c:v>
                </c:pt>
              </c:numCache>
            </c:numRef>
          </c:yVal>
          <c:smooth val="1"/>
          <c:extLst>
            <c:ext xmlns:c16="http://schemas.microsoft.com/office/drawing/2014/chart" uri="{C3380CC4-5D6E-409C-BE32-E72D297353CC}">
              <c16:uniqueId val="{00000001-D8C5-45F3-9592-B12379D7D4EA}"/>
            </c:ext>
          </c:extLst>
        </c:ser>
        <c:ser>
          <c:idx val="2"/>
          <c:order val="2"/>
          <c:tx>
            <c:strRef>
              <c:f>'Net Zero 2070 - Valores'!$C$102</c:f>
              <c:strCache>
                <c:ptCount val="1"/>
                <c:pt idx="0">
                  <c:v>Exportación de café</c:v>
                </c:pt>
              </c:strCache>
            </c:strRef>
          </c:tx>
          <c:spPr>
            <a:ln w="19050" cap="rnd">
              <a:solidFill>
                <a:schemeClr val="accent3"/>
              </a:solidFill>
              <a:round/>
            </a:ln>
            <a:effectLst/>
          </c:spPr>
          <c:marker>
            <c:symbol val="none"/>
          </c:marker>
          <c:xVal>
            <c:strRef>
              <c:f>'Net Zero 2070 - Valores'!#REF!</c:f>
              <c:strCache>
                <c:ptCount val="1"/>
                <c:pt idx="0">
                  <c:v>#REF!</c:v>
                </c:pt>
              </c:strCache>
            </c:strRef>
          </c:xVal>
          <c:yVal>
            <c:numRef>
              <c:f>'Net Zero 2070 - Valores'!$D$102:$BA$102</c:f>
              <c:numCache>
                <c:formatCode>0.00</c:formatCode>
                <c:ptCount val="50"/>
                <c:pt idx="1">
                  <c:v>4.0071279715528808E-3</c:v>
                </c:pt>
                <c:pt idx="2">
                  <c:v>3.8136358795617404E-3</c:v>
                </c:pt>
                <c:pt idx="3">
                  <c:v>4.4995609540683171E-3</c:v>
                </c:pt>
                <c:pt idx="4">
                  <c:v>4.3923594442990075E-3</c:v>
                </c:pt>
                <c:pt idx="5">
                  <c:v>5.1746363263749408E-3</c:v>
                </c:pt>
                <c:pt idx="6">
                  <c:v>5.4719002936329426E-3</c:v>
                </c:pt>
                <c:pt idx="7">
                  <c:v>5.7993284705185159E-3</c:v>
                </c:pt>
                <c:pt idx="8">
                  <c:v>6.0835221927306275E-3</c:v>
                </c:pt>
                <c:pt idx="9">
                  <c:v>6.4524776484016465E-3</c:v>
                </c:pt>
                <c:pt idx="10">
                  <c:v>6.0107502397736198E-3</c:v>
                </c:pt>
                <c:pt idx="11">
                  <c:v>6.2468647514609364E-3</c:v>
                </c:pt>
                <c:pt idx="12">
                  <c:v>6.5715834191586442E-3</c:v>
                </c:pt>
                <c:pt idx="13">
                  <c:v>6.7745388932607051E-3</c:v>
                </c:pt>
                <c:pt idx="14">
                  <c:v>6.9668610709596734E-3</c:v>
                </c:pt>
                <c:pt idx="15">
                  <c:v>7.1522439241463384E-3</c:v>
                </c:pt>
                <c:pt idx="16">
                  <c:v>7.2956207413672133E-3</c:v>
                </c:pt>
                <c:pt idx="17">
                  <c:v>7.4049064328244874E-3</c:v>
                </c:pt>
                <c:pt idx="18">
                  <c:v>7.6324553487991456E-3</c:v>
                </c:pt>
                <c:pt idx="19">
                  <c:v>7.8382834326147718E-3</c:v>
                </c:pt>
                <c:pt idx="20">
                  <c:v>8.0301448846994902E-3</c:v>
                </c:pt>
                <c:pt idx="21">
                  <c:v>8.2159761556173522E-3</c:v>
                </c:pt>
                <c:pt idx="22">
                  <c:v>8.3622000007916586E-3</c:v>
                </c:pt>
                <c:pt idx="23">
                  <c:v>8.5471134332440607E-3</c:v>
                </c:pt>
                <c:pt idx="24">
                  <c:v>8.7111635814869637E-3</c:v>
                </c:pt>
                <c:pt idx="25">
                  <c:v>8.9268851563878981E-3</c:v>
                </c:pt>
                <c:pt idx="26">
                  <c:v>9.1037755095690065E-3</c:v>
                </c:pt>
                <c:pt idx="27">
                  <c:v>9.2758233171664761E-3</c:v>
                </c:pt>
                <c:pt idx="28">
                  <c:v>9.4533349459129945E-3</c:v>
                </c:pt>
                <c:pt idx="29">
                  <c:v>9.6324511677489955E-3</c:v>
                </c:pt>
                <c:pt idx="30">
                  <c:v>9.8358133633169031E-3</c:v>
                </c:pt>
                <c:pt idx="31">
                  <c:v>1.0023341631628657E-2</c:v>
                </c:pt>
                <c:pt idx="32">
                  <c:v>1.0212034481113047E-2</c:v>
                </c:pt>
                <c:pt idx="33">
                  <c:v>1.0405765219234475E-2</c:v>
                </c:pt>
                <c:pt idx="34">
                  <c:v>1.0601085658372256E-2</c:v>
                </c:pt>
                <c:pt idx="35">
                  <c:v>1.0801916738944622E-2</c:v>
                </c:pt>
                <c:pt idx="36">
                  <c:v>1.0997329868691452E-2</c:v>
                </c:pt>
                <c:pt idx="37">
                  <c:v>1.1195096745026001E-2</c:v>
                </c:pt>
                <c:pt idx="38">
                  <c:v>1.1395056469124643E-2</c:v>
                </c:pt>
                <c:pt idx="39">
                  <c:v>1.15961938629634E-2</c:v>
                </c:pt>
                <c:pt idx="40">
                  <c:v>1.1797585074231398E-2</c:v>
                </c:pt>
                <c:pt idx="41">
                  <c:v>1.1999867732482294E-2</c:v>
                </c:pt>
                <c:pt idx="42">
                  <c:v>1.2203310415504043E-2</c:v>
                </c:pt>
                <c:pt idx="43">
                  <c:v>1.2407947340602188E-2</c:v>
                </c:pt>
                <c:pt idx="44">
                  <c:v>1.2613207066213938E-2</c:v>
                </c:pt>
                <c:pt idx="45">
                  <c:v>1.2819011143452796E-2</c:v>
                </c:pt>
                <c:pt idx="46">
                  <c:v>1.3025067543617874E-2</c:v>
                </c:pt>
                <c:pt idx="47">
                  <c:v>1.3231752708794897E-2</c:v>
                </c:pt>
                <c:pt idx="48">
                  <c:v>1.3438936735733931E-2</c:v>
                </c:pt>
                <c:pt idx="49">
                  <c:v>1.3646477280510494E-2</c:v>
                </c:pt>
              </c:numCache>
            </c:numRef>
          </c:yVal>
          <c:smooth val="1"/>
          <c:extLst>
            <c:ext xmlns:c16="http://schemas.microsoft.com/office/drawing/2014/chart" uri="{C3380CC4-5D6E-409C-BE32-E72D297353CC}">
              <c16:uniqueId val="{00000002-D8C5-45F3-9592-B12379D7D4EA}"/>
            </c:ext>
          </c:extLst>
        </c:ser>
        <c:ser>
          <c:idx val="3"/>
          <c:order val="3"/>
          <c:tx>
            <c:strRef>
              <c:f>'Net Zero 2070 - Valores'!$C$103</c:f>
              <c:strCache>
                <c:ptCount val="1"/>
                <c:pt idx="0">
                  <c:v>Exportación de caña de azúcar</c:v>
                </c:pt>
              </c:strCache>
            </c:strRef>
          </c:tx>
          <c:spPr>
            <a:ln w="19050" cap="rnd">
              <a:solidFill>
                <a:schemeClr val="accent4"/>
              </a:solidFill>
              <a:round/>
            </a:ln>
            <a:effectLst/>
          </c:spPr>
          <c:marker>
            <c:symbol val="none"/>
          </c:marker>
          <c:xVal>
            <c:strRef>
              <c:f>'Net Zero 2070 - Valores'!#REF!</c:f>
              <c:strCache>
                <c:ptCount val="1"/>
                <c:pt idx="0">
                  <c:v>#REF!</c:v>
                </c:pt>
              </c:strCache>
            </c:strRef>
          </c:xVal>
          <c:yVal>
            <c:numRef>
              <c:f>'Net Zero 2070 - Valores'!$D$103:$BA$103</c:f>
              <c:numCache>
                <c:formatCode>0.00</c:formatCode>
                <c:ptCount val="50"/>
                <c:pt idx="1">
                  <c:v>2.1577507594381373E-2</c:v>
                </c:pt>
                <c:pt idx="2">
                  <c:v>2.0535595004107066E-2</c:v>
                </c:pt>
                <c:pt idx="3">
                  <c:v>2.4229151488805556E-2</c:v>
                </c:pt>
                <c:pt idx="4">
                  <c:v>2.3651894808310203E-2</c:v>
                </c:pt>
                <c:pt idx="5">
                  <c:v>2.786428470045621E-2</c:v>
                </c:pt>
                <c:pt idx="6">
                  <c:v>2.4042370118467105E-2</c:v>
                </c:pt>
                <c:pt idx="7">
                  <c:v>2.4042370118467105E-2</c:v>
                </c:pt>
                <c:pt idx="8">
                  <c:v>2.4042370118467105E-2</c:v>
                </c:pt>
                <c:pt idx="9">
                  <c:v>2.4042370118467105E-2</c:v>
                </c:pt>
                <c:pt idx="10">
                  <c:v>2.4042370118467105E-2</c:v>
                </c:pt>
                <c:pt idx="11">
                  <c:v>2.4042370118467105E-2</c:v>
                </c:pt>
                <c:pt idx="12">
                  <c:v>2.4042370118467105E-2</c:v>
                </c:pt>
                <c:pt idx="13">
                  <c:v>2.4042370118467105E-2</c:v>
                </c:pt>
                <c:pt idx="14">
                  <c:v>2.4042370118467105E-2</c:v>
                </c:pt>
                <c:pt idx="15">
                  <c:v>2.4042370118467105E-2</c:v>
                </c:pt>
                <c:pt idx="16">
                  <c:v>2.4042370118467105E-2</c:v>
                </c:pt>
                <c:pt idx="17">
                  <c:v>2.4042370118467105E-2</c:v>
                </c:pt>
                <c:pt idx="18">
                  <c:v>2.4042370118467105E-2</c:v>
                </c:pt>
                <c:pt idx="19">
                  <c:v>2.4042370118467105E-2</c:v>
                </c:pt>
                <c:pt idx="20">
                  <c:v>2.4042370118467105E-2</c:v>
                </c:pt>
                <c:pt idx="21">
                  <c:v>2.4042370118467105E-2</c:v>
                </c:pt>
                <c:pt idx="22">
                  <c:v>2.4042370118467105E-2</c:v>
                </c:pt>
                <c:pt idx="23">
                  <c:v>2.4042370118467105E-2</c:v>
                </c:pt>
                <c:pt idx="24">
                  <c:v>2.4042370118467105E-2</c:v>
                </c:pt>
                <c:pt idx="25">
                  <c:v>2.4042370118467105E-2</c:v>
                </c:pt>
                <c:pt idx="26">
                  <c:v>2.4042370118467105E-2</c:v>
                </c:pt>
                <c:pt idx="27">
                  <c:v>2.4042370118467105E-2</c:v>
                </c:pt>
                <c:pt idx="28">
                  <c:v>2.4042370118467105E-2</c:v>
                </c:pt>
                <c:pt idx="29">
                  <c:v>2.4042370118467105E-2</c:v>
                </c:pt>
                <c:pt idx="30">
                  <c:v>2.4042370118467105E-2</c:v>
                </c:pt>
                <c:pt idx="31">
                  <c:v>2.4042370118467105E-2</c:v>
                </c:pt>
                <c:pt idx="32">
                  <c:v>2.4042370118467105E-2</c:v>
                </c:pt>
                <c:pt idx="33">
                  <c:v>2.4042370118467105E-2</c:v>
                </c:pt>
                <c:pt idx="34">
                  <c:v>2.4042370118467105E-2</c:v>
                </c:pt>
                <c:pt idx="35">
                  <c:v>2.4042370118467105E-2</c:v>
                </c:pt>
                <c:pt idx="36">
                  <c:v>2.4042370118467105E-2</c:v>
                </c:pt>
                <c:pt idx="37">
                  <c:v>2.4042370118467105E-2</c:v>
                </c:pt>
                <c:pt idx="38">
                  <c:v>2.4042370118467105E-2</c:v>
                </c:pt>
                <c:pt idx="39">
                  <c:v>2.4042370118467105E-2</c:v>
                </c:pt>
                <c:pt idx="40">
                  <c:v>2.4042370118467105E-2</c:v>
                </c:pt>
                <c:pt idx="41">
                  <c:v>2.4042370118467105E-2</c:v>
                </c:pt>
                <c:pt idx="42">
                  <c:v>2.4042370118467105E-2</c:v>
                </c:pt>
                <c:pt idx="43">
                  <c:v>2.4042370118467105E-2</c:v>
                </c:pt>
                <c:pt idx="44">
                  <c:v>2.4042370118467105E-2</c:v>
                </c:pt>
                <c:pt idx="45">
                  <c:v>2.4042370118467105E-2</c:v>
                </c:pt>
                <c:pt idx="46">
                  <c:v>2.4042370118467105E-2</c:v>
                </c:pt>
                <c:pt idx="47">
                  <c:v>2.4042370118467105E-2</c:v>
                </c:pt>
                <c:pt idx="48">
                  <c:v>2.4042370118467105E-2</c:v>
                </c:pt>
                <c:pt idx="49">
                  <c:v>2.4042370118467105E-2</c:v>
                </c:pt>
              </c:numCache>
            </c:numRef>
          </c:yVal>
          <c:smooth val="1"/>
          <c:extLst>
            <c:ext xmlns:c16="http://schemas.microsoft.com/office/drawing/2014/chart" uri="{C3380CC4-5D6E-409C-BE32-E72D297353CC}">
              <c16:uniqueId val="{00000003-D8C5-45F3-9592-B12379D7D4EA}"/>
            </c:ext>
          </c:extLst>
        </c:ser>
        <c:ser>
          <c:idx val="4"/>
          <c:order val="4"/>
          <c:tx>
            <c:strRef>
              <c:f>'Net Zero 2070 - Valores'!$C$104</c:f>
              <c:strCache>
                <c:ptCount val="1"/>
                <c:pt idx="0">
                  <c:v>Exportación de maiz</c:v>
                </c:pt>
              </c:strCache>
            </c:strRef>
          </c:tx>
          <c:spPr>
            <a:ln w="19050" cap="rnd">
              <a:solidFill>
                <a:schemeClr val="accent5"/>
              </a:solidFill>
              <a:round/>
            </a:ln>
            <a:effectLst/>
          </c:spPr>
          <c:marker>
            <c:symbol val="none"/>
          </c:marker>
          <c:xVal>
            <c:strRef>
              <c:f>'Net Zero 2070 - Valores'!#REF!</c:f>
              <c:strCache>
                <c:ptCount val="1"/>
                <c:pt idx="0">
                  <c:v>#REF!</c:v>
                </c:pt>
              </c:strCache>
            </c:strRef>
          </c:xVal>
          <c:yVal>
            <c:numRef>
              <c:f>'Net Zero 2070 - Valores'!$D$104:$BA$104</c:f>
              <c:numCache>
                <c:formatCode>0.00</c:formatCode>
                <c:ptCount val="50"/>
                <c:pt idx="1">
                  <c:v>4.5886569916409048E-3</c:v>
                </c:pt>
                <c:pt idx="2">
                  <c:v>4.367084621842654E-3</c:v>
                </c:pt>
                <c:pt idx="3">
                  <c:v>5.1525536438510322E-3</c:v>
                </c:pt>
                <c:pt idx="4">
                  <c:v>5.029794660157183E-3</c:v>
                </c:pt>
                <c:pt idx="5">
                  <c:v>5.9255984153203656E-3</c:v>
                </c:pt>
                <c:pt idx="6">
                  <c:v>6.2660024132470404E-3</c:v>
                </c:pt>
                <c:pt idx="7">
                  <c:v>6.640948160872906E-3</c:v>
                </c:pt>
                <c:pt idx="8">
                  <c:v>6.9663851121424258E-3</c:v>
                </c:pt>
                <c:pt idx="9">
                  <c:v>7.3888847286478487E-3</c:v>
                </c:pt>
                <c:pt idx="10">
                  <c:v>6.8830522280665107E-3</c:v>
                </c:pt>
                <c:pt idx="11">
                  <c:v>7.1534325384972064E-3</c:v>
                </c:pt>
                <c:pt idx="12">
                  <c:v>7.5252755630832446E-3</c:v>
                </c:pt>
                <c:pt idx="13">
                  <c:v>7.7576846755054163E-3</c:v>
                </c:pt>
                <c:pt idx="14">
                  <c:v>7.9779173487843913E-3</c:v>
                </c:pt>
                <c:pt idx="15">
                  <c:v>8.1902036374792431E-3</c:v>
                </c:pt>
                <c:pt idx="16">
                  <c:v>8.3543878211260747E-3</c:v>
                </c:pt>
                <c:pt idx="17">
                  <c:v>8.4795334505525233E-3</c:v>
                </c:pt>
                <c:pt idx="18">
                  <c:v>8.7401050947923942E-3</c:v>
                </c:pt>
                <c:pt idx="19">
                  <c:v>8.9758037005225333E-3</c:v>
                </c:pt>
                <c:pt idx="20">
                  <c:v>9.195508786006279E-3</c:v>
                </c:pt>
                <c:pt idx="21">
                  <c:v>9.4083085684477652E-3</c:v>
                </c:pt>
                <c:pt idx="22">
                  <c:v>9.5757529511244499E-3</c:v>
                </c:pt>
                <c:pt idx="23">
                  <c:v>9.7875016950368376E-3</c:v>
                </c:pt>
                <c:pt idx="24">
                  <c:v>9.9753593988736178E-3</c:v>
                </c:pt>
                <c:pt idx="25">
                  <c:v>1.0222387275183653E-2</c:v>
                </c:pt>
                <c:pt idx="26">
                  <c:v>1.0424948601310824E-2</c:v>
                </c:pt>
                <c:pt idx="27">
                  <c:v>1.0621964613984236E-2</c:v>
                </c:pt>
                <c:pt idx="28">
                  <c:v>1.0825237377452002E-2</c:v>
                </c:pt>
                <c:pt idx="29">
                  <c:v>1.1030347598408152E-2</c:v>
                </c:pt>
                <c:pt idx="30">
                  <c:v>1.1263222457197131E-2</c:v>
                </c:pt>
                <c:pt idx="31">
                  <c:v>1.1477965511481614E-2</c:v>
                </c:pt>
                <c:pt idx="32">
                  <c:v>1.1694042155204976E-2</c:v>
                </c:pt>
                <c:pt idx="33">
                  <c:v>1.1915887804330616E-2</c:v>
                </c:pt>
                <c:pt idx="34">
                  <c:v>1.2139553857678287E-2</c:v>
                </c:pt>
                <c:pt idx="35">
                  <c:v>1.2369530276836294E-2</c:v>
                </c:pt>
                <c:pt idx="36">
                  <c:v>1.2593302472393653E-2</c:v>
                </c:pt>
                <c:pt idx="37">
                  <c:v>1.2819769998824171E-2</c:v>
                </c:pt>
                <c:pt idx="38">
                  <c:v>1.304874860707983E-2</c:v>
                </c:pt>
                <c:pt idx="39">
                  <c:v>1.3279075792802963E-2</c:v>
                </c:pt>
                <c:pt idx="40">
                  <c:v>1.3509693630864739E-2</c:v>
                </c:pt>
                <c:pt idx="41">
                  <c:v>1.3741332285947649E-2</c:v>
                </c:pt>
                <c:pt idx="42">
                  <c:v>1.3974299312823568E-2</c:v>
                </c:pt>
                <c:pt idx="43">
                  <c:v>1.4208633894540412E-2</c:v>
                </c:pt>
                <c:pt idx="44">
                  <c:v>1.4443681659852103E-2</c:v>
                </c:pt>
                <c:pt idx="45">
                  <c:v>1.467935277508392E-2</c:v>
                </c:pt>
                <c:pt idx="46">
                  <c:v>1.4915312831264238E-2</c:v>
                </c:pt>
                <c:pt idx="47">
                  <c:v>1.5151992901127009E-2</c:v>
                </c:pt>
                <c:pt idx="48">
                  <c:v>1.5389244229390364E-2</c:v>
                </c:pt>
                <c:pt idx="49">
                  <c:v>1.562690381465881E-2</c:v>
                </c:pt>
              </c:numCache>
            </c:numRef>
          </c:yVal>
          <c:smooth val="1"/>
          <c:extLst>
            <c:ext xmlns:c16="http://schemas.microsoft.com/office/drawing/2014/chart" uri="{C3380CC4-5D6E-409C-BE32-E72D297353CC}">
              <c16:uniqueId val="{00000004-D8C5-45F3-9592-B12379D7D4EA}"/>
            </c:ext>
          </c:extLst>
        </c:ser>
        <c:ser>
          <c:idx val="5"/>
          <c:order val="5"/>
          <c:tx>
            <c:strRef>
              <c:f>'Net Zero 2070 - Valores'!$C$105</c:f>
              <c:strCache>
                <c:ptCount val="1"/>
                <c:pt idx="0">
                  <c:v>Exportación de palma africana</c:v>
                </c:pt>
              </c:strCache>
            </c:strRef>
          </c:tx>
          <c:spPr>
            <a:ln w="19050" cap="rnd">
              <a:solidFill>
                <a:schemeClr val="accent6"/>
              </a:solidFill>
              <a:round/>
            </a:ln>
            <a:effectLst/>
          </c:spPr>
          <c:marker>
            <c:symbol val="none"/>
          </c:marker>
          <c:xVal>
            <c:strRef>
              <c:f>'Net Zero 2070 - Valores'!#REF!</c:f>
              <c:strCache>
                <c:ptCount val="1"/>
                <c:pt idx="0">
                  <c:v>#REF!</c:v>
                </c:pt>
              </c:strCache>
            </c:strRef>
          </c:xVal>
          <c:yVal>
            <c:numRef>
              <c:f>'Net Zero 2070 - Valores'!$D$105:$BA$105</c:f>
              <c:numCache>
                <c:formatCode>0.00</c:formatCode>
                <c:ptCount val="50"/>
                <c:pt idx="1">
                  <c:v>0.11146448783966179</c:v>
                </c:pt>
                <c:pt idx="2">
                  <c:v>0.10599372379499039</c:v>
                </c:pt>
                <c:pt idx="3">
                  <c:v>0.12495370314034071</c:v>
                </c:pt>
                <c:pt idx="4">
                  <c:v>0.12187521217247133</c:v>
                </c:pt>
                <c:pt idx="5">
                  <c:v>0.1434618135839667</c:v>
                </c:pt>
                <c:pt idx="6">
                  <c:v>0.15157727040279401</c:v>
                </c:pt>
                <c:pt idx="7">
                  <c:v>0.16051421071098204</c:v>
                </c:pt>
                <c:pt idx="8">
                  <c:v>0.16824075128412419</c:v>
                </c:pt>
                <c:pt idx="9">
                  <c:v>0.17829673146002945</c:v>
                </c:pt>
                <c:pt idx="10">
                  <c:v>0.16595363642811689</c:v>
                </c:pt>
                <c:pt idx="11">
                  <c:v>0.17233038501501508</c:v>
                </c:pt>
                <c:pt idx="12">
                  <c:v>0.18113896824764364</c:v>
                </c:pt>
                <c:pt idx="13">
                  <c:v>0.18657960053784128</c:v>
                </c:pt>
                <c:pt idx="14">
                  <c:v>0.19171873998736544</c:v>
                </c:pt>
                <c:pt idx="15">
                  <c:v>0.19665870421247256</c:v>
                </c:pt>
                <c:pt idx="16">
                  <c:v>0.20043658127645969</c:v>
                </c:pt>
                <c:pt idx="17">
                  <c:v>0.2032725028673088</c:v>
                </c:pt>
                <c:pt idx="18">
                  <c:v>0.2093476516050452</c:v>
                </c:pt>
                <c:pt idx="19">
                  <c:v>0.21481766186680584</c:v>
                </c:pt>
                <c:pt idx="20">
                  <c:v>0.21989636044494931</c:v>
                </c:pt>
                <c:pt idx="21">
                  <c:v>0.2248018627944619</c:v>
                </c:pt>
                <c:pt idx="22">
                  <c:v>0.22861661873642714</c:v>
                </c:pt>
                <c:pt idx="23">
                  <c:v>0.23348213763236458</c:v>
                </c:pt>
                <c:pt idx="24">
                  <c:v>0.23777037497898412</c:v>
                </c:pt>
                <c:pt idx="25">
                  <c:v>0.24346096263605776</c:v>
                </c:pt>
                <c:pt idx="26">
                  <c:v>0.24808423845954142</c:v>
                </c:pt>
                <c:pt idx="27">
                  <c:v>0.25256826352076089</c:v>
                </c:pt>
                <c:pt idx="28">
                  <c:v>0.25719378177548702</c:v>
                </c:pt>
                <c:pt idx="29">
                  <c:v>0.26185554324267191</c:v>
                </c:pt>
                <c:pt idx="30">
                  <c:v>0.26716846877917888</c:v>
                </c:pt>
                <c:pt idx="31">
                  <c:v>0.27204318383714998</c:v>
                </c:pt>
                <c:pt idx="32">
                  <c:v>0.2769417354337067</c:v>
                </c:pt>
                <c:pt idx="33">
                  <c:v>0.28196902751372033</c:v>
                </c:pt>
                <c:pt idx="34">
                  <c:v>0.28703139333253169</c:v>
                </c:pt>
                <c:pt idx="35">
                  <c:v>0.29223483065344613</c:v>
                </c:pt>
                <c:pt idx="36">
                  <c:v>0.2972835805609062</c:v>
                </c:pt>
                <c:pt idx="37">
                  <c:v>0.30238793825371246</c:v>
                </c:pt>
                <c:pt idx="38">
                  <c:v>0.30754343307959875</c:v>
                </c:pt>
                <c:pt idx="39">
                  <c:v>0.31272257080578836</c:v>
                </c:pt>
                <c:pt idx="40">
                  <c:v>0.31790040571199452</c:v>
                </c:pt>
                <c:pt idx="41">
                  <c:v>0.32309411403921207</c:v>
                </c:pt>
                <c:pt idx="42">
                  <c:v>0.32831088871332437</c:v>
                </c:pt>
                <c:pt idx="43">
                  <c:v>0.33355159977045989</c:v>
                </c:pt>
                <c:pt idx="44">
                  <c:v>0.33880084604926886</c:v>
                </c:pt>
                <c:pt idx="45">
                  <c:v>0.34405650686964151</c:v>
                </c:pt>
                <c:pt idx="46">
                  <c:v>0.34931074040980903</c:v>
                </c:pt>
                <c:pt idx="47">
                  <c:v>0.35457364274271086</c:v>
                </c:pt>
                <c:pt idx="48">
                  <c:v>0.35984172017023841</c:v>
                </c:pt>
                <c:pt idx="49">
                  <c:v>0.3651111571595651</c:v>
                </c:pt>
              </c:numCache>
            </c:numRef>
          </c:yVal>
          <c:smooth val="1"/>
          <c:extLst>
            <c:ext xmlns:c16="http://schemas.microsoft.com/office/drawing/2014/chart" uri="{C3380CC4-5D6E-409C-BE32-E72D297353CC}">
              <c16:uniqueId val="{00000005-D8C5-45F3-9592-B12379D7D4EA}"/>
            </c:ext>
          </c:extLst>
        </c:ser>
        <c:ser>
          <c:idx val="6"/>
          <c:order val="6"/>
          <c:tx>
            <c:strRef>
              <c:f>'Net Zero 2070 - Valores'!$C$106</c:f>
              <c:strCache>
                <c:ptCount val="1"/>
                <c:pt idx="0">
                  <c:v>Exportación de soya</c:v>
                </c:pt>
              </c:strCache>
            </c:strRef>
          </c:tx>
          <c:spPr>
            <a:ln w="19050" cap="rnd">
              <a:solidFill>
                <a:schemeClr val="accent1">
                  <a:lumMod val="60000"/>
                </a:schemeClr>
              </a:solidFill>
              <a:round/>
            </a:ln>
            <a:effectLst/>
          </c:spPr>
          <c:marker>
            <c:symbol val="none"/>
          </c:marker>
          <c:xVal>
            <c:strRef>
              <c:f>'Net Zero 2070 - Valores'!#REF!</c:f>
              <c:strCache>
                <c:ptCount val="1"/>
                <c:pt idx="0">
                  <c:v>#REF!</c:v>
                </c:pt>
              </c:strCache>
            </c:strRef>
          </c:xVal>
          <c:yVal>
            <c:numRef>
              <c:f>'Net Zero 2070 - Valores'!$D$106:$BA$106</c:f>
              <c:numCache>
                <c:formatCode>0.00</c:formatCode>
                <c:ptCount val="50"/>
                <c:pt idx="1">
                  <c:v>8.8825965661454287E-6</c:v>
                </c:pt>
                <c:pt idx="2">
                  <c:v>8.453682839380805E-6</c:v>
                </c:pt>
                <c:pt idx="3">
                  <c:v>9.9741722658953924E-6</c:v>
                </c:pt>
                <c:pt idx="4">
                  <c:v>9.7365387864249697E-6</c:v>
                </c:pt>
                <c:pt idx="5">
                  <c:v>1.1470611168396677E-5</c:v>
                </c:pt>
                <c:pt idx="6">
                  <c:v>1.2129555907264278E-5</c:v>
                </c:pt>
                <c:pt idx="7">
                  <c:v>1.2855365619429682E-5</c:v>
                </c:pt>
                <c:pt idx="8">
                  <c:v>1.3485337559175636E-5</c:v>
                </c:pt>
                <c:pt idx="9">
                  <c:v>1.4303200748688738E-5</c:v>
                </c:pt>
                <c:pt idx="10">
                  <c:v>1.3324024043852301E-5</c:v>
                </c:pt>
                <c:pt idx="11">
                  <c:v>1.3847418845719384E-5</c:v>
                </c:pt>
                <c:pt idx="12">
                  <c:v>1.4567222391577428E-5</c:v>
                </c:pt>
                <c:pt idx="13">
                  <c:v>1.5017113588002701E-5</c:v>
                </c:pt>
                <c:pt idx="14">
                  <c:v>1.5443433966928766E-5</c:v>
                </c:pt>
                <c:pt idx="15">
                  <c:v>1.5854371952145341E-5</c:v>
                </c:pt>
                <c:pt idx="16">
                  <c:v>1.617219519945215E-5</c:v>
                </c:pt>
                <c:pt idx="17">
                  <c:v>1.6414448682382232E-5</c:v>
                </c:pt>
                <c:pt idx="18">
                  <c:v>1.6918856136804994E-5</c:v>
                </c:pt>
                <c:pt idx="19">
                  <c:v>1.7375115044314382E-5</c:v>
                </c:pt>
                <c:pt idx="20">
                  <c:v>1.7800414133226083E-5</c:v>
                </c:pt>
                <c:pt idx="21">
                  <c:v>1.8212346125576206E-5</c:v>
                </c:pt>
                <c:pt idx="22">
                  <c:v>1.8536480376904474E-5</c:v>
                </c:pt>
                <c:pt idx="23">
                  <c:v>1.8946377797639247E-5</c:v>
                </c:pt>
                <c:pt idx="24">
                  <c:v>1.9310027597155277E-5</c:v>
                </c:pt>
                <c:pt idx="25">
                  <c:v>1.9788217396447816E-5</c:v>
                </c:pt>
                <c:pt idx="26">
                  <c:v>2.018033006539327E-5</c:v>
                </c:pt>
                <c:pt idx="27">
                  <c:v>2.0561708268390655E-5</c:v>
                </c:pt>
                <c:pt idx="28">
                  <c:v>2.0955198118267904E-5</c:v>
                </c:pt>
                <c:pt idx="29">
                  <c:v>2.1352244868044767E-5</c:v>
                </c:pt>
                <c:pt idx="30">
                  <c:v>2.1803037643527978E-5</c:v>
                </c:pt>
                <c:pt idx="31">
                  <c:v>2.2218731368303657E-5</c:v>
                </c:pt>
                <c:pt idx="32">
                  <c:v>2.2637006619009858E-5</c:v>
                </c:pt>
                <c:pt idx="33">
                  <c:v>2.3066449352411589E-5</c:v>
                </c:pt>
                <c:pt idx="34">
                  <c:v>2.3499415974459481E-5</c:v>
                </c:pt>
                <c:pt idx="35">
                  <c:v>2.3944598029880526E-5</c:v>
                </c:pt>
                <c:pt idx="36">
                  <c:v>2.4377770119113351E-5</c:v>
                </c:pt>
                <c:pt idx="37">
                  <c:v>2.4816159756045619E-5</c:v>
                </c:pt>
                <c:pt idx="38">
                  <c:v>2.5259410276437522E-5</c:v>
                </c:pt>
                <c:pt idx="39">
                  <c:v>2.5705271336148861E-5</c:v>
                </c:pt>
                <c:pt idx="40">
                  <c:v>2.6151695032720912E-5</c:v>
                </c:pt>
                <c:pt idx="41">
                  <c:v>2.6600094798913398E-5</c:v>
                </c:pt>
                <c:pt idx="42">
                  <c:v>2.7051065990865708E-5</c:v>
                </c:pt>
                <c:pt idx="43">
                  <c:v>2.750468445802956E-5</c:v>
                </c:pt>
                <c:pt idx="44">
                  <c:v>2.7959683486469822E-5</c:v>
                </c:pt>
                <c:pt idx="45">
                  <c:v>2.8415889178616538E-5</c:v>
                </c:pt>
                <c:pt idx="46">
                  <c:v>2.8872654194739278E-5</c:v>
                </c:pt>
                <c:pt idx="47">
                  <c:v>2.9330812993631772E-5</c:v>
                </c:pt>
                <c:pt idx="48">
                  <c:v>2.9790077618913058E-5</c:v>
                </c:pt>
                <c:pt idx="49">
                  <c:v>3.025013253690062E-5</c:v>
                </c:pt>
              </c:numCache>
            </c:numRef>
          </c:yVal>
          <c:smooth val="1"/>
          <c:extLst>
            <c:ext xmlns:c16="http://schemas.microsoft.com/office/drawing/2014/chart" uri="{C3380CC4-5D6E-409C-BE32-E72D297353CC}">
              <c16:uniqueId val="{00000006-D8C5-45F3-9592-B12379D7D4EA}"/>
            </c:ext>
          </c:extLst>
        </c:ser>
        <c:ser>
          <c:idx val="7"/>
          <c:order val="7"/>
          <c:tx>
            <c:strRef>
              <c:f>'Net Zero 2070 - Valores'!$C$107</c:f>
              <c:strCache>
                <c:ptCount val="1"/>
                <c:pt idx="0">
                  <c:v>Exportación de palmito</c:v>
                </c:pt>
              </c:strCache>
            </c:strRef>
          </c:tx>
          <c:spPr>
            <a:ln w="19050" cap="rnd">
              <a:solidFill>
                <a:schemeClr val="accent2">
                  <a:lumMod val="60000"/>
                </a:schemeClr>
              </a:solidFill>
              <a:round/>
            </a:ln>
            <a:effectLst/>
          </c:spPr>
          <c:marker>
            <c:symbol val="none"/>
          </c:marker>
          <c:xVal>
            <c:strRef>
              <c:f>'Net Zero 2070 - Valores'!#REF!</c:f>
              <c:strCache>
                <c:ptCount val="1"/>
                <c:pt idx="0">
                  <c:v>#REF!</c:v>
                </c:pt>
              </c:strCache>
            </c:strRef>
          </c:xVal>
          <c:yVal>
            <c:numRef>
              <c:f>'Net Zero 2070 - Valores'!$D$107:$BA$107</c:f>
              <c:numCache>
                <c:formatCode>0.00</c:formatCode>
                <c:ptCount val="50"/>
                <c:pt idx="1">
                  <c:v>6.4727072538987643E-2</c:v>
                </c:pt>
                <c:pt idx="2">
                  <c:v>6.1550217308893901E-2</c:v>
                </c:pt>
                <c:pt idx="3">
                  <c:v>7.2560216836183078E-2</c:v>
                </c:pt>
                <c:pt idx="4">
                  <c:v>7.0772546950913715E-2</c:v>
                </c:pt>
                <c:pt idx="5">
                  <c:v>8.3307817533612633E-2</c:v>
                </c:pt>
                <c:pt idx="6">
                  <c:v>8.8020437421615444E-2</c:v>
                </c:pt>
                <c:pt idx="7">
                  <c:v>9.3210090151521777E-2</c:v>
                </c:pt>
                <c:pt idx="8">
                  <c:v>9.7696867616220401E-2</c:v>
                </c:pt>
                <c:pt idx="9">
                  <c:v>0.10353634322779587</c:v>
                </c:pt>
                <c:pt idx="10">
                  <c:v>9.6368747314777709E-2</c:v>
                </c:pt>
                <c:pt idx="11">
                  <c:v>0.10007170487863204</c:v>
                </c:pt>
                <c:pt idx="12">
                  <c:v>0.10518682106419465</c:v>
                </c:pt>
                <c:pt idx="13">
                  <c:v>0.10834617888057931</c:v>
                </c:pt>
                <c:pt idx="14">
                  <c:v>0.11133046076608724</c:v>
                </c:pt>
                <c:pt idx="15">
                  <c:v>0.11419908223410538</c:v>
                </c:pt>
                <c:pt idx="16">
                  <c:v>0.116392883394488</c:v>
                </c:pt>
                <c:pt idx="17">
                  <c:v>0.11803969401626896</c:v>
                </c:pt>
                <c:pt idx="18">
                  <c:v>0.12156751350975914</c:v>
                </c:pt>
                <c:pt idx="19">
                  <c:v>0.1247439310205205</c:v>
                </c:pt>
                <c:pt idx="20">
                  <c:v>0.1276931150848124</c:v>
                </c:pt>
                <c:pt idx="21">
                  <c:v>0.13054172465159936</c:v>
                </c:pt>
                <c:pt idx="22">
                  <c:v>0.13275694125878734</c:v>
                </c:pt>
                <c:pt idx="23">
                  <c:v>0.13558233256162205</c:v>
                </c:pt>
                <c:pt idx="24">
                  <c:v>0.13807249831018131</c:v>
                </c:pt>
                <c:pt idx="25">
                  <c:v>0.14137700441080336</c:v>
                </c:pt>
                <c:pt idx="26">
                  <c:v>0.1440617259341726</c:v>
                </c:pt>
                <c:pt idx="27">
                  <c:v>0.14666558498407661</c:v>
                </c:pt>
                <c:pt idx="28">
                  <c:v>0.14935160868011377</c:v>
                </c:pt>
                <c:pt idx="29">
                  <c:v>0.15205867869401735</c:v>
                </c:pt>
                <c:pt idx="30">
                  <c:v>0.15514387760589377</c:v>
                </c:pt>
                <c:pt idx="31">
                  <c:v>0.15797460909068795</c:v>
                </c:pt>
                <c:pt idx="32">
                  <c:v>0.16081918237740489</c:v>
                </c:pt>
                <c:pt idx="33">
                  <c:v>0.16373851485220825</c:v>
                </c:pt>
                <c:pt idx="34">
                  <c:v>0.16667821453525433</c:v>
                </c:pt>
                <c:pt idx="35">
                  <c:v>0.16969983398958188</c:v>
                </c:pt>
                <c:pt idx="36">
                  <c:v>0.17263162695633705</c:v>
                </c:pt>
                <c:pt idx="37">
                  <c:v>0.17559571118666684</c:v>
                </c:pt>
                <c:pt idx="38">
                  <c:v>0.17858949058705709</c:v>
                </c:pt>
                <c:pt idx="39">
                  <c:v>0.18159699934423745</c:v>
                </c:pt>
                <c:pt idx="40">
                  <c:v>0.1846037515580099</c:v>
                </c:pt>
                <c:pt idx="41">
                  <c:v>0.187619721416731</c:v>
                </c:pt>
                <c:pt idx="42">
                  <c:v>0.19064908582951601</c:v>
                </c:pt>
                <c:pt idx="43">
                  <c:v>0.19369235002357055</c:v>
                </c:pt>
                <c:pt idx="44">
                  <c:v>0.19674057059362626</c:v>
                </c:pt>
                <c:pt idx="45">
                  <c:v>0.19979251606750603</c:v>
                </c:pt>
                <c:pt idx="46">
                  <c:v>0.20284363272432238</c:v>
                </c:pt>
                <c:pt idx="47">
                  <c:v>0.20589978332143</c:v>
                </c:pt>
                <c:pt idx="48">
                  <c:v>0.20895893907947771</c:v>
                </c:pt>
                <c:pt idx="49">
                  <c:v>0.21201888433072513</c:v>
                </c:pt>
              </c:numCache>
            </c:numRef>
          </c:yVal>
          <c:smooth val="1"/>
          <c:extLst>
            <c:ext xmlns:c16="http://schemas.microsoft.com/office/drawing/2014/chart" uri="{C3380CC4-5D6E-409C-BE32-E72D297353CC}">
              <c16:uniqueId val="{00000007-D8C5-45F3-9592-B12379D7D4EA}"/>
            </c:ext>
          </c:extLst>
        </c:ser>
        <c:ser>
          <c:idx val="8"/>
          <c:order val="8"/>
          <c:tx>
            <c:strRef>
              <c:f>'Net Zero 2070 - Valores'!$C$108</c:f>
              <c:strCache>
                <c:ptCount val="1"/>
                <c:pt idx="0">
                  <c:v>Exportación de legumbres</c:v>
                </c:pt>
              </c:strCache>
            </c:strRef>
          </c:tx>
          <c:spPr>
            <a:ln w="19050" cap="rnd">
              <a:solidFill>
                <a:schemeClr val="accent3">
                  <a:lumMod val="60000"/>
                </a:schemeClr>
              </a:solidFill>
              <a:round/>
            </a:ln>
            <a:effectLst/>
          </c:spPr>
          <c:marker>
            <c:symbol val="none"/>
          </c:marker>
          <c:xVal>
            <c:strRef>
              <c:f>'Net Zero 2070 - Valores'!#REF!</c:f>
              <c:strCache>
                <c:ptCount val="1"/>
                <c:pt idx="0">
                  <c:v>#REF!</c:v>
                </c:pt>
              </c:strCache>
            </c:strRef>
          </c:xVal>
          <c:yVal>
            <c:numRef>
              <c:f>'Net Zero 2070 - Valores'!$D$108:$BA$108</c:f>
              <c:numCache>
                <c:formatCode>0.00</c:formatCode>
                <c:ptCount val="50"/>
                <c:pt idx="1">
                  <c:v>1.1079023991674014E-2</c:v>
                </c:pt>
                <c:pt idx="2">
                  <c:v>1.0555642836516513E-2</c:v>
                </c:pt>
                <c:pt idx="3">
                  <c:v>1.2467841015663339E-2</c:v>
                </c:pt>
                <c:pt idx="4">
                  <c:v>1.2184090994976901E-2</c:v>
                </c:pt>
                <c:pt idx="5">
                  <c:v>1.4369701152410985E-2</c:v>
                </c:pt>
                <c:pt idx="6">
                  <c:v>1.5211681583440634E-2</c:v>
                </c:pt>
                <c:pt idx="7">
                  <c:v>1.6139364069140127E-2</c:v>
                </c:pt>
                <c:pt idx="8">
                  <c:v>1.6948528088243819E-2</c:v>
                </c:pt>
                <c:pt idx="9">
                  <c:v>1.7995756436231455E-2</c:v>
                </c:pt>
                <c:pt idx="10">
                  <c:v>1.6781760605596857E-2</c:v>
                </c:pt>
                <c:pt idx="11">
                  <c:v>1.7459617504470365E-2</c:v>
                </c:pt>
                <c:pt idx="12">
                  <c:v>1.8386750310030814E-2</c:v>
                </c:pt>
                <c:pt idx="13">
                  <c:v>1.8974728947113509E-2</c:v>
                </c:pt>
                <c:pt idx="14">
                  <c:v>1.9534056528199339E-2</c:v>
                </c:pt>
                <c:pt idx="15">
                  <c:v>2.0075003365500999E-2</c:v>
                </c:pt>
                <c:pt idx="16">
                  <c:v>2.0498975412086479E-2</c:v>
                </c:pt>
                <c:pt idx="17">
                  <c:v>2.0827860474039783E-2</c:v>
                </c:pt>
                <c:pt idx="18">
                  <c:v>2.149033206981113E-2</c:v>
                </c:pt>
                <c:pt idx="19">
                  <c:v>2.2092872394397417E-2</c:v>
                </c:pt>
                <c:pt idx="20">
                  <c:v>2.2657165247070787E-2</c:v>
                </c:pt>
                <c:pt idx="21">
                  <c:v>2.3205500620042313E-2</c:v>
                </c:pt>
                <c:pt idx="22">
                  <c:v>2.3642887750059988E-2</c:v>
                </c:pt>
                <c:pt idx="23">
                  <c:v>2.4190578779676924E-2</c:v>
                </c:pt>
                <c:pt idx="24">
                  <c:v>2.4680185113869407E-2</c:v>
                </c:pt>
                <c:pt idx="25">
                  <c:v>2.5317235427197299E-2</c:v>
                </c:pt>
                <c:pt idx="26">
                  <c:v>2.5845242094516607E-2</c:v>
                </c:pt>
                <c:pt idx="27">
                  <c:v>2.636045573794879E-2</c:v>
                </c:pt>
                <c:pt idx="28">
                  <c:v>2.6892150343867105E-2</c:v>
                </c:pt>
                <c:pt idx="29">
                  <c:v>2.7429380639016898E-2</c:v>
                </c:pt>
                <c:pt idx="30">
                  <c:v>2.8036696082856E-2</c:v>
                </c:pt>
                <c:pt idx="31">
                  <c:v>2.8599940655217093E-2</c:v>
                </c:pt>
                <c:pt idx="32">
                  <c:v>2.9167526244548075E-2</c:v>
                </c:pt>
                <c:pt idx="33">
                  <c:v>2.9750533690222097E-2</c:v>
                </c:pt>
                <c:pt idx="34">
                  <c:v>3.0339134589298794E-2</c:v>
                </c:pt>
                <c:pt idx="35">
                  <c:v>3.0944571761935047E-2</c:v>
                </c:pt>
                <c:pt idx="36">
                  <c:v>3.153555045372558E-2</c:v>
                </c:pt>
                <c:pt idx="37">
                  <c:v>3.2134329255441407E-2</c:v>
                </c:pt>
                <c:pt idx="38">
                  <c:v>3.2740462654522046E-2</c:v>
                </c:pt>
                <c:pt idx="39">
                  <c:v>3.3351046321680289E-2</c:v>
                </c:pt>
                <c:pt idx="40">
                  <c:v>3.3963427360461873E-2</c:v>
                </c:pt>
                <c:pt idx="41">
                  <c:v>3.4579442124538479E-2</c:v>
                </c:pt>
                <c:pt idx="42">
                  <c:v>3.5199869602539208E-2</c:v>
                </c:pt>
                <c:pt idx="43">
                  <c:v>3.5824815111884067E-2</c:v>
                </c:pt>
                <c:pt idx="44">
                  <c:v>3.6452633949198038E-2</c:v>
                </c:pt>
                <c:pt idx="45">
                  <c:v>3.7083101160268084E-2</c:v>
                </c:pt>
                <c:pt idx="46">
                  <c:v>3.7715372469656394E-2</c:v>
                </c:pt>
                <c:pt idx="47">
                  <c:v>3.8350537834612952E-2</c:v>
                </c:pt>
                <c:pt idx="48">
                  <c:v>3.8988222405421297E-2</c:v>
                </c:pt>
                <c:pt idx="49">
                  <c:v>3.9628013762840475E-2</c:v>
                </c:pt>
              </c:numCache>
            </c:numRef>
          </c:yVal>
          <c:smooth val="1"/>
          <c:extLst>
            <c:ext xmlns:c16="http://schemas.microsoft.com/office/drawing/2014/chart" uri="{C3380CC4-5D6E-409C-BE32-E72D297353CC}">
              <c16:uniqueId val="{00000008-D8C5-45F3-9592-B12379D7D4EA}"/>
            </c:ext>
          </c:extLst>
        </c:ser>
        <c:ser>
          <c:idx val="9"/>
          <c:order val="9"/>
          <c:tx>
            <c:strRef>
              <c:f>'Net Zero 2070 - Valores'!$C$109</c:f>
              <c:strCache>
                <c:ptCount val="1"/>
                <c:pt idx="0">
                  <c:v>Exportación de cereales y pseudocereales</c:v>
                </c:pt>
              </c:strCache>
            </c:strRef>
          </c:tx>
          <c:spPr>
            <a:ln w="19050" cap="rnd">
              <a:solidFill>
                <a:schemeClr val="accent4">
                  <a:lumMod val="60000"/>
                </a:schemeClr>
              </a:solidFill>
              <a:round/>
            </a:ln>
            <a:effectLst/>
          </c:spPr>
          <c:marker>
            <c:symbol val="none"/>
          </c:marker>
          <c:xVal>
            <c:strRef>
              <c:f>'Net Zero 2070 - Valores'!#REF!</c:f>
              <c:strCache>
                <c:ptCount val="1"/>
                <c:pt idx="0">
                  <c:v>#REF!</c:v>
                </c:pt>
              </c:strCache>
            </c:strRef>
          </c:xVal>
          <c:yVal>
            <c:numRef>
              <c:f>'Net Zero 2070 - Valores'!$D$109:$BA$109</c:f>
              <c:numCache>
                <c:formatCode>0.00</c:formatCode>
                <c:ptCount val="50"/>
                <c:pt idx="1">
                  <c:v>1.419168537718063E-3</c:v>
                </c:pt>
                <c:pt idx="2">
                  <c:v>1.3504445756682415E-3</c:v>
                </c:pt>
                <c:pt idx="3">
                  <c:v>1.593105656614302E-3</c:v>
                </c:pt>
                <c:pt idx="4">
                  <c:v>1.5549246049362253E-3</c:v>
                </c:pt>
                <c:pt idx="5">
                  <c:v>1.8315907454016234E-3</c:v>
                </c:pt>
                <c:pt idx="6">
                  <c:v>1.9365291960138364E-3</c:v>
                </c:pt>
                <c:pt idx="7">
                  <c:v>2.0521115692466729E-3</c:v>
                </c:pt>
                <c:pt idx="8">
                  <c:v>2.1523647272396751E-3</c:v>
                </c:pt>
                <c:pt idx="9">
                  <c:v>2.2825742166019403E-3</c:v>
                </c:pt>
                <c:pt idx="10">
                  <c:v>2.1260076847431364E-3</c:v>
                </c:pt>
                <c:pt idx="11">
                  <c:v>2.2092055207334482E-3</c:v>
                </c:pt>
                <c:pt idx="12">
                  <c:v>2.3237105522486701E-3</c:v>
                </c:pt>
                <c:pt idx="13">
                  <c:v>2.3951342055781311E-3</c:v>
                </c:pt>
                <c:pt idx="14">
                  <c:v>2.4627792695159911E-3</c:v>
                </c:pt>
                <c:pt idx="15">
                  <c:v>2.5279530362407598E-3</c:v>
                </c:pt>
                <c:pt idx="16">
                  <c:v>2.5782640697524783E-3</c:v>
                </c:pt>
                <c:pt idx="17">
                  <c:v>2.6165154475634722E-3</c:v>
                </c:pt>
                <c:pt idx="18">
                  <c:v>2.6965389540034579E-3</c:v>
                </c:pt>
                <c:pt idx="19">
                  <c:v>2.7688677000998752E-3</c:v>
                </c:pt>
                <c:pt idx="20">
                  <c:v>2.8362437699556153E-3</c:v>
                </c:pt>
                <c:pt idx="21">
                  <c:v>2.9014720583875331E-3</c:v>
                </c:pt>
                <c:pt idx="22">
                  <c:v>2.9526973728035699E-3</c:v>
                </c:pt>
                <c:pt idx="23">
                  <c:v>3.01756848546475E-3</c:v>
                </c:pt>
                <c:pt idx="24">
                  <c:v>3.0750574422917509E-3</c:v>
                </c:pt>
                <c:pt idx="25">
                  <c:v>3.1507686994771689E-3</c:v>
                </c:pt>
                <c:pt idx="26">
                  <c:v>3.2127559795709359E-3</c:v>
                </c:pt>
                <c:pt idx="27">
                  <c:v>3.2730181134699166E-3</c:v>
                </c:pt>
                <c:pt idx="28">
                  <c:v>3.335192007761556E-3</c:v>
                </c:pt>
                <c:pt idx="29">
                  <c:v>3.3979155414805007E-3</c:v>
                </c:pt>
                <c:pt idx="30">
                  <c:v>3.4691743361570104E-3</c:v>
                </c:pt>
                <c:pt idx="31">
                  <c:v>3.5348303367079836E-3</c:v>
                </c:pt>
                <c:pt idx="32">
                  <c:v>3.6008797704063511E-3</c:v>
                </c:pt>
                <c:pt idx="33">
                  <c:v>3.6686881054794895E-3</c:v>
                </c:pt>
                <c:pt idx="34">
                  <c:v>3.7370391276709825E-3</c:v>
                </c:pt>
                <c:pt idx="35">
                  <c:v>3.8073146612873643E-3</c:v>
                </c:pt>
                <c:pt idx="36">
                  <c:v>3.8756625272267087E-3</c:v>
                </c:pt>
                <c:pt idx="37">
                  <c:v>3.9448220776723275E-3</c:v>
                </c:pt>
                <c:pt idx="38">
                  <c:v>4.0147363396378921E-3</c:v>
                </c:pt>
                <c:pt idx="39">
                  <c:v>4.0850474309657159E-3</c:v>
                </c:pt>
                <c:pt idx="40">
                  <c:v>4.1554298316039961E-3</c:v>
                </c:pt>
                <c:pt idx="41">
                  <c:v>4.2261081198411432E-3</c:v>
                </c:pt>
                <c:pt idx="42">
                  <c:v>4.2971767977846298E-3</c:v>
                </c:pt>
                <c:pt idx="43">
                  <c:v>4.3686478021740527E-3</c:v>
                </c:pt>
                <c:pt idx="44">
                  <c:v>4.4403198491789198E-3</c:v>
                </c:pt>
                <c:pt idx="45">
                  <c:v>4.5121652919100086E-3</c:v>
                </c:pt>
                <c:pt idx="46">
                  <c:v>4.584081330476053E-3</c:v>
                </c:pt>
                <c:pt idx="47">
                  <c:v>4.6562004521906175E-3</c:v>
                </c:pt>
                <c:pt idx="48">
                  <c:v>4.7284769164992468E-3</c:v>
                </c:pt>
                <c:pt idx="49">
                  <c:v>4.8008606306666479E-3</c:v>
                </c:pt>
              </c:numCache>
            </c:numRef>
          </c:yVal>
          <c:smooth val="1"/>
          <c:extLst>
            <c:ext xmlns:c16="http://schemas.microsoft.com/office/drawing/2014/chart" uri="{C3380CC4-5D6E-409C-BE32-E72D297353CC}">
              <c16:uniqueId val="{00000009-D8C5-45F3-9592-B12379D7D4EA}"/>
            </c:ext>
          </c:extLst>
        </c:ser>
        <c:ser>
          <c:idx val="10"/>
          <c:order val="10"/>
          <c:tx>
            <c:strRef>
              <c:f>'Net Zero 2070 - Valores'!$C$110</c:f>
              <c:strCache>
                <c:ptCount val="1"/>
                <c:pt idx="0">
                  <c:v>Exportación de tubérculos</c:v>
                </c:pt>
              </c:strCache>
            </c:strRef>
          </c:tx>
          <c:spPr>
            <a:ln w="19050" cap="rnd">
              <a:solidFill>
                <a:schemeClr val="accent5">
                  <a:lumMod val="60000"/>
                </a:schemeClr>
              </a:solidFill>
              <a:round/>
            </a:ln>
            <a:effectLst/>
          </c:spPr>
          <c:marker>
            <c:symbol val="none"/>
          </c:marker>
          <c:xVal>
            <c:strRef>
              <c:f>'Net Zero 2070 - Valores'!#REF!</c:f>
              <c:strCache>
                <c:ptCount val="1"/>
                <c:pt idx="0">
                  <c:v>#REF!</c:v>
                </c:pt>
              </c:strCache>
            </c:strRef>
          </c:xVal>
          <c:yVal>
            <c:numRef>
              <c:f>'Net Zero 2070 - Valores'!$D$110:$BA$110</c:f>
              <c:numCache>
                <c:formatCode>0.00</c:formatCode>
                <c:ptCount val="50"/>
                <c:pt idx="1">
                  <c:v>5.3213276880337279E-4</c:v>
                </c:pt>
                <c:pt idx="2">
                  <c:v>5.0699442959206698E-4</c:v>
                </c:pt>
                <c:pt idx="3">
                  <c:v>5.9883855885245474E-4</c:v>
                </c:pt>
                <c:pt idx="4">
                  <c:v>5.8520985976584505E-4</c:v>
                </c:pt>
                <c:pt idx="5">
                  <c:v>6.9018614517463162E-4</c:v>
                </c:pt>
                <c:pt idx="6">
                  <c:v>7.3062701599313495E-4</c:v>
                </c:pt>
                <c:pt idx="7">
                  <c:v>7.7518421255268199E-4</c:v>
                </c:pt>
                <c:pt idx="8">
                  <c:v>8.1404888964209388E-4</c:v>
                </c:pt>
                <c:pt idx="9">
                  <c:v>8.6434795215906135E-4</c:v>
                </c:pt>
                <c:pt idx="10">
                  <c:v>8.0603893837255525E-4</c:v>
                </c:pt>
                <c:pt idx="11">
                  <c:v>8.3859684859299843E-4</c:v>
                </c:pt>
                <c:pt idx="12">
                  <c:v>8.8312764365594543E-4</c:v>
                </c:pt>
                <c:pt idx="13">
                  <c:v>9.1136864217566949E-4</c:v>
                </c:pt>
                <c:pt idx="14">
                  <c:v>9.3823351173583092E-4</c:v>
                </c:pt>
                <c:pt idx="15">
                  <c:v>9.6421554214998206E-4</c:v>
                </c:pt>
                <c:pt idx="16">
                  <c:v>9.8457919685568385E-4</c:v>
                </c:pt>
                <c:pt idx="17">
                  <c:v>1.0003757614960307E-3</c:v>
                </c:pt>
                <c:pt idx="18">
                  <c:v>1.0321947055452751E-3</c:v>
                </c:pt>
                <c:pt idx="19">
                  <c:v>1.0611351114400147E-3</c:v>
                </c:pt>
                <c:pt idx="20">
                  <c:v>1.0882384662423972E-3</c:v>
                </c:pt>
                <c:pt idx="21">
                  <c:v>1.1145753728571961E-3</c:v>
                </c:pt>
                <c:pt idx="22">
                  <c:v>1.1355833627946232E-3</c:v>
                </c:pt>
                <c:pt idx="23">
                  <c:v>1.1618893211768899E-3</c:v>
                </c:pt>
                <c:pt idx="24">
                  <c:v>1.1854054336459807E-3</c:v>
                </c:pt>
                <c:pt idx="25">
                  <c:v>1.2160033768721101E-3</c:v>
                </c:pt>
                <c:pt idx="26">
                  <c:v>1.2413638824581019E-3</c:v>
                </c:pt>
                <c:pt idx="27">
                  <c:v>1.2661099307391677E-3</c:v>
                </c:pt>
                <c:pt idx="28">
                  <c:v>1.2916475704281005E-3</c:v>
                </c:pt>
                <c:pt idx="29">
                  <c:v>1.3174510928916083E-3</c:v>
                </c:pt>
                <c:pt idx="30">
                  <c:v>1.3466208508875477E-3</c:v>
                </c:pt>
                <c:pt idx="31">
                  <c:v>1.3736738561007655E-3</c:v>
                </c:pt>
                <c:pt idx="32">
                  <c:v>1.4009353631982968E-3</c:v>
                </c:pt>
                <c:pt idx="33">
                  <c:v>1.4289375921430203E-3</c:v>
                </c:pt>
                <c:pt idx="34">
                  <c:v>1.457208478313321E-3</c:v>
                </c:pt>
                <c:pt idx="35">
                  <c:v>1.4862880217146879E-3</c:v>
                </c:pt>
                <c:pt idx="36">
                  <c:v>1.5146731148243386E-3</c:v>
                </c:pt>
                <c:pt idx="37">
                  <c:v>1.5434328523153962E-3</c:v>
                </c:pt>
                <c:pt idx="38">
                  <c:v>1.5725458359282518E-3</c:v>
                </c:pt>
                <c:pt idx="39">
                  <c:v>1.6018725688278224E-3</c:v>
                </c:pt>
                <c:pt idx="40">
                  <c:v>1.6312856306620604E-3</c:v>
                </c:pt>
                <c:pt idx="41">
                  <c:v>1.660873222698811E-3</c:v>
                </c:pt>
                <c:pt idx="42">
                  <c:v>1.6906727602715721E-3</c:v>
                </c:pt>
                <c:pt idx="43">
                  <c:v>1.720689301845324E-3</c:v>
                </c:pt>
                <c:pt idx="44">
                  <c:v>1.7508438512403579E-3</c:v>
                </c:pt>
                <c:pt idx="45">
                  <c:v>1.7811256037592038E-3</c:v>
                </c:pt>
                <c:pt idx="46">
                  <c:v>1.811494008300274E-3</c:v>
                </c:pt>
                <c:pt idx="47">
                  <c:v>1.842001416223038E-3</c:v>
                </c:pt>
                <c:pt idx="48">
                  <c:v>1.8726298232509819E-3</c:v>
                </c:pt>
                <c:pt idx="49">
                  <c:v>1.9033594206177007E-3</c:v>
                </c:pt>
              </c:numCache>
            </c:numRef>
          </c:yVal>
          <c:smooth val="1"/>
          <c:extLst>
            <c:ext xmlns:c16="http://schemas.microsoft.com/office/drawing/2014/chart" uri="{C3380CC4-5D6E-409C-BE32-E72D297353CC}">
              <c16:uniqueId val="{0000000A-D8C5-45F3-9592-B12379D7D4EA}"/>
            </c:ext>
          </c:extLst>
        </c:ser>
        <c:ser>
          <c:idx val="11"/>
          <c:order val="11"/>
          <c:tx>
            <c:strRef>
              <c:f>'Net Zero 2070 - Valores'!$C$111</c:f>
              <c:strCache>
                <c:ptCount val="1"/>
                <c:pt idx="0">
                  <c:v>Exportación de fruta fresca</c:v>
                </c:pt>
              </c:strCache>
            </c:strRef>
          </c:tx>
          <c:spPr>
            <a:ln w="19050" cap="rnd">
              <a:solidFill>
                <a:schemeClr val="accent6">
                  <a:lumMod val="60000"/>
                </a:schemeClr>
              </a:solidFill>
              <a:round/>
            </a:ln>
            <a:effectLst/>
          </c:spPr>
          <c:marker>
            <c:symbol val="none"/>
          </c:marker>
          <c:xVal>
            <c:strRef>
              <c:f>'Net Zero 2070 - Valores'!#REF!</c:f>
              <c:strCache>
                <c:ptCount val="1"/>
                <c:pt idx="0">
                  <c:v>#REF!</c:v>
                </c:pt>
              </c:strCache>
            </c:strRef>
          </c:xVal>
          <c:yVal>
            <c:numRef>
              <c:f>'Net Zero 2070 - Valores'!$D$111:$BA$111</c:f>
              <c:numCache>
                <c:formatCode>0.00</c:formatCode>
                <c:ptCount val="50"/>
                <c:pt idx="1">
                  <c:v>0.27656980584802338</c:v>
                </c:pt>
                <c:pt idx="2">
                  <c:v>0.2632150862845305</c:v>
                </c:pt>
                <c:pt idx="3">
                  <c:v>0.31055726403111694</c:v>
                </c:pt>
                <c:pt idx="4">
                  <c:v>0.3031582737932228</c:v>
                </c:pt>
                <c:pt idx="5">
                  <c:v>0.35715060119855246</c:v>
                </c:pt>
                <c:pt idx="6">
                  <c:v>0.3776675994810651</c:v>
                </c:pt>
                <c:pt idx="7">
                  <c:v>0.40026651520157358</c:v>
                </c:pt>
                <c:pt idx="8">
                  <c:v>0.41988141223840814</c:v>
                </c:pt>
                <c:pt idx="9">
                  <c:v>0.44534651828590971</c:v>
                </c:pt>
                <c:pt idx="10">
                  <c:v>0.41485873139482587</c:v>
                </c:pt>
                <c:pt idx="11">
                  <c:v>0.43115522731880235</c:v>
                </c:pt>
                <c:pt idx="12">
                  <c:v>0.45356713418025951</c:v>
                </c:pt>
                <c:pt idx="13">
                  <c:v>0.46757501125997464</c:v>
                </c:pt>
                <c:pt idx="14">
                  <c:v>0.48084898397162235</c:v>
                </c:pt>
                <c:pt idx="15">
                  <c:v>0.49364400825768706</c:v>
                </c:pt>
                <c:pt idx="16">
                  <c:v>0.50353979865504639</c:v>
                </c:pt>
                <c:pt idx="17">
                  <c:v>0.51108263798607834</c:v>
                </c:pt>
                <c:pt idx="18">
                  <c:v>0.52678794112558602</c:v>
                </c:pt>
                <c:pt idx="19">
                  <c:v>0.54099408417444395</c:v>
                </c:pt>
                <c:pt idx="20">
                  <c:v>0.55423625785332109</c:v>
                </c:pt>
                <c:pt idx="21">
                  <c:v>0.56706223168872238</c:v>
                </c:pt>
                <c:pt idx="22">
                  <c:v>0.57715452241597254</c:v>
                </c:pt>
                <c:pt idx="23">
                  <c:v>0.58991714753678592</c:v>
                </c:pt>
                <c:pt idx="24">
                  <c:v>0.60123980006272926</c:v>
                </c:pt>
                <c:pt idx="25">
                  <c:v>0.61612878651664982</c:v>
                </c:pt>
                <c:pt idx="26">
                  <c:v>0.62833766304442662</c:v>
                </c:pt>
                <c:pt idx="27">
                  <c:v>0.64021230969449805</c:v>
                </c:pt>
                <c:pt idx="28">
                  <c:v>0.65246406632586074</c:v>
                </c:pt>
                <c:pt idx="29">
                  <c:v>0.66482657110461907</c:v>
                </c:pt>
                <c:pt idx="30">
                  <c:v>0.67886251987998114</c:v>
                </c:pt>
                <c:pt idx="31">
                  <c:v>0.69180561955790476</c:v>
                </c:pt>
                <c:pt idx="32">
                  <c:v>0.70482909799864557</c:v>
                </c:pt>
                <c:pt idx="33">
                  <c:v>0.7182002887890091</c:v>
                </c:pt>
                <c:pt idx="34">
                  <c:v>0.73168119988393465</c:v>
                </c:pt>
                <c:pt idx="35">
                  <c:v>0.74554245247093665</c:v>
                </c:pt>
                <c:pt idx="36">
                  <c:v>0.75902976102157849</c:v>
                </c:pt>
                <c:pt idx="37">
                  <c:v>0.7726795238889772</c:v>
                </c:pt>
                <c:pt idx="38">
                  <c:v>0.7864806359233254</c:v>
                </c:pt>
                <c:pt idx="39">
                  <c:v>0.80036303008634668</c:v>
                </c:pt>
                <c:pt idx="40">
                  <c:v>0.81426294259109278</c:v>
                </c:pt>
                <c:pt idx="41">
                  <c:v>0.82822438228457118</c:v>
                </c:pt>
                <c:pt idx="42">
                  <c:v>0.84226588626047638</c:v>
                </c:pt>
                <c:pt idx="43">
                  <c:v>0.85638981617873955</c:v>
                </c:pt>
                <c:pt idx="44">
                  <c:v>0.87055673145168666</c:v>
                </c:pt>
                <c:pt idx="45">
                  <c:v>0.88476121757959958</c:v>
                </c:pt>
                <c:pt idx="46">
                  <c:v>0.89898311889944083</c:v>
                </c:pt>
                <c:pt idx="47">
                  <c:v>0.91324841724041594</c:v>
                </c:pt>
                <c:pt idx="48">
                  <c:v>0.92754814675045827</c:v>
                </c:pt>
                <c:pt idx="49">
                  <c:v>0.94187248292888059</c:v>
                </c:pt>
              </c:numCache>
            </c:numRef>
          </c:yVal>
          <c:smooth val="1"/>
          <c:extLst>
            <c:ext xmlns:c16="http://schemas.microsoft.com/office/drawing/2014/chart" uri="{C3380CC4-5D6E-409C-BE32-E72D297353CC}">
              <c16:uniqueId val="{0000000B-D8C5-45F3-9592-B12379D7D4EA}"/>
            </c:ext>
          </c:extLst>
        </c:ser>
        <c:ser>
          <c:idx val="12"/>
          <c:order val="12"/>
          <c:tx>
            <c:strRef>
              <c:f>'Net Zero 2070 - Valores'!$C$112</c:f>
              <c:strCache>
                <c:ptCount val="1"/>
                <c:pt idx="0">
                  <c:v>Exportación de verduras</c:v>
                </c:pt>
              </c:strCache>
            </c:strRef>
          </c:tx>
          <c:spPr>
            <a:ln w="19050" cap="rnd">
              <a:solidFill>
                <a:schemeClr val="accent1">
                  <a:lumMod val="80000"/>
                  <a:lumOff val="20000"/>
                </a:schemeClr>
              </a:solidFill>
              <a:round/>
            </a:ln>
            <a:effectLst/>
          </c:spPr>
          <c:marker>
            <c:symbol val="none"/>
          </c:marker>
          <c:xVal>
            <c:strRef>
              <c:f>'Net Zero 2070 - Valores'!#REF!</c:f>
              <c:strCache>
                <c:ptCount val="1"/>
                <c:pt idx="0">
                  <c:v>#REF!</c:v>
                </c:pt>
              </c:strCache>
            </c:strRef>
          </c:xVal>
          <c:yVal>
            <c:numRef>
              <c:f>'Net Zero 2070 - Valores'!$D$112:$BA$112</c:f>
              <c:numCache>
                <c:formatCode>0.00</c:formatCode>
                <c:ptCount val="50"/>
                <c:pt idx="1">
                  <c:v>5.2364120231841699E-2</c:v>
                </c:pt>
                <c:pt idx="2">
                  <c:v>4.983561521756133E-2</c:v>
                </c:pt>
                <c:pt idx="3">
                  <c:v>5.879910810485689E-2</c:v>
                </c:pt>
                <c:pt idx="4">
                  <c:v>5.7398226279657849E-2</c:v>
                </c:pt>
                <c:pt idx="5">
                  <c:v>6.7620819867488774E-2</c:v>
                </c:pt>
                <c:pt idx="6">
                  <c:v>7.150538912322435E-2</c:v>
                </c:pt>
                <c:pt idx="7">
                  <c:v>7.5784136531205054E-2</c:v>
                </c:pt>
                <c:pt idx="8">
                  <c:v>7.9497907178086219E-2</c:v>
                </c:pt>
                <c:pt idx="9">
                  <c:v>8.6005708858881758E-2</c:v>
                </c:pt>
                <c:pt idx="10">
                  <c:v>8.1720238423289931E-2</c:v>
                </c:pt>
                <c:pt idx="11">
                  <c:v>8.6628983347142724E-2</c:v>
                </c:pt>
                <c:pt idx="12">
                  <c:v>9.2954690952530256E-2</c:v>
                </c:pt>
                <c:pt idx="13">
                  <c:v>9.7741994825740197E-2</c:v>
                </c:pt>
                <c:pt idx="14">
                  <c:v>0.10252712511774636</c:v>
                </c:pt>
                <c:pt idx="15">
                  <c:v>0.10736039949971807</c:v>
                </c:pt>
                <c:pt idx="16">
                  <c:v>0.11170284193499475</c:v>
                </c:pt>
                <c:pt idx="17">
                  <c:v>0.11564363123778496</c:v>
                </c:pt>
                <c:pt idx="18">
                  <c:v>0.12158124575895421</c:v>
                </c:pt>
                <c:pt idx="19">
                  <c:v>0.12735718523253403</c:v>
                </c:pt>
                <c:pt idx="20">
                  <c:v>0.13308405998368814</c:v>
                </c:pt>
                <c:pt idx="21">
                  <c:v>0.13888712953537716</c:v>
                </c:pt>
                <c:pt idx="22">
                  <c:v>0.14418615285232422</c:v>
                </c:pt>
                <c:pt idx="23">
                  <c:v>0.15032203390154711</c:v>
                </c:pt>
                <c:pt idx="24">
                  <c:v>0.15627140486605412</c:v>
                </c:pt>
                <c:pt idx="25">
                  <c:v>0.16334410539367988</c:v>
                </c:pt>
                <c:pt idx="26">
                  <c:v>0.16991246118545253</c:v>
                </c:pt>
                <c:pt idx="27">
                  <c:v>0.17658602489024844</c:v>
                </c:pt>
                <c:pt idx="28">
                  <c:v>0.18356466252486572</c:v>
                </c:pt>
                <c:pt idx="29">
                  <c:v>0.19078359236945611</c:v>
                </c:pt>
                <c:pt idx="30">
                  <c:v>0.19870768199523295</c:v>
                </c:pt>
                <c:pt idx="31">
                  <c:v>0.20654613970953842</c:v>
                </c:pt>
                <c:pt idx="32">
                  <c:v>0.21464313057821113</c:v>
                </c:pt>
                <c:pt idx="33">
                  <c:v>0.22308939001197051</c:v>
                </c:pt>
                <c:pt idx="34">
                  <c:v>0.23182240583246647</c:v>
                </c:pt>
                <c:pt idx="35">
                  <c:v>0.24093842223861348</c:v>
                </c:pt>
                <c:pt idx="36">
                  <c:v>0.25020308514358736</c:v>
                </c:pt>
                <c:pt idx="37">
                  <c:v>0.25979658090479063</c:v>
                </c:pt>
                <c:pt idx="38">
                  <c:v>0.26972564086461448</c:v>
                </c:pt>
                <c:pt idx="39">
                  <c:v>0.27997637803270625</c:v>
                </c:pt>
                <c:pt idx="40">
                  <c:v>0.29053550511507137</c:v>
                </c:pt>
                <c:pt idx="41">
                  <c:v>0.30142739918846467</c:v>
                </c:pt>
                <c:pt idx="42">
                  <c:v>0.31266847652656937</c:v>
                </c:pt>
                <c:pt idx="43">
                  <c:v>0.32426983637297657</c:v>
                </c:pt>
                <c:pt idx="44">
                  <c:v>0.3362267850442997</c:v>
                </c:pt>
                <c:pt idx="45">
                  <c:v>0.34854710457187676</c:v>
                </c:pt>
                <c:pt idx="46">
                  <c:v>0.36123274400380162</c:v>
                </c:pt>
                <c:pt idx="47">
                  <c:v>0.37430417688283824</c:v>
                </c:pt>
                <c:pt idx="48">
                  <c:v>0.38776836818451244</c:v>
                </c:pt>
                <c:pt idx="49">
                  <c:v>0.40163189820734507</c:v>
                </c:pt>
              </c:numCache>
            </c:numRef>
          </c:yVal>
          <c:smooth val="1"/>
          <c:extLst>
            <c:ext xmlns:c16="http://schemas.microsoft.com/office/drawing/2014/chart" uri="{C3380CC4-5D6E-409C-BE32-E72D297353CC}">
              <c16:uniqueId val="{0000000C-D8C5-45F3-9592-B12379D7D4EA}"/>
            </c:ext>
          </c:extLst>
        </c:ser>
        <c:ser>
          <c:idx val="13"/>
          <c:order val="13"/>
          <c:tx>
            <c:strRef>
              <c:f>'Net Zero 2070 - Valores'!$C$113</c:f>
              <c:strCache>
                <c:ptCount val="1"/>
                <c:pt idx="0">
                  <c:v>Exportación de florícola</c:v>
                </c:pt>
              </c:strCache>
            </c:strRef>
          </c:tx>
          <c:spPr>
            <a:ln w="19050" cap="rnd">
              <a:solidFill>
                <a:schemeClr val="accent2">
                  <a:lumMod val="80000"/>
                  <a:lumOff val="20000"/>
                </a:schemeClr>
              </a:solidFill>
              <a:round/>
            </a:ln>
            <a:effectLst/>
          </c:spPr>
          <c:marker>
            <c:symbol val="none"/>
          </c:marker>
          <c:xVal>
            <c:strRef>
              <c:f>'Net Zero 2070 - Valores'!#REF!</c:f>
              <c:strCache>
                <c:ptCount val="1"/>
                <c:pt idx="0">
                  <c:v>#REF!</c:v>
                </c:pt>
              </c:strCache>
            </c:strRef>
          </c:xVal>
          <c:yVal>
            <c:numRef>
              <c:f>'Net Zero 2070 - Valores'!$D$113:$BA$113</c:f>
              <c:numCache>
                <c:formatCode>0.00</c:formatCode>
                <c:ptCount val="50"/>
                <c:pt idx="1">
                  <c:v>0.16533649069554684</c:v>
                </c:pt>
                <c:pt idx="2">
                  <c:v>0.15722164671160005</c:v>
                </c:pt>
                <c:pt idx="3">
                  <c:v>0.1853451908948342</c:v>
                </c:pt>
                <c:pt idx="4">
                  <c:v>0.18077883166123043</c:v>
                </c:pt>
                <c:pt idx="5">
                  <c:v>0.21279847300703958</c:v>
                </c:pt>
                <c:pt idx="6">
                  <c:v>0.22483621863187236</c:v>
                </c:pt>
                <c:pt idx="7">
                  <c:v>0.23809247967742558</c:v>
                </c:pt>
                <c:pt idx="8">
                  <c:v>0.24955334159263587</c:v>
                </c:pt>
                <c:pt idx="9">
                  <c:v>0.26975887641436003</c:v>
                </c:pt>
                <c:pt idx="10">
                  <c:v>0.25610573708109302</c:v>
                </c:pt>
                <c:pt idx="11">
                  <c:v>0.2712655007156356</c:v>
                </c:pt>
                <c:pt idx="12">
                  <c:v>0.2908337260133213</c:v>
                </c:pt>
                <c:pt idx="13">
                  <c:v>0.30556049737059982</c:v>
                </c:pt>
                <c:pt idx="14">
                  <c:v>0.32025637767726517</c:v>
                </c:pt>
                <c:pt idx="15">
                  <c:v>0.33507850270151252</c:v>
                </c:pt>
                <c:pt idx="16">
                  <c:v>0.34834577806191036</c:v>
                </c:pt>
                <c:pt idx="17">
                  <c:v>0.36033991436764218</c:v>
                </c:pt>
                <c:pt idx="18">
                  <c:v>0.37853147899549233</c:v>
                </c:pt>
                <c:pt idx="19">
                  <c:v>0.39619050689180224</c:v>
                </c:pt>
                <c:pt idx="20">
                  <c:v>0.41366834899084004</c:v>
                </c:pt>
                <c:pt idx="21">
                  <c:v>0.43135449604060966</c:v>
                </c:pt>
                <c:pt idx="22">
                  <c:v>0.44744781577169834</c:v>
                </c:pt>
                <c:pt idx="23">
                  <c:v>0.46611000785672679</c:v>
                </c:pt>
                <c:pt idx="24">
                  <c:v>0.48416420854660003</c:v>
                </c:pt>
                <c:pt idx="25">
                  <c:v>0.50566680555994825</c:v>
                </c:pt>
                <c:pt idx="26">
                  <c:v>0.52557470517489246</c:v>
                </c:pt>
                <c:pt idx="27">
                  <c:v>0.5457757465364701</c:v>
                </c:pt>
                <c:pt idx="28">
                  <c:v>0.56688646792848441</c:v>
                </c:pt>
                <c:pt idx="29">
                  <c:v>0.58870479002805221</c:v>
                </c:pt>
                <c:pt idx="30">
                  <c:v>0.60425322870486931</c:v>
                </c:pt>
                <c:pt idx="31">
                  <c:v>0.6189700108305678</c:v>
                </c:pt>
                <c:pt idx="32">
                  <c:v>0.63389620104561262</c:v>
                </c:pt>
                <c:pt idx="33">
                  <c:v>0.64927566675350734</c:v>
                </c:pt>
                <c:pt idx="34">
                  <c:v>0.66489811286722522</c:v>
                </c:pt>
                <c:pt idx="35">
                  <c:v>0.68101340229911678</c:v>
                </c:pt>
                <c:pt idx="36">
                  <c:v>0.69693549809209376</c:v>
                </c:pt>
                <c:pt idx="37">
                  <c:v>0.71315528861050326</c:v>
                </c:pt>
                <c:pt idx="38">
                  <c:v>0.72966595297094405</c:v>
                </c:pt>
                <c:pt idx="39">
                  <c:v>0.74640550253261595</c:v>
                </c:pt>
                <c:pt idx="40">
                  <c:v>0.76331653048961889</c:v>
                </c:pt>
                <c:pt idx="41">
                  <c:v>0.78044196283190836</c:v>
                </c:pt>
                <c:pt idx="42">
                  <c:v>0.79780147261262413</c:v>
                </c:pt>
                <c:pt idx="43">
                  <c:v>0.81539971544428291</c:v>
                </c:pt>
                <c:pt idx="44">
                  <c:v>0.83320140671750476</c:v>
                </c:pt>
                <c:pt idx="45">
                  <c:v>0.85120323361070827</c:v>
                </c:pt>
                <c:pt idx="46">
                  <c:v>0.86938753486717968</c:v>
                </c:pt>
                <c:pt idx="47">
                  <c:v>0.88778110933634213</c:v>
                </c:pt>
                <c:pt idx="48">
                  <c:v>0.90637714388867363</c:v>
                </c:pt>
                <c:pt idx="49">
                  <c:v>0.92516781577646312</c:v>
                </c:pt>
              </c:numCache>
            </c:numRef>
          </c:yVal>
          <c:smooth val="1"/>
          <c:extLst>
            <c:ext xmlns:c16="http://schemas.microsoft.com/office/drawing/2014/chart" uri="{C3380CC4-5D6E-409C-BE32-E72D297353CC}">
              <c16:uniqueId val="{0000000D-D8C5-45F3-9592-B12379D7D4EA}"/>
            </c:ext>
          </c:extLst>
        </c:ser>
        <c:ser>
          <c:idx val="14"/>
          <c:order val="14"/>
          <c:tx>
            <c:strRef>
              <c:f>'Net Zero 2070 - Valores'!$C$114</c:f>
              <c:strCache>
                <c:ptCount val="1"/>
                <c:pt idx="0">
                  <c:v>Exportación de arroz</c:v>
                </c:pt>
              </c:strCache>
            </c:strRef>
          </c:tx>
          <c:spPr>
            <a:ln w="19050" cap="rnd">
              <a:solidFill>
                <a:schemeClr val="accent3">
                  <a:lumMod val="80000"/>
                  <a:lumOff val="20000"/>
                </a:schemeClr>
              </a:solidFill>
              <a:round/>
            </a:ln>
            <a:effectLst/>
          </c:spPr>
          <c:marker>
            <c:symbol val="none"/>
          </c:marker>
          <c:xVal>
            <c:strRef>
              <c:f>'Net Zero 2070 - Valores'!#REF!</c:f>
              <c:strCache>
                <c:ptCount val="1"/>
                <c:pt idx="0">
                  <c:v>#REF!</c:v>
                </c:pt>
              </c:strCache>
            </c:strRef>
          </c:xVal>
          <c:yVal>
            <c:numRef>
              <c:f>'Net Zero 2070 - Valores'!$D$114:$BA$114</c:f>
              <c:numCache>
                <c:formatCode>0.00</c:formatCode>
                <c:ptCount val="50"/>
                <c:pt idx="1">
                  <c:v>1.9021710480967569E-2</c:v>
                </c:pt>
                <c:pt idx="2">
                  <c:v>1.8065377179881992E-2</c:v>
                </c:pt>
                <c:pt idx="3">
                  <c:v>2.1270093434762938E-2</c:v>
                </c:pt>
                <c:pt idx="4">
                  <c:v>2.0719943883453995E-2</c:v>
                </c:pt>
                <c:pt idx="5">
                  <c:v>2.4359141074627777E-2</c:v>
                </c:pt>
                <c:pt idx="6">
                  <c:v>2.5704652599127797E-2</c:v>
                </c:pt>
                <c:pt idx="7">
                  <c:v>2.7185835515155521E-2</c:v>
                </c:pt>
                <c:pt idx="8">
                  <c:v>2.8458465173319292E-2</c:v>
                </c:pt>
                <c:pt idx="9">
                  <c:v>3.0121338736219805E-2</c:v>
                </c:pt>
                <c:pt idx="10">
                  <c:v>3.1691981436533068E-2</c:v>
                </c:pt>
                <c:pt idx="11">
                  <c:v>3.3450020239855549E-2</c:v>
                </c:pt>
                <c:pt idx="12">
                  <c:v>3.5559203327382605E-2</c:v>
                </c:pt>
                <c:pt idx="13">
                  <c:v>3.7716273409285517E-2</c:v>
                </c:pt>
                <c:pt idx="14">
                  <c:v>4.0066963356065077E-2</c:v>
                </c:pt>
                <c:pt idx="15">
                  <c:v>4.2155814144464898E-2</c:v>
                </c:pt>
                <c:pt idx="16">
                  <c:v>4.4312334851321911E-2</c:v>
                </c:pt>
                <c:pt idx="17">
                  <c:v>4.6834567089735213E-2</c:v>
                </c:pt>
                <c:pt idx="18">
                  <c:v>4.9437818505329467E-2</c:v>
                </c:pt>
                <c:pt idx="19">
                  <c:v>5.2501340333635849E-2</c:v>
                </c:pt>
                <c:pt idx="20">
                  <c:v>5.5420918590217472E-2</c:v>
                </c:pt>
                <c:pt idx="21">
                  <c:v>5.8604982888325718E-2</c:v>
                </c:pt>
                <c:pt idx="22">
                  <c:v>6.1726560389175233E-2</c:v>
                </c:pt>
                <c:pt idx="23">
                  <c:v>6.5029292730853783E-2</c:v>
                </c:pt>
                <c:pt idx="24">
                  <c:v>6.8263491296468359E-2</c:v>
                </c:pt>
                <c:pt idx="25">
                  <c:v>7.2005659151671786E-2</c:v>
                </c:pt>
                <c:pt idx="26">
                  <c:v>7.5668129856965471E-2</c:v>
                </c:pt>
                <c:pt idx="27">
                  <c:v>7.9793544989144038E-2</c:v>
                </c:pt>
                <c:pt idx="28">
                  <c:v>8.3879130169072003E-2</c:v>
                </c:pt>
                <c:pt idx="29">
                  <c:v>8.8146393144577839E-2</c:v>
                </c:pt>
                <c:pt idx="30">
                  <c:v>8.9819079389656498E-2</c:v>
                </c:pt>
                <c:pt idx="31">
                  <c:v>9.1340079069178959E-2</c:v>
                </c:pt>
                <c:pt idx="32">
                  <c:v>9.2864899114816435E-2</c:v>
                </c:pt>
                <c:pt idx="33">
                  <c:v>9.4428642486336312E-2</c:v>
                </c:pt>
                <c:pt idx="34">
                  <c:v>9.5999817186551262E-2</c:v>
                </c:pt>
                <c:pt idx="35">
                  <c:v>9.761378632750306E-2</c:v>
                </c:pt>
                <c:pt idx="36">
                  <c:v>9.9171706607682708E-2</c:v>
                </c:pt>
                <c:pt idx="37">
                  <c:v>0.1007438434375314</c:v>
                </c:pt>
                <c:pt idx="38">
                  <c:v>0.1023286399519554</c:v>
                </c:pt>
                <c:pt idx="39">
                  <c:v>0.10391689638716306</c:v>
                </c:pt>
                <c:pt idx="40">
                  <c:v>0.10550030625073559</c:v>
                </c:pt>
                <c:pt idx="41">
                  <c:v>0.10708456678612555</c:v>
                </c:pt>
                <c:pt idx="42">
                  <c:v>0.10867204110031059</c:v>
                </c:pt>
                <c:pt idx="43">
                  <c:v>0.11026298974229221</c:v>
                </c:pt>
                <c:pt idx="44">
                  <c:v>0.11185229998303559</c:v>
                </c:pt>
                <c:pt idx="45">
                  <c:v>0.11343926436618279</c:v>
                </c:pt>
                <c:pt idx="46">
                  <c:v>0.11502129523162141</c:v>
                </c:pt>
                <c:pt idx="47">
                  <c:v>0.11660171730466784</c:v>
                </c:pt>
                <c:pt idx="48">
                  <c:v>0.11817937478071006</c:v>
                </c:pt>
                <c:pt idx="49">
                  <c:v>0.11975301231083169</c:v>
                </c:pt>
              </c:numCache>
            </c:numRef>
          </c:yVal>
          <c:smooth val="1"/>
          <c:extLst>
            <c:ext xmlns:c16="http://schemas.microsoft.com/office/drawing/2014/chart" uri="{C3380CC4-5D6E-409C-BE32-E72D297353CC}">
              <c16:uniqueId val="{0000000E-D8C5-45F3-9592-B12379D7D4EA}"/>
            </c:ext>
          </c:extLst>
        </c:ser>
        <c:dLbls>
          <c:showLegendKey val="0"/>
          <c:showVal val="0"/>
          <c:showCatName val="0"/>
          <c:showSerName val="0"/>
          <c:showPercent val="0"/>
          <c:showBubbleSize val="0"/>
        </c:dLbls>
        <c:axId val="585294784"/>
        <c:axId val="585300192"/>
      </c:scatterChart>
      <c:valAx>
        <c:axId val="585294784"/>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300192"/>
        <c:crosses val="autoZero"/>
        <c:crossBetween val="midCat"/>
      </c:valAx>
      <c:valAx>
        <c:axId val="585300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2947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BAU</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'[1]Calibración Agricultura-OseMOSY'!$D$367</c:f>
              <c:strCache>
                <c:ptCount val="1"/>
                <c:pt idx="0">
                  <c:v>Vacuno carne (Mton)</c:v>
                </c:pt>
              </c:strCache>
            </c:strRef>
          </c:tx>
          <c:spPr>
            <a:ln w="19050" cap="rnd">
              <a:solidFill>
                <a:schemeClr val="accent1"/>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Agricultura-OseMOSY'!$M$367:$BM$367</c:f>
              <c:numCache>
                <c:formatCode>General</c:formatCode>
                <c:ptCount val="53"/>
                <c:pt idx="0">
                  <c:v>0.213424</c:v>
                </c:pt>
                <c:pt idx="1">
                  <c:v>0.228878</c:v>
                </c:pt>
                <c:pt idx="2">
                  <c:v>0.23342499999999999</c:v>
                </c:pt>
                <c:pt idx="3">
                  <c:v>0.23972747499999997</c:v>
                </c:pt>
                <c:pt idx="4">
                  <c:v>0.24715902672499995</c:v>
                </c:pt>
                <c:pt idx="5">
                  <c:v>0.25457379752674997</c:v>
                </c:pt>
                <c:pt idx="6">
                  <c:v>0.26144729005997219</c:v>
                </c:pt>
                <c:pt idx="7">
                  <c:v>0.26746057773135151</c:v>
                </c:pt>
                <c:pt idx="8">
                  <c:v>0.27597872264143797</c:v>
                </c:pt>
                <c:pt idx="9">
                  <c:v>0.28383355305915398</c:v>
                </c:pt>
                <c:pt idx="10">
                  <c:v>0.29006647319542056</c:v>
                </c:pt>
                <c:pt idx="11">
                  <c:v>0.29697597961882627</c:v>
                </c:pt>
                <c:pt idx="12">
                  <c:v>0.30638364491023357</c:v>
                </c:pt>
                <c:pt idx="13">
                  <c:v>0.31394170759498496</c:v>
                </c:pt>
                <c:pt idx="14">
                  <c:v>0.32301912247316894</c:v>
                </c:pt>
                <c:pt idx="15">
                  <c:v>0.33066387381572859</c:v>
                </c:pt>
                <c:pt idx="16">
                  <c:v>0.33848227675354581</c:v>
                </c:pt>
                <c:pt idx="17">
                  <c:v>0.34712639225924968</c:v>
                </c:pt>
                <c:pt idx="18">
                  <c:v>0.35500312352397206</c:v>
                </c:pt>
                <c:pt idx="19">
                  <c:v>0.36331977785278396</c:v>
                </c:pt>
                <c:pt idx="20">
                  <c:v>0.3724794101505477</c:v>
                </c:pt>
                <c:pt idx="21">
                  <c:v>0.3809401481285245</c:v>
                </c:pt>
                <c:pt idx="22">
                  <c:v>0.38963539206405096</c:v>
                </c:pt>
                <c:pt idx="23">
                  <c:v>0.39831682280976782</c:v>
                </c:pt>
                <c:pt idx="24">
                  <c:v>0.40528450997302701</c:v>
                </c:pt>
                <c:pt idx="25">
                  <c:v>0.41416689776865412</c:v>
                </c:pt>
                <c:pt idx="26">
                  <c:v>0.42186654051948042</c:v>
                </c:pt>
                <c:pt idx="27">
                  <c:v>0.43151095270342299</c:v>
                </c:pt>
                <c:pt idx="28">
                  <c:v>0.43946382011874402</c:v>
                </c:pt>
                <c:pt idx="29">
                  <c:v>0.4473389333797429</c:v>
                </c:pt>
                <c:pt idx="30">
                  <c:v>0.45550425241712644</c:v>
                </c:pt>
                <c:pt idx="31">
                  <c:v>0.46373058985714866</c:v>
                </c:pt>
                <c:pt idx="32">
                  <c:v>0.46373058985714866</c:v>
                </c:pt>
                <c:pt idx="33">
                  <c:v>0.47306979873329086</c:v>
                </c:pt>
                <c:pt idx="34">
                  <c:v>0.48157760067975813</c:v>
                </c:pt>
                <c:pt idx="35">
                  <c:v>0.49008980195185725</c:v>
                </c:pt>
                <c:pt idx="36">
                  <c:v>0.49887561582134687</c:v>
                </c:pt>
                <c:pt idx="37">
                  <c:v>0.50774328961664927</c:v>
                </c:pt>
                <c:pt idx="38">
                  <c:v>0.51685563790788669</c:v>
                </c:pt>
                <c:pt idx="39">
                  <c:v>0.52568226339981861</c:v>
                </c:pt>
                <c:pt idx="40">
                  <c:v>0.53459372748593093</c:v>
                </c:pt>
                <c:pt idx="41">
                  <c:v>0.54358654249162242</c:v>
                </c:pt>
                <c:pt idx="42">
                  <c:v>0.55261971112108832</c:v>
                </c:pt>
                <c:pt idx="43">
                  <c:v>0.56165510935095975</c:v>
                </c:pt>
                <c:pt idx="44">
                  <c:v>0.57071631912743648</c:v>
                </c:pt>
                <c:pt idx="45">
                  <c:v>0.5798124391865831</c:v>
                </c:pt>
                <c:pt idx="46">
                  <c:v>0.5889448453807602</c:v>
                </c:pt>
                <c:pt idx="47">
                  <c:v>0.59808734772209526</c:v>
                </c:pt>
                <c:pt idx="48">
                  <c:v>0.60723760170277186</c:v>
                </c:pt>
                <c:pt idx="49">
                  <c:v>0.61638266392255536</c:v>
                </c:pt>
                <c:pt idx="50">
                  <c:v>0.6255401513996397</c:v>
                </c:pt>
                <c:pt idx="51">
                  <c:v>0.63470270146387997</c:v>
                </c:pt>
                <c:pt idx="52">
                  <c:v>0.64386329476429527</c:v>
                </c:pt>
              </c:numCache>
            </c:numRef>
          </c:yVal>
          <c:smooth val="1"/>
          <c:extLst>
            <c:ext xmlns:c16="http://schemas.microsoft.com/office/drawing/2014/chart" uri="{C3380CC4-5D6E-409C-BE32-E72D297353CC}">
              <c16:uniqueId val="{00000000-B4B3-44B0-93EA-FE33FE5CE940}"/>
            </c:ext>
          </c:extLst>
        </c:ser>
        <c:ser>
          <c:idx val="1"/>
          <c:order val="1"/>
          <c:tx>
            <c:strRef>
              <c:f>'[1]Calibración Agricultura-OseMOSY'!$D$368</c:f>
              <c:strCache>
                <c:ptCount val="1"/>
                <c:pt idx="0">
                  <c:v>Vacuno leche (Mton)</c:v>
                </c:pt>
              </c:strCache>
            </c:strRef>
          </c:tx>
          <c:spPr>
            <a:ln w="19050" cap="rnd">
              <a:solidFill>
                <a:schemeClr val="accent2"/>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Agricultura-OseMOSY'!$M$368:$BM$368</c:f>
              <c:numCache>
                <c:formatCode>General</c:formatCode>
                <c:ptCount val="53"/>
                <c:pt idx="0">
                  <c:v>1.8666670000000001</c:v>
                </c:pt>
                <c:pt idx="1">
                  <c:v>1.851925</c:v>
                </c:pt>
                <c:pt idx="2">
                  <c:v>1.7874890000000001</c:v>
                </c:pt>
                <c:pt idx="3">
                  <c:v>1.8357512030000001</c:v>
                </c:pt>
                <c:pt idx="4">
                  <c:v>1.8926594902929998</c:v>
                </c:pt>
                <c:pt idx="5">
                  <c:v>1.9494392750017899</c:v>
                </c:pt>
                <c:pt idx="6">
                  <c:v>2.0020741354268381</c:v>
                </c:pt>
                <c:pt idx="7">
                  <c:v>2.048121840541655</c:v>
                </c:pt>
                <c:pt idx="8">
                  <c:v>2.1133508876753617</c:v>
                </c:pt>
                <c:pt idx="9">
                  <c:v>2.1735004987647168</c:v>
                </c:pt>
                <c:pt idx="10">
                  <c:v>2.221230074351972</c:v>
                </c:pt>
                <c:pt idx="11">
                  <c:v>2.2741407168592742</c:v>
                </c:pt>
                <c:pt idx="12">
                  <c:v>2.3461814075482423</c:v>
                </c:pt>
                <c:pt idx="13">
                  <c:v>2.4040584726025576</c:v>
                </c:pt>
                <c:pt idx="14">
                  <c:v>2.4735702183161279</c:v>
                </c:pt>
                <c:pt idx="15">
                  <c:v>2.5321111155317673</c:v>
                </c:pt>
                <c:pt idx="16">
                  <c:v>2.5919817774099552</c:v>
                </c:pt>
                <c:pt idx="17">
                  <c:v>2.6581754643808244</c:v>
                </c:pt>
                <c:pt idx="18">
                  <c:v>2.7184927846834794</c:v>
                </c:pt>
                <c:pt idx="19">
                  <c:v>2.7821788856990248</c:v>
                </c:pt>
                <c:pt idx="20">
                  <c:v>2.8523202243572547</c:v>
                </c:pt>
                <c:pt idx="21">
                  <c:v>2.917109668793437</c:v>
                </c:pt>
                <c:pt idx="22">
                  <c:v>2.9836948798336866</c:v>
                </c:pt>
                <c:pt idx="23">
                  <c:v>3.0501743141797535</c:v>
                </c:pt>
                <c:pt idx="24">
                  <c:v>3.1035304849402419</c:v>
                </c:pt>
                <c:pt idx="25">
                  <c:v>3.1715487798033357</c:v>
                </c:pt>
                <c:pt idx="26">
                  <c:v>3.2305100166932648</c:v>
                </c:pt>
                <c:pt idx="27">
                  <c:v>3.3043636343017617</c:v>
                </c:pt>
                <c:pt idx="28">
                  <c:v>3.3652639792662891</c:v>
                </c:pt>
                <c:pt idx="29">
                  <c:v>3.42556890944853</c:v>
                </c:pt>
                <c:pt idx="30">
                  <c:v>3.4880961364414129</c:v>
                </c:pt>
                <c:pt idx="31">
                  <c:v>3.5510906215408147</c:v>
                </c:pt>
                <c:pt idx="32">
                  <c:v>3.5510906215408147</c:v>
                </c:pt>
                <c:pt idx="33">
                  <c:v>3.6226070963605919</c:v>
                </c:pt>
                <c:pt idx="34">
                  <c:v>3.6877569406081614</c:v>
                </c:pt>
                <c:pt idx="35">
                  <c:v>3.7529404733902676</c:v>
                </c:pt>
                <c:pt idx="36">
                  <c:v>3.8202192380802544</c:v>
                </c:pt>
                <c:pt idx="37">
                  <c:v>3.8881248581496184</c:v>
                </c:pt>
                <c:pt idx="38">
                  <c:v>3.9579041120202652</c:v>
                </c:pt>
                <c:pt idx="39">
                  <c:v>4.0254953981890464</c:v>
                </c:pt>
                <c:pt idx="40">
                  <c:v>4.0937363493631747</c:v>
                </c:pt>
                <c:pt idx="41">
                  <c:v>4.1626002581206283</c:v>
                </c:pt>
                <c:pt idx="42">
                  <c:v>4.2317731811593573</c:v>
                </c:pt>
                <c:pt idx="43">
                  <c:v>4.3009631777172013</c:v>
                </c:pt>
                <c:pt idx="44">
                  <c:v>4.3703508302914527</c:v>
                </c:pt>
                <c:pt idx="45">
                  <c:v>4.4400058138981953</c:v>
                </c:pt>
                <c:pt idx="46">
                  <c:v>4.5099386643453343</c:v>
                </c:pt>
                <c:pt idx="47">
                  <c:v>4.5799488276423705</c:v>
                </c:pt>
                <c:pt idx="48">
                  <c:v>4.6500183503484465</c:v>
                </c:pt>
                <c:pt idx="49">
                  <c:v>4.7200481163211512</c:v>
                </c:pt>
                <c:pt idx="50">
                  <c:v>4.790173030674481</c:v>
                </c:pt>
                <c:pt idx="51">
                  <c:v>4.8603367125927788</c:v>
                </c:pt>
                <c:pt idx="52">
                  <c:v>4.9304854102813982</c:v>
                </c:pt>
              </c:numCache>
            </c:numRef>
          </c:yVal>
          <c:smooth val="1"/>
          <c:extLst>
            <c:ext xmlns:c16="http://schemas.microsoft.com/office/drawing/2014/chart" uri="{C3380CC4-5D6E-409C-BE32-E72D297353CC}">
              <c16:uniqueId val="{00000001-B4B3-44B0-93EA-FE33FE5CE940}"/>
            </c:ext>
          </c:extLst>
        </c:ser>
        <c:dLbls>
          <c:showLegendKey val="0"/>
          <c:showVal val="0"/>
          <c:showCatName val="0"/>
          <c:showSerName val="0"/>
          <c:showPercent val="0"/>
          <c:showBubbleSize val="0"/>
        </c:dLbls>
        <c:axId val="585340128"/>
        <c:axId val="585338048"/>
      </c:scatterChart>
      <c:valAx>
        <c:axId val="585340128"/>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338048"/>
        <c:crosses val="autoZero"/>
        <c:crossBetween val="midCat"/>
      </c:valAx>
      <c:valAx>
        <c:axId val="585338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Producción</a:t>
                </a:r>
                <a:r>
                  <a:rPr lang="en-US" baseline="0"/>
                  <a:t> [Mton]</a:t>
                </a:r>
                <a:endParaRPr lang="en-US"/>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3401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PA</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'Políticas anunciadas - Valores'!$C$141</c:f>
              <c:strCache>
                <c:ptCount val="1"/>
                <c:pt idx="0">
                  <c:v>Producción de carne</c:v>
                </c:pt>
              </c:strCache>
            </c:strRef>
          </c:tx>
          <c:spPr>
            <a:ln w="19050" cap="rnd">
              <a:solidFill>
                <a:schemeClr val="accent1"/>
              </a:solidFill>
              <a:round/>
            </a:ln>
            <a:effectLst/>
          </c:spPr>
          <c:marker>
            <c:symbol val="none"/>
          </c:marker>
          <c:xVal>
            <c:strRef>
              <c:f>'Políticas anunciadas - Valores'!#REF!</c:f>
              <c:strCache>
                <c:ptCount val="1"/>
                <c:pt idx="0">
                  <c:v>#REF!</c:v>
                </c:pt>
              </c:strCache>
            </c:strRef>
          </c:xVal>
          <c:yVal>
            <c:numRef>
              <c:f>'Políticas anunciadas - Valores'!$D$141:$BB$141</c:f>
              <c:numCache>
                <c:formatCode>0.00</c:formatCode>
                <c:ptCount val="50"/>
                <c:pt idx="0" formatCode="General">
                  <c:v>0</c:v>
                </c:pt>
                <c:pt idx="1">
                  <c:v>0.24715902672499995</c:v>
                </c:pt>
                <c:pt idx="2">
                  <c:v>0.24719034325624337</c:v>
                </c:pt>
                <c:pt idx="3">
                  <c:v>0.24721554621615266</c:v>
                </c:pt>
                <c:pt idx="4">
                  <c:v>0.24723264994681468</c:v>
                </c:pt>
                <c:pt idx="5">
                  <c:v>0.24726905239271516</c:v>
                </c:pt>
                <c:pt idx="6">
                  <c:v>0.24729858263127666</c:v>
                </c:pt>
                <c:pt idx="7">
                  <c:v>0.24731505219400285</c:v>
                </c:pt>
                <c:pt idx="8">
                  <c:v>0.24733590162429994</c:v>
                </c:pt>
                <c:pt idx="9">
                  <c:v>0.2473730393048606</c:v>
                </c:pt>
                <c:pt idx="10">
                  <c:v>0.24739637374863388</c:v>
                </c:pt>
                <c:pt idx="11">
                  <c:v>0.24742841919249164</c:v>
                </c:pt>
                <c:pt idx="12">
                  <c:v>0.24745051789656408</c:v>
                </c:pt>
                <c:pt idx="13">
                  <c:v>0.24747298159288686</c:v>
                </c:pt>
                <c:pt idx="14">
                  <c:v>0.25244939925277021</c:v>
                </c:pt>
                <c:pt idx="15">
                  <c:v>0.2574216357137597</c:v>
                </c:pt>
                <c:pt idx="16">
                  <c:v>0.26239658012767975</c:v>
                </c:pt>
                <c:pt idx="17">
                  <c:v>0.26737631402111639</c:v>
                </c:pt>
                <c:pt idx="18">
                  <c:v>0.27235242811414662</c:v>
                </c:pt>
                <c:pt idx="19">
                  <c:v>0.27733001621845077</c:v>
                </c:pt>
                <c:pt idx="20">
                  <c:v>0.28230775408373532</c:v>
                </c:pt>
                <c:pt idx="21">
                  <c:v>0.28727702430428759</c:v>
                </c:pt>
                <c:pt idx="22">
                  <c:v>0.29225641300393834</c:v>
                </c:pt>
                <c:pt idx="23">
                  <c:v>0.29723018780196236</c:v>
                </c:pt>
                <c:pt idx="24">
                  <c:v>0.30221388297803659</c:v>
                </c:pt>
                <c:pt idx="25">
                  <c:v>0.307189618825704</c:v>
                </c:pt>
                <c:pt idx="26">
                  <c:v>0.31216538667327887</c:v>
                </c:pt>
                <c:pt idx="27">
                  <c:v>0.3171429445377118</c:v>
                </c:pt>
                <c:pt idx="28">
                  <c:v>0.32212117949265617</c:v>
                </c:pt>
                <c:pt idx="29">
                  <c:v>0.32706152618153378</c:v>
                </c:pt>
                <c:pt idx="30">
                  <c:v>0.33204622720700921</c:v>
                </c:pt>
                <c:pt idx="31">
                  <c:v>0.33702736849965964</c:v>
                </c:pt>
                <c:pt idx="32">
                  <c:v>0.34200891421662299</c:v>
                </c:pt>
                <c:pt idx="33">
                  <c:v>0.3469920770938828</c:v>
                </c:pt>
                <c:pt idx="34">
                  <c:v>0.35197597567211414</c:v>
                </c:pt>
                <c:pt idx="35">
                  <c:v>0.35696131047560797</c:v>
                </c:pt>
                <c:pt idx="36">
                  <c:v>0.36194579198083321</c:v>
                </c:pt>
                <c:pt idx="37">
                  <c:v>0.36693104036929569</c:v>
                </c:pt>
                <c:pt idx="38">
                  <c:v>0.3719170371597203</c:v>
                </c:pt>
                <c:pt idx="39">
                  <c:v>0.37690361201269251</c:v>
                </c:pt>
                <c:pt idx="40">
                  <c:v>0.38189061591023687</c:v>
                </c:pt>
                <c:pt idx="41">
                  <c:v>0.3868781516848015</c:v>
                </c:pt>
                <c:pt idx="42">
                  <c:v>0.39186625963178739</c:v>
                </c:pt>
                <c:pt idx="43">
                  <c:v>0.39685494781464614</c:v>
                </c:pt>
                <c:pt idx="44">
                  <c:v>0.40184411975721074</c:v>
                </c:pt>
                <c:pt idx="45">
                  <c:v>0.40683377283052619</c:v>
                </c:pt>
                <c:pt idx="46">
                  <c:v>0.41182386564104301</c:v>
                </c:pt>
                <c:pt idx="47">
                  <c:v>0.41681446880370904</c:v>
                </c:pt>
                <c:pt idx="48">
                  <c:v>0.42180556002185454</c:v>
                </c:pt>
                <c:pt idx="49">
                  <c:v>0.42679711919044461</c:v>
                </c:pt>
              </c:numCache>
            </c:numRef>
          </c:yVal>
          <c:smooth val="1"/>
          <c:extLst>
            <c:ext xmlns:c16="http://schemas.microsoft.com/office/drawing/2014/chart" uri="{C3380CC4-5D6E-409C-BE32-E72D297353CC}">
              <c16:uniqueId val="{00000000-BBDE-43FA-9F46-EA86182C1622}"/>
            </c:ext>
          </c:extLst>
        </c:ser>
        <c:ser>
          <c:idx val="1"/>
          <c:order val="1"/>
          <c:tx>
            <c:strRef>
              <c:f>'Políticas anunciadas - Valores'!$C$142</c:f>
              <c:strCache>
                <c:ptCount val="1"/>
                <c:pt idx="0">
                  <c:v>Producción de leche</c:v>
                </c:pt>
              </c:strCache>
            </c:strRef>
          </c:tx>
          <c:spPr>
            <a:ln w="19050" cap="rnd">
              <a:solidFill>
                <a:schemeClr val="accent2"/>
              </a:solidFill>
              <a:round/>
            </a:ln>
            <a:effectLst/>
          </c:spPr>
          <c:marker>
            <c:symbol val="none"/>
          </c:marker>
          <c:xVal>
            <c:strRef>
              <c:f>'Políticas anunciadas - Valores'!#REF!</c:f>
              <c:strCache>
                <c:ptCount val="1"/>
                <c:pt idx="0">
                  <c:v>#REF!</c:v>
                </c:pt>
              </c:strCache>
            </c:strRef>
          </c:xVal>
          <c:yVal>
            <c:numRef>
              <c:f>'Políticas anunciadas - Valores'!$D$142:$BB$142</c:f>
              <c:numCache>
                <c:formatCode>0.00</c:formatCode>
                <c:ptCount val="50"/>
                <c:pt idx="1">
                  <c:v>1.8926594902929998</c:v>
                </c:pt>
                <c:pt idx="2">
                  <c:v>1.8925507386574878</c:v>
                </c:pt>
                <c:pt idx="3">
                  <c:v>1.8924865094956762</c:v>
                </c:pt>
                <c:pt idx="4">
                  <c:v>1.8924468317451051</c:v>
                </c:pt>
                <c:pt idx="5">
                  <c:v>1.8924221592373289</c:v>
                </c:pt>
                <c:pt idx="6">
                  <c:v>1.8924088719446932</c:v>
                </c:pt>
                <c:pt idx="7">
                  <c:v>1.8924017396480972</c:v>
                </c:pt>
                <c:pt idx="8">
                  <c:v>1.8923974540009663</c:v>
                </c:pt>
                <c:pt idx="9">
                  <c:v>1.8923949470466135</c:v>
                </c:pt>
                <c:pt idx="10">
                  <c:v>1.8923935364539244</c:v>
                </c:pt>
                <c:pt idx="11">
                  <c:v>1.892392719299457</c:v>
                </c:pt>
                <c:pt idx="12">
                  <c:v>1.8923922607149084</c:v>
                </c:pt>
                <c:pt idx="13">
                  <c:v>1.8923919883805589</c:v>
                </c:pt>
                <c:pt idx="14">
                  <c:v>1.9113157488622161</c:v>
                </c:pt>
                <c:pt idx="15">
                  <c:v>1.930239574718225</c:v>
                </c:pt>
                <c:pt idx="16">
                  <c:v>1.9491634374504896</c:v>
                </c:pt>
                <c:pt idx="17">
                  <c:v>1.968087322360865</c:v>
                </c:pt>
                <c:pt idx="18">
                  <c:v>1.9870112203206813</c:v>
                </c:pt>
                <c:pt idx="19">
                  <c:v>2.005935125678771</c:v>
                </c:pt>
                <c:pt idx="20">
                  <c:v>2.0248590355221072</c:v>
                </c:pt>
                <c:pt idx="21">
                  <c:v>2.0437829479820504</c:v>
                </c:pt>
                <c:pt idx="22">
                  <c:v>2.0627068619185396</c:v>
                </c:pt>
                <c:pt idx="23">
                  <c:v>2.0816307767839559</c:v>
                </c:pt>
                <c:pt idx="24">
                  <c:v>2.1005546921612162</c:v>
                </c:pt>
                <c:pt idx="25">
                  <c:v>2.1194786078606582</c:v>
                </c:pt>
                <c:pt idx="26">
                  <c:v>2.1384025237356981</c:v>
                </c:pt>
                <c:pt idx="27">
                  <c:v>2.1573264397185068</c:v>
                </c:pt>
                <c:pt idx="28">
                  <c:v>2.1762503557644606</c:v>
                </c:pt>
                <c:pt idx="29">
                  <c:v>2.195174271848773</c:v>
                </c:pt>
                <c:pt idx="30">
                  <c:v>2.214098187985396</c:v>
                </c:pt>
                <c:pt idx="31">
                  <c:v>2.2330221041221847</c:v>
                </c:pt>
                <c:pt idx="32">
                  <c:v>2.2519460202590014</c:v>
                </c:pt>
                <c:pt idx="33">
                  <c:v>2.2708699363958011</c:v>
                </c:pt>
                <c:pt idx="34">
                  <c:v>2.2897938525326165</c:v>
                </c:pt>
                <c:pt idx="35">
                  <c:v>2.308717768669422</c:v>
                </c:pt>
                <c:pt idx="36">
                  <c:v>2.3276416848063008</c:v>
                </c:pt>
                <c:pt idx="37">
                  <c:v>2.3465656009431952</c:v>
                </c:pt>
                <c:pt idx="38">
                  <c:v>2.3654895170801056</c:v>
                </c:pt>
                <c:pt idx="39">
                  <c:v>2.3844134332170381</c:v>
                </c:pt>
                <c:pt idx="40">
                  <c:v>2.403337349354</c:v>
                </c:pt>
                <c:pt idx="41">
                  <c:v>2.4222612654909867</c:v>
                </c:pt>
                <c:pt idx="42">
                  <c:v>2.4411851816279966</c:v>
                </c:pt>
                <c:pt idx="43">
                  <c:v>2.46010909776503</c:v>
                </c:pt>
                <c:pt idx="44">
                  <c:v>2.4790330139020917</c:v>
                </c:pt>
                <c:pt idx="45">
                  <c:v>2.4979569300391815</c:v>
                </c:pt>
                <c:pt idx="46">
                  <c:v>2.5168808461763028</c:v>
                </c:pt>
                <c:pt idx="47">
                  <c:v>2.5358047623134521</c:v>
                </c:pt>
                <c:pt idx="48">
                  <c:v>2.5547286784506302</c:v>
                </c:pt>
                <c:pt idx="49">
                  <c:v>2.573652594587839</c:v>
                </c:pt>
              </c:numCache>
            </c:numRef>
          </c:yVal>
          <c:smooth val="1"/>
          <c:extLst>
            <c:ext xmlns:c16="http://schemas.microsoft.com/office/drawing/2014/chart" uri="{C3380CC4-5D6E-409C-BE32-E72D297353CC}">
              <c16:uniqueId val="{00000001-BBDE-43FA-9F46-EA86182C1622}"/>
            </c:ext>
          </c:extLst>
        </c:ser>
        <c:dLbls>
          <c:showLegendKey val="0"/>
          <c:showVal val="0"/>
          <c:showCatName val="0"/>
          <c:showSerName val="0"/>
          <c:showPercent val="0"/>
          <c:showBubbleSize val="0"/>
        </c:dLbls>
        <c:axId val="585299360"/>
        <c:axId val="585303936"/>
      </c:scatterChart>
      <c:valAx>
        <c:axId val="585299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303936"/>
        <c:crosses val="autoZero"/>
        <c:crossBetween val="midCat"/>
      </c:valAx>
      <c:valAx>
        <c:axId val="585303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2993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DDP50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2050 - Valores'!$C$141</c:f>
              <c:strCache>
                <c:ptCount val="1"/>
                <c:pt idx="0">
                  <c:v>Producción de carne</c:v>
                </c:pt>
              </c:strCache>
            </c:strRef>
          </c:tx>
          <c:spPr>
            <a:ln w="19050" cap="rnd">
              <a:solidFill>
                <a:schemeClr val="accent1"/>
              </a:solidFill>
              <a:round/>
            </a:ln>
            <a:effectLst/>
          </c:spPr>
          <c:marker>
            <c:symbol val="none"/>
          </c:marker>
          <c:xVal>
            <c:strRef>
              <c:f>'Net Zero 2050 - Valores'!#REF!</c:f>
              <c:strCache>
                <c:ptCount val="1"/>
                <c:pt idx="0">
                  <c:v>#REF!</c:v>
                </c:pt>
              </c:strCache>
            </c:strRef>
          </c:xVal>
          <c:yVal>
            <c:numRef>
              <c:f>'Net Zero 2050 - Valores'!$D$141:$BB$141</c:f>
              <c:numCache>
                <c:formatCode>0.00</c:formatCode>
                <c:ptCount val="50"/>
                <c:pt idx="0" formatCode="General">
                  <c:v>0</c:v>
                </c:pt>
                <c:pt idx="1">
                  <c:v>0.24715902672499995</c:v>
                </c:pt>
                <c:pt idx="2">
                  <c:v>0.24719034325624337</c:v>
                </c:pt>
                <c:pt idx="3">
                  <c:v>0.24721554621615266</c:v>
                </c:pt>
                <c:pt idx="4">
                  <c:v>0.24723264994681468</c:v>
                </c:pt>
                <c:pt idx="5">
                  <c:v>0.24726905239271516</c:v>
                </c:pt>
                <c:pt idx="6">
                  <c:v>0.24729858263127666</c:v>
                </c:pt>
                <c:pt idx="7">
                  <c:v>0.24731505219400285</c:v>
                </c:pt>
                <c:pt idx="8">
                  <c:v>0.24733590162429994</c:v>
                </c:pt>
                <c:pt idx="9">
                  <c:v>0.2473730393048606</c:v>
                </c:pt>
                <c:pt idx="10">
                  <c:v>0.24739637374863388</c:v>
                </c:pt>
                <c:pt idx="11">
                  <c:v>0.24742841919249164</c:v>
                </c:pt>
                <c:pt idx="12">
                  <c:v>0.24745051789656408</c:v>
                </c:pt>
                <c:pt idx="13">
                  <c:v>0.24747298159288686</c:v>
                </c:pt>
                <c:pt idx="14">
                  <c:v>0.2470623270722449</c:v>
                </c:pt>
                <c:pt idx="15">
                  <c:v>0.24664656009271027</c:v>
                </c:pt>
                <c:pt idx="16">
                  <c:v>0.24623245570392766</c:v>
                </c:pt>
                <c:pt idx="17">
                  <c:v>0.24582182198043631</c:v>
                </c:pt>
                <c:pt idx="18">
                  <c:v>0.24540686924899877</c:v>
                </c:pt>
                <c:pt idx="19">
                  <c:v>0.24499234586303575</c:v>
                </c:pt>
                <c:pt idx="20">
                  <c:v>0.24457707511206328</c:v>
                </c:pt>
                <c:pt idx="21">
                  <c:v>0.24415377112492814</c:v>
                </c:pt>
                <c:pt idx="22">
                  <c:v>0.24373838099631673</c:v>
                </c:pt>
                <c:pt idx="23">
                  <c:v>0.24331758557114977</c:v>
                </c:pt>
                <c:pt idx="24">
                  <c:v>0.2429041607272994</c:v>
                </c:pt>
                <c:pt idx="25">
                  <c:v>0.24248359388995938</c:v>
                </c:pt>
                <c:pt idx="26">
                  <c:v>0.24206245533812201</c:v>
                </c:pt>
                <c:pt idx="27">
                  <c:v>0.24164211123200113</c:v>
                </c:pt>
                <c:pt idx="28">
                  <c:v>0.24122168419068901</c:v>
                </c:pt>
                <c:pt idx="29">
                  <c:v>0.24110096112816345</c:v>
                </c:pt>
                <c:pt idx="30">
                  <c:v>0.24101278046990424</c:v>
                </c:pt>
                <c:pt idx="31">
                  <c:v>0.24092141232244552</c:v>
                </c:pt>
                <c:pt idx="32">
                  <c:v>0.24082979009892616</c:v>
                </c:pt>
                <c:pt idx="33">
                  <c:v>0.24073876568677219</c:v>
                </c:pt>
                <c:pt idx="34">
                  <c:v>0.24064770965986226</c:v>
                </c:pt>
                <c:pt idx="35">
                  <c:v>0.24055709474380851</c:v>
                </c:pt>
                <c:pt idx="36">
                  <c:v>0.24046538042053744</c:v>
                </c:pt>
                <c:pt idx="37">
                  <c:v>0.2403736733925714</c:v>
                </c:pt>
                <c:pt idx="38">
                  <c:v>0.24028196075086611</c:v>
                </c:pt>
                <c:pt idx="39">
                  <c:v>0.24019013351232671</c:v>
                </c:pt>
                <c:pt idx="40">
                  <c:v>0.2400981019556378</c:v>
                </c:pt>
                <c:pt idx="41">
                  <c:v>0.24000593736863859</c:v>
                </c:pt>
                <c:pt idx="42">
                  <c:v>0.23991366902744132</c:v>
                </c:pt>
                <c:pt idx="43">
                  <c:v>0.23982130522195855</c:v>
                </c:pt>
                <c:pt idx="44">
                  <c:v>0.23972879145856618</c:v>
                </c:pt>
                <c:pt idx="45">
                  <c:v>0.2396361312843085</c:v>
                </c:pt>
                <c:pt idx="46">
                  <c:v>0.23954330553009781</c:v>
                </c:pt>
                <c:pt idx="47">
                  <c:v>0.23945036032948741</c:v>
                </c:pt>
                <c:pt idx="48">
                  <c:v>0.23935728684816629</c:v>
                </c:pt>
                <c:pt idx="49">
                  <c:v>0.23926407791425322</c:v>
                </c:pt>
              </c:numCache>
            </c:numRef>
          </c:yVal>
          <c:smooth val="1"/>
          <c:extLst>
            <c:ext xmlns:c16="http://schemas.microsoft.com/office/drawing/2014/chart" uri="{C3380CC4-5D6E-409C-BE32-E72D297353CC}">
              <c16:uniqueId val="{00000000-D16B-489E-9253-57F974364E3E}"/>
            </c:ext>
          </c:extLst>
        </c:ser>
        <c:ser>
          <c:idx val="1"/>
          <c:order val="1"/>
          <c:tx>
            <c:strRef>
              <c:f>'Net Zero 2050 - Valores'!$C$142</c:f>
              <c:strCache>
                <c:ptCount val="1"/>
                <c:pt idx="0">
                  <c:v>Producción de leche</c:v>
                </c:pt>
              </c:strCache>
            </c:strRef>
          </c:tx>
          <c:spPr>
            <a:ln w="19050" cap="rnd">
              <a:solidFill>
                <a:schemeClr val="accent2"/>
              </a:solidFill>
              <a:round/>
            </a:ln>
            <a:effectLst/>
          </c:spPr>
          <c:marker>
            <c:symbol val="none"/>
          </c:marker>
          <c:xVal>
            <c:strRef>
              <c:f>'Net Zero 2050 - Valores'!#REF!</c:f>
              <c:strCache>
                <c:ptCount val="1"/>
                <c:pt idx="0">
                  <c:v>#REF!</c:v>
                </c:pt>
              </c:strCache>
            </c:strRef>
          </c:xVal>
          <c:yVal>
            <c:numRef>
              <c:f>'Net Zero 2050 - Valores'!$D$142:$BB$142</c:f>
              <c:numCache>
                <c:formatCode>0.00</c:formatCode>
                <c:ptCount val="50"/>
                <c:pt idx="1">
                  <c:v>1.8926594902929998</c:v>
                </c:pt>
                <c:pt idx="2">
                  <c:v>1.8925507386574878</c:v>
                </c:pt>
                <c:pt idx="3">
                  <c:v>1.8924865094956762</c:v>
                </c:pt>
                <c:pt idx="4">
                  <c:v>1.8924468317451051</c:v>
                </c:pt>
                <c:pt idx="5">
                  <c:v>1.8924221592373289</c:v>
                </c:pt>
                <c:pt idx="6">
                  <c:v>1.8924088719446932</c:v>
                </c:pt>
                <c:pt idx="7">
                  <c:v>1.8924017396480972</c:v>
                </c:pt>
                <c:pt idx="8">
                  <c:v>1.8923974540009663</c:v>
                </c:pt>
                <c:pt idx="9">
                  <c:v>1.8923949470466135</c:v>
                </c:pt>
                <c:pt idx="10">
                  <c:v>1.8923935364539244</c:v>
                </c:pt>
                <c:pt idx="11">
                  <c:v>1.892392719299457</c:v>
                </c:pt>
                <c:pt idx="12">
                  <c:v>1.8923922607149084</c:v>
                </c:pt>
                <c:pt idx="13">
                  <c:v>1.8923919883805589</c:v>
                </c:pt>
                <c:pt idx="14">
                  <c:v>1.8890498665838864</c:v>
                </c:pt>
                <c:pt idx="15">
                  <c:v>1.8857078122944317</c:v>
                </c:pt>
                <c:pt idx="16">
                  <c:v>1.8823657956882298</c:v>
                </c:pt>
                <c:pt idx="17">
                  <c:v>1.8790238014574112</c:v>
                </c:pt>
                <c:pt idx="18">
                  <c:v>1.875681820233571</c:v>
                </c:pt>
                <c:pt idx="19">
                  <c:v>1.8723398463085648</c:v>
                </c:pt>
                <c:pt idx="20">
                  <c:v>1.8689978767523205</c:v>
                </c:pt>
                <c:pt idx="21">
                  <c:v>1.8656559097157035</c:v>
                </c:pt>
                <c:pt idx="22">
                  <c:v>1.8623139440873453</c:v>
                </c:pt>
                <c:pt idx="23">
                  <c:v>1.8589719793326829</c:v>
                </c:pt>
                <c:pt idx="24">
                  <c:v>1.8556300150552183</c:v>
                </c:pt>
                <c:pt idx="25">
                  <c:v>1.8522880510739956</c:v>
                </c:pt>
                <c:pt idx="26">
                  <c:v>1.8489460872528973</c:v>
                </c:pt>
                <c:pt idx="27">
                  <c:v>1.8456041235288649</c:v>
                </c:pt>
                <c:pt idx="28">
                  <c:v>1.8422621598610958</c:v>
                </c:pt>
                <c:pt idx="29">
                  <c:v>1.8414266689193775</c:v>
                </c:pt>
                <c:pt idx="30">
                  <c:v>1.8405911780219417</c:v>
                </c:pt>
                <c:pt idx="31">
                  <c:v>1.8397556871246425</c:v>
                </c:pt>
                <c:pt idx="32">
                  <c:v>1.8389201962273638</c:v>
                </c:pt>
                <c:pt idx="33">
                  <c:v>1.8380847053300691</c:v>
                </c:pt>
                <c:pt idx="34">
                  <c:v>1.8372492144327841</c:v>
                </c:pt>
                <c:pt idx="35">
                  <c:v>1.8364137235354887</c:v>
                </c:pt>
                <c:pt idx="36">
                  <c:v>1.8355782326382493</c:v>
                </c:pt>
                <c:pt idx="37">
                  <c:v>1.834742741741018</c:v>
                </c:pt>
                <c:pt idx="38">
                  <c:v>1.8339072508437961</c:v>
                </c:pt>
                <c:pt idx="39">
                  <c:v>1.8330717599465876</c:v>
                </c:pt>
                <c:pt idx="40">
                  <c:v>1.8322362690493972</c:v>
                </c:pt>
                <c:pt idx="41">
                  <c:v>1.8314007781522224</c:v>
                </c:pt>
                <c:pt idx="42">
                  <c:v>1.8305652872550604</c:v>
                </c:pt>
                <c:pt idx="43">
                  <c:v>1.8297297963579118</c:v>
                </c:pt>
                <c:pt idx="44">
                  <c:v>1.8288943054607791</c:v>
                </c:pt>
                <c:pt idx="45">
                  <c:v>1.8280588145636623</c:v>
                </c:pt>
                <c:pt idx="46">
                  <c:v>1.8272233236665634</c:v>
                </c:pt>
                <c:pt idx="47">
                  <c:v>1.8263878327694791</c:v>
                </c:pt>
                <c:pt idx="48">
                  <c:v>1.82555234187241</c:v>
                </c:pt>
                <c:pt idx="49">
                  <c:v>1.8247168509753577</c:v>
                </c:pt>
              </c:numCache>
            </c:numRef>
          </c:yVal>
          <c:smooth val="1"/>
          <c:extLst>
            <c:ext xmlns:c16="http://schemas.microsoft.com/office/drawing/2014/chart" uri="{C3380CC4-5D6E-409C-BE32-E72D297353CC}">
              <c16:uniqueId val="{00000001-D16B-489E-9253-57F974364E3E}"/>
            </c:ext>
          </c:extLst>
        </c:ser>
        <c:dLbls>
          <c:showLegendKey val="0"/>
          <c:showVal val="0"/>
          <c:showCatName val="0"/>
          <c:showSerName val="0"/>
          <c:showPercent val="0"/>
          <c:showBubbleSize val="0"/>
        </c:dLbls>
        <c:axId val="585324320"/>
        <c:axId val="585325152"/>
      </c:scatterChart>
      <c:valAx>
        <c:axId val="585324320"/>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325152"/>
        <c:crosses val="autoZero"/>
        <c:crossBetween val="midCat"/>
      </c:valAx>
      <c:valAx>
        <c:axId val="58532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853243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DDP70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2070 - Valores'!$C$142</c:f>
              <c:strCache>
                <c:ptCount val="1"/>
                <c:pt idx="0">
                  <c:v>Producción de carne</c:v>
                </c:pt>
              </c:strCache>
            </c:strRef>
          </c:tx>
          <c:spPr>
            <a:ln w="19050" cap="rnd">
              <a:solidFill>
                <a:schemeClr val="accent1"/>
              </a:solidFill>
              <a:round/>
            </a:ln>
            <a:effectLst/>
          </c:spPr>
          <c:marker>
            <c:symbol val="none"/>
          </c:marker>
          <c:xVal>
            <c:strRef>
              <c:f>'Net Zero 2070 - Valores'!#REF!</c:f>
              <c:strCache>
                <c:ptCount val="1"/>
                <c:pt idx="0">
                  <c:v>#REF!</c:v>
                </c:pt>
              </c:strCache>
            </c:strRef>
          </c:xVal>
          <c:yVal>
            <c:numRef>
              <c:f>'Net Zero 2070 - Valores'!$D$142:$BA$142</c:f>
              <c:numCache>
                <c:formatCode>0.00</c:formatCode>
                <c:ptCount val="50"/>
                <c:pt idx="0" formatCode="General">
                  <c:v>0</c:v>
                </c:pt>
                <c:pt idx="1">
                  <c:v>0.24715902672499995</c:v>
                </c:pt>
                <c:pt idx="2">
                  <c:v>0.24719034325624337</c:v>
                </c:pt>
                <c:pt idx="3">
                  <c:v>0.24721554621615266</c:v>
                </c:pt>
                <c:pt idx="4">
                  <c:v>0.24723264994681468</c:v>
                </c:pt>
                <c:pt idx="5">
                  <c:v>0.24726905239271516</c:v>
                </c:pt>
                <c:pt idx="6">
                  <c:v>0.24729858263127666</c:v>
                </c:pt>
                <c:pt idx="7">
                  <c:v>0.24731505219400285</c:v>
                </c:pt>
                <c:pt idx="8">
                  <c:v>0.24733590162429994</c:v>
                </c:pt>
                <c:pt idx="9">
                  <c:v>0.2473730393048606</c:v>
                </c:pt>
                <c:pt idx="10">
                  <c:v>0.24739637374863388</c:v>
                </c:pt>
                <c:pt idx="11">
                  <c:v>0.24742841919249164</c:v>
                </c:pt>
                <c:pt idx="12">
                  <c:v>0.24745051789656408</c:v>
                </c:pt>
                <c:pt idx="13">
                  <c:v>0.24747298159288686</c:v>
                </c:pt>
                <c:pt idx="14">
                  <c:v>0.24724052664818805</c:v>
                </c:pt>
                <c:pt idx="15">
                  <c:v>0.24700299004985241</c:v>
                </c:pt>
                <c:pt idx="16">
                  <c:v>0.2467671506219237</c:v>
                </c:pt>
                <c:pt idx="17">
                  <c:v>0.24653482548449263</c:v>
                </c:pt>
                <c:pt idx="18">
                  <c:v>0.24629820446828146</c:v>
                </c:pt>
                <c:pt idx="19">
                  <c:v>0.24606204735416409</c:v>
                </c:pt>
                <c:pt idx="20">
                  <c:v>0.24582517255117028</c:v>
                </c:pt>
                <c:pt idx="21">
                  <c:v>0.24558025014216323</c:v>
                </c:pt>
                <c:pt idx="22">
                  <c:v>0.24534331451857566</c:v>
                </c:pt>
                <c:pt idx="23">
                  <c:v>0.24510096669796153</c:v>
                </c:pt>
                <c:pt idx="24">
                  <c:v>0.24486607380368139</c:v>
                </c:pt>
                <c:pt idx="25">
                  <c:v>0.24462401187919655</c:v>
                </c:pt>
                <c:pt idx="26">
                  <c:v>0.24438139821055208</c:v>
                </c:pt>
                <c:pt idx="27">
                  <c:v>0.24413961192023559</c:v>
                </c:pt>
                <c:pt idx="28">
                  <c:v>0.24389776783570494</c:v>
                </c:pt>
                <c:pt idx="29">
                  <c:v>0.2436271397570906</c:v>
                </c:pt>
                <c:pt idx="30">
                  <c:v>0.24338938895135381</c:v>
                </c:pt>
                <c:pt idx="31">
                  <c:v>0.2431483950040795</c:v>
                </c:pt>
                <c:pt idx="32">
                  <c:v>0.24290712250397239</c:v>
                </c:pt>
                <c:pt idx="33">
                  <c:v>0.24266643060077053</c:v>
                </c:pt>
                <c:pt idx="34">
                  <c:v>0.24242568407781726</c:v>
                </c:pt>
                <c:pt idx="35">
                  <c:v>0.24218535888815504</c:v>
                </c:pt>
                <c:pt idx="36">
                  <c:v>0.24194390418997147</c:v>
                </c:pt>
                <c:pt idx="37">
                  <c:v>0.24170243481882761</c:v>
                </c:pt>
                <c:pt idx="38">
                  <c:v>0.24146093775866243</c:v>
                </c:pt>
                <c:pt idx="39">
                  <c:v>0.24121930353973375</c:v>
                </c:pt>
                <c:pt idx="40">
                  <c:v>0.24097744229590903</c:v>
                </c:pt>
                <c:pt idx="41">
                  <c:v>0.24073542588349811</c:v>
                </c:pt>
                <c:pt idx="42">
                  <c:v>0.24049328386842836</c:v>
                </c:pt>
                <c:pt idx="43">
                  <c:v>0.24025102472013909</c:v>
                </c:pt>
                <c:pt idx="44">
                  <c:v>0.24000859403084163</c:v>
                </c:pt>
                <c:pt idx="45">
                  <c:v>0.23976599560142853</c:v>
                </c:pt>
                <c:pt idx="46">
                  <c:v>0.23952321051014785</c:v>
                </c:pt>
                <c:pt idx="47">
                  <c:v>0.23928028513998448</c:v>
                </c:pt>
                <c:pt idx="48">
                  <c:v>0.23903721086438498</c:v>
                </c:pt>
                <c:pt idx="49">
                  <c:v>0.23879398073849373</c:v>
                </c:pt>
              </c:numCache>
            </c:numRef>
          </c:yVal>
          <c:smooth val="1"/>
          <c:extLst>
            <c:ext xmlns:c16="http://schemas.microsoft.com/office/drawing/2014/chart" uri="{C3380CC4-5D6E-409C-BE32-E72D297353CC}">
              <c16:uniqueId val="{00000000-8D52-4F43-A9E5-4EB34AEF289B}"/>
            </c:ext>
          </c:extLst>
        </c:ser>
        <c:ser>
          <c:idx val="1"/>
          <c:order val="1"/>
          <c:tx>
            <c:strRef>
              <c:f>'Net Zero 2070 - Valores'!$C$143</c:f>
              <c:strCache>
                <c:ptCount val="1"/>
                <c:pt idx="0">
                  <c:v>Producción de leche</c:v>
                </c:pt>
              </c:strCache>
            </c:strRef>
          </c:tx>
          <c:spPr>
            <a:ln w="19050" cap="rnd">
              <a:solidFill>
                <a:schemeClr val="accent2"/>
              </a:solidFill>
              <a:round/>
            </a:ln>
            <a:effectLst/>
          </c:spPr>
          <c:marker>
            <c:symbol val="none"/>
          </c:marker>
          <c:xVal>
            <c:strRef>
              <c:f>'Net Zero 2070 - Valores'!#REF!</c:f>
              <c:strCache>
                <c:ptCount val="1"/>
                <c:pt idx="0">
                  <c:v>#REF!</c:v>
                </c:pt>
              </c:strCache>
            </c:strRef>
          </c:xVal>
          <c:yVal>
            <c:numRef>
              <c:f>'Net Zero 2070 - Valores'!$D$143:$BA$143</c:f>
              <c:numCache>
                <c:formatCode>0.00</c:formatCode>
                <c:ptCount val="50"/>
                <c:pt idx="1">
                  <c:v>1.8926594902929998</c:v>
                </c:pt>
                <c:pt idx="2">
                  <c:v>1.8925507386574878</c:v>
                </c:pt>
                <c:pt idx="3">
                  <c:v>1.8924865094956762</c:v>
                </c:pt>
                <c:pt idx="4">
                  <c:v>1.8924468317451051</c:v>
                </c:pt>
                <c:pt idx="5">
                  <c:v>1.8924221592373289</c:v>
                </c:pt>
                <c:pt idx="6">
                  <c:v>1.8924088719446932</c:v>
                </c:pt>
                <c:pt idx="7">
                  <c:v>1.8924017396480972</c:v>
                </c:pt>
                <c:pt idx="8">
                  <c:v>1.8923974540009663</c:v>
                </c:pt>
                <c:pt idx="9">
                  <c:v>1.8923949470466135</c:v>
                </c:pt>
                <c:pt idx="10">
                  <c:v>1.8923935364539244</c:v>
                </c:pt>
                <c:pt idx="11">
                  <c:v>1.892392719299457</c:v>
                </c:pt>
                <c:pt idx="12">
                  <c:v>1.8923922607149084</c:v>
                </c:pt>
                <c:pt idx="13">
                  <c:v>1.8923919883805589</c:v>
                </c:pt>
                <c:pt idx="14">
                  <c:v>1.8904123887018873</c:v>
                </c:pt>
                <c:pt idx="15">
                  <c:v>1.8884328563999162</c:v>
                </c:pt>
                <c:pt idx="16">
                  <c:v>1.8864533617318155</c:v>
                </c:pt>
                <c:pt idx="17">
                  <c:v>1.8844738894270261</c:v>
                </c:pt>
                <c:pt idx="18">
                  <c:v>1.8824944301318134</c:v>
                </c:pt>
                <c:pt idx="19">
                  <c:v>1.88051497814152</c:v>
                </c:pt>
                <c:pt idx="20">
                  <c:v>1.8785355305271161</c:v>
                </c:pt>
                <c:pt idx="21">
                  <c:v>1.8765560854382743</c:v>
                </c:pt>
                <c:pt idx="22">
                  <c:v>1.8745766417618701</c:v>
                </c:pt>
                <c:pt idx="23">
                  <c:v>1.8725971989625414</c:v>
                </c:pt>
                <c:pt idx="24">
                  <c:v>1.8706177566425308</c:v>
                </c:pt>
                <c:pt idx="25">
                  <c:v>1.8686383146203493</c:v>
                </c:pt>
                <c:pt idx="26">
                  <c:v>1.8666588727592393</c:v>
                </c:pt>
                <c:pt idx="27">
                  <c:v>1.8646794309958494</c:v>
                </c:pt>
                <c:pt idx="28">
                  <c:v>1.8626999892891445</c:v>
                </c:pt>
                <c:pt idx="29">
                  <c:v>1.8607205476164759</c:v>
                </c:pt>
                <c:pt idx="30">
                  <c:v>1.858741105988581</c:v>
                </c:pt>
                <c:pt idx="31">
                  <c:v>1.8567616643608238</c:v>
                </c:pt>
                <c:pt idx="32">
                  <c:v>1.8547822227330875</c:v>
                </c:pt>
                <c:pt idx="33">
                  <c:v>1.8528027811053343</c:v>
                </c:pt>
                <c:pt idx="34">
                  <c:v>1.850823339477591</c:v>
                </c:pt>
                <c:pt idx="35">
                  <c:v>1.8488438978498372</c:v>
                </c:pt>
                <c:pt idx="36">
                  <c:v>1.846864456222139</c:v>
                </c:pt>
                <c:pt idx="37">
                  <c:v>1.8448850145944493</c:v>
                </c:pt>
                <c:pt idx="38">
                  <c:v>1.8429055729667689</c:v>
                </c:pt>
                <c:pt idx="39">
                  <c:v>1.8409261313391014</c:v>
                </c:pt>
                <c:pt idx="40">
                  <c:v>1.8389466897114519</c:v>
                </c:pt>
                <c:pt idx="41">
                  <c:v>1.8369672480838175</c:v>
                </c:pt>
                <c:pt idx="42">
                  <c:v>1.834987806456196</c:v>
                </c:pt>
                <c:pt idx="43">
                  <c:v>1.8330083648285871</c:v>
                </c:pt>
                <c:pt idx="44">
                  <c:v>1.8310289232009944</c:v>
                </c:pt>
                <c:pt idx="45">
                  <c:v>1.8290494815734166</c:v>
                </c:pt>
                <c:pt idx="46">
                  <c:v>1.8270700399458562</c:v>
                </c:pt>
                <c:pt idx="47">
                  <c:v>1.8250905983183106</c:v>
                </c:pt>
                <c:pt idx="48">
                  <c:v>1.8231111566907794</c:v>
                </c:pt>
                <c:pt idx="49">
                  <c:v>1.8211317150632647</c:v>
                </c:pt>
              </c:numCache>
            </c:numRef>
          </c:yVal>
          <c:smooth val="1"/>
          <c:extLst>
            <c:ext xmlns:c16="http://schemas.microsoft.com/office/drawing/2014/chart" uri="{C3380CC4-5D6E-409C-BE32-E72D297353CC}">
              <c16:uniqueId val="{00000001-8D52-4F43-A9E5-4EB34AEF289B}"/>
            </c:ext>
          </c:extLst>
        </c:ser>
        <c:dLbls>
          <c:showLegendKey val="0"/>
          <c:showVal val="0"/>
          <c:showCatName val="0"/>
          <c:showSerName val="0"/>
          <c:showPercent val="0"/>
          <c:showBubbleSize val="0"/>
        </c:dLbls>
        <c:axId val="1209969312"/>
        <c:axId val="1209989696"/>
      </c:scatterChart>
      <c:valAx>
        <c:axId val="1209969312"/>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9989696"/>
        <c:crosses val="autoZero"/>
        <c:crossBetween val="midCat"/>
      </c:valAx>
      <c:valAx>
        <c:axId val="1209989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9969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BAU</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'[1]Calibración Agricultura-OseMOSY'!$D$392</c:f>
              <c:strCache>
                <c:ptCount val="1"/>
                <c:pt idx="0">
                  <c:v>Vacuno carne (Mton)</c:v>
                </c:pt>
              </c:strCache>
            </c:strRef>
          </c:tx>
          <c:spPr>
            <a:ln w="19050" cap="rnd">
              <a:solidFill>
                <a:schemeClr val="accent1"/>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Agricultura-OseMOSY'!$M$392:$BM$392</c:f>
              <c:numCache>
                <c:formatCode>General</c:formatCode>
                <c:ptCount val="53"/>
                <c:pt idx="0">
                  <c:v>1.42206591E-3</c:v>
                </c:pt>
                <c:pt idx="1">
                  <c:v>1.615844531E-3</c:v>
                </c:pt>
                <c:pt idx="2">
                  <c:v>1.6791366089999999E-3</c:v>
                </c:pt>
                <c:pt idx="3">
                  <c:v>2.2530822369999999E-3</c:v>
                </c:pt>
                <c:pt idx="4">
                  <c:v>2.289428756495572E-3</c:v>
                </c:pt>
                <c:pt idx="5">
                  <c:v>2.3255609294903163E-3</c:v>
                </c:pt>
                <c:pt idx="6">
                  <c:v>2.3614537407095891E-3</c:v>
                </c:pt>
                <c:pt idx="7">
                  <c:v>2.3970969391524672E-3</c:v>
                </c:pt>
                <c:pt idx="8">
                  <c:v>2.4324470642090299E-3</c:v>
                </c:pt>
                <c:pt idx="9">
                  <c:v>2.4674870482895282E-3</c:v>
                </c:pt>
                <c:pt idx="10">
                  <c:v>2.5021880472567756E-3</c:v>
                </c:pt>
                <c:pt idx="11">
                  <c:v>2.5365413881206912E-3</c:v>
                </c:pt>
                <c:pt idx="12">
                  <c:v>2.5705047514067558E-3</c:v>
                </c:pt>
                <c:pt idx="13">
                  <c:v>2.6040561289456402E-3</c:v>
                </c:pt>
                <c:pt idx="14">
                  <c:v>2.6371681618769802E-3</c:v>
                </c:pt>
                <c:pt idx="15">
                  <c:v>2.669809653627884E-3</c:v>
                </c:pt>
                <c:pt idx="16">
                  <c:v>2.7019632413183932E-3</c:v>
                </c:pt>
                <c:pt idx="17">
                  <c:v>2.7336015275372214E-3</c:v>
                </c:pt>
                <c:pt idx="18">
                  <c:v>2.7647068022070274E-3</c:v>
                </c:pt>
                <c:pt idx="19">
                  <c:v>2.7952486097825762E-3</c:v>
                </c:pt>
                <c:pt idx="20">
                  <c:v>2.8252125231141658E-3</c:v>
                </c:pt>
                <c:pt idx="21">
                  <c:v>2.8545749936021987E-3</c:v>
                </c:pt>
                <c:pt idx="22">
                  <c:v>2.8833184808436767E-3</c:v>
                </c:pt>
                <c:pt idx="23">
                  <c:v>2.9114356336867133E-3</c:v>
                </c:pt>
                <c:pt idx="24">
                  <c:v>2.9389131645798112E-3</c:v>
                </c:pt>
                <c:pt idx="25">
                  <c:v>2.9657305275194654E-3</c:v>
                </c:pt>
                <c:pt idx="26">
                  <c:v>2.991880747020679E-3</c:v>
                </c:pt>
                <c:pt idx="27">
                  <c:v>3.0173433818667206E-3</c:v>
                </c:pt>
                <c:pt idx="28">
                  <c:v>3.0421108066559358E-3</c:v>
                </c:pt>
                <c:pt idx="29">
                  <c:v>3.0661838206328604E-3</c:v>
                </c:pt>
                <c:pt idx="30">
                  <c:v>3.0895386801514328E-3</c:v>
                </c:pt>
                <c:pt idx="31">
                  <c:v>3.1121786191588758E-3</c:v>
                </c:pt>
                <c:pt idx="32">
                  <c:v>3.1341086290965535E-3</c:v>
                </c:pt>
                <c:pt idx="33">
                  <c:v>3.1553111645104197E-3</c:v>
                </c:pt>
                <c:pt idx="34">
                  <c:v>3.1757691655547623E-3</c:v>
                </c:pt>
                <c:pt idx="35">
                  <c:v>3.1954660807547181E-3</c:v>
                </c:pt>
                <c:pt idx="36">
                  <c:v>3.2143858892202627E-3</c:v>
                </c:pt>
                <c:pt idx="37">
                  <c:v>3.2325131222701356E-3</c:v>
                </c:pt>
                <c:pt idx="38">
                  <c:v>3.249832884425043E-3</c:v>
                </c:pt>
                <c:pt idx="39">
                  <c:v>3.2663308737304127E-3</c:v>
                </c:pt>
                <c:pt idx="40">
                  <c:v>3.2819934013700496E-3</c:v>
                </c:pt>
                <c:pt idx="41">
                  <c:v>3.2968074105331627E-3</c:v>
                </c:pt>
                <c:pt idx="42">
                  <c:v>3.3107604944984958E-3</c:v>
                </c:pt>
                <c:pt idx="43">
                  <c:v>3.3238409139006104E-3</c:v>
                </c:pt>
                <c:pt idx="44">
                  <c:v>3.3360376131447763E-3</c:v>
                </c:pt>
                <c:pt idx="45">
                  <c:v>3.3473402359384388E-3</c:v>
                </c:pt>
                <c:pt idx="46">
                  <c:v>3.3577391399087979E-3</c:v>
                </c:pt>
                <c:pt idx="47">
                  <c:v>3.3672254102776952E-3</c:v>
                </c:pt>
                <c:pt idx="48">
                  <c:v>3.3757908725667212E-3</c:v>
                </c:pt>
                <c:pt idx="49">
                  <c:v>3.3834281043072655E-3</c:v>
                </c:pt>
                <c:pt idx="50">
                  <c:v>3.3901304457320857E-3</c:v>
                </c:pt>
                <c:pt idx="51">
                  <c:v>3.3958920094268852E-3</c:v>
                </c:pt>
                <c:pt idx="52">
                  <c:v>3.4007076889223786E-3</c:v>
                </c:pt>
              </c:numCache>
            </c:numRef>
          </c:yVal>
          <c:smooth val="1"/>
          <c:extLst>
            <c:ext xmlns:c16="http://schemas.microsoft.com/office/drawing/2014/chart" uri="{C3380CC4-5D6E-409C-BE32-E72D297353CC}">
              <c16:uniqueId val="{00000000-4D6D-486A-8984-193472EDAD73}"/>
            </c:ext>
          </c:extLst>
        </c:ser>
        <c:ser>
          <c:idx val="1"/>
          <c:order val="1"/>
          <c:tx>
            <c:strRef>
              <c:f>'[1]Calibración Agricultura-OseMOSY'!$D$393</c:f>
              <c:strCache>
                <c:ptCount val="1"/>
                <c:pt idx="0">
                  <c:v>Vacuno leche (Mton)</c:v>
                </c:pt>
              </c:strCache>
            </c:strRef>
          </c:tx>
          <c:spPr>
            <a:ln w="19050" cap="rnd">
              <a:solidFill>
                <a:schemeClr val="accent2"/>
              </a:solidFill>
              <a:round/>
            </a:ln>
            <a:effectLst/>
          </c:spPr>
          <c:marker>
            <c:symbol val="none"/>
          </c:marker>
          <c:xVal>
            <c:strRef>
              <c:f>'[1]Calibración Agricultura-OseMOSY'!$M$391:$BM$391</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Agricultura-OseMOSY'!$M$393:$BM$393</c:f>
              <c:numCache>
                <c:formatCode>General</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yVal>
          <c:smooth val="1"/>
          <c:extLst>
            <c:ext xmlns:c16="http://schemas.microsoft.com/office/drawing/2014/chart" uri="{C3380CC4-5D6E-409C-BE32-E72D297353CC}">
              <c16:uniqueId val="{00000001-4D6D-486A-8984-193472EDAD73}"/>
            </c:ext>
          </c:extLst>
        </c:ser>
        <c:dLbls>
          <c:showLegendKey val="0"/>
          <c:showVal val="0"/>
          <c:showCatName val="0"/>
          <c:showSerName val="0"/>
          <c:showPercent val="0"/>
          <c:showBubbleSize val="0"/>
        </c:dLbls>
        <c:axId val="1209942272"/>
        <c:axId val="1209968896"/>
      </c:scatterChart>
      <c:valAx>
        <c:axId val="1209942272"/>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9968896"/>
        <c:crosses val="autoZero"/>
        <c:crossBetween val="midCat"/>
      </c:valAx>
      <c:valAx>
        <c:axId val="1209968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Importaciones</a:t>
                </a:r>
                <a:r>
                  <a:rPr lang="en-US" baseline="0"/>
                  <a:t> [Mton]</a:t>
                </a:r>
                <a:endParaRPr lang="en-US"/>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99422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PA</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'Políticas anunciadas - Valores'!$C$144</c:f>
              <c:strCache>
                <c:ptCount val="1"/>
                <c:pt idx="0">
                  <c:v>Importaciónde carne</c:v>
                </c:pt>
              </c:strCache>
            </c:strRef>
          </c:tx>
          <c:spPr>
            <a:ln w="19050" cap="rnd">
              <a:solidFill>
                <a:schemeClr val="accent1"/>
              </a:solidFill>
              <a:round/>
            </a:ln>
            <a:effectLst/>
          </c:spPr>
          <c:marker>
            <c:symbol val="none"/>
          </c:marker>
          <c:xVal>
            <c:strRef>
              <c:f>'Políticas anunciadas - Valores'!#REF!</c:f>
              <c:strCache>
                <c:ptCount val="1"/>
                <c:pt idx="0">
                  <c:v>#REF!</c:v>
                </c:pt>
              </c:strCache>
            </c:strRef>
          </c:xVal>
          <c:yVal>
            <c:numRef>
              <c:f>'Políticas anunciadas - Valores'!$D$144:$BB$144</c:f>
              <c:numCache>
                <c:formatCode>0.00</c:formatCode>
                <c:ptCount val="50"/>
                <c:pt idx="0" formatCode="General">
                  <c:v>0</c:v>
                </c:pt>
                <c:pt idx="1">
                  <c:v>2.289428756495572E-3</c:v>
                </c:pt>
                <c:pt idx="2">
                  <c:v>2.2581122252521499E-3</c:v>
                </c:pt>
                <c:pt idx="3">
                  <c:v>2.2329092653428748E-3</c:v>
                </c:pt>
                <c:pt idx="4">
                  <c:v>2.2158055346808369E-3</c:v>
                </c:pt>
                <c:pt idx="5">
                  <c:v>2.1794030887803623E-3</c:v>
                </c:pt>
                <c:pt idx="6">
                  <c:v>2.149872850218872E-3</c:v>
                </c:pt>
                <c:pt idx="7">
                  <c:v>2.1334032874926866E-3</c:v>
                </c:pt>
                <c:pt idx="8">
                  <c:v>2.1125538571955703E-3</c:v>
                </c:pt>
                <c:pt idx="9">
                  <c:v>2.0754161766349411E-3</c:v>
                </c:pt>
                <c:pt idx="10">
                  <c:v>2.0520817328616315E-3</c:v>
                </c:pt>
                <c:pt idx="11">
                  <c:v>2.0200362890038805E-3</c:v>
                </c:pt>
                <c:pt idx="12">
                  <c:v>1.9979375849314253E-3</c:v>
                </c:pt>
                <c:pt idx="13">
                  <c:v>1.9754738886086712E-3</c:v>
                </c:pt>
                <c:pt idx="14">
                  <c:v>1.9880253383552341E-3</c:v>
                </c:pt>
                <c:pt idx="15">
                  <c:v>2.004757986995663E-3</c:v>
                </c:pt>
                <c:pt idx="16">
                  <c:v>2.0187826827054718E-3</c:v>
                </c:pt>
                <c:pt idx="17">
                  <c:v>2.0280178988987614E-3</c:v>
                </c:pt>
                <c:pt idx="18">
                  <c:v>2.0408729154984769E-3</c:v>
                </c:pt>
                <c:pt idx="19">
                  <c:v>2.0522539208242328E-3</c:v>
                </c:pt>
                <c:pt idx="20">
                  <c:v>2.0634851651696218E-3</c:v>
                </c:pt>
                <c:pt idx="21">
                  <c:v>2.0831840542471628E-3</c:v>
                </c:pt>
                <c:pt idx="22">
                  <c:v>2.0927644642263739E-3</c:v>
                </c:pt>
                <c:pt idx="23">
                  <c:v>2.107958775832254E-3</c:v>
                </c:pt>
                <c:pt idx="24">
                  <c:v>2.1132327093879321E-3</c:v>
                </c:pt>
                <c:pt idx="25">
                  <c:v>2.1264659713504668E-3</c:v>
                </c:pt>
                <c:pt idx="26">
                  <c:v>2.1396672334055146E-3</c:v>
                </c:pt>
                <c:pt idx="27">
                  <c:v>2.1510784786024553E-3</c:v>
                </c:pt>
                <c:pt idx="28">
                  <c:v>2.1618126332880066E-3</c:v>
                </c:pt>
                <c:pt idx="29">
                  <c:v>2.2104350540403145E-3</c:v>
                </c:pt>
                <c:pt idx="30">
                  <c:v>2.2147031381948797E-3</c:v>
                </c:pt>
                <c:pt idx="31">
                  <c:v>2.2225309551741983E-3</c:v>
                </c:pt>
                <c:pt idx="32">
                  <c:v>2.2299543478407763E-3</c:v>
                </c:pt>
                <c:pt idx="33">
                  <c:v>2.2357605802109035E-3</c:v>
                </c:pt>
                <c:pt idx="34">
                  <c:v>2.240831111609505E-3</c:v>
                </c:pt>
                <c:pt idx="35">
                  <c:v>2.2444654177455905E-3</c:v>
                </c:pt>
                <c:pt idx="36">
                  <c:v>2.248953022150241E-3</c:v>
                </c:pt>
                <c:pt idx="37">
                  <c:v>2.252673743317665E-3</c:v>
                </c:pt>
                <c:pt idx="38">
                  <c:v>2.2556460625229703E-3</c:v>
                </c:pt>
                <c:pt idx="39">
                  <c:v>2.2580403191807047E-3</c:v>
                </c:pt>
                <c:pt idx="40">
                  <c:v>2.260005531266302E-3</c:v>
                </c:pt>
                <c:pt idx="41">
                  <c:v>2.261438866331485E-3</c:v>
                </c:pt>
                <c:pt idx="42">
                  <c:v>2.2623000289755321E-3</c:v>
                </c:pt>
                <c:pt idx="43">
                  <c:v>2.2625809557467137E-3</c:v>
                </c:pt>
                <c:pt idx="44">
                  <c:v>2.2623781228120528E-3</c:v>
                </c:pt>
                <c:pt idx="45">
                  <c:v>2.2616941591265499E-3</c:v>
                </c:pt>
                <c:pt idx="46">
                  <c:v>2.2605704582396129E-3</c:v>
                </c:pt>
                <c:pt idx="47">
                  <c:v>2.2589364052034129E-3</c:v>
                </c:pt>
                <c:pt idx="48">
                  <c:v>2.256814296687793E-3</c:v>
                </c:pt>
                <c:pt idx="49">
                  <c:v>2.2542242377276644E-3</c:v>
                </c:pt>
              </c:numCache>
            </c:numRef>
          </c:yVal>
          <c:smooth val="1"/>
          <c:extLst>
            <c:ext xmlns:c16="http://schemas.microsoft.com/office/drawing/2014/chart" uri="{C3380CC4-5D6E-409C-BE32-E72D297353CC}">
              <c16:uniqueId val="{00000000-F1BD-4B70-9A43-4B9BED74BF25}"/>
            </c:ext>
          </c:extLst>
        </c:ser>
        <c:ser>
          <c:idx val="1"/>
          <c:order val="1"/>
          <c:tx>
            <c:strRef>
              <c:f>'Políticas anunciadas - Valores'!$C$145</c:f>
              <c:strCache>
                <c:ptCount val="1"/>
                <c:pt idx="0">
                  <c:v>Importaciónde leche</c:v>
                </c:pt>
              </c:strCache>
            </c:strRef>
          </c:tx>
          <c:spPr>
            <a:ln w="19050" cap="rnd">
              <a:solidFill>
                <a:schemeClr val="accent2"/>
              </a:solidFill>
              <a:round/>
            </a:ln>
            <a:effectLst/>
          </c:spPr>
          <c:marker>
            <c:symbol val="none"/>
          </c:marker>
          <c:xVal>
            <c:strRef>
              <c:f>'Políticas anunciadas - Valores'!#REF!</c:f>
              <c:strCache>
                <c:ptCount val="1"/>
                <c:pt idx="0">
                  <c:v>#REF!</c:v>
                </c:pt>
              </c:strCache>
            </c:strRef>
          </c:xVal>
          <c:yVal>
            <c:numRef>
              <c:f>'Políticas anunciadas - Valores'!$D$145:$BB$145</c:f>
              <c:numCache>
                <c:formatCode>0.00</c:formatCode>
                <c:ptCount val="50"/>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yVal>
          <c:smooth val="1"/>
          <c:extLst>
            <c:ext xmlns:c16="http://schemas.microsoft.com/office/drawing/2014/chart" uri="{C3380CC4-5D6E-409C-BE32-E72D297353CC}">
              <c16:uniqueId val="{00000001-F1BD-4B70-9A43-4B9BED74BF25}"/>
            </c:ext>
          </c:extLst>
        </c:ser>
        <c:dLbls>
          <c:showLegendKey val="0"/>
          <c:showVal val="0"/>
          <c:showCatName val="0"/>
          <c:showSerName val="0"/>
          <c:showPercent val="0"/>
          <c:showBubbleSize val="0"/>
        </c:dLbls>
        <c:axId val="710354560"/>
        <c:axId val="710353312"/>
      </c:scatterChart>
      <c:valAx>
        <c:axId val="710354560"/>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53312"/>
        <c:crosses val="autoZero"/>
        <c:crossBetween val="midCat"/>
      </c:valAx>
      <c:valAx>
        <c:axId val="7103533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545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DDP50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2050 - Valores'!$C$144</c:f>
              <c:strCache>
                <c:ptCount val="1"/>
                <c:pt idx="0">
                  <c:v>Importaciónde carne</c:v>
                </c:pt>
              </c:strCache>
            </c:strRef>
          </c:tx>
          <c:spPr>
            <a:ln w="19050" cap="rnd">
              <a:solidFill>
                <a:schemeClr val="accent1"/>
              </a:solidFill>
              <a:round/>
            </a:ln>
            <a:effectLst/>
          </c:spPr>
          <c:marker>
            <c:symbol val="none"/>
          </c:marker>
          <c:xVal>
            <c:strRef>
              <c:f>'Net Zero 2050 - Valores'!#REF!</c:f>
              <c:strCache>
                <c:ptCount val="1"/>
                <c:pt idx="0">
                  <c:v>#REF!</c:v>
                </c:pt>
              </c:strCache>
            </c:strRef>
          </c:xVal>
          <c:yVal>
            <c:numRef>
              <c:f>'Net Zero 2050 - Valores'!$D$144:$BB$144</c:f>
              <c:numCache>
                <c:formatCode>0.00</c:formatCode>
                <c:ptCount val="50"/>
                <c:pt idx="0" formatCode="General">
                  <c:v>0</c:v>
                </c:pt>
                <c:pt idx="1">
                  <c:v>2.289428756495572E-3</c:v>
                </c:pt>
                <c:pt idx="2">
                  <c:v>2.2581122252521499E-3</c:v>
                </c:pt>
                <c:pt idx="3">
                  <c:v>2.2329092653428748E-3</c:v>
                </c:pt>
                <c:pt idx="4">
                  <c:v>2.2158055346808369E-3</c:v>
                </c:pt>
                <c:pt idx="5">
                  <c:v>2.1794030887803623E-3</c:v>
                </c:pt>
                <c:pt idx="6">
                  <c:v>2.149872850218872E-3</c:v>
                </c:pt>
                <c:pt idx="7">
                  <c:v>2.1334032874926866E-3</c:v>
                </c:pt>
                <c:pt idx="8">
                  <c:v>2.1125538571955703E-3</c:v>
                </c:pt>
                <c:pt idx="9">
                  <c:v>2.0754161766349411E-3</c:v>
                </c:pt>
                <c:pt idx="10">
                  <c:v>2.0520817328616315E-3</c:v>
                </c:pt>
                <c:pt idx="11">
                  <c:v>2.0200362890038805E-3</c:v>
                </c:pt>
                <c:pt idx="12">
                  <c:v>1.9979375849314253E-3</c:v>
                </c:pt>
                <c:pt idx="13">
                  <c:v>1.9754738886086712E-3</c:v>
                </c:pt>
                <c:pt idx="14">
                  <c:v>1.9456024368702926E-3</c:v>
                </c:pt>
                <c:pt idx="15">
                  <c:v>1.9208434440246098E-3</c:v>
                </c:pt>
                <c:pt idx="16">
                  <c:v>1.894421860426885E-3</c:v>
                </c:pt>
                <c:pt idx="17">
                  <c:v>1.864529611537908E-3</c:v>
                </c:pt>
                <c:pt idx="18">
                  <c:v>1.8389563705951135E-3</c:v>
                </c:pt>
                <c:pt idx="19">
                  <c:v>1.8129537841778385E-3</c:v>
                </c:pt>
                <c:pt idx="20">
                  <c:v>1.7876985627699954E-3</c:v>
                </c:pt>
                <c:pt idx="21">
                  <c:v>1.7704765775247923E-3</c:v>
                </c:pt>
                <c:pt idx="22">
                  <c:v>1.7453407337558982E-3</c:v>
                </c:pt>
                <c:pt idx="23">
                  <c:v>1.7256101865425469E-3</c:v>
                </c:pt>
                <c:pt idx="24">
                  <c:v>1.6985090580125919E-3</c:v>
                </c:pt>
                <c:pt idx="25">
                  <c:v>1.678549922972264E-3</c:v>
                </c:pt>
                <c:pt idx="26">
                  <c:v>1.6591625024293579E-3</c:v>
                </c:pt>
                <c:pt idx="27">
                  <c:v>1.6389806361699127E-3</c:v>
                </c:pt>
                <c:pt idx="28">
                  <c:v>1.6188817051016979E-3</c:v>
                </c:pt>
                <c:pt idx="29">
                  <c:v>1.6294732745321422E-3</c:v>
                </c:pt>
                <c:pt idx="30">
                  <c:v>1.6075224396963218E-3</c:v>
                </c:pt>
                <c:pt idx="31">
                  <c:v>1.5887590940599308E-3</c:v>
                </c:pt>
                <c:pt idx="32">
                  <c:v>1.5702498244841935E-3</c:v>
                </c:pt>
                <c:pt idx="33">
                  <c:v>1.5511427435430721E-3</c:v>
                </c:pt>
                <c:pt idx="34">
                  <c:v>1.5320672773579689E-3</c:v>
                </c:pt>
                <c:pt idx="35">
                  <c:v>1.5125507003166437E-3</c:v>
                </c:pt>
                <c:pt idx="36">
                  <c:v>1.4941335304926348E-3</c:v>
                </c:pt>
                <c:pt idx="37">
                  <c:v>1.4757090653635863E-3</c:v>
                </c:pt>
                <c:pt idx="38">
                  <c:v>1.4572902139737987E-3</c:v>
                </c:pt>
                <c:pt idx="39">
                  <c:v>1.4389859594180962E-3</c:v>
                </c:pt>
                <c:pt idx="40">
                  <c:v>1.4208860230119536E-3</c:v>
                </c:pt>
                <c:pt idx="41">
                  <c:v>1.4029191169160605E-3</c:v>
                </c:pt>
                <c:pt idx="42">
                  <c:v>1.3850559650182737E-3</c:v>
                </c:pt>
                <c:pt idx="43">
                  <c:v>1.367288277405969E-3</c:v>
                </c:pt>
                <c:pt idx="44">
                  <c:v>1.3496705477032201E-3</c:v>
                </c:pt>
                <c:pt idx="45">
                  <c:v>1.3321992288658309E-3</c:v>
                </c:pt>
                <c:pt idx="46">
                  <c:v>1.3148934899814546E-3</c:v>
                </c:pt>
                <c:pt idx="47">
                  <c:v>1.2977071974967411E-3</c:v>
                </c:pt>
                <c:pt idx="48">
                  <c:v>1.2806491857228119E-3</c:v>
                </c:pt>
                <c:pt idx="49">
                  <c:v>1.2637266265407945E-3</c:v>
                </c:pt>
              </c:numCache>
            </c:numRef>
          </c:yVal>
          <c:smooth val="1"/>
          <c:extLst>
            <c:ext xmlns:c16="http://schemas.microsoft.com/office/drawing/2014/chart" uri="{C3380CC4-5D6E-409C-BE32-E72D297353CC}">
              <c16:uniqueId val="{00000000-AEF5-4626-BD8C-3597C5869F3E}"/>
            </c:ext>
          </c:extLst>
        </c:ser>
        <c:ser>
          <c:idx val="1"/>
          <c:order val="1"/>
          <c:tx>
            <c:strRef>
              <c:f>'Net Zero 2050 - Valores'!$C$145</c:f>
              <c:strCache>
                <c:ptCount val="1"/>
                <c:pt idx="0">
                  <c:v>Importaciónde leche</c:v>
                </c:pt>
              </c:strCache>
            </c:strRef>
          </c:tx>
          <c:spPr>
            <a:ln w="19050" cap="rnd">
              <a:solidFill>
                <a:schemeClr val="accent2"/>
              </a:solidFill>
              <a:round/>
            </a:ln>
            <a:effectLst/>
          </c:spPr>
          <c:marker>
            <c:symbol val="none"/>
          </c:marker>
          <c:xVal>
            <c:strRef>
              <c:f>'Net Zero 2050 - Valores'!#REF!</c:f>
              <c:strCache>
                <c:ptCount val="1"/>
                <c:pt idx="0">
                  <c:v>#REF!</c:v>
                </c:pt>
              </c:strCache>
            </c:strRef>
          </c:xVal>
          <c:yVal>
            <c:numRef>
              <c:f>'Net Zero 2050 - Valores'!$D$145:$BB$145</c:f>
              <c:numCache>
                <c:formatCode>0.00</c:formatCode>
                <c:ptCount val="50"/>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yVal>
          <c:smooth val="1"/>
          <c:extLst>
            <c:ext xmlns:c16="http://schemas.microsoft.com/office/drawing/2014/chart" uri="{C3380CC4-5D6E-409C-BE32-E72D297353CC}">
              <c16:uniqueId val="{00000001-AEF5-4626-BD8C-3597C5869F3E}"/>
            </c:ext>
          </c:extLst>
        </c:ser>
        <c:dLbls>
          <c:showLegendKey val="0"/>
          <c:showVal val="0"/>
          <c:showCatName val="0"/>
          <c:showSerName val="0"/>
          <c:showPercent val="0"/>
          <c:showBubbleSize val="0"/>
        </c:dLbls>
        <c:axId val="1209959328"/>
        <c:axId val="1209963072"/>
      </c:scatterChart>
      <c:valAx>
        <c:axId val="1209959328"/>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9963072"/>
        <c:crosses val="autoZero"/>
        <c:crossBetween val="midCat"/>
      </c:valAx>
      <c:valAx>
        <c:axId val="120996307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9959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DDP70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2070 - Valores'!$C$145</c:f>
              <c:strCache>
                <c:ptCount val="1"/>
                <c:pt idx="0">
                  <c:v>Importaciónde carne</c:v>
                </c:pt>
              </c:strCache>
            </c:strRef>
          </c:tx>
          <c:spPr>
            <a:ln w="19050" cap="rnd">
              <a:solidFill>
                <a:schemeClr val="accent1"/>
              </a:solidFill>
              <a:round/>
            </a:ln>
            <a:effectLst/>
          </c:spPr>
          <c:marker>
            <c:symbol val="none"/>
          </c:marker>
          <c:xVal>
            <c:strRef>
              <c:f>'Net Zero 2070 - Valores'!#REF!</c:f>
              <c:strCache>
                <c:ptCount val="1"/>
                <c:pt idx="0">
                  <c:v>#REF!</c:v>
                </c:pt>
              </c:strCache>
            </c:strRef>
          </c:xVal>
          <c:yVal>
            <c:numRef>
              <c:f>'Net Zero 2070 - Valores'!$D$145:$BA$145</c:f>
              <c:numCache>
                <c:formatCode>0.00</c:formatCode>
                <c:ptCount val="50"/>
                <c:pt idx="0" formatCode="General">
                  <c:v>0</c:v>
                </c:pt>
                <c:pt idx="1">
                  <c:v>2.289428756495572E-3</c:v>
                </c:pt>
                <c:pt idx="2">
                  <c:v>2.2581122252521499E-3</c:v>
                </c:pt>
                <c:pt idx="3">
                  <c:v>2.2329092653428748E-3</c:v>
                </c:pt>
                <c:pt idx="4">
                  <c:v>2.2158055346808369E-3</c:v>
                </c:pt>
                <c:pt idx="5">
                  <c:v>2.1794030887803623E-3</c:v>
                </c:pt>
                <c:pt idx="6">
                  <c:v>2.149872850218872E-3</c:v>
                </c:pt>
                <c:pt idx="7">
                  <c:v>2.1334032874926866E-3</c:v>
                </c:pt>
                <c:pt idx="8">
                  <c:v>2.1125538571955703E-3</c:v>
                </c:pt>
                <c:pt idx="9">
                  <c:v>2.0754161766349411E-3</c:v>
                </c:pt>
                <c:pt idx="10">
                  <c:v>2.0520817328616315E-3</c:v>
                </c:pt>
                <c:pt idx="11">
                  <c:v>2.0200362890038805E-3</c:v>
                </c:pt>
                <c:pt idx="12">
                  <c:v>1.9979375849314253E-3</c:v>
                </c:pt>
                <c:pt idx="13">
                  <c:v>1.9754738886086712E-3</c:v>
                </c:pt>
                <c:pt idx="14">
                  <c:v>1.9470057488738376E-3</c:v>
                </c:pt>
                <c:pt idx="15">
                  <c:v>1.9236192627758346E-3</c:v>
                </c:pt>
                <c:pt idx="16">
                  <c:v>1.8985356062708888E-3</c:v>
                </c:pt>
                <c:pt idx="17">
                  <c:v>1.8699376592683048E-3</c:v>
                </c:pt>
                <c:pt idx="18">
                  <c:v>1.8456355910458362E-3</c:v>
                </c:pt>
                <c:pt idx="19">
                  <c:v>1.8208696207295892E-3</c:v>
                </c:pt>
                <c:pt idx="20">
                  <c:v>1.7968213392896926E-3</c:v>
                </c:pt>
                <c:pt idx="21">
                  <c:v>1.7808206638631231E-3</c:v>
                </c:pt>
                <c:pt idx="22">
                  <c:v>1.7568332030170736E-3</c:v>
                </c:pt>
                <c:pt idx="23">
                  <c:v>1.7382579391975403E-3</c:v>
                </c:pt>
                <c:pt idx="24">
                  <c:v>1.7122277490440282E-3</c:v>
                </c:pt>
                <c:pt idx="25">
                  <c:v>1.6933665890952222E-3</c:v>
                </c:pt>
                <c:pt idx="26">
                  <c:v>1.6750571733060845E-3</c:v>
                </c:pt>
                <c:pt idx="27">
                  <c:v>1.655920379188907E-3</c:v>
                </c:pt>
                <c:pt idx="28">
                  <c:v>1.6368413792859368E-3</c:v>
                </c:pt>
                <c:pt idx="29">
                  <c:v>1.6465463734665878E-3</c:v>
                </c:pt>
                <c:pt idx="30">
                  <c:v>1.6233740947697748E-3</c:v>
                </c:pt>
                <c:pt idx="31">
                  <c:v>1.6034449576104257E-3</c:v>
                </c:pt>
                <c:pt idx="32">
                  <c:v>1.583794373283905E-3</c:v>
                </c:pt>
                <c:pt idx="33">
                  <c:v>1.5635631920520652E-3</c:v>
                </c:pt>
                <c:pt idx="34">
                  <c:v>1.543386630571754E-3</c:v>
                </c:pt>
                <c:pt idx="35">
                  <c:v>1.5227887358002976E-3</c:v>
                </c:pt>
                <c:pt idx="36">
                  <c:v>1.5033203495502401E-3</c:v>
                </c:pt>
                <c:pt idx="37">
                  <c:v>1.483866636260418E-3</c:v>
                </c:pt>
                <c:pt idx="38">
                  <c:v>1.4644406119919966E-3</c:v>
                </c:pt>
                <c:pt idx="39">
                  <c:v>1.4451517464870172E-3</c:v>
                </c:pt>
                <c:pt idx="40">
                  <c:v>1.4260899058781032E-3</c:v>
                </c:pt>
                <c:pt idx="41">
                  <c:v>1.4071832338553645E-3</c:v>
                </c:pt>
                <c:pt idx="42">
                  <c:v>1.3884021644915115E-3</c:v>
                </c:pt>
                <c:pt idx="43">
                  <c:v>1.3697382283471135E-3</c:v>
                </c:pt>
                <c:pt idx="44">
                  <c:v>1.3512458332109562E-3</c:v>
                </c:pt>
                <c:pt idx="45">
                  <c:v>1.3329211781904059E-3</c:v>
                </c:pt>
                <c:pt idx="46">
                  <c:v>1.3147831850374081E-3</c:v>
                </c:pt>
                <c:pt idx="47">
                  <c:v>1.2967854707671182E-3</c:v>
                </c:pt>
                <c:pt idx="48">
                  <c:v>1.2789366619329722E-3</c:v>
                </c:pt>
                <c:pt idx="49">
                  <c:v>1.2612437033905763E-3</c:v>
                </c:pt>
              </c:numCache>
            </c:numRef>
          </c:yVal>
          <c:smooth val="1"/>
          <c:extLst>
            <c:ext xmlns:c16="http://schemas.microsoft.com/office/drawing/2014/chart" uri="{C3380CC4-5D6E-409C-BE32-E72D297353CC}">
              <c16:uniqueId val="{00000000-0A8E-4767-9D22-2F96473E934B}"/>
            </c:ext>
          </c:extLst>
        </c:ser>
        <c:ser>
          <c:idx val="1"/>
          <c:order val="1"/>
          <c:tx>
            <c:strRef>
              <c:f>'Net Zero 2070 - Valores'!$C$146</c:f>
              <c:strCache>
                <c:ptCount val="1"/>
                <c:pt idx="0">
                  <c:v>Importaciónde leche</c:v>
                </c:pt>
              </c:strCache>
            </c:strRef>
          </c:tx>
          <c:spPr>
            <a:ln w="19050" cap="rnd">
              <a:solidFill>
                <a:schemeClr val="accent2"/>
              </a:solidFill>
              <a:round/>
            </a:ln>
            <a:effectLst/>
          </c:spPr>
          <c:marker>
            <c:symbol val="none"/>
          </c:marker>
          <c:xVal>
            <c:strRef>
              <c:f>'Net Zero 2070 - Valores'!#REF!</c:f>
              <c:strCache>
                <c:ptCount val="1"/>
                <c:pt idx="0">
                  <c:v>#REF!</c:v>
                </c:pt>
              </c:strCache>
            </c:strRef>
          </c:xVal>
          <c:yVal>
            <c:numRef>
              <c:f>'Net Zero 2070 - Valores'!$D$146:$BA$146</c:f>
              <c:numCache>
                <c:formatCode>0.00</c:formatCode>
                <c:ptCount val="50"/>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yVal>
          <c:smooth val="1"/>
          <c:extLst>
            <c:ext xmlns:c16="http://schemas.microsoft.com/office/drawing/2014/chart" uri="{C3380CC4-5D6E-409C-BE32-E72D297353CC}">
              <c16:uniqueId val="{00000001-0A8E-4767-9D22-2F96473E934B}"/>
            </c:ext>
          </c:extLst>
        </c:ser>
        <c:dLbls>
          <c:showLegendKey val="0"/>
          <c:showVal val="0"/>
          <c:showCatName val="0"/>
          <c:showSerName val="0"/>
          <c:showPercent val="0"/>
          <c:showBubbleSize val="0"/>
        </c:dLbls>
        <c:axId val="710357888"/>
        <c:axId val="710363296"/>
      </c:scatterChart>
      <c:valAx>
        <c:axId val="710357888"/>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63296"/>
        <c:crosses val="autoZero"/>
        <c:crossBetween val="midCat"/>
      </c:valAx>
      <c:valAx>
        <c:axId val="710363296"/>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103578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Emisiones de CULTIVOS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Graficas_Excel!$A$144</c:f>
              <c:strCache>
                <c:ptCount val="1"/>
                <c:pt idx="0">
                  <c:v>BAU</c:v>
                </c:pt>
              </c:strCache>
            </c:strRef>
          </c:tx>
          <c:spPr>
            <a:ln w="19050" cap="rnd">
              <a:solidFill>
                <a:schemeClr val="accent1"/>
              </a:solidFill>
              <a:round/>
            </a:ln>
            <a:effectLst/>
          </c:spPr>
          <c:marker>
            <c:symbol val="none"/>
          </c:marker>
          <c:xVal>
            <c:numRef>
              <c:f>Graficas_Excel!$B$143:$BB$143</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Graficas_Excel!$B$144:$BB$144</c:f>
              <c:numCache>
                <c:formatCode>General</c:formatCode>
                <c:ptCount val="53"/>
                <c:pt idx="0">
                  <c:v>3.764636078354596</c:v>
                </c:pt>
                <c:pt idx="1">
                  <c:v>3.764636078354596</c:v>
                </c:pt>
                <c:pt idx="2">
                  <c:v>3.9494644019269596</c:v>
                </c:pt>
                <c:pt idx="3">
                  <c:v>4.1103167508640475</c:v>
                </c:pt>
                <c:pt idx="4">
                  <c:v>4.4200521086184272</c:v>
                </c:pt>
                <c:pt idx="5">
                  <c:v>4.4794720103494496</c:v>
                </c:pt>
                <c:pt idx="6">
                  <c:v>4.7300268983290854</c:v>
                </c:pt>
                <c:pt idx="7">
                  <c:v>5.1501119694878144</c:v>
                </c:pt>
                <c:pt idx="8">
                  <c:v>5.2311581580011071</c:v>
                </c:pt>
                <c:pt idx="9">
                  <c:v>5.5195389307993974</c:v>
                </c:pt>
                <c:pt idx="10">
                  <c:v>5.8086055102197136</c:v>
                </c:pt>
                <c:pt idx="11">
                  <c:v>6.0655018475779228</c:v>
                </c:pt>
                <c:pt idx="12">
                  <c:v>6.2439595944380271</c:v>
                </c:pt>
                <c:pt idx="13">
                  <c:v>6.4492230373741188</c:v>
                </c:pt>
                <c:pt idx="14">
                  <c:v>6.577330852629709</c:v>
                </c:pt>
                <c:pt idx="15">
                  <c:v>6.7634345995590373</c:v>
                </c:pt>
                <c:pt idx="16">
                  <c:v>7.0154241880740766</c:v>
                </c:pt>
                <c:pt idx="17">
                  <c:v>7.2010997683889544</c:v>
                </c:pt>
                <c:pt idx="18">
                  <c:v>7.3918045894925166</c:v>
                </c:pt>
                <c:pt idx="19">
                  <c:v>7.585028422671841</c:v>
                </c:pt>
                <c:pt idx="20">
                  <c:v>7.7626301120545991</c:v>
                </c:pt>
                <c:pt idx="21">
                  <c:v>7.9496708221218428</c:v>
                </c:pt>
                <c:pt idx="22">
                  <c:v>8.190543865952943</c:v>
                </c:pt>
                <c:pt idx="23">
                  <c:v>8.4234835192890447</c:v>
                </c:pt>
                <c:pt idx="24">
                  <c:v>8.6742684196525719</c:v>
                </c:pt>
                <c:pt idx="25">
                  <c:v>8.9361731114479941</c:v>
                </c:pt>
                <c:pt idx="26">
                  <c:v>9.1665650721521086</c:v>
                </c:pt>
                <c:pt idx="27">
                  <c:v>9.4595528409048963</c:v>
                </c:pt>
                <c:pt idx="28">
                  <c:v>9.7376071775367024</c:v>
                </c:pt>
                <c:pt idx="29">
                  <c:v>10.081480072020431</c:v>
                </c:pt>
                <c:pt idx="30">
                  <c:v>10.392336651602717</c:v>
                </c:pt>
                <c:pt idx="31">
                  <c:v>10.706645042710072</c:v>
                </c:pt>
                <c:pt idx="32">
                  <c:v>11.038571412916465</c:v>
                </c:pt>
                <c:pt idx="33">
                  <c:v>11.375526504663448</c:v>
                </c:pt>
                <c:pt idx="34">
                  <c:v>11.475314842991553</c:v>
                </c:pt>
                <c:pt idx="35">
                  <c:v>11.569821305395291</c:v>
                </c:pt>
                <c:pt idx="36">
                  <c:v>11.664590260729376</c:v>
                </c:pt>
                <c:pt idx="37">
                  <c:v>11.758397731769751</c:v>
                </c:pt>
                <c:pt idx="38">
                  <c:v>11.852210290173364</c:v>
                </c:pt>
                <c:pt idx="39">
                  <c:v>11.945184934496043</c:v>
                </c:pt>
                <c:pt idx="40">
                  <c:v>12.035772944928485</c:v>
                </c:pt>
                <c:pt idx="41">
                  <c:v>12.117716318159694</c:v>
                </c:pt>
                <c:pt idx="42">
                  <c:v>12.19809665347962</c:v>
                </c:pt>
                <c:pt idx="43">
                  <c:v>12.277124895239155</c:v>
                </c:pt>
                <c:pt idx="44">
                  <c:v>12.354694709077194</c:v>
                </c:pt>
                <c:pt idx="45">
                  <c:v>12.430819500887303</c:v>
                </c:pt>
                <c:pt idx="46">
                  <c:v>12.505621739993078</c:v>
                </c:pt>
                <c:pt idx="47">
                  <c:v>12.578817536560031</c:v>
                </c:pt>
                <c:pt idx="48">
                  <c:v>12.65046846035845</c:v>
                </c:pt>
                <c:pt idx="49">
                  <c:v>12.720535954083154</c:v>
                </c:pt>
                <c:pt idx="50">
                  <c:v>12.788924433863862</c:v>
                </c:pt>
                <c:pt idx="51">
                  <c:v>12.855663273580545</c:v>
                </c:pt>
                <c:pt idx="52">
                  <c:v>12.920727054605438</c:v>
                </c:pt>
              </c:numCache>
            </c:numRef>
          </c:yVal>
          <c:smooth val="1"/>
          <c:extLst>
            <c:ext xmlns:c16="http://schemas.microsoft.com/office/drawing/2014/chart" uri="{C3380CC4-5D6E-409C-BE32-E72D297353CC}">
              <c16:uniqueId val="{00000000-049A-48DF-95E5-EDD0FE49DE90}"/>
            </c:ext>
          </c:extLst>
        </c:ser>
        <c:ser>
          <c:idx val="1"/>
          <c:order val="1"/>
          <c:tx>
            <c:strRef>
              <c:f>Graficas_Excel!$A$145</c:f>
              <c:strCache>
                <c:ptCount val="1"/>
                <c:pt idx="0">
                  <c:v>PA</c:v>
                </c:pt>
              </c:strCache>
            </c:strRef>
          </c:tx>
          <c:spPr>
            <a:ln w="19050" cap="rnd">
              <a:solidFill>
                <a:schemeClr val="accent2"/>
              </a:solidFill>
              <a:round/>
            </a:ln>
            <a:effectLst/>
          </c:spPr>
          <c:marker>
            <c:symbol val="none"/>
          </c:marker>
          <c:xVal>
            <c:numRef>
              <c:f>Graficas_Excel!$B$143:$BB$143</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Graficas_Excel!$B$145:$BB$145</c:f>
              <c:numCache>
                <c:formatCode>General</c:formatCode>
                <c:ptCount val="53"/>
                <c:pt idx="0">
                  <c:v>3.764636078354596</c:v>
                </c:pt>
                <c:pt idx="1">
                  <c:v>3.764636078354596</c:v>
                </c:pt>
                <c:pt idx="2">
                  <c:v>3.9494644019269596</c:v>
                </c:pt>
                <c:pt idx="3">
                  <c:v>4.1103167508640475</c:v>
                </c:pt>
                <c:pt idx="4" formatCode="0.00">
                  <c:v>4.4660335943184011</c:v>
                </c:pt>
                <c:pt idx="5" formatCode="0.00">
                  <c:v>4.7016467369391108</c:v>
                </c:pt>
                <c:pt idx="6" formatCode="0.00">
                  <c:v>5.1037609617624238</c:v>
                </c:pt>
                <c:pt idx="7" formatCode="0.00">
                  <c:v>5.1683842601050936</c:v>
                </c:pt>
                <c:pt idx="8" formatCode="0.00">
                  <c:v>5.4367458468374066</c:v>
                </c:pt>
                <c:pt idx="9" formatCode="0.00">
                  <c:v>5.7040506110357585</c:v>
                </c:pt>
                <c:pt idx="10" formatCode="0.00">
                  <c:v>5.9381263087787861</c:v>
                </c:pt>
                <c:pt idx="11" formatCode="0.00">
                  <c:v>6.0941045641715146</c:v>
                </c:pt>
                <c:pt idx="12" formatCode="0.00">
                  <c:v>6.2750940153650179</c:v>
                </c:pt>
                <c:pt idx="13" formatCode="0.00">
                  <c:v>6.3800109270508178</c:v>
                </c:pt>
                <c:pt idx="14" formatCode="0.00">
                  <c:v>6.5402412577735891</c:v>
                </c:pt>
                <c:pt idx="15" formatCode="0.00">
                  <c:v>6.7628689173034093</c:v>
                </c:pt>
                <c:pt idx="16" formatCode="0.00">
                  <c:v>6.9202568774217852</c:v>
                </c:pt>
                <c:pt idx="17" formatCode="0.00">
                  <c:v>7.0813487967338302</c:v>
                </c:pt>
                <c:pt idx="18" formatCode="0.00">
                  <c:v>7.2437021436516078</c:v>
                </c:pt>
                <c:pt idx="19" formatCode="0.00">
                  <c:v>7.3900238666759783</c:v>
                </c:pt>
                <c:pt idx="20" formatCode="0.00">
                  <c:v>7.5442376101936297</c:v>
                </c:pt>
                <c:pt idx="21" formatCode="0.00">
                  <c:v>7.7482544971914846</c:v>
                </c:pt>
                <c:pt idx="22" formatCode="0.00">
                  <c:v>7.9433449586895692</c:v>
                </c:pt>
                <c:pt idx="23" formatCode="0.00">
                  <c:v>8.1538123144734183</c:v>
                </c:pt>
                <c:pt idx="24" formatCode="0.00">
                  <c:v>8.3731942054267705</c:v>
                </c:pt>
                <c:pt idx="25" formatCode="0.00">
                  <c:v>8.5615717773900695</c:v>
                </c:pt>
                <c:pt idx="26" formatCode="0.00">
                  <c:v>8.8068436948824598</c:v>
                </c:pt>
                <c:pt idx="27" formatCode="0.00">
                  <c:v>9.0364994607540599</c:v>
                </c:pt>
                <c:pt idx="28" formatCode="0.00">
                  <c:v>9.3253690666188991</c:v>
                </c:pt>
                <c:pt idx="29" formatCode="0.00">
                  <c:v>9.5817343927777046</c:v>
                </c:pt>
                <c:pt idx="30" formatCode="0.00">
                  <c:v>9.8394067942505572</c:v>
                </c:pt>
                <c:pt idx="31" formatCode="0.00">
                  <c:v>10.111331414231483</c:v>
                </c:pt>
                <c:pt idx="32" formatCode="0.00">
                  <c:v>10.385855698757728</c:v>
                </c:pt>
                <c:pt idx="33" formatCode="0.00">
                  <c:v>10.442536507122314</c:v>
                </c:pt>
                <c:pt idx="34" formatCode="0.00">
                  <c:v>10.493827923993528</c:v>
                </c:pt>
                <c:pt idx="35" formatCode="0.00">
                  <c:v>10.544789595699356</c:v>
                </c:pt>
                <c:pt idx="36" formatCode="0.00">
                  <c:v>10.594316356324546</c:v>
                </c:pt>
                <c:pt idx="37" formatCode="0.00">
                  <c:v>10.64328484057568</c:v>
                </c:pt>
                <c:pt idx="38" formatCode="0.00">
                  <c:v>10.690940516373958</c:v>
                </c:pt>
                <c:pt idx="39" formatCode="0.00">
                  <c:v>10.735909466876208</c:v>
                </c:pt>
                <c:pt idx="40" formatCode="0.00">
                  <c:v>10.772649806843967</c:v>
                </c:pt>
                <c:pt idx="41" formatCode="0.00">
                  <c:v>10.807513634982943</c:v>
                </c:pt>
                <c:pt idx="42" formatCode="0.00">
                  <c:v>10.840701282496171</c:v>
                </c:pt>
                <c:pt idx="43" formatCode="0.00">
                  <c:v>10.872131343987929</c:v>
                </c:pt>
                <c:pt idx="44" formatCode="0.00">
                  <c:v>10.901828702278163</c:v>
                </c:pt>
                <c:pt idx="45" formatCode="0.00">
                  <c:v>10.929913400753948</c:v>
                </c:pt>
                <c:pt idx="46" formatCode="0.00">
                  <c:v>10.956150074343785</c:v>
                </c:pt>
                <c:pt idx="47" formatCode="0.00">
                  <c:v>10.980606623591132</c:v>
                </c:pt>
                <c:pt idx="48" formatCode="0.00">
                  <c:v>11.003263600281926</c:v>
                </c:pt>
                <c:pt idx="49" formatCode="0.00">
                  <c:v>11.024052861990647</c:v>
                </c:pt>
                <c:pt idx="50" formatCode="0.00">
                  <c:v>11.043014752005686</c:v>
                </c:pt>
                <c:pt idx="51" formatCode="0.00">
                  <c:v>11.060142358742253</c:v>
                </c:pt>
                <c:pt idx="52" formatCode="0.00">
                  <c:v>11.075420975836295</c:v>
                </c:pt>
              </c:numCache>
            </c:numRef>
          </c:yVal>
          <c:smooth val="1"/>
          <c:extLst>
            <c:ext xmlns:c16="http://schemas.microsoft.com/office/drawing/2014/chart" uri="{C3380CC4-5D6E-409C-BE32-E72D297353CC}">
              <c16:uniqueId val="{00000001-049A-48DF-95E5-EDD0FE49DE90}"/>
            </c:ext>
          </c:extLst>
        </c:ser>
        <c:ser>
          <c:idx val="2"/>
          <c:order val="2"/>
          <c:tx>
            <c:strRef>
              <c:f>Graficas_Excel!$A$146</c:f>
              <c:strCache>
                <c:ptCount val="1"/>
                <c:pt idx="0">
                  <c:v>DDP50</c:v>
                </c:pt>
              </c:strCache>
            </c:strRef>
          </c:tx>
          <c:spPr>
            <a:ln w="19050" cap="rnd">
              <a:solidFill>
                <a:schemeClr val="accent3"/>
              </a:solidFill>
              <a:round/>
            </a:ln>
            <a:effectLst/>
          </c:spPr>
          <c:marker>
            <c:symbol val="none"/>
          </c:marker>
          <c:xVal>
            <c:numRef>
              <c:f>Graficas_Excel!$B$143:$BB$143</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Graficas_Excel!$B$146:$BB$146</c:f>
              <c:numCache>
                <c:formatCode>General</c:formatCode>
                <c:ptCount val="53"/>
                <c:pt idx="0">
                  <c:v>3.764636078354596</c:v>
                </c:pt>
                <c:pt idx="1">
                  <c:v>3.764636078354596</c:v>
                </c:pt>
                <c:pt idx="2">
                  <c:v>3.9494644019269596</c:v>
                </c:pt>
                <c:pt idx="3">
                  <c:v>4.1103167508640475</c:v>
                </c:pt>
                <c:pt idx="4" formatCode="0.00">
                  <c:v>4.434677290245955</c:v>
                </c:pt>
                <c:pt idx="5" formatCode="0.00">
                  <c:v>4.6354263603625032</c:v>
                </c:pt>
                <c:pt idx="6" formatCode="0.00">
                  <c:v>4.9956086104031794</c:v>
                </c:pt>
                <c:pt idx="7" formatCode="0.00">
                  <c:v>5.0219118316810629</c:v>
                </c:pt>
                <c:pt idx="8" formatCode="0.00">
                  <c:v>5.2435619842594274</c:v>
                </c:pt>
                <c:pt idx="9" formatCode="0.00">
                  <c:v>5.4600891796065305</c:v>
                </c:pt>
                <c:pt idx="10" formatCode="0.00">
                  <c:v>5.6409167182474675</c:v>
                </c:pt>
                <c:pt idx="11" formatCode="0.00">
                  <c:v>5.7444428268829855</c:v>
                </c:pt>
                <c:pt idx="12" formatCode="0.00">
                  <c:v>5.8687929640104484</c:v>
                </c:pt>
                <c:pt idx="13" formatCode="0.00">
                  <c:v>5.9195977673667386</c:v>
                </c:pt>
                <c:pt idx="14" formatCode="0.00">
                  <c:v>6.0194567936075432</c:v>
                </c:pt>
                <c:pt idx="15" formatCode="0.00">
                  <c:v>6.1735732855051877</c:v>
                </c:pt>
                <c:pt idx="16" formatCode="0.00">
                  <c:v>6.2649567984983907</c:v>
                </c:pt>
                <c:pt idx="17" formatCode="0.00">
                  <c:v>6.356951946963564</c:v>
                </c:pt>
                <c:pt idx="18" formatCode="0.00">
                  <c:v>6.447274159271065</c:v>
                </c:pt>
                <c:pt idx="19" formatCode="0.00">
                  <c:v>6.5206092941258627</c:v>
                </c:pt>
                <c:pt idx="20" formatCode="0.00">
                  <c:v>6.5982267823611291</c:v>
                </c:pt>
                <c:pt idx="21" formatCode="0.00">
                  <c:v>6.7162459700814141</c:v>
                </c:pt>
                <c:pt idx="22" formatCode="0.00">
                  <c:v>6.8230216506241268</c:v>
                </c:pt>
                <c:pt idx="23" formatCode="0.00">
                  <c:v>6.9394147357220577</c:v>
                </c:pt>
                <c:pt idx="24" formatCode="0.00">
                  <c:v>7.0595767580439155</c:v>
                </c:pt>
                <c:pt idx="25" formatCode="0.00">
                  <c:v>7.1499207562786449</c:v>
                </c:pt>
                <c:pt idx="26" formatCode="0.00">
                  <c:v>7.2838556874967706</c:v>
                </c:pt>
                <c:pt idx="27" formatCode="0.00">
                  <c:v>7.4005814549278934</c:v>
                </c:pt>
                <c:pt idx="28" formatCode="0.00">
                  <c:v>7.5611100540153231</c:v>
                </c:pt>
                <c:pt idx="29" formatCode="0.00">
                  <c:v>7.6903291221860108</c:v>
                </c:pt>
                <c:pt idx="30" formatCode="0.00">
                  <c:v>7.8158508811783527</c:v>
                </c:pt>
                <c:pt idx="31" formatCode="0.00">
                  <c:v>7.9477714172998546</c:v>
                </c:pt>
                <c:pt idx="32" formatCode="0.00">
                  <c:v>8.1619402670960248</c:v>
                </c:pt>
                <c:pt idx="33" formatCode="0.00">
                  <c:v>8.2048501127389617</c:v>
                </c:pt>
                <c:pt idx="34" formatCode="0.00">
                  <c:v>8.2434976800941442</c:v>
                </c:pt>
                <c:pt idx="35" formatCode="0.00">
                  <c:v>8.2818590851178566</c:v>
                </c:pt>
                <c:pt idx="36" formatCode="0.00">
                  <c:v>8.3190663952270985</c:v>
                </c:pt>
                <c:pt idx="37" formatCode="0.00">
                  <c:v>8.3558082545722225</c:v>
                </c:pt>
                <c:pt idx="38" formatCode="0.00">
                  <c:v>8.3914924164834694</c:v>
                </c:pt>
                <c:pt idx="39" formatCode="0.00">
                  <c:v>8.4250410614499387</c:v>
                </c:pt>
                <c:pt idx="40" formatCode="0.00">
                  <c:v>8.452107131916387</c:v>
                </c:pt>
                <c:pt idx="41" formatCode="0.00">
                  <c:v>8.4776771741683365</c:v>
                </c:pt>
                <c:pt idx="42" formatCode="0.00">
                  <c:v>8.5019089899531153</c:v>
                </c:pt>
                <c:pt idx="43" formatCode="0.00">
                  <c:v>8.5247393492632622</c:v>
                </c:pt>
                <c:pt idx="44" formatCode="0.00">
                  <c:v>8.5461884068600202</c:v>
                </c:pt>
                <c:pt idx="45" formatCode="0.00">
                  <c:v>8.5663508918952598</c:v>
                </c:pt>
                <c:pt idx="46" formatCode="0.00">
                  <c:v>8.5850429687022203</c:v>
                </c:pt>
                <c:pt idx="47" formatCode="0.00">
                  <c:v>8.6023185530437445</c:v>
                </c:pt>
                <c:pt idx="48" formatCode="0.00">
                  <c:v>8.618163108891336</c:v>
                </c:pt>
                <c:pt idx="49" formatCode="0.00">
                  <c:v>8.6325239928581077</c:v>
                </c:pt>
                <c:pt idx="50" formatCode="0.00">
                  <c:v>8.6454335514829168</c:v>
                </c:pt>
                <c:pt idx="51" formatCode="0.00">
                  <c:v>8.6568871265856426</c:v>
                </c:pt>
                <c:pt idx="52" formatCode="0.00">
                  <c:v>8.6668739758156246</c:v>
                </c:pt>
              </c:numCache>
            </c:numRef>
          </c:yVal>
          <c:smooth val="1"/>
          <c:extLst>
            <c:ext xmlns:c16="http://schemas.microsoft.com/office/drawing/2014/chart" uri="{C3380CC4-5D6E-409C-BE32-E72D297353CC}">
              <c16:uniqueId val="{00000002-049A-48DF-95E5-EDD0FE49DE90}"/>
            </c:ext>
          </c:extLst>
        </c:ser>
        <c:ser>
          <c:idx val="3"/>
          <c:order val="3"/>
          <c:tx>
            <c:strRef>
              <c:f>Graficas_Excel!$A$147</c:f>
              <c:strCache>
                <c:ptCount val="1"/>
                <c:pt idx="0">
                  <c:v>DDP70</c:v>
                </c:pt>
              </c:strCache>
            </c:strRef>
          </c:tx>
          <c:spPr>
            <a:ln w="19050" cap="rnd">
              <a:solidFill>
                <a:schemeClr val="accent4"/>
              </a:solidFill>
              <a:round/>
            </a:ln>
            <a:effectLst/>
          </c:spPr>
          <c:marker>
            <c:symbol val="none"/>
          </c:marker>
          <c:xVal>
            <c:numRef>
              <c:f>Graficas_Excel!$B$143:$BB$143</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Graficas_Excel!$B$147:$BB$147</c:f>
              <c:numCache>
                <c:formatCode>General</c:formatCode>
                <c:ptCount val="53"/>
                <c:pt idx="0">
                  <c:v>3.764636078354596</c:v>
                </c:pt>
                <c:pt idx="1">
                  <c:v>3.764636078354596</c:v>
                </c:pt>
                <c:pt idx="2">
                  <c:v>3.9494644019269596</c:v>
                </c:pt>
                <c:pt idx="3">
                  <c:v>4.1103167508640475</c:v>
                </c:pt>
                <c:pt idx="4" formatCode="0.00">
                  <c:v>4.4503554422821781</c:v>
                </c:pt>
                <c:pt idx="5" formatCode="0.00">
                  <c:v>4.668536548650807</c:v>
                </c:pt>
                <c:pt idx="6" formatCode="0.00">
                  <c:v>5.0496847860828025</c:v>
                </c:pt>
                <c:pt idx="7" formatCode="0.00">
                  <c:v>5.0951480458930778</c:v>
                </c:pt>
                <c:pt idx="8" formatCode="0.00">
                  <c:v>5.3401539155484175</c:v>
                </c:pt>
                <c:pt idx="9" formatCode="0.00">
                  <c:v>5.5820698953211449</c:v>
                </c:pt>
                <c:pt idx="10" formatCode="0.00">
                  <c:v>5.7895215135131277</c:v>
                </c:pt>
                <c:pt idx="11" formatCode="0.00">
                  <c:v>5.9192736955272496</c:v>
                </c:pt>
                <c:pt idx="12" formatCode="0.00">
                  <c:v>6.0719434896877331</c:v>
                </c:pt>
                <c:pt idx="13" formatCode="0.00">
                  <c:v>6.1498043472087787</c:v>
                </c:pt>
                <c:pt idx="14" formatCode="0.00">
                  <c:v>6.2798490256905657</c:v>
                </c:pt>
                <c:pt idx="15" formatCode="0.00">
                  <c:v>6.4682211014042981</c:v>
                </c:pt>
                <c:pt idx="16" formatCode="0.00">
                  <c:v>6.592606837960088</c:v>
                </c:pt>
                <c:pt idx="17" formatCode="0.00">
                  <c:v>6.7191503718486976</c:v>
                </c:pt>
                <c:pt idx="18" formatCode="0.00">
                  <c:v>6.8454881514613364</c:v>
                </c:pt>
                <c:pt idx="19" formatCode="0.00">
                  <c:v>6.9553165804009209</c:v>
                </c:pt>
                <c:pt idx="20" formatCode="0.00">
                  <c:v>7.0712321962773785</c:v>
                </c:pt>
                <c:pt idx="21" formatCode="0.00">
                  <c:v>7.2322502336364485</c:v>
                </c:pt>
                <c:pt idx="22" formatCode="0.00">
                  <c:v>7.3831833046568471</c:v>
                </c:pt>
                <c:pt idx="23" formatCode="0.00">
                  <c:v>7.5466135250977375</c:v>
                </c:pt>
                <c:pt idx="24" formatCode="0.00">
                  <c:v>7.7163854817353421</c:v>
                </c:pt>
                <c:pt idx="25" formatCode="0.00">
                  <c:v>7.8557462668343572</c:v>
                </c:pt>
                <c:pt idx="26" formatCode="0.00">
                  <c:v>8.0453496911896138</c:v>
                </c:pt>
                <c:pt idx="27" formatCode="0.00">
                  <c:v>8.2185404578409766</c:v>
                </c:pt>
                <c:pt idx="28" formatCode="0.00">
                  <c:v>8.4432395603171102</c:v>
                </c:pt>
                <c:pt idx="29" formatCode="0.00">
                  <c:v>8.6360317574818577</c:v>
                </c:pt>
                <c:pt idx="30" formatCode="0.00">
                  <c:v>8.8276288377144549</c:v>
                </c:pt>
                <c:pt idx="31" formatCode="0.00">
                  <c:v>9.0295514157656687</c:v>
                </c:pt>
                <c:pt idx="32" formatCode="0.00">
                  <c:v>9.2312397585343877</c:v>
                </c:pt>
                <c:pt idx="33" formatCode="0.00">
                  <c:v>9.2376284486082003</c:v>
                </c:pt>
                <c:pt idx="34" formatCode="0.00">
                  <c:v>9.2385023123581398</c:v>
                </c:pt>
                <c:pt idx="35" formatCode="0.00">
                  <c:v>9.2383554864976674</c:v>
                </c:pt>
                <c:pt idx="36" formatCode="0.00">
                  <c:v>9.2362214183051403</c:v>
                </c:pt>
                <c:pt idx="37" formatCode="0.00">
                  <c:v>9.2328718160450514</c:v>
                </c:pt>
                <c:pt idx="38" formatCode="0.00">
                  <c:v>9.2276553618981936</c:v>
                </c:pt>
                <c:pt idx="39" formatCode="0.00">
                  <c:v>9.2194020758152213</c:v>
                </c:pt>
                <c:pt idx="40" formatCode="0.00">
                  <c:v>9.2034055436422904</c:v>
                </c:pt>
                <c:pt idx="41" formatCode="0.00">
                  <c:v>9.1851667800701549</c:v>
                </c:pt>
                <c:pt idx="42" formatCode="0.00">
                  <c:v>9.1648737342960302</c:v>
                </c:pt>
                <c:pt idx="43" formatCode="0.00">
                  <c:v>9.1424740847171257</c:v>
                </c:pt>
                <c:pt idx="44" formatCode="0.00">
                  <c:v>9.1180061039008393</c:v>
                </c:pt>
                <c:pt idx="45" formatCode="0.00">
                  <c:v>9.0915870049749703</c:v>
                </c:pt>
                <c:pt idx="46" formatCode="0.00">
                  <c:v>9.0630380350915036</c:v>
                </c:pt>
                <c:pt idx="47" formatCode="0.00">
                  <c:v>9.0324344806959349</c:v>
                </c:pt>
                <c:pt idx="48" formatCode="0.00">
                  <c:v>8.999779187513834</c:v>
                </c:pt>
                <c:pt idx="49" formatCode="0.00">
                  <c:v>8.9650360281385701</c:v>
                </c:pt>
                <c:pt idx="50" formatCode="0.00">
                  <c:v>8.9282581435016919</c:v>
                </c:pt>
                <c:pt idx="51" formatCode="0.00">
                  <c:v>8.8894602135685457</c:v>
                </c:pt>
                <c:pt idx="52" formatCode="0.00">
                  <c:v>8.8486511078926604</c:v>
                </c:pt>
              </c:numCache>
            </c:numRef>
          </c:yVal>
          <c:smooth val="1"/>
          <c:extLst>
            <c:ext xmlns:c16="http://schemas.microsoft.com/office/drawing/2014/chart" uri="{C3380CC4-5D6E-409C-BE32-E72D297353CC}">
              <c16:uniqueId val="{00000003-049A-48DF-95E5-EDD0FE49DE90}"/>
            </c:ext>
          </c:extLst>
        </c:ser>
        <c:dLbls>
          <c:showLegendKey val="0"/>
          <c:showVal val="0"/>
          <c:showCatName val="0"/>
          <c:showSerName val="0"/>
          <c:showPercent val="0"/>
          <c:showBubbleSize val="0"/>
        </c:dLbls>
        <c:axId val="1246868768"/>
        <c:axId val="1246864608"/>
      </c:scatterChart>
      <c:valAx>
        <c:axId val="1246868768"/>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46864608"/>
        <c:crosses val="autoZero"/>
        <c:crossBetween val="midCat"/>
      </c:valAx>
      <c:valAx>
        <c:axId val="12468646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468687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RENDIMIENTO PROMEDIO DE CULTIVOS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Graficas_Excel!$A$167</c:f>
              <c:strCache>
                <c:ptCount val="1"/>
                <c:pt idx="0">
                  <c:v>BAU</c:v>
                </c:pt>
              </c:strCache>
            </c:strRef>
          </c:tx>
          <c:spPr>
            <a:ln w="19050" cap="rnd">
              <a:solidFill>
                <a:schemeClr val="accent1"/>
              </a:solidFill>
              <a:round/>
            </a:ln>
            <a:effectLst/>
          </c:spPr>
          <c:marker>
            <c:symbol val="none"/>
          </c:marker>
          <c:xVal>
            <c:numRef>
              <c:f>Graficas_Excel!$B$166:$BB$166</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Graficas_Excel!$B$167:$BB$167</c:f>
              <c:numCache>
                <c:formatCode>General</c:formatCode>
                <c:ptCount val="53"/>
                <c:pt idx="0">
                  <c:v>15.85798556955133</c:v>
                </c:pt>
                <c:pt idx="1">
                  <c:v>15.139454004879907</c:v>
                </c:pt>
                <c:pt idx="2">
                  <c:v>16.971622061092361</c:v>
                </c:pt>
                <c:pt idx="3">
                  <c:v>16.385482460406525</c:v>
                </c:pt>
                <c:pt idx="4">
                  <c:v>16.692324684177127</c:v>
                </c:pt>
                <c:pt idx="5">
                  <c:v>17.295460228494289</c:v>
                </c:pt>
                <c:pt idx="6">
                  <c:v>16.791158576540205</c:v>
                </c:pt>
                <c:pt idx="7">
                  <c:v>17.214800652584188</c:v>
                </c:pt>
                <c:pt idx="8">
                  <c:v>16.683516544328175</c:v>
                </c:pt>
                <c:pt idx="9">
                  <c:v>16.744284006163188</c:v>
                </c:pt>
                <c:pt idx="10">
                  <c:v>16.771068019489039</c:v>
                </c:pt>
                <c:pt idx="11">
                  <c:v>16.76978902571614</c:v>
                </c:pt>
                <c:pt idx="12">
                  <c:v>16.756860553462051</c:v>
                </c:pt>
                <c:pt idx="13">
                  <c:v>17.16254634533135</c:v>
                </c:pt>
                <c:pt idx="14">
                  <c:v>17.218429947262809</c:v>
                </c:pt>
                <c:pt idx="15">
                  <c:v>17.281636039676506</c:v>
                </c:pt>
                <c:pt idx="16">
                  <c:v>17.355735369674758</c:v>
                </c:pt>
                <c:pt idx="17">
                  <c:v>17.43907361285758</c:v>
                </c:pt>
                <c:pt idx="18">
                  <c:v>17.548329479468318</c:v>
                </c:pt>
                <c:pt idx="19">
                  <c:v>17.652426327782759</c:v>
                </c:pt>
                <c:pt idx="20">
                  <c:v>17.781514893140557</c:v>
                </c:pt>
                <c:pt idx="21">
                  <c:v>17.885894890147814</c:v>
                </c:pt>
                <c:pt idx="22">
                  <c:v>17.979213527309074</c:v>
                </c:pt>
                <c:pt idx="23">
                  <c:v>18.083870907922144</c:v>
                </c:pt>
                <c:pt idx="24">
                  <c:v>18.189932554293314</c:v>
                </c:pt>
                <c:pt idx="25">
                  <c:v>18.265390911321902</c:v>
                </c:pt>
                <c:pt idx="26">
                  <c:v>18.376516673936333</c:v>
                </c:pt>
                <c:pt idx="27">
                  <c:v>18.464519851945187</c:v>
                </c:pt>
                <c:pt idx="28">
                  <c:v>18.583420353041284</c:v>
                </c:pt>
                <c:pt idx="29">
                  <c:v>18.673269362952421</c:v>
                </c:pt>
                <c:pt idx="30">
                  <c:v>18.763134776397447</c:v>
                </c:pt>
                <c:pt idx="31">
                  <c:v>18.858527651949654</c:v>
                </c:pt>
                <c:pt idx="32">
                  <c:v>18.955070245928262</c:v>
                </c:pt>
                <c:pt idx="33">
                  <c:v>19.070515419846732</c:v>
                </c:pt>
                <c:pt idx="34">
                  <c:v>19.171430920677857</c:v>
                </c:pt>
                <c:pt idx="35">
                  <c:v>19.272432053742758</c:v>
                </c:pt>
                <c:pt idx="36">
                  <c:v>19.378655179203673</c:v>
                </c:pt>
                <c:pt idx="37">
                  <c:v>19.48671782785862</c:v>
                </c:pt>
                <c:pt idx="38">
                  <c:v>19.59915997576255</c:v>
                </c:pt>
                <c:pt idx="39">
                  <c:v>19.707316373139424</c:v>
                </c:pt>
                <c:pt idx="40">
                  <c:v>19.817334240496336</c:v>
                </c:pt>
                <c:pt idx="41">
                  <c:v>19.929236624566531</c:v>
                </c:pt>
                <c:pt idx="42">
                  <c:v>20.042474349259741</c:v>
                </c:pt>
                <c:pt idx="43">
                  <c:v>20.156550595410522</c:v>
                </c:pt>
                <c:pt idx="44">
                  <c:v>20.271866643452629</c:v>
                </c:pt>
                <c:pt idx="45">
                  <c:v>20.388609894070992</c:v>
                </c:pt>
                <c:pt idx="46">
                  <c:v>20.506867486700568</c:v>
                </c:pt>
                <c:pt idx="47">
                  <c:v>20.626310676271746</c:v>
                </c:pt>
                <c:pt idx="48">
                  <c:v>20.746986497955302</c:v>
                </c:pt>
                <c:pt idx="49">
                  <c:v>20.868778447723717</c:v>
                </c:pt>
                <c:pt idx="50">
                  <c:v>20.992028094315021</c:v>
                </c:pt>
                <c:pt idx="51">
                  <c:v>21.116690120432729</c:v>
                </c:pt>
                <c:pt idx="52">
                  <c:v>21.242732405823968</c:v>
                </c:pt>
              </c:numCache>
            </c:numRef>
          </c:yVal>
          <c:smooth val="1"/>
          <c:extLst>
            <c:ext xmlns:c16="http://schemas.microsoft.com/office/drawing/2014/chart" uri="{C3380CC4-5D6E-409C-BE32-E72D297353CC}">
              <c16:uniqueId val="{00000000-EE10-46A9-A8AD-9B95B55DCF51}"/>
            </c:ext>
          </c:extLst>
        </c:ser>
        <c:ser>
          <c:idx val="1"/>
          <c:order val="1"/>
          <c:tx>
            <c:strRef>
              <c:f>Graficas_Excel!$A$168</c:f>
              <c:strCache>
                <c:ptCount val="1"/>
                <c:pt idx="0">
                  <c:v>PA</c:v>
                </c:pt>
              </c:strCache>
            </c:strRef>
          </c:tx>
          <c:spPr>
            <a:ln w="19050" cap="rnd">
              <a:solidFill>
                <a:schemeClr val="accent2"/>
              </a:solidFill>
              <a:round/>
            </a:ln>
            <a:effectLst/>
          </c:spPr>
          <c:marker>
            <c:symbol val="none"/>
          </c:marker>
          <c:xVal>
            <c:numRef>
              <c:f>Graficas_Excel!$B$166:$BB$166</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Graficas_Excel!$B$168:$BB$168</c:f>
              <c:numCache>
                <c:formatCode>General</c:formatCode>
                <c:ptCount val="53"/>
                <c:pt idx="0">
                  <c:v>15.85798556955133</c:v>
                </c:pt>
                <c:pt idx="1">
                  <c:v>15.139454004879907</c:v>
                </c:pt>
                <c:pt idx="2">
                  <c:v>16.971622061092361</c:v>
                </c:pt>
                <c:pt idx="3">
                  <c:v>16.385482460406525</c:v>
                </c:pt>
                <c:pt idx="4" formatCode="0.00">
                  <c:v>16.859247931018899</c:v>
                </c:pt>
                <c:pt idx="5" formatCode="0.00">
                  <c:v>17.026171177860668</c:v>
                </c:pt>
                <c:pt idx="6" formatCode="0.00">
                  <c:v>17.193094424702441</c:v>
                </c:pt>
                <c:pt idx="7" formatCode="0.00">
                  <c:v>17.360017671544213</c:v>
                </c:pt>
                <c:pt idx="8" formatCode="0.00">
                  <c:v>17.526940918385982</c:v>
                </c:pt>
                <c:pt idx="9" formatCode="0.00">
                  <c:v>17.693864165227755</c:v>
                </c:pt>
                <c:pt idx="10" formatCode="0.00">
                  <c:v>17.860787412069527</c:v>
                </c:pt>
                <c:pt idx="11" formatCode="0.00">
                  <c:v>18.0277106589113</c:v>
                </c:pt>
                <c:pt idx="12" formatCode="0.00">
                  <c:v>18.194633905753069</c:v>
                </c:pt>
                <c:pt idx="13" formatCode="0.00">
                  <c:v>18.361557152594841</c:v>
                </c:pt>
                <c:pt idx="14" formatCode="0.00">
                  <c:v>18.528480399436614</c:v>
                </c:pt>
                <c:pt idx="15" formatCode="0.00">
                  <c:v>18.695403646278383</c:v>
                </c:pt>
                <c:pt idx="16" formatCode="0.00">
                  <c:v>18.862326893120152</c:v>
                </c:pt>
                <c:pt idx="17" formatCode="0.00">
                  <c:v>19.029250139961928</c:v>
                </c:pt>
                <c:pt idx="18" formatCode="0.00">
                  <c:v>19.196173386803693</c:v>
                </c:pt>
                <c:pt idx="19" formatCode="0.00">
                  <c:v>19.363096633645466</c:v>
                </c:pt>
                <c:pt idx="20" formatCode="0.00">
                  <c:v>19.530019880487238</c:v>
                </c:pt>
                <c:pt idx="21" formatCode="0.00">
                  <c:v>19.696943127329007</c:v>
                </c:pt>
                <c:pt idx="22" formatCode="0.00">
                  <c:v>19.863866374170779</c:v>
                </c:pt>
                <c:pt idx="23" formatCode="0.00">
                  <c:v>20.030789621012552</c:v>
                </c:pt>
                <c:pt idx="24" formatCode="0.00">
                  <c:v>20.197712867854321</c:v>
                </c:pt>
                <c:pt idx="25" formatCode="0.00">
                  <c:v>20.364636114696093</c:v>
                </c:pt>
                <c:pt idx="26" formatCode="0.00">
                  <c:v>20.531559361537866</c:v>
                </c:pt>
                <c:pt idx="27" formatCode="0.00">
                  <c:v>20.698482608379638</c:v>
                </c:pt>
                <c:pt idx="28" formatCode="0.00">
                  <c:v>20.865405855221407</c:v>
                </c:pt>
                <c:pt idx="29" formatCode="0.00">
                  <c:v>21.03232910206318</c:v>
                </c:pt>
                <c:pt idx="30" formatCode="0.00">
                  <c:v>21.199252348904952</c:v>
                </c:pt>
                <c:pt idx="31" formatCode="0.00">
                  <c:v>21.366175595746721</c:v>
                </c:pt>
                <c:pt idx="32" formatCode="0.00">
                  <c:v>21.533098842588494</c:v>
                </c:pt>
                <c:pt idx="33" formatCode="0.00">
                  <c:v>21.700022089430266</c:v>
                </c:pt>
                <c:pt idx="34" formatCode="0.00">
                  <c:v>21.866945336272035</c:v>
                </c:pt>
                <c:pt idx="35" formatCode="0.00">
                  <c:v>22.033868583113808</c:v>
                </c:pt>
                <c:pt idx="36" formatCode="0.00">
                  <c:v>22.20079182995558</c:v>
                </c:pt>
                <c:pt idx="37" formatCode="0.00">
                  <c:v>22.367715076797349</c:v>
                </c:pt>
                <c:pt idx="38" formatCode="0.00">
                  <c:v>22.534638323639122</c:v>
                </c:pt>
                <c:pt idx="39" formatCode="0.00">
                  <c:v>22.701561570480891</c:v>
                </c:pt>
                <c:pt idx="40" formatCode="0.00">
                  <c:v>22.868484817322667</c:v>
                </c:pt>
                <c:pt idx="41" formatCode="0.00">
                  <c:v>23.035408064164432</c:v>
                </c:pt>
                <c:pt idx="42" formatCode="0.00">
                  <c:v>23.202331311006208</c:v>
                </c:pt>
                <c:pt idx="43" formatCode="0.00">
                  <c:v>23.369254557847977</c:v>
                </c:pt>
                <c:pt idx="44" formatCode="0.00">
                  <c:v>23.536177804689746</c:v>
                </c:pt>
                <c:pt idx="45" formatCode="0.00">
                  <c:v>23.703101051531519</c:v>
                </c:pt>
                <c:pt idx="46" formatCode="0.00">
                  <c:v>23.870024298373291</c:v>
                </c:pt>
                <c:pt idx="47" formatCode="0.00">
                  <c:v>24.03694754521506</c:v>
                </c:pt>
                <c:pt idx="48" formatCode="0.00">
                  <c:v>24.203870792056833</c:v>
                </c:pt>
                <c:pt idx="49" formatCode="0.00">
                  <c:v>24.370794038898605</c:v>
                </c:pt>
                <c:pt idx="50" formatCode="0.00">
                  <c:v>24.537717285740374</c:v>
                </c:pt>
                <c:pt idx="51" formatCode="0.00">
                  <c:v>24.704640532582147</c:v>
                </c:pt>
                <c:pt idx="52" formatCode="0.00">
                  <c:v>24.871563779423919</c:v>
                </c:pt>
              </c:numCache>
            </c:numRef>
          </c:yVal>
          <c:smooth val="1"/>
          <c:extLst>
            <c:ext xmlns:c16="http://schemas.microsoft.com/office/drawing/2014/chart" uri="{C3380CC4-5D6E-409C-BE32-E72D297353CC}">
              <c16:uniqueId val="{00000001-EE10-46A9-A8AD-9B95B55DCF51}"/>
            </c:ext>
          </c:extLst>
        </c:ser>
        <c:ser>
          <c:idx val="2"/>
          <c:order val="2"/>
          <c:tx>
            <c:strRef>
              <c:f>Graficas_Excel!$A$169</c:f>
              <c:strCache>
                <c:ptCount val="1"/>
                <c:pt idx="0">
                  <c:v>DDP50</c:v>
                </c:pt>
              </c:strCache>
            </c:strRef>
          </c:tx>
          <c:spPr>
            <a:ln w="19050" cap="rnd">
              <a:solidFill>
                <a:schemeClr val="accent3"/>
              </a:solidFill>
              <a:round/>
            </a:ln>
            <a:effectLst/>
          </c:spPr>
          <c:marker>
            <c:symbol val="none"/>
          </c:marker>
          <c:xVal>
            <c:numRef>
              <c:f>Graficas_Excel!$B$166:$BB$166</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Graficas_Excel!$B$169:$BB$169</c:f>
              <c:numCache>
                <c:formatCode>General</c:formatCode>
                <c:ptCount val="53"/>
                <c:pt idx="0">
                  <c:v>15.85798556955133</c:v>
                </c:pt>
                <c:pt idx="1">
                  <c:v>15.139454004879907</c:v>
                </c:pt>
                <c:pt idx="2">
                  <c:v>16.971622061092361</c:v>
                </c:pt>
                <c:pt idx="3">
                  <c:v>16.385482460406525</c:v>
                </c:pt>
                <c:pt idx="4" formatCode="0.00">
                  <c:v>16.942709554439784</c:v>
                </c:pt>
                <c:pt idx="5" formatCode="0.00">
                  <c:v>17.193094424702441</c:v>
                </c:pt>
                <c:pt idx="6" formatCode="0.00">
                  <c:v>17.443479294965098</c:v>
                </c:pt>
                <c:pt idx="7" formatCode="0.00">
                  <c:v>17.693864165227755</c:v>
                </c:pt>
                <c:pt idx="8" formatCode="0.00">
                  <c:v>17.944249035490412</c:v>
                </c:pt>
                <c:pt idx="9" formatCode="0.00">
                  <c:v>18.194633905753069</c:v>
                </c:pt>
                <c:pt idx="10" formatCode="0.00">
                  <c:v>18.445018776015726</c:v>
                </c:pt>
                <c:pt idx="11" formatCode="0.00">
                  <c:v>18.695403646278383</c:v>
                </c:pt>
                <c:pt idx="12" formatCode="0.00">
                  <c:v>18.94578851654104</c:v>
                </c:pt>
                <c:pt idx="13" formatCode="0.00">
                  <c:v>19.196173386803693</c:v>
                </c:pt>
                <c:pt idx="14" formatCode="0.00">
                  <c:v>19.446558257066354</c:v>
                </c:pt>
                <c:pt idx="15" formatCode="0.00">
                  <c:v>19.696943127329007</c:v>
                </c:pt>
                <c:pt idx="16" formatCode="0.00">
                  <c:v>19.947327997591668</c:v>
                </c:pt>
                <c:pt idx="17" formatCode="0.00">
                  <c:v>20.197712867854321</c:v>
                </c:pt>
                <c:pt idx="18" formatCode="0.00">
                  <c:v>20.448097738116982</c:v>
                </c:pt>
                <c:pt idx="19" formatCode="0.00">
                  <c:v>20.698482608379638</c:v>
                </c:pt>
                <c:pt idx="20" formatCode="0.00">
                  <c:v>20.948867478642292</c:v>
                </c:pt>
                <c:pt idx="21" formatCode="0.00">
                  <c:v>21.199252348904952</c:v>
                </c:pt>
                <c:pt idx="22" formatCode="0.00">
                  <c:v>21.449637219167606</c:v>
                </c:pt>
                <c:pt idx="23" formatCode="0.00">
                  <c:v>21.700022089430266</c:v>
                </c:pt>
                <c:pt idx="24" formatCode="0.00">
                  <c:v>21.95040695969292</c:v>
                </c:pt>
                <c:pt idx="25" formatCode="0.00">
                  <c:v>22.20079182995558</c:v>
                </c:pt>
                <c:pt idx="26" formatCode="0.00">
                  <c:v>22.451176700218234</c:v>
                </c:pt>
                <c:pt idx="27" formatCode="0.00">
                  <c:v>22.701561570480891</c:v>
                </c:pt>
                <c:pt idx="28" formatCode="0.00">
                  <c:v>22.951946440743548</c:v>
                </c:pt>
                <c:pt idx="29" formatCode="0.00">
                  <c:v>23.202331311006208</c:v>
                </c:pt>
                <c:pt idx="30" formatCode="0.00">
                  <c:v>23.452716181268862</c:v>
                </c:pt>
                <c:pt idx="31" formatCode="0.00">
                  <c:v>23.703101051531519</c:v>
                </c:pt>
                <c:pt idx="32" formatCode="0.00">
                  <c:v>23.765697269097185</c:v>
                </c:pt>
                <c:pt idx="33" formatCode="0.00">
                  <c:v>23.828293486662847</c:v>
                </c:pt>
                <c:pt idx="34" formatCode="0.00">
                  <c:v>23.89088970422851</c:v>
                </c:pt>
                <c:pt idx="35" formatCode="0.00">
                  <c:v>23.953485921794179</c:v>
                </c:pt>
                <c:pt idx="36" formatCode="0.00">
                  <c:v>24.016082139359842</c:v>
                </c:pt>
                <c:pt idx="37" formatCode="0.00">
                  <c:v>24.078678356925504</c:v>
                </c:pt>
                <c:pt idx="38" formatCode="0.00">
                  <c:v>24.14127457449117</c:v>
                </c:pt>
                <c:pt idx="39" formatCode="0.00">
                  <c:v>24.203870792056833</c:v>
                </c:pt>
                <c:pt idx="40" formatCode="0.00">
                  <c:v>24.266467009622495</c:v>
                </c:pt>
                <c:pt idx="41" formatCode="0.00">
                  <c:v>24.329063227188161</c:v>
                </c:pt>
                <c:pt idx="42" formatCode="0.00">
                  <c:v>24.391659444753824</c:v>
                </c:pt>
                <c:pt idx="43" formatCode="0.00">
                  <c:v>24.454255662319493</c:v>
                </c:pt>
                <c:pt idx="44" formatCode="0.00">
                  <c:v>24.516851879885156</c:v>
                </c:pt>
                <c:pt idx="45" formatCode="0.00">
                  <c:v>24.579448097450818</c:v>
                </c:pt>
                <c:pt idx="46" formatCode="0.00">
                  <c:v>24.642044315016484</c:v>
                </c:pt>
                <c:pt idx="47" formatCode="0.00">
                  <c:v>24.704640532582147</c:v>
                </c:pt>
                <c:pt idx="48" formatCode="0.00">
                  <c:v>24.767236750147813</c:v>
                </c:pt>
                <c:pt idx="49" formatCode="0.00">
                  <c:v>24.829832967713475</c:v>
                </c:pt>
                <c:pt idx="50" formatCode="0.00">
                  <c:v>24.892429185279141</c:v>
                </c:pt>
                <c:pt idx="51" formatCode="0.00">
                  <c:v>24.955025402844807</c:v>
                </c:pt>
                <c:pt idx="52" formatCode="0.00">
                  <c:v>25.01762162041047</c:v>
                </c:pt>
              </c:numCache>
            </c:numRef>
          </c:yVal>
          <c:smooth val="1"/>
          <c:extLst>
            <c:ext xmlns:c16="http://schemas.microsoft.com/office/drawing/2014/chart" uri="{C3380CC4-5D6E-409C-BE32-E72D297353CC}">
              <c16:uniqueId val="{00000002-EE10-46A9-A8AD-9B95B55DCF51}"/>
            </c:ext>
          </c:extLst>
        </c:ser>
        <c:ser>
          <c:idx val="3"/>
          <c:order val="3"/>
          <c:tx>
            <c:strRef>
              <c:f>Graficas_Excel!$A$170</c:f>
              <c:strCache>
                <c:ptCount val="1"/>
                <c:pt idx="0">
                  <c:v>DDP70</c:v>
                </c:pt>
              </c:strCache>
            </c:strRef>
          </c:tx>
          <c:spPr>
            <a:ln w="19050" cap="rnd">
              <a:solidFill>
                <a:schemeClr val="accent4"/>
              </a:solidFill>
              <a:round/>
            </a:ln>
            <a:effectLst/>
          </c:spPr>
          <c:marker>
            <c:symbol val="none"/>
          </c:marker>
          <c:xVal>
            <c:numRef>
              <c:f>Graficas_Excel!$B$166:$BB$166</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Graficas_Excel!$B$170:$BB$170</c:f>
              <c:numCache>
                <c:formatCode>General</c:formatCode>
                <c:ptCount val="53"/>
                <c:pt idx="0">
                  <c:v>15.85798556955133</c:v>
                </c:pt>
                <c:pt idx="1">
                  <c:v>15.139454004879907</c:v>
                </c:pt>
                <c:pt idx="2">
                  <c:v>16.971622061092361</c:v>
                </c:pt>
                <c:pt idx="3">
                  <c:v>16.385482460406525</c:v>
                </c:pt>
                <c:pt idx="4" formatCode="0.00">
                  <c:v>16.892632580387254</c:v>
                </c:pt>
                <c:pt idx="5" formatCode="0.00">
                  <c:v>17.092940476597377</c:v>
                </c:pt>
                <c:pt idx="6" formatCode="0.00">
                  <c:v>17.293248372807504</c:v>
                </c:pt>
                <c:pt idx="7" formatCode="0.00">
                  <c:v>17.493556269017631</c:v>
                </c:pt>
                <c:pt idx="8" formatCode="0.00">
                  <c:v>17.693864165227755</c:v>
                </c:pt>
                <c:pt idx="9" formatCode="0.00">
                  <c:v>17.894172061437882</c:v>
                </c:pt>
                <c:pt idx="10" formatCode="0.00">
                  <c:v>18.094479957648005</c:v>
                </c:pt>
                <c:pt idx="11" formatCode="0.00">
                  <c:v>18.294787853858132</c:v>
                </c:pt>
                <c:pt idx="12" formatCode="0.00">
                  <c:v>18.495095750068259</c:v>
                </c:pt>
                <c:pt idx="13" formatCode="0.00">
                  <c:v>18.695403646278379</c:v>
                </c:pt>
                <c:pt idx="14" formatCode="0.00">
                  <c:v>18.895711542488506</c:v>
                </c:pt>
                <c:pt idx="15" formatCode="0.00">
                  <c:v>19.096019438698633</c:v>
                </c:pt>
                <c:pt idx="16" formatCode="0.00">
                  <c:v>19.296327334908757</c:v>
                </c:pt>
                <c:pt idx="17" formatCode="0.00">
                  <c:v>19.496635231118884</c:v>
                </c:pt>
                <c:pt idx="18" formatCode="0.00">
                  <c:v>19.696943127329007</c:v>
                </c:pt>
                <c:pt idx="19" formatCode="0.00">
                  <c:v>19.897251023539134</c:v>
                </c:pt>
                <c:pt idx="20" formatCode="0.00">
                  <c:v>20.097558919749261</c:v>
                </c:pt>
                <c:pt idx="21" formatCode="0.00">
                  <c:v>20.297866815959384</c:v>
                </c:pt>
                <c:pt idx="22" formatCode="0.00">
                  <c:v>20.498174712169511</c:v>
                </c:pt>
                <c:pt idx="23" formatCode="0.00">
                  <c:v>20.698482608379638</c:v>
                </c:pt>
                <c:pt idx="24" formatCode="0.00">
                  <c:v>20.898790504589762</c:v>
                </c:pt>
                <c:pt idx="25" formatCode="0.00">
                  <c:v>21.099098400799885</c:v>
                </c:pt>
                <c:pt idx="26" formatCode="0.00">
                  <c:v>21.299406297010009</c:v>
                </c:pt>
                <c:pt idx="27" formatCode="0.00">
                  <c:v>21.499714193220136</c:v>
                </c:pt>
                <c:pt idx="28" formatCode="0.00">
                  <c:v>21.700022089430263</c:v>
                </c:pt>
                <c:pt idx="29" formatCode="0.00">
                  <c:v>21.900329985640386</c:v>
                </c:pt>
                <c:pt idx="30" formatCode="0.00">
                  <c:v>22.100637881850513</c:v>
                </c:pt>
                <c:pt idx="31" formatCode="0.00">
                  <c:v>22.30094577806064</c:v>
                </c:pt>
                <c:pt idx="32" formatCode="0.00">
                  <c:v>22.501253674270764</c:v>
                </c:pt>
                <c:pt idx="33" formatCode="0.00">
                  <c:v>22.701561570480891</c:v>
                </c:pt>
                <c:pt idx="34" formatCode="0.00">
                  <c:v>22.901869466691018</c:v>
                </c:pt>
                <c:pt idx="35" formatCode="0.00">
                  <c:v>23.102177362901145</c:v>
                </c:pt>
                <c:pt idx="36" formatCode="0.00">
                  <c:v>23.302485259111272</c:v>
                </c:pt>
                <c:pt idx="37" formatCode="0.00">
                  <c:v>23.502793155321395</c:v>
                </c:pt>
                <c:pt idx="38" formatCode="0.00">
                  <c:v>23.703101051531522</c:v>
                </c:pt>
                <c:pt idx="39" formatCode="0.00">
                  <c:v>23.903408947741649</c:v>
                </c:pt>
                <c:pt idx="40" formatCode="0.00">
                  <c:v>24.103716843951773</c:v>
                </c:pt>
                <c:pt idx="41" formatCode="0.00">
                  <c:v>24.3040247401619</c:v>
                </c:pt>
                <c:pt idx="42" formatCode="0.00">
                  <c:v>24.504332636372027</c:v>
                </c:pt>
                <c:pt idx="43" formatCode="0.00">
                  <c:v>24.70464053258215</c:v>
                </c:pt>
                <c:pt idx="44" formatCode="0.00">
                  <c:v>24.904948428792281</c:v>
                </c:pt>
                <c:pt idx="45" formatCode="0.00">
                  <c:v>25.105256325002404</c:v>
                </c:pt>
                <c:pt idx="46" formatCode="0.00">
                  <c:v>25.305564221212531</c:v>
                </c:pt>
                <c:pt idx="47" formatCode="0.00">
                  <c:v>25.505872117422658</c:v>
                </c:pt>
                <c:pt idx="48" formatCode="0.00">
                  <c:v>25.706180013632782</c:v>
                </c:pt>
                <c:pt idx="49" formatCode="0.00">
                  <c:v>25.906487909842909</c:v>
                </c:pt>
                <c:pt idx="50" formatCode="0.00">
                  <c:v>26.106795806053036</c:v>
                </c:pt>
                <c:pt idx="51" formatCode="0.00">
                  <c:v>26.307103702263159</c:v>
                </c:pt>
                <c:pt idx="52" formatCode="0.00">
                  <c:v>26.507411598473286</c:v>
                </c:pt>
              </c:numCache>
            </c:numRef>
          </c:yVal>
          <c:smooth val="1"/>
          <c:extLst>
            <c:ext xmlns:c16="http://schemas.microsoft.com/office/drawing/2014/chart" uri="{C3380CC4-5D6E-409C-BE32-E72D297353CC}">
              <c16:uniqueId val="{00000003-EE10-46A9-A8AD-9B95B55DCF51}"/>
            </c:ext>
          </c:extLst>
        </c:ser>
        <c:dLbls>
          <c:showLegendKey val="0"/>
          <c:showVal val="0"/>
          <c:showCatName val="0"/>
          <c:showSerName val="0"/>
          <c:showPercent val="0"/>
          <c:showBubbleSize val="0"/>
        </c:dLbls>
        <c:axId val="1258263600"/>
        <c:axId val="1258262768"/>
      </c:scatterChart>
      <c:valAx>
        <c:axId val="1258263600"/>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8262768"/>
        <c:crosses val="autoZero"/>
        <c:crossBetween val="midCat"/>
      </c:valAx>
      <c:valAx>
        <c:axId val="1258262768"/>
        <c:scaling>
          <c:orientation val="minMax"/>
          <c:max val="30"/>
          <c:min val="14"/>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82636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BAU</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'[1]Calibración Agricultura-OseMOSY'!$D$116</c:f>
              <c:strCache>
                <c:ptCount val="1"/>
                <c:pt idx="0">
                  <c:v>Banano y plátano [ton/ha]</c:v>
                </c:pt>
              </c:strCache>
            </c:strRef>
          </c:tx>
          <c:spPr>
            <a:ln w="19050" cap="rnd">
              <a:solidFill>
                <a:schemeClr val="accent1"/>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Agricultura-OseMOSY'!$M$116:$BM$116</c:f>
              <c:numCache>
                <c:formatCode>General</c:formatCode>
                <c:ptCount val="53"/>
                <c:pt idx="0">
                  <c:v>27.299714706353509</c:v>
                </c:pt>
                <c:pt idx="1">
                  <c:v>22.975708108785561</c:v>
                </c:pt>
                <c:pt idx="2">
                  <c:v>25.615281171475612</c:v>
                </c:pt>
                <c:pt idx="3">
                  <c:v>26.974146235468801</c:v>
                </c:pt>
                <c:pt idx="4">
                  <c:v>27.479276739572327</c:v>
                </c:pt>
                <c:pt idx="5">
                  <c:v>28.472171908300641</c:v>
                </c:pt>
                <c:pt idx="6">
                  <c:v>27.641979294841249</c:v>
                </c:pt>
                <c:pt idx="7">
                  <c:v>28.339388317634491</c:v>
                </c:pt>
                <c:pt idx="8">
                  <c:v>28.339388317634491</c:v>
                </c:pt>
                <c:pt idx="9">
                  <c:v>28.339388317634487</c:v>
                </c:pt>
                <c:pt idx="10">
                  <c:v>28.339388317634491</c:v>
                </c:pt>
                <c:pt idx="11">
                  <c:v>28.339388317634494</c:v>
                </c:pt>
                <c:pt idx="12">
                  <c:v>28.339388317634494</c:v>
                </c:pt>
                <c:pt idx="13">
                  <c:v>28.339388317634494</c:v>
                </c:pt>
                <c:pt idx="14">
                  <c:v>28.339388317634494</c:v>
                </c:pt>
                <c:pt idx="15">
                  <c:v>28.339388317634494</c:v>
                </c:pt>
                <c:pt idx="16">
                  <c:v>28.339388317634494</c:v>
                </c:pt>
                <c:pt idx="17">
                  <c:v>28.339388317634491</c:v>
                </c:pt>
                <c:pt idx="18">
                  <c:v>28.339388317634494</c:v>
                </c:pt>
                <c:pt idx="19">
                  <c:v>28.339388317634498</c:v>
                </c:pt>
                <c:pt idx="20">
                  <c:v>28.339388317634494</c:v>
                </c:pt>
                <c:pt idx="21">
                  <c:v>28.339388317634491</c:v>
                </c:pt>
                <c:pt idx="22">
                  <c:v>28.339388317634491</c:v>
                </c:pt>
                <c:pt idx="23">
                  <c:v>28.339388317634491</c:v>
                </c:pt>
                <c:pt idx="24">
                  <c:v>28.339388317634491</c:v>
                </c:pt>
                <c:pt idx="25">
                  <c:v>28.339388317634491</c:v>
                </c:pt>
                <c:pt idx="26">
                  <c:v>28.339388317634494</c:v>
                </c:pt>
                <c:pt idx="27">
                  <c:v>28.339388317634498</c:v>
                </c:pt>
                <c:pt idx="28">
                  <c:v>28.339388317634494</c:v>
                </c:pt>
                <c:pt idx="29">
                  <c:v>28.339388317634494</c:v>
                </c:pt>
                <c:pt idx="30">
                  <c:v>28.339388317634494</c:v>
                </c:pt>
                <c:pt idx="31">
                  <c:v>28.339388317634494</c:v>
                </c:pt>
                <c:pt idx="32">
                  <c:v>28.339388317634494</c:v>
                </c:pt>
                <c:pt idx="33">
                  <c:v>28.339388317634491</c:v>
                </c:pt>
                <c:pt idx="34">
                  <c:v>28.339388317634487</c:v>
                </c:pt>
                <c:pt idx="35">
                  <c:v>28.339388317634491</c:v>
                </c:pt>
                <c:pt idx="36">
                  <c:v>28.339388317634494</c:v>
                </c:pt>
                <c:pt idx="37">
                  <c:v>28.339388317634491</c:v>
                </c:pt>
                <c:pt idx="38">
                  <c:v>28.339388317634494</c:v>
                </c:pt>
                <c:pt idx="39">
                  <c:v>28.339388317634494</c:v>
                </c:pt>
                <c:pt idx="40">
                  <c:v>28.339388317634498</c:v>
                </c:pt>
                <c:pt idx="41">
                  <c:v>28.339388317634498</c:v>
                </c:pt>
                <c:pt idx="42">
                  <c:v>28.339388317634498</c:v>
                </c:pt>
                <c:pt idx="43">
                  <c:v>28.339388317634494</c:v>
                </c:pt>
                <c:pt idx="44">
                  <c:v>28.339388317634494</c:v>
                </c:pt>
                <c:pt idx="45">
                  <c:v>28.339388317634494</c:v>
                </c:pt>
                <c:pt idx="46">
                  <c:v>28.339388317634498</c:v>
                </c:pt>
                <c:pt idx="47">
                  <c:v>28.339388317634494</c:v>
                </c:pt>
                <c:pt idx="48">
                  <c:v>28.339388317634491</c:v>
                </c:pt>
                <c:pt idx="49">
                  <c:v>28.339388317634494</c:v>
                </c:pt>
                <c:pt idx="50">
                  <c:v>28.339388317634491</c:v>
                </c:pt>
                <c:pt idx="51">
                  <c:v>28.339388317634494</c:v>
                </c:pt>
                <c:pt idx="52">
                  <c:v>28.339388317634491</c:v>
                </c:pt>
              </c:numCache>
            </c:numRef>
          </c:yVal>
          <c:smooth val="1"/>
          <c:extLst>
            <c:ext xmlns:c16="http://schemas.microsoft.com/office/drawing/2014/chart" uri="{C3380CC4-5D6E-409C-BE32-E72D297353CC}">
              <c16:uniqueId val="{00000000-D38B-4D42-B35F-D0B335C3651C}"/>
            </c:ext>
          </c:extLst>
        </c:ser>
        <c:ser>
          <c:idx val="1"/>
          <c:order val="1"/>
          <c:tx>
            <c:strRef>
              <c:f>'[1]Calibración Agricultura-OseMOSY'!$D$117</c:f>
              <c:strCache>
                <c:ptCount val="1"/>
                <c:pt idx="0">
                  <c:v>Cacao - Almendra seca [ton/ha]</c:v>
                </c:pt>
              </c:strCache>
            </c:strRef>
          </c:tx>
          <c:spPr>
            <a:ln w="19050" cap="rnd">
              <a:solidFill>
                <a:schemeClr val="accent2"/>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Agricultura-OseMOSY'!$M$117:$BM$117</c:f>
              <c:numCache>
                <c:formatCode>General</c:formatCode>
                <c:ptCount val="53"/>
                <c:pt idx="0">
                  <c:v>0.46853670684331106</c:v>
                </c:pt>
                <c:pt idx="1">
                  <c:v>0.53989551514459444</c:v>
                </c:pt>
                <c:pt idx="2">
                  <c:v>0.62179741233002173</c:v>
                </c:pt>
                <c:pt idx="3">
                  <c:v>0.55578266460858028</c:v>
                </c:pt>
                <c:pt idx="4">
                  <c:v>0.5661905112590363</c:v>
                </c:pt>
                <c:pt idx="5">
                  <c:v>0.58664839406784208</c:v>
                </c:pt>
                <c:pt idx="6">
                  <c:v>0.56954287907511514</c:v>
                </c:pt>
                <c:pt idx="7">
                  <c:v>0.58391248475703372</c:v>
                </c:pt>
                <c:pt idx="8">
                  <c:v>0.55247127631553672</c:v>
                </c:pt>
                <c:pt idx="9">
                  <c:v>0.54532977405015215</c:v>
                </c:pt>
                <c:pt idx="10">
                  <c:v>0.53625709789308573</c:v>
                </c:pt>
                <c:pt idx="11">
                  <c:v>0.52571181172923487</c:v>
                </c:pt>
                <c:pt idx="12">
                  <c:v>0.51471445392864534</c:v>
                </c:pt>
                <c:pt idx="13">
                  <c:v>0.52714942310432744</c:v>
                </c:pt>
                <c:pt idx="14">
                  <c:v>0.51989045006463908</c:v>
                </c:pt>
                <c:pt idx="15">
                  <c:v>0.51310334830017912</c:v>
                </c:pt>
                <c:pt idx="16">
                  <c:v>0.50695140196068245</c:v>
                </c:pt>
                <c:pt idx="17">
                  <c:v>0.5013165378702279</c:v>
                </c:pt>
                <c:pt idx="18">
                  <c:v>0.49700933685125032</c:v>
                </c:pt>
                <c:pt idx="19">
                  <c:v>0.50223750159708869</c:v>
                </c:pt>
                <c:pt idx="20">
                  <c:v>0.50872085145275325</c:v>
                </c:pt>
                <c:pt idx="21">
                  <c:v>0.51396323707115021</c:v>
                </c:pt>
                <c:pt idx="22">
                  <c:v>0.51865007646000971</c:v>
                </c:pt>
                <c:pt idx="23">
                  <c:v>0.52390639340497902</c:v>
                </c:pt>
                <c:pt idx="24">
                  <c:v>0.52923323825592394</c:v>
                </c:pt>
                <c:pt idx="25">
                  <c:v>0.53302306213996797</c:v>
                </c:pt>
                <c:pt idx="26">
                  <c:v>0.53860424739065171</c:v>
                </c:pt>
                <c:pt idx="27">
                  <c:v>0.54302412292230939</c:v>
                </c:pt>
                <c:pt idx="28">
                  <c:v>0.5489957869847546</c:v>
                </c:pt>
                <c:pt idx="29">
                  <c:v>0.55350836766007916</c:v>
                </c:pt>
                <c:pt idx="30">
                  <c:v>0.55802177218722027</c:v>
                </c:pt>
                <c:pt idx="31">
                  <c:v>0.56281278821740532</c:v>
                </c:pt>
                <c:pt idx="32">
                  <c:v>0.56766154775704236</c:v>
                </c:pt>
                <c:pt idx="33">
                  <c:v>0.57345967131343079</c:v>
                </c:pt>
                <c:pt idx="34">
                  <c:v>0.57852805592158174</c:v>
                </c:pt>
                <c:pt idx="35">
                  <c:v>0.58360074132685613</c:v>
                </c:pt>
                <c:pt idx="36">
                  <c:v>0.58893569631079601</c:v>
                </c:pt>
                <c:pt idx="37">
                  <c:v>0.5943630395895585</c:v>
                </c:pt>
                <c:pt idx="38">
                  <c:v>0.6000103390336492</c:v>
                </c:pt>
                <c:pt idx="39">
                  <c:v>0.60544239075239703</c:v>
                </c:pt>
                <c:pt idx="40">
                  <c:v>0.61096793302232566</c:v>
                </c:pt>
                <c:pt idx="41">
                  <c:v>0.6165881233435917</c:v>
                </c:pt>
                <c:pt idx="42">
                  <c:v>0.62227537987177872</c:v>
                </c:pt>
                <c:pt idx="43">
                  <c:v>0.62800475033899616</c:v>
                </c:pt>
                <c:pt idx="44">
                  <c:v>0.63379638867161947</c:v>
                </c:pt>
                <c:pt idx="45">
                  <c:v>0.63965970688999507</c:v>
                </c:pt>
                <c:pt idx="46">
                  <c:v>0.64559908148898526</c:v>
                </c:pt>
                <c:pt idx="47">
                  <c:v>0.65159800156157233</c:v>
                </c:pt>
                <c:pt idx="48">
                  <c:v>0.65765882940426879</c:v>
                </c:pt>
                <c:pt idx="49">
                  <c:v>0.66377571371360733</c:v>
                </c:pt>
                <c:pt idx="50">
                  <c:v>0.66996580945309903</c:v>
                </c:pt>
                <c:pt idx="51">
                  <c:v>0.67622684060482696</c:v>
                </c:pt>
                <c:pt idx="52">
                  <c:v>0.68255719395978076</c:v>
                </c:pt>
              </c:numCache>
            </c:numRef>
          </c:yVal>
          <c:smooth val="1"/>
          <c:extLst>
            <c:ext xmlns:c16="http://schemas.microsoft.com/office/drawing/2014/chart" uri="{C3380CC4-5D6E-409C-BE32-E72D297353CC}">
              <c16:uniqueId val="{00000001-D38B-4D42-B35F-D0B335C3651C}"/>
            </c:ext>
          </c:extLst>
        </c:ser>
        <c:ser>
          <c:idx val="2"/>
          <c:order val="2"/>
          <c:tx>
            <c:strRef>
              <c:f>'[1]Calibración Agricultura-OseMOSY'!$D$118</c:f>
              <c:strCache>
                <c:ptCount val="1"/>
                <c:pt idx="0">
                  <c:v>Café - Grano Oro [ton/ha]</c:v>
                </c:pt>
              </c:strCache>
            </c:strRef>
          </c:tx>
          <c:spPr>
            <a:ln w="19050" cap="rnd">
              <a:solidFill>
                <a:schemeClr val="accent3"/>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Agricultura-OseMOSY'!$M$118:$BM$118</c:f>
              <c:numCache>
                <c:formatCode>General</c:formatCode>
                <c:ptCount val="53"/>
                <c:pt idx="0">
                  <c:v>0.15865806289938603</c:v>
                </c:pt>
                <c:pt idx="1">
                  <c:v>0.22584403695175742</c:v>
                </c:pt>
                <c:pt idx="2">
                  <c:v>0.19621687911107807</c:v>
                </c:pt>
                <c:pt idx="3">
                  <c:v>0.16678538719853467</c:v>
                </c:pt>
                <c:pt idx="4">
                  <c:v>0.16990868852482161</c:v>
                </c:pt>
                <c:pt idx="5">
                  <c:v>0.176047915461545</c:v>
                </c:pt>
                <c:pt idx="6">
                  <c:v>0.17091470400504602</c:v>
                </c:pt>
                <c:pt idx="7">
                  <c:v>0.17522689364348487</c:v>
                </c:pt>
                <c:pt idx="8">
                  <c:v>0.16910750269131641</c:v>
                </c:pt>
                <c:pt idx="9">
                  <c:v>0.1702599707713576</c:v>
                </c:pt>
                <c:pt idx="10">
                  <c:v>0.17077589488247757</c:v>
                </c:pt>
                <c:pt idx="11">
                  <c:v>0.17076600675329978</c:v>
                </c:pt>
                <c:pt idx="12">
                  <c:v>0.17053763022560295</c:v>
                </c:pt>
                <c:pt idx="13">
                  <c:v>0.17815079595868064</c:v>
                </c:pt>
                <c:pt idx="14">
                  <c:v>0.17921156943283253</c:v>
                </c:pt>
                <c:pt idx="15">
                  <c:v>0.18040942557236286</c:v>
                </c:pt>
                <c:pt idx="16">
                  <c:v>0.1818113012793505</c:v>
                </c:pt>
                <c:pt idx="17">
                  <c:v>0.18338624172956944</c:v>
                </c:pt>
                <c:pt idx="18">
                  <c:v>0.18544684017887983</c:v>
                </c:pt>
                <c:pt idx="19">
                  <c:v>0.18739760158346994</c:v>
                </c:pt>
                <c:pt idx="20">
                  <c:v>0.18981670451647384</c:v>
                </c:pt>
                <c:pt idx="21">
                  <c:v>0.19177277209075744</c:v>
                </c:pt>
                <c:pt idx="22">
                  <c:v>0.19352155121952869</c:v>
                </c:pt>
                <c:pt idx="23">
                  <c:v>0.19548281692652481</c:v>
                </c:pt>
                <c:pt idx="24">
                  <c:v>0.19747039839127001</c:v>
                </c:pt>
                <c:pt idx="25">
                  <c:v>0.19888447819223104</c:v>
                </c:pt>
                <c:pt idx="26">
                  <c:v>0.20096696053702864</c:v>
                </c:pt>
                <c:pt idx="27">
                  <c:v>0.20261612865230524</c:v>
                </c:pt>
                <c:pt idx="28">
                  <c:v>0.20484430858551578</c:v>
                </c:pt>
                <c:pt idx="29">
                  <c:v>0.20652806735067894</c:v>
                </c:pt>
                <c:pt idx="30">
                  <c:v>0.20821213351593468</c:v>
                </c:pt>
                <c:pt idx="31">
                  <c:v>0.20999978360249652</c:v>
                </c:pt>
                <c:pt idx="32">
                  <c:v>0.21180897926290318</c:v>
                </c:pt>
                <c:pt idx="33">
                  <c:v>0.21397240681400526</c:v>
                </c:pt>
                <c:pt idx="34">
                  <c:v>0.21586355018034037</c:v>
                </c:pt>
                <c:pt idx="35">
                  <c:v>0.21775629828360424</c:v>
                </c:pt>
                <c:pt idx="36">
                  <c:v>0.21974690584549866</c:v>
                </c:pt>
                <c:pt idx="37">
                  <c:v>0.22177198583290703</c:v>
                </c:pt>
                <c:pt idx="38">
                  <c:v>0.22387913706689683</c:v>
                </c:pt>
                <c:pt idx="39">
                  <c:v>0.22590597389316666</c:v>
                </c:pt>
                <c:pt idx="40">
                  <c:v>0.22796769442486722</c:v>
                </c:pt>
                <c:pt idx="41">
                  <c:v>0.2300647305547833</c:v>
                </c:pt>
                <c:pt idx="42">
                  <c:v>0.23218679079437729</c:v>
                </c:pt>
                <c:pt idx="43">
                  <c:v>0.23432456481707672</c:v>
                </c:pt>
                <c:pt idx="44">
                  <c:v>0.23648557256604241</c:v>
                </c:pt>
                <c:pt idx="45">
                  <c:v>0.23867332590574761</c:v>
                </c:pt>
                <c:pt idx="46">
                  <c:v>0.24088945781787521</c:v>
                </c:pt>
                <c:pt idx="47">
                  <c:v>0.24312780766255809</c:v>
                </c:pt>
                <c:pt idx="48">
                  <c:v>0.24538925687278215</c:v>
                </c:pt>
                <c:pt idx="49">
                  <c:v>0.24767162217821725</c:v>
                </c:pt>
                <c:pt idx="50">
                  <c:v>0.24998130453260944</c:v>
                </c:pt>
                <c:pt idx="51">
                  <c:v>0.25231745469571393</c:v>
                </c:pt>
                <c:pt idx="52">
                  <c:v>0.25467947073816766</c:v>
                </c:pt>
              </c:numCache>
            </c:numRef>
          </c:yVal>
          <c:smooth val="1"/>
          <c:extLst>
            <c:ext xmlns:c16="http://schemas.microsoft.com/office/drawing/2014/chart" uri="{C3380CC4-5D6E-409C-BE32-E72D297353CC}">
              <c16:uniqueId val="{00000002-D38B-4D42-B35F-D0B335C3651C}"/>
            </c:ext>
          </c:extLst>
        </c:ser>
        <c:ser>
          <c:idx val="3"/>
          <c:order val="3"/>
          <c:tx>
            <c:strRef>
              <c:f>'[1]Calibración Agricultura-OseMOSY'!$D$119</c:f>
              <c:strCache>
                <c:ptCount val="1"/>
                <c:pt idx="0">
                  <c:v>Caña de azucar [ton/ha]</c:v>
                </c:pt>
              </c:strCache>
            </c:strRef>
          </c:tx>
          <c:spPr>
            <a:ln w="19050" cap="rnd">
              <a:solidFill>
                <a:schemeClr val="accent4"/>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Agricultura-OseMOSY'!$M$119:$BM$119</c:f>
              <c:numCache>
                <c:formatCode>General</c:formatCode>
                <c:ptCount val="53"/>
                <c:pt idx="0">
                  <c:v>67.989654963102979</c:v>
                </c:pt>
                <c:pt idx="1">
                  <c:v>73.460684302118153</c:v>
                </c:pt>
                <c:pt idx="2">
                  <c:v>74.345460716546896</c:v>
                </c:pt>
                <c:pt idx="3">
                  <c:v>77.713414431150085</c:v>
                </c:pt>
                <c:pt idx="4">
                  <c:v>79.168712250941525</c:v>
                </c:pt>
                <c:pt idx="5">
                  <c:v>82.029276328132212</c:v>
                </c:pt>
                <c:pt idx="6">
                  <c:v>79.637463736020806</c:v>
                </c:pt>
                <c:pt idx="7">
                  <c:v>81.646722377359694</c:v>
                </c:pt>
                <c:pt idx="8">
                  <c:v>78.795400849017341</c:v>
                </c:pt>
                <c:pt idx="9">
                  <c:v>78.795400849017341</c:v>
                </c:pt>
                <c:pt idx="10">
                  <c:v>78.795400849017341</c:v>
                </c:pt>
                <c:pt idx="11">
                  <c:v>78.795400849017341</c:v>
                </c:pt>
                <c:pt idx="12">
                  <c:v>78.795400849017341</c:v>
                </c:pt>
                <c:pt idx="13">
                  <c:v>78.795400849017341</c:v>
                </c:pt>
                <c:pt idx="14">
                  <c:v>78.795400849017341</c:v>
                </c:pt>
                <c:pt idx="15">
                  <c:v>78.795400849017341</c:v>
                </c:pt>
                <c:pt idx="16">
                  <c:v>78.795400849017341</c:v>
                </c:pt>
                <c:pt idx="17">
                  <c:v>78.795400849017341</c:v>
                </c:pt>
                <c:pt idx="18">
                  <c:v>78.795400849017341</c:v>
                </c:pt>
                <c:pt idx="19">
                  <c:v>78.795400849017341</c:v>
                </c:pt>
                <c:pt idx="20">
                  <c:v>78.795400849017341</c:v>
                </c:pt>
                <c:pt idx="21">
                  <c:v>78.795400849017341</c:v>
                </c:pt>
                <c:pt idx="22">
                  <c:v>78.795400849017341</c:v>
                </c:pt>
                <c:pt idx="23">
                  <c:v>78.795400849017341</c:v>
                </c:pt>
                <c:pt idx="24">
                  <c:v>78.795400849017341</c:v>
                </c:pt>
                <c:pt idx="25">
                  <c:v>78.795400849017341</c:v>
                </c:pt>
                <c:pt idx="26">
                  <c:v>78.795400849017341</c:v>
                </c:pt>
                <c:pt idx="27">
                  <c:v>78.795400849017341</c:v>
                </c:pt>
                <c:pt idx="28">
                  <c:v>78.795400849017341</c:v>
                </c:pt>
                <c:pt idx="29">
                  <c:v>78.795400849017341</c:v>
                </c:pt>
                <c:pt idx="30">
                  <c:v>78.795400849017341</c:v>
                </c:pt>
                <c:pt idx="31">
                  <c:v>78.795400849017341</c:v>
                </c:pt>
                <c:pt idx="32">
                  <c:v>78.795400849017341</c:v>
                </c:pt>
                <c:pt idx="33">
                  <c:v>78.795400849017341</c:v>
                </c:pt>
                <c:pt idx="34">
                  <c:v>78.795400849017341</c:v>
                </c:pt>
                <c:pt idx="35">
                  <c:v>78.795400849017341</c:v>
                </c:pt>
                <c:pt idx="36">
                  <c:v>78.795400849017341</c:v>
                </c:pt>
                <c:pt idx="37">
                  <c:v>78.795400849017341</c:v>
                </c:pt>
                <c:pt idx="38">
                  <c:v>78.795400849017341</c:v>
                </c:pt>
                <c:pt idx="39">
                  <c:v>78.795400849017341</c:v>
                </c:pt>
                <c:pt idx="40">
                  <c:v>78.795400849017341</c:v>
                </c:pt>
                <c:pt idx="41">
                  <c:v>78.795400849017341</c:v>
                </c:pt>
                <c:pt idx="42">
                  <c:v>78.795400849017341</c:v>
                </c:pt>
                <c:pt idx="43">
                  <c:v>78.795400849017341</c:v>
                </c:pt>
                <c:pt idx="44">
                  <c:v>78.795400849017341</c:v>
                </c:pt>
                <c:pt idx="45">
                  <c:v>78.795400849017341</c:v>
                </c:pt>
                <c:pt idx="46">
                  <c:v>78.795400849017341</c:v>
                </c:pt>
                <c:pt idx="47">
                  <c:v>78.795400849017341</c:v>
                </c:pt>
                <c:pt idx="48">
                  <c:v>78.795400849017341</c:v>
                </c:pt>
                <c:pt idx="49">
                  <c:v>78.795400849017341</c:v>
                </c:pt>
                <c:pt idx="50">
                  <c:v>78.795400849017341</c:v>
                </c:pt>
                <c:pt idx="51">
                  <c:v>78.795400849017341</c:v>
                </c:pt>
                <c:pt idx="52">
                  <c:v>78.795400849017341</c:v>
                </c:pt>
              </c:numCache>
            </c:numRef>
          </c:yVal>
          <c:smooth val="1"/>
          <c:extLst>
            <c:ext xmlns:c16="http://schemas.microsoft.com/office/drawing/2014/chart" uri="{C3380CC4-5D6E-409C-BE32-E72D297353CC}">
              <c16:uniqueId val="{00000003-D38B-4D42-B35F-D0B335C3651C}"/>
            </c:ext>
          </c:extLst>
        </c:ser>
        <c:ser>
          <c:idx val="4"/>
          <c:order val="4"/>
          <c:tx>
            <c:strRef>
              <c:f>'[1]Calibración Agricultura-OseMOSY'!$D$120</c:f>
              <c:strCache>
                <c:ptCount val="1"/>
                <c:pt idx="0">
                  <c:v>Maíz [ton/ha]</c:v>
                </c:pt>
              </c:strCache>
            </c:strRef>
          </c:tx>
          <c:spPr>
            <a:ln w="19050" cap="rnd">
              <a:solidFill>
                <a:schemeClr val="accent5"/>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Agricultura-OseMOSY'!$M$120:$BM$120</c:f>
              <c:numCache>
                <c:formatCode>General</c:formatCode>
                <c:ptCount val="53"/>
                <c:pt idx="0">
                  <c:v>3.3286540144375976</c:v>
                </c:pt>
                <c:pt idx="1">
                  <c:v>4.1881683374567302</c:v>
                </c:pt>
                <c:pt idx="2">
                  <c:v>3.5239779883680322</c:v>
                </c:pt>
                <c:pt idx="3">
                  <c:v>4.2089326354119247</c:v>
                </c:pt>
                <c:pt idx="4">
                  <c:v>4.2877510805002004</c:v>
                </c:pt>
                <c:pt idx="5">
                  <c:v>4.4426782779255767</c:v>
                </c:pt>
                <c:pt idx="6">
                  <c:v>4.3131385047678066</c:v>
                </c:pt>
                <c:pt idx="7">
                  <c:v>4.4219592833993637</c:v>
                </c:pt>
                <c:pt idx="8">
                  <c:v>4.2675326593404641</c:v>
                </c:pt>
                <c:pt idx="9">
                  <c:v>4.2966159057497064</c:v>
                </c:pt>
                <c:pt idx="10">
                  <c:v>4.3096355705126861</c:v>
                </c:pt>
                <c:pt idx="11">
                  <c:v>4.3093860374432813</c:v>
                </c:pt>
                <c:pt idx="12">
                  <c:v>4.303622814197344</c:v>
                </c:pt>
                <c:pt idx="13">
                  <c:v>4.4957457708362698</c:v>
                </c:pt>
                <c:pt idx="14">
                  <c:v>4.5225150470248527</c:v>
                </c:pt>
                <c:pt idx="15">
                  <c:v>4.5527436892511428</c:v>
                </c:pt>
                <c:pt idx="16">
                  <c:v>4.5881208917329621</c:v>
                </c:pt>
                <c:pt idx="17">
                  <c:v>4.6278654902922245</c:v>
                </c:pt>
                <c:pt idx="18">
                  <c:v>4.6798659695156104</c:v>
                </c:pt>
                <c:pt idx="19">
                  <c:v>4.7290946428280263</c:v>
                </c:pt>
                <c:pt idx="20">
                  <c:v>4.790142204932617</c:v>
                </c:pt>
                <c:pt idx="21">
                  <c:v>4.8395047827265172</c:v>
                </c:pt>
                <c:pt idx="22">
                  <c:v>4.8836363081008045</c:v>
                </c:pt>
                <c:pt idx="23">
                  <c:v>4.9331300639960016</c:v>
                </c:pt>
                <c:pt idx="24">
                  <c:v>4.9832879143510089</c:v>
                </c:pt>
                <c:pt idx="25">
                  <c:v>5.0189730947095077</c:v>
                </c:pt>
                <c:pt idx="26">
                  <c:v>5.0715258276012332</c:v>
                </c:pt>
                <c:pt idx="27">
                  <c:v>5.1131436073015966</c:v>
                </c:pt>
                <c:pt idx="28">
                  <c:v>5.1693731091541553</c:v>
                </c:pt>
                <c:pt idx="29">
                  <c:v>5.211863805346983</c:v>
                </c:pt>
                <c:pt idx="30">
                  <c:v>5.2543622589717023</c:v>
                </c:pt>
                <c:pt idx="31">
                  <c:v>5.2994747170617558</c:v>
                </c:pt>
                <c:pt idx="32">
                  <c:v>5.3451308910637803</c:v>
                </c:pt>
                <c:pt idx="33">
                  <c:v>5.3997263264141431</c:v>
                </c:pt>
                <c:pt idx="34">
                  <c:v>5.4474505015742594</c:v>
                </c:pt>
                <c:pt idx="35">
                  <c:v>5.4952151732655405</c:v>
                </c:pt>
                <c:pt idx="36">
                  <c:v>5.5454493890579704</c:v>
                </c:pt>
                <c:pt idx="37">
                  <c:v>5.5965535378775346</c:v>
                </c:pt>
                <c:pt idx="38">
                  <c:v>5.6497288054801524</c:v>
                </c:pt>
                <c:pt idx="39">
                  <c:v>5.7008772892174413</c:v>
                </c:pt>
                <c:pt idx="40">
                  <c:v>5.7529060848855158</c:v>
                </c:pt>
                <c:pt idx="41">
                  <c:v>5.8058260915665292</c:v>
                </c:pt>
                <c:pt idx="42">
                  <c:v>5.8593775971675885</c:v>
                </c:pt>
                <c:pt idx="43">
                  <c:v>5.9133256498262128</c:v>
                </c:pt>
                <c:pt idx="44">
                  <c:v>5.967860019969641</c:v>
                </c:pt>
                <c:pt idx="45">
                  <c:v>6.0230693316748436</c:v>
                </c:pt>
                <c:pt idx="46">
                  <c:v>6.0789947942468645</c:v>
                </c:pt>
                <c:pt idx="47">
                  <c:v>6.1354809401197068</c:v>
                </c:pt>
                <c:pt idx="48">
                  <c:v>6.192550012801167</c:v>
                </c:pt>
                <c:pt idx="49">
                  <c:v>6.2501469161110634</c:v>
                </c:pt>
                <c:pt idx="50">
                  <c:v>6.308433182085099</c:v>
                </c:pt>
                <c:pt idx="51">
                  <c:v>6.3673873796192559</c:v>
                </c:pt>
                <c:pt idx="52">
                  <c:v>6.426994318652925</c:v>
                </c:pt>
              </c:numCache>
            </c:numRef>
          </c:yVal>
          <c:smooth val="1"/>
          <c:extLst>
            <c:ext xmlns:c16="http://schemas.microsoft.com/office/drawing/2014/chart" uri="{C3380CC4-5D6E-409C-BE32-E72D297353CC}">
              <c16:uniqueId val="{00000004-D38B-4D42-B35F-D0B335C3651C}"/>
            </c:ext>
          </c:extLst>
        </c:ser>
        <c:ser>
          <c:idx val="5"/>
          <c:order val="5"/>
          <c:tx>
            <c:strRef>
              <c:f>'[1]Calibración Agricultura-OseMOSY'!$D$121</c:f>
              <c:strCache>
                <c:ptCount val="1"/>
                <c:pt idx="0">
                  <c:v>Palma africana  (Fruta Fresca) [ton/ha]</c:v>
                </c:pt>
              </c:strCache>
            </c:strRef>
          </c:tx>
          <c:spPr>
            <a:ln w="19050" cap="rnd">
              <a:solidFill>
                <a:schemeClr val="accent6"/>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Agricultura-OseMOSY'!$M$121:$BM$121</c:f>
              <c:numCache>
                <c:formatCode>General</c:formatCode>
                <c:ptCount val="53"/>
                <c:pt idx="0">
                  <c:v>12.438520820496334</c:v>
                </c:pt>
                <c:pt idx="1">
                  <c:v>11.328309474983575</c:v>
                </c:pt>
                <c:pt idx="2">
                  <c:v>12.979917121648652</c:v>
                </c:pt>
                <c:pt idx="3">
                  <c:v>15.85832858013886</c:v>
                </c:pt>
                <c:pt idx="4">
                  <c:v>16.155299073291733</c:v>
                </c:pt>
                <c:pt idx="5">
                  <c:v>16.739030535777164</c:v>
                </c:pt>
                <c:pt idx="6">
                  <c:v>16.250953280834</c:v>
                </c:pt>
                <c:pt idx="7">
                  <c:v>16.660965940425282</c:v>
                </c:pt>
                <c:pt idx="8">
                  <c:v>16.079120527827477</c:v>
                </c:pt>
                <c:pt idx="9">
                  <c:v>16.188699776935554</c:v>
                </c:pt>
                <c:pt idx="10">
                  <c:v>16.237754998223121</c:v>
                </c:pt>
                <c:pt idx="11">
                  <c:v>16.236814812729786</c:v>
                </c:pt>
                <c:pt idx="12">
                  <c:v>16.215100260411745</c:v>
                </c:pt>
                <c:pt idx="13">
                  <c:v>16.938977128512217</c:v>
                </c:pt>
                <c:pt idx="14">
                  <c:v>17.039837848895186</c:v>
                </c:pt>
                <c:pt idx="15">
                  <c:v>17.153732696468349</c:v>
                </c:pt>
                <c:pt idx="16">
                  <c:v>17.287026181966937</c:v>
                </c:pt>
                <c:pt idx="17">
                  <c:v>17.436775051296799</c:v>
                </c:pt>
                <c:pt idx="18">
                  <c:v>17.632701372120042</c:v>
                </c:pt>
                <c:pt idx="19">
                  <c:v>17.818184140455248</c:v>
                </c:pt>
                <c:pt idx="20">
                  <c:v>18.0481978714249</c:v>
                </c:pt>
                <c:pt idx="21">
                  <c:v>18.234185162272031</c:v>
                </c:pt>
                <c:pt idx="22">
                  <c:v>18.400463002938796</c:v>
                </c:pt>
                <c:pt idx="23">
                  <c:v>18.586944543899456</c:v>
                </c:pt>
                <c:pt idx="24">
                  <c:v>18.775928246111949</c:v>
                </c:pt>
                <c:pt idx="25">
                  <c:v>18.910382124229486</c:v>
                </c:pt>
                <c:pt idx="26">
                  <c:v>19.108389214903607</c:v>
                </c:pt>
                <c:pt idx="27">
                  <c:v>19.265195817060025</c:v>
                </c:pt>
                <c:pt idx="28">
                  <c:v>19.477056161122796</c:v>
                </c:pt>
                <c:pt idx="29">
                  <c:v>19.637151719829401</c:v>
                </c:pt>
                <c:pt idx="30">
                  <c:v>19.797276506826055</c:v>
                </c:pt>
                <c:pt idx="31">
                  <c:v>19.96725028531581</c:v>
                </c:pt>
                <c:pt idx="32">
                  <c:v>20.139272665276099</c:v>
                </c:pt>
                <c:pt idx="33">
                  <c:v>20.344976207660554</c:v>
                </c:pt>
                <c:pt idx="34">
                  <c:v>20.52479035924323</c:v>
                </c:pt>
                <c:pt idx="35">
                  <c:v>20.704757092811221</c:v>
                </c:pt>
                <c:pt idx="36">
                  <c:v>20.894028523125758</c:v>
                </c:pt>
                <c:pt idx="37">
                  <c:v>21.086577668952053</c:v>
                </c:pt>
                <c:pt idx="38">
                  <c:v>21.286930332923017</c:v>
                </c:pt>
                <c:pt idx="39">
                  <c:v>21.479646522927428</c:v>
                </c:pt>
                <c:pt idx="40">
                  <c:v>21.675679533860254</c:v>
                </c:pt>
                <c:pt idx="41">
                  <c:v>21.87507043105586</c:v>
                </c:pt>
                <c:pt idx="42">
                  <c:v>22.07684067670856</c:v>
                </c:pt>
                <c:pt idx="43">
                  <c:v>22.280105024092293</c:v>
                </c:pt>
                <c:pt idx="44">
                  <c:v>22.48557848626395</c:v>
                </c:pt>
                <c:pt idx="45">
                  <c:v>22.693594979171948</c:v>
                </c:pt>
                <c:pt idx="46">
                  <c:v>22.904309770376145</c:v>
                </c:pt>
                <c:pt idx="47">
                  <c:v>23.117137092424631</c:v>
                </c:pt>
                <c:pt idx="48">
                  <c:v>23.332160753942045</c:v>
                </c:pt>
                <c:pt idx="49">
                  <c:v>23.549173164690082</c:v>
                </c:pt>
                <c:pt idx="50">
                  <c:v>23.768782941703101</c:v>
                </c:pt>
                <c:pt idx="51">
                  <c:v>23.990909337314463</c:v>
                </c:pt>
                <c:pt idx="52">
                  <c:v>24.215495118730686</c:v>
                </c:pt>
              </c:numCache>
            </c:numRef>
          </c:yVal>
          <c:smooth val="1"/>
          <c:extLst>
            <c:ext xmlns:c16="http://schemas.microsoft.com/office/drawing/2014/chart" uri="{C3380CC4-5D6E-409C-BE32-E72D297353CC}">
              <c16:uniqueId val="{00000005-D38B-4D42-B35F-D0B335C3651C}"/>
            </c:ext>
          </c:extLst>
        </c:ser>
        <c:ser>
          <c:idx val="6"/>
          <c:order val="6"/>
          <c:tx>
            <c:strRef>
              <c:f>'[1]Calibración Agricultura-OseMOSY'!$D$122</c:f>
              <c:strCache>
                <c:ptCount val="1"/>
                <c:pt idx="0">
                  <c:v>Soya [ton/ha]</c:v>
                </c:pt>
              </c:strCache>
            </c:strRef>
          </c:tx>
          <c:spPr>
            <a:ln w="19050" cap="rnd">
              <a:solidFill>
                <a:schemeClr val="accent1">
                  <a:lumMod val="60000"/>
                </a:schemeClr>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Agricultura-OseMOSY'!$M$122:$BM$122</c:f>
              <c:numCache>
                <c:formatCode>General</c:formatCode>
                <c:ptCount val="53"/>
                <c:pt idx="0">
                  <c:v>1.1024466153713151</c:v>
                </c:pt>
                <c:pt idx="1">
                  <c:v>1.4624352331606219</c:v>
                </c:pt>
                <c:pt idx="2">
                  <c:v>1.3839040747891473</c:v>
                </c:pt>
                <c:pt idx="3">
                  <c:v>1.0675280480672091</c:v>
                </c:pt>
                <c:pt idx="4">
                  <c:v>1.0875190786028033</c:v>
                </c:pt>
                <c:pt idx="5">
                  <c:v>1.1268138697022212</c:v>
                </c:pt>
                <c:pt idx="6">
                  <c:v>1.0939581903257685</c:v>
                </c:pt>
                <c:pt idx="7">
                  <c:v>1.121558830075692</c:v>
                </c:pt>
                <c:pt idx="8">
                  <c:v>1.0823910013572664</c:v>
                </c:pt>
                <c:pt idx="9">
                  <c:v>1.0897674989066688</c:v>
                </c:pt>
                <c:pt idx="10">
                  <c:v>1.0930697274084926</c:v>
                </c:pt>
                <c:pt idx="11">
                  <c:v>1.0930064373600208</c:v>
                </c:pt>
                <c:pt idx="12">
                  <c:v>1.0915446885046109</c:v>
                </c:pt>
                <c:pt idx="13">
                  <c:v>1.1402735855090602</c:v>
                </c:pt>
                <c:pt idx="14">
                  <c:v>1.1470631817400232</c:v>
                </c:pt>
                <c:pt idx="15">
                  <c:v>1.1547301905108573</c:v>
                </c:pt>
                <c:pt idx="16">
                  <c:v>1.163703048758516</c:v>
                </c:pt>
                <c:pt idx="17">
                  <c:v>1.1737836267568929</c:v>
                </c:pt>
                <c:pt idx="18">
                  <c:v>1.186972711708467</c:v>
                </c:pt>
                <c:pt idx="19">
                  <c:v>1.1994587726845882</c:v>
                </c:pt>
                <c:pt idx="20">
                  <c:v>1.2149425046560784</c:v>
                </c:pt>
                <c:pt idx="21">
                  <c:v>1.2274625283496226</c:v>
                </c:pt>
                <c:pt idx="22">
                  <c:v>1.2386557797560878</c:v>
                </c:pt>
                <c:pt idx="23">
                  <c:v>1.2512090746645825</c:v>
                </c:pt>
                <c:pt idx="24">
                  <c:v>1.2639308064486048</c:v>
                </c:pt>
                <c:pt idx="25">
                  <c:v>1.2729817783298183</c:v>
                </c:pt>
                <c:pt idx="26">
                  <c:v>1.2863109335395002</c:v>
                </c:pt>
                <c:pt idx="27">
                  <c:v>1.2968666137978686</c:v>
                </c:pt>
                <c:pt idx="28">
                  <c:v>1.311128322301212</c:v>
                </c:pt>
                <c:pt idx="29">
                  <c:v>1.3219054037840821</c:v>
                </c:pt>
                <c:pt idx="30">
                  <c:v>1.3326844528147472</c:v>
                </c:pt>
                <c:pt idx="31">
                  <c:v>1.3441265020229485</c:v>
                </c:pt>
                <c:pt idx="32">
                  <c:v>1.3557064560247134</c:v>
                </c:pt>
                <c:pt idx="33">
                  <c:v>1.3695537098492565</c:v>
                </c:pt>
                <c:pt idx="34">
                  <c:v>1.3816581790739844</c:v>
                </c:pt>
                <c:pt idx="35">
                  <c:v>1.3937729195923187</c:v>
                </c:pt>
                <c:pt idx="36">
                  <c:v>1.406514020240947</c:v>
                </c:pt>
                <c:pt idx="37">
                  <c:v>1.4194757654060954</c:v>
                </c:pt>
                <c:pt idx="38">
                  <c:v>1.4329628165296204</c:v>
                </c:pt>
                <c:pt idx="39">
                  <c:v>1.4459358065333727</c:v>
                </c:pt>
                <c:pt idx="40">
                  <c:v>1.4591320734955764</c:v>
                </c:pt>
                <c:pt idx="41">
                  <c:v>1.4725543817930713</c:v>
                </c:pt>
                <c:pt idx="42">
                  <c:v>1.4861368596318416</c:v>
                </c:pt>
                <c:pt idx="43">
                  <c:v>1.4998199152519636</c:v>
                </c:pt>
                <c:pt idx="44">
                  <c:v>1.5136516808692078</c:v>
                </c:pt>
                <c:pt idx="45">
                  <c:v>1.52765463455488</c:v>
                </c:pt>
                <c:pt idx="46">
                  <c:v>1.5418392283862141</c:v>
                </c:pt>
                <c:pt idx="47">
                  <c:v>1.5561660305163161</c:v>
                </c:pt>
                <c:pt idx="48">
                  <c:v>1.5706406826530761</c:v>
                </c:pt>
                <c:pt idx="49">
                  <c:v>1.5852492105367999</c:v>
                </c:pt>
                <c:pt idx="50">
                  <c:v>1.6000325841695544</c:v>
                </c:pt>
                <c:pt idx="51">
                  <c:v>1.6149853678965975</c:v>
                </c:pt>
                <c:pt idx="52">
                  <c:v>1.6301037090034389</c:v>
                </c:pt>
              </c:numCache>
            </c:numRef>
          </c:yVal>
          <c:smooth val="1"/>
          <c:extLst>
            <c:ext xmlns:c16="http://schemas.microsoft.com/office/drawing/2014/chart" uri="{C3380CC4-5D6E-409C-BE32-E72D297353CC}">
              <c16:uniqueId val="{00000006-D38B-4D42-B35F-D0B335C3651C}"/>
            </c:ext>
          </c:extLst>
        </c:ser>
        <c:ser>
          <c:idx val="7"/>
          <c:order val="7"/>
          <c:tx>
            <c:strRef>
              <c:f>'[1]Calibración Agricultura-OseMOSY'!$D$123</c:f>
              <c:strCache>
                <c:ptCount val="1"/>
                <c:pt idx="0">
                  <c:v>Palmito [ton/ha]</c:v>
                </c:pt>
              </c:strCache>
            </c:strRef>
          </c:tx>
          <c:spPr>
            <a:ln w="19050" cap="rnd">
              <a:solidFill>
                <a:schemeClr val="accent2">
                  <a:lumMod val="60000"/>
                </a:schemeClr>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Agricultura-OseMOSY'!$M$123:$BM$123</c:f>
              <c:numCache>
                <c:formatCode>General</c:formatCode>
                <c:ptCount val="53"/>
                <c:pt idx="0">
                  <c:v>7.2669508271541199</c:v>
                </c:pt>
                <c:pt idx="1">
                  <c:v>6.6780970695565829</c:v>
                </c:pt>
                <c:pt idx="2">
                  <c:v>6.8088875134981564</c:v>
                </c:pt>
                <c:pt idx="3">
                  <c:v>6.5500556145042585</c:v>
                </c:pt>
                <c:pt idx="4">
                  <c:v>6.6727150256892571</c:v>
                </c:pt>
                <c:pt idx="5">
                  <c:v>6.9138169503904532</c:v>
                </c:pt>
                <c:pt idx="6">
                  <c:v>6.7122236268635209</c:v>
                </c:pt>
                <c:pt idx="7">
                  <c:v>6.8815734867432807</c:v>
                </c:pt>
                <c:pt idx="8">
                  <c:v>6.6412505679501326</c:v>
                </c:pt>
                <c:pt idx="9">
                  <c:v>6.6865107082118511</c:v>
                </c:pt>
                <c:pt idx="10">
                  <c:v>6.7067722651591453</c:v>
                </c:pt>
                <c:pt idx="11">
                  <c:v>6.706383934999498</c:v>
                </c:pt>
                <c:pt idx="12">
                  <c:v>6.6974150499995124</c:v>
                </c:pt>
                <c:pt idx="13">
                  <c:v>6.9964020283655355</c:v>
                </c:pt>
                <c:pt idx="14">
                  <c:v>7.0380611051395405</c:v>
                </c:pt>
                <c:pt idx="15">
                  <c:v>7.0851037415712286</c:v>
                </c:pt>
                <c:pt idx="16">
                  <c:v>7.1401587077144013</c:v>
                </c:pt>
                <c:pt idx="17">
                  <c:v>7.2020103345969595</c:v>
                </c:pt>
                <c:pt idx="18">
                  <c:v>7.2829348968074248</c:v>
                </c:pt>
                <c:pt idx="19">
                  <c:v>7.3595458991579097</c:v>
                </c:pt>
                <c:pt idx="20">
                  <c:v>7.4545497781819412</c:v>
                </c:pt>
                <c:pt idx="21">
                  <c:v>7.5313691663339419</c:v>
                </c:pt>
                <c:pt idx="22">
                  <c:v>7.6000478482217062</c:v>
                </c:pt>
                <c:pt idx="23">
                  <c:v>7.6770713793081118</c:v>
                </c:pt>
                <c:pt idx="24">
                  <c:v>7.7551283922821685</c:v>
                </c:pt>
                <c:pt idx="25">
                  <c:v>7.810662641986049</c:v>
                </c:pt>
                <c:pt idx="26">
                  <c:v>7.8924466363980432</c:v>
                </c:pt>
                <c:pt idx="27">
                  <c:v>7.957213358796035</c:v>
                </c:pt>
                <c:pt idx="28">
                  <c:v>8.0447192412165265</c:v>
                </c:pt>
                <c:pt idx="29">
                  <c:v>8.1108444200374965</c:v>
                </c:pt>
                <c:pt idx="30">
                  <c:v>8.1769816711852794</c:v>
                </c:pt>
                <c:pt idx="31">
                  <c:v>8.2471869072849824</c:v>
                </c:pt>
                <c:pt idx="32">
                  <c:v>8.3182382888971933</c:v>
                </c:pt>
                <c:pt idx="33">
                  <c:v>8.4032011925165708</c:v>
                </c:pt>
                <c:pt idx="34">
                  <c:v>8.4774708538613659</c:v>
                </c:pt>
                <c:pt idx="35">
                  <c:v>8.5518035370110486</c:v>
                </c:pt>
                <c:pt idx="36">
                  <c:v>8.6299793919589423</c:v>
                </c:pt>
                <c:pt idx="37">
                  <c:v>8.7095090603798049</c:v>
                </c:pt>
                <c:pt idx="38">
                  <c:v>8.7922618602661355</c:v>
                </c:pt>
                <c:pt idx="39">
                  <c:v>8.8718605238935986</c:v>
                </c:pt>
                <c:pt idx="40">
                  <c:v>8.9528291529266006</c:v>
                </c:pt>
                <c:pt idx="41">
                  <c:v>9.0351847088136701</c:v>
                </c:pt>
                <c:pt idx="42">
                  <c:v>9.118523020521538</c:v>
                </c:pt>
                <c:pt idx="43">
                  <c:v>9.2024784495619461</c:v>
                </c:pt>
                <c:pt idx="44">
                  <c:v>9.2873463218429322</c:v>
                </c:pt>
                <c:pt idx="45">
                  <c:v>9.3732645565671113</c:v>
                </c:pt>
                <c:pt idx="46">
                  <c:v>9.4602972847774929</c:v>
                </c:pt>
                <c:pt idx="47">
                  <c:v>9.5482025636130885</c:v>
                </c:pt>
                <c:pt idx="48">
                  <c:v>9.6370150090266193</c:v>
                </c:pt>
                <c:pt idx="49">
                  <c:v>9.7266488788417202</c:v>
                </c:pt>
                <c:pt idx="50">
                  <c:v>9.817355553612332</c:v>
                </c:pt>
                <c:pt idx="51">
                  <c:v>9.9091016816706183</c:v>
                </c:pt>
                <c:pt idx="52">
                  <c:v>10.001863623830493</c:v>
                </c:pt>
              </c:numCache>
            </c:numRef>
          </c:yVal>
          <c:smooth val="1"/>
          <c:extLst>
            <c:ext xmlns:c16="http://schemas.microsoft.com/office/drawing/2014/chart" uri="{C3380CC4-5D6E-409C-BE32-E72D297353CC}">
              <c16:uniqueId val="{00000007-D38B-4D42-B35F-D0B335C3651C}"/>
            </c:ext>
          </c:extLst>
        </c:ser>
        <c:ser>
          <c:idx val="8"/>
          <c:order val="8"/>
          <c:tx>
            <c:strRef>
              <c:f>'[1]Calibración Agricultura-OseMOSY'!$D$124</c:f>
              <c:strCache>
                <c:ptCount val="1"/>
                <c:pt idx="0">
                  <c:v>Legumbres (Pulses) [ton/ha]</c:v>
                </c:pt>
              </c:strCache>
            </c:strRef>
          </c:tx>
          <c:spPr>
            <a:ln w="19050" cap="rnd">
              <a:solidFill>
                <a:schemeClr val="accent3">
                  <a:lumMod val="60000"/>
                </a:schemeClr>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Agricultura-OseMOSY'!$M$124:$BM$124</c:f>
              <c:numCache>
                <c:formatCode>General</c:formatCode>
                <c:ptCount val="53"/>
                <c:pt idx="0">
                  <c:v>1.5238912143461654</c:v>
                </c:pt>
                <c:pt idx="1">
                  <c:v>1.3219387271175187</c:v>
                </c:pt>
                <c:pt idx="2">
                  <c:v>1.7401309130170726</c:v>
                </c:pt>
                <c:pt idx="3">
                  <c:v>1.4155396702730552</c:v>
                </c:pt>
                <c:pt idx="4">
                  <c:v>1.4420477295451355</c:v>
                </c:pt>
                <c:pt idx="5">
                  <c:v>1.494152529730036</c:v>
                </c:pt>
                <c:pt idx="6">
                  <c:v>1.4505859764808295</c:v>
                </c:pt>
                <c:pt idx="7">
                  <c:v>1.4871843595974785</c:v>
                </c:pt>
                <c:pt idx="8">
                  <c:v>1.4352479112298933</c:v>
                </c:pt>
                <c:pt idx="9">
                  <c:v>1.4450291295573707</c:v>
                </c:pt>
                <c:pt idx="10">
                  <c:v>1.4494078767510403</c:v>
                </c:pt>
                <c:pt idx="11">
                  <c:v>1.4493239542962557</c:v>
                </c:pt>
                <c:pt idx="12">
                  <c:v>1.447385678766582</c:v>
                </c:pt>
                <c:pt idx="13">
                  <c:v>1.5120000810985244</c:v>
                </c:pt>
                <c:pt idx="14">
                  <c:v>1.5210030696639911</c:v>
                </c:pt>
                <c:pt idx="15">
                  <c:v>1.5311695051849095</c:v>
                </c:pt>
                <c:pt idx="16">
                  <c:v>1.543067494027726</c:v>
                </c:pt>
                <c:pt idx="17">
                  <c:v>1.5564343166435999</c:v>
                </c:pt>
                <c:pt idx="18">
                  <c:v>1.5739230121372279</c:v>
                </c:pt>
                <c:pt idx="19">
                  <c:v>1.5904794994999241</c:v>
                </c:pt>
                <c:pt idx="20">
                  <c:v>1.6110108915220844</c:v>
                </c:pt>
                <c:pt idx="21">
                  <c:v>1.6276124133678638</c:v>
                </c:pt>
                <c:pt idx="22">
                  <c:v>1.6424546382947667</c:v>
                </c:pt>
                <c:pt idx="23">
                  <c:v>1.6591002776929855</c:v>
                </c:pt>
                <c:pt idx="24">
                  <c:v>1.6759692639903117</c:v>
                </c:pt>
                <c:pt idx="25">
                  <c:v>1.6879708313267201</c:v>
                </c:pt>
                <c:pt idx="26">
                  <c:v>1.7056452596517584</c:v>
                </c:pt>
                <c:pt idx="27">
                  <c:v>1.7196420667422061</c:v>
                </c:pt>
                <c:pt idx="28">
                  <c:v>1.7385530585319808</c:v>
                </c:pt>
                <c:pt idx="29">
                  <c:v>1.7528434431231754</c:v>
                </c:pt>
                <c:pt idx="30">
                  <c:v>1.7671364366780991</c:v>
                </c:pt>
                <c:pt idx="31">
                  <c:v>1.7823085669024523</c:v>
                </c:pt>
                <c:pt idx="32">
                  <c:v>1.7976635585573446</c:v>
                </c:pt>
                <c:pt idx="33">
                  <c:v>1.8160249844219578</c:v>
                </c:pt>
                <c:pt idx="34">
                  <c:v>1.8320754820236123</c:v>
                </c:pt>
                <c:pt idx="35">
                  <c:v>1.8481395993363288</c:v>
                </c:pt>
                <c:pt idx="36">
                  <c:v>1.865034268702374</c:v>
                </c:pt>
                <c:pt idx="37">
                  <c:v>1.8822215121761703</c:v>
                </c:pt>
                <c:pt idx="38">
                  <c:v>1.9001053101100196</c:v>
                </c:pt>
                <c:pt idx="39">
                  <c:v>1.9173074642132444</c:v>
                </c:pt>
                <c:pt idx="40">
                  <c:v>1.9348056830360036</c:v>
                </c:pt>
                <c:pt idx="41">
                  <c:v>1.952603632135457</c:v>
                </c:pt>
                <c:pt idx="42">
                  <c:v>1.9706139656683266</c:v>
                </c:pt>
                <c:pt idx="43">
                  <c:v>1.9887576651017074</c:v>
                </c:pt>
                <c:pt idx="44">
                  <c:v>2.0070985536400245</c:v>
                </c:pt>
                <c:pt idx="45">
                  <c:v>2.0256664371527373</c:v>
                </c:pt>
                <c:pt idx="46">
                  <c:v>2.0444751750695702</c:v>
                </c:pt>
                <c:pt idx="47">
                  <c:v>2.0634724808546774</c:v>
                </c:pt>
                <c:pt idx="48">
                  <c:v>2.0826658353993972</c:v>
                </c:pt>
                <c:pt idx="49">
                  <c:v>2.1020367088683809</c:v>
                </c:pt>
                <c:pt idx="50">
                  <c:v>2.1216394273875996</c:v>
                </c:pt>
                <c:pt idx="51">
                  <c:v>2.1414667832917047</c:v>
                </c:pt>
                <c:pt idx="52">
                  <c:v>2.161513667890381</c:v>
                </c:pt>
              </c:numCache>
            </c:numRef>
          </c:yVal>
          <c:smooth val="1"/>
          <c:extLst>
            <c:ext xmlns:c16="http://schemas.microsoft.com/office/drawing/2014/chart" uri="{C3380CC4-5D6E-409C-BE32-E72D297353CC}">
              <c16:uniqueId val="{00000008-D38B-4D42-B35F-D0B335C3651C}"/>
            </c:ext>
          </c:extLst>
        </c:ser>
        <c:ser>
          <c:idx val="9"/>
          <c:order val="9"/>
          <c:tx>
            <c:strRef>
              <c:f>'[1]Calibración Agricultura-OseMOSY'!$D$125</c:f>
              <c:strCache>
                <c:ptCount val="1"/>
                <c:pt idx="0">
                  <c:v>Cereales  y pseudocereales [ton/ha]</c:v>
                </c:pt>
              </c:strCache>
            </c:strRef>
          </c:tx>
          <c:spPr>
            <a:ln w="19050" cap="rnd">
              <a:solidFill>
                <a:schemeClr val="accent4">
                  <a:lumMod val="60000"/>
                </a:schemeClr>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Agricultura-OseMOSY'!$M$125:$BM$125</c:f>
              <c:numCache>
                <c:formatCode>General</c:formatCode>
                <c:ptCount val="53"/>
                <c:pt idx="0">
                  <c:v>1.4456936494957755</c:v>
                </c:pt>
                <c:pt idx="1">
                  <c:v>1.5515429187441045</c:v>
                </c:pt>
                <c:pt idx="2">
                  <c:v>1.4557525951557093</c:v>
                </c:pt>
                <c:pt idx="3">
                  <c:v>1.4921974083264409</c:v>
                </c:pt>
                <c:pt idx="4">
                  <c:v>1.5201409963277095</c:v>
                </c:pt>
                <c:pt idx="5">
                  <c:v>1.5750675020485121</c:v>
                </c:pt>
                <c:pt idx="6">
                  <c:v>1.5291416271236216</c:v>
                </c:pt>
                <c:pt idx="7">
                  <c:v>1.5677219746634872</c:v>
                </c:pt>
                <c:pt idx="8">
                  <c:v>1.5129729377560004</c:v>
                </c:pt>
                <c:pt idx="9">
                  <c:v>1.5232838523457144</c:v>
                </c:pt>
                <c:pt idx="10">
                  <c:v>1.5278997280794193</c:v>
                </c:pt>
                <c:pt idx="11">
                  <c:v>1.5278112608522834</c:v>
                </c:pt>
                <c:pt idx="12">
                  <c:v>1.5257680191242406</c:v>
                </c:pt>
                <c:pt idx="13">
                  <c:v>1.5938815773134558</c:v>
                </c:pt>
                <c:pt idx="14">
                  <c:v>1.6033721175552498</c:v>
                </c:pt>
                <c:pt idx="15">
                  <c:v>1.6140891105543271</c:v>
                </c:pt>
                <c:pt idx="16">
                  <c:v>1.6266314281512078</c:v>
                </c:pt>
                <c:pt idx="17">
                  <c:v>1.6407221233707341</c:v>
                </c:pt>
                <c:pt idx="18">
                  <c:v>1.6591579091269664</c:v>
                </c:pt>
                <c:pt idx="19">
                  <c:v>1.6766110035562019</c:v>
                </c:pt>
                <c:pt idx="20">
                  <c:v>1.6982542613243801</c:v>
                </c:pt>
                <c:pt idx="21">
                  <c:v>1.7157548290532718</c:v>
                </c:pt>
                <c:pt idx="22">
                  <c:v>1.7314008261488181</c:v>
                </c:pt>
                <c:pt idx="23">
                  <c:v>1.7489479005908699</c:v>
                </c:pt>
                <c:pt idx="24">
                  <c:v>1.7667304171551061</c:v>
                </c:pt>
                <c:pt idx="25">
                  <c:v>1.7793819224794249</c:v>
                </c:pt>
                <c:pt idx="26">
                  <c:v>1.7980134993219063</c:v>
                </c:pt>
                <c:pt idx="27">
                  <c:v>1.8127682954634954</c:v>
                </c:pt>
                <c:pt idx="28">
                  <c:v>1.8327034011551224</c:v>
                </c:pt>
                <c:pt idx="29">
                  <c:v>1.8477676733184423</c:v>
                </c:pt>
                <c:pt idx="30">
                  <c:v>1.8628346957324233</c:v>
                </c:pt>
                <c:pt idx="31">
                  <c:v>1.8788284639573747</c:v>
                </c:pt>
                <c:pt idx="32">
                  <c:v>1.8950149963686385</c:v>
                </c:pt>
                <c:pt idx="33">
                  <c:v>1.9143707747079828</c:v>
                </c:pt>
                <c:pt idx="34">
                  <c:v>1.9312904777912023</c:v>
                </c:pt>
                <c:pt idx="35">
                  <c:v>1.9482245381531158</c:v>
                </c:pt>
                <c:pt idx="36">
                  <c:v>1.9660341286379106</c:v>
                </c:pt>
                <c:pt idx="37">
                  <c:v>1.9841521374132687</c:v>
                </c:pt>
                <c:pt idx="38">
                  <c:v>2.0030044221555081</c:v>
                </c:pt>
                <c:pt idx="39">
                  <c:v>2.0211381490368701</c:v>
                </c:pt>
                <c:pt idx="40">
                  <c:v>2.0395839738526544</c:v>
                </c:pt>
                <c:pt idx="41">
                  <c:v>2.0583457606661653</c:v>
                </c:pt>
                <c:pt idx="42">
                  <c:v>2.0773314334701345</c:v>
                </c:pt>
                <c:pt idx="43">
                  <c:v>2.0964576945283797</c:v>
                </c:pt>
                <c:pt idx="44">
                  <c:v>2.1157918233543147</c:v>
                </c:pt>
                <c:pt idx="45">
                  <c:v>2.1353652399371454</c:v>
                </c:pt>
                <c:pt idx="46">
                  <c:v>2.1551925542560548</c:v>
                </c:pt>
                <c:pt idx="47">
                  <c:v>2.1752186482278715</c:v>
                </c:pt>
                <c:pt idx="48">
                  <c:v>2.1954514078673073</c:v>
                </c:pt>
                <c:pt idx="49">
                  <c:v>2.215871299866421</c:v>
                </c:pt>
                <c:pt idx="50">
                  <c:v>2.2365355923513421</c:v>
                </c:pt>
                <c:pt idx="51">
                  <c:v>2.2574366873297427</c:v>
                </c:pt>
                <c:pt idx="52">
                  <c:v>2.2785691994531181</c:v>
                </c:pt>
              </c:numCache>
            </c:numRef>
          </c:yVal>
          <c:smooth val="1"/>
          <c:extLst>
            <c:ext xmlns:c16="http://schemas.microsoft.com/office/drawing/2014/chart" uri="{C3380CC4-5D6E-409C-BE32-E72D297353CC}">
              <c16:uniqueId val="{00000009-D38B-4D42-B35F-D0B335C3651C}"/>
            </c:ext>
          </c:extLst>
        </c:ser>
        <c:ser>
          <c:idx val="10"/>
          <c:order val="10"/>
          <c:tx>
            <c:strRef>
              <c:f>'[1]Calibración Agricultura-OseMOSY'!$D$126</c:f>
              <c:strCache>
                <c:ptCount val="1"/>
                <c:pt idx="0">
                  <c:v>Tubérculos [ton/ha]</c:v>
                </c:pt>
              </c:strCache>
            </c:strRef>
          </c:tx>
          <c:spPr>
            <a:ln w="19050" cap="rnd">
              <a:solidFill>
                <a:schemeClr val="accent5">
                  <a:lumMod val="60000"/>
                </a:schemeClr>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Agricultura-OseMOSY'!$M$126:$BM$126</c:f>
              <c:numCache>
                <c:formatCode>General</c:formatCode>
                <c:ptCount val="53"/>
                <c:pt idx="0">
                  <c:v>9.9292230892816153</c:v>
                </c:pt>
                <c:pt idx="1">
                  <c:v>10.374113475177305</c:v>
                </c:pt>
                <c:pt idx="2">
                  <c:v>11.860907539403675</c:v>
                </c:pt>
                <c:pt idx="3">
                  <c:v>9.3249917952084029</c:v>
                </c:pt>
                <c:pt idx="4">
                  <c:v>9.4996159618143192</c:v>
                </c:pt>
                <c:pt idx="5">
                  <c:v>9.842860905363974</c:v>
                </c:pt>
                <c:pt idx="6">
                  <c:v>9.5558624127565626</c:v>
                </c:pt>
                <c:pt idx="7">
                  <c:v>9.7969574731407132</c:v>
                </c:pt>
                <c:pt idx="8">
                  <c:v>9.4548215619609319</c:v>
                </c:pt>
                <c:pt idx="9">
                  <c:v>9.5192561960205158</c:v>
                </c:pt>
                <c:pt idx="10">
                  <c:v>9.5481015774052604</c:v>
                </c:pt>
                <c:pt idx="11">
                  <c:v>9.547548730869952</c:v>
                </c:pt>
                <c:pt idx="12">
                  <c:v>9.5347801707295119</c:v>
                </c:pt>
                <c:pt idx="13">
                  <c:v>9.9604332161729019</c:v>
                </c:pt>
                <c:pt idx="14">
                  <c:v>10.01974119338356</c:v>
                </c:pt>
                <c:pt idx="15">
                  <c:v>10.086713479508745</c:v>
                </c:pt>
                <c:pt idx="16">
                  <c:v>10.165092525090241</c:v>
                </c:pt>
                <c:pt idx="17">
                  <c:v>10.253147642045731</c:v>
                </c:pt>
                <c:pt idx="18">
                  <c:v>10.368355958288483</c:v>
                </c:pt>
                <c:pt idx="19">
                  <c:v>10.477423271665032</c:v>
                </c:pt>
                <c:pt idx="20">
                  <c:v>10.61267561829402</c:v>
                </c:pt>
                <c:pt idx="21">
                  <c:v>10.722039600279777</c:v>
                </c:pt>
                <c:pt idx="22">
                  <c:v>10.819814059429557</c:v>
                </c:pt>
                <c:pt idx="23">
                  <c:v>10.929468669663438</c:v>
                </c:pt>
                <c:pt idx="24">
                  <c:v>11.04059459719446</c:v>
                </c:pt>
                <c:pt idx="25">
                  <c:v>11.119655975191771</c:v>
                </c:pt>
                <c:pt idx="26">
                  <c:v>11.236087822759977</c:v>
                </c:pt>
                <c:pt idx="27">
                  <c:v>11.328293017724494</c:v>
                </c:pt>
                <c:pt idx="28">
                  <c:v>11.452870835628309</c:v>
                </c:pt>
                <c:pt idx="29">
                  <c:v>11.547009998141188</c:v>
                </c:pt>
                <c:pt idx="30">
                  <c:v>11.641166347431577</c:v>
                </c:pt>
                <c:pt idx="31">
                  <c:v>11.74111408667836</c:v>
                </c:pt>
                <c:pt idx="32">
                  <c:v>11.842266441645384</c:v>
                </c:pt>
                <c:pt idx="33">
                  <c:v>11.963223945791357</c:v>
                </c:pt>
                <c:pt idx="34">
                  <c:v>12.068958007215134</c:v>
                </c:pt>
                <c:pt idx="35">
                  <c:v>12.174781789680694</c:v>
                </c:pt>
                <c:pt idx="36">
                  <c:v>12.286076906680657</c:v>
                </c:pt>
                <c:pt idx="37">
                  <c:v>12.399299381289572</c:v>
                </c:pt>
                <c:pt idx="38">
                  <c:v>12.517110469528546</c:v>
                </c:pt>
                <c:pt idx="39">
                  <c:v>12.630431169217267</c:v>
                </c:pt>
                <c:pt idx="40">
                  <c:v>12.745702221226368</c:v>
                </c:pt>
                <c:pt idx="41">
                  <c:v>12.862947772735302</c:v>
                </c:pt>
                <c:pt idx="42">
                  <c:v>12.98159242533665</c:v>
                </c:pt>
                <c:pt idx="43">
                  <c:v>13.101115637510823</c:v>
                </c:pt>
                <c:pt idx="44">
                  <c:v>13.221937850217619</c:v>
                </c:pt>
                <c:pt idx="45">
                  <c:v>13.344255412237645</c:v>
                </c:pt>
                <c:pt idx="46">
                  <c:v>13.46815962378041</c:v>
                </c:pt>
                <c:pt idx="47">
                  <c:v>13.593306042702759</c:v>
                </c:pt>
                <c:pt idx="48">
                  <c:v>13.719743950032839</c:v>
                </c:pt>
                <c:pt idx="49">
                  <c:v>13.847351278854251</c:v>
                </c:pt>
                <c:pt idx="50">
                  <c:v>13.976485907289099</c:v>
                </c:pt>
                <c:pt idx="51">
                  <c:v>14.107100354209393</c:v>
                </c:pt>
                <c:pt idx="52">
                  <c:v>14.239160965669395</c:v>
                </c:pt>
              </c:numCache>
            </c:numRef>
          </c:yVal>
          <c:smooth val="1"/>
          <c:extLst>
            <c:ext xmlns:c16="http://schemas.microsoft.com/office/drawing/2014/chart" uri="{C3380CC4-5D6E-409C-BE32-E72D297353CC}">
              <c16:uniqueId val="{0000000A-D38B-4D42-B35F-D0B335C3651C}"/>
            </c:ext>
          </c:extLst>
        </c:ser>
        <c:ser>
          <c:idx val="11"/>
          <c:order val="11"/>
          <c:tx>
            <c:strRef>
              <c:f>'[1]Calibración Agricultura-OseMOSY'!$D$127</c:f>
              <c:strCache>
                <c:ptCount val="1"/>
                <c:pt idx="0">
                  <c:v>Fruta fresca [ton/ha]</c:v>
                </c:pt>
              </c:strCache>
            </c:strRef>
          </c:tx>
          <c:spPr>
            <a:ln w="19050" cap="rnd">
              <a:solidFill>
                <a:schemeClr val="accent6">
                  <a:lumMod val="60000"/>
                </a:schemeClr>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Agricultura-OseMOSY'!$M$127:$BM$127</c:f>
              <c:numCache>
                <c:formatCode>General</c:formatCode>
                <c:ptCount val="53"/>
                <c:pt idx="0">
                  <c:v>5.0218346366751598</c:v>
                </c:pt>
                <c:pt idx="1">
                  <c:v>4.1012318896722713</c:v>
                </c:pt>
                <c:pt idx="2">
                  <c:v>5.4255839432057051</c:v>
                </c:pt>
                <c:pt idx="3">
                  <c:v>6.4336469917308241</c:v>
                </c:pt>
                <c:pt idx="4">
                  <c:v>6.5541264804897255</c:v>
                </c:pt>
                <c:pt idx="5">
                  <c:v>6.7909435037100323</c:v>
                </c:pt>
                <c:pt idx="6">
                  <c:v>6.5929329285646761</c:v>
                </c:pt>
                <c:pt idx="7">
                  <c:v>6.7592730759907242</c:v>
                </c:pt>
                <c:pt idx="8">
                  <c:v>6.5232212140624437</c:v>
                </c:pt>
                <c:pt idx="9">
                  <c:v>6.5676769839638967</c:v>
                </c:pt>
                <c:pt idx="10">
                  <c:v>6.587578449321394</c:v>
                </c:pt>
                <c:pt idx="11">
                  <c:v>6.587197020626669</c:v>
                </c:pt>
                <c:pt idx="12">
                  <c:v>6.578387532067282</c:v>
                </c:pt>
                <c:pt idx="13">
                  <c:v>6.8720608666374101</c:v>
                </c:pt>
                <c:pt idx="14">
                  <c:v>6.9129795717201379</c:v>
                </c:pt>
                <c:pt idx="15">
                  <c:v>6.9591861589881345</c:v>
                </c:pt>
                <c:pt idx="16">
                  <c:v>7.0132626795786663</c:v>
                </c:pt>
                <c:pt idx="17">
                  <c:v>7.074015069580585</c:v>
                </c:pt>
                <c:pt idx="18">
                  <c:v>7.1535014276917446</c:v>
                </c:pt>
                <c:pt idx="19">
                  <c:v>7.2287508872099586</c:v>
                </c:pt>
                <c:pt idx="20">
                  <c:v>7.3220663422928514</c:v>
                </c:pt>
                <c:pt idx="21">
                  <c:v>7.3975204841472069</c:v>
                </c:pt>
                <c:pt idx="22">
                  <c:v>7.4649785976546452</c:v>
                </c:pt>
                <c:pt idx="23">
                  <c:v>7.5406332543829375</c:v>
                </c:pt>
                <c:pt idx="24">
                  <c:v>7.6173030257955645</c:v>
                </c:pt>
                <c:pt idx="25">
                  <c:v>7.6718503120436745</c:v>
                </c:pt>
                <c:pt idx="26">
                  <c:v>7.7521808283915545</c:v>
                </c:pt>
                <c:pt idx="27">
                  <c:v>7.8157965063710524</c:v>
                </c:pt>
                <c:pt idx="28">
                  <c:v>7.9017472204301367</c:v>
                </c:pt>
                <c:pt idx="29">
                  <c:v>7.9666972121305326</c:v>
                </c:pt>
                <c:pt idx="30">
                  <c:v>8.0316590616064474</c:v>
                </c:pt>
                <c:pt idx="31">
                  <c:v>8.1006165991632937</c:v>
                </c:pt>
                <c:pt idx="32">
                  <c:v>8.1704052444009729</c:v>
                </c:pt>
                <c:pt idx="33">
                  <c:v>8.2538581738797845</c:v>
                </c:pt>
                <c:pt idx="34">
                  <c:v>8.3268079030744087</c:v>
                </c:pt>
                <c:pt idx="35">
                  <c:v>8.39981953404045</c:v>
                </c:pt>
                <c:pt idx="36">
                  <c:v>8.4766060353485884</c:v>
                </c:pt>
                <c:pt idx="37">
                  <c:v>8.5547222899428554</c:v>
                </c:pt>
                <c:pt idx="38">
                  <c:v>8.636004394001187</c:v>
                </c:pt>
                <c:pt idx="39">
                  <c:v>8.7141884176083497</c:v>
                </c:pt>
                <c:pt idx="40">
                  <c:v>8.7937180593795166</c:v>
                </c:pt>
                <c:pt idx="41">
                  <c:v>8.8746099793216739</c:v>
                </c:pt>
                <c:pt idx="42">
                  <c:v>8.9564671893929848</c:v>
                </c:pt>
                <c:pt idx="43">
                  <c:v>9.0389305492901482</c:v>
                </c:pt>
                <c:pt idx="44">
                  <c:v>9.1222901363425226</c:v>
                </c:pt>
                <c:pt idx="45">
                  <c:v>9.2066814186308754</c:v>
                </c:pt>
                <c:pt idx="46">
                  <c:v>9.2921673874511921</c:v>
                </c:pt>
                <c:pt idx="47">
                  <c:v>9.3785103997892154</c:v>
                </c:pt>
                <c:pt idx="48">
                  <c:v>9.4657444563974913</c:v>
                </c:pt>
                <c:pt idx="49">
                  <c:v>9.553785338923154</c:v>
                </c:pt>
                <c:pt idx="50">
                  <c:v>9.6428799603452369</c:v>
                </c:pt>
                <c:pt idx="51">
                  <c:v>9.7329955617270141</c:v>
                </c:pt>
                <c:pt idx="52">
                  <c:v>9.8241089240017523</c:v>
                </c:pt>
              </c:numCache>
            </c:numRef>
          </c:yVal>
          <c:smooth val="1"/>
          <c:extLst>
            <c:ext xmlns:c16="http://schemas.microsoft.com/office/drawing/2014/chart" uri="{C3380CC4-5D6E-409C-BE32-E72D297353CC}">
              <c16:uniqueId val="{0000000B-D38B-4D42-B35F-D0B335C3651C}"/>
            </c:ext>
          </c:extLst>
        </c:ser>
        <c:ser>
          <c:idx val="12"/>
          <c:order val="12"/>
          <c:tx>
            <c:strRef>
              <c:f>'[1]Calibración Agricultura-OseMOSY'!$D$128</c:f>
              <c:strCache>
                <c:ptCount val="1"/>
                <c:pt idx="0">
                  <c:v>Verduras [ton/ha]</c:v>
                </c:pt>
              </c:strCache>
            </c:strRef>
          </c:tx>
          <c:spPr>
            <a:ln w="19050" cap="rnd">
              <a:solidFill>
                <a:schemeClr val="accent1">
                  <a:lumMod val="80000"/>
                  <a:lumOff val="20000"/>
                </a:schemeClr>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Agricultura-OseMOSY'!$M$128:$BM$128</c:f>
              <c:numCache>
                <c:formatCode>General</c:formatCode>
                <c:ptCount val="53"/>
                <c:pt idx="0">
                  <c:v>11.381865046571704</c:v>
                </c:pt>
                <c:pt idx="1">
                  <c:v>12.922222196437646</c:v>
                </c:pt>
                <c:pt idx="2">
                  <c:v>14.344512787640847</c:v>
                </c:pt>
                <c:pt idx="3">
                  <c:v>14.623969180071411</c:v>
                </c:pt>
                <c:pt idx="4">
                  <c:v>14.897824480603987</c:v>
                </c:pt>
                <c:pt idx="5">
                  <c:v>15.43612023312838</c:v>
                </c:pt>
                <c:pt idx="6">
                  <c:v>14.986033283692738</c:v>
                </c:pt>
                <c:pt idx="7">
                  <c:v>15.364131925488538</c:v>
                </c:pt>
                <c:pt idx="8">
                  <c:v>14.827575419019574</c:v>
                </c:pt>
                <c:pt idx="9">
                  <c:v>14.928625384886647</c:v>
                </c:pt>
                <c:pt idx="10">
                  <c:v>14.973862311376456</c:v>
                </c:pt>
                <c:pt idx="11">
                  <c:v>14.972995306785865</c:v>
                </c:pt>
                <c:pt idx="12">
                  <c:v>14.952970942789788</c:v>
                </c:pt>
                <c:pt idx="13">
                  <c:v>15.620503650021361</c:v>
                </c:pt>
                <c:pt idx="14">
                  <c:v>15.713513708358004</c:v>
                </c:pt>
                <c:pt idx="15">
                  <c:v>15.818543360900636</c:v>
                </c:pt>
                <c:pt idx="16">
                  <c:v>15.941461726098145</c:v>
                </c:pt>
                <c:pt idx="17">
                  <c:v>16.079554642937637</c:v>
                </c:pt>
                <c:pt idx="18">
                  <c:v>16.260230712474517</c:v>
                </c:pt>
                <c:pt idx="19">
                  <c:v>16.431276120813799</c:v>
                </c:pt>
                <c:pt idx="20">
                  <c:v>16.643386350192337</c:v>
                </c:pt>
                <c:pt idx="21">
                  <c:v>16.814897010694086</c:v>
                </c:pt>
                <c:pt idx="22">
                  <c:v>16.968232338875207</c:v>
                </c:pt>
                <c:pt idx="23">
                  <c:v>17.140198778710257</c:v>
                </c:pt>
                <c:pt idx="24">
                  <c:v>17.314472619911442</c:v>
                </c:pt>
                <c:pt idx="25">
                  <c:v>17.438461056637014</c:v>
                </c:pt>
                <c:pt idx="26">
                  <c:v>17.621055935840136</c:v>
                </c:pt>
                <c:pt idx="27">
                  <c:v>17.765657235124547</c:v>
                </c:pt>
                <c:pt idx="28">
                  <c:v>17.961027076681088</c:v>
                </c:pt>
                <c:pt idx="29">
                  <c:v>18.108661331108369</c:v>
                </c:pt>
                <c:pt idx="30">
                  <c:v>18.2563225387931</c:v>
                </c:pt>
                <c:pt idx="31">
                  <c:v>18.413066125325138</c:v>
                </c:pt>
                <c:pt idx="32">
                  <c:v>18.571698857022501</c:v>
                </c:pt>
                <c:pt idx="33">
                  <c:v>18.761391121806906</c:v>
                </c:pt>
                <c:pt idx="34">
                  <c:v>18.927209139613595</c:v>
                </c:pt>
                <c:pt idx="35">
                  <c:v>19.093167862932802</c:v>
                </c:pt>
                <c:pt idx="36">
                  <c:v>19.267707036440303</c:v>
                </c:pt>
                <c:pt idx="37">
                  <c:v>19.445268799017185</c:v>
                </c:pt>
                <c:pt idx="38">
                  <c:v>19.630026679915559</c:v>
                </c:pt>
                <c:pt idx="39">
                  <c:v>19.807742484508925</c:v>
                </c:pt>
                <c:pt idx="40">
                  <c:v>19.988516939753133</c:v>
                </c:pt>
                <c:pt idx="41">
                  <c:v>20.172387914593898</c:v>
                </c:pt>
                <c:pt idx="42">
                  <c:v>20.358453037344351</c:v>
                </c:pt>
                <c:pt idx="43">
                  <c:v>20.545895965930775</c:v>
                </c:pt>
                <c:pt idx="44">
                  <c:v>20.735376059178698</c:v>
                </c:pt>
                <c:pt idx="45">
                  <c:v>20.927201242132906</c:v>
                </c:pt>
                <c:pt idx="46">
                  <c:v>21.121514696844311</c:v>
                </c:pt>
                <c:pt idx="47">
                  <c:v>21.317776250045586</c:v>
                </c:pt>
                <c:pt idx="48">
                  <c:v>21.516063186977579</c:v>
                </c:pt>
                <c:pt idx="49">
                  <c:v>21.716184075533693</c:v>
                </c:pt>
                <c:pt idx="50">
                  <c:v>21.918700160028429</c:v>
                </c:pt>
                <c:pt idx="51">
                  <c:v>22.123536977924182</c:v>
                </c:pt>
                <c:pt idx="52">
                  <c:v>22.330641751237206</c:v>
                </c:pt>
              </c:numCache>
            </c:numRef>
          </c:yVal>
          <c:smooth val="1"/>
          <c:extLst>
            <c:ext xmlns:c16="http://schemas.microsoft.com/office/drawing/2014/chart" uri="{C3380CC4-5D6E-409C-BE32-E72D297353CC}">
              <c16:uniqueId val="{0000000C-D38B-4D42-B35F-D0B335C3651C}"/>
            </c:ext>
          </c:extLst>
        </c:ser>
        <c:ser>
          <c:idx val="13"/>
          <c:order val="13"/>
          <c:tx>
            <c:strRef>
              <c:f>'[1]Calibración Agricultura-OseMOSY'!$D$129</c:f>
              <c:strCache>
                <c:ptCount val="1"/>
                <c:pt idx="0">
                  <c:v>Floricola [ton/ha]</c:v>
                </c:pt>
              </c:strCache>
            </c:strRef>
          </c:tx>
          <c:spPr>
            <a:ln w="19050" cap="rnd">
              <a:solidFill>
                <a:schemeClr val="accent2">
                  <a:lumMod val="80000"/>
                  <a:lumOff val="20000"/>
                </a:schemeClr>
              </a:solidFill>
              <a:round/>
            </a:ln>
            <a:effectLst/>
          </c:spPr>
          <c:marker>
            <c:symbol val="none"/>
          </c:marker>
          <c:xVal>
            <c:strRef>
              <c:f>'[1]Calibración Agricultura-OseMOSY'!$M$115:$BM$115</c:f>
              <c:strCache>
                <c:ptCount val="53"/>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pt idx="15">
                  <c:v>#REF!</c:v>
                </c:pt>
                <c:pt idx="16">
                  <c:v>#REF!</c:v>
                </c:pt>
                <c:pt idx="17">
                  <c:v>#REF!</c:v>
                </c:pt>
                <c:pt idx="18">
                  <c:v>#REF!</c:v>
                </c:pt>
                <c:pt idx="19">
                  <c:v>#REF!</c:v>
                </c:pt>
                <c:pt idx="20">
                  <c:v>#REF!</c:v>
                </c:pt>
                <c:pt idx="21">
                  <c:v>#REF!</c:v>
                </c:pt>
                <c:pt idx="22">
                  <c:v>#REF!</c:v>
                </c:pt>
                <c:pt idx="23">
                  <c:v>#REF!</c:v>
                </c:pt>
                <c:pt idx="24">
                  <c:v>#REF!</c:v>
                </c:pt>
                <c:pt idx="25">
                  <c:v>#REF!</c:v>
                </c:pt>
                <c:pt idx="26">
                  <c:v>#REF!</c:v>
                </c:pt>
                <c:pt idx="27">
                  <c:v>#REF!</c:v>
                </c:pt>
                <c:pt idx="28">
                  <c:v>#REF!</c:v>
                </c:pt>
                <c:pt idx="29">
                  <c:v>#REF!</c:v>
                </c:pt>
                <c:pt idx="30">
                  <c:v>#REF!</c:v>
                </c:pt>
                <c:pt idx="31">
                  <c:v>#REF!</c:v>
                </c:pt>
                <c:pt idx="32">
                  <c:v>#REF!</c:v>
                </c:pt>
                <c:pt idx="33">
                  <c:v>#REF!</c:v>
                </c:pt>
                <c:pt idx="34">
                  <c:v>#REF!</c:v>
                </c:pt>
                <c:pt idx="35">
                  <c:v>#REF!</c:v>
                </c:pt>
                <c:pt idx="36">
                  <c:v>#REF!</c:v>
                </c:pt>
                <c:pt idx="37">
                  <c:v>#REF!</c:v>
                </c:pt>
                <c:pt idx="38">
                  <c:v>#REF!</c:v>
                </c:pt>
                <c:pt idx="39">
                  <c:v>#REF!</c:v>
                </c:pt>
                <c:pt idx="40">
                  <c:v>#REF!</c:v>
                </c:pt>
                <c:pt idx="41">
                  <c:v>#REF!</c:v>
                </c:pt>
                <c:pt idx="42">
                  <c:v>#REF!</c:v>
                </c:pt>
                <c:pt idx="43">
                  <c:v>#REF!</c:v>
                </c:pt>
                <c:pt idx="44">
                  <c:v>#REF!</c:v>
                </c:pt>
                <c:pt idx="45">
                  <c:v>#REF!</c:v>
                </c:pt>
                <c:pt idx="46">
                  <c:v>#REF!</c:v>
                </c:pt>
                <c:pt idx="47">
                  <c:v>#REF!</c:v>
                </c:pt>
                <c:pt idx="48">
                  <c:v>#REF!</c:v>
                </c:pt>
                <c:pt idx="49">
                  <c:v>#REF!</c:v>
                </c:pt>
                <c:pt idx="50">
                  <c:v>#REF!</c:v>
                </c:pt>
                <c:pt idx="51">
                  <c:v>#REF!</c:v>
                </c:pt>
                <c:pt idx="52">
                  <c:v>#REF!</c:v>
                </c:pt>
              </c:strCache>
            </c:strRef>
          </c:xVal>
          <c:yVal>
            <c:numRef>
              <c:f>'[1]Calibración Agricultura-OseMOSY'!$M$129:$BM$129</c:f>
              <c:numCache>
                <c:formatCode>General</c:formatCode>
                <c:ptCount val="53"/>
                <c:pt idx="0">
                  <c:v>72.656153620689651</c:v>
                </c:pt>
                <c:pt idx="1">
                  <c:v>60.822164783012298</c:v>
                </c:pt>
                <c:pt idx="2">
                  <c:v>79.535751217038523</c:v>
                </c:pt>
                <c:pt idx="3">
                  <c:v>63.011435803532962</c:v>
                </c:pt>
                <c:pt idx="4">
                  <c:v>64.191417481317188</c:v>
                </c:pt>
                <c:pt idx="5">
                  <c:v>66.510814345181444</c:v>
                </c:pt>
                <c:pt idx="6">
                  <c:v>64.571489626211175</c:v>
                </c:pt>
                <c:pt idx="7">
                  <c:v>66.200632713259367</c:v>
                </c:pt>
                <c:pt idx="8">
                  <c:v>63.88872987443159</c:v>
                </c:pt>
                <c:pt idx="9">
                  <c:v>64.324131738233334</c:v>
                </c:pt>
                <c:pt idx="10">
                  <c:v>64.51904760918211</c:v>
                </c:pt>
                <c:pt idx="11">
                  <c:v>64.515311878927989</c:v>
                </c:pt>
                <c:pt idx="12">
                  <c:v>64.429031341072033</c:v>
                </c:pt>
                <c:pt idx="13">
                  <c:v>67.305281544457344</c:v>
                </c:pt>
                <c:pt idx="14">
                  <c:v>67.706041232049444</c:v>
                </c:pt>
                <c:pt idx="15">
                  <c:v>68.158590682008366</c:v>
                </c:pt>
                <c:pt idx="16">
                  <c:v>68.688218622435983</c:v>
                </c:pt>
                <c:pt idx="17">
                  <c:v>69.283230336233359</c:v>
                </c:pt>
                <c:pt idx="18">
                  <c:v>70.061723399004052</c:v>
                </c:pt>
                <c:pt idx="19">
                  <c:v>70.798720081255496</c:v>
                </c:pt>
                <c:pt idx="20">
                  <c:v>71.712655958525517</c:v>
                </c:pt>
                <c:pt idx="21">
                  <c:v>72.45165730903129</c:v>
                </c:pt>
                <c:pt idx="22">
                  <c:v>73.112345188575304</c:v>
                </c:pt>
                <c:pt idx="23">
                  <c:v>73.85331039101807</c:v>
                </c:pt>
                <c:pt idx="24">
                  <c:v>74.604217673566779</c:v>
                </c:pt>
                <c:pt idx="25">
                  <c:v>75.138456314589135</c:v>
                </c:pt>
                <c:pt idx="26">
                  <c:v>75.925217102121451</c:v>
                </c:pt>
                <c:pt idx="27">
                  <c:v>76.548271990624883</c:v>
                </c:pt>
                <c:pt idx="28">
                  <c:v>77.390077254134496</c:v>
                </c:pt>
                <c:pt idx="29">
                  <c:v>78.026200472851627</c:v>
                </c:pt>
                <c:pt idx="30">
                  <c:v>78.662439827169862</c:v>
                </c:pt>
                <c:pt idx="31">
                  <c:v>79.337813135111318</c:v>
                </c:pt>
                <c:pt idx="32">
                  <c:v>80.021326350067284</c:v>
                </c:pt>
                <c:pt idx="33">
                  <c:v>80.838668196026447</c:v>
                </c:pt>
                <c:pt idx="34">
                  <c:v>81.553141213265391</c:v>
                </c:pt>
                <c:pt idx="35">
                  <c:v>82.268220499312804</c:v>
                </c:pt>
                <c:pt idx="36">
                  <c:v>83.020271039849831</c:v>
                </c:pt>
                <c:pt idx="37">
                  <c:v>83.785345245491783</c:v>
                </c:pt>
                <c:pt idx="38">
                  <c:v>84.581425927013569</c:v>
                </c:pt>
                <c:pt idx="39">
                  <c:v>85.347163865498004</c:v>
                </c:pt>
                <c:pt idx="40">
                  <c:v>86.126080850434064</c:v>
                </c:pt>
                <c:pt idx="41">
                  <c:v>86.918340050699641</c:v>
                </c:pt>
                <c:pt idx="42">
                  <c:v>87.720053347076373</c:v>
                </c:pt>
                <c:pt idx="43">
                  <c:v>88.527703302845211</c:v>
                </c:pt>
                <c:pt idx="44">
                  <c:v>89.344130948768409</c:v>
                </c:pt>
                <c:pt idx="45">
                  <c:v>90.17066306548621</c:v>
                </c:pt>
                <c:pt idx="46">
                  <c:v>91.007916592661005</c:v>
                </c:pt>
                <c:pt idx="47">
                  <c:v>91.853564043634591</c:v>
                </c:pt>
                <c:pt idx="48">
                  <c:v>92.707938423347841</c:v>
                </c:pt>
                <c:pt idx="49">
                  <c:v>93.570214893362802</c:v>
                </c:pt>
                <c:pt idx="50">
                  <c:v>94.44281173080094</c:v>
                </c:pt>
                <c:pt idx="51">
                  <c:v>95.325408093122817</c:v>
                </c:pt>
                <c:pt idx="52">
                  <c:v>96.217776571716342</c:v>
                </c:pt>
              </c:numCache>
            </c:numRef>
          </c:yVal>
          <c:smooth val="1"/>
          <c:extLst>
            <c:ext xmlns:c16="http://schemas.microsoft.com/office/drawing/2014/chart" uri="{C3380CC4-5D6E-409C-BE32-E72D297353CC}">
              <c16:uniqueId val="{0000000D-D38B-4D42-B35F-D0B335C3651C}"/>
            </c:ext>
          </c:extLst>
        </c:ser>
        <c:dLbls>
          <c:showLegendKey val="0"/>
          <c:showVal val="0"/>
          <c:showCatName val="0"/>
          <c:showSerName val="0"/>
          <c:showPercent val="0"/>
          <c:showBubbleSize val="0"/>
        </c:dLbls>
        <c:axId val="1234572352"/>
        <c:axId val="1234579424"/>
      </c:scatterChart>
      <c:valAx>
        <c:axId val="1234572352"/>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34579424"/>
        <c:crosses val="autoZero"/>
        <c:crossBetween val="midCat"/>
      </c:valAx>
      <c:valAx>
        <c:axId val="1234579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Rendimieeto [ton/ha]</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345723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PA</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'Políticas anunciadas - Valores'!$C$34:$D$34</c:f>
              <c:strCache>
                <c:ptCount val="2"/>
                <c:pt idx="0">
                  <c:v>Rendimiento de banano y plátano</c:v>
                </c:pt>
                <c:pt idx="1">
                  <c:v>Mton</c:v>
                </c:pt>
              </c:strCache>
            </c:strRef>
          </c:tx>
          <c:spPr>
            <a:ln w="19050" cap="rnd">
              <a:solidFill>
                <a:schemeClr val="accent1"/>
              </a:solidFill>
              <a:round/>
            </a:ln>
            <a:effectLst/>
          </c:spPr>
          <c:marker>
            <c:symbol val="none"/>
          </c:marker>
          <c:xVal>
            <c:strRef>
              <c:f>'Políticas anunciadas - Valores'!#REF!</c:f>
              <c:strCache>
                <c:ptCount val="1"/>
                <c:pt idx="0">
                  <c:v>#REF!</c:v>
                </c:pt>
              </c:strCache>
            </c:strRef>
          </c:xVal>
          <c:yVal>
            <c:numRef>
              <c:f>'Políticas anunciadas - Valores'!$F$34:$BB$34</c:f>
              <c:numCache>
                <c:formatCode>0.00</c:formatCode>
                <c:ptCount val="49"/>
                <c:pt idx="0">
                  <c:v>27.754069506968051</c:v>
                </c:pt>
                <c:pt idx="1">
                  <c:v>29.041615346466653</c:v>
                </c:pt>
                <c:pt idx="2">
                  <c:v>28.471238673686486</c:v>
                </c:pt>
                <c:pt idx="3">
                  <c:v>29.47296385033987</c:v>
                </c:pt>
                <c:pt idx="4">
                  <c:v>29.756357733516218</c:v>
                </c:pt>
                <c:pt idx="5">
                  <c:v>29.756357733516218</c:v>
                </c:pt>
                <c:pt idx="6">
                  <c:v>29.756357733516218</c:v>
                </c:pt>
                <c:pt idx="7">
                  <c:v>29.756357733516218</c:v>
                </c:pt>
                <c:pt idx="8">
                  <c:v>29.756357733516218</c:v>
                </c:pt>
                <c:pt idx="9">
                  <c:v>29.756357733516218</c:v>
                </c:pt>
                <c:pt idx="10">
                  <c:v>29.756357733516218</c:v>
                </c:pt>
                <c:pt idx="11">
                  <c:v>29.756357733516218</c:v>
                </c:pt>
                <c:pt idx="12">
                  <c:v>29.756357733516218</c:v>
                </c:pt>
                <c:pt idx="13">
                  <c:v>29.756357733516218</c:v>
                </c:pt>
                <c:pt idx="14">
                  <c:v>29.756357733516218</c:v>
                </c:pt>
                <c:pt idx="15">
                  <c:v>29.756357733516218</c:v>
                </c:pt>
                <c:pt idx="16">
                  <c:v>29.756357733516218</c:v>
                </c:pt>
                <c:pt idx="17">
                  <c:v>29.756357733516218</c:v>
                </c:pt>
                <c:pt idx="18">
                  <c:v>29.756357733516218</c:v>
                </c:pt>
                <c:pt idx="19">
                  <c:v>29.756357733516218</c:v>
                </c:pt>
                <c:pt idx="20">
                  <c:v>29.756357733516218</c:v>
                </c:pt>
                <c:pt idx="21">
                  <c:v>29.756357733516218</c:v>
                </c:pt>
                <c:pt idx="22">
                  <c:v>29.756357733516218</c:v>
                </c:pt>
                <c:pt idx="23">
                  <c:v>29.756357733516218</c:v>
                </c:pt>
                <c:pt idx="24">
                  <c:v>29.756357733516218</c:v>
                </c:pt>
                <c:pt idx="25">
                  <c:v>29.756357733516218</c:v>
                </c:pt>
                <c:pt idx="26">
                  <c:v>29.756357733516218</c:v>
                </c:pt>
                <c:pt idx="27">
                  <c:v>29.756357733516218</c:v>
                </c:pt>
                <c:pt idx="28">
                  <c:v>29.756357733516218</c:v>
                </c:pt>
                <c:pt idx="29">
                  <c:v>29.756357733516218</c:v>
                </c:pt>
                <c:pt idx="30">
                  <c:v>29.756357733516218</c:v>
                </c:pt>
                <c:pt idx="31">
                  <c:v>29.756357733516218</c:v>
                </c:pt>
                <c:pt idx="32">
                  <c:v>29.756357733516218</c:v>
                </c:pt>
                <c:pt idx="33">
                  <c:v>29.756357733516218</c:v>
                </c:pt>
                <c:pt idx="34">
                  <c:v>29.756357733516218</c:v>
                </c:pt>
                <c:pt idx="35">
                  <c:v>29.756357733516218</c:v>
                </c:pt>
                <c:pt idx="36">
                  <c:v>29.756357733516218</c:v>
                </c:pt>
                <c:pt idx="37">
                  <c:v>29.756357733516218</c:v>
                </c:pt>
                <c:pt idx="38">
                  <c:v>29.756357733516218</c:v>
                </c:pt>
                <c:pt idx="39">
                  <c:v>29.756357733516218</c:v>
                </c:pt>
                <c:pt idx="40">
                  <c:v>29.756357733516218</c:v>
                </c:pt>
                <c:pt idx="41">
                  <c:v>29.756357733516218</c:v>
                </c:pt>
                <c:pt idx="42">
                  <c:v>29.756357733516218</c:v>
                </c:pt>
                <c:pt idx="43">
                  <c:v>29.756357733516218</c:v>
                </c:pt>
                <c:pt idx="44">
                  <c:v>29.756357733516218</c:v>
                </c:pt>
                <c:pt idx="45">
                  <c:v>29.756357733516218</c:v>
                </c:pt>
                <c:pt idx="46">
                  <c:v>29.756357733516218</c:v>
                </c:pt>
                <c:pt idx="47">
                  <c:v>29.756357733516218</c:v>
                </c:pt>
                <c:pt idx="48">
                  <c:v>29.756357733516218</c:v>
                </c:pt>
              </c:numCache>
            </c:numRef>
          </c:yVal>
          <c:smooth val="1"/>
          <c:extLst>
            <c:ext xmlns:c16="http://schemas.microsoft.com/office/drawing/2014/chart" uri="{C3380CC4-5D6E-409C-BE32-E72D297353CC}">
              <c16:uniqueId val="{00000000-6679-47A3-B9D1-CE67CCB1BD59}"/>
            </c:ext>
          </c:extLst>
        </c:ser>
        <c:ser>
          <c:idx val="1"/>
          <c:order val="1"/>
          <c:tx>
            <c:strRef>
              <c:f>'Políticas anunciadas - Valores'!$C$35:$D$35</c:f>
              <c:strCache>
                <c:ptCount val="2"/>
                <c:pt idx="0">
                  <c:v>Rendimiento de cacao</c:v>
                </c:pt>
                <c:pt idx="1">
                  <c:v>Mton</c:v>
                </c:pt>
              </c:strCache>
            </c:strRef>
          </c:tx>
          <c:spPr>
            <a:ln w="19050" cap="rnd">
              <a:solidFill>
                <a:schemeClr val="accent2"/>
              </a:solidFill>
              <a:round/>
            </a:ln>
            <a:effectLst/>
          </c:spPr>
          <c:marker>
            <c:symbol val="none"/>
          </c:marker>
          <c:xVal>
            <c:strRef>
              <c:f>'Políticas anunciadas - Valores'!#REF!</c:f>
              <c:strCache>
                <c:ptCount val="1"/>
                <c:pt idx="0">
                  <c:v>#REF!</c:v>
                </c:pt>
              </c:strCache>
            </c:strRef>
          </c:xVal>
          <c:yVal>
            <c:numRef>
              <c:f>'Políticas anunciadas - Valores'!$F$35:$BB$35</c:f>
              <c:numCache>
                <c:formatCode>0.00</c:formatCode>
                <c:ptCount val="49"/>
                <c:pt idx="0">
                  <c:v>0.57185241637162665</c:v>
                </c:pt>
                <c:pt idx="1">
                  <c:v>0.59838136194919889</c:v>
                </c:pt>
                <c:pt idx="2">
                  <c:v>0.58662916544736865</c:v>
                </c:pt>
                <c:pt idx="3">
                  <c:v>0.60726898414731512</c:v>
                </c:pt>
                <c:pt idx="4">
                  <c:v>0.58009484013131363</c:v>
                </c:pt>
                <c:pt idx="5">
                  <c:v>0.57804956049316136</c:v>
                </c:pt>
                <c:pt idx="6">
                  <c:v>0.57379509474560175</c:v>
                </c:pt>
                <c:pt idx="7">
                  <c:v>0.56776875666757365</c:v>
                </c:pt>
                <c:pt idx="8">
                  <c:v>0.56103875478222343</c:v>
                </c:pt>
                <c:pt idx="9">
                  <c:v>0.57986436541476027</c:v>
                </c:pt>
                <c:pt idx="10">
                  <c:v>0.57707839957174945</c:v>
                </c:pt>
                <c:pt idx="11">
                  <c:v>0.57467575009620064</c:v>
                </c:pt>
                <c:pt idx="12">
                  <c:v>0.57285508421557108</c:v>
                </c:pt>
                <c:pt idx="13">
                  <c:v>0.5715008531720599</c:v>
                </c:pt>
                <c:pt idx="14">
                  <c:v>0.57156073737893787</c:v>
                </c:pt>
                <c:pt idx="15">
                  <c:v>0.58259550185262288</c:v>
                </c:pt>
                <c:pt idx="16">
                  <c:v>0.59520339619972129</c:v>
                </c:pt>
                <c:pt idx="17">
                  <c:v>0.60647661974395717</c:v>
                </c:pt>
                <c:pt idx="18">
                  <c:v>0.61719359098741156</c:v>
                </c:pt>
                <c:pt idx="19">
                  <c:v>0.62868767208597476</c:v>
                </c:pt>
                <c:pt idx="20">
                  <c:v>0.64037221828966795</c:v>
                </c:pt>
                <c:pt idx="21">
                  <c:v>0.65028813581076095</c:v>
                </c:pt>
                <c:pt idx="22">
                  <c:v>0.66248322429050155</c:v>
                </c:pt>
                <c:pt idx="23">
                  <c:v>0.6733499124236636</c:v>
                </c:pt>
                <c:pt idx="24">
                  <c:v>0.68624473373094319</c:v>
                </c:pt>
                <c:pt idx="25">
                  <c:v>0.69742054325169978</c:v>
                </c:pt>
                <c:pt idx="26">
                  <c:v>0.70868765067776973</c:v>
                </c:pt>
                <c:pt idx="27">
                  <c:v>0.72040036891827886</c:v>
                </c:pt>
                <c:pt idx="28">
                  <c:v>0.7322833966065847</c:v>
                </c:pt>
                <c:pt idx="29">
                  <c:v>0.74549757270746009</c:v>
                </c:pt>
                <c:pt idx="30">
                  <c:v>0.75787175325727207</c:v>
                </c:pt>
                <c:pt idx="31">
                  <c:v>0.77035297855145013</c:v>
                </c:pt>
                <c:pt idx="32">
                  <c:v>0.78328447609335872</c:v>
                </c:pt>
                <c:pt idx="33">
                  <c:v>0.79644647305000849</c:v>
                </c:pt>
                <c:pt idx="34">
                  <c:v>0.8100139576954265</c:v>
                </c:pt>
                <c:pt idx="35">
                  <c:v>0.82340165142325994</c:v>
                </c:pt>
                <c:pt idx="36">
                  <c:v>0.83702606824058623</c:v>
                </c:pt>
                <c:pt idx="37">
                  <c:v>0.85089161021415649</c:v>
                </c:pt>
                <c:pt idx="38">
                  <c:v>0.86496277802177246</c:v>
                </c:pt>
                <c:pt idx="39">
                  <c:v>0.87920665047459456</c:v>
                </c:pt>
                <c:pt idx="40">
                  <c:v>0.89365290802698338</c:v>
                </c:pt>
                <c:pt idx="41">
                  <c:v>0.90831678378379299</c:v>
                </c:pt>
                <c:pt idx="42">
                  <c:v>0.92320668652924887</c:v>
                </c:pt>
                <c:pt idx="43">
                  <c:v>0.93830112224866413</c:v>
                </c:pt>
                <c:pt idx="44">
                  <c:v>0.9536053026361897</c:v>
                </c:pt>
                <c:pt idx="45">
                  <c:v>0.9691125420218667</c:v>
                </c:pt>
                <c:pt idx="46">
                  <c:v>0.98484973989605551</c:v>
                </c:pt>
                <c:pt idx="47">
                  <c:v>1.0008157240951439</c:v>
                </c:pt>
                <c:pt idx="48">
                  <c:v>1.0170102190000734</c:v>
                </c:pt>
              </c:numCache>
            </c:numRef>
          </c:yVal>
          <c:smooth val="1"/>
          <c:extLst>
            <c:ext xmlns:c16="http://schemas.microsoft.com/office/drawing/2014/chart" uri="{C3380CC4-5D6E-409C-BE32-E72D297353CC}">
              <c16:uniqueId val="{00000001-6679-47A3-B9D1-CE67CCB1BD59}"/>
            </c:ext>
          </c:extLst>
        </c:ser>
        <c:ser>
          <c:idx val="2"/>
          <c:order val="2"/>
          <c:tx>
            <c:strRef>
              <c:f>'Políticas anunciadas - Valores'!$C$36:$D$36</c:f>
              <c:strCache>
                <c:ptCount val="2"/>
                <c:pt idx="0">
                  <c:v>Rendimiento de café</c:v>
                </c:pt>
                <c:pt idx="1">
                  <c:v>Mton</c:v>
                </c:pt>
              </c:strCache>
            </c:strRef>
          </c:tx>
          <c:spPr>
            <a:ln w="19050" cap="rnd">
              <a:solidFill>
                <a:schemeClr val="accent3"/>
              </a:solidFill>
              <a:round/>
            </a:ln>
            <a:effectLst/>
          </c:spPr>
          <c:marker>
            <c:symbol val="none"/>
          </c:marker>
          <c:xVal>
            <c:strRef>
              <c:f>'Políticas anunciadas - Valores'!#REF!</c:f>
              <c:strCache>
                <c:ptCount val="1"/>
                <c:pt idx="0">
                  <c:v>#REF!</c:v>
                </c:pt>
              </c:strCache>
            </c:strRef>
          </c:xVal>
          <c:yVal>
            <c:numRef>
              <c:f>'Políticas anunciadas - Valores'!$F$36:$BB$36</c:f>
              <c:numCache>
                <c:formatCode>0.00</c:formatCode>
                <c:ptCount val="49"/>
                <c:pt idx="0">
                  <c:v>0.17160777541006983</c:v>
                </c:pt>
                <c:pt idx="1">
                  <c:v>0.17956887377077591</c:v>
                </c:pt>
                <c:pt idx="2">
                  <c:v>0.17604214512519739</c:v>
                </c:pt>
                <c:pt idx="3">
                  <c:v>0.18223596938922426</c:v>
                </c:pt>
                <c:pt idx="4">
                  <c:v>0.17756287782588223</c:v>
                </c:pt>
                <c:pt idx="5">
                  <c:v>0.18047556901763906</c:v>
                </c:pt>
                <c:pt idx="6">
                  <c:v>0.18273020752425101</c:v>
                </c:pt>
                <c:pt idx="7">
                  <c:v>0.18442728729356378</c:v>
                </c:pt>
                <c:pt idx="8">
                  <c:v>0.18588601694590723</c:v>
                </c:pt>
                <c:pt idx="9">
                  <c:v>0.19596587555454872</c:v>
                </c:pt>
                <c:pt idx="10">
                  <c:v>0.19892484207044414</c:v>
                </c:pt>
                <c:pt idx="11">
                  <c:v>0.20205855664104644</c:v>
                </c:pt>
                <c:pt idx="12">
                  <c:v>0.20544677044566603</c:v>
                </c:pt>
                <c:pt idx="13">
                  <c:v>0.20906031557170918</c:v>
                </c:pt>
                <c:pt idx="14">
                  <c:v>0.21326386620571178</c:v>
                </c:pt>
                <c:pt idx="15">
                  <c:v>0.21738121783682512</c:v>
                </c:pt>
                <c:pt idx="16">
                  <c:v>0.22208554428427438</c:v>
                </c:pt>
                <c:pt idx="17">
                  <c:v>0.22629187106709375</c:v>
                </c:pt>
                <c:pt idx="18">
                  <c:v>0.23029064595123913</c:v>
                </c:pt>
                <c:pt idx="19">
                  <c:v>0.23457938031182976</c:v>
                </c:pt>
                <c:pt idx="20">
                  <c:v>0.2389391820534367</c:v>
                </c:pt>
                <c:pt idx="21">
                  <c:v>0.24263906339452188</c:v>
                </c:pt>
                <c:pt idx="22">
                  <c:v>0.24718936146054524</c:v>
                </c:pt>
                <c:pt idx="23">
                  <c:v>0.25124399952885851</c:v>
                </c:pt>
                <c:pt idx="24">
                  <c:v>0.25605538573189474</c:v>
                </c:pt>
                <c:pt idx="25">
                  <c:v>0.26022536486185549</c:v>
                </c:pt>
                <c:pt idx="26">
                  <c:v>0.26442940956523703</c:v>
                </c:pt>
                <c:pt idx="27">
                  <c:v>0.26879972301119553</c:v>
                </c:pt>
                <c:pt idx="28">
                  <c:v>0.2732335832491451</c:v>
                </c:pt>
                <c:pt idx="29">
                  <c:v>0.27816412885820685</c:v>
                </c:pt>
                <c:pt idx="30">
                  <c:v>0.28278125073624588</c:v>
                </c:pt>
                <c:pt idx="31">
                  <c:v>0.28743831373435763</c:v>
                </c:pt>
                <c:pt idx="32">
                  <c:v>0.29226338477451325</c:v>
                </c:pt>
                <c:pt idx="33">
                  <c:v>0.29717446101609546</c:v>
                </c:pt>
                <c:pt idx="34">
                  <c:v>0.30223683504031074</c:v>
                </c:pt>
                <c:pt idx="35">
                  <c:v>0.3072321244947066</c:v>
                </c:pt>
                <c:pt idx="36">
                  <c:v>0.31231574136206813</c:v>
                </c:pt>
                <c:pt idx="37">
                  <c:v>0.31748932816560094</c:v>
                </c:pt>
                <c:pt idx="38">
                  <c:v>0.32273963920418447</c:v>
                </c:pt>
                <c:pt idx="39">
                  <c:v>0.32805439074390741</c:v>
                </c:pt>
                <c:pt idx="40">
                  <c:v>0.33344465731811979</c:v>
                </c:pt>
                <c:pt idx="41">
                  <c:v>0.33891612278616157</c:v>
                </c:pt>
                <c:pt idx="42">
                  <c:v>0.34447192467956156</c:v>
                </c:pt>
                <c:pt idx="43">
                  <c:v>0.35010404303408366</c:v>
                </c:pt>
                <c:pt idx="44">
                  <c:v>0.35581442246553413</c:v>
                </c:pt>
                <c:pt idx="45">
                  <c:v>0.36160056838019716</c:v>
                </c:pt>
                <c:pt idx="46">
                  <c:v>0.36747251766293587</c:v>
                </c:pt>
                <c:pt idx="47">
                  <c:v>0.37342983294965659</c:v>
                </c:pt>
                <c:pt idx="48">
                  <c:v>0.37947241139986981</c:v>
                </c:pt>
              </c:numCache>
            </c:numRef>
          </c:yVal>
          <c:smooth val="1"/>
          <c:extLst>
            <c:ext xmlns:c16="http://schemas.microsoft.com/office/drawing/2014/chart" uri="{C3380CC4-5D6E-409C-BE32-E72D297353CC}">
              <c16:uniqueId val="{00000002-6679-47A3-B9D1-CE67CCB1BD59}"/>
            </c:ext>
          </c:extLst>
        </c:ser>
        <c:ser>
          <c:idx val="3"/>
          <c:order val="3"/>
          <c:tx>
            <c:strRef>
              <c:f>'Políticas anunciadas - Valores'!$C$37:$D$37</c:f>
              <c:strCache>
                <c:ptCount val="2"/>
                <c:pt idx="0">
                  <c:v>Rendimiento de caña de azúcar</c:v>
                </c:pt>
                <c:pt idx="1">
                  <c:v>Mton</c:v>
                </c:pt>
              </c:strCache>
            </c:strRef>
          </c:tx>
          <c:spPr>
            <a:ln w="19050" cap="rnd">
              <a:solidFill>
                <a:schemeClr val="accent4"/>
              </a:solidFill>
              <a:round/>
            </a:ln>
            <a:effectLst/>
          </c:spPr>
          <c:marker>
            <c:symbol val="none"/>
          </c:marker>
          <c:xVal>
            <c:strRef>
              <c:f>'Políticas anunciadas - Valores'!#REF!</c:f>
              <c:strCache>
                <c:ptCount val="1"/>
                <c:pt idx="0">
                  <c:v>#REF!</c:v>
                </c:pt>
              </c:strCache>
            </c:strRef>
          </c:xVal>
          <c:yVal>
            <c:numRef>
              <c:f>'Políticas anunciadas - Valores'!$F$37:$BB$37</c:f>
              <c:numCache>
                <c:formatCode>0.00</c:formatCode>
                <c:ptCount val="49"/>
                <c:pt idx="0">
                  <c:v>79.96039937345094</c:v>
                </c:pt>
                <c:pt idx="1">
                  <c:v>83.669861854694858</c:v>
                </c:pt>
                <c:pt idx="2">
                  <c:v>82.026587648101426</c:v>
                </c:pt>
                <c:pt idx="3">
                  <c:v>84.91259127245408</c:v>
                </c:pt>
                <c:pt idx="4">
                  <c:v>82.735170891468215</c:v>
                </c:pt>
                <c:pt idx="5">
                  <c:v>82.735170891468215</c:v>
                </c:pt>
                <c:pt idx="6">
                  <c:v>82.735170891468215</c:v>
                </c:pt>
                <c:pt idx="7">
                  <c:v>82.735170891468215</c:v>
                </c:pt>
                <c:pt idx="8">
                  <c:v>82.735170891468215</c:v>
                </c:pt>
                <c:pt idx="9">
                  <c:v>82.735170891468215</c:v>
                </c:pt>
                <c:pt idx="10">
                  <c:v>82.735170891468215</c:v>
                </c:pt>
                <c:pt idx="11">
                  <c:v>82.735170891468215</c:v>
                </c:pt>
                <c:pt idx="12">
                  <c:v>82.735170891468215</c:v>
                </c:pt>
                <c:pt idx="13">
                  <c:v>82.735170891468215</c:v>
                </c:pt>
                <c:pt idx="14">
                  <c:v>82.735170891468215</c:v>
                </c:pt>
                <c:pt idx="15">
                  <c:v>82.735170891468215</c:v>
                </c:pt>
                <c:pt idx="16">
                  <c:v>82.735170891468215</c:v>
                </c:pt>
                <c:pt idx="17">
                  <c:v>82.735170891468215</c:v>
                </c:pt>
                <c:pt idx="18">
                  <c:v>82.735170891468215</c:v>
                </c:pt>
                <c:pt idx="19">
                  <c:v>82.735170891468215</c:v>
                </c:pt>
                <c:pt idx="20">
                  <c:v>82.735170891468215</c:v>
                </c:pt>
                <c:pt idx="21">
                  <c:v>82.735170891468215</c:v>
                </c:pt>
                <c:pt idx="22">
                  <c:v>82.735170891468215</c:v>
                </c:pt>
                <c:pt idx="23">
                  <c:v>82.735170891468215</c:v>
                </c:pt>
                <c:pt idx="24">
                  <c:v>82.735170891468215</c:v>
                </c:pt>
                <c:pt idx="25">
                  <c:v>82.735170891468215</c:v>
                </c:pt>
                <c:pt idx="26">
                  <c:v>82.735170891468215</c:v>
                </c:pt>
                <c:pt idx="27">
                  <c:v>82.735170891468215</c:v>
                </c:pt>
                <c:pt idx="28">
                  <c:v>82.735170891468215</c:v>
                </c:pt>
                <c:pt idx="29">
                  <c:v>82.735170891468215</c:v>
                </c:pt>
                <c:pt idx="30">
                  <c:v>82.735170891468215</c:v>
                </c:pt>
                <c:pt idx="31">
                  <c:v>82.735170891468215</c:v>
                </c:pt>
                <c:pt idx="32">
                  <c:v>82.735170891468215</c:v>
                </c:pt>
                <c:pt idx="33">
                  <c:v>82.735170891468215</c:v>
                </c:pt>
                <c:pt idx="34">
                  <c:v>82.735170891468215</c:v>
                </c:pt>
                <c:pt idx="35">
                  <c:v>82.735170891468215</c:v>
                </c:pt>
                <c:pt idx="36">
                  <c:v>82.735170891468215</c:v>
                </c:pt>
                <c:pt idx="37">
                  <c:v>82.735170891468215</c:v>
                </c:pt>
                <c:pt idx="38">
                  <c:v>82.735170891468215</c:v>
                </c:pt>
                <c:pt idx="39">
                  <c:v>82.735170891468215</c:v>
                </c:pt>
                <c:pt idx="40">
                  <c:v>82.735170891468215</c:v>
                </c:pt>
                <c:pt idx="41">
                  <c:v>82.735170891468215</c:v>
                </c:pt>
                <c:pt idx="42">
                  <c:v>82.735170891468215</c:v>
                </c:pt>
                <c:pt idx="43">
                  <c:v>82.735170891468215</c:v>
                </c:pt>
                <c:pt idx="44">
                  <c:v>82.735170891468215</c:v>
                </c:pt>
                <c:pt idx="45">
                  <c:v>82.735170891468215</c:v>
                </c:pt>
                <c:pt idx="46">
                  <c:v>82.735170891468215</c:v>
                </c:pt>
                <c:pt idx="47">
                  <c:v>82.735170891468215</c:v>
                </c:pt>
                <c:pt idx="48">
                  <c:v>82.735170891468215</c:v>
                </c:pt>
              </c:numCache>
            </c:numRef>
          </c:yVal>
          <c:smooth val="1"/>
          <c:extLst>
            <c:ext xmlns:c16="http://schemas.microsoft.com/office/drawing/2014/chart" uri="{C3380CC4-5D6E-409C-BE32-E72D297353CC}">
              <c16:uniqueId val="{00000003-6679-47A3-B9D1-CE67CCB1BD59}"/>
            </c:ext>
          </c:extLst>
        </c:ser>
        <c:ser>
          <c:idx val="4"/>
          <c:order val="4"/>
          <c:tx>
            <c:strRef>
              <c:f>'Políticas anunciadas - Valores'!$C$38:$D$38</c:f>
              <c:strCache>
                <c:ptCount val="2"/>
                <c:pt idx="0">
                  <c:v>Rendimiento de maiz</c:v>
                </c:pt>
                <c:pt idx="1">
                  <c:v>Mton</c:v>
                </c:pt>
              </c:strCache>
            </c:strRef>
          </c:tx>
          <c:spPr>
            <a:ln w="19050" cap="rnd">
              <a:solidFill>
                <a:schemeClr val="accent5"/>
              </a:solidFill>
              <a:round/>
            </a:ln>
            <a:effectLst/>
          </c:spPr>
          <c:marker>
            <c:symbol val="none"/>
          </c:marker>
          <c:xVal>
            <c:strRef>
              <c:f>'Políticas anunciadas - Valores'!#REF!</c:f>
              <c:strCache>
                <c:ptCount val="1"/>
                <c:pt idx="0">
                  <c:v>#REF!</c:v>
                </c:pt>
              </c:strCache>
            </c:strRef>
          </c:xVal>
          <c:yVal>
            <c:numRef>
              <c:f>'Políticas anunciadas - Valores'!$F$38:$BB$38</c:f>
              <c:numCache>
                <c:formatCode>0.00</c:formatCode>
                <c:ptCount val="49"/>
                <c:pt idx="0">
                  <c:v>4.3306285913052021</c:v>
                </c:pt>
                <c:pt idx="1">
                  <c:v>4.5315318434840881</c:v>
                </c:pt>
                <c:pt idx="2">
                  <c:v>4.4425326599108406</c:v>
                </c:pt>
                <c:pt idx="3">
                  <c:v>4.5988376547353385</c:v>
                </c:pt>
                <c:pt idx="4">
                  <c:v>4.4809092923074871</c:v>
                </c:pt>
                <c:pt idx="5">
                  <c:v>4.5544128600946889</c:v>
                </c:pt>
                <c:pt idx="6">
                  <c:v>4.6113100604485746</c:v>
                </c:pt>
                <c:pt idx="7">
                  <c:v>4.6541369204387442</c:v>
                </c:pt>
                <c:pt idx="8">
                  <c:v>4.6909488674751056</c:v>
                </c:pt>
                <c:pt idx="9">
                  <c:v>4.9453203479198971</c:v>
                </c:pt>
                <c:pt idx="10">
                  <c:v>5.0199917021975873</c:v>
                </c:pt>
                <c:pt idx="11">
                  <c:v>5.0990729319612802</c:v>
                </c:pt>
                <c:pt idx="12">
                  <c:v>5.1845766076582471</c:v>
                </c:pt>
                <c:pt idx="13">
                  <c:v>5.2757666589331365</c:v>
                </c:pt>
                <c:pt idx="14">
                  <c:v>5.3818458649429513</c:v>
                </c:pt>
                <c:pt idx="15">
                  <c:v>5.4857497856805102</c:v>
                </c:pt>
                <c:pt idx="16">
                  <c:v>5.6044663797711616</c:v>
                </c:pt>
                <c:pt idx="17">
                  <c:v>5.7106156436172899</c:v>
                </c:pt>
                <c:pt idx="18">
                  <c:v>5.8115272066399575</c:v>
                </c:pt>
                <c:pt idx="19">
                  <c:v>5.9197560767952018</c:v>
                </c:pt>
                <c:pt idx="20">
                  <c:v>6.029778376364721</c:v>
                </c:pt>
                <c:pt idx="21">
                  <c:v>6.1231471755455988</c:v>
                </c:pt>
                <c:pt idx="22">
                  <c:v>6.2379767679495171</c:v>
                </c:pt>
                <c:pt idx="23">
                  <c:v>6.3402980730539795</c:v>
                </c:pt>
                <c:pt idx="24">
                  <c:v>6.4617163864426939</c:v>
                </c:pt>
                <c:pt idx="25">
                  <c:v>6.5669483947371985</c:v>
                </c:pt>
                <c:pt idx="26">
                  <c:v>6.6730400688940623</c:v>
                </c:pt>
                <c:pt idx="27">
                  <c:v>6.7833276378390472</c:v>
                </c:pt>
                <c:pt idx="28">
                  <c:v>6.8952188494722764</c:v>
                </c:pt>
                <c:pt idx="29">
                  <c:v>7.0196442243383865</c:v>
                </c:pt>
                <c:pt idx="30">
                  <c:v>7.1361601570622799</c:v>
                </c:pt>
                <c:pt idx="31">
                  <c:v>7.2536840287105138</c:v>
                </c:pt>
                <c:pt idx="32">
                  <c:v>7.3754476874471013</c:v>
                </c:pt>
                <c:pt idx="33">
                  <c:v>7.4993817407558971</c:v>
                </c:pt>
                <c:pt idx="34">
                  <c:v>7.6271338873982062</c:v>
                </c:pt>
                <c:pt idx="35">
                  <c:v>7.753193113335719</c:v>
                </c:pt>
                <c:pt idx="36">
                  <c:v>7.8814813362931568</c:v>
                </c:pt>
                <c:pt idx="37">
                  <c:v>8.0120400063618096</c:v>
                </c:pt>
                <c:pt idx="38">
                  <c:v>8.144534860062949</c:v>
                </c:pt>
                <c:pt idx="39">
                  <c:v>8.2786559097566972</c:v>
                </c:pt>
                <c:pt idx="40">
                  <c:v>8.4146826281571929</c:v>
                </c:pt>
                <c:pt idx="41">
                  <c:v>8.5527584509782777</c:v>
                </c:pt>
                <c:pt idx="42">
                  <c:v>8.6929625557730166</c:v>
                </c:pt>
                <c:pt idx="43">
                  <c:v>8.8350925537723768</c:v>
                </c:pt>
                <c:pt idx="44">
                  <c:v>8.9791975185616923</c:v>
                </c:pt>
                <c:pt idx="45">
                  <c:v>9.125214497522153</c:v>
                </c:pt>
                <c:pt idx="46">
                  <c:v>9.273396777665095</c:v>
                </c:pt>
                <c:pt idx="47">
                  <c:v>9.4237333218364991</c:v>
                </c:pt>
                <c:pt idx="48">
                  <c:v>9.5762215347928574</c:v>
                </c:pt>
              </c:numCache>
            </c:numRef>
          </c:yVal>
          <c:smooth val="1"/>
          <c:extLst>
            <c:ext xmlns:c16="http://schemas.microsoft.com/office/drawing/2014/chart" uri="{C3380CC4-5D6E-409C-BE32-E72D297353CC}">
              <c16:uniqueId val="{00000004-6679-47A3-B9D1-CE67CCB1BD59}"/>
            </c:ext>
          </c:extLst>
        </c:ser>
        <c:ser>
          <c:idx val="5"/>
          <c:order val="5"/>
          <c:tx>
            <c:strRef>
              <c:f>'Políticas anunciadas - Valores'!$C$39:$D$39</c:f>
              <c:strCache>
                <c:ptCount val="2"/>
                <c:pt idx="0">
                  <c:v>Rendimiento de palma africana</c:v>
                </c:pt>
                <c:pt idx="1">
                  <c:v>Mton</c:v>
                </c:pt>
              </c:strCache>
            </c:strRef>
          </c:tx>
          <c:spPr>
            <a:ln w="19050" cap="rnd">
              <a:solidFill>
                <a:schemeClr val="accent6"/>
              </a:solidFill>
              <a:round/>
            </a:ln>
            <a:effectLst/>
          </c:spPr>
          <c:marker>
            <c:symbol val="none"/>
          </c:marker>
          <c:xVal>
            <c:strRef>
              <c:f>'Políticas anunciadas - Valores'!#REF!</c:f>
              <c:strCache>
                <c:ptCount val="1"/>
                <c:pt idx="0">
                  <c:v>#REF!</c:v>
                </c:pt>
              </c:strCache>
            </c:strRef>
          </c:xVal>
          <c:yVal>
            <c:numRef>
              <c:f>'Políticas anunciadas - Valores'!$F$39:$BB$39</c:f>
              <c:numCache>
                <c:formatCode>0.00</c:formatCode>
                <c:ptCount val="49"/>
                <c:pt idx="0">
                  <c:v>16.316852064024651</c:v>
                </c:pt>
                <c:pt idx="1">
                  <c:v>17.073811146492709</c:v>
                </c:pt>
                <c:pt idx="2">
                  <c:v>16.73848187925902</c:v>
                </c:pt>
                <c:pt idx="3">
                  <c:v>17.327404578042295</c:v>
                </c:pt>
                <c:pt idx="4">
                  <c:v>16.883076554218853</c:v>
                </c:pt>
                <c:pt idx="5">
                  <c:v>17.160021763551686</c:v>
                </c:pt>
                <c:pt idx="6">
                  <c:v>17.374397848098742</c:v>
                </c:pt>
                <c:pt idx="7">
                  <c:v>17.535759997748169</c:v>
                </c:pt>
                <c:pt idx="8">
                  <c:v>17.674459283848805</c:v>
                </c:pt>
                <c:pt idx="9">
                  <c:v>18.632874841363442</c:v>
                </c:pt>
                <c:pt idx="10">
                  <c:v>18.914220012273656</c:v>
                </c:pt>
                <c:pt idx="11">
                  <c:v>19.212180620044553</c:v>
                </c:pt>
                <c:pt idx="12">
                  <c:v>19.534339585622636</c:v>
                </c:pt>
                <c:pt idx="13">
                  <c:v>19.877923558478354</c:v>
                </c:pt>
                <c:pt idx="14">
                  <c:v>20.277606577938048</c:v>
                </c:pt>
                <c:pt idx="15">
                  <c:v>20.669093602928086</c:v>
                </c:pt>
                <c:pt idx="16">
                  <c:v>21.116391509567134</c:v>
                </c:pt>
                <c:pt idx="17">
                  <c:v>21.516338491480994</c:v>
                </c:pt>
                <c:pt idx="18">
                  <c:v>21.896550973497167</c:v>
                </c:pt>
                <c:pt idx="19">
                  <c:v>22.304333452679348</c:v>
                </c:pt>
                <c:pt idx="20">
                  <c:v>22.718873177795459</c:v>
                </c:pt>
                <c:pt idx="21">
                  <c:v>23.070666191559972</c:v>
                </c:pt>
                <c:pt idx="22">
                  <c:v>23.503318734331437</c:v>
                </c:pt>
                <c:pt idx="23">
                  <c:v>23.888842813154429</c:v>
                </c:pt>
                <c:pt idx="24">
                  <c:v>24.346320201403493</c:v>
                </c:pt>
                <c:pt idx="25">
                  <c:v>24.742811166985046</c:v>
                </c:pt>
                <c:pt idx="26">
                  <c:v>25.14254116366909</c:v>
                </c:pt>
                <c:pt idx="27">
                  <c:v>25.558080365204237</c:v>
                </c:pt>
                <c:pt idx="28">
                  <c:v>25.979661738206168</c:v>
                </c:pt>
                <c:pt idx="29">
                  <c:v>26.448469069958723</c:v>
                </c:pt>
                <c:pt idx="30">
                  <c:v>26.887475370608634</c:v>
                </c:pt>
                <c:pt idx="31">
                  <c:v>27.330279362510812</c:v>
                </c:pt>
                <c:pt idx="32">
                  <c:v>27.78905793575726</c:v>
                </c:pt>
                <c:pt idx="33">
                  <c:v>28.256014076395754</c:v>
                </c:pt>
                <c:pt idx="34">
                  <c:v>28.737355949446076</c:v>
                </c:pt>
                <c:pt idx="35">
                  <c:v>29.2123192711813</c:v>
                </c:pt>
                <c:pt idx="36">
                  <c:v>29.69568096138855</c:v>
                </c:pt>
                <c:pt idx="37">
                  <c:v>30.187597194857084</c:v>
                </c:pt>
                <c:pt idx="38">
                  <c:v>30.686808540624902</c:v>
                </c:pt>
                <c:pt idx="39">
                  <c:v>31.19214703372921</c:v>
                </c:pt>
                <c:pt idx="40">
                  <c:v>31.704665665632167</c:v>
                </c:pt>
                <c:pt idx="41">
                  <c:v>32.224904870424162</c:v>
                </c:pt>
                <c:pt idx="42">
                  <c:v>32.753162971637884</c:v>
                </c:pt>
                <c:pt idx="43">
                  <c:v>33.28867741309147</c:v>
                </c:pt>
                <c:pt idx="44">
                  <c:v>33.831633093215963</c:v>
                </c:pt>
                <c:pt idx="45">
                  <c:v>34.381792820447515</c:v>
                </c:pt>
                <c:pt idx="46">
                  <c:v>34.940110924303561</c:v>
                </c:pt>
                <c:pt idx="47">
                  <c:v>35.506545819225401</c:v>
                </c:pt>
                <c:pt idx="48">
                  <c:v>36.08108772690872</c:v>
                </c:pt>
              </c:numCache>
            </c:numRef>
          </c:yVal>
          <c:smooth val="1"/>
          <c:extLst>
            <c:ext xmlns:c16="http://schemas.microsoft.com/office/drawing/2014/chart" uri="{C3380CC4-5D6E-409C-BE32-E72D297353CC}">
              <c16:uniqueId val="{00000005-6679-47A3-B9D1-CE67CCB1BD59}"/>
            </c:ext>
          </c:extLst>
        </c:ser>
        <c:ser>
          <c:idx val="6"/>
          <c:order val="6"/>
          <c:tx>
            <c:strRef>
              <c:f>'Políticas anunciadas - Valores'!$C$40:$D$40</c:f>
              <c:strCache>
                <c:ptCount val="2"/>
                <c:pt idx="0">
                  <c:v>Rendimiento de soya</c:v>
                </c:pt>
                <c:pt idx="1">
                  <c:v>Mton</c:v>
                </c:pt>
              </c:strCache>
            </c:strRef>
          </c:tx>
          <c:spPr>
            <a:ln w="19050" cap="rnd">
              <a:solidFill>
                <a:schemeClr val="accent1">
                  <a:lumMod val="60000"/>
                </a:schemeClr>
              </a:solidFill>
              <a:round/>
            </a:ln>
            <a:effectLst/>
          </c:spPr>
          <c:marker>
            <c:symbol val="none"/>
          </c:marker>
          <c:xVal>
            <c:strRef>
              <c:f>'Políticas anunciadas - Valores'!#REF!</c:f>
              <c:strCache>
                <c:ptCount val="1"/>
                <c:pt idx="0">
                  <c:v>#REF!</c:v>
                </c:pt>
              </c:strCache>
            </c:strRef>
          </c:xVal>
          <c:yVal>
            <c:numRef>
              <c:f>'Políticas anunciadas - Valores'!$F$40:$BB$40</c:f>
              <c:numCache>
                <c:formatCode>0.00</c:formatCode>
                <c:ptCount val="49"/>
                <c:pt idx="0">
                  <c:v>1.0983942693888313</c:v>
                </c:pt>
                <c:pt idx="1">
                  <c:v>1.1493501470962657</c:v>
                </c:pt>
                <c:pt idx="2">
                  <c:v>1.1267769360355415</c:v>
                </c:pt>
                <c:pt idx="3">
                  <c:v>1.1664211832787197</c:v>
                </c:pt>
                <c:pt idx="4">
                  <c:v>1.1365105514251297</c:v>
                </c:pt>
                <c:pt idx="5">
                  <c:v>1.1551535488410689</c:v>
                </c:pt>
                <c:pt idx="6">
                  <c:v>1.1695846083270871</c:v>
                </c:pt>
                <c:pt idx="7">
                  <c:v>1.1804469523488226</c:v>
                </c:pt>
                <c:pt idx="8">
                  <c:v>1.189783710470026</c:v>
                </c:pt>
                <c:pt idx="9">
                  <c:v>1.2543009440599664</c:v>
                </c:pt>
                <c:pt idx="10">
                  <c:v>1.2732401317314259</c:v>
                </c:pt>
                <c:pt idx="11">
                  <c:v>1.2932978133721604</c:v>
                </c:pt>
                <c:pt idx="12">
                  <c:v>1.3149844450971231</c:v>
                </c:pt>
                <c:pt idx="13">
                  <c:v>1.338113334502858</c:v>
                </c:pt>
                <c:pt idx="14">
                  <c:v>1.3650186184647368</c:v>
                </c:pt>
                <c:pt idx="15">
                  <c:v>1.3913721763141222</c:v>
                </c:pt>
                <c:pt idx="16">
                  <c:v>1.4214827304476116</c:v>
                </c:pt>
                <c:pt idx="17">
                  <c:v>1.4484057834525546</c:v>
                </c:pt>
                <c:pt idx="18">
                  <c:v>1.4740003779097444</c:v>
                </c:pt>
                <c:pt idx="19">
                  <c:v>1.5014508895974989</c:v>
                </c:pt>
                <c:pt idx="20">
                  <c:v>1.5293562758028116</c:v>
                </c:pt>
                <c:pt idx="21">
                  <c:v>1.5530377695623783</c:v>
                </c:pt>
                <c:pt idx="22">
                  <c:v>1.5821624482535852</c:v>
                </c:pt>
                <c:pt idx="23">
                  <c:v>1.608114601109357</c:v>
                </c:pt>
                <c:pt idx="24">
                  <c:v>1.6389104028765149</c:v>
                </c:pt>
                <c:pt idx="25">
                  <c:v>1.6656008087679435</c:v>
                </c:pt>
                <c:pt idx="26">
                  <c:v>1.6925092550747289</c:v>
                </c:pt>
                <c:pt idx="27">
                  <c:v>1.7204819225893742</c:v>
                </c:pt>
                <c:pt idx="28">
                  <c:v>1.7488613282718803</c:v>
                </c:pt>
                <c:pt idx="29">
                  <c:v>1.7804198228040335</c:v>
                </c:pt>
                <c:pt idx="30">
                  <c:v>1.8099722145869195</c:v>
                </c:pt>
                <c:pt idx="31">
                  <c:v>1.8397802538618608</c:v>
                </c:pt>
                <c:pt idx="32">
                  <c:v>1.8706636469204596</c:v>
                </c:pt>
                <c:pt idx="33">
                  <c:v>1.9020975256441679</c:v>
                </c:pt>
                <c:pt idx="34">
                  <c:v>1.9344998023149877</c:v>
                </c:pt>
                <c:pt idx="35">
                  <c:v>1.9664726968853867</c:v>
                </c:pt>
                <c:pt idx="36">
                  <c:v>1.9990109406889398</c:v>
                </c:pt>
                <c:pt idx="37">
                  <c:v>2.0321250468744383</c:v>
                </c:pt>
                <c:pt idx="38">
                  <c:v>2.0657302348882602</c:v>
                </c:pt>
                <c:pt idx="39">
                  <c:v>2.0997478813527488</c:v>
                </c:pt>
                <c:pt idx="40">
                  <c:v>2.1342488700255826</c:v>
                </c:pt>
                <c:pt idx="41">
                  <c:v>2.1692695810679297</c:v>
                </c:pt>
                <c:pt idx="42">
                  <c:v>2.204830096592286</c:v>
                </c:pt>
                <c:pt idx="43">
                  <c:v>2.2408790839434949</c:v>
                </c:pt>
                <c:pt idx="44">
                  <c:v>2.2774289898469604</c:v>
                </c:pt>
                <c:pt idx="45">
                  <c:v>2.314463847383728</c:v>
                </c:pt>
                <c:pt idx="46">
                  <c:v>2.352047898729245</c:v>
                </c:pt>
                <c:pt idx="47">
                  <c:v>2.3901783444869644</c:v>
                </c:pt>
                <c:pt idx="48">
                  <c:v>2.4288545264151238</c:v>
                </c:pt>
              </c:numCache>
            </c:numRef>
          </c:yVal>
          <c:smooth val="1"/>
          <c:extLst>
            <c:ext xmlns:c16="http://schemas.microsoft.com/office/drawing/2014/chart" uri="{C3380CC4-5D6E-409C-BE32-E72D297353CC}">
              <c16:uniqueId val="{00000006-6679-47A3-B9D1-CE67CCB1BD59}"/>
            </c:ext>
          </c:extLst>
        </c:ser>
        <c:ser>
          <c:idx val="7"/>
          <c:order val="7"/>
          <c:tx>
            <c:strRef>
              <c:f>'Políticas anunciadas - Valores'!$C$41:$D$41</c:f>
              <c:strCache>
                <c:ptCount val="2"/>
                <c:pt idx="0">
                  <c:v>Rendimiento de palmito</c:v>
                </c:pt>
                <c:pt idx="1">
                  <c:v>Mton</c:v>
                </c:pt>
              </c:strCache>
            </c:strRef>
          </c:tx>
          <c:spPr>
            <a:ln w="19050" cap="rnd">
              <a:solidFill>
                <a:schemeClr val="accent2">
                  <a:lumMod val="60000"/>
                </a:schemeClr>
              </a:solidFill>
              <a:round/>
            </a:ln>
            <a:effectLst/>
          </c:spPr>
          <c:marker>
            <c:symbol val="none"/>
          </c:marker>
          <c:xVal>
            <c:strRef>
              <c:f>'Políticas anunciadas - Valores'!#REF!</c:f>
              <c:strCache>
                <c:ptCount val="1"/>
                <c:pt idx="0">
                  <c:v>#REF!</c:v>
                </c:pt>
              </c:strCache>
            </c:strRef>
          </c:xVal>
          <c:yVal>
            <c:numRef>
              <c:f>'Políticas anunciadas - Valores'!$F$41:$BB$41</c:f>
              <c:numCache>
                <c:formatCode>0.00</c:formatCode>
                <c:ptCount val="49"/>
                <c:pt idx="0">
                  <c:v>6.7394421759461496</c:v>
                </c:pt>
                <c:pt idx="1">
                  <c:v>7.052093289398262</c:v>
                </c:pt>
                <c:pt idx="2">
                  <c:v>6.9135903356694266</c:v>
                </c:pt>
                <c:pt idx="3">
                  <c:v>7.1568364262130126</c:v>
                </c:pt>
                <c:pt idx="4">
                  <c:v>6.9733130963476393</c:v>
                </c:pt>
                <c:pt idx="5">
                  <c:v>7.0877013507045623</c:v>
                </c:pt>
                <c:pt idx="6">
                  <c:v>7.176246323720286</c:v>
                </c:pt>
                <c:pt idx="7">
                  <c:v>7.2428946497994584</c:v>
                </c:pt>
                <c:pt idx="8">
                  <c:v>7.300182404499469</c:v>
                </c:pt>
                <c:pt idx="9">
                  <c:v>7.6960422312020897</c:v>
                </c:pt>
                <c:pt idx="10">
                  <c:v>7.8122478267048905</c:v>
                </c:pt>
                <c:pt idx="11">
                  <c:v>7.9353161905597771</c:v>
                </c:pt>
                <c:pt idx="12">
                  <c:v>8.0683793397172732</c:v>
                </c:pt>
                <c:pt idx="13">
                  <c:v>8.2102917814405352</c:v>
                </c:pt>
                <c:pt idx="14">
                  <c:v>8.3753751313285374</c:v>
                </c:pt>
                <c:pt idx="15">
                  <c:v>8.5370732430231744</c:v>
                </c:pt>
                <c:pt idx="16">
                  <c:v>8.7218232404728706</c:v>
                </c:pt>
                <c:pt idx="17">
                  <c:v>8.8870156162740503</c:v>
                </c:pt>
                <c:pt idx="18">
                  <c:v>9.0440569393838306</c:v>
                </c:pt>
                <c:pt idx="19">
                  <c:v>9.2124856551697345</c:v>
                </c:pt>
                <c:pt idx="20">
                  <c:v>9.3837053546614229</c:v>
                </c:pt>
                <c:pt idx="21">
                  <c:v>9.5290084232229795</c:v>
                </c:pt>
                <c:pt idx="22">
                  <c:v>9.7077093627695934</c:v>
                </c:pt>
                <c:pt idx="23">
                  <c:v>9.866944564907083</c:v>
                </c:pt>
                <c:pt idx="24">
                  <c:v>10.055899051520658</c:v>
                </c:pt>
                <c:pt idx="25">
                  <c:v>10.219663969247245</c:v>
                </c:pt>
                <c:pt idx="26">
                  <c:v>10.384766722405304</c:v>
                </c:pt>
                <c:pt idx="27">
                  <c:v>10.556399241324778</c:v>
                </c:pt>
                <c:pt idx="28">
                  <c:v>10.730527392677379</c:v>
                </c:pt>
                <c:pt idx="29">
                  <c:v>10.924161550271542</c:v>
                </c:pt>
                <c:pt idx="30">
                  <c:v>11.10548681855839</c:v>
                </c:pt>
                <c:pt idx="31">
                  <c:v>11.288380668854584</c:v>
                </c:pt>
                <c:pt idx="32">
                  <c:v>11.477872591305394</c:v>
                </c:pt>
                <c:pt idx="33">
                  <c:v>11.670742140908938</c:v>
                </c:pt>
                <c:pt idx="34">
                  <c:v>11.869553511359284</c:v>
                </c:pt>
                <c:pt idx="35">
                  <c:v>12.065730312495292</c:v>
                </c:pt>
                <c:pt idx="36">
                  <c:v>12.265375939509443</c:v>
                </c:pt>
                <c:pt idx="37">
                  <c:v>12.468554898162864</c:v>
                </c:pt>
                <c:pt idx="38">
                  <c:v>12.674746998524938</c:v>
                </c:pt>
                <c:pt idx="39">
                  <c:v>12.883469829386724</c:v>
                </c:pt>
                <c:pt idx="40">
                  <c:v>13.095158313798533</c:v>
                </c:pt>
                <c:pt idx="41">
                  <c:v>13.310035670325297</c:v>
                </c:pt>
                <c:pt idx="42">
                  <c:v>13.528225117231814</c:v>
                </c:pt>
                <c:pt idx="43">
                  <c:v>13.749411691602846</c:v>
                </c:pt>
                <c:pt idx="44">
                  <c:v>13.973671763088598</c:v>
                </c:pt>
                <c:pt idx="45">
                  <c:v>14.200907363108911</c:v>
                </c:pt>
                <c:pt idx="46">
                  <c:v>14.431512663810128</c:v>
                </c:pt>
                <c:pt idx="47">
                  <c:v>14.665470488872515</c:v>
                </c:pt>
                <c:pt idx="48">
                  <c:v>14.902776799507436</c:v>
                </c:pt>
              </c:numCache>
            </c:numRef>
          </c:yVal>
          <c:smooth val="1"/>
          <c:extLst>
            <c:ext xmlns:c16="http://schemas.microsoft.com/office/drawing/2014/chart" uri="{C3380CC4-5D6E-409C-BE32-E72D297353CC}">
              <c16:uniqueId val="{00000007-6679-47A3-B9D1-CE67CCB1BD59}"/>
            </c:ext>
          </c:extLst>
        </c:ser>
        <c:ser>
          <c:idx val="8"/>
          <c:order val="8"/>
          <c:tx>
            <c:strRef>
              <c:f>'Políticas anunciadas - Valores'!$C$42:$D$42</c:f>
              <c:strCache>
                <c:ptCount val="2"/>
                <c:pt idx="0">
                  <c:v>Rendimiento de legumbres</c:v>
                </c:pt>
                <c:pt idx="1">
                  <c:v>Mton</c:v>
                </c:pt>
              </c:strCache>
            </c:strRef>
          </c:tx>
          <c:spPr>
            <a:ln w="19050" cap="rnd">
              <a:solidFill>
                <a:schemeClr val="accent3">
                  <a:lumMod val="60000"/>
                </a:schemeClr>
              </a:solidFill>
              <a:round/>
            </a:ln>
            <a:effectLst/>
          </c:spPr>
          <c:marker>
            <c:symbol val="none"/>
          </c:marker>
          <c:xVal>
            <c:strRef>
              <c:f>'Políticas anunciadas - Valores'!#REF!</c:f>
              <c:strCache>
                <c:ptCount val="1"/>
                <c:pt idx="0">
                  <c:v>#REF!</c:v>
                </c:pt>
              </c:strCache>
            </c:strRef>
          </c:xVal>
          <c:yVal>
            <c:numRef>
              <c:f>'Políticas anunciadas - Valores'!$F$42:$BB$42</c:f>
              <c:numCache>
                <c:formatCode>0.00</c:formatCode>
                <c:ptCount val="49"/>
                <c:pt idx="0">
                  <c:v>1.4564682068405868</c:v>
                </c:pt>
                <c:pt idx="1">
                  <c:v>1.5240355803246368</c:v>
                </c:pt>
                <c:pt idx="2">
                  <c:v>1.4941035557752544</c:v>
                </c:pt>
                <c:pt idx="3">
                  <c:v>1.5466717339813778</c:v>
                </c:pt>
                <c:pt idx="4">
                  <c:v>1.507010306791388</c:v>
                </c:pt>
                <c:pt idx="5">
                  <c:v>1.5317308773308131</c:v>
                </c:pt>
                <c:pt idx="6">
                  <c:v>1.5508664281236133</c:v>
                </c:pt>
                <c:pt idx="7">
                  <c:v>1.5652698706399564</c:v>
                </c:pt>
                <c:pt idx="8">
                  <c:v>1.5776503898555745</c:v>
                </c:pt>
                <c:pt idx="9">
                  <c:v>1.6632000892083769</c:v>
                </c:pt>
                <c:pt idx="10">
                  <c:v>1.6883134073270303</c:v>
                </c:pt>
                <c:pt idx="11">
                  <c:v>1.7149098458070988</c:v>
                </c:pt>
                <c:pt idx="12">
                  <c:v>1.7436662682513302</c:v>
                </c:pt>
                <c:pt idx="13">
                  <c:v>1.7743351209737042</c:v>
                </c:pt>
                <c:pt idx="14">
                  <c:v>1.810011463957812</c:v>
                </c:pt>
                <c:pt idx="15">
                  <c:v>1.8449562194199118</c:v>
                </c:pt>
                <c:pt idx="16">
                  <c:v>1.8848827430808386</c:v>
                </c:pt>
                <c:pt idx="17">
                  <c:v>1.9205826477740791</c:v>
                </c:pt>
                <c:pt idx="18">
                  <c:v>1.9545210195707723</c:v>
                </c:pt>
                <c:pt idx="19">
                  <c:v>1.9909203332315826</c:v>
                </c:pt>
                <c:pt idx="20">
                  <c:v>2.0279228094282771</c:v>
                </c:pt>
                <c:pt idx="21">
                  <c:v>2.0593244142185987</c:v>
                </c:pt>
                <c:pt idx="22">
                  <c:v>2.0979436693716629</c:v>
                </c:pt>
                <c:pt idx="23">
                  <c:v>2.1323561627603356</c:v>
                </c:pt>
                <c:pt idx="24">
                  <c:v>2.1731913231649762</c:v>
                </c:pt>
                <c:pt idx="25">
                  <c:v>2.2085827383352012</c:v>
                </c:pt>
                <c:pt idx="26">
                  <c:v>2.2442632745811859</c:v>
                </c:pt>
                <c:pt idx="27">
                  <c:v>2.2813549656351388</c:v>
                </c:pt>
                <c:pt idx="28">
                  <c:v>2.3189859905389745</c:v>
                </c:pt>
                <c:pt idx="29">
                  <c:v>2.3608324797485452</c:v>
                </c:pt>
                <c:pt idx="30">
                  <c:v>2.400018881450932</c:v>
                </c:pt>
                <c:pt idx="31">
                  <c:v>2.4395442711239541</c:v>
                </c:pt>
                <c:pt idx="32">
                  <c:v>2.4804955773741577</c:v>
                </c:pt>
                <c:pt idx="33">
                  <c:v>2.5221768263160684</c:v>
                </c:pt>
                <c:pt idx="34">
                  <c:v>2.5651421686485265</c:v>
                </c:pt>
                <c:pt idx="35">
                  <c:v>2.607538151330012</c:v>
                </c:pt>
                <c:pt idx="36">
                  <c:v>2.6506837857593251</c:v>
                </c:pt>
                <c:pt idx="37">
                  <c:v>2.6945930123469304</c:v>
                </c:pt>
                <c:pt idx="38">
                  <c:v>2.739153412278974</c:v>
                </c:pt>
                <c:pt idx="39">
                  <c:v>2.7842607311423904</c:v>
                </c:pt>
                <c:pt idx="40">
                  <c:v>2.8300089606324343</c:v>
                </c:pt>
                <c:pt idx="41">
                  <c:v>2.8764463407568868</c:v>
                </c:pt>
                <c:pt idx="42">
                  <c:v>2.9235995003494852</c:v>
                </c:pt>
                <c:pt idx="43">
                  <c:v>2.9714003724307352</c:v>
                </c:pt>
                <c:pt idx="44">
                  <c:v>3.0198654613291258</c:v>
                </c:pt>
                <c:pt idx="45">
                  <c:v>3.0689735949478361</c:v>
                </c:pt>
                <c:pt idx="46">
                  <c:v>3.1188099582597713</c:v>
                </c:pt>
                <c:pt idx="47">
                  <c:v>3.169370839271723</c:v>
                </c:pt>
                <c:pt idx="48">
                  <c:v>3.2206553651566678</c:v>
                </c:pt>
              </c:numCache>
            </c:numRef>
          </c:yVal>
          <c:smooth val="1"/>
          <c:extLst>
            <c:ext xmlns:c16="http://schemas.microsoft.com/office/drawing/2014/chart" uri="{C3380CC4-5D6E-409C-BE32-E72D297353CC}">
              <c16:uniqueId val="{00000008-6679-47A3-B9D1-CE67CCB1BD59}"/>
            </c:ext>
          </c:extLst>
        </c:ser>
        <c:ser>
          <c:idx val="9"/>
          <c:order val="9"/>
          <c:tx>
            <c:strRef>
              <c:f>'Políticas anunciadas - Valores'!$C$43:$D$43</c:f>
              <c:strCache>
                <c:ptCount val="2"/>
                <c:pt idx="0">
                  <c:v>Rendimiento de cereales y pseudocereales</c:v>
                </c:pt>
                <c:pt idx="1">
                  <c:v>Mton</c:v>
                </c:pt>
              </c:strCache>
            </c:strRef>
          </c:tx>
          <c:spPr>
            <a:ln w="19050" cap="rnd">
              <a:solidFill>
                <a:schemeClr val="accent4">
                  <a:lumMod val="60000"/>
                </a:schemeClr>
              </a:solidFill>
              <a:round/>
            </a:ln>
            <a:effectLst/>
          </c:spPr>
          <c:marker>
            <c:symbol val="none"/>
          </c:marker>
          <c:xVal>
            <c:strRef>
              <c:f>'Políticas anunciadas - Valores'!#REF!</c:f>
              <c:strCache>
                <c:ptCount val="1"/>
                <c:pt idx="0">
                  <c:v>#REF!</c:v>
                </c:pt>
              </c:strCache>
            </c:strRef>
          </c:xVal>
          <c:yVal>
            <c:numRef>
              <c:f>'Políticas anunciadas - Valores'!$F$43:$BB$43</c:f>
              <c:numCache>
                <c:formatCode>0.00</c:formatCode>
                <c:ptCount val="49"/>
                <c:pt idx="0">
                  <c:v>1.5353424062909866</c:v>
                </c:pt>
                <c:pt idx="1">
                  <c:v>1.6065688520894823</c:v>
                </c:pt>
                <c:pt idx="2">
                  <c:v>1.5750158759373303</c:v>
                </c:pt>
                <c:pt idx="3">
                  <c:v>1.6304308536500267</c:v>
                </c:pt>
                <c:pt idx="4">
                  <c:v>1.5886215846438005</c:v>
                </c:pt>
                <c:pt idx="5">
                  <c:v>1.6146808834864574</c:v>
                </c:pt>
                <c:pt idx="6">
                  <c:v>1.6348527090449787</c:v>
                </c:pt>
                <c:pt idx="7">
                  <c:v>1.6500361617204662</c:v>
                </c:pt>
                <c:pt idx="8">
                  <c:v>1.6630871408454224</c:v>
                </c:pt>
                <c:pt idx="9">
                  <c:v>1.7532697350448014</c:v>
                </c:pt>
                <c:pt idx="10">
                  <c:v>1.7797430504863274</c:v>
                </c:pt>
                <c:pt idx="11">
                  <c:v>1.8077798038208466</c:v>
                </c:pt>
                <c:pt idx="12">
                  <c:v>1.8380935138108645</c:v>
                </c:pt>
                <c:pt idx="13">
                  <c:v>1.870423220642637</c:v>
                </c:pt>
                <c:pt idx="14">
                  <c:v>1.9080315954960112</c:v>
                </c:pt>
                <c:pt idx="15">
                  <c:v>1.944868764125194</c:v>
                </c:pt>
                <c:pt idx="16">
                  <c:v>1.9869574857495245</c:v>
                </c:pt>
                <c:pt idx="17">
                  <c:v>2.0245906982828608</c:v>
                </c:pt>
                <c:pt idx="18">
                  <c:v>2.0603669831170932</c:v>
                </c:pt>
                <c:pt idx="19">
                  <c:v>2.098737480709044</c:v>
                </c:pt>
                <c:pt idx="20">
                  <c:v>2.1377438047576782</c:v>
                </c:pt>
                <c:pt idx="21">
                  <c:v>2.1708459454248983</c:v>
                </c:pt>
                <c:pt idx="22">
                  <c:v>2.2115566041659447</c:v>
                </c:pt>
                <c:pt idx="23">
                  <c:v>2.2478326863747342</c:v>
                </c:pt>
                <c:pt idx="24">
                  <c:v>2.2908792514439029</c:v>
                </c:pt>
                <c:pt idx="25">
                  <c:v>2.3281872683812375</c:v>
                </c:pt>
                <c:pt idx="26">
                  <c:v>2.3658000635801777</c:v>
                </c:pt>
                <c:pt idx="27">
                  <c:v>2.4049004338654396</c:v>
                </c:pt>
                <c:pt idx="28">
                  <c:v>2.4445693453155437</c:v>
                </c:pt>
                <c:pt idx="29">
                  <c:v>2.4886820071203779</c:v>
                </c:pt>
                <c:pt idx="30">
                  <c:v>2.529990525906475</c:v>
                </c:pt>
                <c:pt idx="31">
                  <c:v>2.5716563903621128</c:v>
                </c:pt>
                <c:pt idx="32">
                  <c:v>2.6148253910884214</c:v>
                </c:pt>
                <c:pt idx="33">
                  <c:v>2.6587638641337801</c:v>
                </c:pt>
                <c:pt idx="34">
                  <c:v>2.7040559699099362</c:v>
                </c:pt>
                <c:pt idx="35">
                  <c:v>2.748747882690143</c:v>
                </c:pt>
                <c:pt idx="36">
                  <c:v>2.7942300441781369</c:v>
                </c:pt>
                <c:pt idx="37">
                  <c:v>2.8405171497193078</c:v>
                </c:pt>
                <c:pt idx="38">
                  <c:v>2.8874906925234871</c:v>
                </c:pt>
                <c:pt idx="39">
                  <c:v>2.9350407723397316</c:v>
                </c:pt>
                <c:pt idx="40">
                  <c:v>2.9832664709295837</c:v>
                </c:pt>
                <c:pt idx="41">
                  <c:v>3.0322186407107465</c:v>
                </c:pt>
                <c:pt idx="42">
                  <c:v>3.0819253525861581</c:v>
                </c:pt>
                <c:pt idx="43">
                  <c:v>3.1323148534481349</c:v>
                </c:pt>
                <c:pt idx="44">
                  <c:v>3.1834045414075955</c:v>
                </c:pt>
                <c:pt idx="45">
                  <c:v>3.2351720978049747</c:v>
                </c:pt>
                <c:pt idx="46">
                  <c:v>3.2877073207564731</c:v>
                </c:pt>
                <c:pt idx="47">
                  <c:v>3.3410062972480192</c:v>
                </c:pt>
                <c:pt idx="48">
                  <c:v>3.3950681071851458</c:v>
                </c:pt>
              </c:numCache>
            </c:numRef>
          </c:yVal>
          <c:smooth val="1"/>
          <c:extLst>
            <c:ext xmlns:c16="http://schemas.microsoft.com/office/drawing/2014/chart" uri="{C3380CC4-5D6E-409C-BE32-E72D297353CC}">
              <c16:uniqueId val="{00000009-6679-47A3-B9D1-CE67CCB1BD59}"/>
            </c:ext>
          </c:extLst>
        </c:ser>
        <c:ser>
          <c:idx val="10"/>
          <c:order val="10"/>
          <c:tx>
            <c:strRef>
              <c:f>'Políticas anunciadas - Valores'!$C$44:$D$44</c:f>
              <c:strCache>
                <c:ptCount val="2"/>
                <c:pt idx="0">
                  <c:v>Rendimiento de tubérculos</c:v>
                </c:pt>
                <c:pt idx="1">
                  <c:v>Mton</c:v>
                </c:pt>
              </c:strCache>
            </c:strRef>
          </c:tx>
          <c:spPr>
            <a:ln w="19050" cap="rnd">
              <a:solidFill>
                <a:schemeClr val="accent5">
                  <a:lumMod val="60000"/>
                </a:schemeClr>
              </a:solidFill>
              <a:round/>
            </a:ln>
            <a:effectLst/>
          </c:spPr>
          <c:marker>
            <c:symbol val="none"/>
          </c:marker>
          <c:xVal>
            <c:strRef>
              <c:f>'Políticas anunciadas - Valores'!#REF!</c:f>
              <c:strCache>
                <c:ptCount val="1"/>
                <c:pt idx="0">
                  <c:v>#REF!</c:v>
                </c:pt>
              </c:strCache>
            </c:strRef>
          </c:xVal>
          <c:yVal>
            <c:numRef>
              <c:f>'Políticas anunciadas - Valores'!$F$44:$BB$44</c:f>
              <c:numCache>
                <c:formatCode>0.00</c:formatCode>
                <c:ptCount val="49"/>
                <c:pt idx="0">
                  <c:v>9.594612121432462</c:v>
                </c:pt>
                <c:pt idx="1">
                  <c:v>10.039718123471253</c:v>
                </c:pt>
                <c:pt idx="2">
                  <c:v>9.8425382851392591</c:v>
                </c:pt>
                <c:pt idx="3">
                  <c:v>10.188835772066342</c:v>
                </c:pt>
                <c:pt idx="4">
                  <c:v>9.9275626400589783</c:v>
                </c:pt>
                <c:pt idx="5">
                  <c:v>10.090411567781747</c:v>
                </c:pt>
                <c:pt idx="6">
                  <c:v>10.21646868782363</c:v>
                </c:pt>
                <c:pt idx="7">
                  <c:v>10.311352629339549</c:v>
                </c:pt>
                <c:pt idx="8">
                  <c:v>10.392910386095169</c:v>
                </c:pt>
                <c:pt idx="9">
                  <c:v>10.956476537790193</c:v>
                </c:pt>
                <c:pt idx="10">
                  <c:v>11.121912724655752</c:v>
                </c:pt>
                <c:pt idx="11">
                  <c:v>11.297119097049796</c:v>
                </c:pt>
                <c:pt idx="12">
                  <c:v>11.486554553351972</c:v>
                </c:pt>
                <c:pt idx="13">
                  <c:v>11.688588311932135</c:v>
                </c:pt>
                <c:pt idx="14">
                  <c:v>11.923609352031754</c:v>
                </c:pt>
                <c:pt idx="15">
                  <c:v>12.153810995131437</c:v>
                </c:pt>
                <c:pt idx="16">
                  <c:v>12.416830473404003</c:v>
                </c:pt>
                <c:pt idx="17">
                  <c:v>12.652006728330136</c:v>
                </c:pt>
                <c:pt idx="18">
                  <c:v>12.875578730721173</c:v>
                </c:pt>
                <c:pt idx="19">
                  <c:v>13.115362403596125</c:v>
                </c:pt>
                <c:pt idx="20">
                  <c:v>13.359119462605296</c:v>
                </c:pt>
                <c:pt idx="21">
                  <c:v>13.565980289733959</c:v>
                </c:pt>
                <c:pt idx="22">
                  <c:v>13.820388021994772</c:v>
                </c:pt>
                <c:pt idx="23">
                  <c:v>14.047083341978373</c:v>
                </c:pt>
                <c:pt idx="24">
                  <c:v>14.316088544535386</c:v>
                </c:pt>
                <c:pt idx="25">
                  <c:v>14.549232597657898</c:v>
                </c:pt>
                <c:pt idx="26">
                  <c:v>14.784281261238103</c:v>
                </c:pt>
                <c:pt idx="27">
                  <c:v>15.028626030948301</c:v>
                </c:pt>
                <c:pt idx="28">
                  <c:v>15.276523709722545</c:v>
                </c:pt>
                <c:pt idx="29">
                  <c:v>15.552191129528765</c:v>
                </c:pt>
                <c:pt idx="30">
                  <c:v>15.810334989451826</c:v>
                </c:pt>
                <c:pt idx="31">
                  <c:v>16.070711962378518</c:v>
                </c:pt>
                <c:pt idx="32">
                  <c:v>16.340482285885276</c:v>
                </c:pt>
                <c:pt idx="33">
                  <c:v>16.615061170928026</c:v>
                </c:pt>
                <c:pt idx="34">
                  <c:v>16.898099133863539</c:v>
                </c:pt>
                <c:pt idx="35">
                  <c:v>17.177386390135482</c:v>
                </c:pt>
                <c:pt idx="36">
                  <c:v>17.461612043080127</c:v>
                </c:pt>
                <c:pt idx="37">
                  <c:v>17.750867926374713</c:v>
                </c:pt>
                <c:pt idx="38">
                  <c:v>18.044413471217947</c:v>
                </c:pt>
                <c:pt idx="39">
                  <c:v>18.341561892515152</c:v>
                </c:pt>
                <c:pt idx="40">
                  <c:v>18.642932368806843</c:v>
                </c:pt>
                <c:pt idx="41">
                  <c:v>18.948842685377457</c:v>
                </c:pt>
                <c:pt idx="42">
                  <c:v>19.259468262005985</c:v>
                </c:pt>
                <c:pt idx="43">
                  <c:v>19.574360701491972</c:v>
                </c:pt>
                <c:pt idx="44">
                  <c:v>19.893628727547615</c:v>
                </c:pt>
                <c:pt idx="45">
                  <c:v>20.217132867127205</c:v>
                </c:pt>
                <c:pt idx="46">
                  <c:v>20.545434283714975</c:v>
                </c:pt>
                <c:pt idx="47">
                  <c:v>20.8785085242299</c:v>
                </c:pt>
                <c:pt idx="48">
                  <c:v>21.2163498388474</c:v>
                </c:pt>
              </c:numCache>
            </c:numRef>
          </c:yVal>
          <c:smooth val="1"/>
          <c:extLst>
            <c:ext xmlns:c16="http://schemas.microsoft.com/office/drawing/2014/chart" uri="{C3380CC4-5D6E-409C-BE32-E72D297353CC}">
              <c16:uniqueId val="{0000000A-6679-47A3-B9D1-CE67CCB1BD59}"/>
            </c:ext>
          </c:extLst>
        </c:ser>
        <c:ser>
          <c:idx val="11"/>
          <c:order val="11"/>
          <c:tx>
            <c:strRef>
              <c:f>'Políticas anunciadas - Valores'!$C$45:$D$45</c:f>
              <c:strCache>
                <c:ptCount val="2"/>
                <c:pt idx="0">
                  <c:v>Rendimiento de fruta fresca</c:v>
                </c:pt>
                <c:pt idx="1">
                  <c:v>Mton</c:v>
                </c:pt>
              </c:strCache>
            </c:strRef>
          </c:tx>
          <c:spPr>
            <a:ln w="19050" cap="rnd">
              <a:solidFill>
                <a:schemeClr val="accent6">
                  <a:lumMod val="60000"/>
                </a:schemeClr>
              </a:solidFill>
              <a:round/>
            </a:ln>
            <a:effectLst/>
          </c:spPr>
          <c:marker>
            <c:symbol val="none"/>
          </c:marker>
          <c:xVal>
            <c:strRef>
              <c:f>'Políticas anunciadas - Valores'!#REF!</c:f>
              <c:strCache>
                <c:ptCount val="1"/>
                <c:pt idx="0">
                  <c:v>#REF!</c:v>
                </c:pt>
              </c:strCache>
            </c:strRef>
          </c:xVal>
          <c:yVal>
            <c:numRef>
              <c:f>'Políticas anunciadas - Valores'!$F$45:$BB$45</c:f>
              <c:numCache>
                <c:formatCode>0.00</c:formatCode>
                <c:ptCount val="49"/>
                <c:pt idx="0">
                  <c:v>6.6196677452946231</c:v>
                </c:pt>
                <c:pt idx="1">
                  <c:v>6.926762373784233</c:v>
                </c:pt>
                <c:pt idx="2">
                  <c:v>6.7907209164216162</c:v>
                </c:pt>
                <c:pt idx="3">
                  <c:v>7.0296439990303536</c:v>
                </c:pt>
                <c:pt idx="4">
                  <c:v>6.8493822747655662</c:v>
                </c:pt>
                <c:pt idx="5">
                  <c:v>6.9617376030017306</c:v>
                </c:pt>
                <c:pt idx="6">
                  <c:v>7.0487089407738921</c:v>
                </c:pt>
                <c:pt idx="7">
                  <c:v>7.1141727822768033</c:v>
                </c:pt>
                <c:pt idx="8">
                  <c:v>7.1704424099533375</c:v>
                </c:pt>
                <c:pt idx="9">
                  <c:v>7.5592669533011518</c:v>
                </c:pt>
                <c:pt idx="10">
                  <c:v>7.6734073246093537</c:v>
                </c:pt>
                <c:pt idx="11">
                  <c:v>7.7942884980667113</c:v>
                </c:pt>
                <c:pt idx="12">
                  <c:v>7.9249868279238926</c:v>
                </c:pt>
                <c:pt idx="13">
                  <c:v>8.0643771793218679</c:v>
                </c:pt>
                <c:pt idx="14">
                  <c:v>8.2265266418455063</c:v>
                </c:pt>
                <c:pt idx="15">
                  <c:v>8.3853510291635516</c:v>
                </c:pt>
                <c:pt idx="16">
                  <c:v>8.5668176204826363</c:v>
                </c:pt>
                <c:pt idx="17">
                  <c:v>8.7290741712937034</c:v>
                </c:pt>
                <c:pt idx="18">
                  <c:v>8.883324531209027</c:v>
                </c:pt>
                <c:pt idx="19">
                  <c:v>9.0487599052595247</c:v>
                </c:pt>
                <c:pt idx="20">
                  <c:v>9.2169366612126336</c:v>
                </c:pt>
                <c:pt idx="21">
                  <c:v>9.3596573806932835</c:v>
                </c:pt>
                <c:pt idx="22">
                  <c:v>9.5351824189216128</c:v>
                </c:pt>
                <c:pt idx="23">
                  <c:v>9.6915876679001052</c:v>
                </c:pt>
                <c:pt idx="24">
                  <c:v>9.8771840255376713</c:v>
                </c:pt>
                <c:pt idx="25">
                  <c:v>10.038038487284471</c:v>
                </c:pt>
                <c:pt idx="26">
                  <c:v>10.200207008240188</c:v>
                </c:pt>
                <c:pt idx="27">
                  <c:v>10.368789246929015</c:v>
                </c:pt>
                <c:pt idx="28">
                  <c:v>10.539822765277256</c:v>
                </c:pt>
                <c:pt idx="29">
                  <c:v>10.73001562604372</c:v>
                </c:pt>
                <c:pt idx="30">
                  <c:v>10.908118353027476</c:v>
                </c:pt>
                <c:pt idx="31">
                  <c:v>11.087761784933395</c:v>
                </c:pt>
                <c:pt idx="32">
                  <c:v>11.273886027013623</c:v>
                </c:pt>
                <c:pt idx="33">
                  <c:v>11.463327868523427</c:v>
                </c:pt>
                <c:pt idx="34">
                  <c:v>11.658605931901603</c:v>
                </c:pt>
                <c:pt idx="35">
                  <c:v>11.851296247947355</c:v>
                </c:pt>
                <c:pt idx="36">
                  <c:v>12.047393741349939</c:v>
                </c:pt>
                <c:pt idx="37">
                  <c:v>12.246961771463909</c:v>
                </c:pt>
                <c:pt idx="38">
                  <c:v>12.44948939325625</c:v>
                </c:pt>
                <c:pt idx="39">
                  <c:v>12.654502769006207</c:v>
                </c:pt>
                <c:pt idx="40">
                  <c:v>12.862429092242957</c:v>
                </c:pt>
                <c:pt idx="41">
                  <c:v>13.073487614455843</c:v>
                </c:pt>
                <c:pt idx="42">
                  <c:v>13.287799364055203</c:v>
                </c:pt>
                <c:pt idx="43">
                  <c:v>13.505054975696469</c:v>
                </c:pt>
                <c:pt idx="44">
                  <c:v>13.725329461776361</c:v>
                </c:pt>
                <c:pt idx="45">
                  <c:v>13.948526594827804</c:v>
                </c:pt>
                <c:pt idx="46">
                  <c:v>14.175033541707498</c:v>
                </c:pt>
                <c:pt idx="47">
                  <c:v>14.40483343135598</c:v>
                </c:pt>
                <c:pt idx="48">
                  <c:v>14.637922296762611</c:v>
                </c:pt>
              </c:numCache>
            </c:numRef>
          </c:yVal>
          <c:smooth val="1"/>
          <c:extLst>
            <c:ext xmlns:c16="http://schemas.microsoft.com/office/drawing/2014/chart" uri="{C3380CC4-5D6E-409C-BE32-E72D297353CC}">
              <c16:uniqueId val="{0000000B-6679-47A3-B9D1-CE67CCB1BD59}"/>
            </c:ext>
          </c:extLst>
        </c:ser>
        <c:ser>
          <c:idx val="12"/>
          <c:order val="12"/>
          <c:tx>
            <c:strRef>
              <c:f>'Políticas anunciadas - Valores'!$C$46:$D$46</c:f>
              <c:strCache>
                <c:ptCount val="2"/>
                <c:pt idx="0">
                  <c:v>Rendimiento de verduras</c:v>
                </c:pt>
                <c:pt idx="1">
                  <c:v>Mton</c:v>
                </c:pt>
              </c:strCache>
            </c:strRef>
          </c:tx>
          <c:spPr>
            <a:ln w="19050" cap="rnd">
              <a:solidFill>
                <a:schemeClr val="accent1">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Valores'!$F$46:$BB$46</c:f>
              <c:numCache>
                <c:formatCode>0.00</c:formatCode>
                <c:ptCount val="49"/>
                <c:pt idx="0">
                  <c:v>15.046802725410027</c:v>
                </c:pt>
                <c:pt idx="1">
                  <c:v>15.744842637790947</c:v>
                </c:pt>
                <c:pt idx="2">
                  <c:v>15.43561428220352</c:v>
                </c:pt>
                <c:pt idx="3">
                  <c:v>15.97869720250808</c:v>
                </c:pt>
                <c:pt idx="4">
                  <c:v>15.568954189970553</c:v>
                </c:pt>
                <c:pt idx="5">
                  <c:v>15.824342907979847</c:v>
                </c:pt>
                <c:pt idx="6">
                  <c:v>16.022032673172809</c:v>
                </c:pt>
                <c:pt idx="7">
                  <c:v>16.170834931328734</c:v>
                </c:pt>
                <c:pt idx="8">
                  <c:v>16.298738327640869</c:v>
                </c:pt>
                <c:pt idx="9">
                  <c:v>17.182554015023499</c:v>
                </c:pt>
                <c:pt idx="10">
                  <c:v>17.442000216277386</c:v>
                </c:pt>
                <c:pt idx="11">
                  <c:v>17.716768564208714</c:v>
                </c:pt>
                <c:pt idx="12">
                  <c:v>18.013851750490904</c:v>
                </c:pt>
                <c:pt idx="13">
                  <c:v>18.330692292948907</c:v>
                </c:pt>
                <c:pt idx="14">
                  <c:v>18.699265319345692</c:v>
                </c:pt>
                <c:pt idx="15">
                  <c:v>19.060280300144004</c:v>
                </c:pt>
                <c:pt idx="16">
                  <c:v>19.472762029725033</c:v>
                </c:pt>
                <c:pt idx="17">
                  <c:v>19.84157847261902</c:v>
                </c:pt>
                <c:pt idx="18">
                  <c:v>20.192196483261498</c:v>
                </c:pt>
                <c:pt idx="19">
                  <c:v>20.568238534452309</c:v>
                </c:pt>
                <c:pt idx="20">
                  <c:v>20.950511870092843</c:v>
                </c:pt>
                <c:pt idx="21">
                  <c:v>21.274922489097158</c:v>
                </c:pt>
                <c:pt idx="22">
                  <c:v>21.673898801083368</c:v>
                </c:pt>
                <c:pt idx="23">
                  <c:v>22.029414971554438</c:v>
                </c:pt>
                <c:pt idx="24">
                  <c:v>22.451283845851361</c:v>
                </c:pt>
                <c:pt idx="25">
                  <c:v>22.816913277196544</c:v>
                </c:pt>
                <c:pt idx="26">
                  <c:v>23.185529624267236</c:v>
                </c:pt>
                <c:pt idx="27">
                  <c:v>23.568724640416175</c:v>
                </c:pt>
                <c:pt idx="28">
                  <c:v>23.957491525559025</c:v>
                </c:pt>
                <c:pt idx="29">
                  <c:v>24.389808458348977</c:v>
                </c:pt>
                <c:pt idx="30">
                  <c:v>24.794643972893809</c:v>
                </c:pt>
                <c:pt idx="31">
                  <c:v>25.202981579071299</c:v>
                </c:pt>
                <c:pt idx="32">
                  <c:v>25.626050358465605</c:v>
                </c:pt>
                <c:pt idx="33">
                  <c:v>26.056660190683029</c:v>
                </c:pt>
                <c:pt idx="34">
                  <c:v>26.500536017886006</c:v>
                </c:pt>
                <c:pt idx="35">
                  <c:v>26.938529778932136</c:v>
                </c:pt>
                <c:pt idx="36">
                  <c:v>27.384268207461794</c:v>
                </c:pt>
                <c:pt idx="37">
                  <c:v>27.837895322139577</c:v>
                </c:pt>
                <c:pt idx="38">
                  <c:v>28.29824972190865</c:v>
                </c:pt>
                <c:pt idx="39">
                  <c:v>28.764254352303084</c:v>
                </c:pt>
                <c:pt idx="40">
                  <c:v>29.236880243441963</c:v>
                </c:pt>
                <c:pt idx="41">
                  <c:v>29.716625763828723</c:v>
                </c:pt>
                <c:pt idx="42">
                  <c:v>30.203766016487364</c:v>
                </c:pt>
                <c:pt idx="43">
                  <c:v>30.697597800065644</c:v>
                </c:pt>
                <c:pt idx="44">
                  <c:v>31.198291621117487</c:v>
                </c:pt>
                <c:pt idx="45">
                  <c:v>31.705628750279192</c:v>
                </c:pt>
                <c:pt idx="46">
                  <c:v>32.220489235241793</c:v>
                </c:pt>
                <c:pt idx="47">
                  <c:v>32.742834727327789</c:v>
                </c:pt>
                <c:pt idx="48">
                  <c:v>33.272656209343438</c:v>
                </c:pt>
              </c:numCache>
            </c:numRef>
          </c:yVal>
          <c:smooth val="1"/>
          <c:extLst>
            <c:ext xmlns:c16="http://schemas.microsoft.com/office/drawing/2014/chart" uri="{C3380CC4-5D6E-409C-BE32-E72D297353CC}">
              <c16:uniqueId val="{0000000C-6679-47A3-B9D1-CE67CCB1BD59}"/>
            </c:ext>
          </c:extLst>
        </c:ser>
        <c:ser>
          <c:idx val="13"/>
          <c:order val="13"/>
          <c:tx>
            <c:strRef>
              <c:f>'Políticas anunciadas - Valores'!$C$47:$D$47</c:f>
              <c:strCache>
                <c:ptCount val="2"/>
                <c:pt idx="0">
                  <c:v>Rendimiento de florícola</c:v>
                </c:pt>
                <c:pt idx="1">
                  <c:v>Mton</c:v>
                </c:pt>
              </c:strCache>
            </c:strRef>
          </c:tx>
          <c:spPr>
            <a:ln w="19050" cap="rnd">
              <a:solidFill>
                <a:schemeClr val="accent2">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Valores'!$F$47:$BB$47</c:f>
              <c:numCache>
                <c:formatCode>0.00</c:formatCode>
                <c:ptCount val="49"/>
                <c:pt idx="0">
                  <c:v>64.833331656130355</c:v>
                </c:pt>
                <c:pt idx="1">
                  <c:v>67.841030632085079</c:v>
                </c:pt>
                <c:pt idx="2">
                  <c:v>66.508634314997508</c:v>
                </c:pt>
                <c:pt idx="3">
                  <c:v>68.848658021789745</c:v>
                </c:pt>
                <c:pt idx="4">
                  <c:v>67.083166368153172</c:v>
                </c:pt>
                <c:pt idx="5">
                  <c:v>68.183579642527334</c:v>
                </c:pt>
                <c:pt idx="6">
                  <c:v>69.035380941824855</c:v>
                </c:pt>
                <c:pt idx="7">
                  <c:v>69.676536829242238</c:v>
                </c:pt>
                <c:pt idx="8">
                  <c:v>70.227644161768524</c:v>
                </c:pt>
                <c:pt idx="9">
                  <c:v>74.03580969890308</c:v>
                </c:pt>
                <c:pt idx="10">
                  <c:v>75.153705767574891</c:v>
                </c:pt>
                <c:pt idx="11">
                  <c:v>76.337621563849382</c:v>
                </c:pt>
                <c:pt idx="12">
                  <c:v>77.61768704335266</c:v>
                </c:pt>
                <c:pt idx="13">
                  <c:v>78.982882583306036</c:v>
                </c:pt>
                <c:pt idx="14">
                  <c:v>80.570981908854648</c:v>
                </c:pt>
                <c:pt idx="15">
                  <c:v>82.126515294256365</c:v>
                </c:pt>
                <c:pt idx="16">
                  <c:v>83.903807471474849</c:v>
                </c:pt>
                <c:pt idx="17">
                  <c:v>85.492955624656915</c:v>
                </c:pt>
                <c:pt idx="18">
                  <c:v>87.003690774404603</c:v>
                </c:pt>
                <c:pt idx="19">
                  <c:v>88.623972469221684</c:v>
                </c:pt>
                <c:pt idx="20">
                  <c:v>90.271103385015806</c:v>
                </c:pt>
                <c:pt idx="21">
                  <c:v>91.668916703798743</c:v>
                </c:pt>
                <c:pt idx="22">
                  <c:v>93.38801703560938</c:v>
                </c:pt>
                <c:pt idx="23">
                  <c:v>94.919857268374855</c:v>
                </c:pt>
                <c:pt idx="24">
                  <c:v>96.73759656766812</c:v>
                </c:pt>
                <c:pt idx="25">
                  <c:v>98.313012595793055</c:v>
                </c:pt>
                <c:pt idx="26">
                  <c:v>99.901298580505724</c:v>
                </c:pt>
                <c:pt idx="27">
                  <c:v>101.55240081294249</c:v>
                </c:pt>
                <c:pt idx="28">
                  <c:v>103.2275109915868</c:v>
                </c:pt>
                <c:pt idx="29">
                  <c:v>105.09026865483439</c:v>
                </c:pt>
                <c:pt idx="30">
                  <c:v>106.83461498937767</c:v>
                </c:pt>
                <c:pt idx="31">
                  <c:v>108.59405105909291</c:v>
                </c:pt>
                <c:pt idx="32">
                  <c:v>110.41696048300028</c:v>
                </c:pt>
                <c:pt idx="33">
                  <c:v>112.272362628959</c:v>
                </c:pt>
                <c:pt idx="34">
                  <c:v>114.18492500146833</c:v>
                </c:pt>
                <c:pt idx="35">
                  <c:v>116.07214285707728</c:v>
                </c:pt>
                <c:pt idx="36">
                  <c:v>117.99273076509468</c:v>
                </c:pt>
                <c:pt idx="37">
                  <c:v>119.9473092699655</c:v>
                </c:pt>
                <c:pt idx="38">
                  <c:v>121.93087415243617</c:v>
                </c:pt>
                <c:pt idx="39">
                  <c:v>123.93878462398328</c:v>
                </c:pt>
                <c:pt idx="40">
                  <c:v>125.97522463776345</c:v>
                </c:pt>
                <c:pt idx="41">
                  <c:v>128.04234155299042</c:v>
                </c:pt>
                <c:pt idx="42">
                  <c:v>130.14132072750522</c:v>
                </c:pt>
                <c:pt idx="43">
                  <c:v>132.2691322228338</c:v>
                </c:pt>
                <c:pt idx="44">
                  <c:v>134.42651071385436</c:v>
                </c:pt>
                <c:pt idx="45">
                  <c:v>136.61251374430969</c:v>
                </c:pt>
                <c:pt idx="46">
                  <c:v>138.83093324427739</c:v>
                </c:pt>
                <c:pt idx="47">
                  <c:v>141.08160397782177</c:v>
                </c:pt>
                <c:pt idx="48">
                  <c:v>143.36448709185734</c:v>
                </c:pt>
              </c:numCache>
            </c:numRef>
          </c:yVal>
          <c:smooth val="1"/>
          <c:extLst>
            <c:ext xmlns:c16="http://schemas.microsoft.com/office/drawing/2014/chart" uri="{C3380CC4-5D6E-409C-BE32-E72D297353CC}">
              <c16:uniqueId val="{0000000D-6679-47A3-B9D1-CE67CCB1BD59}"/>
            </c:ext>
          </c:extLst>
        </c:ser>
        <c:ser>
          <c:idx val="14"/>
          <c:order val="14"/>
          <c:tx>
            <c:strRef>
              <c:f>'Políticas anunciadas - Valores'!$C$48:$D$48</c:f>
              <c:strCache>
                <c:ptCount val="2"/>
                <c:pt idx="0">
                  <c:v>Rendimiento de arroz</c:v>
                </c:pt>
                <c:pt idx="1">
                  <c:v>Mton</c:v>
                </c:pt>
              </c:strCache>
            </c:strRef>
          </c:tx>
          <c:spPr>
            <a:ln w="19050" cap="rnd">
              <a:solidFill>
                <a:schemeClr val="accent3">
                  <a:lumMod val="80000"/>
                  <a:lumOff val="20000"/>
                </a:schemeClr>
              </a:solidFill>
              <a:round/>
            </a:ln>
            <a:effectLst/>
          </c:spPr>
          <c:marker>
            <c:symbol val="none"/>
          </c:marker>
          <c:xVal>
            <c:strRef>
              <c:f>'Políticas anunciadas - Valores'!#REF!</c:f>
              <c:strCache>
                <c:ptCount val="1"/>
                <c:pt idx="0">
                  <c:v>#REF!</c:v>
                </c:pt>
              </c:strCache>
            </c:strRef>
          </c:xVal>
          <c:yVal>
            <c:numRef>
              <c:f>'Políticas anunciadas - Valores'!$F$48:$BB$48</c:f>
              <c:numCache>
                <c:formatCode>0.00</c:formatCode>
                <c:ptCount val="49"/>
                <c:pt idx="0">
                  <c:v>4.548318720386761</c:v>
                </c:pt>
                <c:pt idx="1">
                  <c:v>4.7593208886877862</c:v>
                </c:pt>
                <c:pt idx="2">
                  <c:v>4.6658479333856233</c:v>
                </c:pt>
                <c:pt idx="3">
                  <c:v>4.8300099987905343</c:v>
                </c:pt>
                <c:pt idx="4">
                  <c:v>4.7061536654231206</c:v>
                </c:pt>
                <c:pt idx="5">
                  <c:v>4.7833520781553895</c:v>
                </c:pt>
                <c:pt idx="6">
                  <c:v>4.843109361896313</c:v>
                </c:pt>
                <c:pt idx="7">
                  <c:v>4.8880890236063381</c:v>
                </c:pt>
                <c:pt idx="8">
                  <c:v>4.9267514173695748</c:v>
                </c:pt>
                <c:pt idx="9">
                  <c:v>5.0133103489986368</c:v>
                </c:pt>
                <c:pt idx="10">
                  <c:v>5.0625137174100328</c:v>
                </c:pt>
                <c:pt idx="11">
                  <c:v>5.1229520826805341</c:v>
                </c:pt>
                <c:pt idx="12">
                  <c:v>5.1617488529260287</c:v>
                </c:pt>
                <c:pt idx="13">
                  <c:v>5.1988705799799355</c:v>
                </c:pt>
                <c:pt idx="14">
                  <c:v>5.2617255237510303</c:v>
                </c:pt>
                <c:pt idx="15">
                  <c:v>5.3126514581200635</c:v>
                </c:pt>
                <c:pt idx="16">
                  <c:v>5.3597674357316274</c:v>
                </c:pt>
                <c:pt idx="17">
                  <c:v>5.4194061629864079</c:v>
                </c:pt>
                <c:pt idx="18">
                  <c:v>5.4571045487383829</c:v>
                </c:pt>
                <c:pt idx="19">
                  <c:v>5.5062043057731307</c:v>
                </c:pt>
                <c:pt idx="20">
                  <c:v>5.5505023745506987</c:v>
                </c:pt>
                <c:pt idx="21">
                  <c:v>5.5762073184094829</c:v>
                </c:pt>
                <c:pt idx="22">
                  <c:v>5.6266230700712176</c:v>
                </c:pt>
                <c:pt idx="23">
                  <c:v>5.6657244716226964</c:v>
                </c:pt>
                <c:pt idx="24">
                  <c:v>5.721363665978128</c:v>
                </c:pt>
                <c:pt idx="25">
                  <c:v>5.7596136385089327</c:v>
                </c:pt>
                <c:pt idx="26">
                  <c:v>5.7898152126165217</c:v>
                </c:pt>
                <c:pt idx="27">
                  <c:v>5.8281943663987708</c:v>
                </c:pt>
                <c:pt idx="28">
                  <c:v>5.866860600459284</c:v>
                </c:pt>
                <c:pt idx="29">
                  <c:v>5.972729079101585</c:v>
                </c:pt>
                <c:pt idx="30">
                  <c:v>6.0718677358935871</c:v>
                </c:pt>
                <c:pt idx="31">
                  <c:v>6.1718640068225703</c:v>
                </c:pt>
                <c:pt idx="32">
                  <c:v>6.2754677397286152</c:v>
                </c:pt>
                <c:pt idx="33">
                  <c:v>6.3809181728890136</c:v>
                </c:pt>
                <c:pt idx="34">
                  <c:v>6.4896172660029654</c:v>
                </c:pt>
                <c:pt idx="35">
                  <c:v>6.5968759219097022</c:v>
                </c:pt>
                <c:pt idx="36">
                  <c:v>6.7060311405043276</c:v>
                </c:pt>
                <c:pt idx="37">
                  <c:v>6.8171181899795972</c:v>
                </c:pt>
                <c:pt idx="38">
                  <c:v>6.9298526591694074</c:v>
                </c:pt>
                <c:pt idx="39">
                  <c:v>7.0439707922292039</c:v>
                </c:pt>
                <c:pt idx="40">
                  <c:v>7.1597103810973231</c:v>
                </c:pt>
                <c:pt idx="41">
                  <c:v>7.2771934693747911</c:v>
                </c:pt>
                <c:pt idx="42">
                  <c:v>7.3964874260134366</c:v>
                </c:pt>
                <c:pt idx="43">
                  <c:v>7.5174200466610941</c:v>
                </c:pt>
                <c:pt idx="44">
                  <c:v>7.6400330860307886</c:v>
                </c:pt>
                <c:pt idx="45">
                  <c:v>7.7642729803057584</c:v>
                </c:pt>
                <c:pt idx="46">
                  <c:v>7.8903552410774216</c:v>
                </c:pt>
                <c:pt idx="47">
                  <c:v>8.0182704772814066</c:v>
                </c:pt>
                <c:pt idx="48">
                  <c:v>8.1480164807308242</c:v>
                </c:pt>
              </c:numCache>
            </c:numRef>
          </c:yVal>
          <c:smooth val="1"/>
          <c:extLst>
            <c:ext xmlns:c16="http://schemas.microsoft.com/office/drawing/2014/chart" uri="{C3380CC4-5D6E-409C-BE32-E72D297353CC}">
              <c16:uniqueId val="{0000000E-6679-47A3-B9D1-CE67CCB1BD59}"/>
            </c:ext>
          </c:extLst>
        </c:ser>
        <c:dLbls>
          <c:showLegendKey val="0"/>
          <c:showVal val="0"/>
          <c:showCatName val="0"/>
          <c:showSerName val="0"/>
          <c:showPercent val="0"/>
          <c:showBubbleSize val="0"/>
        </c:dLbls>
        <c:axId val="1013186720"/>
        <c:axId val="1013187552"/>
      </c:scatterChart>
      <c:valAx>
        <c:axId val="1013186720"/>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3187552"/>
        <c:crosses val="autoZero"/>
        <c:crossBetween val="midCat"/>
      </c:valAx>
      <c:valAx>
        <c:axId val="1013187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31867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DDP50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2050 - Valores'!$C$34:$D$34</c:f>
              <c:strCache>
                <c:ptCount val="1"/>
                <c:pt idx="0">
                  <c:v>Rendimiento de banano y plátano</c:v>
                </c:pt>
              </c:strCache>
            </c:strRef>
          </c:tx>
          <c:spPr>
            <a:ln w="19050" cap="rnd">
              <a:solidFill>
                <a:schemeClr val="accent1"/>
              </a:solidFill>
              <a:round/>
            </a:ln>
            <a:effectLst/>
          </c:spPr>
          <c:marker>
            <c:symbol val="none"/>
          </c:marker>
          <c:xVal>
            <c:strRef>
              <c:f>'Net Zero 2050 - Valores'!#REF!</c:f>
              <c:strCache>
                <c:ptCount val="1"/>
                <c:pt idx="0">
                  <c:v>#REF!</c:v>
                </c:pt>
              </c:strCache>
            </c:strRef>
          </c:xVal>
          <c:yVal>
            <c:numRef>
              <c:f>'Net Zero 2050 - Valores'!$F$34:$BB$34</c:f>
              <c:numCache>
                <c:formatCode>0.00</c:formatCode>
                <c:ptCount val="49"/>
                <c:pt idx="0">
                  <c:v>27.891465890665909</c:v>
                </c:pt>
                <c:pt idx="1">
                  <c:v>28.303655041759498</c:v>
                </c:pt>
                <c:pt idx="2">
                  <c:v>28.71584419285308</c:v>
                </c:pt>
                <c:pt idx="3">
                  <c:v>29.128033343946669</c:v>
                </c:pt>
                <c:pt idx="4">
                  <c:v>29.540222495040251</c:v>
                </c:pt>
                <c:pt idx="5">
                  <c:v>29.540222495040251</c:v>
                </c:pt>
                <c:pt idx="6">
                  <c:v>29.540222495040251</c:v>
                </c:pt>
                <c:pt idx="7">
                  <c:v>29.540222495040251</c:v>
                </c:pt>
                <c:pt idx="8">
                  <c:v>29.540222495040251</c:v>
                </c:pt>
                <c:pt idx="9">
                  <c:v>29.540222495040251</c:v>
                </c:pt>
                <c:pt idx="10">
                  <c:v>29.540222495040251</c:v>
                </c:pt>
                <c:pt idx="11">
                  <c:v>29.540222495040251</c:v>
                </c:pt>
                <c:pt idx="12">
                  <c:v>29.540222495040251</c:v>
                </c:pt>
                <c:pt idx="13">
                  <c:v>29.540222495040251</c:v>
                </c:pt>
                <c:pt idx="14">
                  <c:v>29.540222495040251</c:v>
                </c:pt>
                <c:pt idx="15">
                  <c:v>29.540222495040251</c:v>
                </c:pt>
                <c:pt idx="16">
                  <c:v>29.540222495040251</c:v>
                </c:pt>
                <c:pt idx="17">
                  <c:v>29.540222495040251</c:v>
                </c:pt>
                <c:pt idx="18">
                  <c:v>29.540222495040251</c:v>
                </c:pt>
                <c:pt idx="19">
                  <c:v>29.540222495040251</c:v>
                </c:pt>
                <c:pt idx="20">
                  <c:v>29.540222495040251</c:v>
                </c:pt>
                <c:pt idx="21">
                  <c:v>29.540222495040251</c:v>
                </c:pt>
                <c:pt idx="22">
                  <c:v>29.540222495040251</c:v>
                </c:pt>
                <c:pt idx="23">
                  <c:v>29.540222495040251</c:v>
                </c:pt>
                <c:pt idx="24">
                  <c:v>29.540222495040251</c:v>
                </c:pt>
                <c:pt idx="25">
                  <c:v>29.540222495040251</c:v>
                </c:pt>
                <c:pt idx="26">
                  <c:v>29.540222495040251</c:v>
                </c:pt>
                <c:pt idx="27">
                  <c:v>29.540222495040251</c:v>
                </c:pt>
                <c:pt idx="28">
                  <c:v>29.540222495040251</c:v>
                </c:pt>
                <c:pt idx="29">
                  <c:v>29.540222495040251</c:v>
                </c:pt>
                <c:pt idx="30">
                  <c:v>29.540222495040251</c:v>
                </c:pt>
                <c:pt idx="31">
                  <c:v>29.540222495040251</c:v>
                </c:pt>
                <c:pt idx="32">
                  <c:v>29.540222495040251</c:v>
                </c:pt>
                <c:pt idx="33">
                  <c:v>29.540222495040251</c:v>
                </c:pt>
                <c:pt idx="34">
                  <c:v>29.540222495040251</c:v>
                </c:pt>
                <c:pt idx="35">
                  <c:v>29.540222495040251</c:v>
                </c:pt>
                <c:pt idx="36">
                  <c:v>29.540222495040251</c:v>
                </c:pt>
                <c:pt idx="37">
                  <c:v>29.540222495040251</c:v>
                </c:pt>
                <c:pt idx="38">
                  <c:v>29.540222495040251</c:v>
                </c:pt>
                <c:pt idx="39">
                  <c:v>29.540222495040251</c:v>
                </c:pt>
                <c:pt idx="40">
                  <c:v>29.540222495040251</c:v>
                </c:pt>
                <c:pt idx="41">
                  <c:v>29.540222495040251</c:v>
                </c:pt>
                <c:pt idx="42">
                  <c:v>29.540222495040251</c:v>
                </c:pt>
                <c:pt idx="43">
                  <c:v>29.540222495040251</c:v>
                </c:pt>
                <c:pt idx="44">
                  <c:v>29.540222495040251</c:v>
                </c:pt>
                <c:pt idx="45">
                  <c:v>29.540222495040251</c:v>
                </c:pt>
                <c:pt idx="46">
                  <c:v>29.540222495040251</c:v>
                </c:pt>
                <c:pt idx="47">
                  <c:v>29.540222495040251</c:v>
                </c:pt>
                <c:pt idx="48">
                  <c:v>29.540222495040251</c:v>
                </c:pt>
              </c:numCache>
            </c:numRef>
          </c:yVal>
          <c:smooth val="1"/>
          <c:extLst>
            <c:ext xmlns:c16="http://schemas.microsoft.com/office/drawing/2014/chart" uri="{C3380CC4-5D6E-409C-BE32-E72D297353CC}">
              <c16:uniqueId val="{00000000-EE86-424F-B951-8DA93D3ADBDE}"/>
            </c:ext>
          </c:extLst>
        </c:ser>
        <c:ser>
          <c:idx val="1"/>
          <c:order val="1"/>
          <c:tx>
            <c:strRef>
              <c:f>'Net Zero 2050 - Valores'!$C$35:$D$35</c:f>
              <c:strCache>
                <c:ptCount val="1"/>
                <c:pt idx="0">
                  <c:v>Rendimiento de cacao</c:v>
                </c:pt>
              </c:strCache>
            </c:strRef>
          </c:tx>
          <c:spPr>
            <a:ln w="19050" cap="rnd">
              <a:solidFill>
                <a:schemeClr val="accent2"/>
              </a:solidFill>
              <a:round/>
            </a:ln>
            <a:effectLst/>
          </c:spPr>
          <c:marker>
            <c:symbol val="none"/>
          </c:marker>
          <c:xVal>
            <c:strRef>
              <c:f>'Net Zero 2050 - Valores'!#REF!</c:f>
              <c:strCache>
                <c:ptCount val="1"/>
                <c:pt idx="0">
                  <c:v>#REF!</c:v>
                </c:pt>
              </c:strCache>
            </c:strRef>
          </c:xVal>
          <c:yVal>
            <c:numRef>
              <c:f>'Net Zero 2050 - Valores'!$F$35:$BB$35</c:f>
              <c:numCache>
                <c:formatCode>0.00</c:formatCode>
                <c:ptCount val="49"/>
                <c:pt idx="0">
                  <c:v>0.57468336892792182</c:v>
                </c:pt>
                <c:pt idx="1">
                  <c:v>0.58317622659680746</c:v>
                </c:pt>
                <c:pt idx="2">
                  <c:v>0.59166908426569287</c:v>
                </c:pt>
                <c:pt idx="3">
                  <c:v>0.6001619419345785</c:v>
                </c:pt>
                <c:pt idx="4">
                  <c:v>0.60865479960346403</c:v>
                </c:pt>
                <c:pt idx="5">
                  <c:v>0.61714765727234966</c:v>
                </c:pt>
                <c:pt idx="6">
                  <c:v>0.62564051494123507</c:v>
                </c:pt>
                <c:pt idx="7">
                  <c:v>0.6341333726101207</c:v>
                </c:pt>
                <c:pt idx="8">
                  <c:v>0.64262623027900623</c:v>
                </c:pt>
                <c:pt idx="9">
                  <c:v>0.65111908794789164</c:v>
                </c:pt>
                <c:pt idx="10">
                  <c:v>0.65961194561677727</c:v>
                </c:pt>
                <c:pt idx="11">
                  <c:v>0.6681048032856628</c:v>
                </c:pt>
                <c:pt idx="12">
                  <c:v>0.67659766095454843</c:v>
                </c:pt>
                <c:pt idx="13">
                  <c:v>0.68509051862343395</c:v>
                </c:pt>
                <c:pt idx="14">
                  <c:v>0.69358337629231948</c:v>
                </c:pt>
                <c:pt idx="15">
                  <c:v>0.702076233961205</c:v>
                </c:pt>
                <c:pt idx="16">
                  <c:v>0.71056909163009052</c:v>
                </c:pt>
                <c:pt idx="17">
                  <c:v>0.71906194929897616</c:v>
                </c:pt>
                <c:pt idx="18">
                  <c:v>0.72755480696786157</c:v>
                </c:pt>
                <c:pt idx="19">
                  <c:v>0.7360476646367472</c:v>
                </c:pt>
                <c:pt idx="20">
                  <c:v>0.74454052230563272</c:v>
                </c:pt>
                <c:pt idx="21">
                  <c:v>0.75303337997451836</c:v>
                </c:pt>
                <c:pt idx="22">
                  <c:v>0.76152623764340377</c:v>
                </c:pt>
                <c:pt idx="23">
                  <c:v>0.77001909531228929</c:v>
                </c:pt>
                <c:pt idx="24">
                  <c:v>0.77851195298117493</c:v>
                </c:pt>
                <c:pt idx="25">
                  <c:v>0.78700481065006056</c:v>
                </c:pt>
                <c:pt idx="26">
                  <c:v>0.79549766831894597</c:v>
                </c:pt>
                <c:pt idx="27">
                  <c:v>0.80399052598783149</c:v>
                </c:pt>
                <c:pt idx="28">
                  <c:v>0.80611374040505301</c:v>
                </c:pt>
                <c:pt idx="29">
                  <c:v>0.80823695482227431</c:v>
                </c:pt>
                <c:pt idx="30">
                  <c:v>0.81036016923949561</c:v>
                </c:pt>
                <c:pt idx="31">
                  <c:v>0.81248338365671713</c:v>
                </c:pt>
                <c:pt idx="32">
                  <c:v>0.81460659807393843</c:v>
                </c:pt>
                <c:pt idx="33">
                  <c:v>0.81672981249115983</c:v>
                </c:pt>
                <c:pt idx="34">
                  <c:v>0.81885302690838124</c:v>
                </c:pt>
                <c:pt idx="35">
                  <c:v>0.82097624132560265</c:v>
                </c:pt>
                <c:pt idx="36">
                  <c:v>0.82309945574282395</c:v>
                </c:pt>
                <c:pt idx="37">
                  <c:v>0.82522267016004547</c:v>
                </c:pt>
                <c:pt idx="38">
                  <c:v>0.82734588457726677</c:v>
                </c:pt>
                <c:pt idx="39">
                  <c:v>0.82946909899448817</c:v>
                </c:pt>
                <c:pt idx="40">
                  <c:v>0.83159231341170958</c:v>
                </c:pt>
                <c:pt idx="41">
                  <c:v>0.83371552782893088</c:v>
                </c:pt>
                <c:pt idx="42">
                  <c:v>0.8358387422461524</c:v>
                </c:pt>
                <c:pt idx="43">
                  <c:v>0.8379619566633737</c:v>
                </c:pt>
                <c:pt idx="44">
                  <c:v>0.84008517108059522</c:v>
                </c:pt>
                <c:pt idx="45">
                  <c:v>0.84220838549781651</c:v>
                </c:pt>
                <c:pt idx="46">
                  <c:v>0.84433159991503781</c:v>
                </c:pt>
                <c:pt idx="47">
                  <c:v>0.84645481433225933</c:v>
                </c:pt>
                <c:pt idx="48">
                  <c:v>0.84857802874948063</c:v>
                </c:pt>
              </c:numCache>
            </c:numRef>
          </c:yVal>
          <c:smooth val="1"/>
          <c:extLst>
            <c:ext xmlns:c16="http://schemas.microsoft.com/office/drawing/2014/chart" uri="{C3380CC4-5D6E-409C-BE32-E72D297353CC}">
              <c16:uniqueId val="{00000001-EE86-424F-B951-8DA93D3ADBDE}"/>
            </c:ext>
          </c:extLst>
        </c:ser>
        <c:ser>
          <c:idx val="2"/>
          <c:order val="2"/>
          <c:tx>
            <c:strRef>
              <c:f>'Net Zero 2050 - Valores'!$C$36:$D$36</c:f>
              <c:strCache>
                <c:ptCount val="1"/>
                <c:pt idx="0">
                  <c:v>Rendimiento de café</c:v>
                </c:pt>
              </c:strCache>
            </c:strRef>
          </c:tx>
          <c:spPr>
            <a:ln w="19050" cap="rnd">
              <a:solidFill>
                <a:schemeClr val="accent3"/>
              </a:solidFill>
              <a:round/>
            </a:ln>
            <a:effectLst/>
          </c:spPr>
          <c:marker>
            <c:symbol val="none"/>
          </c:marker>
          <c:xVal>
            <c:strRef>
              <c:f>'Net Zero 2050 - Valores'!#REF!</c:f>
              <c:strCache>
                <c:ptCount val="1"/>
                <c:pt idx="0">
                  <c:v>#REF!</c:v>
                </c:pt>
              </c:strCache>
            </c:strRef>
          </c:xVal>
          <c:yVal>
            <c:numRef>
              <c:f>'Net Zero 2050 - Valores'!$F$36:$BB$36</c:f>
              <c:numCache>
                <c:formatCode>0.00</c:formatCode>
                <c:ptCount val="49"/>
                <c:pt idx="0">
                  <c:v>0.17245731885269391</c:v>
                </c:pt>
                <c:pt idx="1">
                  <c:v>0.17500594918056625</c:v>
                </c:pt>
                <c:pt idx="2">
                  <c:v>0.17755457950843856</c:v>
                </c:pt>
                <c:pt idx="3">
                  <c:v>0.18010320983631092</c:v>
                </c:pt>
                <c:pt idx="4">
                  <c:v>0.1826518401641832</c:v>
                </c:pt>
                <c:pt idx="5">
                  <c:v>0.18520047049205557</c:v>
                </c:pt>
                <c:pt idx="6">
                  <c:v>0.18774910081992788</c:v>
                </c:pt>
                <c:pt idx="7">
                  <c:v>0.19029773114780021</c:v>
                </c:pt>
                <c:pt idx="8">
                  <c:v>0.19284636147567252</c:v>
                </c:pt>
                <c:pt idx="9">
                  <c:v>0.19539499180354483</c:v>
                </c:pt>
                <c:pt idx="10">
                  <c:v>0.19794362213141717</c:v>
                </c:pt>
                <c:pt idx="11">
                  <c:v>0.20049225245928948</c:v>
                </c:pt>
                <c:pt idx="12">
                  <c:v>0.20304088278716184</c:v>
                </c:pt>
                <c:pt idx="13">
                  <c:v>0.20558951311503412</c:v>
                </c:pt>
                <c:pt idx="14">
                  <c:v>0.20813814344290649</c:v>
                </c:pt>
                <c:pt idx="15">
                  <c:v>0.2106867737707788</c:v>
                </c:pt>
                <c:pt idx="16">
                  <c:v>0.2132354040986511</c:v>
                </c:pt>
                <c:pt idx="17">
                  <c:v>0.21578403442652344</c:v>
                </c:pt>
                <c:pt idx="18">
                  <c:v>0.21833266475439575</c:v>
                </c:pt>
                <c:pt idx="19">
                  <c:v>0.22088129508226809</c:v>
                </c:pt>
                <c:pt idx="20">
                  <c:v>0.2234299254101404</c:v>
                </c:pt>
                <c:pt idx="21">
                  <c:v>0.22597855573801276</c:v>
                </c:pt>
                <c:pt idx="22">
                  <c:v>0.22852718606588504</c:v>
                </c:pt>
                <c:pt idx="23">
                  <c:v>0.23107581639375735</c:v>
                </c:pt>
                <c:pt idx="24">
                  <c:v>0.23362444672162971</c:v>
                </c:pt>
                <c:pt idx="25">
                  <c:v>0.23617307704950205</c:v>
                </c:pt>
                <c:pt idx="26">
                  <c:v>0.23872170737737436</c:v>
                </c:pt>
                <c:pt idx="27">
                  <c:v>0.24127033770524667</c:v>
                </c:pt>
                <c:pt idx="28">
                  <c:v>0.24190749528721478</c:v>
                </c:pt>
                <c:pt idx="29">
                  <c:v>0.24254465286918284</c:v>
                </c:pt>
                <c:pt idx="30">
                  <c:v>0.24318181045115092</c:v>
                </c:pt>
                <c:pt idx="31">
                  <c:v>0.243818968033119</c:v>
                </c:pt>
                <c:pt idx="32">
                  <c:v>0.24445612561508709</c:v>
                </c:pt>
                <c:pt idx="33">
                  <c:v>0.24509328319705515</c:v>
                </c:pt>
                <c:pt idx="34">
                  <c:v>0.24573044077902326</c:v>
                </c:pt>
                <c:pt idx="35">
                  <c:v>0.24636759836099131</c:v>
                </c:pt>
                <c:pt idx="36">
                  <c:v>0.2470047559429594</c:v>
                </c:pt>
                <c:pt idx="37">
                  <c:v>0.24764191352492748</c:v>
                </c:pt>
                <c:pt idx="38">
                  <c:v>0.24827907110689557</c:v>
                </c:pt>
                <c:pt idx="39">
                  <c:v>0.24891622868886368</c:v>
                </c:pt>
                <c:pt idx="40">
                  <c:v>0.24955338627083173</c:v>
                </c:pt>
                <c:pt idx="41">
                  <c:v>0.25019054385279982</c:v>
                </c:pt>
                <c:pt idx="42">
                  <c:v>0.2508277014347679</c:v>
                </c:pt>
                <c:pt idx="43">
                  <c:v>0.25146485901673599</c:v>
                </c:pt>
                <c:pt idx="44">
                  <c:v>0.25210201659870407</c:v>
                </c:pt>
                <c:pt idx="45">
                  <c:v>0.25273917418067215</c:v>
                </c:pt>
                <c:pt idx="46">
                  <c:v>0.25337633176264024</c:v>
                </c:pt>
                <c:pt idx="47">
                  <c:v>0.25401348934460832</c:v>
                </c:pt>
                <c:pt idx="48">
                  <c:v>0.25465064692657641</c:v>
                </c:pt>
              </c:numCache>
            </c:numRef>
          </c:yVal>
          <c:smooth val="1"/>
          <c:extLst>
            <c:ext xmlns:c16="http://schemas.microsoft.com/office/drawing/2014/chart" uri="{C3380CC4-5D6E-409C-BE32-E72D297353CC}">
              <c16:uniqueId val="{00000002-EE86-424F-B951-8DA93D3ADBDE}"/>
            </c:ext>
          </c:extLst>
        </c:ser>
        <c:ser>
          <c:idx val="3"/>
          <c:order val="3"/>
          <c:tx>
            <c:strRef>
              <c:f>'Net Zero 2050 - Valores'!$C$37:$D$37</c:f>
              <c:strCache>
                <c:ptCount val="1"/>
                <c:pt idx="0">
                  <c:v>Rendimiento de caña de azúcar</c:v>
                </c:pt>
              </c:strCache>
            </c:strRef>
          </c:tx>
          <c:spPr>
            <a:ln w="19050" cap="rnd">
              <a:solidFill>
                <a:schemeClr val="accent4"/>
              </a:solidFill>
              <a:round/>
            </a:ln>
            <a:effectLst/>
          </c:spPr>
          <c:marker>
            <c:symbol val="none"/>
          </c:marker>
          <c:xVal>
            <c:strRef>
              <c:f>'Net Zero 2050 - Valores'!#REF!</c:f>
              <c:strCache>
                <c:ptCount val="1"/>
                <c:pt idx="0">
                  <c:v>#REF!</c:v>
                </c:pt>
              </c:strCache>
            </c:strRef>
          </c:xVal>
          <c:yVal>
            <c:numRef>
              <c:f>'Net Zero 2050 - Valores'!$F$37:$BB$37</c:f>
              <c:numCache>
                <c:formatCode>0.00</c:formatCode>
                <c:ptCount val="49"/>
                <c:pt idx="0">
                  <c:v>80.356242934705634</c:v>
                </c:pt>
                <c:pt idx="1">
                  <c:v>81.543773618469771</c:v>
                </c:pt>
                <c:pt idx="2">
                  <c:v>82.731304302233895</c:v>
                </c:pt>
                <c:pt idx="3">
                  <c:v>83.918834985998018</c:v>
                </c:pt>
                <c:pt idx="4">
                  <c:v>85.106365669762141</c:v>
                </c:pt>
                <c:pt idx="5">
                  <c:v>86.293896353526264</c:v>
                </c:pt>
                <c:pt idx="6">
                  <c:v>87.481427037290388</c:v>
                </c:pt>
                <c:pt idx="7">
                  <c:v>88.668957721054511</c:v>
                </c:pt>
                <c:pt idx="8">
                  <c:v>89.856488404818634</c:v>
                </c:pt>
                <c:pt idx="9">
                  <c:v>91.044019088582743</c:v>
                </c:pt>
                <c:pt idx="10">
                  <c:v>92.231549772346881</c:v>
                </c:pt>
                <c:pt idx="11">
                  <c:v>93.41908045611099</c:v>
                </c:pt>
                <c:pt idx="12">
                  <c:v>94.606611139875127</c:v>
                </c:pt>
                <c:pt idx="13">
                  <c:v>95.794141823639237</c:v>
                </c:pt>
                <c:pt idx="14">
                  <c:v>96.981672507403374</c:v>
                </c:pt>
                <c:pt idx="15">
                  <c:v>98.169203191167483</c:v>
                </c:pt>
                <c:pt idx="16">
                  <c:v>99.356733874931606</c:v>
                </c:pt>
                <c:pt idx="17">
                  <c:v>100.54426455869574</c:v>
                </c:pt>
                <c:pt idx="18">
                  <c:v>101.73179524245985</c:v>
                </c:pt>
                <c:pt idx="19">
                  <c:v>102.91932592622399</c:v>
                </c:pt>
                <c:pt idx="20">
                  <c:v>104.1068566099881</c:v>
                </c:pt>
                <c:pt idx="21">
                  <c:v>105.29438729375224</c:v>
                </c:pt>
                <c:pt idx="22">
                  <c:v>106.48191797751635</c:v>
                </c:pt>
                <c:pt idx="23">
                  <c:v>107.66944866128047</c:v>
                </c:pt>
                <c:pt idx="24">
                  <c:v>108.85697934504459</c:v>
                </c:pt>
                <c:pt idx="25">
                  <c:v>110.04451002880873</c:v>
                </c:pt>
                <c:pt idx="26">
                  <c:v>111.23204071257284</c:v>
                </c:pt>
                <c:pt idx="27">
                  <c:v>112.41957139633696</c:v>
                </c:pt>
                <c:pt idx="28">
                  <c:v>112.71645406727801</c:v>
                </c:pt>
                <c:pt idx="29">
                  <c:v>113.01333673821902</c:v>
                </c:pt>
                <c:pt idx="30">
                  <c:v>113.31021940916006</c:v>
                </c:pt>
                <c:pt idx="31">
                  <c:v>113.60710208010109</c:v>
                </c:pt>
                <c:pt idx="32">
                  <c:v>113.90398475104212</c:v>
                </c:pt>
                <c:pt idx="33">
                  <c:v>114.20086742198315</c:v>
                </c:pt>
                <c:pt idx="34">
                  <c:v>114.49775009292418</c:v>
                </c:pt>
                <c:pt idx="35">
                  <c:v>114.79463276386521</c:v>
                </c:pt>
                <c:pt idx="36">
                  <c:v>115.09151543480623</c:v>
                </c:pt>
                <c:pt idx="37">
                  <c:v>115.38839810574727</c:v>
                </c:pt>
                <c:pt idx="38">
                  <c:v>115.6852807766883</c:v>
                </c:pt>
                <c:pt idx="39">
                  <c:v>115.98216344762935</c:v>
                </c:pt>
                <c:pt idx="40">
                  <c:v>116.27904611857036</c:v>
                </c:pt>
                <c:pt idx="41">
                  <c:v>116.57592878951139</c:v>
                </c:pt>
                <c:pt idx="42">
                  <c:v>116.87281146045243</c:v>
                </c:pt>
                <c:pt idx="43">
                  <c:v>117.16969413139346</c:v>
                </c:pt>
                <c:pt idx="44">
                  <c:v>117.4665768023345</c:v>
                </c:pt>
                <c:pt idx="45">
                  <c:v>117.76345947327552</c:v>
                </c:pt>
                <c:pt idx="46">
                  <c:v>118.06034214421655</c:v>
                </c:pt>
                <c:pt idx="47">
                  <c:v>118.35722481515759</c:v>
                </c:pt>
                <c:pt idx="48">
                  <c:v>118.65410748609861</c:v>
                </c:pt>
              </c:numCache>
            </c:numRef>
          </c:yVal>
          <c:smooth val="1"/>
          <c:extLst>
            <c:ext xmlns:c16="http://schemas.microsoft.com/office/drawing/2014/chart" uri="{C3380CC4-5D6E-409C-BE32-E72D297353CC}">
              <c16:uniqueId val="{00000003-EE86-424F-B951-8DA93D3ADBDE}"/>
            </c:ext>
          </c:extLst>
        </c:ser>
        <c:ser>
          <c:idx val="4"/>
          <c:order val="4"/>
          <c:tx>
            <c:strRef>
              <c:f>'Net Zero 2050 - Valores'!$C$38:$D$38</c:f>
              <c:strCache>
                <c:ptCount val="1"/>
                <c:pt idx="0">
                  <c:v>Rendimiento de maiz</c:v>
                </c:pt>
              </c:strCache>
            </c:strRef>
          </c:tx>
          <c:spPr>
            <a:ln w="19050" cap="rnd">
              <a:solidFill>
                <a:schemeClr val="accent5"/>
              </a:solidFill>
              <a:round/>
            </a:ln>
            <a:effectLst/>
          </c:spPr>
          <c:marker>
            <c:symbol val="none"/>
          </c:marker>
          <c:xVal>
            <c:strRef>
              <c:f>'Net Zero 2050 - Valores'!#REF!</c:f>
              <c:strCache>
                <c:ptCount val="1"/>
                <c:pt idx="0">
                  <c:v>#REF!</c:v>
                </c:pt>
              </c:strCache>
            </c:strRef>
          </c:xVal>
          <c:yVal>
            <c:numRef>
              <c:f>'Net Zero 2050 - Valores'!$F$38:$BB$38</c:f>
              <c:numCache>
                <c:formatCode>0.00</c:formatCode>
                <c:ptCount val="49"/>
                <c:pt idx="0">
                  <c:v>4.3520673467077033</c:v>
                </c:pt>
                <c:pt idx="1">
                  <c:v>4.4163836129152063</c:v>
                </c:pt>
                <c:pt idx="2">
                  <c:v>4.4806998791227093</c:v>
                </c:pt>
                <c:pt idx="3">
                  <c:v>4.5450161453302123</c:v>
                </c:pt>
                <c:pt idx="4">
                  <c:v>4.6093324115377152</c:v>
                </c:pt>
                <c:pt idx="5">
                  <c:v>4.6736486777452191</c:v>
                </c:pt>
                <c:pt idx="6">
                  <c:v>4.7379649439527212</c:v>
                </c:pt>
                <c:pt idx="7">
                  <c:v>4.802281210160225</c:v>
                </c:pt>
                <c:pt idx="8">
                  <c:v>4.8665974763677271</c:v>
                </c:pt>
                <c:pt idx="9">
                  <c:v>4.9309137425752301</c:v>
                </c:pt>
                <c:pt idx="10">
                  <c:v>4.9952300087827339</c:v>
                </c:pt>
                <c:pt idx="11">
                  <c:v>5.059546274990236</c:v>
                </c:pt>
                <c:pt idx="12">
                  <c:v>5.1238625411977399</c:v>
                </c:pt>
                <c:pt idx="13">
                  <c:v>5.188178807405242</c:v>
                </c:pt>
                <c:pt idx="14">
                  <c:v>5.2524950736127458</c:v>
                </c:pt>
                <c:pt idx="15">
                  <c:v>5.3168113398202488</c:v>
                </c:pt>
                <c:pt idx="16">
                  <c:v>5.3811276060277509</c:v>
                </c:pt>
                <c:pt idx="17">
                  <c:v>5.4454438722352547</c:v>
                </c:pt>
                <c:pt idx="18">
                  <c:v>5.5097601384427568</c:v>
                </c:pt>
                <c:pt idx="19">
                  <c:v>5.5740764046502607</c:v>
                </c:pt>
                <c:pt idx="20">
                  <c:v>5.6383926708577636</c:v>
                </c:pt>
                <c:pt idx="21">
                  <c:v>5.7027089370652666</c:v>
                </c:pt>
                <c:pt idx="22">
                  <c:v>5.7670252032727696</c:v>
                </c:pt>
                <c:pt idx="23">
                  <c:v>5.8313414694802717</c:v>
                </c:pt>
                <c:pt idx="24">
                  <c:v>5.8956577356877755</c:v>
                </c:pt>
                <c:pt idx="25">
                  <c:v>5.9599740018952794</c:v>
                </c:pt>
                <c:pt idx="26">
                  <c:v>6.0242902681027815</c:v>
                </c:pt>
                <c:pt idx="27">
                  <c:v>6.0886065343102844</c:v>
                </c:pt>
                <c:pt idx="28">
                  <c:v>6.1046856008621608</c:v>
                </c:pt>
                <c:pt idx="29">
                  <c:v>6.1207646674140364</c:v>
                </c:pt>
                <c:pt idx="30">
                  <c:v>6.136843733965911</c:v>
                </c:pt>
                <c:pt idx="31">
                  <c:v>6.1529228005177874</c:v>
                </c:pt>
                <c:pt idx="32">
                  <c:v>6.1690018670696629</c:v>
                </c:pt>
                <c:pt idx="33">
                  <c:v>6.1850809336215384</c:v>
                </c:pt>
                <c:pt idx="34">
                  <c:v>6.2011600001734148</c:v>
                </c:pt>
                <c:pt idx="35">
                  <c:v>6.2172390667252904</c:v>
                </c:pt>
                <c:pt idx="36">
                  <c:v>6.2333181332771659</c:v>
                </c:pt>
                <c:pt idx="37">
                  <c:v>6.2493971998290423</c:v>
                </c:pt>
                <c:pt idx="38">
                  <c:v>6.2654762663809178</c:v>
                </c:pt>
                <c:pt idx="39">
                  <c:v>6.2815553329327942</c:v>
                </c:pt>
                <c:pt idx="40">
                  <c:v>6.2976343994846697</c:v>
                </c:pt>
                <c:pt idx="41">
                  <c:v>6.3137134660365444</c:v>
                </c:pt>
                <c:pt idx="42">
                  <c:v>6.3297925325884208</c:v>
                </c:pt>
                <c:pt idx="43">
                  <c:v>6.3458715991402963</c:v>
                </c:pt>
                <c:pt idx="44">
                  <c:v>6.3619506656921727</c:v>
                </c:pt>
                <c:pt idx="45">
                  <c:v>6.3780297322440482</c:v>
                </c:pt>
                <c:pt idx="46">
                  <c:v>6.3941087987959238</c:v>
                </c:pt>
                <c:pt idx="47">
                  <c:v>6.4101878653478002</c:v>
                </c:pt>
                <c:pt idx="48">
                  <c:v>6.4262669318996757</c:v>
                </c:pt>
              </c:numCache>
            </c:numRef>
          </c:yVal>
          <c:smooth val="1"/>
          <c:extLst>
            <c:ext xmlns:c16="http://schemas.microsoft.com/office/drawing/2014/chart" uri="{C3380CC4-5D6E-409C-BE32-E72D297353CC}">
              <c16:uniqueId val="{00000004-EE86-424F-B951-8DA93D3ADBDE}"/>
            </c:ext>
          </c:extLst>
        </c:ser>
        <c:ser>
          <c:idx val="5"/>
          <c:order val="5"/>
          <c:tx>
            <c:strRef>
              <c:f>'Net Zero 2050 - Valores'!$C$39:$D$39</c:f>
              <c:strCache>
                <c:ptCount val="1"/>
                <c:pt idx="0">
                  <c:v>Rendimiento de palma africana</c:v>
                </c:pt>
              </c:strCache>
            </c:strRef>
          </c:tx>
          <c:spPr>
            <a:ln w="19050" cap="rnd">
              <a:solidFill>
                <a:schemeClr val="accent6"/>
              </a:solidFill>
              <a:round/>
            </a:ln>
            <a:effectLst/>
          </c:spPr>
          <c:marker>
            <c:symbol val="none"/>
          </c:marker>
          <c:xVal>
            <c:strRef>
              <c:f>'Net Zero 2050 - Valores'!#REF!</c:f>
              <c:strCache>
                <c:ptCount val="1"/>
                <c:pt idx="0">
                  <c:v>#REF!</c:v>
                </c:pt>
              </c:strCache>
            </c:strRef>
          </c:xVal>
          <c:yVal>
            <c:numRef>
              <c:f>'Net Zero 2050 - Valores'!$F$39:$BB$39</c:f>
              <c:numCache>
                <c:formatCode>0.00</c:formatCode>
                <c:ptCount val="49"/>
                <c:pt idx="0">
                  <c:v>16.397628559391109</c:v>
                </c:pt>
                <c:pt idx="1">
                  <c:v>16.639958045490484</c:v>
                </c:pt>
                <c:pt idx="2">
                  <c:v>16.88228753158986</c:v>
                </c:pt>
                <c:pt idx="3">
                  <c:v>17.124617017689239</c:v>
                </c:pt>
                <c:pt idx="4">
                  <c:v>17.366946503788611</c:v>
                </c:pt>
                <c:pt idx="5">
                  <c:v>17.60927598988799</c:v>
                </c:pt>
                <c:pt idx="6">
                  <c:v>17.851605475987366</c:v>
                </c:pt>
                <c:pt idx="7">
                  <c:v>18.093934962086742</c:v>
                </c:pt>
                <c:pt idx="8">
                  <c:v>18.336264448186117</c:v>
                </c:pt>
                <c:pt idx="9">
                  <c:v>18.578593934285493</c:v>
                </c:pt>
                <c:pt idx="10">
                  <c:v>18.820923420384869</c:v>
                </c:pt>
                <c:pt idx="11">
                  <c:v>19.063252906484244</c:v>
                </c:pt>
                <c:pt idx="12">
                  <c:v>19.305582392583624</c:v>
                </c:pt>
                <c:pt idx="13">
                  <c:v>19.547911878682996</c:v>
                </c:pt>
                <c:pt idx="14">
                  <c:v>19.790241364782375</c:v>
                </c:pt>
                <c:pt idx="15">
                  <c:v>20.032570850881747</c:v>
                </c:pt>
                <c:pt idx="16">
                  <c:v>20.274900336981123</c:v>
                </c:pt>
                <c:pt idx="17">
                  <c:v>20.517229823080502</c:v>
                </c:pt>
                <c:pt idx="18">
                  <c:v>20.759559309179874</c:v>
                </c:pt>
                <c:pt idx="19">
                  <c:v>21.001888795279253</c:v>
                </c:pt>
                <c:pt idx="20">
                  <c:v>21.244218281378629</c:v>
                </c:pt>
                <c:pt idx="21">
                  <c:v>21.486547767478005</c:v>
                </c:pt>
                <c:pt idx="22">
                  <c:v>21.72887725357738</c:v>
                </c:pt>
                <c:pt idx="23">
                  <c:v>21.971206739676756</c:v>
                </c:pt>
                <c:pt idx="24">
                  <c:v>22.213536225776132</c:v>
                </c:pt>
                <c:pt idx="25">
                  <c:v>22.455865711875511</c:v>
                </c:pt>
                <c:pt idx="26">
                  <c:v>22.698195197974886</c:v>
                </c:pt>
                <c:pt idx="27">
                  <c:v>22.940524684074258</c:v>
                </c:pt>
                <c:pt idx="28">
                  <c:v>23.001107055599107</c:v>
                </c:pt>
                <c:pt idx="29">
                  <c:v>23.061689427123948</c:v>
                </c:pt>
                <c:pt idx="30">
                  <c:v>23.122271798648793</c:v>
                </c:pt>
                <c:pt idx="31">
                  <c:v>23.182854170173638</c:v>
                </c:pt>
                <c:pt idx="32">
                  <c:v>23.243436541698479</c:v>
                </c:pt>
                <c:pt idx="33">
                  <c:v>23.304018913223324</c:v>
                </c:pt>
                <c:pt idx="34">
                  <c:v>23.364601284748169</c:v>
                </c:pt>
                <c:pt idx="35">
                  <c:v>23.425183656273013</c:v>
                </c:pt>
                <c:pt idx="36">
                  <c:v>23.485766027797855</c:v>
                </c:pt>
                <c:pt idx="37">
                  <c:v>23.546348399322699</c:v>
                </c:pt>
                <c:pt idx="38">
                  <c:v>23.606930770847544</c:v>
                </c:pt>
                <c:pt idx="39">
                  <c:v>23.667513142372389</c:v>
                </c:pt>
                <c:pt idx="40">
                  <c:v>23.728095513897234</c:v>
                </c:pt>
                <c:pt idx="41">
                  <c:v>23.788677885422075</c:v>
                </c:pt>
                <c:pt idx="42">
                  <c:v>23.849260256946923</c:v>
                </c:pt>
                <c:pt idx="43">
                  <c:v>23.909842628471765</c:v>
                </c:pt>
                <c:pt idx="44">
                  <c:v>23.970424999996609</c:v>
                </c:pt>
                <c:pt idx="45">
                  <c:v>24.031007371521454</c:v>
                </c:pt>
                <c:pt idx="46">
                  <c:v>24.091589743046296</c:v>
                </c:pt>
                <c:pt idx="47">
                  <c:v>24.152172114571144</c:v>
                </c:pt>
                <c:pt idx="48">
                  <c:v>24.212754486095985</c:v>
                </c:pt>
              </c:numCache>
            </c:numRef>
          </c:yVal>
          <c:smooth val="1"/>
          <c:extLst>
            <c:ext xmlns:c16="http://schemas.microsoft.com/office/drawing/2014/chart" uri="{C3380CC4-5D6E-409C-BE32-E72D297353CC}">
              <c16:uniqueId val="{00000005-EE86-424F-B951-8DA93D3ADBDE}"/>
            </c:ext>
          </c:extLst>
        </c:ser>
        <c:ser>
          <c:idx val="6"/>
          <c:order val="6"/>
          <c:tx>
            <c:strRef>
              <c:f>'Net Zero 2050 - Valores'!$C$40:$D$40</c:f>
              <c:strCache>
                <c:ptCount val="1"/>
                <c:pt idx="0">
                  <c:v>Rendimiento de soya</c:v>
                </c:pt>
              </c:strCache>
            </c:strRef>
          </c:tx>
          <c:spPr>
            <a:ln w="19050" cap="rnd">
              <a:solidFill>
                <a:schemeClr val="accent1">
                  <a:lumMod val="60000"/>
                </a:schemeClr>
              </a:solidFill>
              <a:round/>
            </a:ln>
            <a:effectLst/>
          </c:spPr>
          <c:marker>
            <c:symbol val="none"/>
          </c:marker>
          <c:xVal>
            <c:strRef>
              <c:f>'Net Zero 2050 - Valores'!#REF!</c:f>
              <c:strCache>
                <c:ptCount val="1"/>
                <c:pt idx="0">
                  <c:v>#REF!</c:v>
                </c:pt>
              </c:strCache>
            </c:strRef>
          </c:xVal>
          <c:yVal>
            <c:numRef>
              <c:f>'Net Zero 2050 - Valores'!$F$40:$BB$40</c:f>
              <c:numCache>
                <c:formatCode>0.00</c:formatCode>
                <c:ptCount val="49"/>
                <c:pt idx="0">
                  <c:v>1.1038318647818453</c:v>
                </c:pt>
                <c:pt idx="1">
                  <c:v>1.1201446509608874</c:v>
                </c:pt>
                <c:pt idx="2">
                  <c:v>1.1364574371399294</c:v>
                </c:pt>
                <c:pt idx="3">
                  <c:v>1.1527702233189716</c:v>
                </c:pt>
                <c:pt idx="4">
                  <c:v>1.1690830094980136</c:v>
                </c:pt>
                <c:pt idx="5">
                  <c:v>1.1853957956770556</c:v>
                </c:pt>
                <c:pt idx="6">
                  <c:v>1.2017085818560975</c:v>
                </c:pt>
                <c:pt idx="7">
                  <c:v>1.2180213680351397</c:v>
                </c:pt>
                <c:pt idx="8">
                  <c:v>1.2343341542141817</c:v>
                </c:pt>
                <c:pt idx="9">
                  <c:v>1.2506469403932237</c:v>
                </c:pt>
                <c:pt idx="10">
                  <c:v>1.2669597265722659</c:v>
                </c:pt>
                <c:pt idx="11">
                  <c:v>1.2832725127513078</c:v>
                </c:pt>
                <c:pt idx="12">
                  <c:v>1.29958529893035</c:v>
                </c:pt>
                <c:pt idx="13">
                  <c:v>1.315898085109392</c:v>
                </c:pt>
                <c:pt idx="14">
                  <c:v>1.3322108712884342</c:v>
                </c:pt>
                <c:pt idx="15">
                  <c:v>1.3485236574674762</c:v>
                </c:pt>
                <c:pt idx="16">
                  <c:v>1.3648364436465179</c:v>
                </c:pt>
                <c:pt idx="17">
                  <c:v>1.3811492298255601</c:v>
                </c:pt>
                <c:pt idx="18">
                  <c:v>1.3974620160046021</c:v>
                </c:pt>
                <c:pt idx="19">
                  <c:v>1.4137748021836443</c:v>
                </c:pt>
                <c:pt idx="20">
                  <c:v>1.4300875883626862</c:v>
                </c:pt>
                <c:pt idx="21">
                  <c:v>1.4464003745417284</c:v>
                </c:pt>
                <c:pt idx="22">
                  <c:v>1.4627131607207704</c:v>
                </c:pt>
                <c:pt idx="23">
                  <c:v>1.4790259468998124</c:v>
                </c:pt>
                <c:pt idx="24">
                  <c:v>1.4953387330788546</c:v>
                </c:pt>
                <c:pt idx="25">
                  <c:v>1.5116515192578968</c:v>
                </c:pt>
                <c:pt idx="26">
                  <c:v>1.5279643054369387</c:v>
                </c:pt>
                <c:pt idx="27">
                  <c:v>1.5442770916159805</c:v>
                </c:pt>
                <c:pt idx="28">
                  <c:v>1.5483552881607412</c:v>
                </c:pt>
                <c:pt idx="29">
                  <c:v>1.5524334847055017</c:v>
                </c:pt>
                <c:pt idx="30">
                  <c:v>1.5565116812502622</c:v>
                </c:pt>
                <c:pt idx="31">
                  <c:v>1.5605898777950227</c:v>
                </c:pt>
                <c:pt idx="32">
                  <c:v>1.5646680743397832</c:v>
                </c:pt>
                <c:pt idx="33">
                  <c:v>1.5687462708845437</c:v>
                </c:pt>
                <c:pt idx="34">
                  <c:v>1.5728244674293044</c:v>
                </c:pt>
                <c:pt idx="35">
                  <c:v>1.5769026639740646</c:v>
                </c:pt>
                <c:pt idx="36">
                  <c:v>1.5809808605188251</c:v>
                </c:pt>
                <c:pt idx="37">
                  <c:v>1.5850590570635859</c:v>
                </c:pt>
                <c:pt idx="38">
                  <c:v>1.5891372536083461</c:v>
                </c:pt>
                <c:pt idx="39">
                  <c:v>1.5932154501531068</c:v>
                </c:pt>
                <c:pt idx="40">
                  <c:v>1.5972936466978673</c:v>
                </c:pt>
                <c:pt idx="41">
                  <c:v>1.6013718432426278</c:v>
                </c:pt>
                <c:pt idx="42">
                  <c:v>1.6054500397873883</c:v>
                </c:pt>
                <c:pt idx="43">
                  <c:v>1.6095282363321488</c:v>
                </c:pt>
                <c:pt idx="44">
                  <c:v>1.6136064328769095</c:v>
                </c:pt>
                <c:pt idx="45">
                  <c:v>1.61768462942167</c:v>
                </c:pt>
                <c:pt idx="46">
                  <c:v>1.6217628259664303</c:v>
                </c:pt>
                <c:pt idx="47">
                  <c:v>1.625841022511191</c:v>
                </c:pt>
                <c:pt idx="48">
                  <c:v>1.6299192190559515</c:v>
                </c:pt>
              </c:numCache>
            </c:numRef>
          </c:yVal>
          <c:smooth val="1"/>
          <c:extLst>
            <c:ext xmlns:c16="http://schemas.microsoft.com/office/drawing/2014/chart" uri="{C3380CC4-5D6E-409C-BE32-E72D297353CC}">
              <c16:uniqueId val="{00000006-EE86-424F-B951-8DA93D3ADBDE}"/>
            </c:ext>
          </c:extLst>
        </c:ser>
        <c:ser>
          <c:idx val="7"/>
          <c:order val="7"/>
          <c:tx>
            <c:strRef>
              <c:f>'Net Zero 2050 - Valores'!$C$41:$D$41</c:f>
              <c:strCache>
                <c:ptCount val="1"/>
                <c:pt idx="0">
                  <c:v>Rendimiento de palmito</c:v>
                </c:pt>
              </c:strCache>
            </c:strRef>
          </c:tx>
          <c:spPr>
            <a:ln w="19050" cap="rnd">
              <a:solidFill>
                <a:schemeClr val="accent2">
                  <a:lumMod val="60000"/>
                </a:schemeClr>
              </a:solidFill>
              <a:round/>
            </a:ln>
            <a:effectLst/>
          </c:spPr>
          <c:marker>
            <c:symbol val="none"/>
          </c:marker>
          <c:xVal>
            <c:strRef>
              <c:f>'Net Zero 2050 - Valores'!#REF!</c:f>
              <c:strCache>
                <c:ptCount val="1"/>
                <c:pt idx="0">
                  <c:v>#REF!</c:v>
                </c:pt>
              </c:strCache>
            </c:strRef>
          </c:xVal>
          <c:yVal>
            <c:numRef>
              <c:f>'Net Zero 2050 - Valores'!$F$41:$BB$41</c:f>
              <c:numCache>
                <c:formatCode>0.00</c:formatCode>
                <c:ptCount val="49"/>
                <c:pt idx="0">
                  <c:v>6.7728057510745954</c:v>
                </c:pt>
                <c:pt idx="1">
                  <c:v>6.8728964764599354</c:v>
                </c:pt>
                <c:pt idx="2">
                  <c:v>6.9729872018452737</c:v>
                </c:pt>
                <c:pt idx="3">
                  <c:v>7.0730779272306128</c:v>
                </c:pt>
                <c:pt idx="4">
                  <c:v>7.173168652615951</c:v>
                </c:pt>
                <c:pt idx="5">
                  <c:v>7.2732593780012911</c:v>
                </c:pt>
                <c:pt idx="6">
                  <c:v>7.3733501033866293</c:v>
                </c:pt>
                <c:pt idx="7">
                  <c:v>7.4734408287719685</c:v>
                </c:pt>
                <c:pt idx="8">
                  <c:v>7.5735315541573067</c:v>
                </c:pt>
                <c:pt idx="9">
                  <c:v>7.673622279542645</c:v>
                </c:pt>
                <c:pt idx="10">
                  <c:v>7.773713004927985</c:v>
                </c:pt>
                <c:pt idx="11">
                  <c:v>7.8738037303133233</c:v>
                </c:pt>
                <c:pt idx="12">
                  <c:v>7.9738944556986624</c:v>
                </c:pt>
                <c:pt idx="13">
                  <c:v>8.0739851810840015</c:v>
                </c:pt>
                <c:pt idx="14">
                  <c:v>8.1740759064693407</c:v>
                </c:pt>
                <c:pt idx="15">
                  <c:v>8.274166631854678</c:v>
                </c:pt>
                <c:pt idx="16">
                  <c:v>8.3742573572400172</c:v>
                </c:pt>
                <c:pt idx="17">
                  <c:v>8.4743480826253563</c:v>
                </c:pt>
                <c:pt idx="18">
                  <c:v>8.5744388080106955</c:v>
                </c:pt>
                <c:pt idx="19">
                  <c:v>8.6745295333960346</c:v>
                </c:pt>
                <c:pt idx="20">
                  <c:v>8.774620258781372</c:v>
                </c:pt>
                <c:pt idx="21">
                  <c:v>8.8747109841667129</c:v>
                </c:pt>
                <c:pt idx="22">
                  <c:v>8.9748017095520503</c:v>
                </c:pt>
                <c:pt idx="23">
                  <c:v>9.0748924349373894</c:v>
                </c:pt>
                <c:pt idx="24">
                  <c:v>9.1749831603227285</c:v>
                </c:pt>
                <c:pt idx="25">
                  <c:v>9.2750738857080677</c:v>
                </c:pt>
                <c:pt idx="26">
                  <c:v>9.3751646110934068</c:v>
                </c:pt>
                <c:pt idx="27">
                  <c:v>9.4752553364787442</c:v>
                </c:pt>
                <c:pt idx="28">
                  <c:v>9.5002780178250799</c:v>
                </c:pt>
                <c:pt idx="29">
                  <c:v>9.5253006991714138</c:v>
                </c:pt>
                <c:pt idx="30">
                  <c:v>9.5503233805177494</c:v>
                </c:pt>
                <c:pt idx="31">
                  <c:v>9.5753460618640851</c:v>
                </c:pt>
                <c:pt idx="32">
                  <c:v>9.600368743210419</c:v>
                </c:pt>
                <c:pt idx="33">
                  <c:v>9.6253914245567529</c:v>
                </c:pt>
                <c:pt idx="34">
                  <c:v>9.6504141059030886</c:v>
                </c:pt>
                <c:pt idx="35">
                  <c:v>9.6754367872494225</c:v>
                </c:pt>
                <c:pt idx="36">
                  <c:v>9.7004594685957564</c:v>
                </c:pt>
                <c:pt idx="37">
                  <c:v>9.725482149942092</c:v>
                </c:pt>
                <c:pt idx="38">
                  <c:v>9.7505048312884259</c:v>
                </c:pt>
                <c:pt idx="39">
                  <c:v>9.7755275126347616</c:v>
                </c:pt>
                <c:pt idx="40">
                  <c:v>9.8005501939810955</c:v>
                </c:pt>
                <c:pt idx="41">
                  <c:v>9.8255728753274312</c:v>
                </c:pt>
                <c:pt idx="42">
                  <c:v>9.8505955566737669</c:v>
                </c:pt>
                <c:pt idx="43">
                  <c:v>9.8756182380201007</c:v>
                </c:pt>
                <c:pt idx="44">
                  <c:v>9.9006409193664364</c:v>
                </c:pt>
                <c:pt idx="45">
                  <c:v>9.9256636007127703</c:v>
                </c:pt>
                <c:pt idx="46">
                  <c:v>9.9506862820591042</c:v>
                </c:pt>
                <c:pt idx="47">
                  <c:v>9.9757089634054399</c:v>
                </c:pt>
                <c:pt idx="48">
                  <c:v>10.000731644751774</c:v>
                </c:pt>
              </c:numCache>
            </c:numRef>
          </c:yVal>
          <c:smooth val="1"/>
          <c:extLst>
            <c:ext xmlns:c16="http://schemas.microsoft.com/office/drawing/2014/chart" uri="{C3380CC4-5D6E-409C-BE32-E72D297353CC}">
              <c16:uniqueId val="{00000007-EE86-424F-B951-8DA93D3ADBDE}"/>
            </c:ext>
          </c:extLst>
        </c:ser>
        <c:ser>
          <c:idx val="8"/>
          <c:order val="8"/>
          <c:tx>
            <c:strRef>
              <c:f>'Net Zero 2050 - Valores'!$C$42:$D$42</c:f>
              <c:strCache>
                <c:ptCount val="1"/>
                <c:pt idx="0">
                  <c:v>Rendimiento de legumbres</c:v>
                </c:pt>
              </c:strCache>
            </c:strRef>
          </c:tx>
          <c:spPr>
            <a:ln w="19050" cap="rnd">
              <a:solidFill>
                <a:schemeClr val="accent3">
                  <a:lumMod val="60000"/>
                </a:schemeClr>
              </a:solidFill>
              <a:round/>
            </a:ln>
            <a:effectLst/>
          </c:spPr>
          <c:marker>
            <c:symbol val="none"/>
          </c:marker>
          <c:xVal>
            <c:strRef>
              <c:f>'Net Zero 2050 - Valores'!#REF!</c:f>
              <c:strCache>
                <c:ptCount val="1"/>
                <c:pt idx="0">
                  <c:v>#REF!</c:v>
                </c:pt>
              </c:strCache>
            </c:strRef>
          </c:xVal>
          <c:yVal>
            <c:numRef>
              <c:f>'Net Zero 2050 - Valores'!$F$42:$BB$42</c:f>
              <c:numCache>
                <c:formatCode>0.00</c:formatCode>
                <c:ptCount val="49"/>
                <c:pt idx="0">
                  <c:v>1.4636784454883123</c:v>
                </c:pt>
                <c:pt idx="1">
                  <c:v>1.4853091614314895</c:v>
                </c:pt>
                <c:pt idx="2">
                  <c:v>1.5069398773746665</c:v>
                </c:pt>
                <c:pt idx="3">
                  <c:v>1.5285705933178437</c:v>
                </c:pt>
                <c:pt idx="4">
                  <c:v>1.5502013092610205</c:v>
                </c:pt>
                <c:pt idx="5">
                  <c:v>1.5718320252041977</c:v>
                </c:pt>
                <c:pt idx="6">
                  <c:v>1.5934627411473747</c:v>
                </c:pt>
                <c:pt idx="7">
                  <c:v>1.615093457090552</c:v>
                </c:pt>
                <c:pt idx="8">
                  <c:v>1.6367241730337287</c:v>
                </c:pt>
                <c:pt idx="9">
                  <c:v>1.6583548889769057</c:v>
                </c:pt>
                <c:pt idx="10">
                  <c:v>1.679985604920083</c:v>
                </c:pt>
                <c:pt idx="11">
                  <c:v>1.7016163208632598</c:v>
                </c:pt>
                <c:pt idx="12">
                  <c:v>1.723247036806437</c:v>
                </c:pt>
                <c:pt idx="13">
                  <c:v>1.744877752749614</c:v>
                </c:pt>
                <c:pt idx="14">
                  <c:v>1.7665084686927912</c:v>
                </c:pt>
                <c:pt idx="15">
                  <c:v>1.788139184635968</c:v>
                </c:pt>
                <c:pt idx="16">
                  <c:v>1.809769900579145</c:v>
                </c:pt>
                <c:pt idx="17">
                  <c:v>1.831400616522322</c:v>
                </c:pt>
                <c:pt idx="18">
                  <c:v>1.853031332465499</c:v>
                </c:pt>
                <c:pt idx="19">
                  <c:v>1.8746620484086762</c:v>
                </c:pt>
                <c:pt idx="20">
                  <c:v>1.896292764351853</c:v>
                </c:pt>
                <c:pt idx="21">
                  <c:v>1.9179234802950302</c:v>
                </c:pt>
                <c:pt idx="22">
                  <c:v>1.9395541962382072</c:v>
                </c:pt>
                <c:pt idx="23">
                  <c:v>1.961184912181384</c:v>
                </c:pt>
                <c:pt idx="24">
                  <c:v>1.9828156281245612</c:v>
                </c:pt>
                <c:pt idx="25">
                  <c:v>2.0044463440677385</c:v>
                </c:pt>
                <c:pt idx="26">
                  <c:v>2.0260770600109153</c:v>
                </c:pt>
                <c:pt idx="27">
                  <c:v>2.0477077759540925</c:v>
                </c:pt>
                <c:pt idx="28">
                  <c:v>2.0531154549398867</c:v>
                </c:pt>
                <c:pt idx="29">
                  <c:v>2.0585231339256809</c:v>
                </c:pt>
                <c:pt idx="30">
                  <c:v>2.0639308129114751</c:v>
                </c:pt>
                <c:pt idx="31">
                  <c:v>2.0693384918972697</c:v>
                </c:pt>
                <c:pt idx="32">
                  <c:v>2.0747461708830635</c:v>
                </c:pt>
                <c:pt idx="33">
                  <c:v>2.0801538498688577</c:v>
                </c:pt>
                <c:pt idx="34">
                  <c:v>2.0855615288546523</c:v>
                </c:pt>
                <c:pt idx="35">
                  <c:v>2.0909692078404465</c:v>
                </c:pt>
                <c:pt idx="36">
                  <c:v>2.0963768868262407</c:v>
                </c:pt>
                <c:pt idx="37">
                  <c:v>2.1017845658120349</c:v>
                </c:pt>
                <c:pt idx="38">
                  <c:v>2.1071922447978291</c:v>
                </c:pt>
                <c:pt idx="39">
                  <c:v>2.1125999237836237</c:v>
                </c:pt>
                <c:pt idx="40">
                  <c:v>2.1180076027694179</c:v>
                </c:pt>
                <c:pt idx="41">
                  <c:v>2.1234152817552121</c:v>
                </c:pt>
                <c:pt idx="42">
                  <c:v>2.1288229607410063</c:v>
                </c:pt>
                <c:pt idx="43">
                  <c:v>2.1342306397268005</c:v>
                </c:pt>
                <c:pt idx="44">
                  <c:v>2.1396383187125951</c:v>
                </c:pt>
                <c:pt idx="45">
                  <c:v>2.1450459976983893</c:v>
                </c:pt>
                <c:pt idx="46">
                  <c:v>2.1504536766841831</c:v>
                </c:pt>
                <c:pt idx="47">
                  <c:v>2.1558613556699777</c:v>
                </c:pt>
                <c:pt idx="48">
                  <c:v>2.1612690346557719</c:v>
                </c:pt>
              </c:numCache>
            </c:numRef>
          </c:yVal>
          <c:smooth val="1"/>
          <c:extLst>
            <c:ext xmlns:c16="http://schemas.microsoft.com/office/drawing/2014/chart" uri="{C3380CC4-5D6E-409C-BE32-E72D297353CC}">
              <c16:uniqueId val="{00000008-EE86-424F-B951-8DA93D3ADBDE}"/>
            </c:ext>
          </c:extLst>
        </c:ser>
        <c:ser>
          <c:idx val="9"/>
          <c:order val="9"/>
          <c:tx>
            <c:strRef>
              <c:f>'Net Zero 2050 - Valores'!$C$43:$D$43</c:f>
              <c:strCache>
                <c:ptCount val="1"/>
                <c:pt idx="0">
                  <c:v>Rendimiento de cereales y pseudocereales</c:v>
                </c:pt>
              </c:strCache>
            </c:strRef>
          </c:tx>
          <c:spPr>
            <a:ln w="19050" cap="rnd">
              <a:solidFill>
                <a:schemeClr val="accent4">
                  <a:lumMod val="60000"/>
                </a:schemeClr>
              </a:solidFill>
              <a:round/>
            </a:ln>
            <a:effectLst/>
          </c:spPr>
          <c:marker>
            <c:symbol val="none"/>
          </c:marker>
          <c:xVal>
            <c:strRef>
              <c:f>'Net Zero 2050 - Valores'!#REF!</c:f>
              <c:strCache>
                <c:ptCount val="1"/>
                <c:pt idx="0">
                  <c:v>#REF!</c:v>
                </c:pt>
              </c:strCache>
            </c:strRef>
          </c:xVal>
          <c:yVal>
            <c:numRef>
              <c:f>'Net Zero 2050 - Valores'!$F$43:$BB$43</c:f>
              <c:numCache>
                <c:formatCode>0.00</c:formatCode>
                <c:ptCount val="49"/>
                <c:pt idx="0">
                  <c:v>1.5429431112726251</c:v>
                </c:pt>
                <c:pt idx="1">
                  <c:v>1.5657452262175409</c:v>
                </c:pt>
                <c:pt idx="2">
                  <c:v>1.5885473411624562</c:v>
                </c:pt>
                <c:pt idx="3">
                  <c:v>1.6113494561073722</c:v>
                </c:pt>
                <c:pt idx="4">
                  <c:v>1.6341515710522876</c:v>
                </c:pt>
                <c:pt idx="5">
                  <c:v>1.6569536859972034</c:v>
                </c:pt>
                <c:pt idx="6">
                  <c:v>1.679755800942119</c:v>
                </c:pt>
                <c:pt idx="7">
                  <c:v>1.7025579158870348</c:v>
                </c:pt>
                <c:pt idx="8">
                  <c:v>1.7253600308319503</c:v>
                </c:pt>
                <c:pt idx="9">
                  <c:v>1.7481621457768657</c:v>
                </c:pt>
                <c:pt idx="10">
                  <c:v>1.7709642607217817</c:v>
                </c:pt>
                <c:pt idx="11">
                  <c:v>1.7937663756666971</c:v>
                </c:pt>
                <c:pt idx="12">
                  <c:v>1.8165684906116129</c:v>
                </c:pt>
                <c:pt idx="13">
                  <c:v>1.8393706055565284</c:v>
                </c:pt>
                <c:pt idx="14">
                  <c:v>1.8621727205014442</c:v>
                </c:pt>
                <c:pt idx="15">
                  <c:v>1.8849748354463598</c:v>
                </c:pt>
                <c:pt idx="16">
                  <c:v>1.9077769503912752</c:v>
                </c:pt>
                <c:pt idx="17">
                  <c:v>1.9305790653361912</c:v>
                </c:pt>
                <c:pt idx="18">
                  <c:v>1.9533811802811065</c:v>
                </c:pt>
                <c:pt idx="19">
                  <c:v>1.9761832952260223</c:v>
                </c:pt>
                <c:pt idx="20">
                  <c:v>1.9989854101709379</c:v>
                </c:pt>
                <c:pt idx="21">
                  <c:v>2.0217875251158537</c:v>
                </c:pt>
                <c:pt idx="22">
                  <c:v>2.044589640060769</c:v>
                </c:pt>
                <c:pt idx="23">
                  <c:v>2.0673917550056848</c:v>
                </c:pt>
                <c:pt idx="24">
                  <c:v>2.0901938699506006</c:v>
                </c:pt>
                <c:pt idx="25">
                  <c:v>2.1129959848955164</c:v>
                </c:pt>
                <c:pt idx="26">
                  <c:v>2.1357980998404318</c:v>
                </c:pt>
                <c:pt idx="27">
                  <c:v>2.1586002147853476</c:v>
                </c:pt>
                <c:pt idx="28">
                  <c:v>2.1643007435215766</c:v>
                </c:pt>
                <c:pt idx="29">
                  <c:v>2.1700012722578053</c:v>
                </c:pt>
                <c:pt idx="30">
                  <c:v>2.1757018009940339</c:v>
                </c:pt>
                <c:pt idx="31">
                  <c:v>2.1814023297302634</c:v>
                </c:pt>
                <c:pt idx="32">
                  <c:v>2.187102858466492</c:v>
                </c:pt>
                <c:pt idx="33">
                  <c:v>2.1928033872027206</c:v>
                </c:pt>
                <c:pt idx="34">
                  <c:v>2.1985039159389501</c:v>
                </c:pt>
                <c:pt idx="35">
                  <c:v>2.2042044446751787</c:v>
                </c:pt>
                <c:pt idx="36">
                  <c:v>2.2099049734114073</c:v>
                </c:pt>
                <c:pt idx="37">
                  <c:v>2.2156055021476364</c:v>
                </c:pt>
                <c:pt idx="38">
                  <c:v>2.2213060308838655</c:v>
                </c:pt>
                <c:pt idx="39">
                  <c:v>2.2270065596200945</c:v>
                </c:pt>
                <c:pt idx="40">
                  <c:v>2.2327070883563231</c:v>
                </c:pt>
                <c:pt idx="41">
                  <c:v>2.2384076170925522</c:v>
                </c:pt>
                <c:pt idx="42">
                  <c:v>2.2441081458287813</c:v>
                </c:pt>
                <c:pt idx="43">
                  <c:v>2.2498086745650099</c:v>
                </c:pt>
                <c:pt idx="44">
                  <c:v>2.2555092033012389</c:v>
                </c:pt>
                <c:pt idx="45">
                  <c:v>2.261209732037468</c:v>
                </c:pt>
                <c:pt idx="46">
                  <c:v>2.2669102607736966</c:v>
                </c:pt>
                <c:pt idx="47">
                  <c:v>2.2726107895099257</c:v>
                </c:pt>
                <c:pt idx="48">
                  <c:v>2.2783113182461547</c:v>
                </c:pt>
              </c:numCache>
            </c:numRef>
          </c:yVal>
          <c:smooth val="1"/>
          <c:extLst>
            <c:ext xmlns:c16="http://schemas.microsoft.com/office/drawing/2014/chart" uri="{C3380CC4-5D6E-409C-BE32-E72D297353CC}">
              <c16:uniqueId val="{00000009-EE86-424F-B951-8DA93D3ADBDE}"/>
            </c:ext>
          </c:extLst>
        </c:ser>
        <c:ser>
          <c:idx val="10"/>
          <c:order val="10"/>
          <c:tx>
            <c:strRef>
              <c:f>'Net Zero 2050 - Valores'!$C$44:$D$44</c:f>
              <c:strCache>
                <c:ptCount val="1"/>
                <c:pt idx="0">
                  <c:v>Rendimiento de tubérculos</c:v>
                </c:pt>
              </c:strCache>
            </c:strRef>
          </c:tx>
          <c:spPr>
            <a:ln w="19050" cap="rnd">
              <a:solidFill>
                <a:schemeClr val="accent5">
                  <a:lumMod val="60000"/>
                </a:schemeClr>
              </a:solidFill>
              <a:round/>
            </a:ln>
            <a:effectLst/>
          </c:spPr>
          <c:marker>
            <c:symbol val="none"/>
          </c:marker>
          <c:xVal>
            <c:strRef>
              <c:f>'Net Zero 2050 - Valores'!#REF!</c:f>
              <c:strCache>
                <c:ptCount val="1"/>
                <c:pt idx="0">
                  <c:v>#REF!</c:v>
                </c:pt>
              </c:strCache>
            </c:strRef>
          </c:xVal>
          <c:yVal>
            <c:numRef>
              <c:f>'Net Zero 2050 - Valores'!$F$44:$BB$44</c:f>
              <c:numCache>
                <c:formatCode>0.00</c:formatCode>
                <c:ptCount val="49"/>
                <c:pt idx="0">
                  <c:v>9.6421102012415325</c:v>
                </c:pt>
                <c:pt idx="1">
                  <c:v>9.7846044406687493</c:v>
                </c:pt>
                <c:pt idx="2">
                  <c:v>9.9270986800959626</c:v>
                </c:pt>
                <c:pt idx="3">
                  <c:v>10.069592919523179</c:v>
                </c:pt>
                <c:pt idx="4">
                  <c:v>10.212087158950393</c:v>
                </c:pt>
                <c:pt idx="5">
                  <c:v>10.354581398377608</c:v>
                </c:pt>
                <c:pt idx="6">
                  <c:v>10.497075637804823</c:v>
                </c:pt>
                <c:pt idx="7">
                  <c:v>10.639569877232038</c:v>
                </c:pt>
                <c:pt idx="8">
                  <c:v>10.782064116659253</c:v>
                </c:pt>
                <c:pt idx="9">
                  <c:v>10.924558356086466</c:v>
                </c:pt>
                <c:pt idx="10">
                  <c:v>11.067052595513681</c:v>
                </c:pt>
                <c:pt idx="11">
                  <c:v>11.209546834940896</c:v>
                </c:pt>
                <c:pt idx="12">
                  <c:v>11.352041074368111</c:v>
                </c:pt>
                <c:pt idx="13">
                  <c:v>11.494535313795327</c:v>
                </c:pt>
                <c:pt idx="14">
                  <c:v>11.637029553222542</c:v>
                </c:pt>
                <c:pt idx="15">
                  <c:v>11.779523792649755</c:v>
                </c:pt>
                <c:pt idx="16">
                  <c:v>11.92201803207697</c:v>
                </c:pt>
                <c:pt idx="17">
                  <c:v>12.064512271504185</c:v>
                </c:pt>
                <c:pt idx="18">
                  <c:v>12.2070065109314</c:v>
                </c:pt>
                <c:pt idx="19">
                  <c:v>12.349500750358615</c:v>
                </c:pt>
                <c:pt idx="20">
                  <c:v>12.491994989785828</c:v>
                </c:pt>
                <c:pt idx="21">
                  <c:v>12.634489229213045</c:v>
                </c:pt>
                <c:pt idx="22">
                  <c:v>12.776983468640259</c:v>
                </c:pt>
                <c:pt idx="23">
                  <c:v>12.919477708067474</c:v>
                </c:pt>
                <c:pt idx="24">
                  <c:v>13.061971947494689</c:v>
                </c:pt>
                <c:pt idx="25">
                  <c:v>13.204466186921906</c:v>
                </c:pt>
                <c:pt idx="26">
                  <c:v>13.346960426349119</c:v>
                </c:pt>
                <c:pt idx="27">
                  <c:v>13.489454665776332</c:v>
                </c:pt>
                <c:pt idx="28">
                  <c:v>13.525078225633138</c:v>
                </c:pt>
                <c:pt idx="29">
                  <c:v>13.560701785489941</c:v>
                </c:pt>
                <c:pt idx="30">
                  <c:v>13.596325345346743</c:v>
                </c:pt>
                <c:pt idx="31">
                  <c:v>13.631948905203549</c:v>
                </c:pt>
                <c:pt idx="32">
                  <c:v>13.667572465060351</c:v>
                </c:pt>
                <c:pt idx="33">
                  <c:v>13.703196024917155</c:v>
                </c:pt>
                <c:pt idx="34">
                  <c:v>13.73881958477396</c:v>
                </c:pt>
                <c:pt idx="35">
                  <c:v>13.774443144630762</c:v>
                </c:pt>
                <c:pt idx="36">
                  <c:v>13.810066704487566</c:v>
                </c:pt>
                <c:pt idx="37">
                  <c:v>13.84569026434437</c:v>
                </c:pt>
                <c:pt idx="38">
                  <c:v>13.881313824201174</c:v>
                </c:pt>
                <c:pt idx="39">
                  <c:v>13.916937384057979</c:v>
                </c:pt>
                <c:pt idx="40">
                  <c:v>13.952560943914781</c:v>
                </c:pt>
                <c:pt idx="41">
                  <c:v>13.988184503771585</c:v>
                </c:pt>
                <c:pt idx="42">
                  <c:v>14.023808063628389</c:v>
                </c:pt>
                <c:pt idx="43">
                  <c:v>14.059431623485192</c:v>
                </c:pt>
                <c:pt idx="44">
                  <c:v>14.095055183341998</c:v>
                </c:pt>
                <c:pt idx="45">
                  <c:v>14.1306787431988</c:v>
                </c:pt>
                <c:pt idx="46">
                  <c:v>14.166302303055604</c:v>
                </c:pt>
                <c:pt idx="47">
                  <c:v>14.201925862912407</c:v>
                </c:pt>
                <c:pt idx="48">
                  <c:v>14.237549422769211</c:v>
                </c:pt>
              </c:numCache>
            </c:numRef>
          </c:yVal>
          <c:smooth val="1"/>
          <c:extLst>
            <c:ext xmlns:c16="http://schemas.microsoft.com/office/drawing/2014/chart" uri="{C3380CC4-5D6E-409C-BE32-E72D297353CC}">
              <c16:uniqueId val="{0000000A-EE86-424F-B951-8DA93D3ADBDE}"/>
            </c:ext>
          </c:extLst>
        </c:ser>
        <c:ser>
          <c:idx val="11"/>
          <c:order val="11"/>
          <c:tx>
            <c:strRef>
              <c:f>'Net Zero 2050 - Valores'!$C$45:$D$45</c:f>
              <c:strCache>
                <c:ptCount val="1"/>
                <c:pt idx="0">
                  <c:v>Rendimiento de fruta fresca</c:v>
                </c:pt>
              </c:strCache>
            </c:strRef>
          </c:tx>
          <c:spPr>
            <a:ln w="19050" cap="rnd">
              <a:solidFill>
                <a:schemeClr val="accent6">
                  <a:lumMod val="60000"/>
                </a:schemeClr>
              </a:solidFill>
              <a:round/>
            </a:ln>
            <a:effectLst/>
          </c:spPr>
          <c:marker>
            <c:symbol val="none"/>
          </c:marker>
          <c:xVal>
            <c:strRef>
              <c:f>'Net Zero 2050 - Valores'!#REF!</c:f>
              <c:strCache>
                <c:ptCount val="1"/>
                <c:pt idx="0">
                  <c:v>#REF!</c:v>
                </c:pt>
              </c:strCache>
            </c:strRef>
          </c:xVal>
          <c:yVal>
            <c:numRef>
              <c:f>'Net Zero 2050 - Valores'!$F$45:$BB$45</c:f>
              <c:numCache>
                <c:formatCode>0.00</c:formatCode>
                <c:ptCount val="49"/>
                <c:pt idx="0">
                  <c:v>6.652438377697071</c:v>
                </c:pt>
                <c:pt idx="1">
                  <c:v>6.7507502749044175</c:v>
                </c:pt>
                <c:pt idx="2">
                  <c:v>6.849062172111763</c:v>
                </c:pt>
                <c:pt idx="3">
                  <c:v>6.9473740693191095</c:v>
                </c:pt>
                <c:pt idx="4">
                  <c:v>7.0456859665264542</c:v>
                </c:pt>
                <c:pt idx="5">
                  <c:v>7.1439978637338015</c:v>
                </c:pt>
                <c:pt idx="6">
                  <c:v>7.2423097609411462</c:v>
                </c:pt>
                <c:pt idx="7">
                  <c:v>7.3406216581484935</c:v>
                </c:pt>
                <c:pt idx="8">
                  <c:v>7.4389335553558382</c:v>
                </c:pt>
                <c:pt idx="9">
                  <c:v>7.5372454525631838</c:v>
                </c:pt>
                <c:pt idx="10">
                  <c:v>7.6355573497705302</c:v>
                </c:pt>
                <c:pt idx="11">
                  <c:v>7.7338692469778758</c:v>
                </c:pt>
                <c:pt idx="12">
                  <c:v>7.8321811441852223</c:v>
                </c:pt>
                <c:pt idx="13">
                  <c:v>7.9304930413925678</c:v>
                </c:pt>
                <c:pt idx="14">
                  <c:v>8.0288049385999134</c:v>
                </c:pt>
                <c:pt idx="15">
                  <c:v>8.127116835807259</c:v>
                </c:pt>
                <c:pt idx="16">
                  <c:v>8.2254287330146045</c:v>
                </c:pt>
                <c:pt idx="17">
                  <c:v>8.3237406302219519</c:v>
                </c:pt>
                <c:pt idx="18">
                  <c:v>8.4220525274292974</c:v>
                </c:pt>
                <c:pt idx="19">
                  <c:v>8.520364424636643</c:v>
                </c:pt>
                <c:pt idx="20">
                  <c:v>8.6186763218439886</c:v>
                </c:pt>
                <c:pt idx="21">
                  <c:v>8.7169882190513359</c:v>
                </c:pt>
                <c:pt idx="22">
                  <c:v>8.8153001162586797</c:v>
                </c:pt>
                <c:pt idx="23">
                  <c:v>8.9136120134660253</c:v>
                </c:pt>
                <c:pt idx="24">
                  <c:v>9.0119239106733726</c:v>
                </c:pt>
                <c:pt idx="25">
                  <c:v>9.11023580788072</c:v>
                </c:pt>
                <c:pt idx="26">
                  <c:v>9.2085477050880638</c:v>
                </c:pt>
                <c:pt idx="27">
                  <c:v>9.3068596022954093</c:v>
                </c:pt>
                <c:pt idx="28">
                  <c:v>9.3314375765972475</c:v>
                </c:pt>
                <c:pt idx="29">
                  <c:v>9.3560155508990839</c:v>
                </c:pt>
                <c:pt idx="30">
                  <c:v>9.3805935252009185</c:v>
                </c:pt>
                <c:pt idx="31">
                  <c:v>9.4051714995027567</c:v>
                </c:pt>
                <c:pt idx="32">
                  <c:v>9.4297494738045931</c:v>
                </c:pt>
                <c:pt idx="33">
                  <c:v>9.4543274481064277</c:v>
                </c:pt>
                <c:pt idx="34">
                  <c:v>9.4789054224082658</c:v>
                </c:pt>
                <c:pt idx="35">
                  <c:v>9.5034833967101022</c:v>
                </c:pt>
                <c:pt idx="36">
                  <c:v>9.5280613710119368</c:v>
                </c:pt>
                <c:pt idx="37">
                  <c:v>9.552639345313775</c:v>
                </c:pt>
                <c:pt idx="38">
                  <c:v>9.5772173196156114</c:v>
                </c:pt>
                <c:pt idx="39">
                  <c:v>9.6017952939174478</c:v>
                </c:pt>
                <c:pt idx="40">
                  <c:v>9.6263732682192842</c:v>
                </c:pt>
                <c:pt idx="41">
                  <c:v>9.6509512425211206</c:v>
                </c:pt>
                <c:pt idx="42">
                  <c:v>9.675529216822957</c:v>
                </c:pt>
                <c:pt idx="43">
                  <c:v>9.7001071911247934</c:v>
                </c:pt>
                <c:pt idx="44">
                  <c:v>9.7246851654266315</c:v>
                </c:pt>
                <c:pt idx="45">
                  <c:v>9.7492631397284661</c:v>
                </c:pt>
                <c:pt idx="46">
                  <c:v>9.7738411140303025</c:v>
                </c:pt>
                <c:pt idx="47">
                  <c:v>9.7984190883321407</c:v>
                </c:pt>
                <c:pt idx="48">
                  <c:v>9.8229970626339771</c:v>
                </c:pt>
              </c:numCache>
            </c:numRef>
          </c:yVal>
          <c:smooth val="1"/>
          <c:extLst>
            <c:ext xmlns:c16="http://schemas.microsoft.com/office/drawing/2014/chart" uri="{C3380CC4-5D6E-409C-BE32-E72D297353CC}">
              <c16:uniqueId val="{0000000B-EE86-424F-B951-8DA93D3ADBDE}"/>
            </c:ext>
          </c:extLst>
        </c:ser>
        <c:ser>
          <c:idx val="12"/>
          <c:order val="12"/>
          <c:tx>
            <c:strRef>
              <c:f>'Net Zero 2050 - Valores'!$C$46:$D$46</c:f>
              <c:strCache>
                <c:ptCount val="1"/>
                <c:pt idx="0">
                  <c:v>Rendimiento de verduras</c:v>
                </c:pt>
              </c:strCache>
            </c:strRef>
          </c:tx>
          <c:spPr>
            <a:ln w="19050" cap="rnd">
              <a:solidFill>
                <a:schemeClr val="accent1">
                  <a:lumMod val="80000"/>
                  <a:lumOff val="20000"/>
                </a:schemeClr>
              </a:solidFill>
              <a:round/>
            </a:ln>
            <a:effectLst/>
          </c:spPr>
          <c:marker>
            <c:symbol val="none"/>
          </c:marker>
          <c:xVal>
            <c:strRef>
              <c:f>'Net Zero 2050 - Valores'!#REF!</c:f>
              <c:strCache>
                <c:ptCount val="1"/>
                <c:pt idx="0">
                  <c:v>#REF!</c:v>
                </c:pt>
              </c:strCache>
            </c:strRef>
          </c:xVal>
          <c:yVal>
            <c:numRef>
              <c:f>'Net Zero 2050 - Valores'!$F$46:$BB$46</c:f>
              <c:numCache>
                <c:formatCode>0.00</c:formatCode>
                <c:ptCount val="49"/>
                <c:pt idx="0">
                  <c:v>15.121291847813046</c:v>
                </c:pt>
                <c:pt idx="1">
                  <c:v>15.344759215022107</c:v>
                </c:pt>
                <c:pt idx="2">
                  <c:v>15.568226582231166</c:v>
                </c:pt>
                <c:pt idx="3">
                  <c:v>15.791693949440226</c:v>
                </c:pt>
                <c:pt idx="4">
                  <c:v>16.015161316649284</c:v>
                </c:pt>
                <c:pt idx="5">
                  <c:v>16.238628683858348</c:v>
                </c:pt>
                <c:pt idx="6">
                  <c:v>16.462096051067405</c:v>
                </c:pt>
                <c:pt idx="7">
                  <c:v>16.685563418276466</c:v>
                </c:pt>
                <c:pt idx="8">
                  <c:v>16.909030785485527</c:v>
                </c:pt>
                <c:pt idx="9">
                  <c:v>17.132498152694584</c:v>
                </c:pt>
                <c:pt idx="10">
                  <c:v>17.355965519903645</c:v>
                </c:pt>
                <c:pt idx="11">
                  <c:v>17.579432887112702</c:v>
                </c:pt>
                <c:pt idx="12">
                  <c:v>17.802900254321766</c:v>
                </c:pt>
                <c:pt idx="13">
                  <c:v>18.026367621530824</c:v>
                </c:pt>
                <c:pt idx="14">
                  <c:v>18.249834988739885</c:v>
                </c:pt>
                <c:pt idx="15">
                  <c:v>18.473302355948942</c:v>
                </c:pt>
                <c:pt idx="16">
                  <c:v>18.696769723158003</c:v>
                </c:pt>
                <c:pt idx="17">
                  <c:v>18.920237090367063</c:v>
                </c:pt>
                <c:pt idx="18">
                  <c:v>19.143704457576121</c:v>
                </c:pt>
                <c:pt idx="19">
                  <c:v>19.367171824785185</c:v>
                </c:pt>
                <c:pt idx="20">
                  <c:v>19.590639191994242</c:v>
                </c:pt>
                <c:pt idx="21">
                  <c:v>19.814106559203303</c:v>
                </c:pt>
                <c:pt idx="22">
                  <c:v>20.03757392641236</c:v>
                </c:pt>
                <c:pt idx="23">
                  <c:v>20.261041293621421</c:v>
                </c:pt>
                <c:pt idx="24">
                  <c:v>20.484508660830482</c:v>
                </c:pt>
                <c:pt idx="25">
                  <c:v>20.707976028039543</c:v>
                </c:pt>
                <c:pt idx="26">
                  <c:v>20.931443395248603</c:v>
                </c:pt>
                <c:pt idx="27">
                  <c:v>21.154910762457661</c:v>
                </c:pt>
                <c:pt idx="28">
                  <c:v>21.210777604259928</c:v>
                </c:pt>
                <c:pt idx="29">
                  <c:v>21.266644446062191</c:v>
                </c:pt>
                <c:pt idx="30">
                  <c:v>21.322511287864454</c:v>
                </c:pt>
                <c:pt idx="31">
                  <c:v>21.378378129666721</c:v>
                </c:pt>
                <c:pt idx="32">
                  <c:v>21.434244971468985</c:v>
                </c:pt>
                <c:pt idx="33">
                  <c:v>21.490111813271248</c:v>
                </c:pt>
                <c:pt idx="34">
                  <c:v>21.545978655073515</c:v>
                </c:pt>
                <c:pt idx="35">
                  <c:v>21.601845496875779</c:v>
                </c:pt>
                <c:pt idx="36">
                  <c:v>21.657712338678046</c:v>
                </c:pt>
                <c:pt idx="37">
                  <c:v>21.713579180480313</c:v>
                </c:pt>
                <c:pt idx="38">
                  <c:v>21.769446022282576</c:v>
                </c:pt>
                <c:pt idx="39">
                  <c:v>21.825312864084843</c:v>
                </c:pt>
                <c:pt idx="40">
                  <c:v>21.881179705887106</c:v>
                </c:pt>
                <c:pt idx="41">
                  <c:v>21.93704654768937</c:v>
                </c:pt>
                <c:pt idx="42">
                  <c:v>21.992913389491637</c:v>
                </c:pt>
                <c:pt idx="43">
                  <c:v>22.0487802312939</c:v>
                </c:pt>
                <c:pt idx="44">
                  <c:v>22.104647073096167</c:v>
                </c:pt>
                <c:pt idx="45">
                  <c:v>22.160513914898431</c:v>
                </c:pt>
                <c:pt idx="46">
                  <c:v>22.216380756700694</c:v>
                </c:pt>
                <c:pt idx="47">
                  <c:v>22.272247598502961</c:v>
                </c:pt>
                <c:pt idx="48">
                  <c:v>22.328114440305225</c:v>
                </c:pt>
              </c:numCache>
            </c:numRef>
          </c:yVal>
          <c:smooth val="1"/>
          <c:extLst>
            <c:ext xmlns:c16="http://schemas.microsoft.com/office/drawing/2014/chart" uri="{C3380CC4-5D6E-409C-BE32-E72D297353CC}">
              <c16:uniqueId val="{0000000C-EE86-424F-B951-8DA93D3ADBDE}"/>
            </c:ext>
          </c:extLst>
        </c:ser>
        <c:ser>
          <c:idx val="13"/>
          <c:order val="13"/>
          <c:tx>
            <c:strRef>
              <c:f>'Net Zero 2050 - Valores'!$C$47:$D$47</c:f>
              <c:strCache>
                <c:ptCount val="1"/>
                <c:pt idx="0">
                  <c:v>Rendimiento de florícola</c:v>
                </c:pt>
              </c:strCache>
            </c:strRef>
          </c:tx>
          <c:spPr>
            <a:ln w="19050" cap="rnd">
              <a:solidFill>
                <a:schemeClr val="accent2">
                  <a:lumMod val="80000"/>
                  <a:lumOff val="20000"/>
                </a:schemeClr>
              </a:solidFill>
              <a:round/>
            </a:ln>
            <a:effectLst/>
          </c:spPr>
          <c:marker>
            <c:symbol val="none"/>
          </c:marker>
          <c:xVal>
            <c:strRef>
              <c:f>'Net Zero 2050 - Valores'!#REF!</c:f>
              <c:strCache>
                <c:ptCount val="1"/>
                <c:pt idx="0">
                  <c:v>#REF!</c:v>
                </c:pt>
              </c:strCache>
            </c:strRef>
          </c:xVal>
          <c:yVal>
            <c:numRef>
              <c:f>'Net Zero 2050 - Valores'!$F$47:$BB$47</c:f>
              <c:numCache>
                <c:formatCode>0.00</c:formatCode>
                <c:ptCount val="49"/>
                <c:pt idx="0">
                  <c:v>65.154288743536938</c:v>
                </c:pt>
                <c:pt idx="1">
                  <c:v>66.117160005756702</c:v>
                </c:pt>
                <c:pt idx="2">
                  <c:v>67.080031267976452</c:v>
                </c:pt>
                <c:pt idx="3">
                  <c:v>68.04290253019623</c:v>
                </c:pt>
                <c:pt idx="4">
                  <c:v>69.00577379241598</c:v>
                </c:pt>
                <c:pt idx="5">
                  <c:v>69.968645054635743</c:v>
                </c:pt>
                <c:pt idx="6">
                  <c:v>70.931516316855493</c:v>
                </c:pt>
                <c:pt idx="7">
                  <c:v>71.894387579075257</c:v>
                </c:pt>
                <c:pt idx="8">
                  <c:v>72.857258841295007</c:v>
                </c:pt>
                <c:pt idx="9">
                  <c:v>73.820130103514757</c:v>
                </c:pt>
                <c:pt idx="10">
                  <c:v>74.783001365734521</c:v>
                </c:pt>
                <c:pt idx="11">
                  <c:v>75.745872627954284</c:v>
                </c:pt>
                <c:pt idx="12">
                  <c:v>76.708743890174048</c:v>
                </c:pt>
                <c:pt idx="13">
                  <c:v>77.671615152393798</c:v>
                </c:pt>
                <c:pt idx="14">
                  <c:v>78.634486414613562</c:v>
                </c:pt>
                <c:pt idx="15">
                  <c:v>79.597357676833312</c:v>
                </c:pt>
                <c:pt idx="16">
                  <c:v>80.560228939053061</c:v>
                </c:pt>
                <c:pt idx="17">
                  <c:v>81.523100201272825</c:v>
                </c:pt>
                <c:pt idx="18">
                  <c:v>82.485971463492575</c:v>
                </c:pt>
                <c:pt idx="19">
                  <c:v>83.448842725712353</c:v>
                </c:pt>
                <c:pt idx="20">
                  <c:v>84.411713987932103</c:v>
                </c:pt>
                <c:pt idx="21">
                  <c:v>85.374585250151867</c:v>
                </c:pt>
                <c:pt idx="22">
                  <c:v>86.337456512371617</c:v>
                </c:pt>
                <c:pt idx="23">
                  <c:v>87.300327774591366</c:v>
                </c:pt>
                <c:pt idx="24">
                  <c:v>88.26319903681113</c:v>
                </c:pt>
                <c:pt idx="25">
                  <c:v>89.226070299030894</c:v>
                </c:pt>
                <c:pt idx="26">
                  <c:v>90.188941561250658</c:v>
                </c:pt>
                <c:pt idx="27">
                  <c:v>91.151812823470408</c:v>
                </c:pt>
                <c:pt idx="28">
                  <c:v>91.392530639025352</c:v>
                </c:pt>
                <c:pt idx="29">
                  <c:v>91.633248454580283</c:v>
                </c:pt>
                <c:pt idx="30">
                  <c:v>91.873966270135213</c:v>
                </c:pt>
                <c:pt idx="31">
                  <c:v>92.114684085690172</c:v>
                </c:pt>
                <c:pt idx="32">
                  <c:v>92.355401901245102</c:v>
                </c:pt>
                <c:pt idx="33">
                  <c:v>92.596119716800033</c:v>
                </c:pt>
                <c:pt idx="34">
                  <c:v>92.836837532354991</c:v>
                </c:pt>
                <c:pt idx="35">
                  <c:v>93.077555347909922</c:v>
                </c:pt>
                <c:pt idx="36">
                  <c:v>93.318273163464852</c:v>
                </c:pt>
                <c:pt idx="37">
                  <c:v>93.558990979019796</c:v>
                </c:pt>
                <c:pt idx="38">
                  <c:v>93.799708794574741</c:v>
                </c:pt>
                <c:pt idx="39">
                  <c:v>94.040426610129686</c:v>
                </c:pt>
                <c:pt idx="40">
                  <c:v>94.281144425684616</c:v>
                </c:pt>
                <c:pt idx="41">
                  <c:v>94.52186224123956</c:v>
                </c:pt>
                <c:pt idx="42">
                  <c:v>94.762580056794505</c:v>
                </c:pt>
                <c:pt idx="43">
                  <c:v>95.003297872349435</c:v>
                </c:pt>
                <c:pt idx="44">
                  <c:v>95.24401568790438</c:v>
                </c:pt>
                <c:pt idx="45">
                  <c:v>95.484733503459324</c:v>
                </c:pt>
                <c:pt idx="46">
                  <c:v>95.725451319014255</c:v>
                </c:pt>
                <c:pt idx="47">
                  <c:v>95.966169134569199</c:v>
                </c:pt>
                <c:pt idx="48">
                  <c:v>96.206886950124144</c:v>
                </c:pt>
              </c:numCache>
            </c:numRef>
          </c:yVal>
          <c:smooth val="1"/>
          <c:extLst>
            <c:ext xmlns:c16="http://schemas.microsoft.com/office/drawing/2014/chart" uri="{C3380CC4-5D6E-409C-BE32-E72D297353CC}">
              <c16:uniqueId val="{0000000D-EE86-424F-B951-8DA93D3ADBDE}"/>
            </c:ext>
          </c:extLst>
        </c:ser>
        <c:ser>
          <c:idx val="14"/>
          <c:order val="14"/>
          <c:tx>
            <c:strRef>
              <c:f>'Net Zero 2050 - Valores'!$C$48:$D$48</c:f>
              <c:strCache>
                <c:ptCount val="1"/>
                <c:pt idx="0">
                  <c:v>Rendimiento de arroz</c:v>
                </c:pt>
              </c:strCache>
            </c:strRef>
          </c:tx>
          <c:spPr>
            <a:ln w="19050" cap="rnd">
              <a:solidFill>
                <a:schemeClr val="accent3">
                  <a:lumMod val="80000"/>
                  <a:lumOff val="20000"/>
                </a:schemeClr>
              </a:solidFill>
              <a:round/>
            </a:ln>
            <a:effectLst/>
          </c:spPr>
          <c:marker>
            <c:symbol val="none"/>
          </c:marker>
          <c:xVal>
            <c:strRef>
              <c:f>'Net Zero 2050 - Valores'!#REF!</c:f>
              <c:strCache>
                <c:ptCount val="1"/>
                <c:pt idx="0">
                  <c:v>#REF!</c:v>
                </c:pt>
              </c:strCache>
            </c:strRef>
          </c:xVal>
          <c:yVal>
            <c:numRef>
              <c:f>'Net Zero 2050 - Valores'!$F$48:$BB$48</c:f>
              <c:numCache>
                <c:formatCode>0.00</c:formatCode>
                <c:ptCount val="49"/>
                <c:pt idx="0">
                  <c:v>4.5708351496956059</c:v>
                </c:pt>
                <c:pt idx="1">
                  <c:v>4.6383844376221424</c:v>
                </c:pt>
                <c:pt idx="2">
                  <c:v>4.7059337255486779</c:v>
                </c:pt>
                <c:pt idx="3">
                  <c:v>4.7734830134752144</c:v>
                </c:pt>
                <c:pt idx="4">
                  <c:v>4.84103230140175</c:v>
                </c:pt>
                <c:pt idx="5">
                  <c:v>4.9085815893282874</c:v>
                </c:pt>
                <c:pt idx="6">
                  <c:v>4.9761308772548229</c:v>
                </c:pt>
                <c:pt idx="7">
                  <c:v>5.0436801651813594</c:v>
                </c:pt>
                <c:pt idx="8">
                  <c:v>5.111229453107895</c:v>
                </c:pt>
                <c:pt idx="9">
                  <c:v>5.1787787410344306</c:v>
                </c:pt>
                <c:pt idx="10">
                  <c:v>5.2463280289609671</c:v>
                </c:pt>
                <c:pt idx="11">
                  <c:v>5.3138773168875026</c:v>
                </c:pt>
                <c:pt idx="12">
                  <c:v>5.3814266048140391</c:v>
                </c:pt>
                <c:pt idx="13">
                  <c:v>5.4489758927405747</c:v>
                </c:pt>
                <c:pt idx="14">
                  <c:v>5.5165251806671112</c:v>
                </c:pt>
                <c:pt idx="15">
                  <c:v>5.5840744685936468</c:v>
                </c:pt>
                <c:pt idx="16">
                  <c:v>5.6516237565201823</c:v>
                </c:pt>
                <c:pt idx="17">
                  <c:v>5.7191730444467197</c:v>
                </c:pt>
                <c:pt idx="18">
                  <c:v>5.7867223323732553</c:v>
                </c:pt>
                <c:pt idx="19">
                  <c:v>5.8542716202997918</c:v>
                </c:pt>
                <c:pt idx="20">
                  <c:v>5.9218209082263273</c:v>
                </c:pt>
                <c:pt idx="21">
                  <c:v>5.9893701961528638</c:v>
                </c:pt>
                <c:pt idx="22">
                  <c:v>6.0569194840793994</c:v>
                </c:pt>
                <c:pt idx="23">
                  <c:v>6.124468772005935</c:v>
                </c:pt>
                <c:pt idx="24">
                  <c:v>6.1920180599324715</c:v>
                </c:pt>
                <c:pt idx="25">
                  <c:v>6.2595673478590079</c:v>
                </c:pt>
                <c:pt idx="26">
                  <c:v>6.3271166357855435</c:v>
                </c:pt>
                <c:pt idx="27">
                  <c:v>6.3946659237120791</c:v>
                </c:pt>
                <c:pt idx="28">
                  <c:v>6.4115532456937139</c:v>
                </c:pt>
                <c:pt idx="29">
                  <c:v>6.4284405676753478</c:v>
                </c:pt>
                <c:pt idx="30">
                  <c:v>6.4453278896569817</c:v>
                </c:pt>
                <c:pt idx="31">
                  <c:v>6.4622152116386165</c:v>
                </c:pt>
                <c:pt idx="32">
                  <c:v>6.4791025336202495</c:v>
                </c:pt>
                <c:pt idx="33">
                  <c:v>6.4959898556018834</c:v>
                </c:pt>
                <c:pt idx="34">
                  <c:v>6.5128771775835181</c:v>
                </c:pt>
                <c:pt idx="35">
                  <c:v>6.529764499565152</c:v>
                </c:pt>
                <c:pt idx="36">
                  <c:v>6.546651821546785</c:v>
                </c:pt>
                <c:pt idx="37">
                  <c:v>6.5635391435284198</c:v>
                </c:pt>
                <c:pt idx="38">
                  <c:v>6.5804264655100537</c:v>
                </c:pt>
                <c:pt idx="39">
                  <c:v>6.5973137874916885</c:v>
                </c:pt>
                <c:pt idx="40">
                  <c:v>6.6142011094733224</c:v>
                </c:pt>
                <c:pt idx="41">
                  <c:v>6.6310884314549554</c:v>
                </c:pt>
                <c:pt idx="42">
                  <c:v>6.6479757534365902</c:v>
                </c:pt>
                <c:pt idx="43">
                  <c:v>6.6648630754182241</c:v>
                </c:pt>
                <c:pt idx="44">
                  <c:v>6.6817503973998589</c:v>
                </c:pt>
                <c:pt idx="45">
                  <c:v>6.6986377193814919</c:v>
                </c:pt>
                <c:pt idx="46">
                  <c:v>6.7155250413631258</c:v>
                </c:pt>
                <c:pt idx="47">
                  <c:v>6.7324123633447606</c:v>
                </c:pt>
                <c:pt idx="48">
                  <c:v>6.7492996853263945</c:v>
                </c:pt>
              </c:numCache>
            </c:numRef>
          </c:yVal>
          <c:smooth val="1"/>
          <c:extLst>
            <c:ext xmlns:c16="http://schemas.microsoft.com/office/drawing/2014/chart" uri="{C3380CC4-5D6E-409C-BE32-E72D297353CC}">
              <c16:uniqueId val="{0000000E-EE86-424F-B951-8DA93D3ADBDE}"/>
            </c:ext>
          </c:extLst>
        </c:ser>
        <c:dLbls>
          <c:showLegendKey val="0"/>
          <c:showVal val="0"/>
          <c:showCatName val="0"/>
          <c:showSerName val="0"/>
          <c:showPercent val="0"/>
          <c:showBubbleSize val="0"/>
        </c:dLbls>
        <c:axId val="1013195040"/>
        <c:axId val="1013195456"/>
      </c:scatterChart>
      <c:valAx>
        <c:axId val="1013195040"/>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3195456"/>
        <c:crosses val="autoZero"/>
        <c:crossBetween val="midCat"/>
      </c:valAx>
      <c:valAx>
        <c:axId val="10131954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31950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DDP70</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'Net Zero 2070 - Valores'!$C$34:$D$34</c:f>
              <c:strCache>
                <c:ptCount val="2"/>
                <c:pt idx="0">
                  <c:v>Rendimiento de banano y plátano</c:v>
                </c:pt>
                <c:pt idx="1">
                  <c:v>Mton</c:v>
                </c:pt>
              </c:strCache>
            </c:strRef>
          </c:tx>
          <c:spPr>
            <a:ln w="19050" cap="rnd">
              <a:solidFill>
                <a:schemeClr val="accent1"/>
              </a:solidFill>
              <a:round/>
            </a:ln>
            <a:effectLst/>
          </c:spPr>
          <c:marker>
            <c:symbol val="none"/>
          </c:marker>
          <c:xVal>
            <c:strRef>
              <c:f>'Net Zero 2070 - Valores'!#REF!</c:f>
              <c:strCache>
                <c:ptCount val="1"/>
                <c:pt idx="0">
                  <c:v>#REF!</c:v>
                </c:pt>
              </c:strCache>
            </c:strRef>
          </c:xVal>
          <c:yVal>
            <c:numRef>
              <c:f>'Net Zero 2070 - Valores'!$E$34:$BA$34</c:f>
              <c:numCache>
                <c:formatCode>0.00</c:formatCode>
                <c:ptCount val="49"/>
                <c:pt idx="0">
                  <c:v>27.809028060447197</c:v>
                </c:pt>
                <c:pt idx="1">
                  <c:v>28.138779381322063</c:v>
                </c:pt>
                <c:pt idx="2">
                  <c:v>28.468530702196933</c:v>
                </c:pt>
                <c:pt idx="3">
                  <c:v>28.798282023071799</c:v>
                </c:pt>
                <c:pt idx="4">
                  <c:v>29.128033343946669</c:v>
                </c:pt>
                <c:pt idx="5">
                  <c:v>29.128033343946669</c:v>
                </c:pt>
                <c:pt idx="6">
                  <c:v>29.128033343946669</c:v>
                </c:pt>
                <c:pt idx="7">
                  <c:v>29.128033343946669</c:v>
                </c:pt>
                <c:pt idx="8">
                  <c:v>29.128033343946669</c:v>
                </c:pt>
                <c:pt idx="9">
                  <c:v>29.128033343946669</c:v>
                </c:pt>
                <c:pt idx="10">
                  <c:v>29.128033343946669</c:v>
                </c:pt>
                <c:pt idx="11">
                  <c:v>29.128033343946669</c:v>
                </c:pt>
                <c:pt idx="12">
                  <c:v>29.128033343946669</c:v>
                </c:pt>
                <c:pt idx="13">
                  <c:v>29.128033343946669</c:v>
                </c:pt>
                <c:pt idx="14">
                  <c:v>29.128033343946669</c:v>
                </c:pt>
                <c:pt idx="15">
                  <c:v>29.128033343946669</c:v>
                </c:pt>
                <c:pt idx="16">
                  <c:v>29.128033343946669</c:v>
                </c:pt>
                <c:pt idx="17">
                  <c:v>29.128033343946669</c:v>
                </c:pt>
                <c:pt idx="18">
                  <c:v>29.128033343946669</c:v>
                </c:pt>
                <c:pt idx="19">
                  <c:v>29.128033343946669</c:v>
                </c:pt>
                <c:pt idx="20">
                  <c:v>29.128033343946669</c:v>
                </c:pt>
                <c:pt idx="21">
                  <c:v>29.128033343946669</c:v>
                </c:pt>
                <c:pt idx="22">
                  <c:v>29.128033343946669</c:v>
                </c:pt>
                <c:pt idx="23">
                  <c:v>29.128033343946669</c:v>
                </c:pt>
                <c:pt idx="24">
                  <c:v>29.128033343946669</c:v>
                </c:pt>
                <c:pt idx="25">
                  <c:v>29.128033343946669</c:v>
                </c:pt>
                <c:pt idx="26">
                  <c:v>29.128033343946669</c:v>
                </c:pt>
                <c:pt idx="27">
                  <c:v>29.128033343946669</c:v>
                </c:pt>
                <c:pt idx="28">
                  <c:v>29.128033343946669</c:v>
                </c:pt>
                <c:pt idx="29">
                  <c:v>29.128033343946669</c:v>
                </c:pt>
                <c:pt idx="30">
                  <c:v>29.128033343946669</c:v>
                </c:pt>
                <c:pt idx="31">
                  <c:v>29.128033343946669</c:v>
                </c:pt>
                <c:pt idx="32">
                  <c:v>29.128033343946669</c:v>
                </c:pt>
                <c:pt idx="33">
                  <c:v>29.128033343946669</c:v>
                </c:pt>
                <c:pt idx="34">
                  <c:v>29.128033343946669</c:v>
                </c:pt>
                <c:pt idx="35">
                  <c:v>29.128033343946669</c:v>
                </c:pt>
                <c:pt idx="36">
                  <c:v>29.128033343946669</c:v>
                </c:pt>
                <c:pt idx="37">
                  <c:v>29.128033343946669</c:v>
                </c:pt>
                <c:pt idx="38">
                  <c:v>29.128033343946669</c:v>
                </c:pt>
                <c:pt idx="39">
                  <c:v>29.128033343946669</c:v>
                </c:pt>
                <c:pt idx="40">
                  <c:v>29.128033343946669</c:v>
                </c:pt>
                <c:pt idx="41">
                  <c:v>29.128033343946669</c:v>
                </c:pt>
                <c:pt idx="42">
                  <c:v>29.128033343946669</c:v>
                </c:pt>
                <c:pt idx="43">
                  <c:v>29.128033343946669</c:v>
                </c:pt>
                <c:pt idx="44">
                  <c:v>29.128033343946669</c:v>
                </c:pt>
                <c:pt idx="45">
                  <c:v>29.128033343946669</c:v>
                </c:pt>
                <c:pt idx="46">
                  <c:v>29.128033343946669</c:v>
                </c:pt>
                <c:pt idx="47">
                  <c:v>29.128033343946669</c:v>
                </c:pt>
                <c:pt idx="48">
                  <c:v>29.128033343946669</c:v>
                </c:pt>
              </c:numCache>
            </c:numRef>
          </c:yVal>
          <c:smooth val="1"/>
          <c:extLst>
            <c:ext xmlns:c16="http://schemas.microsoft.com/office/drawing/2014/chart" uri="{C3380CC4-5D6E-409C-BE32-E72D297353CC}">
              <c16:uniqueId val="{00000000-79A9-46A5-AC0C-F7BA057EFA50}"/>
            </c:ext>
          </c:extLst>
        </c:ser>
        <c:ser>
          <c:idx val="1"/>
          <c:order val="1"/>
          <c:tx>
            <c:strRef>
              <c:f>'Net Zero 2070 - Valores'!$C$35:$D$35</c:f>
              <c:strCache>
                <c:ptCount val="2"/>
                <c:pt idx="0">
                  <c:v>Rendimiento de cacao</c:v>
                </c:pt>
                <c:pt idx="1">
                  <c:v>Mton</c:v>
                </c:pt>
              </c:strCache>
            </c:strRef>
          </c:tx>
          <c:spPr>
            <a:ln w="19050" cap="rnd">
              <a:solidFill>
                <a:schemeClr val="accent2"/>
              </a:solidFill>
              <a:round/>
            </a:ln>
            <a:effectLst/>
          </c:spPr>
          <c:marker>
            <c:symbol val="none"/>
          </c:marker>
          <c:xVal>
            <c:strRef>
              <c:f>'Net Zero 2070 - Valores'!#REF!</c:f>
              <c:strCache>
                <c:ptCount val="1"/>
                <c:pt idx="0">
                  <c:v>#REF!</c:v>
                </c:pt>
              </c:strCache>
            </c:strRef>
          </c:xVal>
          <c:yVal>
            <c:numRef>
              <c:f>'Net Zero 2070 - Valores'!$E$35:$BA$35</c:f>
              <c:numCache>
                <c:formatCode>0.00</c:formatCode>
                <c:ptCount val="49"/>
                <c:pt idx="0">
                  <c:v>0.57298479739414476</c:v>
                </c:pt>
                <c:pt idx="1">
                  <c:v>0.57977908352925323</c:v>
                </c:pt>
                <c:pt idx="2">
                  <c:v>0.58657336966436158</c:v>
                </c:pt>
                <c:pt idx="3">
                  <c:v>0.59336765579947004</c:v>
                </c:pt>
                <c:pt idx="4">
                  <c:v>0.6001619419345785</c:v>
                </c:pt>
                <c:pt idx="5">
                  <c:v>0.60695622806968696</c:v>
                </c:pt>
                <c:pt idx="6">
                  <c:v>0.61375051420479543</c:v>
                </c:pt>
                <c:pt idx="7">
                  <c:v>0.62054480033990378</c:v>
                </c:pt>
                <c:pt idx="8">
                  <c:v>0.62733908647501224</c:v>
                </c:pt>
                <c:pt idx="9">
                  <c:v>0.63413337261012059</c:v>
                </c:pt>
                <c:pt idx="10">
                  <c:v>0.64092765874522906</c:v>
                </c:pt>
                <c:pt idx="11">
                  <c:v>0.64772194488033752</c:v>
                </c:pt>
                <c:pt idx="12">
                  <c:v>0.65451623101544587</c:v>
                </c:pt>
                <c:pt idx="13">
                  <c:v>0.66131051715055433</c:v>
                </c:pt>
                <c:pt idx="14">
                  <c:v>0.6681048032856628</c:v>
                </c:pt>
                <c:pt idx="15">
                  <c:v>0.67489908942077126</c:v>
                </c:pt>
                <c:pt idx="16">
                  <c:v>0.68169337555587972</c:v>
                </c:pt>
                <c:pt idx="17">
                  <c:v>0.68848766169098807</c:v>
                </c:pt>
                <c:pt idx="18">
                  <c:v>0.69528194782609654</c:v>
                </c:pt>
                <c:pt idx="19">
                  <c:v>0.702076233961205</c:v>
                </c:pt>
                <c:pt idx="20">
                  <c:v>0.70887052009631346</c:v>
                </c:pt>
                <c:pt idx="21">
                  <c:v>0.71566480623142181</c:v>
                </c:pt>
                <c:pt idx="22">
                  <c:v>0.72245909236653016</c:v>
                </c:pt>
                <c:pt idx="23">
                  <c:v>0.72925337850163863</c:v>
                </c:pt>
                <c:pt idx="24">
                  <c:v>0.73604766463674709</c:v>
                </c:pt>
                <c:pt idx="25">
                  <c:v>0.74284195077185555</c:v>
                </c:pt>
                <c:pt idx="26">
                  <c:v>0.74963623690696402</c:v>
                </c:pt>
                <c:pt idx="27">
                  <c:v>0.75643052304207237</c:v>
                </c:pt>
                <c:pt idx="28">
                  <c:v>0.76322480917718083</c:v>
                </c:pt>
                <c:pt idx="29">
                  <c:v>0.77001909531228929</c:v>
                </c:pt>
                <c:pt idx="30">
                  <c:v>0.77681338144739787</c:v>
                </c:pt>
                <c:pt idx="31">
                  <c:v>0.78360766758250633</c:v>
                </c:pt>
                <c:pt idx="32">
                  <c:v>0.79040195371761479</c:v>
                </c:pt>
                <c:pt idx="33">
                  <c:v>0.79719623985272314</c:v>
                </c:pt>
                <c:pt idx="34">
                  <c:v>0.80399052598783161</c:v>
                </c:pt>
                <c:pt idx="35">
                  <c:v>0.81078481212294007</c:v>
                </c:pt>
                <c:pt idx="36">
                  <c:v>0.81757909825804853</c:v>
                </c:pt>
                <c:pt idx="37">
                  <c:v>0.82437338439315699</c:v>
                </c:pt>
                <c:pt idx="38">
                  <c:v>0.83116767052826535</c:v>
                </c:pt>
                <c:pt idx="39">
                  <c:v>0.83796195666337381</c:v>
                </c:pt>
                <c:pt idx="40">
                  <c:v>0.84475624279848238</c:v>
                </c:pt>
                <c:pt idx="41">
                  <c:v>0.85155052893359084</c:v>
                </c:pt>
                <c:pt idx="42">
                  <c:v>0.85834481506869931</c:v>
                </c:pt>
                <c:pt idx="43">
                  <c:v>0.86513910120380777</c:v>
                </c:pt>
                <c:pt idx="44">
                  <c:v>0.87193338733891612</c:v>
                </c:pt>
                <c:pt idx="45">
                  <c:v>0.87872767347402458</c:v>
                </c:pt>
                <c:pt idx="46">
                  <c:v>0.88552195960913305</c:v>
                </c:pt>
                <c:pt idx="47">
                  <c:v>0.89231624574424151</c:v>
                </c:pt>
                <c:pt idx="48">
                  <c:v>0.89911053187934997</c:v>
                </c:pt>
              </c:numCache>
            </c:numRef>
          </c:yVal>
          <c:smooth val="1"/>
          <c:extLst>
            <c:ext xmlns:c16="http://schemas.microsoft.com/office/drawing/2014/chart" uri="{C3380CC4-5D6E-409C-BE32-E72D297353CC}">
              <c16:uniqueId val="{00000001-79A9-46A5-AC0C-F7BA057EFA50}"/>
            </c:ext>
          </c:extLst>
        </c:ser>
        <c:ser>
          <c:idx val="2"/>
          <c:order val="2"/>
          <c:tx>
            <c:strRef>
              <c:f>'Net Zero 2070 - Valores'!$C$36:$D$36</c:f>
              <c:strCache>
                <c:ptCount val="2"/>
                <c:pt idx="0">
                  <c:v>Rendimiento de café</c:v>
                </c:pt>
                <c:pt idx="1">
                  <c:v>Mton</c:v>
                </c:pt>
              </c:strCache>
            </c:strRef>
          </c:tx>
          <c:spPr>
            <a:ln w="19050" cap="rnd">
              <a:solidFill>
                <a:schemeClr val="accent3"/>
              </a:solidFill>
              <a:round/>
            </a:ln>
            <a:effectLst/>
          </c:spPr>
          <c:marker>
            <c:symbol val="none"/>
          </c:marker>
          <c:xVal>
            <c:strRef>
              <c:f>'Net Zero 2070 - Valores'!#REF!</c:f>
              <c:strCache>
                <c:ptCount val="1"/>
                <c:pt idx="0">
                  <c:v>#REF!</c:v>
                </c:pt>
              </c:strCache>
            </c:strRef>
          </c:xVal>
          <c:yVal>
            <c:numRef>
              <c:f>'Net Zero 2070 - Valores'!$E$36:$BA$36</c:f>
              <c:numCache>
                <c:formatCode>0.00</c:formatCode>
                <c:ptCount val="49"/>
                <c:pt idx="0">
                  <c:v>0.17194759278711946</c:v>
                </c:pt>
                <c:pt idx="1">
                  <c:v>0.17398649704941732</c:v>
                </c:pt>
                <c:pt idx="2">
                  <c:v>0.17602540131171518</c:v>
                </c:pt>
                <c:pt idx="3">
                  <c:v>0.17806430557401304</c:v>
                </c:pt>
                <c:pt idx="4">
                  <c:v>0.18010320983631092</c:v>
                </c:pt>
                <c:pt idx="5">
                  <c:v>0.18214211409860878</c:v>
                </c:pt>
                <c:pt idx="6">
                  <c:v>0.18418101836090664</c:v>
                </c:pt>
                <c:pt idx="7">
                  <c:v>0.1862199226232045</c:v>
                </c:pt>
                <c:pt idx="8">
                  <c:v>0.18825882688550236</c:v>
                </c:pt>
                <c:pt idx="9">
                  <c:v>0.19029773114780019</c:v>
                </c:pt>
                <c:pt idx="10">
                  <c:v>0.19233663541009804</c:v>
                </c:pt>
                <c:pt idx="11">
                  <c:v>0.1943755396723959</c:v>
                </c:pt>
                <c:pt idx="12">
                  <c:v>0.19641444393469376</c:v>
                </c:pt>
                <c:pt idx="13">
                  <c:v>0.19845334819699162</c:v>
                </c:pt>
                <c:pt idx="14">
                  <c:v>0.20049225245928948</c:v>
                </c:pt>
                <c:pt idx="15">
                  <c:v>0.20253115672158734</c:v>
                </c:pt>
                <c:pt idx="16">
                  <c:v>0.20457006098388519</c:v>
                </c:pt>
                <c:pt idx="17">
                  <c:v>0.20660896524618308</c:v>
                </c:pt>
                <c:pt idx="18">
                  <c:v>0.20864786950848094</c:v>
                </c:pt>
                <c:pt idx="19">
                  <c:v>0.2106867737707788</c:v>
                </c:pt>
                <c:pt idx="20">
                  <c:v>0.21272567803307665</c:v>
                </c:pt>
                <c:pt idx="21">
                  <c:v>0.21476458229537448</c:v>
                </c:pt>
                <c:pt idx="22">
                  <c:v>0.21680348655767234</c:v>
                </c:pt>
                <c:pt idx="23">
                  <c:v>0.2188423908199702</c:v>
                </c:pt>
                <c:pt idx="24">
                  <c:v>0.22088129508226806</c:v>
                </c:pt>
                <c:pt idx="25">
                  <c:v>0.22292019934456592</c:v>
                </c:pt>
                <c:pt idx="26">
                  <c:v>0.22495910360686378</c:v>
                </c:pt>
                <c:pt idx="27">
                  <c:v>0.22699800786916163</c:v>
                </c:pt>
                <c:pt idx="28">
                  <c:v>0.22903691213145949</c:v>
                </c:pt>
                <c:pt idx="29">
                  <c:v>0.23107581639375735</c:v>
                </c:pt>
                <c:pt idx="30">
                  <c:v>0.23311472065605526</c:v>
                </c:pt>
                <c:pt idx="31">
                  <c:v>0.23515362491835312</c:v>
                </c:pt>
                <c:pt idx="32">
                  <c:v>0.23719252918065098</c:v>
                </c:pt>
                <c:pt idx="33">
                  <c:v>0.23923143344294884</c:v>
                </c:pt>
                <c:pt idx="34">
                  <c:v>0.2412703377052467</c:v>
                </c:pt>
                <c:pt idx="35">
                  <c:v>0.24330924196754455</c:v>
                </c:pt>
                <c:pt idx="36">
                  <c:v>0.24534814622984244</c:v>
                </c:pt>
                <c:pt idx="37">
                  <c:v>0.2473870504921403</c:v>
                </c:pt>
                <c:pt idx="38">
                  <c:v>0.24942595475443816</c:v>
                </c:pt>
                <c:pt idx="39">
                  <c:v>0.25146485901673599</c:v>
                </c:pt>
                <c:pt idx="40">
                  <c:v>0.2535037632790339</c:v>
                </c:pt>
                <c:pt idx="41">
                  <c:v>0.25554266754133176</c:v>
                </c:pt>
                <c:pt idx="42">
                  <c:v>0.25758157180362962</c:v>
                </c:pt>
                <c:pt idx="43">
                  <c:v>0.25962047606592747</c:v>
                </c:pt>
                <c:pt idx="44">
                  <c:v>0.26165938032822533</c:v>
                </c:pt>
                <c:pt idx="45">
                  <c:v>0.26369828459052319</c:v>
                </c:pt>
                <c:pt idx="46">
                  <c:v>0.26573718885282105</c:v>
                </c:pt>
                <c:pt idx="47">
                  <c:v>0.26777609311511896</c:v>
                </c:pt>
                <c:pt idx="48">
                  <c:v>0.26981499737741682</c:v>
                </c:pt>
              </c:numCache>
            </c:numRef>
          </c:yVal>
          <c:smooth val="1"/>
          <c:extLst>
            <c:ext xmlns:c16="http://schemas.microsoft.com/office/drawing/2014/chart" uri="{C3380CC4-5D6E-409C-BE32-E72D297353CC}">
              <c16:uniqueId val="{00000002-79A9-46A5-AC0C-F7BA057EFA50}"/>
            </c:ext>
          </c:extLst>
        </c:ser>
        <c:ser>
          <c:idx val="3"/>
          <c:order val="3"/>
          <c:tx>
            <c:strRef>
              <c:f>'Net Zero 2070 - Valores'!$C$37:$D$37</c:f>
              <c:strCache>
                <c:ptCount val="2"/>
                <c:pt idx="0">
                  <c:v>Rendimiento de caña de azúcar</c:v>
                </c:pt>
                <c:pt idx="1">
                  <c:v>Mton</c:v>
                </c:pt>
              </c:strCache>
            </c:strRef>
          </c:tx>
          <c:spPr>
            <a:ln w="19050" cap="rnd">
              <a:solidFill>
                <a:schemeClr val="accent4"/>
              </a:solidFill>
              <a:round/>
            </a:ln>
            <a:effectLst/>
          </c:spPr>
          <c:marker>
            <c:symbol val="none"/>
          </c:marker>
          <c:xVal>
            <c:strRef>
              <c:f>'Net Zero 2070 - Valores'!#REF!</c:f>
              <c:strCache>
                <c:ptCount val="1"/>
                <c:pt idx="0">
                  <c:v>#REF!</c:v>
                </c:pt>
              </c:strCache>
            </c:strRef>
          </c:xVal>
          <c:yVal>
            <c:numRef>
              <c:f>'Net Zero 2070 - Valores'!$E$37:$BA$37</c:f>
              <c:numCache>
                <c:formatCode>0.00</c:formatCode>
                <c:ptCount val="49"/>
                <c:pt idx="0">
                  <c:v>80.11873679795282</c:v>
                </c:pt>
                <c:pt idx="1">
                  <c:v>81.068761344964116</c:v>
                </c:pt>
                <c:pt idx="2">
                  <c:v>82.018785891975426</c:v>
                </c:pt>
                <c:pt idx="3">
                  <c:v>82.968810438986722</c:v>
                </c:pt>
                <c:pt idx="4">
                  <c:v>83.918834985998018</c:v>
                </c:pt>
                <c:pt idx="5">
                  <c:v>84.868859533009314</c:v>
                </c:pt>
                <c:pt idx="6">
                  <c:v>85.818884080020624</c:v>
                </c:pt>
                <c:pt idx="7">
                  <c:v>86.768908627031919</c:v>
                </c:pt>
                <c:pt idx="8">
                  <c:v>87.718933174043215</c:v>
                </c:pt>
                <c:pt idx="9">
                  <c:v>88.668957721054497</c:v>
                </c:pt>
                <c:pt idx="10">
                  <c:v>89.618982268065793</c:v>
                </c:pt>
                <c:pt idx="11">
                  <c:v>90.569006815077103</c:v>
                </c:pt>
                <c:pt idx="12">
                  <c:v>91.519031362088398</c:v>
                </c:pt>
                <c:pt idx="13">
                  <c:v>92.469055909099694</c:v>
                </c:pt>
                <c:pt idx="14">
                  <c:v>93.41908045611099</c:v>
                </c:pt>
                <c:pt idx="15">
                  <c:v>94.3691050031223</c:v>
                </c:pt>
                <c:pt idx="16">
                  <c:v>95.319129550133596</c:v>
                </c:pt>
                <c:pt idx="17">
                  <c:v>96.269154097144892</c:v>
                </c:pt>
                <c:pt idx="18">
                  <c:v>97.219178644156187</c:v>
                </c:pt>
                <c:pt idx="19">
                  <c:v>98.169203191167483</c:v>
                </c:pt>
                <c:pt idx="20">
                  <c:v>99.119227738178793</c:v>
                </c:pt>
                <c:pt idx="21">
                  <c:v>100.06925228519007</c:v>
                </c:pt>
                <c:pt idx="22">
                  <c:v>101.01927683220137</c:v>
                </c:pt>
                <c:pt idx="23">
                  <c:v>101.96930137921267</c:v>
                </c:pt>
                <c:pt idx="24">
                  <c:v>102.91932592622396</c:v>
                </c:pt>
                <c:pt idx="25">
                  <c:v>103.86935047323527</c:v>
                </c:pt>
                <c:pt idx="26">
                  <c:v>104.81937502024657</c:v>
                </c:pt>
                <c:pt idx="27">
                  <c:v>105.76939956725786</c:v>
                </c:pt>
                <c:pt idx="28">
                  <c:v>106.71942411426916</c:v>
                </c:pt>
                <c:pt idx="29">
                  <c:v>107.66944866128047</c:v>
                </c:pt>
                <c:pt idx="30">
                  <c:v>108.61947320829178</c:v>
                </c:pt>
                <c:pt idx="31">
                  <c:v>109.56949775530308</c:v>
                </c:pt>
                <c:pt idx="32">
                  <c:v>110.51952230231439</c:v>
                </c:pt>
                <c:pt idx="33">
                  <c:v>111.46954684932568</c:v>
                </c:pt>
                <c:pt idx="34">
                  <c:v>112.41957139633698</c:v>
                </c:pt>
                <c:pt idx="35">
                  <c:v>113.36959594334827</c:v>
                </c:pt>
                <c:pt idx="36">
                  <c:v>114.31962049035957</c:v>
                </c:pt>
                <c:pt idx="37">
                  <c:v>115.26964503737088</c:v>
                </c:pt>
                <c:pt idx="38">
                  <c:v>116.21966958438217</c:v>
                </c:pt>
                <c:pt idx="39">
                  <c:v>117.16969413139347</c:v>
                </c:pt>
                <c:pt idx="40">
                  <c:v>118.11971867840479</c:v>
                </c:pt>
                <c:pt idx="41">
                  <c:v>119.06974322541609</c:v>
                </c:pt>
                <c:pt idx="42">
                  <c:v>120.01976777242739</c:v>
                </c:pt>
                <c:pt idx="43">
                  <c:v>120.96979231943868</c:v>
                </c:pt>
                <c:pt idx="44">
                  <c:v>121.91981686644999</c:v>
                </c:pt>
                <c:pt idx="45">
                  <c:v>122.86984141346129</c:v>
                </c:pt>
                <c:pt idx="46">
                  <c:v>123.81986596047258</c:v>
                </c:pt>
                <c:pt idx="47">
                  <c:v>124.76989050748388</c:v>
                </c:pt>
                <c:pt idx="48">
                  <c:v>125.71991505449519</c:v>
                </c:pt>
              </c:numCache>
            </c:numRef>
          </c:yVal>
          <c:smooth val="1"/>
          <c:extLst>
            <c:ext xmlns:c16="http://schemas.microsoft.com/office/drawing/2014/chart" uri="{C3380CC4-5D6E-409C-BE32-E72D297353CC}">
              <c16:uniqueId val="{00000003-79A9-46A5-AC0C-F7BA057EFA50}"/>
            </c:ext>
          </c:extLst>
        </c:ser>
        <c:ser>
          <c:idx val="4"/>
          <c:order val="4"/>
          <c:tx>
            <c:strRef>
              <c:f>'Net Zero 2070 - Valores'!$C$38:$D$38</c:f>
              <c:strCache>
                <c:ptCount val="2"/>
                <c:pt idx="0">
                  <c:v>Rendimiento de maiz</c:v>
                </c:pt>
                <c:pt idx="1">
                  <c:v>Mton</c:v>
                </c:pt>
              </c:strCache>
            </c:strRef>
          </c:tx>
          <c:spPr>
            <a:ln w="19050" cap="rnd">
              <a:solidFill>
                <a:schemeClr val="accent5"/>
              </a:solidFill>
              <a:round/>
            </a:ln>
            <a:effectLst/>
          </c:spPr>
          <c:marker>
            <c:symbol val="none"/>
          </c:marker>
          <c:xVal>
            <c:strRef>
              <c:f>'Net Zero 2070 - Valores'!#REF!</c:f>
              <c:strCache>
                <c:ptCount val="1"/>
                <c:pt idx="0">
                  <c:v>#REF!</c:v>
                </c:pt>
              </c:strCache>
            </c:strRef>
          </c:xVal>
          <c:yVal>
            <c:numRef>
              <c:f>'Net Zero 2070 - Valores'!$E$38:$BA$38</c:f>
              <c:numCache>
                <c:formatCode>0.00</c:formatCode>
                <c:ptCount val="49"/>
                <c:pt idx="0">
                  <c:v>4.3392040934662024</c:v>
                </c:pt>
                <c:pt idx="1">
                  <c:v>4.3906571064322053</c:v>
                </c:pt>
                <c:pt idx="2">
                  <c:v>4.4421101193982073</c:v>
                </c:pt>
                <c:pt idx="3">
                  <c:v>4.4935631323642102</c:v>
                </c:pt>
                <c:pt idx="4">
                  <c:v>4.5450161453302123</c:v>
                </c:pt>
                <c:pt idx="5">
                  <c:v>4.5964691582962152</c:v>
                </c:pt>
                <c:pt idx="6">
                  <c:v>4.6479221712622172</c:v>
                </c:pt>
                <c:pt idx="7">
                  <c:v>4.6993751842282201</c:v>
                </c:pt>
                <c:pt idx="8">
                  <c:v>4.7508281971942221</c:v>
                </c:pt>
                <c:pt idx="9">
                  <c:v>4.8022812101602241</c:v>
                </c:pt>
                <c:pt idx="10">
                  <c:v>4.8537342231262262</c:v>
                </c:pt>
                <c:pt idx="11">
                  <c:v>4.9051872360922291</c:v>
                </c:pt>
                <c:pt idx="12">
                  <c:v>4.9566402490582311</c:v>
                </c:pt>
                <c:pt idx="13">
                  <c:v>5.008093262024234</c:v>
                </c:pt>
                <c:pt idx="14">
                  <c:v>5.059546274990236</c:v>
                </c:pt>
                <c:pt idx="15">
                  <c:v>5.1109992879562389</c:v>
                </c:pt>
                <c:pt idx="16">
                  <c:v>5.1624523009222409</c:v>
                </c:pt>
                <c:pt idx="17">
                  <c:v>5.2139053138882439</c:v>
                </c:pt>
                <c:pt idx="18">
                  <c:v>5.2653583268542459</c:v>
                </c:pt>
                <c:pt idx="19">
                  <c:v>5.3168113398202488</c:v>
                </c:pt>
                <c:pt idx="20">
                  <c:v>5.3682643527862508</c:v>
                </c:pt>
                <c:pt idx="21">
                  <c:v>5.4197173657522519</c:v>
                </c:pt>
                <c:pt idx="22">
                  <c:v>5.4711703787182548</c:v>
                </c:pt>
                <c:pt idx="23">
                  <c:v>5.5226233916842569</c:v>
                </c:pt>
                <c:pt idx="24">
                  <c:v>5.5740764046502598</c:v>
                </c:pt>
                <c:pt idx="25">
                  <c:v>5.6255294176162618</c:v>
                </c:pt>
                <c:pt idx="26">
                  <c:v>5.6769824305822647</c:v>
                </c:pt>
                <c:pt idx="27">
                  <c:v>5.7284354435482667</c:v>
                </c:pt>
                <c:pt idx="28">
                  <c:v>5.7798884565142696</c:v>
                </c:pt>
                <c:pt idx="29">
                  <c:v>5.8313414694802717</c:v>
                </c:pt>
                <c:pt idx="30">
                  <c:v>5.8827944824462755</c:v>
                </c:pt>
                <c:pt idx="31">
                  <c:v>5.9342474954122775</c:v>
                </c:pt>
                <c:pt idx="32">
                  <c:v>5.9857005083782804</c:v>
                </c:pt>
                <c:pt idx="33">
                  <c:v>6.0371535213442824</c:v>
                </c:pt>
                <c:pt idx="34">
                  <c:v>6.0886065343102853</c:v>
                </c:pt>
                <c:pt idx="35">
                  <c:v>6.1400595472762873</c:v>
                </c:pt>
                <c:pt idx="36">
                  <c:v>6.1915125602422902</c:v>
                </c:pt>
                <c:pt idx="37">
                  <c:v>6.2429655732082923</c:v>
                </c:pt>
                <c:pt idx="38">
                  <c:v>6.2944185861742952</c:v>
                </c:pt>
                <c:pt idx="39">
                  <c:v>6.3458715991402972</c:v>
                </c:pt>
                <c:pt idx="40">
                  <c:v>6.397324612106301</c:v>
                </c:pt>
                <c:pt idx="41">
                  <c:v>6.448777625072303</c:v>
                </c:pt>
                <c:pt idx="42">
                  <c:v>6.5002306380383059</c:v>
                </c:pt>
                <c:pt idx="43">
                  <c:v>6.5516836510043079</c:v>
                </c:pt>
                <c:pt idx="44">
                  <c:v>6.6031366639703108</c:v>
                </c:pt>
                <c:pt idx="45">
                  <c:v>6.6545896769363129</c:v>
                </c:pt>
                <c:pt idx="46">
                  <c:v>6.7060426899023158</c:v>
                </c:pt>
                <c:pt idx="47">
                  <c:v>6.7574957028683178</c:v>
                </c:pt>
                <c:pt idx="48">
                  <c:v>6.8089487158343207</c:v>
                </c:pt>
              </c:numCache>
            </c:numRef>
          </c:yVal>
          <c:smooth val="1"/>
          <c:extLst>
            <c:ext xmlns:c16="http://schemas.microsoft.com/office/drawing/2014/chart" uri="{C3380CC4-5D6E-409C-BE32-E72D297353CC}">
              <c16:uniqueId val="{00000004-79A9-46A5-AC0C-F7BA057EFA50}"/>
            </c:ext>
          </c:extLst>
        </c:ser>
        <c:ser>
          <c:idx val="5"/>
          <c:order val="5"/>
          <c:tx>
            <c:strRef>
              <c:f>'Net Zero 2070 - Valores'!$C$39:$D$39</c:f>
              <c:strCache>
                <c:ptCount val="2"/>
                <c:pt idx="0">
                  <c:v>Rendimiento de palma africana</c:v>
                </c:pt>
                <c:pt idx="1">
                  <c:v>Mton</c:v>
                </c:pt>
              </c:strCache>
            </c:strRef>
          </c:tx>
          <c:spPr>
            <a:ln w="19050" cap="rnd">
              <a:solidFill>
                <a:schemeClr val="accent6"/>
              </a:solidFill>
              <a:round/>
            </a:ln>
            <a:effectLst/>
          </c:spPr>
          <c:marker>
            <c:symbol val="none"/>
          </c:marker>
          <c:xVal>
            <c:strRef>
              <c:f>'Net Zero 2070 - Valores'!#REF!</c:f>
              <c:strCache>
                <c:ptCount val="1"/>
                <c:pt idx="0">
                  <c:v>#REF!</c:v>
                </c:pt>
              </c:strCache>
            </c:strRef>
          </c:xVal>
          <c:yVal>
            <c:numRef>
              <c:f>'Net Zero 2070 - Valores'!$E$39:$BA$39</c:f>
              <c:numCache>
                <c:formatCode>0.00</c:formatCode>
                <c:ptCount val="49"/>
                <c:pt idx="0">
                  <c:v>16.349162662171235</c:v>
                </c:pt>
                <c:pt idx="1">
                  <c:v>16.543026251050733</c:v>
                </c:pt>
                <c:pt idx="2">
                  <c:v>16.736889839930235</c:v>
                </c:pt>
                <c:pt idx="3">
                  <c:v>16.930753428809737</c:v>
                </c:pt>
                <c:pt idx="4">
                  <c:v>17.124617017689239</c:v>
                </c:pt>
                <c:pt idx="5">
                  <c:v>17.318480606568738</c:v>
                </c:pt>
                <c:pt idx="6">
                  <c:v>17.51234419544824</c:v>
                </c:pt>
                <c:pt idx="7">
                  <c:v>17.706207784327741</c:v>
                </c:pt>
                <c:pt idx="8">
                  <c:v>17.900071373207243</c:v>
                </c:pt>
                <c:pt idx="9">
                  <c:v>18.093934962086738</c:v>
                </c:pt>
                <c:pt idx="10">
                  <c:v>18.28779855096624</c:v>
                </c:pt>
                <c:pt idx="11">
                  <c:v>18.481662139845742</c:v>
                </c:pt>
                <c:pt idx="12">
                  <c:v>18.675525728725241</c:v>
                </c:pt>
                <c:pt idx="13">
                  <c:v>18.869389317604742</c:v>
                </c:pt>
                <c:pt idx="14">
                  <c:v>19.063252906484244</c:v>
                </c:pt>
                <c:pt idx="15">
                  <c:v>19.257116495363746</c:v>
                </c:pt>
                <c:pt idx="16">
                  <c:v>19.450980084243245</c:v>
                </c:pt>
                <c:pt idx="17">
                  <c:v>19.644843673122747</c:v>
                </c:pt>
                <c:pt idx="18">
                  <c:v>19.838707262002249</c:v>
                </c:pt>
                <c:pt idx="19">
                  <c:v>20.032570850881747</c:v>
                </c:pt>
                <c:pt idx="20">
                  <c:v>20.226434439761249</c:v>
                </c:pt>
                <c:pt idx="21">
                  <c:v>20.420298028640747</c:v>
                </c:pt>
                <c:pt idx="22">
                  <c:v>20.614161617520249</c:v>
                </c:pt>
                <c:pt idx="23">
                  <c:v>20.808025206399748</c:v>
                </c:pt>
                <c:pt idx="24">
                  <c:v>21.00188879527925</c:v>
                </c:pt>
                <c:pt idx="25">
                  <c:v>21.195752384158752</c:v>
                </c:pt>
                <c:pt idx="26">
                  <c:v>21.389615973038254</c:v>
                </c:pt>
                <c:pt idx="27">
                  <c:v>21.583479561917752</c:v>
                </c:pt>
                <c:pt idx="28">
                  <c:v>21.777343150797254</c:v>
                </c:pt>
                <c:pt idx="29">
                  <c:v>21.971206739676756</c:v>
                </c:pt>
                <c:pt idx="30">
                  <c:v>22.165070328556258</c:v>
                </c:pt>
                <c:pt idx="31">
                  <c:v>22.35893391743576</c:v>
                </c:pt>
                <c:pt idx="32">
                  <c:v>22.552797506315262</c:v>
                </c:pt>
                <c:pt idx="33">
                  <c:v>22.746661095194764</c:v>
                </c:pt>
                <c:pt idx="34">
                  <c:v>22.940524684074262</c:v>
                </c:pt>
                <c:pt idx="35">
                  <c:v>23.134388272953764</c:v>
                </c:pt>
                <c:pt idx="36">
                  <c:v>23.328251861833266</c:v>
                </c:pt>
                <c:pt idx="37">
                  <c:v>23.522115450712768</c:v>
                </c:pt>
                <c:pt idx="38">
                  <c:v>23.715979039592266</c:v>
                </c:pt>
                <c:pt idx="39">
                  <c:v>23.909842628471768</c:v>
                </c:pt>
                <c:pt idx="40">
                  <c:v>24.103706217351274</c:v>
                </c:pt>
                <c:pt idx="41">
                  <c:v>24.297569806230772</c:v>
                </c:pt>
                <c:pt idx="42">
                  <c:v>24.491433395110274</c:v>
                </c:pt>
                <c:pt idx="43">
                  <c:v>24.685296983989776</c:v>
                </c:pt>
                <c:pt idx="44">
                  <c:v>24.879160572869278</c:v>
                </c:pt>
                <c:pt idx="45">
                  <c:v>25.073024161748776</c:v>
                </c:pt>
                <c:pt idx="46">
                  <c:v>25.266887750628278</c:v>
                </c:pt>
                <c:pt idx="47">
                  <c:v>25.46075133950778</c:v>
                </c:pt>
                <c:pt idx="48">
                  <c:v>25.654614928387279</c:v>
                </c:pt>
              </c:numCache>
            </c:numRef>
          </c:yVal>
          <c:smooth val="1"/>
          <c:extLst>
            <c:ext xmlns:c16="http://schemas.microsoft.com/office/drawing/2014/chart" uri="{C3380CC4-5D6E-409C-BE32-E72D297353CC}">
              <c16:uniqueId val="{00000005-79A9-46A5-AC0C-F7BA057EFA50}"/>
            </c:ext>
          </c:extLst>
        </c:ser>
        <c:ser>
          <c:idx val="6"/>
          <c:order val="6"/>
          <c:tx>
            <c:strRef>
              <c:f>'Net Zero 2070 - Valores'!$C$40:$D$40</c:f>
              <c:strCache>
                <c:ptCount val="2"/>
                <c:pt idx="0">
                  <c:v>Rendimiento de soya</c:v>
                </c:pt>
                <c:pt idx="1">
                  <c:v>Mton</c:v>
                </c:pt>
              </c:strCache>
            </c:strRef>
          </c:tx>
          <c:spPr>
            <a:ln w="19050" cap="rnd">
              <a:solidFill>
                <a:schemeClr val="accent1">
                  <a:lumMod val="60000"/>
                </a:schemeClr>
              </a:solidFill>
              <a:round/>
            </a:ln>
            <a:effectLst/>
          </c:spPr>
          <c:marker>
            <c:symbol val="none"/>
          </c:marker>
          <c:xVal>
            <c:strRef>
              <c:f>'Net Zero 2070 - Valores'!#REF!</c:f>
              <c:strCache>
                <c:ptCount val="1"/>
                <c:pt idx="0">
                  <c:v>#REF!</c:v>
                </c:pt>
              </c:strCache>
            </c:strRef>
          </c:xVal>
          <c:yVal>
            <c:numRef>
              <c:f>'Net Zero 2070 - Valores'!$E$40:$BA$40</c:f>
              <c:numCache>
                <c:formatCode>0.00</c:formatCode>
                <c:ptCount val="49"/>
                <c:pt idx="0">
                  <c:v>1.100569307546037</c:v>
                </c:pt>
                <c:pt idx="1">
                  <c:v>1.1136195364892705</c:v>
                </c:pt>
                <c:pt idx="2">
                  <c:v>1.1266697654325042</c:v>
                </c:pt>
                <c:pt idx="3">
                  <c:v>1.1397199943757379</c:v>
                </c:pt>
                <c:pt idx="4">
                  <c:v>1.1527702233189716</c:v>
                </c:pt>
                <c:pt idx="5">
                  <c:v>1.1658204522622051</c:v>
                </c:pt>
                <c:pt idx="6">
                  <c:v>1.1788706812054388</c:v>
                </c:pt>
                <c:pt idx="7">
                  <c:v>1.1919209101486725</c:v>
                </c:pt>
                <c:pt idx="8">
                  <c:v>1.2049711390919062</c:v>
                </c:pt>
                <c:pt idx="9">
                  <c:v>1.2180213680351395</c:v>
                </c:pt>
                <c:pt idx="10">
                  <c:v>1.2310715969783732</c:v>
                </c:pt>
                <c:pt idx="11">
                  <c:v>1.2441218259216069</c:v>
                </c:pt>
                <c:pt idx="12">
                  <c:v>1.2571720548648404</c:v>
                </c:pt>
                <c:pt idx="13">
                  <c:v>1.2702222838080741</c:v>
                </c:pt>
                <c:pt idx="14">
                  <c:v>1.2832725127513078</c:v>
                </c:pt>
                <c:pt idx="15">
                  <c:v>1.2963227416945415</c:v>
                </c:pt>
                <c:pt idx="16">
                  <c:v>1.309372970637775</c:v>
                </c:pt>
                <c:pt idx="17">
                  <c:v>1.3224231995810087</c:v>
                </c:pt>
                <c:pt idx="18">
                  <c:v>1.3354734285242424</c:v>
                </c:pt>
                <c:pt idx="19">
                  <c:v>1.3485236574674762</c:v>
                </c:pt>
                <c:pt idx="20">
                  <c:v>1.3615738864107096</c:v>
                </c:pt>
                <c:pt idx="21">
                  <c:v>1.3746241153539431</c:v>
                </c:pt>
                <c:pt idx="22">
                  <c:v>1.3876743442971768</c:v>
                </c:pt>
                <c:pt idx="23">
                  <c:v>1.4007245732404103</c:v>
                </c:pt>
                <c:pt idx="24">
                  <c:v>1.413774802183644</c:v>
                </c:pt>
                <c:pt idx="25">
                  <c:v>1.4268250311268778</c:v>
                </c:pt>
                <c:pt idx="26">
                  <c:v>1.4398752600701115</c:v>
                </c:pt>
                <c:pt idx="27">
                  <c:v>1.452925489013345</c:v>
                </c:pt>
                <c:pt idx="28">
                  <c:v>1.4659757179565787</c:v>
                </c:pt>
                <c:pt idx="29">
                  <c:v>1.4790259468998124</c:v>
                </c:pt>
                <c:pt idx="30">
                  <c:v>1.4920761758430463</c:v>
                </c:pt>
                <c:pt idx="31">
                  <c:v>1.5051264047862798</c:v>
                </c:pt>
                <c:pt idx="32">
                  <c:v>1.5181766337295135</c:v>
                </c:pt>
                <c:pt idx="33">
                  <c:v>1.5312268626727472</c:v>
                </c:pt>
                <c:pt idx="34">
                  <c:v>1.5442770916159809</c:v>
                </c:pt>
                <c:pt idx="35">
                  <c:v>1.5573273205592144</c:v>
                </c:pt>
                <c:pt idx="36">
                  <c:v>1.5703775495024481</c:v>
                </c:pt>
                <c:pt idx="37">
                  <c:v>1.5834277784456818</c:v>
                </c:pt>
                <c:pt idx="38">
                  <c:v>1.5964780073889153</c:v>
                </c:pt>
                <c:pt idx="39">
                  <c:v>1.609528236332149</c:v>
                </c:pt>
                <c:pt idx="40">
                  <c:v>1.622578465275383</c:v>
                </c:pt>
                <c:pt idx="41">
                  <c:v>1.6356286942186167</c:v>
                </c:pt>
                <c:pt idx="42">
                  <c:v>1.6486789231618502</c:v>
                </c:pt>
                <c:pt idx="43">
                  <c:v>1.6617291521050839</c:v>
                </c:pt>
                <c:pt idx="44">
                  <c:v>1.6747793810483176</c:v>
                </c:pt>
                <c:pt idx="45">
                  <c:v>1.6878296099915513</c:v>
                </c:pt>
                <c:pt idx="46">
                  <c:v>1.7008798389347848</c:v>
                </c:pt>
                <c:pt idx="47">
                  <c:v>1.7139300678780185</c:v>
                </c:pt>
                <c:pt idx="48">
                  <c:v>1.7269802968212522</c:v>
                </c:pt>
              </c:numCache>
            </c:numRef>
          </c:yVal>
          <c:smooth val="1"/>
          <c:extLst>
            <c:ext xmlns:c16="http://schemas.microsoft.com/office/drawing/2014/chart" uri="{C3380CC4-5D6E-409C-BE32-E72D297353CC}">
              <c16:uniqueId val="{00000006-79A9-46A5-AC0C-F7BA057EFA50}"/>
            </c:ext>
          </c:extLst>
        </c:ser>
        <c:ser>
          <c:idx val="7"/>
          <c:order val="7"/>
          <c:tx>
            <c:strRef>
              <c:f>'Net Zero 2070 - Valores'!$C$41:$D$41</c:f>
              <c:strCache>
                <c:ptCount val="2"/>
                <c:pt idx="0">
                  <c:v>Rendimiento de palmito</c:v>
                </c:pt>
                <c:pt idx="1">
                  <c:v>Mton</c:v>
                </c:pt>
              </c:strCache>
            </c:strRef>
          </c:tx>
          <c:spPr>
            <a:ln w="19050" cap="rnd">
              <a:solidFill>
                <a:schemeClr val="accent2">
                  <a:lumMod val="60000"/>
                </a:schemeClr>
              </a:solidFill>
              <a:round/>
            </a:ln>
            <a:effectLst/>
          </c:spPr>
          <c:marker>
            <c:symbol val="none"/>
          </c:marker>
          <c:xVal>
            <c:strRef>
              <c:f>'Net Zero 2070 - Valores'!#REF!</c:f>
              <c:strCache>
                <c:ptCount val="1"/>
                <c:pt idx="0">
                  <c:v>#REF!</c:v>
                </c:pt>
              </c:strCache>
            </c:strRef>
          </c:xVal>
          <c:yVal>
            <c:numRef>
              <c:f>'Net Zero 2070 - Valores'!$E$41:$BA$41</c:f>
              <c:numCache>
                <c:formatCode>0.00</c:formatCode>
                <c:ptCount val="49"/>
                <c:pt idx="0">
                  <c:v>6.7527876059975283</c:v>
                </c:pt>
                <c:pt idx="1">
                  <c:v>6.8328601863057994</c:v>
                </c:pt>
                <c:pt idx="2">
                  <c:v>6.9129327666140705</c:v>
                </c:pt>
                <c:pt idx="3">
                  <c:v>6.9930053469223417</c:v>
                </c:pt>
                <c:pt idx="4">
                  <c:v>7.0730779272306128</c:v>
                </c:pt>
                <c:pt idx="5">
                  <c:v>7.1531505075388839</c:v>
                </c:pt>
                <c:pt idx="6">
                  <c:v>7.2332230878471551</c:v>
                </c:pt>
                <c:pt idx="7">
                  <c:v>7.3132956681554262</c:v>
                </c:pt>
                <c:pt idx="8">
                  <c:v>7.3933682484636973</c:v>
                </c:pt>
                <c:pt idx="9">
                  <c:v>7.4734408287719676</c:v>
                </c:pt>
                <c:pt idx="10">
                  <c:v>7.5535134090802387</c:v>
                </c:pt>
                <c:pt idx="11">
                  <c:v>7.6335859893885099</c:v>
                </c:pt>
                <c:pt idx="12">
                  <c:v>7.713658569696781</c:v>
                </c:pt>
                <c:pt idx="13">
                  <c:v>7.7937311500050521</c:v>
                </c:pt>
                <c:pt idx="14">
                  <c:v>7.8738037303133233</c:v>
                </c:pt>
                <c:pt idx="15">
                  <c:v>7.9538763106215944</c:v>
                </c:pt>
                <c:pt idx="16">
                  <c:v>8.0339488909298655</c:v>
                </c:pt>
                <c:pt idx="17">
                  <c:v>8.1140214712381358</c:v>
                </c:pt>
                <c:pt idx="18">
                  <c:v>8.1940940515464078</c:v>
                </c:pt>
                <c:pt idx="19">
                  <c:v>8.274166631854678</c:v>
                </c:pt>
                <c:pt idx="20">
                  <c:v>8.3542392121629501</c:v>
                </c:pt>
                <c:pt idx="21">
                  <c:v>8.4343117924712203</c:v>
                </c:pt>
                <c:pt idx="22">
                  <c:v>8.5143843727794906</c:v>
                </c:pt>
                <c:pt idx="23">
                  <c:v>8.5944569530877626</c:v>
                </c:pt>
                <c:pt idx="24">
                  <c:v>8.6745295333960328</c:v>
                </c:pt>
                <c:pt idx="25">
                  <c:v>8.7546021137043049</c:v>
                </c:pt>
                <c:pt idx="26">
                  <c:v>8.8346746940125751</c:v>
                </c:pt>
                <c:pt idx="27">
                  <c:v>8.9147472743208471</c:v>
                </c:pt>
                <c:pt idx="28">
                  <c:v>8.9948198546291174</c:v>
                </c:pt>
                <c:pt idx="29">
                  <c:v>9.0748924349373894</c:v>
                </c:pt>
                <c:pt idx="30">
                  <c:v>9.1549650152456614</c:v>
                </c:pt>
                <c:pt idx="31">
                  <c:v>9.2350375955539334</c:v>
                </c:pt>
                <c:pt idx="32">
                  <c:v>9.3151101758622037</c:v>
                </c:pt>
                <c:pt idx="33">
                  <c:v>9.3951827561704757</c:v>
                </c:pt>
                <c:pt idx="34">
                  <c:v>9.475255336478746</c:v>
                </c:pt>
                <c:pt idx="35">
                  <c:v>9.555327916787018</c:v>
                </c:pt>
                <c:pt idx="36">
                  <c:v>9.6354004970952882</c:v>
                </c:pt>
                <c:pt idx="37">
                  <c:v>9.7154730774035603</c:v>
                </c:pt>
                <c:pt idx="38">
                  <c:v>9.7955456577118305</c:v>
                </c:pt>
                <c:pt idx="39">
                  <c:v>9.8756182380201025</c:v>
                </c:pt>
                <c:pt idx="40">
                  <c:v>9.9556908183283745</c:v>
                </c:pt>
                <c:pt idx="41">
                  <c:v>10.035763398636647</c:v>
                </c:pt>
                <c:pt idx="42">
                  <c:v>10.115835978944917</c:v>
                </c:pt>
                <c:pt idx="43">
                  <c:v>10.195908559253189</c:v>
                </c:pt>
                <c:pt idx="44">
                  <c:v>10.275981139561459</c:v>
                </c:pt>
                <c:pt idx="45">
                  <c:v>10.356053719869731</c:v>
                </c:pt>
                <c:pt idx="46">
                  <c:v>10.436126300178001</c:v>
                </c:pt>
                <c:pt idx="47">
                  <c:v>10.516198880486273</c:v>
                </c:pt>
                <c:pt idx="48">
                  <c:v>10.596271460794544</c:v>
                </c:pt>
              </c:numCache>
            </c:numRef>
          </c:yVal>
          <c:smooth val="1"/>
          <c:extLst>
            <c:ext xmlns:c16="http://schemas.microsoft.com/office/drawing/2014/chart" uri="{C3380CC4-5D6E-409C-BE32-E72D297353CC}">
              <c16:uniqueId val="{00000007-79A9-46A5-AC0C-F7BA057EFA50}"/>
            </c:ext>
          </c:extLst>
        </c:ser>
        <c:ser>
          <c:idx val="8"/>
          <c:order val="8"/>
          <c:tx>
            <c:strRef>
              <c:f>'Net Zero 2070 - Valores'!$C$42:$D$42</c:f>
              <c:strCache>
                <c:ptCount val="2"/>
                <c:pt idx="0">
                  <c:v>Rendimiento de legumbres</c:v>
                </c:pt>
                <c:pt idx="1">
                  <c:v>Mton</c:v>
                </c:pt>
              </c:strCache>
            </c:strRef>
          </c:tx>
          <c:spPr>
            <a:ln w="19050" cap="rnd">
              <a:solidFill>
                <a:schemeClr val="accent3">
                  <a:lumMod val="60000"/>
                </a:schemeClr>
              </a:solidFill>
              <a:round/>
            </a:ln>
            <a:effectLst/>
          </c:spPr>
          <c:marker>
            <c:symbol val="none"/>
          </c:marker>
          <c:xVal>
            <c:strRef>
              <c:f>'Net Zero 2070 - Valores'!#REF!</c:f>
              <c:strCache>
                <c:ptCount val="1"/>
                <c:pt idx="0">
                  <c:v>#REF!</c:v>
                </c:pt>
              </c:strCache>
            </c:strRef>
          </c:xVal>
          <c:yVal>
            <c:numRef>
              <c:f>'Net Zero 2070 - Valores'!$E$42:$BA$42</c:f>
              <c:numCache>
                <c:formatCode>0.00</c:formatCode>
                <c:ptCount val="49"/>
                <c:pt idx="0">
                  <c:v>1.4593523022996771</c:v>
                </c:pt>
                <c:pt idx="1">
                  <c:v>1.4766568750542188</c:v>
                </c:pt>
                <c:pt idx="2">
                  <c:v>1.4939614478087604</c:v>
                </c:pt>
                <c:pt idx="3">
                  <c:v>1.5112660205633019</c:v>
                </c:pt>
                <c:pt idx="4">
                  <c:v>1.5285705933178437</c:v>
                </c:pt>
                <c:pt idx="5">
                  <c:v>1.5458751660723853</c:v>
                </c:pt>
                <c:pt idx="6">
                  <c:v>1.5631797388269271</c:v>
                </c:pt>
                <c:pt idx="7">
                  <c:v>1.5804843115814686</c:v>
                </c:pt>
                <c:pt idx="8">
                  <c:v>1.5977888843360102</c:v>
                </c:pt>
                <c:pt idx="9">
                  <c:v>1.6150934570905515</c:v>
                </c:pt>
                <c:pt idx="10">
                  <c:v>1.6323980298450933</c:v>
                </c:pt>
                <c:pt idx="11">
                  <c:v>1.6497026025996349</c:v>
                </c:pt>
                <c:pt idx="12">
                  <c:v>1.6670071753541764</c:v>
                </c:pt>
                <c:pt idx="13">
                  <c:v>1.6843117481087182</c:v>
                </c:pt>
                <c:pt idx="14">
                  <c:v>1.7016163208632598</c:v>
                </c:pt>
                <c:pt idx="15">
                  <c:v>1.7189208936178015</c:v>
                </c:pt>
                <c:pt idx="16">
                  <c:v>1.7362254663723431</c:v>
                </c:pt>
                <c:pt idx="17">
                  <c:v>1.7535300391268847</c:v>
                </c:pt>
                <c:pt idx="18">
                  <c:v>1.7708346118814264</c:v>
                </c:pt>
                <c:pt idx="19">
                  <c:v>1.788139184635968</c:v>
                </c:pt>
                <c:pt idx="20">
                  <c:v>1.8054437573905096</c:v>
                </c:pt>
                <c:pt idx="21">
                  <c:v>1.8227483301450509</c:v>
                </c:pt>
                <c:pt idx="22">
                  <c:v>1.8400529028995927</c:v>
                </c:pt>
                <c:pt idx="23">
                  <c:v>1.8573574756541342</c:v>
                </c:pt>
                <c:pt idx="24">
                  <c:v>1.8746620484086758</c:v>
                </c:pt>
                <c:pt idx="25">
                  <c:v>1.8919666211632176</c:v>
                </c:pt>
                <c:pt idx="26">
                  <c:v>1.9092711939177591</c:v>
                </c:pt>
                <c:pt idx="27">
                  <c:v>1.9265757666723009</c:v>
                </c:pt>
                <c:pt idx="28">
                  <c:v>1.9438803394268425</c:v>
                </c:pt>
                <c:pt idx="29">
                  <c:v>1.961184912181384</c:v>
                </c:pt>
                <c:pt idx="30">
                  <c:v>1.978489484935926</c:v>
                </c:pt>
                <c:pt idx="31">
                  <c:v>1.9957940576904678</c:v>
                </c:pt>
                <c:pt idx="32">
                  <c:v>2.0130986304450094</c:v>
                </c:pt>
                <c:pt idx="33">
                  <c:v>2.0304032031995511</c:v>
                </c:pt>
                <c:pt idx="34">
                  <c:v>2.0477077759540925</c:v>
                </c:pt>
                <c:pt idx="35">
                  <c:v>2.0650123487086343</c:v>
                </c:pt>
                <c:pt idx="36">
                  <c:v>2.082316921463176</c:v>
                </c:pt>
                <c:pt idx="37">
                  <c:v>2.0996214942177174</c:v>
                </c:pt>
                <c:pt idx="38">
                  <c:v>2.1169260669722592</c:v>
                </c:pt>
                <c:pt idx="39">
                  <c:v>2.1342306397268009</c:v>
                </c:pt>
                <c:pt idx="40">
                  <c:v>2.1515352124813427</c:v>
                </c:pt>
                <c:pt idx="41">
                  <c:v>2.1688397852358845</c:v>
                </c:pt>
                <c:pt idx="42">
                  <c:v>2.1861443579904263</c:v>
                </c:pt>
                <c:pt idx="43">
                  <c:v>2.2034489307449676</c:v>
                </c:pt>
                <c:pt idx="44">
                  <c:v>2.2207535034995094</c:v>
                </c:pt>
                <c:pt idx="45">
                  <c:v>2.2380580762540512</c:v>
                </c:pt>
                <c:pt idx="46">
                  <c:v>2.2553626490085925</c:v>
                </c:pt>
                <c:pt idx="47">
                  <c:v>2.2726672217631343</c:v>
                </c:pt>
                <c:pt idx="48">
                  <c:v>2.2899717945176761</c:v>
                </c:pt>
              </c:numCache>
            </c:numRef>
          </c:yVal>
          <c:smooth val="1"/>
          <c:extLst>
            <c:ext xmlns:c16="http://schemas.microsoft.com/office/drawing/2014/chart" uri="{C3380CC4-5D6E-409C-BE32-E72D297353CC}">
              <c16:uniqueId val="{00000008-79A9-46A5-AC0C-F7BA057EFA50}"/>
            </c:ext>
          </c:extLst>
        </c:ser>
        <c:ser>
          <c:idx val="9"/>
          <c:order val="9"/>
          <c:tx>
            <c:strRef>
              <c:f>'Net Zero 2070 - Valores'!$C$43:$D$43</c:f>
              <c:strCache>
                <c:ptCount val="2"/>
                <c:pt idx="0">
                  <c:v>Rendimiento de cereales y pseudocereales</c:v>
                </c:pt>
                <c:pt idx="1">
                  <c:v>Mton</c:v>
                </c:pt>
              </c:strCache>
            </c:strRef>
          </c:tx>
          <c:spPr>
            <a:ln w="19050" cap="rnd">
              <a:solidFill>
                <a:schemeClr val="accent4">
                  <a:lumMod val="60000"/>
                </a:schemeClr>
              </a:solidFill>
              <a:round/>
            </a:ln>
            <a:effectLst/>
          </c:spPr>
          <c:marker>
            <c:symbol val="none"/>
          </c:marker>
          <c:xVal>
            <c:strRef>
              <c:f>'Net Zero 2070 - Valores'!#REF!</c:f>
              <c:strCache>
                <c:ptCount val="1"/>
                <c:pt idx="0">
                  <c:v>#REF!</c:v>
                </c:pt>
              </c:strCache>
            </c:strRef>
          </c:xVal>
          <c:yVal>
            <c:numRef>
              <c:f>'Net Zero 2070 - Valores'!$E$43:$BA$43</c:f>
              <c:numCache>
                <c:formatCode>0.00</c:formatCode>
                <c:ptCount val="49"/>
                <c:pt idx="0">
                  <c:v>1.538382688283642</c:v>
                </c:pt>
                <c:pt idx="1">
                  <c:v>1.5566243802395745</c:v>
                </c:pt>
                <c:pt idx="2">
                  <c:v>1.574866072195507</c:v>
                </c:pt>
                <c:pt idx="3">
                  <c:v>1.5931077641514395</c:v>
                </c:pt>
                <c:pt idx="4">
                  <c:v>1.6113494561073722</c:v>
                </c:pt>
                <c:pt idx="5">
                  <c:v>1.6295911480633047</c:v>
                </c:pt>
                <c:pt idx="6">
                  <c:v>1.6478328400192372</c:v>
                </c:pt>
                <c:pt idx="7">
                  <c:v>1.6660745319751697</c:v>
                </c:pt>
                <c:pt idx="8">
                  <c:v>1.6843162239311023</c:v>
                </c:pt>
                <c:pt idx="9">
                  <c:v>1.7025579158870345</c:v>
                </c:pt>
                <c:pt idx="10">
                  <c:v>1.720799607842967</c:v>
                </c:pt>
                <c:pt idx="11">
                  <c:v>1.7390412997988995</c:v>
                </c:pt>
                <c:pt idx="12">
                  <c:v>1.757282991754832</c:v>
                </c:pt>
                <c:pt idx="13">
                  <c:v>1.7755246837107646</c:v>
                </c:pt>
                <c:pt idx="14">
                  <c:v>1.7937663756666971</c:v>
                </c:pt>
                <c:pt idx="15">
                  <c:v>1.8120080676226296</c:v>
                </c:pt>
                <c:pt idx="16">
                  <c:v>1.8302497595785621</c:v>
                </c:pt>
                <c:pt idx="17">
                  <c:v>1.8484914515344948</c:v>
                </c:pt>
                <c:pt idx="18">
                  <c:v>1.8667331434904273</c:v>
                </c:pt>
                <c:pt idx="19">
                  <c:v>1.8849748354463598</c:v>
                </c:pt>
                <c:pt idx="20">
                  <c:v>1.9032165274022923</c:v>
                </c:pt>
                <c:pt idx="21">
                  <c:v>1.9214582193582246</c:v>
                </c:pt>
                <c:pt idx="22">
                  <c:v>1.9396999113141571</c:v>
                </c:pt>
                <c:pt idx="23">
                  <c:v>1.9579416032700896</c:v>
                </c:pt>
                <c:pt idx="24">
                  <c:v>1.9761832952260221</c:v>
                </c:pt>
                <c:pt idx="25">
                  <c:v>1.9944249871819546</c:v>
                </c:pt>
                <c:pt idx="26">
                  <c:v>2.0126666791378871</c:v>
                </c:pt>
                <c:pt idx="27">
                  <c:v>2.0309083710938198</c:v>
                </c:pt>
                <c:pt idx="28">
                  <c:v>2.0491500630497521</c:v>
                </c:pt>
                <c:pt idx="29">
                  <c:v>2.0673917550056848</c:v>
                </c:pt>
                <c:pt idx="30">
                  <c:v>2.0856334469616176</c:v>
                </c:pt>
                <c:pt idx="31">
                  <c:v>2.1038751389175503</c:v>
                </c:pt>
                <c:pt idx="32">
                  <c:v>2.1221168308734826</c:v>
                </c:pt>
                <c:pt idx="33">
                  <c:v>2.1403585228294153</c:v>
                </c:pt>
                <c:pt idx="34">
                  <c:v>2.1586002147853476</c:v>
                </c:pt>
                <c:pt idx="35">
                  <c:v>2.1768419067412803</c:v>
                </c:pt>
                <c:pt idx="36">
                  <c:v>2.1950835986972126</c:v>
                </c:pt>
                <c:pt idx="37">
                  <c:v>2.2133252906531453</c:v>
                </c:pt>
                <c:pt idx="38">
                  <c:v>2.231566982609078</c:v>
                </c:pt>
                <c:pt idx="39">
                  <c:v>2.2498086745650103</c:v>
                </c:pt>
                <c:pt idx="40">
                  <c:v>2.2680503665209431</c:v>
                </c:pt>
                <c:pt idx="41">
                  <c:v>2.2862920584768758</c:v>
                </c:pt>
                <c:pt idx="42">
                  <c:v>2.3045337504328085</c:v>
                </c:pt>
                <c:pt idx="43">
                  <c:v>2.3227754423887408</c:v>
                </c:pt>
                <c:pt idx="44">
                  <c:v>2.3410171343446735</c:v>
                </c:pt>
                <c:pt idx="45">
                  <c:v>2.3592588263006058</c:v>
                </c:pt>
                <c:pt idx="46">
                  <c:v>2.3775005182565385</c:v>
                </c:pt>
                <c:pt idx="47">
                  <c:v>2.3957422102124708</c:v>
                </c:pt>
                <c:pt idx="48">
                  <c:v>2.4139839021684035</c:v>
                </c:pt>
              </c:numCache>
            </c:numRef>
          </c:yVal>
          <c:smooth val="1"/>
          <c:extLst>
            <c:ext xmlns:c16="http://schemas.microsoft.com/office/drawing/2014/chart" uri="{C3380CC4-5D6E-409C-BE32-E72D297353CC}">
              <c16:uniqueId val="{00000009-79A9-46A5-AC0C-F7BA057EFA50}"/>
            </c:ext>
          </c:extLst>
        </c:ser>
        <c:ser>
          <c:idx val="10"/>
          <c:order val="10"/>
          <c:tx>
            <c:strRef>
              <c:f>'Net Zero 2070 - Valores'!$C$44:$D$44</c:f>
              <c:strCache>
                <c:ptCount val="2"/>
                <c:pt idx="0">
                  <c:v>Rendimiento de tubérculos</c:v>
                </c:pt>
                <c:pt idx="1">
                  <c:v>Mton</c:v>
                </c:pt>
              </c:strCache>
            </c:strRef>
          </c:tx>
          <c:spPr>
            <a:ln w="19050" cap="rnd">
              <a:solidFill>
                <a:schemeClr val="accent5">
                  <a:lumMod val="60000"/>
                </a:schemeClr>
              </a:solidFill>
              <a:round/>
            </a:ln>
            <a:effectLst/>
          </c:spPr>
          <c:marker>
            <c:symbol val="none"/>
          </c:marker>
          <c:xVal>
            <c:strRef>
              <c:f>'Net Zero 2070 - Valores'!#REF!</c:f>
              <c:strCache>
                <c:ptCount val="1"/>
                <c:pt idx="0">
                  <c:v>#REF!</c:v>
                </c:pt>
              </c:strCache>
            </c:strRef>
          </c:xVal>
          <c:yVal>
            <c:numRef>
              <c:f>'Net Zero 2070 - Valores'!$E$44:$BA$44</c:f>
              <c:numCache>
                <c:formatCode>0.00</c:formatCode>
                <c:ptCount val="49"/>
                <c:pt idx="0">
                  <c:v>9.6136113533560916</c:v>
                </c:pt>
                <c:pt idx="1">
                  <c:v>9.7276067448978623</c:v>
                </c:pt>
                <c:pt idx="2">
                  <c:v>9.8416021364396347</c:v>
                </c:pt>
                <c:pt idx="3">
                  <c:v>9.9555975279814071</c:v>
                </c:pt>
                <c:pt idx="4">
                  <c:v>10.069592919523179</c:v>
                </c:pt>
                <c:pt idx="5">
                  <c:v>10.18358831106495</c:v>
                </c:pt>
                <c:pt idx="6">
                  <c:v>10.297583702606723</c:v>
                </c:pt>
                <c:pt idx="7">
                  <c:v>10.411579094148495</c:v>
                </c:pt>
                <c:pt idx="8">
                  <c:v>10.525574485690267</c:v>
                </c:pt>
                <c:pt idx="9">
                  <c:v>10.639569877232036</c:v>
                </c:pt>
                <c:pt idx="10">
                  <c:v>10.753565268773809</c:v>
                </c:pt>
                <c:pt idx="11">
                  <c:v>10.867560660315581</c:v>
                </c:pt>
                <c:pt idx="12">
                  <c:v>10.981556051857352</c:v>
                </c:pt>
                <c:pt idx="13">
                  <c:v>11.095551443399124</c:v>
                </c:pt>
                <c:pt idx="14">
                  <c:v>11.209546834940896</c:v>
                </c:pt>
                <c:pt idx="15">
                  <c:v>11.323542226482669</c:v>
                </c:pt>
                <c:pt idx="16">
                  <c:v>11.437537618024439</c:v>
                </c:pt>
                <c:pt idx="17">
                  <c:v>11.551533009566212</c:v>
                </c:pt>
                <c:pt idx="18">
                  <c:v>11.665528401107984</c:v>
                </c:pt>
                <c:pt idx="19">
                  <c:v>11.779523792649755</c:v>
                </c:pt>
                <c:pt idx="20">
                  <c:v>11.893519184191527</c:v>
                </c:pt>
                <c:pt idx="21">
                  <c:v>12.007514575733298</c:v>
                </c:pt>
                <c:pt idx="22">
                  <c:v>12.121509967275069</c:v>
                </c:pt>
                <c:pt idx="23">
                  <c:v>12.235505358816841</c:v>
                </c:pt>
                <c:pt idx="24">
                  <c:v>12.349500750358613</c:v>
                </c:pt>
                <c:pt idx="25">
                  <c:v>12.463496141900386</c:v>
                </c:pt>
                <c:pt idx="26">
                  <c:v>12.577491533442156</c:v>
                </c:pt>
                <c:pt idx="27">
                  <c:v>12.691486924983929</c:v>
                </c:pt>
                <c:pt idx="28">
                  <c:v>12.805482316525701</c:v>
                </c:pt>
                <c:pt idx="29">
                  <c:v>12.919477708067474</c:v>
                </c:pt>
                <c:pt idx="30">
                  <c:v>13.033473099609248</c:v>
                </c:pt>
                <c:pt idx="31">
                  <c:v>13.147468491151018</c:v>
                </c:pt>
                <c:pt idx="32">
                  <c:v>13.261463882692791</c:v>
                </c:pt>
                <c:pt idx="33">
                  <c:v>13.375459274234563</c:v>
                </c:pt>
                <c:pt idx="34">
                  <c:v>13.489454665776334</c:v>
                </c:pt>
                <c:pt idx="35">
                  <c:v>13.603450057318106</c:v>
                </c:pt>
                <c:pt idx="36">
                  <c:v>13.717445448859879</c:v>
                </c:pt>
                <c:pt idx="37">
                  <c:v>13.831440840401651</c:v>
                </c:pt>
                <c:pt idx="38">
                  <c:v>13.945436231943422</c:v>
                </c:pt>
                <c:pt idx="39">
                  <c:v>14.059431623485194</c:v>
                </c:pt>
                <c:pt idx="40">
                  <c:v>14.173427015026968</c:v>
                </c:pt>
                <c:pt idx="41">
                  <c:v>14.287422406568741</c:v>
                </c:pt>
                <c:pt idx="42">
                  <c:v>14.401417798110513</c:v>
                </c:pt>
                <c:pt idx="43">
                  <c:v>14.515413189652284</c:v>
                </c:pt>
                <c:pt idx="44">
                  <c:v>14.629408581194056</c:v>
                </c:pt>
                <c:pt idx="45">
                  <c:v>14.743403972735829</c:v>
                </c:pt>
                <c:pt idx="46">
                  <c:v>14.857399364277599</c:v>
                </c:pt>
                <c:pt idx="47">
                  <c:v>14.971394755819372</c:v>
                </c:pt>
                <c:pt idx="48">
                  <c:v>15.085390147361144</c:v>
                </c:pt>
              </c:numCache>
            </c:numRef>
          </c:yVal>
          <c:smooth val="1"/>
          <c:extLst>
            <c:ext xmlns:c16="http://schemas.microsoft.com/office/drawing/2014/chart" uri="{C3380CC4-5D6E-409C-BE32-E72D297353CC}">
              <c16:uniqueId val="{0000000A-79A9-46A5-AC0C-F7BA057EFA50}"/>
            </c:ext>
          </c:extLst>
        </c:ser>
        <c:ser>
          <c:idx val="11"/>
          <c:order val="11"/>
          <c:tx>
            <c:strRef>
              <c:f>'Net Zero 2070 - Valores'!$C$45:$D$45</c:f>
              <c:strCache>
                <c:ptCount val="2"/>
                <c:pt idx="0">
                  <c:v>Rendimiento de fruta fresca</c:v>
                </c:pt>
                <c:pt idx="1">
                  <c:v>Mton</c:v>
                </c:pt>
              </c:strCache>
            </c:strRef>
          </c:tx>
          <c:spPr>
            <a:ln w="19050" cap="rnd">
              <a:solidFill>
                <a:schemeClr val="accent6">
                  <a:lumMod val="60000"/>
                </a:schemeClr>
              </a:solidFill>
              <a:round/>
            </a:ln>
            <a:effectLst/>
          </c:spPr>
          <c:marker>
            <c:symbol val="none"/>
          </c:marker>
          <c:xVal>
            <c:strRef>
              <c:f>'Net Zero 2070 - Valores'!#REF!</c:f>
              <c:strCache>
                <c:ptCount val="1"/>
                <c:pt idx="0">
                  <c:v>#REF!</c:v>
                </c:pt>
              </c:strCache>
            </c:strRef>
          </c:xVal>
          <c:yVal>
            <c:numRef>
              <c:f>'Net Zero 2070 - Valores'!$E$45:$BA$45</c:f>
              <c:numCache>
                <c:formatCode>0.00</c:formatCode>
                <c:ptCount val="49"/>
                <c:pt idx="0">
                  <c:v>6.6327759982556023</c:v>
                </c:pt>
                <c:pt idx="1">
                  <c:v>6.7114255160214791</c:v>
                </c:pt>
                <c:pt idx="2">
                  <c:v>6.7900750337873559</c:v>
                </c:pt>
                <c:pt idx="3">
                  <c:v>6.8687245515532327</c:v>
                </c:pt>
                <c:pt idx="4">
                  <c:v>6.9473740693191095</c:v>
                </c:pt>
                <c:pt idx="5">
                  <c:v>7.0260235870849863</c:v>
                </c:pt>
                <c:pt idx="6">
                  <c:v>7.1046731048508631</c:v>
                </c:pt>
                <c:pt idx="7">
                  <c:v>7.1833226226167399</c:v>
                </c:pt>
                <c:pt idx="8">
                  <c:v>7.2619721403826167</c:v>
                </c:pt>
                <c:pt idx="9">
                  <c:v>7.3406216581484918</c:v>
                </c:pt>
                <c:pt idx="10">
                  <c:v>7.4192711759143686</c:v>
                </c:pt>
                <c:pt idx="11">
                  <c:v>7.4979206936802454</c:v>
                </c:pt>
                <c:pt idx="12">
                  <c:v>7.5765702114461222</c:v>
                </c:pt>
                <c:pt idx="13">
                  <c:v>7.655219729211999</c:v>
                </c:pt>
                <c:pt idx="14">
                  <c:v>7.7338692469778758</c:v>
                </c:pt>
                <c:pt idx="15">
                  <c:v>7.8125187647437526</c:v>
                </c:pt>
                <c:pt idx="16">
                  <c:v>7.8911682825096294</c:v>
                </c:pt>
                <c:pt idx="17">
                  <c:v>7.9698178002755062</c:v>
                </c:pt>
                <c:pt idx="18">
                  <c:v>8.0484673180413822</c:v>
                </c:pt>
                <c:pt idx="19">
                  <c:v>8.127116835807259</c:v>
                </c:pt>
                <c:pt idx="20">
                  <c:v>8.2057663535731358</c:v>
                </c:pt>
                <c:pt idx="21">
                  <c:v>8.2844158713390108</c:v>
                </c:pt>
                <c:pt idx="22">
                  <c:v>8.3630653891048876</c:v>
                </c:pt>
                <c:pt idx="23">
                  <c:v>8.4417149068707644</c:v>
                </c:pt>
                <c:pt idx="24">
                  <c:v>8.5203644246366412</c:v>
                </c:pt>
                <c:pt idx="25">
                  <c:v>8.599013942402518</c:v>
                </c:pt>
                <c:pt idx="26">
                  <c:v>8.6776634601683948</c:v>
                </c:pt>
                <c:pt idx="27">
                  <c:v>8.7563129779342717</c:v>
                </c:pt>
                <c:pt idx="28">
                  <c:v>8.8349624957001485</c:v>
                </c:pt>
                <c:pt idx="29">
                  <c:v>8.9136120134660253</c:v>
                </c:pt>
                <c:pt idx="30">
                  <c:v>8.9922615312319039</c:v>
                </c:pt>
                <c:pt idx="31">
                  <c:v>9.0709110489977807</c:v>
                </c:pt>
                <c:pt idx="32">
                  <c:v>9.1495605667636575</c:v>
                </c:pt>
                <c:pt idx="33">
                  <c:v>9.2282100845295343</c:v>
                </c:pt>
                <c:pt idx="34">
                  <c:v>9.3068596022954111</c:v>
                </c:pt>
                <c:pt idx="35">
                  <c:v>9.3855091200612879</c:v>
                </c:pt>
                <c:pt idx="36">
                  <c:v>9.4641586378271647</c:v>
                </c:pt>
                <c:pt idx="37">
                  <c:v>9.5428081555930415</c:v>
                </c:pt>
                <c:pt idx="38">
                  <c:v>9.6214576733589183</c:v>
                </c:pt>
                <c:pt idx="39">
                  <c:v>9.7001071911247951</c:v>
                </c:pt>
                <c:pt idx="40">
                  <c:v>9.7787567088906737</c:v>
                </c:pt>
                <c:pt idx="41">
                  <c:v>9.8574062266565505</c:v>
                </c:pt>
                <c:pt idx="42">
                  <c:v>9.9360557444224273</c:v>
                </c:pt>
                <c:pt idx="43">
                  <c:v>10.014705262188304</c:v>
                </c:pt>
                <c:pt idx="44">
                  <c:v>10.093354779954181</c:v>
                </c:pt>
                <c:pt idx="45">
                  <c:v>10.172004297720058</c:v>
                </c:pt>
                <c:pt idx="46">
                  <c:v>10.250653815485935</c:v>
                </c:pt>
                <c:pt idx="47">
                  <c:v>10.329303333251811</c:v>
                </c:pt>
                <c:pt idx="48">
                  <c:v>10.407952851017688</c:v>
                </c:pt>
              </c:numCache>
            </c:numRef>
          </c:yVal>
          <c:smooth val="1"/>
          <c:extLst>
            <c:ext xmlns:c16="http://schemas.microsoft.com/office/drawing/2014/chart" uri="{C3380CC4-5D6E-409C-BE32-E72D297353CC}">
              <c16:uniqueId val="{0000000B-79A9-46A5-AC0C-F7BA057EFA50}"/>
            </c:ext>
          </c:extLst>
        </c:ser>
        <c:ser>
          <c:idx val="12"/>
          <c:order val="12"/>
          <c:tx>
            <c:strRef>
              <c:f>'Net Zero 2070 - Valores'!$C$46:$D$46</c:f>
              <c:strCache>
                <c:ptCount val="2"/>
                <c:pt idx="0">
                  <c:v>Rendimiento de verduras</c:v>
                </c:pt>
                <c:pt idx="1">
                  <c:v>Mton</c:v>
                </c:pt>
              </c:strCache>
            </c:strRef>
          </c:tx>
          <c:spPr>
            <a:ln w="19050" cap="rnd">
              <a:solidFill>
                <a:schemeClr val="accent1">
                  <a:lumMod val="80000"/>
                  <a:lumOff val="20000"/>
                </a:schemeClr>
              </a:solidFill>
              <a:round/>
            </a:ln>
            <a:effectLst/>
          </c:spPr>
          <c:marker>
            <c:symbol val="none"/>
          </c:marker>
          <c:xVal>
            <c:strRef>
              <c:f>'Net Zero 2070 - Valores'!#REF!</c:f>
              <c:strCache>
                <c:ptCount val="1"/>
                <c:pt idx="0">
                  <c:v>#REF!</c:v>
                </c:pt>
              </c:strCache>
            </c:strRef>
          </c:xVal>
          <c:yVal>
            <c:numRef>
              <c:f>'Net Zero 2070 - Valores'!$E$46:$BA$46</c:f>
              <c:numCache>
                <c:formatCode>0.00</c:formatCode>
                <c:ptCount val="49"/>
                <c:pt idx="0">
                  <c:v>15.076598374371235</c:v>
                </c:pt>
                <c:pt idx="1">
                  <c:v>15.255372268138483</c:v>
                </c:pt>
                <c:pt idx="2">
                  <c:v>15.434146161905732</c:v>
                </c:pt>
                <c:pt idx="3">
                  <c:v>15.612920055672978</c:v>
                </c:pt>
                <c:pt idx="4">
                  <c:v>15.791693949440226</c:v>
                </c:pt>
                <c:pt idx="5">
                  <c:v>15.970467843207475</c:v>
                </c:pt>
                <c:pt idx="6">
                  <c:v>16.149241736974723</c:v>
                </c:pt>
                <c:pt idx="7">
                  <c:v>16.328015630741969</c:v>
                </c:pt>
                <c:pt idx="8">
                  <c:v>16.50678952450922</c:v>
                </c:pt>
                <c:pt idx="9">
                  <c:v>16.685563418276462</c:v>
                </c:pt>
                <c:pt idx="10">
                  <c:v>16.864337312043713</c:v>
                </c:pt>
                <c:pt idx="11">
                  <c:v>17.043111205810959</c:v>
                </c:pt>
                <c:pt idx="12">
                  <c:v>17.221885099578209</c:v>
                </c:pt>
                <c:pt idx="13">
                  <c:v>17.400658993345456</c:v>
                </c:pt>
                <c:pt idx="14">
                  <c:v>17.579432887112702</c:v>
                </c:pt>
                <c:pt idx="15">
                  <c:v>17.758206780879952</c:v>
                </c:pt>
                <c:pt idx="16">
                  <c:v>17.936980674647199</c:v>
                </c:pt>
                <c:pt idx="17">
                  <c:v>18.115754568414449</c:v>
                </c:pt>
                <c:pt idx="18">
                  <c:v>18.294528462181695</c:v>
                </c:pt>
                <c:pt idx="19">
                  <c:v>18.473302355948942</c:v>
                </c:pt>
                <c:pt idx="20">
                  <c:v>18.652076249716192</c:v>
                </c:pt>
                <c:pt idx="21">
                  <c:v>18.830850143483435</c:v>
                </c:pt>
                <c:pt idx="22">
                  <c:v>19.009624037250685</c:v>
                </c:pt>
                <c:pt idx="23">
                  <c:v>19.188397931017931</c:v>
                </c:pt>
                <c:pt idx="24">
                  <c:v>19.367171824785181</c:v>
                </c:pt>
                <c:pt idx="25">
                  <c:v>19.545945718552428</c:v>
                </c:pt>
                <c:pt idx="26">
                  <c:v>19.724719612319674</c:v>
                </c:pt>
                <c:pt idx="27">
                  <c:v>19.903493506086924</c:v>
                </c:pt>
                <c:pt idx="28">
                  <c:v>20.082267399854171</c:v>
                </c:pt>
                <c:pt idx="29">
                  <c:v>20.261041293621421</c:v>
                </c:pt>
                <c:pt idx="30">
                  <c:v>20.439815187388671</c:v>
                </c:pt>
                <c:pt idx="31">
                  <c:v>20.618589081155921</c:v>
                </c:pt>
                <c:pt idx="32">
                  <c:v>20.797362974923168</c:v>
                </c:pt>
                <c:pt idx="33">
                  <c:v>20.976136868690414</c:v>
                </c:pt>
                <c:pt idx="34">
                  <c:v>21.154910762457664</c:v>
                </c:pt>
                <c:pt idx="35">
                  <c:v>21.333684656224911</c:v>
                </c:pt>
                <c:pt idx="36">
                  <c:v>21.512458549992161</c:v>
                </c:pt>
                <c:pt idx="37">
                  <c:v>21.691232443759407</c:v>
                </c:pt>
                <c:pt idx="38">
                  <c:v>21.870006337526654</c:v>
                </c:pt>
                <c:pt idx="39">
                  <c:v>22.048780231293904</c:v>
                </c:pt>
                <c:pt idx="40">
                  <c:v>22.227554125061154</c:v>
                </c:pt>
                <c:pt idx="41">
                  <c:v>22.406328018828404</c:v>
                </c:pt>
                <c:pt idx="42">
                  <c:v>22.58510191259565</c:v>
                </c:pt>
                <c:pt idx="43">
                  <c:v>22.763875806362901</c:v>
                </c:pt>
                <c:pt idx="44">
                  <c:v>22.942649700130147</c:v>
                </c:pt>
                <c:pt idx="45">
                  <c:v>23.121423593897394</c:v>
                </c:pt>
                <c:pt idx="46">
                  <c:v>23.300197487664644</c:v>
                </c:pt>
                <c:pt idx="47">
                  <c:v>23.47897138143189</c:v>
                </c:pt>
                <c:pt idx="48">
                  <c:v>23.65774527519914</c:v>
                </c:pt>
              </c:numCache>
            </c:numRef>
          </c:yVal>
          <c:smooth val="1"/>
          <c:extLst>
            <c:ext xmlns:c16="http://schemas.microsoft.com/office/drawing/2014/chart" uri="{C3380CC4-5D6E-409C-BE32-E72D297353CC}">
              <c16:uniqueId val="{0000000C-79A9-46A5-AC0C-F7BA057EFA50}"/>
            </c:ext>
          </c:extLst>
        </c:ser>
        <c:ser>
          <c:idx val="13"/>
          <c:order val="13"/>
          <c:tx>
            <c:strRef>
              <c:f>'Net Zero 2070 - Valores'!$C$47:$D$47</c:f>
              <c:strCache>
                <c:ptCount val="2"/>
                <c:pt idx="0">
                  <c:v>Rendimiento de florícola</c:v>
                </c:pt>
                <c:pt idx="1">
                  <c:v>Mton</c:v>
                </c:pt>
              </c:strCache>
            </c:strRef>
          </c:tx>
          <c:spPr>
            <a:ln w="19050" cap="rnd">
              <a:solidFill>
                <a:schemeClr val="accent2">
                  <a:lumMod val="80000"/>
                  <a:lumOff val="20000"/>
                </a:schemeClr>
              </a:solidFill>
              <a:round/>
            </a:ln>
            <a:effectLst/>
          </c:spPr>
          <c:marker>
            <c:symbol val="none"/>
          </c:marker>
          <c:xVal>
            <c:strRef>
              <c:f>'Net Zero 2070 - Valores'!#REF!</c:f>
              <c:strCache>
                <c:ptCount val="1"/>
                <c:pt idx="0">
                  <c:v>#REF!</c:v>
                </c:pt>
              </c:strCache>
            </c:strRef>
          </c:xVal>
          <c:yVal>
            <c:numRef>
              <c:f>'Net Zero 2070 - Valores'!$E$47:$BA$47</c:f>
              <c:numCache>
                <c:formatCode>0.00</c:formatCode>
                <c:ptCount val="49"/>
                <c:pt idx="0">
                  <c:v>64.961714491092991</c:v>
                </c:pt>
                <c:pt idx="1">
                  <c:v>65.732011500868808</c:v>
                </c:pt>
                <c:pt idx="2">
                  <c:v>66.50230851064461</c:v>
                </c:pt>
                <c:pt idx="3">
                  <c:v>67.272605520420413</c:v>
                </c:pt>
                <c:pt idx="4">
                  <c:v>68.04290253019623</c:v>
                </c:pt>
                <c:pt idx="5">
                  <c:v>68.813199539972032</c:v>
                </c:pt>
                <c:pt idx="6">
                  <c:v>69.583496549747835</c:v>
                </c:pt>
                <c:pt idx="7">
                  <c:v>70.353793559523638</c:v>
                </c:pt>
                <c:pt idx="8">
                  <c:v>71.124090569299455</c:v>
                </c:pt>
                <c:pt idx="9">
                  <c:v>71.894387579075243</c:v>
                </c:pt>
                <c:pt idx="10">
                  <c:v>72.664684588851046</c:v>
                </c:pt>
                <c:pt idx="11">
                  <c:v>73.434981598626862</c:v>
                </c:pt>
                <c:pt idx="12">
                  <c:v>74.205278608402665</c:v>
                </c:pt>
                <c:pt idx="13">
                  <c:v>74.975575618178468</c:v>
                </c:pt>
                <c:pt idx="14">
                  <c:v>75.745872627954284</c:v>
                </c:pt>
                <c:pt idx="15">
                  <c:v>76.516169637730087</c:v>
                </c:pt>
                <c:pt idx="16">
                  <c:v>77.28646664750589</c:v>
                </c:pt>
                <c:pt idx="17">
                  <c:v>78.056763657281692</c:v>
                </c:pt>
                <c:pt idx="18">
                  <c:v>78.827060667057509</c:v>
                </c:pt>
                <c:pt idx="19">
                  <c:v>79.597357676833312</c:v>
                </c:pt>
                <c:pt idx="20">
                  <c:v>80.367654686609114</c:v>
                </c:pt>
                <c:pt idx="21">
                  <c:v>81.137951696384917</c:v>
                </c:pt>
                <c:pt idx="22">
                  <c:v>81.90824870616072</c:v>
                </c:pt>
                <c:pt idx="23">
                  <c:v>82.678545715936522</c:v>
                </c:pt>
                <c:pt idx="24">
                  <c:v>83.448842725712339</c:v>
                </c:pt>
                <c:pt idx="25">
                  <c:v>84.219139735488142</c:v>
                </c:pt>
                <c:pt idx="26">
                  <c:v>84.989436745263944</c:v>
                </c:pt>
                <c:pt idx="27">
                  <c:v>85.759733755039761</c:v>
                </c:pt>
                <c:pt idx="28">
                  <c:v>86.530030764815564</c:v>
                </c:pt>
                <c:pt idx="29">
                  <c:v>87.300327774591366</c:v>
                </c:pt>
                <c:pt idx="30">
                  <c:v>88.070624784367183</c:v>
                </c:pt>
                <c:pt idx="31">
                  <c:v>88.840921794143</c:v>
                </c:pt>
                <c:pt idx="32">
                  <c:v>89.611218803918803</c:v>
                </c:pt>
                <c:pt idx="33">
                  <c:v>90.381515813694605</c:v>
                </c:pt>
                <c:pt idx="34">
                  <c:v>91.151812823470422</c:v>
                </c:pt>
                <c:pt idx="35">
                  <c:v>91.922109833246225</c:v>
                </c:pt>
                <c:pt idx="36">
                  <c:v>92.692406843022027</c:v>
                </c:pt>
                <c:pt idx="37">
                  <c:v>93.462703852797844</c:v>
                </c:pt>
                <c:pt idx="38">
                  <c:v>94.233000862573647</c:v>
                </c:pt>
                <c:pt idx="39">
                  <c:v>95.003297872349449</c:v>
                </c:pt>
                <c:pt idx="40">
                  <c:v>95.773594882125266</c:v>
                </c:pt>
                <c:pt idx="41">
                  <c:v>96.543891891901083</c:v>
                </c:pt>
                <c:pt idx="42">
                  <c:v>97.314188901676886</c:v>
                </c:pt>
                <c:pt idx="43">
                  <c:v>98.084485911452688</c:v>
                </c:pt>
                <c:pt idx="44">
                  <c:v>98.854782921228505</c:v>
                </c:pt>
                <c:pt idx="45">
                  <c:v>99.625079931004308</c:v>
                </c:pt>
                <c:pt idx="46">
                  <c:v>100.39537694078011</c:v>
                </c:pt>
                <c:pt idx="47">
                  <c:v>101.16567395055593</c:v>
                </c:pt>
                <c:pt idx="48">
                  <c:v>101.93597096033173</c:v>
                </c:pt>
              </c:numCache>
            </c:numRef>
          </c:yVal>
          <c:smooth val="1"/>
          <c:extLst>
            <c:ext xmlns:c16="http://schemas.microsoft.com/office/drawing/2014/chart" uri="{C3380CC4-5D6E-409C-BE32-E72D297353CC}">
              <c16:uniqueId val="{0000000D-79A9-46A5-AC0C-F7BA057EFA50}"/>
            </c:ext>
          </c:extLst>
        </c:ser>
        <c:ser>
          <c:idx val="14"/>
          <c:order val="14"/>
          <c:tx>
            <c:strRef>
              <c:f>'Net Zero 2070 - Valores'!$C$48:$D$48</c:f>
              <c:strCache>
                <c:ptCount val="2"/>
                <c:pt idx="0">
                  <c:v>Rendimiento de arroz</c:v>
                </c:pt>
                <c:pt idx="1">
                  <c:v>Mton</c:v>
                </c:pt>
              </c:strCache>
            </c:strRef>
          </c:tx>
          <c:spPr>
            <a:ln w="19050" cap="rnd">
              <a:solidFill>
                <a:schemeClr val="accent3">
                  <a:lumMod val="80000"/>
                  <a:lumOff val="20000"/>
                </a:schemeClr>
              </a:solidFill>
              <a:round/>
            </a:ln>
            <a:effectLst/>
          </c:spPr>
          <c:marker>
            <c:symbol val="none"/>
          </c:marker>
          <c:xVal>
            <c:strRef>
              <c:f>'Net Zero 2070 - Valores'!#REF!</c:f>
              <c:strCache>
                <c:ptCount val="1"/>
                <c:pt idx="0">
                  <c:v>#REF!</c:v>
                </c:pt>
              </c:strCache>
            </c:strRef>
          </c:xVal>
          <c:yVal>
            <c:numRef>
              <c:f>'Net Zero 2070 - Valores'!$E$48:$BA$48</c:f>
              <c:numCache>
                <c:formatCode>0.00</c:formatCode>
                <c:ptCount val="49"/>
                <c:pt idx="0">
                  <c:v>4.5573252921102991</c:v>
                </c:pt>
                <c:pt idx="1">
                  <c:v>4.611364722451528</c:v>
                </c:pt>
                <c:pt idx="2">
                  <c:v>4.6654041527927568</c:v>
                </c:pt>
                <c:pt idx="3">
                  <c:v>4.7194435831339856</c:v>
                </c:pt>
                <c:pt idx="4">
                  <c:v>4.7734830134752144</c:v>
                </c:pt>
                <c:pt idx="5">
                  <c:v>4.8275224438164432</c:v>
                </c:pt>
                <c:pt idx="6">
                  <c:v>4.881561874157673</c:v>
                </c:pt>
                <c:pt idx="7">
                  <c:v>4.9356013044989018</c:v>
                </c:pt>
                <c:pt idx="8">
                  <c:v>4.9896407348401306</c:v>
                </c:pt>
                <c:pt idx="9">
                  <c:v>5.0436801651813585</c:v>
                </c:pt>
                <c:pt idx="10">
                  <c:v>5.0977195955225874</c:v>
                </c:pt>
                <c:pt idx="11">
                  <c:v>5.1517590258638162</c:v>
                </c:pt>
                <c:pt idx="12">
                  <c:v>5.205798456205045</c:v>
                </c:pt>
                <c:pt idx="13">
                  <c:v>5.2598378865462738</c:v>
                </c:pt>
                <c:pt idx="14">
                  <c:v>5.3138773168875026</c:v>
                </c:pt>
                <c:pt idx="15">
                  <c:v>5.3679167472287315</c:v>
                </c:pt>
                <c:pt idx="16">
                  <c:v>5.4219561775699603</c:v>
                </c:pt>
                <c:pt idx="17">
                  <c:v>5.4759956079111891</c:v>
                </c:pt>
                <c:pt idx="18">
                  <c:v>5.5300350382524179</c:v>
                </c:pt>
                <c:pt idx="19">
                  <c:v>5.5840744685936468</c:v>
                </c:pt>
                <c:pt idx="20">
                  <c:v>5.6381138989348765</c:v>
                </c:pt>
                <c:pt idx="21">
                  <c:v>5.6921533292761035</c:v>
                </c:pt>
                <c:pt idx="22">
                  <c:v>5.7461927596173332</c:v>
                </c:pt>
                <c:pt idx="23">
                  <c:v>5.800232189958562</c:v>
                </c:pt>
                <c:pt idx="24">
                  <c:v>5.8542716202997909</c:v>
                </c:pt>
                <c:pt idx="25">
                  <c:v>5.9083110506410197</c:v>
                </c:pt>
                <c:pt idx="26">
                  <c:v>5.9623504809822485</c:v>
                </c:pt>
                <c:pt idx="27">
                  <c:v>6.0163899113234773</c:v>
                </c:pt>
                <c:pt idx="28">
                  <c:v>6.0704293416647062</c:v>
                </c:pt>
                <c:pt idx="29">
                  <c:v>6.124468772005935</c:v>
                </c:pt>
                <c:pt idx="30">
                  <c:v>6.1785082023471647</c:v>
                </c:pt>
                <c:pt idx="31">
                  <c:v>6.2325476326883935</c:v>
                </c:pt>
                <c:pt idx="32">
                  <c:v>6.2865870630296223</c:v>
                </c:pt>
                <c:pt idx="33">
                  <c:v>6.340626493370852</c:v>
                </c:pt>
                <c:pt idx="34">
                  <c:v>6.3946659237120809</c:v>
                </c:pt>
                <c:pt idx="35">
                  <c:v>6.4487053540533097</c:v>
                </c:pt>
                <c:pt idx="36">
                  <c:v>6.5027447843945385</c:v>
                </c:pt>
                <c:pt idx="37">
                  <c:v>6.5567842147357673</c:v>
                </c:pt>
                <c:pt idx="38">
                  <c:v>6.6108236450769962</c:v>
                </c:pt>
                <c:pt idx="39">
                  <c:v>6.664863075418225</c:v>
                </c:pt>
                <c:pt idx="40">
                  <c:v>6.7189025057594547</c:v>
                </c:pt>
                <c:pt idx="41">
                  <c:v>6.7729419361006835</c:v>
                </c:pt>
                <c:pt idx="42">
                  <c:v>6.8269813664419123</c:v>
                </c:pt>
                <c:pt idx="43">
                  <c:v>6.8810207967831412</c:v>
                </c:pt>
                <c:pt idx="44">
                  <c:v>6.9350602271243709</c:v>
                </c:pt>
                <c:pt idx="45">
                  <c:v>6.9890996574655997</c:v>
                </c:pt>
                <c:pt idx="46">
                  <c:v>7.0431390878068285</c:v>
                </c:pt>
                <c:pt idx="47">
                  <c:v>7.0971785181480573</c:v>
                </c:pt>
                <c:pt idx="48">
                  <c:v>7.1512179484892862</c:v>
                </c:pt>
              </c:numCache>
            </c:numRef>
          </c:yVal>
          <c:smooth val="1"/>
          <c:extLst>
            <c:ext xmlns:c16="http://schemas.microsoft.com/office/drawing/2014/chart" uri="{C3380CC4-5D6E-409C-BE32-E72D297353CC}">
              <c16:uniqueId val="{0000000E-79A9-46A5-AC0C-F7BA057EFA50}"/>
            </c:ext>
          </c:extLst>
        </c:ser>
        <c:dLbls>
          <c:showLegendKey val="0"/>
          <c:showVal val="0"/>
          <c:showCatName val="0"/>
          <c:showSerName val="0"/>
          <c:showPercent val="0"/>
          <c:showBubbleSize val="0"/>
        </c:dLbls>
        <c:axId val="1013209184"/>
        <c:axId val="1013191712"/>
      </c:scatterChart>
      <c:valAx>
        <c:axId val="1013209184"/>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3191712"/>
        <c:crosses val="autoZero"/>
        <c:crossBetween val="midCat"/>
      </c:valAx>
      <c:valAx>
        <c:axId val="10131917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32091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Emisiones</a:t>
            </a:r>
            <a:r>
              <a:rPr lang="en-US" baseline="0"/>
              <a:t> de Ganadería</a:t>
            </a:r>
            <a:endParaRPr lang="en-US"/>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Graficas_Excel!$A$200</c:f>
              <c:strCache>
                <c:ptCount val="1"/>
                <c:pt idx="0">
                  <c:v>BAU</c:v>
                </c:pt>
              </c:strCache>
            </c:strRef>
          </c:tx>
          <c:spPr>
            <a:ln w="19050" cap="rnd">
              <a:solidFill>
                <a:schemeClr val="accent1"/>
              </a:solidFill>
              <a:round/>
            </a:ln>
            <a:effectLst/>
          </c:spPr>
          <c:marker>
            <c:symbol val="none"/>
          </c:marker>
          <c:xVal>
            <c:numRef>
              <c:f>Graficas_Excel!$B$199:$BB$199</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Graficas_Excel!$B$200:$BB$200</c:f>
              <c:numCache>
                <c:formatCode>General</c:formatCode>
                <c:ptCount val="53"/>
                <c:pt idx="0">
                  <c:v>8.7013683478451593</c:v>
                </c:pt>
                <c:pt idx="1">
                  <c:v>9.5574759042145523</c:v>
                </c:pt>
                <c:pt idx="2">
                  <c:v>9.5642020527159115</c:v>
                </c:pt>
                <c:pt idx="3">
                  <c:v>8.8556833058877551</c:v>
                </c:pt>
                <c:pt idx="4">
                  <c:v>8.9747325430609752</c:v>
                </c:pt>
                <c:pt idx="5">
                  <c:v>9.0927665678904628</c:v>
                </c:pt>
                <c:pt idx="6">
                  <c:v>9.2097150388821198</c:v>
                </c:pt>
                <c:pt idx="7">
                  <c:v>9.3255560054987985</c:v>
                </c:pt>
                <c:pt idx="8">
                  <c:v>9.4401597600208955</c:v>
                </c:pt>
                <c:pt idx="9">
                  <c:v>9.5534829002499375</c:v>
                </c:pt>
                <c:pt idx="10">
                  <c:v>9.6654441094232517</c:v>
                </c:pt>
                <c:pt idx="11">
                  <c:v>9.7760274235138169</c:v>
                </c:pt>
                <c:pt idx="12">
                  <c:v>9.8851086224363254</c:v>
                </c:pt>
                <c:pt idx="13">
                  <c:v>9.9926293377169628</c:v>
                </c:pt>
                <c:pt idx="14">
                  <c:v>10.098514239103199</c:v>
                </c:pt>
                <c:pt idx="15">
                  <c:v>10.20267602332223</c:v>
                </c:pt>
                <c:pt idx="16">
                  <c:v>10.305071787051418</c:v>
                </c:pt>
                <c:pt idx="17">
                  <c:v>10.40562669891408</c:v>
                </c:pt>
                <c:pt idx="18">
                  <c:v>10.504296857835886</c:v>
                </c:pt>
                <c:pt idx="19">
                  <c:v>10.600997953799105</c:v>
                </c:pt>
                <c:pt idx="20">
                  <c:v>10.695696562122146</c:v>
                </c:pt>
                <c:pt idx="21">
                  <c:v>10.788330323324441</c:v>
                </c:pt>
                <c:pt idx="22">
                  <c:v>10.878855835207508</c:v>
                </c:pt>
                <c:pt idx="23">
                  <c:v>10.967261623626918</c:v>
                </c:pt>
                <c:pt idx="24">
                  <c:v>11.053517257156157</c:v>
                </c:pt>
                <c:pt idx="25">
                  <c:v>11.137569356079847</c:v>
                </c:pt>
                <c:pt idx="26">
                  <c:v>11.219406945129412</c:v>
                </c:pt>
                <c:pt idx="27">
                  <c:v>11.298976644589485</c:v>
                </c:pt>
                <c:pt idx="28">
                  <c:v>11.376264984812259</c:v>
                </c:pt>
                <c:pt idx="29">
                  <c:v>11.451284437693847</c:v>
                </c:pt>
                <c:pt idx="30">
                  <c:v>11.523970648250295</c:v>
                </c:pt>
                <c:pt idx="31">
                  <c:v>11.594343072639544</c:v>
                </c:pt>
                <c:pt idx="32">
                  <c:v>11.662426155777982</c:v>
                </c:pt>
                <c:pt idx="33">
                  <c:v>11.728173984172697</c:v>
                </c:pt>
                <c:pt idx="34">
                  <c:v>11.791542006930412</c:v>
                </c:pt>
                <c:pt idx="35">
                  <c:v>11.852487085870223</c:v>
                </c:pt>
                <c:pt idx="36">
                  <c:v>11.910967544285864</c:v>
                </c:pt>
                <c:pt idx="37">
                  <c:v>11.966943214280564</c:v>
                </c:pt>
                <c:pt idx="38">
                  <c:v>12.020375482599572</c:v>
                </c:pt>
                <c:pt idx="39">
                  <c:v>12.071227334887338</c:v>
                </c:pt>
                <c:pt idx="40">
                  <c:v>12.119463398298628</c:v>
                </c:pt>
                <c:pt idx="41">
                  <c:v>12.165049982395017</c:v>
                </c:pt>
                <c:pt idx="42">
                  <c:v>12.207955118260836</c:v>
                </c:pt>
                <c:pt idx="43">
                  <c:v>12.248148595775138</c:v>
                </c:pt>
                <c:pt idx="44">
                  <c:v>12.285601998978986</c:v>
                </c:pt>
                <c:pt idx="45">
                  <c:v>12.320288739480247</c:v>
                </c:pt>
                <c:pt idx="46">
                  <c:v>12.352184087841072</c:v>
                </c:pt>
                <c:pt idx="47">
                  <c:v>12.381265202896273</c:v>
                </c:pt>
                <c:pt idx="48">
                  <c:v>12.40751115895408</c:v>
                </c:pt>
                <c:pt idx="49">
                  <c:v>12.430902970833968</c:v>
                </c:pt>
                <c:pt idx="50">
                  <c:v>12.451423616699842</c:v>
                </c:pt>
                <c:pt idx="51">
                  <c:v>12.469058058650017</c:v>
                </c:pt>
                <c:pt idx="52">
                  <c:v>12.483793261029451</c:v>
                </c:pt>
              </c:numCache>
            </c:numRef>
          </c:yVal>
          <c:smooth val="1"/>
          <c:extLst>
            <c:ext xmlns:c16="http://schemas.microsoft.com/office/drawing/2014/chart" uri="{C3380CC4-5D6E-409C-BE32-E72D297353CC}">
              <c16:uniqueId val="{00000000-8FD6-4BE3-A91C-60F85ECB172F}"/>
            </c:ext>
          </c:extLst>
        </c:ser>
        <c:ser>
          <c:idx val="1"/>
          <c:order val="1"/>
          <c:tx>
            <c:strRef>
              <c:f>Graficas_Excel!$A$201</c:f>
              <c:strCache>
                <c:ptCount val="1"/>
                <c:pt idx="0">
                  <c:v>PA</c:v>
                </c:pt>
              </c:strCache>
            </c:strRef>
          </c:tx>
          <c:spPr>
            <a:ln w="19050" cap="rnd">
              <a:solidFill>
                <a:schemeClr val="accent2"/>
              </a:solidFill>
              <a:round/>
            </a:ln>
            <a:effectLst/>
          </c:spPr>
          <c:marker>
            <c:symbol val="none"/>
          </c:marker>
          <c:xVal>
            <c:numRef>
              <c:f>Graficas_Excel!$B$199:$BB$199</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Graficas_Excel!$B$201:$BB$201</c:f>
              <c:numCache>
                <c:formatCode>General</c:formatCode>
                <c:ptCount val="53"/>
                <c:pt idx="0">
                  <c:v>8.7013683478451593</c:v>
                </c:pt>
                <c:pt idx="1">
                  <c:v>9.5574759042145523</c:v>
                </c:pt>
                <c:pt idx="2">
                  <c:v>9.5642020527159115</c:v>
                </c:pt>
                <c:pt idx="3">
                  <c:v>8.8556833058877551</c:v>
                </c:pt>
                <c:pt idx="4" formatCode="0.00">
                  <c:v>8.9747325430609752</c:v>
                </c:pt>
                <c:pt idx="5" formatCode="0.00">
                  <c:v>9.0927665678904628</c:v>
                </c:pt>
                <c:pt idx="6" formatCode="0.00">
                  <c:v>9.2097150388821198</c:v>
                </c:pt>
                <c:pt idx="7" formatCode="0.00">
                  <c:v>9.3255560054987985</c:v>
                </c:pt>
                <c:pt idx="8" formatCode="0.00">
                  <c:v>9.4401597600208955</c:v>
                </c:pt>
                <c:pt idx="9" formatCode="0.00">
                  <c:v>9.5534829002499375</c:v>
                </c:pt>
                <c:pt idx="10" formatCode="0.00">
                  <c:v>9.6654441094232517</c:v>
                </c:pt>
                <c:pt idx="11" formatCode="0.00">
                  <c:v>9.7760274235138169</c:v>
                </c:pt>
                <c:pt idx="12" formatCode="0.00">
                  <c:v>9.8851086224363254</c:v>
                </c:pt>
                <c:pt idx="13" formatCode="0.00">
                  <c:v>9.9926293377169628</c:v>
                </c:pt>
                <c:pt idx="14" formatCode="0.00">
                  <c:v>10.098514239103199</c:v>
                </c:pt>
                <c:pt idx="15" formatCode="0.00">
                  <c:v>10.20267602332223</c:v>
                </c:pt>
                <c:pt idx="16" formatCode="0.00">
                  <c:v>10.305071787051418</c:v>
                </c:pt>
                <c:pt idx="17" formatCode="0.00">
                  <c:v>10.353598565419508</c:v>
                </c:pt>
                <c:pt idx="18" formatCode="0.00">
                  <c:v>10.399253889257526</c:v>
                </c:pt>
                <c:pt idx="19" formatCode="0.00">
                  <c:v>10.441982984492117</c:v>
                </c:pt>
                <c:pt idx="20" formatCode="0.00">
                  <c:v>10.481782630879703</c:v>
                </c:pt>
                <c:pt idx="21" formatCode="0.00">
                  <c:v>10.518622065241331</c:v>
                </c:pt>
                <c:pt idx="22" formatCode="0.00">
                  <c:v>10.552490160151283</c:v>
                </c:pt>
                <c:pt idx="23" formatCode="0.00">
                  <c:v>10.583407466799976</c:v>
                </c:pt>
                <c:pt idx="24" formatCode="0.00">
                  <c:v>10.611376566869909</c:v>
                </c:pt>
                <c:pt idx="25" formatCode="0.00">
                  <c:v>10.636378735056253</c:v>
                </c:pt>
                <c:pt idx="26" formatCode="0.00">
                  <c:v>10.658436597872942</c:v>
                </c:pt>
                <c:pt idx="27" formatCode="0.00">
                  <c:v>10.677532929137065</c:v>
                </c:pt>
                <c:pt idx="28" formatCode="0.00">
                  <c:v>10.693689085723523</c:v>
                </c:pt>
                <c:pt idx="29" formatCode="0.00">
                  <c:v>10.706950949243748</c:v>
                </c:pt>
                <c:pt idx="30" formatCode="0.00">
                  <c:v>10.717292702872774</c:v>
                </c:pt>
                <c:pt idx="31" formatCode="0.00">
                  <c:v>10.72476734219158</c:v>
                </c:pt>
                <c:pt idx="32" formatCode="0.00">
                  <c:v>10.729432063315743</c:v>
                </c:pt>
                <c:pt idx="33" formatCode="0.00">
                  <c:v>10.731279195518017</c:v>
                </c:pt>
                <c:pt idx="34" formatCode="0.00">
                  <c:v>10.730303226306676</c:v>
                </c:pt>
                <c:pt idx="35" formatCode="0.00">
                  <c:v>10.726500812712553</c:v>
                </c:pt>
                <c:pt idx="36" formatCode="0.00">
                  <c:v>10.719870789857277</c:v>
                </c:pt>
                <c:pt idx="37" formatCode="0.00">
                  <c:v>10.710414176781105</c:v>
                </c:pt>
                <c:pt idx="38" formatCode="0.00">
                  <c:v>10.69813417951362</c:v>
                </c:pt>
                <c:pt idx="39" formatCode="0.00">
                  <c:v>10.683036191375294</c:v>
                </c:pt>
                <c:pt idx="40" formatCode="0.00">
                  <c:v>10.665127790502792</c:v>
                </c:pt>
                <c:pt idx="41" formatCode="0.00">
                  <c:v>10.644418734595639</c:v>
                </c:pt>
                <c:pt idx="42" formatCode="0.00">
                  <c:v>10.620920952886927</c:v>
                </c:pt>
                <c:pt idx="43" formatCode="0.00">
                  <c:v>10.594648535345494</c:v>
                </c:pt>
                <c:pt idx="44" formatCode="0.00">
                  <c:v>10.56561771912193</c:v>
                </c:pt>
                <c:pt idx="45" formatCode="0.00">
                  <c:v>10.53384687225561</c:v>
                </c:pt>
                <c:pt idx="46" formatCode="0.00">
                  <c:v>10.499356474664912</c:v>
                </c:pt>
                <c:pt idx="47" formatCode="0.00">
                  <c:v>10.462169096447349</c:v>
                </c:pt>
                <c:pt idx="48" formatCode="0.00">
                  <c:v>10.422309373521427</c:v>
                </c:pt>
                <c:pt idx="49" formatCode="0.00">
                  <c:v>10.379803980646363</c:v>
                </c:pt>
                <c:pt idx="50" formatCode="0.00">
                  <c:v>10.334681601860868</c:v>
                </c:pt>
                <c:pt idx="51" formatCode="0.00">
                  <c:v>10.286972898386262</c:v>
                </c:pt>
                <c:pt idx="52" formatCode="0.00">
                  <c:v>10.23671047404415</c:v>
                </c:pt>
              </c:numCache>
            </c:numRef>
          </c:yVal>
          <c:smooth val="1"/>
          <c:extLst>
            <c:ext xmlns:c16="http://schemas.microsoft.com/office/drawing/2014/chart" uri="{C3380CC4-5D6E-409C-BE32-E72D297353CC}">
              <c16:uniqueId val="{00000001-8FD6-4BE3-A91C-60F85ECB172F}"/>
            </c:ext>
          </c:extLst>
        </c:ser>
        <c:ser>
          <c:idx val="2"/>
          <c:order val="2"/>
          <c:tx>
            <c:strRef>
              <c:f>Graficas_Excel!$A$202</c:f>
              <c:strCache>
                <c:ptCount val="1"/>
                <c:pt idx="0">
                  <c:v>DDP50</c:v>
                </c:pt>
              </c:strCache>
            </c:strRef>
          </c:tx>
          <c:spPr>
            <a:ln w="19050" cap="rnd">
              <a:solidFill>
                <a:schemeClr val="accent3"/>
              </a:solidFill>
              <a:round/>
            </a:ln>
            <a:effectLst/>
          </c:spPr>
          <c:marker>
            <c:symbol val="none"/>
          </c:marker>
          <c:xVal>
            <c:numRef>
              <c:f>Graficas_Excel!$B$199:$BB$199</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Graficas_Excel!$B$202:$BB$202</c:f>
              <c:numCache>
                <c:formatCode>General</c:formatCode>
                <c:ptCount val="53"/>
                <c:pt idx="0">
                  <c:v>8.7013683478451593</c:v>
                </c:pt>
                <c:pt idx="1">
                  <c:v>9.5574759042145523</c:v>
                </c:pt>
                <c:pt idx="2">
                  <c:v>9.5642020527159115</c:v>
                </c:pt>
                <c:pt idx="3">
                  <c:v>8.8556833058877551</c:v>
                </c:pt>
                <c:pt idx="4" formatCode="0.00">
                  <c:v>8.9747325430609752</c:v>
                </c:pt>
                <c:pt idx="5" formatCode="0.00">
                  <c:v>9.0900601609345699</c:v>
                </c:pt>
                <c:pt idx="6" formatCode="0.00">
                  <c:v>9.204327115678435</c:v>
                </c:pt>
                <c:pt idx="7" formatCode="0.00">
                  <c:v>9.3175119600601768</c:v>
                </c:pt>
                <c:pt idx="8" formatCode="0.00">
                  <c:v>9.4294879604337734</c:v>
                </c:pt>
                <c:pt idx="9" formatCode="0.00">
                  <c:v>9.5402127097715237</c:v>
                </c:pt>
                <c:pt idx="10" formatCode="0.00">
                  <c:v>9.6496067558261149</c:v>
                </c:pt>
                <c:pt idx="11" formatCode="0.00">
                  <c:v>9.7576545006103501</c:v>
                </c:pt>
                <c:pt idx="12" formatCode="0.00">
                  <c:v>9.8642345722863105</c:v>
                </c:pt>
                <c:pt idx="13" formatCode="0.00">
                  <c:v>9.9692899407132902</c:v>
                </c:pt>
                <c:pt idx="14" formatCode="0.00">
                  <c:v>10.072747002889184</c:v>
                </c:pt>
                <c:pt idx="15" formatCode="0.00">
                  <c:v>10.174520457321478</c:v>
                </c:pt>
                <c:pt idx="16" formatCode="0.00">
                  <c:v>10.274568384419569</c:v>
                </c:pt>
                <c:pt idx="17" formatCode="0.00">
                  <c:v>10.269089491932267</c:v>
                </c:pt>
                <c:pt idx="18" formatCode="0.00">
                  <c:v>10.280779357975153</c:v>
                </c:pt>
                <c:pt idx="19" formatCode="0.00">
                  <c:v>10.289052807604838</c:v>
                </c:pt>
                <c:pt idx="20" formatCode="0.00">
                  <c:v>10.293924466858943</c:v>
                </c:pt>
                <c:pt idx="21" formatCode="0.00">
                  <c:v>10.295382922885214</c:v>
                </c:pt>
                <c:pt idx="22" formatCode="0.00">
                  <c:v>10.293436309059095</c:v>
                </c:pt>
                <c:pt idx="23" formatCode="0.00">
                  <c:v>10.288123502388814</c:v>
                </c:pt>
                <c:pt idx="24" formatCode="0.00">
                  <c:v>10.27946643851875</c:v>
                </c:pt>
                <c:pt idx="25" formatCode="0.00">
                  <c:v>10.26746724169978</c:v>
                </c:pt>
                <c:pt idx="26" formatCode="0.00">
                  <c:v>10.252167739884339</c:v>
                </c:pt>
                <c:pt idx="27" formatCode="0.00">
                  <c:v>10.233572400920888</c:v>
                </c:pt>
                <c:pt idx="28" formatCode="0.00">
                  <c:v>10.211722535103657</c:v>
                </c:pt>
                <c:pt idx="29" formatCode="0.00">
                  <c:v>10.186682533848431</c:v>
                </c:pt>
                <c:pt idx="30" formatCode="0.00">
                  <c:v>10.158449890753646</c:v>
                </c:pt>
                <c:pt idx="31" formatCode="0.00">
                  <c:v>10.127096010480086</c:v>
                </c:pt>
                <c:pt idx="32" formatCode="0.00">
                  <c:v>10.1298184898126</c:v>
                </c:pt>
                <c:pt idx="33" formatCode="0.00">
                  <c:v>10.12992092130257</c:v>
                </c:pt>
                <c:pt idx="34" formatCode="0.00">
                  <c:v>10.127398569592081</c:v>
                </c:pt>
                <c:pt idx="35" formatCode="0.00">
                  <c:v>10.122248720506413</c:v>
                </c:pt>
                <c:pt idx="36" formatCode="0.00">
                  <c:v>10.114470688614473</c:v>
                </c:pt>
                <c:pt idx="37" formatCode="0.00">
                  <c:v>10.104065822232778</c:v>
                </c:pt>
                <c:pt idx="38" formatCode="0.00">
                  <c:v>10.091037505857889</c:v>
                </c:pt>
                <c:pt idx="39" formatCode="0.00">
                  <c:v>10.075391160016862</c:v>
                </c:pt>
                <c:pt idx="40" formatCode="0.00">
                  <c:v>10.057134238529665</c:v>
                </c:pt>
                <c:pt idx="41" formatCode="0.00">
                  <c:v>10.036276223182028</c:v>
                </c:pt>
                <c:pt idx="42" formatCode="0.00">
                  <c:v>10.012828615811877</c:v>
                </c:pt>
                <c:pt idx="43" formatCode="0.00">
                  <c:v>9.9868049278169249</c:v>
                </c:pt>
                <c:pt idx="44" formatCode="0.00">
                  <c:v>9.9582206670956221</c:v>
                </c:pt>
                <c:pt idx="45" formatCode="0.00">
                  <c:v>9.927093322438175</c:v>
                </c:pt>
                <c:pt idx="46" formatCode="0.00">
                  <c:v>9.8934423453888858</c:v>
                </c:pt>
                <c:pt idx="47" formatCode="0.00">
                  <c:v>9.8572891296055083</c:v>
                </c:pt>
                <c:pt idx="48" formatCode="0.00">
                  <c:v>9.8186569877458041</c:v>
                </c:pt>
                <c:pt idx="49" formatCode="0.00">
                  <c:v>9.7775711259157365</c:v>
                </c:pt>
                <c:pt idx="50" formatCode="0.00">
                  <c:v>9.7340586157182933</c:v>
                </c:pt>
                <c:pt idx="51" formatCode="0.00">
                  <c:v>9.6881483639458157</c:v>
                </c:pt>
                <c:pt idx="52" formatCode="0.00">
                  <c:v>9.6398710799632674</c:v>
                </c:pt>
              </c:numCache>
            </c:numRef>
          </c:yVal>
          <c:smooth val="1"/>
          <c:extLst>
            <c:ext xmlns:c16="http://schemas.microsoft.com/office/drawing/2014/chart" uri="{C3380CC4-5D6E-409C-BE32-E72D297353CC}">
              <c16:uniqueId val="{00000002-8FD6-4BE3-A91C-60F85ECB172F}"/>
            </c:ext>
          </c:extLst>
        </c:ser>
        <c:ser>
          <c:idx val="3"/>
          <c:order val="3"/>
          <c:tx>
            <c:strRef>
              <c:f>Graficas_Excel!$A$203</c:f>
              <c:strCache>
                <c:ptCount val="1"/>
                <c:pt idx="0">
                  <c:v>DDP70</c:v>
                </c:pt>
              </c:strCache>
            </c:strRef>
          </c:tx>
          <c:spPr>
            <a:ln w="19050" cap="rnd">
              <a:solidFill>
                <a:schemeClr val="accent4"/>
              </a:solidFill>
              <a:round/>
            </a:ln>
            <a:effectLst/>
          </c:spPr>
          <c:marker>
            <c:symbol val="none"/>
          </c:marker>
          <c:xVal>
            <c:numRef>
              <c:f>Graficas_Excel!$B$199:$BB$199</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Graficas_Excel!$B$203:$BB$203</c:f>
              <c:numCache>
                <c:formatCode>General</c:formatCode>
                <c:ptCount val="53"/>
                <c:pt idx="0">
                  <c:v>8.7013683478451593</c:v>
                </c:pt>
                <c:pt idx="1">
                  <c:v>9.5574759042145523</c:v>
                </c:pt>
                <c:pt idx="2">
                  <c:v>9.5642020527159115</c:v>
                </c:pt>
                <c:pt idx="3">
                  <c:v>8.8556833058877551</c:v>
                </c:pt>
                <c:pt idx="4" formatCode="0.00">
                  <c:v>8.9747325430609752</c:v>
                </c:pt>
                <c:pt idx="5" formatCode="0.00">
                  <c:v>9.0927665678904628</c:v>
                </c:pt>
                <c:pt idx="6" formatCode="0.00">
                  <c:v>9.2097150388821198</c:v>
                </c:pt>
                <c:pt idx="7" formatCode="0.00">
                  <c:v>9.3255560054987985</c:v>
                </c:pt>
                <c:pt idx="8" formatCode="0.00">
                  <c:v>9.4401597600208955</c:v>
                </c:pt>
                <c:pt idx="9" formatCode="0.00">
                  <c:v>9.5534829002499375</c:v>
                </c:pt>
                <c:pt idx="10" formatCode="0.00">
                  <c:v>9.6654441094232517</c:v>
                </c:pt>
                <c:pt idx="11" formatCode="0.00">
                  <c:v>9.7760274235138169</c:v>
                </c:pt>
                <c:pt idx="12" formatCode="0.00">
                  <c:v>9.8851086224363254</c:v>
                </c:pt>
                <c:pt idx="13" formatCode="0.00">
                  <c:v>9.9926293377169628</c:v>
                </c:pt>
                <c:pt idx="14" formatCode="0.00">
                  <c:v>10.098514239103199</c:v>
                </c:pt>
                <c:pt idx="15" formatCode="0.00">
                  <c:v>10.20267602332223</c:v>
                </c:pt>
                <c:pt idx="16" formatCode="0.00">
                  <c:v>10.305071787051418</c:v>
                </c:pt>
                <c:pt idx="17" formatCode="0.00">
                  <c:v>10.345794345395323</c:v>
                </c:pt>
                <c:pt idx="18" formatCode="0.00">
                  <c:v>10.383497443970773</c:v>
                </c:pt>
                <c:pt idx="19" formatCode="0.00">
                  <c:v>10.418130739096069</c:v>
                </c:pt>
                <c:pt idx="20" formatCode="0.00">
                  <c:v>10.449695541193337</c:v>
                </c:pt>
                <c:pt idx="21" formatCode="0.00">
                  <c:v>10.478165826528864</c:v>
                </c:pt>
                <c:pt idx="22" formatCode="0.00">
                  <c:v>10.503535308892848</c:v>
                </c:pt>
                <c:pt idx="23" formatCode="0.00">
                  <c:v>10.525829343275934</c:v>
                </c:pt>
                <c:pt idx="24" formatCode="0.00">
                  <c:v>10.545055463326975</c:v>
                </c:pt>
                <c:pt idx="25" formatCode="0.00">
                  <c:v>10.561200141902717</c:v>
                </c:pt>
                <c:pt idx="26" formatCode="0.00">
                  <c:v>10.574291045784472</c:v>
                </c:pt>
                <c:pt idx="27" formatCode="0.00">
                  <c:v>10.584316371819201</c:v>
                </c:pt>
                <c:pt idx="28" formatCode="0.00">
                  <c:v>10.591302700860213</c:v>
                </c:pt>
                <c:pt idx="29" formatCode="0.00">
                  <c:v>10.595300925976233</c:v>
                </c:pt>
                <c:pt idx="30" formatCode="0.00">
                  <c:v>10.596291011066146</c:v>
                </c:pt>
                <c:pt idx="31" formatCode="0.00">
                  <c:v>10.594330982624385</c:v>
                </c:pt>
                <c:pt idx="32" formatCode="0.00">
                  <c:v>10.589482949446408</c:v>
                </c:pt>
                <c:pt idx="33" formatCode="0.00">
                  <c:v>10.581744977219815</c:v>
                </c:pt>
                <c:pt idx="34" formatCode="0.00">
                  <c:v>10.571117409213114</c:v>
                </c:pt>
                <c:pt idx="35" formatCode="0.00">
                  <c:v>10.557602871738903</c:v>
                </c:pt>
                <c:pt idx="36" formatCode="0.00">
                  <c:v>10.541206276692989</c:v>
                </c:pt>
                <c:pt idx="37" formatCode="0.00">
                  <c:v>10.521934821156187</c:v>
                </c:pt>
                <c:pt idx="38" formatCode="0.00">
                  <c:v>10.499797984050726</c:v>
                </c:pt>
                <c:pt idx="39" formatCode="0.00">
                  <c:v>10.474807519848486</c:v>
                </c:pt>
                <c:pt idx="40" formatCode="0.00">
                  <c:v>10.446977449333417</c:v>
                </c:pt>
                <c:pt idx="41" formatCode="0.00">
                  <c:v>10.416324047425734</c:v>
                </c:pt>
                <c:pt idx="42" formatCode="0.00">
                  <c:v>10.382865828080842</c:v>
                </c:pt>
                <c:pt idx="43" formatCode="0.00">
                  <c:v>10.34662352628105</c:v>
                </c:pt>
                <c:pt idx="44" formatCode="0.00">
                  <c:v>10.307620077143371</c:v>
                </c:pt>
                <c:pt idx="45" formatCode="0.00">
                  <c:v>10.265880592171918</c:v>
                </c:pt>
                <c:pt idx="46" formatCode="0.00">
                  <c:v>10.22143233268849</c:v>
                </c:pt>
                <c:pt idx="47" formatCode="0.00">
                  <c:v>10.174304680480013</c:v>
                </c:pt>
                <c:pt idx="48" formatCode="0.00">
                  <c:v>10.124529105706531</c:v>
                </c:pt>
                <c:pt idx="49" formatCode="0.00">
                  <c:v>10.072139132118224</c:v>
                </c:pt>
                <c:pt idx="50" formatCode="0.00">
                  <c:v>10.017170299635023</c:v>
                </c:pt>
                <c:pt idx="51" formatCode="0.00">
                  <c:v>9.9596601243467031</c:v>
                </c:pt>
                <c:pt idx="52" formatCode="0.00">
                  <c:v>9.8996480559963569</c:v>
                </c:pt>
              </c:numCache>
            </c:numRef>
          </c:yVal>
          <c:smooth val="1"/>
          <c:extLst>
            <c:ext xmlns:c16="http://schemas.microsoft.com/office/drawing/2014/chart" uri="{C3380CC4-5D6E-409C-BE32-E72D297353CC}">
              <c16:uniqueId val="{00000003-8FD6-4BE3-A91C-60F85ECB172F}"/>
            </c:ext>
          </c:extLst>
        </c:ser>
        <c:dLbls>
          <c:showLegendKey val="0"/>
          <c:showVal val="0"/>
          <c:showCatName val="0"/>
          <c:showSerName val="0"/>
          <c:showPercent val="0"/>
          <c:showBubbleSize val="0"/>
        </c:dLbls>
        <c:axId val="1013209600"/>
        <c:axId val="1013193376"/>
      </c:scatterChart>
      <c:valAx>
        <c:axId val="1013209600"/>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3193376"/>
        <c:crosses val="autoZero"/>
        <c:crossBetween val="midCat"/>
      </c:valAx>
      <c:valAx>
        <c:axId val="1013193376"/>
        <c:scaling>
          <c:orientation val="minMax"/>
          <c:min val="6"/>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132096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Rendimiento Ganadería</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Graficas_Excel!$A$224</c:f>
              <c:strCache>
                <c:ptCount val="1"/>
                <c:pt idx="0">
                  <c:v>BAU</c:v>
                </c:pt>
              </c:strCache>
            </c:strRef>
          </c:tx>
          <c:spPr>
            <a:ln w="19050" cap="rnd">
              <a:solidFill>
                <a:schemeClr val="accent1"/>
              </a:solidFill>
              <a:round/>
            </a:ln>
            <a:effectLst/>
          </c:spPr>
          <c:marker>
            <c:symbol val="none"/>
          </c:marker>
          <c:xVal>
            <c:numRef>
              <c:f>Graficas_Excel!$B$223:$BB$223</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Graficas_Excel!$B$224:$BB$224</c:f>
              <c:numCache>
                <c:formatCode>General</c:formatCode>
                <c:ptCount val="53"/>
                <c:pt idx="0">
                  <c:v>0.67222987963410319</c:v>
                </c:pt>
                <c:pt idx="1">
                  <c:v>0.71718762763512134</c:v>
                </c:pt>
                <c:pt idx="2">
                  <c:v>0.69468343465280691</c:v>
                </c:pt>
                <c:pt idx="3">
                  <c:v>0.68663299180531256</c:v>
                </c:pt>
                <c:pt idx="4">
                  <c:v>0.69852812066873649</c:v>
                </c:pt>
                <c:pt idx="5">
                  <c:v>0.71014427790498957</c:v>
                </c:pt>
                <c:pt idx="6">
                  <c:v>0.72005701333056593</c:v>
                </c:pt>
                <c:pt idx="7">
                  <c:v>0.72746813791337339</c:v>
                </c:pt>
                <c:pt idx="8">
                  <c:v>0.74152396080695493</c:v>
                </c:pt>
                <c:pt idx="9">
                  <c:v>0.75358272814491856</c:v>
                </c:pt>
                <c:pt idx="10">
                  <c:v>0.76121029547339691</c:v>
                </c:pt>
                <c:pt idx="11">
                  <c:v>0.7705269713289612</c:v>
                </c:pt>
                <c:pt idx="12">
                  <c:v>0.78616384188253674</c:v>
                </c:pt>
                <c:pt idx="13">
                  <c:v>0.79688962169761135</c:v>
                </c:pt>
                <c:pt idx="14">
                  <c:v>0.81133401421218543</c:v>
                </c:pt>
                <c:pt idx="15">
                  <c:v>0.82205634526055549</c:v>
                </c:pt>
                <c:pt idx="16">
                  <c:v>0.83313205594059681</c:v>
                </c:pt>
                <c:pt idx="17">
                  <c:v>0.84615188430271338</c:v>
                </c:pt>
                <c:pt idx="18">
                  <c:v>0.85722360280298182</c:v>
                </c:pt>
                <c:pt idx="19">
                  <c:v>0.86930308753551411</c:v>
                </c:pt>
                <c:pt idx="20">
                  <c:v>0.88332827097028466</c:v>
                </c:pt>
                <c:pt idx="21">
                  <c:v>0.89563579794995207</c:v>
                </c:pt>
                <c:pt idx="22">
                  <c:v>0.90845644398304226</c:v>
                </c:pt>
                <c:pt idx="23">
                  <c:v>0.92121155814295863</c:v>
                </c:pt>
                <c:pt idx="24">
                  <c:v>0.93001176909222516</c:v>
                </c:pt>
                <c:pt idx="25">
                  <c:v>0.94322194468916287</c:v>
                </c:pt>
                <c:pt idx="26">
                  <c:v>0.95374903945025402</c:v>
                </c:pt>
                <c:pt idx="27">
                  <c:v>0.96868292714040327</c:v>
                </c:pt>
                <c:pt idx="28">
                  <c:v>0.97983367216540751</c:v>
                </c:pt>
                <c:pt idx="29">
                  <c:v>0.99085801911371063</c:v>
                </c:pt>
                <c:pt idx="30">
                  <c:v>1.0025804346858851</c:v>
                </c:pt>
                <c:pt idx="31">
                  <c:v>1.0144917764088361</c:v>
                </c:pt>
                <c:pt idx="32">
                  <c:v>1.0085693613783853</c:v>
                </c:pt>
                <c:pt idx="33">
                  <c:v>1.023113360423515</c:v>
                </c:pt>
                <c:pt idx="34">
                  <c:v>1.0359161623887339</c:v>
                </c:pt>
                <c:pt idx="35">
                  <c:v>1.0488058657782153</c:v>
                </c:pt>
                <c:pt idx="36">
                  <c:v>1.062366013225936</c:v>
                </c:pt>
                <c:pt idx="37">
                  <c:v>1.0761923363128996</c:v>
                </c:pt>
                <c:pt idx="38">
                  <c:v>1.0906368234242123</c:v>
                </c:pt>
                <c:pt idx="39">
                  <c:v>1.1045892898394201</c:v>
                </c:pt>
                <c:pt idx="40">
                  <c:v>1.118843646939121</c:v>
                </c:pt>
                <c:pt idx="41">
                  <c:v>1.1334013656743962</c:v>
                </c:pt>
                <c:pt idx="42">
                  <c:v>1.1481863522175886</c:v>
                </c:pt>
                <c:pt idx="43">
                  <c:v>1.1631298468207474</c:v>
                </c:pt>
                <c:pt idx="44">
                  <c:v>1.1782916007655801</c:v>
                </c:pt>
                <c:pt idx="45">
                  <c:v>1.1937010478937511</c:v>
                </c:pt>
                <c:pt idx="46">
                  <c:v>1.209371702251494</c:v>
                </c:pt>
                <c:pt idx="47">
                  <c:v>1.2252607509550981</c:v>
                </c:pt>
                <c:pt idx="48">
                  <c:v>1.2413747708172527</c:v>
                </c:pt>
                <c:pt idx="49">
                  <c:v>1.2576988728742899</c:v>
                </c:pt>
                <c:pt idx="50">
                  <c:v>1.2742807280414903</c:v>
                </c:pt>
                <c:pt idx="51">
                  <c:v>1.2911170982362641</c:v>
                </c:pt>
                <c:pt idx="52">
                  <c:v>1.3082056864680194</c:v>
                </c:pt>
              </c:numCache>
            </c:numRef>
          </c:yVal>
          <c:smooth val="1"/>
          <c:extLst>
            <c:ext xmlns:c16="http://schemas.microsoft.com/office/drawing/2014/chart" uri="{C3380CC4-5D6E-409C-BE32-E72D297353CC}">
              <c16:uniqueId val="{00000000-3F43-4523-A4CE-A1C9B9166F35}"/>
            </c:ext>
          </c:extLst>
        </c:ser>
        <c:ser>
          <c:idx val="1"/>
          <c:order val="1"/>
          <c:tx>
            <c:strRef>
              <c:f>Graficas_Excel!$A$225</c:f>
              <c:strCache>
                <c:ptCount val="1"/>
                <c:pt idx="0">
                  <c:v>PA</c:v>
                </c:pt>
              </c:strCache>
            </c:strRef>
          </c:tx>
          <c:spPr>
            <a:ln w="19050" cap="rnd">
              <a:solidFill>
                <a:schemeClr val="accent2"/>
              </a:solidFill>
              <a:round/>
            </a:ln>
            <a:effectLst/>
          </c:spPr>
          <c:marker>
            <c:symbol val="none"/>
          </c:marker>
          <c:xVal>
            <c:numRef>
              <c:f>Graficas_Excel!$B$223:$BB$223</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Graficas_Excel!$B$225:$BB$225</c:f>
              <c:numCache>
                <c:formatCode>General</c:formatCode>
                <c:ptCount val="53"/>
                <c:pt idx="0">
                  <c:v>0.67222987963410319</c:v>
                </c:pt>
                <c:pt idx="1">
                  <c:v>0.71718762763512134</c:v>
                </c:pt>
                <c:pt idx="2">
                  <c:v>0.69468343465280691</c:v>
                </c:pt>
                <c:pt idx="3">
                  <c:v>0.68663299180531256</c:v>
                </c:pt>
                <c:pt idx="4" formatCode="0.00">
                  <c:v>0.69852812066873649</c:v>
                </c:pt>
                <c:pt idx="5" formatCode="0.00">
                  <c:v>0.69852812066873649</c:v>
                </c:pt>
                <c:pt idx="6" formatCode="0.00">
                  <c:v>0.69852812066873649</c:v>
                </c:pt>
                <c:pt idx="7" formatCode="0.00">
                  <c:v>0.69852812066873649</c:v>
                </c:pt>
                <c:pt idx="8" formatCode="0.00">
                  <c:v>0.69852812066873649</c:v>
                </c:pt>
                <c:pt idx="9" formatCode="0.00">
                  <c:v>0.69852812066873649</c:v>
                </c:pt>
                <c:pt idx="10" formatCode="0.00">
                  <c:v>0.69852812066873649</c:v>
                </c:pt>
                <c:pt idx="11" formatCode="0.00">
                  <c:v>0.69852812066873649</c:v>
                </c:pt>
                <c:pt idx="12" formatCode="0.00">
                  <c:v>0.69852812066873649</c:v>
                </c:pt>
                <c:pt idx="13" formatCode="0.00">
                  <c:v>0.69852812066873649</c:v>
                </c:pt>
                <c:pt idx="14" formatCode="0.00">
                  <c:v>0.69852812066873649</c:v>
                </c:pt>
                <c:pt idx="15" formatCode="0.00">
                  <c:v>0.69852812066873649</c:v>
                </c:pt>
                <c:pt idx="16" formatCode="0.00">
                  <c:v>0.69852812066873649</c:v>
                </c:pt>
                <c:pt idx="17" formatCode="0.00">
                  <c:v>0.71249868308211117</c:v>
                </c:pt>
                <c:pt idx="18" formatCode="0.00">
                  <c:v>0.72646924549548597</c:v>
                </c:pt>
                <c:pt idx="19" formatCode="0.00">
                  <c:v>0.74043980790886066</c:v>
                </c:pt>
                <c:pt idx="20" formatCode="0.00">
                  <c:v>0.75441037032223546</c:v>
                </c:pt>
                <c:pt idx="21" formatCode="0.00">
                  <c:v>0.76838093273561014</c:v>
                </c:pt>
                <c:pt idx="22" formatCode="0.00">
                  <c:v>0.78235149514898494</c:v>
                </c:pt>
                <c:pt idx="23" formatCode="0.00">
                  <c:v>0.79632205756235963</c:v>
                </c:pt>
                <c:pt idx="24" formatCode="0.00">
                  <c:v>0.81029261997573432</c:v>
                </c:pt>
                <c:pt idx="25" formatCode="0.00">
                  <c:v>0.82426318238910901</c:v>
                </c:pt>
                <c:pt idx="26" formatCode="0.00">
                  <c:v>0.8382337448024838</c:v>
                </c:pt>
                <c:pt idx="27" formatCode="0.00">
                  <c:v>0.85220430721585849</c:v>
                </c:pt>
                <c:pt idx="28" formatCode="0.00">
                  <c:v>0.86617486962923329</c:v>
                </c:pt>
                <c:pt idx="29" formatCode="0.00">
                  <c:v>0.88014543204260798</c:v>
                </c:pt>
                <c:pt idx="30" formatCode="0.00">
                  <c:v>0.89411599445598267</c:v>
                </c:pt>
                <c:pt idx="31" formatCode="0.00">
                  <c:v>0.90808655686935746</c:v>
                </c:pt>
                <c:pt idx="32" formatCode="0.00">
                  <c:v>0.92205711928273215</c:v>
                </c:pt>
                <c:pt idx="33" formatCode="0.00">
                  <c:v>0.93602768169610695</c:v>
                </c:pt>
                <c:pt idx="34" formatCode="0.00">
                  <c:v>0.94999824410948153</c:v>
                </c:pt>
                <c:pt idx="35" formatCode="0.00">
                  <c:v>0.96396880652285633</c:v>
                </c:pt>
                <c:pt idx="36" formatCode="0.00">
                  <c:v>0.97793936893623101</c:v>
                </c:pt>
                <c:pt idx="37" formatCode="0.00">
                  <c:v>0.99190993134960581</c:v>
                </c:pt>
                <c:pt idx="38" formatCode="0.00">
                  <c:v>1.0058804937629806</c:v>
                </c:pt>
                <c:pt idx="39" formatCode="0.00">
                  <c:v>1.0198510561763552</c:v>
                </c:pt>
                <c:pt idx="40" formatCode="0.00">
                  <c:v>1.03382161858973</c:v>
                </c:pt>
                <c:pt idx="41" formatCode="0.00">
                  <c:v>1.0477921810031048</c:v>
                </c:pt>
                <c:pt idx="42" formatCode="0.00">
                  <c:v>1.0617627434164794</c:v>
                </c:pt>
                <c:pt idx="43" formatCode="0.00">
                  <c:v>1.0757333058298542</c:v>
                </c:pt>
                <c:pt idx="44" formatCode="0.00">
                  <c:v>1.089703868243229</c:v>
                </c:pt>
                <c:pt idx="45" formatCode="0.00">
                  <c:v>1.1036744306566038</c:v>
                </c:pt>
                <c:pt idx="46" formatCode="0.00">
                  <c:v>1.1176449930699783</c:v>
                </c:pt>
                <c:pt idx="47" formatCode="0.00">
                  <c:v>1.1316155554833531</c:v>
                </c:pt>
                <c:pt idx="48" formatCode="0.00">
                  <c:v>1.1455861178967279</c:v>
                </c:pt>
                <c:pt idx="49" formatCode="0.00">
                  <c:v>1.1595566803101027</c:v>
                </c:pt>
                <c:pt idx="50" formatCode="0.00">
                  <c:v>1.1735272427234773</c:v>
                </c:pt>
                <c:pt idx="51" formatCode="0.00">
                  <c:v>1.1874978051368521</c:v>
                </c:pt>
                <c:pt idx="52" formatCode="0.00">
                  <c:v>1.2014683675502267</c:v>
                </c:pt>
              </c:numCache>
            </c:numRef>
          </c:yVal>
          <c:smooth val="1"/>
          <c:extLst>
            <c:ext xmlns:c16="http://schemas.microsoft.com/office/drawing/2014/chart" uri="{C3380CC4-5D6E-409C-BE32-E72D297353CC}">
              <c16:uniqueId val="{00000001-3F43-4523-A4CE-A1C9B9166F35}"/>
            </c:ext>
          </c:extLst>
        </c:ser>
        <c:ser>
          <c:idx val="2"/>
          <c:order val="2"/>
          <c:tx>
            <c:strRef>
              <c:f>Graficas_Excel!$A$226</c:f>
              <c:strCache>
                <c:ptCount val="1"/>
                <c:pt idx="0">
                  <c:v>DDP50</c:v>
                </c:pt>
              </c:strCache>
            </c:strRef>
          </c:tx>
          <c:spPr>
            <a:ln w="19050" cap="rnd">
              <a:solidFill>
                <a:schemeClr val="accent3"/>
              </a:solidFill>
              <a:round/>
            </a:ln>
            <a:effectLst/>
          </c:spPr>
          <c:marker>
            <c:symbol val="none"/>
          </c:marker>
          <c:xVal>
            <c:numRef>
              <c:f>Graficas_Excel!$B$223:$BB$223</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Graficas_Excel!$B$226:$BB$226</c:f>
              <c:numCache>
                <c:formatCode>General</c:formatCode>
                <c:ptCount val="53"/>
                <c:pt idx="0">
                  <c:v>0.67222987963410319</c:v>
                </c:pt>
                <c:pt idx="1">
                  <c:v>0.71718762763512134</c:v>
                </c:pt>
                <c:pt idx="2">
                  <c:v>0.69468343465280691</c:v>
                </c:pt>
                <c:pt idx="3">
                  <c:v>0.68663299180531256</c:v>
                </c:pt>
                <c:pt idx="4" formatCode="0.00">
                  <c:v>0.69852812066873649</c:v>
                </c:pt>
                <c:pt idx="5" formatCode="0.00">
                  <c:v>0.69852812066873649</c:v>
                </c:pt>
                <c:pt idx="6" formatCode="0.00">
                  <c:v>0.69852812066873649</c:v>
                </c:pt>
                <c:pt idx="7" formatCode="0.00">
                  <c:v>0.69852812066873649</c:v>
                </c:pt>
                <c:pt idx="8" formatCode="0.00">
                  <c:v>0.69852812066873649</c:v>
                </c:pt>
                <c:pt idx="9" formatCode="0.00">
                  <c:v>0.69852812066873649</c:v>
                </c:pt>
                <c:pt idx="10" formatCode="0.00">
                  <c:v>0.69852812066873649</c:v>
                </c:pt>
                <c:pt idx="11" formatCode="0.00">
                  <c:v>0.69852812066873649</c:v>
                </c:pt>
                <c:pt idx="12" formatCode="0.00">
                  <c:v>0.69852812066873649</c:v>
                </c:pt>
                <c:pt idx="13" formatCode="0.00">
                  <c:v>0.69852812066873649</c:v>
                </c:pt>
                <c:pt idx="14" formatCode="0.00">
                  <c:v>0.69852812066873649</c:v>
                </c:pt>
                <c:pt idx="15" formatCode="0.00">
                  <c:v>0.69852812066873649</c:v>
                </c:pt>
                <c:pt idx="16" formatCode="0.00">
                  <c:v>0.69852812066873649</c:v>
                </c:pt>
                <c:pt idx="17" formatCode="0.00">
                  <c:v>0.72290675208007538</c:v>
                </c:pt>
                <c:pt idx="18" formatCode="0.00">
                  <c:v>0.74728538349141438</c:v>
                </c:pt>
                <c:pt idx="19" formatCode="0.00">
                  <c:v>0.77166401490275316</c:v>
                </c:pt>
                <c:pt idx="20" formatCode="0.00">
                  <c:v>0.79604264631409205</c:v>
                </c:pt>
                <c:pt idx="21" formatCode="0.00">
                  <c:v>0.82042127772543105</c:v>
                </c:pt>
                <c:pt idx="22" formatCode="0.00">
                  <c:v>0.84479990913676994</c:v>
                </c:pt>
                <c:pt idx="23" formatCode="0.00">
                  <c:v>0.86917854054810884</c:v>
                </c:pt>
                <c:pt idx="24" formatCode="0.00">
                  <c:v>0.89355717195944784</c:v>
                </c:pt>
                <c:pt idx="25" formatCode="0.00">
                  <c:v>0.91793580337078662</c:v>
                </c:pt>
                <c:pt idx="26" formatCode="0.00">
                  <c:v>0.94231443478212562</c:v>
                </c:pt>
                <c:pt idx="27" formatCode="0.00">
                  <c:v>0.96669306619346451</c:v>
                </c:pt>
                <c:pt idx="28" formatCode="0.00">
                  <c:v>0.9910716976048034</c:v>
                </c:pt>
                <c:pt idx="29" formatCode="0.00">
                  <c:v>1.0154503290161423</c:v>
                </c:pt>
                <c:pt idx="30" formatCode="0.00">
                  <c:v>1.0398289604274813</c:v>
                </c:pt>
                <c:pt idx="31" formatCode="0.00">
                  <c:v>1.0642075918388203</c:v>
                </c:pt>
                <c:pt idx="32" formatCode="0.00">
                  <c:v>1.0672549207652375</c:v>
                </c:pt>
                <c:pt idx="33" formatCode="0.00">
                  <c:v>1.070302249691655</c:v>
                </c:pt>
                <c:pt idx="34" formatCode="0.00">
                  <c:v>1.0733495786180722</c:v>
                </c:pt>
                <c:pt idx="35" formatCode="0.00">
                  <c:v>1.0763969075444897</c:v>
                </c:pt>
                <c:pt idx="36" formatCode="0.00">
                  <c:v>1.0794442364709071</c:v>
                </c:pt>
                <c:pt idx="37" formatCode="0.00">
                  <c:v>1.0824915653973244</c:v>
                </c:pt>
                <c:pt idx="38" formatCode="0.00">
                  <c:v>1.0855388943237416</c:v>
                </c:pt>
                <c:pt idx="39" formatCode="0.00">
                  <c:v>1.0885862232501591</c:v>
                </c:pt>
                <c:pt idx="40" formatCode="0.00">
                  <c:v>1.0916335521765765</c:v>
                </c:pt>
                <c:pt idx="41" formatCode="0.00">
                  <c:v>1.094680881102994</c:v>
                </c:pt>
                <c:pt idx="42" formatCode="0.00">
                  <c:v>1.0977282100294112</c:v>
                </c:pt>
                <c:pt idx="43" formatCode="0.00">
                  <c:v>1.1007755389558287</c:v>
                </c:pt>
                <c:pt idx="44" formatCode="0.00">
                  <c:v>1.1038228678822462</c:v>
                </c:pt>
                <c:pt idx="45" formatCode="0.00">
                  <c:v>1.1068701968086634</c:v>
                </c:pt>
                <c:pt idx="46" formatCode="0.00">
                  <c:v>1.1099175257350808</c:v>
                </c:pt>
                <c:pt idx="47" formatCode="0.00">
                  <c:v>1.1129648546614981</c:v>
                </c:pt>
                <c:pt idx="48" formatCode="0.00">
                  <c:v>1.1160121835879155</c:v>
                </c:pt>
                <c:pt idx="49" formatCode="0.00">
                  <c:v>1.119059512514333</c:v>
                </c:pt>
                <c:pt idx="50" formatCode="0.00">
                  <c:v>1.1221068414407502</c:v>
                </c:pt>
                <c:pt idx="51" formatCode="0.00">
                  <c:v>1.1251541703671675</c:v>
                </c:pt>
                <c:pt idx="52" formatCode="0.00">
                  <c:v>1.1282014992935849</c:v>
                </c:pt>
              </c:numCache>
            </c:numRef>
          </c:yVal>
          <c:smooth val="1"/>
          <c:extLst>
            <c:ext xmlns:c16="http://schemas.microsoft.com/office/drawing/2014/chart" uri="{C3380CC4-5D6E-409C-BE32-E72D297353CC}">
              <c16:uniqueId val="{00000002-3F43-4523-A4CE-A1C9B9166F35}"/>
            </c:ext>
          </c:extLst>
        </c:ser>
        <c:ser>
          <c:idx val="3"/>
          <c:order val="3"/>
          <c:tx>
            <c:strRef>
              <c:f>Graficas_Excel!$A$227</c:f>
              <c:strCache>
                <c:ptCount val="1"/>
                <c:pt idx="0">
                  <c:v>DDP70</c:v>
                </c:pt>
              </c:strCache>
            </c:strRef>
          </c:tx>
          <c:spPr>
            <a:ln w="19050" cap="rnd">
              <a:solidFill>
                <a:schemeClr val="accent4"/>
              </a:solidFill>
              <a:round/>
            </a:ln>
            <a:effectLst/>
          </c:spPr>
          <c:marker>
            <c:symbol val="none"/>
          </c:marker>
          <c:xVal>
            <c:numRef>
              <c:f>Graficas_Excel!$B$223:$BB$223</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Graficas_Excel!$B$227:$BB$227</c:f>
              <c:numCache>
                <c:formatCode>General</c:formatCode>
                <c:ptCount val="53"/>
                <c:pt idx="0">
                  <c:v>0.67222987963410319</c:v>
                </c:pt>
                <c:pt idx="1">
                  <c:v>0.71718762763512134</c:v>
                </c:pt>
                <c:pt idx="2">
                  <c:v>0.69468343465280691</c:v>
                </c:pt>
                <c:pt idx="3">
                  <c:v>0.68663299180531256</c:v>
                </c:pt>
                <c:pt idx="4" formatCode="0.00">
                  <c:v>0.69852812066873649</c:v>
                </c:pt>
                <c:pt idx="5" formatCode="0.00">
                  <c:v>0.69852812066873649</c:v>
                </c:pt>
                <c:pt idx="6" formatCode="0.00">
                  <c:v>0.69852812066873649</c:v>
                </c:pt>
                <c:pt idx="7" formatCode="0.00">
                  <c:v>0.69852812066873649</c:v>
                </c:pt>
                <c:pt idx="8" formatCode="0.00">
                  <c:v>0.69852812066873649</c:v>
                </c:pt>
                <c:pt idx="9" formatCode="0.00">
                  <c:v>0.69852812066873649</c:v>
                </c:pt>
                <c:pt idx="10" formatCode="0.00">
                  <c:v>0.69852812066873649</c:v>
                </c:pt>
                <c:pt idx="11" formatCode="0.00">
                  <c:v>0.69852812066873649</c:v>
                </c:pt>
                <c:pt idx="12" formatCode="0.00">
                  <c:v>0.69852812066873649</c:v>
                </c:pt>
                <c:pt idx="13" formatCode="0.00">
                  <c:v>0.69852812066873649</c:v>
                </c:pt>
                <c:pt idx="14" formatCode="0.00">
                  <c:v>0.69852812066873649</c:v>
                </c:pt>
                <c:pt idx="15" formatCode="0.00">
                  <c:v>0.69852812066873649</c:v>
                </c:pt>
                <c:pt idx="16" formatCode="0.00">
                  <c:v>0.69852812066873649</c:v>
                </c:pt>
                <c:pt idx="17" formatCode="0.00">
                  <c:v>0.71302956445381949</c:v>
                </c:pt>
                <c:pt idx="18" formatCode="0.00">
                  <c:v>0.72753100823890238</c:v>
                </c:pt>
                <c:pt idx="19" formatCode="0.00">
                  <c:v>0.74203245202398527</c:v>
                </c:pt>
                <c:pt idx="20" formatCode="0.00">
                  <c:v>0.75653389580906838</c:v>
                </c:pt>
                <c:pt idx="21" formatCode="0.00">
                  <c:v>0.77103533959415138</c:v>
                </c:pt>
                <c:pt idx="22" formatCode="0.00">
                  <c:v>0.78553678337923427</c:v>
                </c:pt>
                <c:pt idx="23" formatCode="0.00">
                  <c:v>0.80003822716431716</c:v>
                </c:pt>
                <c:pt idx="24" formatCode="0.00">
                  <c:v>0.81453967094940027</c:v>
                </c:pt>
                <c:pt idx="25" formatCode="0.00">
                  <c:v>0.82904111473448328</c:v>
                </c:pt>
                <c:pt idx="26" formatCode="0.00">
                  <c:v>0.84354255851956617</c:v>
                </c:pt>
                <c:pt idx="27" formatCode="0.00">
                  <c:v>0.85804400230464906</c:v>
                </c:pt>
                <c:pt idx="28" formatCode="0.00">
                  <c:v>0.87254544608973217</c:v>
                </c:pt>
                <c:pt idx="29" formatCode="0.00">
                  <c:v>0.88704688987481517</c:v>
                </c:pt>
                <c:pt idx="30" formatCode="0.00">
                  <c:v>0.90154833365989806</c:v>
                </c:pt>
                <c:pt idx="31" formatCode="0.00">
                  <c:v>0.91604977744498106</c:v>
                </c:pt>
                <c:pt idx="32" formatCode="0.00">
                  <c:v>0.93055122123006395</c:v>
                </c:pt>
                <c:pt idx="33" formatCode="0.00">
                  <c:v>0.94505266501514706</c:v>
                </c:pt>
                <c:pt idx="34" formatCode="0.00">
                  <c:v>0.95955410880022995</c:v>
                </c:pt>
                <c:pt idx="35" formatCode="0.00">
                  <c:v>0.97405555258531284</c:v>
                </c:pt>
                <c:pt idx="36" formatCode="0.00">
                  <c:v>0.98855699637039585</c:v>
                </c:pt>
                <c:pt idx="37" formatCode="0.00">
                  <c:v>1.003058440155479</c:v>
                </c:pt>
                <c:pt idx="38" formatCode="0.00">
                  <c:v>1.0175598839405617</c:v>
                </c:pt>
                <c:pt idx="39" formatCode="0.00">
                  <c:v>1.032061327725645</c:v>
                </c:pt>
                <c:pt idx="40" formatCode="0.00">
                  <c:v>1.0465627715107277</c:v>
                </c:pt>
                <c:pt idx="41" formatCode="0.00">
                  <c:v>1.0610642152958107</c:v>
                </c:pt>
                <c:pt idx="42" formatCode="0.00">
                  <c:v>1.0755656590808937</c:v>
                </c:pt>
                <c:pt idx="43" formatCode="0.00">
                  <c:v>1.0900671028659765</c:v>
                </c:pt>
                <c:pt idx="44" formatCode="0.00">
                  <c:v>1.1045685466510597</c:v>
                </c:pt>
                <c:pt idx="45" formatCode="0.00">
                  <c:v>1.1190699904361427</c:v>
                </c:pt>
                <c:pt idx="46" formatCode="0.00">
                  <c:v>1.1335714342212257</c:v>
                </c:pt>
                <c:pt idx="47" formatCode="0.00">
                  <c:v>1.1480728780063085</c:v>
                </c:pt>
                <c:pt idx="48" formatCode="0.00">
                  <c:v>1.1625743217913915</c:v>
                </c:pt>
                <c:pt idx="49" formatCode="0.00">
                  <c:v>1.1770757655764743</c:v>
                </c:pt>
                <c:pt idx="50" formatCode="0.00">
                  <c:v>1.1915772093615573</c:v>
                </c:pt>
                <c:pt idx="51" formatCode="0.00">
                  <c:v>1.2060786531466403</c:v>
                </c:pt>
                <c:pt idx="52" formatCode="0.00">
                  <c:v>1.2205800969317233</c:v>
                </c:pt>
              </c:numCache>
            </c:numRef>
          </c:yVal>
          <c:smooth val="1"/>
          <c:extLst>
            <c:ext xmlns:c16="http://schemas.microsoft.com/office/drawing/2014/chart" uri="{C3380CC4-5D6E-409C-BE32-E72D297353CC}">
              <c16:uniqueId val="{00000003-3F43-4523-A4CE-A1C9B9166F35}"/>
            </c:ext>
          </c:extLst>
        </c:ser>
        <c:dLbls>
          <c:showLegendKey val="0"/>
          <c:showVal val="0"/>
          <c:showCatName val="0"/>
          <c:showSerName val="0"/>
          <c:showPercent val="0"/>
          <c:showBubbleSize val="0"/>
        </c:dLbls>
        <c:axId val="1234579840"/>
        <c:axId val="1234589408"/>
      </c:scatterChart>
      <c:valAx>
        <c:axId val="1234579840"/>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34589408"/>
        <c:crosses val="autoZero"/>
        <c:crossBetween val="midCat"/>
      </c:valAx>
      <c:valAx>
        <c:axId val="1234589408"/>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34579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Driver de Exportación agrícola</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[2]Drivers!$E$130:$BD$130</c:f>
              <c:numCache>
                <c:formatCode>General</c:formatCode>
                <c:ptCount val="52"/>
                <c:pt idx="0">
                  <c:v>4.5358785175484265E-2</c:v>
                </c:pt>
                <c:pt idx="1">
                  <c:v>0.19612430146972656</c:v>
                </c:pt>
                <c:pt idx="2">
                  <c:v>-0.22628411000163554</c:v>
                </c:pt>
                <c:pt idx="3">
                  <c:v>-4.9078205860916563E-3</c:v>
                </c:pt>
                <c:pt idx="4">
                  <c:v>-4.9280389551948717E-2</c:v>
                </c:pt>
                <c:pt idx="5">
                  <c:v>0.17863091238570702</c:v>
                </c:pt>
                <c:pt idx="6">
                  <c:v>-2.4841706997641284E-2</c:v>
                </c:pt>
                <c:pt idx="7">
                  <c:v>0.17687358771763703</c:v>
                </c:pt>
                <c:pt idx="8">
                  <c:v>5.6347159198466584E-2</c:v>
                </c:pt>
                <c:pt idx="9">
                  <c:v>5.8737578386813406E-2</c:v>
                </c:pt>
                <c:pt idx="10">
                  <c:v>4.7916438283511387E-2</c:v>
                </c:pt>
                <c:pt idx="11">
                  <c:v>5.9549237734066382E-2</c:v>
                </c:pt>
                <c:pt idx="12">
                  <c:v>-6.9422878153833786E-2</c:v>
                </c:pt>
                <c:pt idx="13">
                  <c:v>3.8207313484184068E-2</c:v>
                </c:pt>
                <c:pt idx="14">
                  <c:v>5.0894331062500589E-2</c:v>
                </c:pt>
                <c:pt idx="15">
                  <c:v>2.9819962546999465E-2</c:v>
                </c:pt>
                <c:pt idx="16">
                  <c:v>2.7328799716577052E-2</c:v>
                </c:pt>
                <c:pt idx="17">
                  <c:v>2.5551991311762889E-2</c:v>
                </c:pt>
                <c:pt idx="18">
                  <c:v>1.8997004741412481E-2</c:v>
                </c:pt>
                <c:pt idx="19">
                  <c:v>1.3936508988245963E-2</c:v>
                </c:pt>
                <c:pt idx="20">
                  <c:v>2.9671260009070975E-2</c:v>
                </c:pt>
                <c:pt idx="21">
                  <c:v>2.5914204394291675E-2</c:v>
                </c:pt>
                <c:pt idx="22">
                  <c:v>2.3427838456708563E-2</c:v>
                </c:pt>
                <c:pt idx="23">
                  <c:v>2.209450499052127E-2</c:v>
                </c:pt>
                <c:pt idx="24">
                  <c:v>1.675683283504267E-2</c:v>
                </c:pt>
                <c:pt idx="25">
                  <c:v>2.1068999079075015E-2</c:v>
                </c:pt>
                <c:pt idx="26">
                  <c:v>1.8153662652883713E-2</c:v>
                </c:pt>
                <c:pt idx="27">
                  <c:v>2.3719220148040357E-2</c:v>
                </c:pt>
                <c:pt idx="28">
                  <c:v>1.8776977600915679E-2</c:v>
                </c:pt>
                <c:pt idx="29">
                  <c:v>1.7862016510541232E-2</c:v>
                </c:pt>
                <c:pt idx="30">
                  <c:v>1.8101337132512139E-2</c:v>
                </c:pt>
                <c:pt idx="31">
                  <c:v>1.7912970645074706E-2</c:v>
                </c:pt>
                <c:pt idx="32">
                  <c:v>2.0076609202026325E-2</c:v>
                </c:pt>
                <c:pt idx="33">
                  <c:v>1.8033398612273675E-2</c:v>
                </c:pt>
                <c:pt idx="34">
                  <c:v>1.7794167731876503E-2</c:v>
                </c:pt>
                <c:pt idx="35">
                  <c:v>1.7940546598470039E-2</c:v>
                </c:pt>
                <c:pt idx="36">
                  <c:v>1.7741368951412258E-2</c:v>
                </c:pt>
                <c:pt idx="37">
                  <c:v>1.7916213693906551E-2</c:v>
                </c:pt>
                <c:pt idx="38">
                  <c:v>1.7064320397748065E-2</c:v>
                </c:pt>
                <c:pt idx="39">
                  <c:v>1.6958036560420491E-2</c:v>
                </c:pt>
                <c:pt idx="40">
                  <c:v>1.6837384571101847E-2</c:v>
                </c:pt>
                <c:pt idx="41">
                  <c:v>1.6628543869201928E-2</c:v>
                </c:pt>
                <c:pt idx="42">
                  <c:v>1.634558040652179E-2</c:v>
                </c:pt>
                <c:pt idx="43">
                  <c:v>1.6125923939440689E-2</c:v>
                </c:pt>
                <c:pt idx="44">
                  <c:v>1.5934775486992101E-2</c:v>
                </c:pt>
                <c:pt idx="45">
                  <c:v>1.5751204886509957E-2</c:v>
                </c:pt>
                <c:pt idx="46">
                  <c:v>1.5526082006555194E-2</c:v>
                </c:pt>
                <c:pt idx="47">
                  <c:v>1.5301276259049737E-2</c:v>
                </c:pt>
                <c:pt idx="48">
                  <c:v>1.5060259036793977E-2</c:v>
                </c:pt>
                <c:pt idx="49">
                  <c:v>1.4855453925676944E-2</c:v>
                </c:pt>
                <c:pt idx="50">
                  <c:v>1.4646505413176447E-2</c:v>
                </c:pt>
                <c:pt idx="51">
                  <c:v>1.4432858359966154E-2</c:v>
                </c:pt>
              </c:numCache>
            </c:numRef>
          </c:yVal>
          <c:smooth val="1"/>
          <c:extLst>
            <c:ext xmlns:c16="http://schemas.microsoft.com/office/drawing/2014/chart" uri="{C3380CC4-5D6E-409C-BE32-E72D297353CC}">
              <c16:uniqueId val="{00000000-C2AB-4C43-BF5A-B5DD938B56E3}"/>
            </c:ext>
          </c:extLst>
        </c:ser>
        <c:dLbls>
          <c:showLegendKey val="0"/>
          <c:showVal val="0"/>
          <c:showCatName val="0"/>
          <c:showSerName val="0"/>
          <c:showPercent val="0"/>
          <c:showBubbleSize val="0"/>
        </c:dLbls>
        <c:axId val="845739487"/>
        <c:axId val="845739903"/>
      </c:scatterChart>
      <c:valAx>
        <c:axId val="845739487"/>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845739903"/>
        <c:crosses val="autoZero"/>
        <c:crossBetween val="midCat"/>
      </c:valAx>
      <c:valAx>
        <c:axId val="845739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8457394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Número de vacas</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smoothMarker"/>
        <c:varyColors val="0"/>
        <c:ser>
          <c:idx val="0"/>
          <c:order val="0"/>
          <c:tx>
            <c:strRef>
              <c:f>Graficas_Excel!$A$269</c:f>
              <c:strCache>
                <c:ptCount val="1"/>
                <c:pt idx="0">
                  <c:v>BAU</c:v>
                </c:pt>
              </c:strCache>
            </c:strRef>
          </c:tx>
          <c:spPr>
            <a:ln w="19050" cap="rnd">
              <a:solidFill>
                <a:schemeClr val="accent1"/>
              </a:solidFill>
              <a:round/>
            </a:ln>
            <a:effectLst/>
          </c:spPr>
          <c:marker>
            <c:symbol val="none"/>
          </c:marker>
          <c:xVal>
            <c:numRef>
              <c:f>Graficas_Excel!$B$268:$BB$268</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Graficas_Excel!$B$269:$BB$269</c:f>
              <c:numCache>
                <c:formatCode>General</c:formatCode>
                <c:ptCount val="53"/>
                <c:pt idx="0">
                  <c:v>4280804.5999999996</c:v>
                </c:pt>
                <c:pt idx="1">
                  <c:v>4656810.3999999994</c:v>
                </c:pt>
                <c:pt idx="2">
                  <c:v>4648055.4000000004</c:v>
                </c:pt>
                <c:pt idx="3">
                  <c:v>4303605.5</c:v>
                </c:pt>
                <c:pt idx="4" formatCode="0">
                  <c:v>4361459.9799054461</c:v>
                </c:pt>
                <c:pt idx="5" formatCode="0">
                  <c:v>4418821.0960268388</c:v>
                </c:pt>
                <c:pt idx="6" formatCode="0">
                  <c:v>4475654.6644361429</c:v>
                </c:pt>
                <c:pt idx="7" formatCode="0">
                  <c:v>4531950.0178082976</c:v>
                </c:pt>
                <c:pt idx="8" formatCode="0">
                  <c:v>4587644.1219497621</c:v>
                </c:pt>
                <c:pt idx="9" formatCode="0">
                  <c:v>4642715.8846496241</c:v>
                </c:pt>
                <c:pt idx="10" formatCode="0">
                  <c:v>4697125.7883173153</c:v>
                </c:pt>
                <c:pt idx="11" formatCode="0">
                  <c:v>4750866.0748982467</c:v>
                </c:pt>
                <c:pt idx="12" formatCode="0">
                  <c:v>4803876.3770301435</c:v>
                </c:pt>
                <c:pt idx="13" formatCode="0">
                  <c:v>4856128.3293259144</c:v>
                </c:pt>
                <c:pt idx="14" formatCode="0">
                  <c:v>4907585.3234654618</c:v>
                </c:pt>
                <c:pt idx="15" formatCode="0">
                  <c:v>4958204.9325877512</c:v>
                </c:pt>
                <c:pt idx="16" formatCode="0">
                  <c:v>5007966.3069210742</c:v>
                </c:pt>
                <c:pt idx="17" formatCode="0">
                  <c:v>5056833.080584541</c:v>
                </c:pt>
                <c:pt idx="18" formatCode="0">
                  <c:v>5104783.9189280309</c:v>
                </c:pt>
                <c:pt idx="19" formatCode="0">
                  <c:v>5151777.8497257419</c:v>
                </c:pt>
                <c:pt idx="20" formatCode="0">
                  <c:v>5197798.6295508789</c:v>
                </c:pt>
                <c:pt idx="21" formatCode="0">
                  <c:v>5242815.9535026997</c:v>
                </c:pt>
                <c:pt idx="22" formatCode="0">
                  <c:v>5286808.7293702886</c:v>
                </c:pt>
                <c:pt idx="23" formatCode="0">
                  <c:v>5329771.381051911</c:v>
                </c:pt>
                <c:pt idx="24" formatCode="0">
                  <c:v>5371689.1197560057</c:v>
                </c:pt>
                <c:pt idx="25" formatCode="0">
                  <c:v>5412536.0044875368</c:v>
                </c:pt>
                <c:pt idx="26" formatCode="0">
                  <c:v>5452306.7015839769</c:v>
                </c:pt>
                <c:pt idx="27" formatCode="0">
                  <c:v>5490975.27005029</c:v>
                </c:pt>
                <c:pt idx="28" formatCode="0">
                  <c:v>5528535.1640279181</c:v>
                </c:pt>
                <c:pt idx="29" formatCode="0">
                  <c:v>5564992.4444970088</c:v>
                </c:pt>
                <c:pt idx="30" formatCode="0">
                  <c:v>5600315.836799996</c:v>
                </c:pt>
                <c:pt idx="31" formatCode="0">
                  <c:v>5634514.7960659126</c:v>
                </c:pt>
                <c:pt idx="32" formatCode="0">
                  <c:v>5667601.2018158482</c:v>
                </c:pt>
                <c:pt idx="33" formatCode="0">
                  <c:v>5699552.7414225582</c:v>
                </c:pt>
                <c:pt idx="34" formatCode="0">
                  <c:v>5730347.7644427344</c:v>
                </c:pt>
                <c:pt idx="35" formatCode="0">
                  <c:v>5759965.3069703598</c:v>
                </c:pt>
                <c:pt idx="36" formatCode="0">
                  <c:v>5788385.1153337359</c:v>
                </c:pt>
                <c:pt idx="37" formatCode="0">
                  <c:v>5815587.6690988671</c:v>
                </c:pt>
                <c:pt idx="38" formatCode="0">
                  <c:v>5841554.2033427311</c:v>
                </c:pt>
                <c:pt idx="39" formatCode="0">
                  <c:v>5866266.7301609982</c:v>
                </c:pt>
                <c:pt idx="40" formatCode="0">
                  <c:v>5889708.0593757816</c:v>
                </c:pt>
                <c:pt idx="41" formatCode="0">
                  <c:v>5911861.8184101619</c:v>
                </c:pt>
                <c:pt idx="42" formatCode="0">
                  <c:v>5932712.471297401</c:v>
                </c:pt>
                <c:pt idx="43" formatCode="0">
                  <c:v>5952245.3367940336</c:v>
                </c:pt>
                <c:pt idx="44" formatCode="0">
                  <c:v>5970446.6055673454</c:v>
                </c:pt>
                <c:pt idx="45" formatCode="0">
                  <c:v>5987303.3564291401</c:v>
                </c:pt>
                <c:pt idx="46" formatCode="0">
                  <c:v>6002803.5715891384</c:v>
                </c:pt>
                <c:pt idx="47" formatCode="0">
                  <c:v>6016936.1509028655</c:v>
                </c:pt>
                <c:pt idx="48" formatCode="0">
                  <c:v>6029690.925090421</c:v>
                </c:pt>
                <c:pt idx="49" formatCode="0">
                  <c:v>6041058.6679041628</c:v>
                </c:pt>
                <c:pt idx="50" formatCode="0">
                  <c:v>6051031.1072249319</c:v>
                </c:pt>
                <c:pt idx="51" formatCode="0">
                  <c:v>6059600.9350682274</c:v>
                </c:pt>
                <c:pt idx="52" formatCode="0">
                  <c:v>6066761.816483398</c:v>
                </c:pt>
              </c:numCache>
            </c:numRef>
          </c:yVal>
          <c:smooth val="1"/>
          <c:extLst>
            <c:ext xmlns:c16="http://schemas.microsoft.com/office/drawing/2014/chart" uri="{C3380CC4-5D6E-409C-BE32-E72D297353CC}">
              <c16:uniqueId val="{00000000-EAEA-45DB-BC1D-4B2ED7D6F874}"/>
            </c:ext>
          </c:extLst>
        </c:ser>
        <c:ser>
          <c:idx val="1"/>
          <c:order val="1"/>
          <c:tx>
            <c:strRef>
              <c:f>Graficas_Excel!$A$270</c:f>
              <c:strCache>
                <c:ptCount val="1"/>
                <c:pt idx="0">
                  <c:v>PA</c:v>
                </c:pt>
              </c:strCache>
            </c:strRef>
          </c:tx>
          <c:spPr>
            <a:ln w="19050" cap="rnd">
              <a:solidFill>
                <a:schemeClr val="accent2"/>
              </a:solidFill>
              <a:round/>
            </a:ln>
            <a:effectLst/>
          </c:spPr>
          <c:marker>
            <c:symbol val="none"/>
          </c:marker>
          <c:xVal>
            <c:numRef>
              <c:f>Graficas_Excel!$B$268:$BB$268</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Graficas_Excel!$B$270:$BB$270</c:f>
              <c:numCache>
                <c:formatCode>General</c:formatCode>
                <c:ptCount val="53"/>
                <c:pt idx="0">
                  <c:v>4280804.5999999996</c:v>
                </c:pt>
                <c:pt idx="1">
                  <c:v>4656810.3999999994</c:v>
                </c:pt>
                <c:pt idx="2">
                  <c:v>4648055.4000000004</c:v>
                </c:pt>
                <c:pt idx="3">
                  <c:v>4303605.5</c:v>
                </c:pt>
                <c:pt idx="4" formatCode="0.00">
                  <c:v>4361459.9799054461</c:v>
                </c:pt>
                <c:pt idx="5" formatCode="0.00">
                  <c:v>4418821.0960268388</c:v>
                </c:pt>
                <c:pt idx="6" formatCode="0.00">
                  <c:v>4475654.6644361429</c:v>
                </c:pt>
                <c:pt idx="7" formatCode="0.00">
                  <c:v>4531950.0178082976</c:v>
                </c:pt>
                <c:pt idx="8" formatCode="0.00">
                  <c:v>4587644.1219497621</c:v>
                </c:pt>
                <c:pt idx="9" formatCode="0.00">
                  <c:v>4642715.8846496241</c:v>
                </c:pt>
                <c:pt idx="10" formatCode="0.00">
                  <c:v>4697125.7883173153</c:v>
                </c:pt>
                <c:pt idx="11" formatCode="0.00">
                  <c:v>4750866.0748982467</c:v>
                </c:pt>
                <c:pt idx="12" formatCode="0.00">
                  <c:v>4803876.3770301435</c:v>
                </c:pt>
                <c:pt idx="13" formatCode="0.00">
                  <c:v>4856128.3293259144</c:v>
                </c:pt>
                <c:pt idx="14" formatCode="0.00">
                  <c:v>4907585.3234654618</c:v>
                </c:pt>
                <c:pt idx="15" formatCode="0.00">
                  <c:v>4958204.9325877512</c:v>
                </c:pt>
                <c:pt idx="16" formatCode="0.00">
                  <c:v>5007966.3069210742</c:v>
                </c:pt>
                <c:pt idx="17" formatCode="0.00">
                  <c:v>5031548.9151816182</c:v>
                </c:pt>
                <c:pt idx="18" formatCode="0.00">
                  <c:v>5053736.0797387501</c:v>
                </c:pt>
                <c:pt idx="19" formatCode="0.00">
                  <c:v>5074501.1819798555</c:v>
                </c:pt>
                <c:pt idx="20" formatCode="0.00">
                  <c:v>5093842.6569598615</c:v>
                </c:pt>
                <c:pt idx="21" formatCode="0.00">
                  <c:v>5111745.5546651324</c:v>
                </c:pt>
                <c:pt idx="22" formatCode="0.00">
                  <c:v>5128204.4674891802</c:v>
                </c:pt>
                <c:pt idx="23" formatCode="0.00">
                  <c:v>5143229.3827150939</c:v>
                </c:pt>
                <c:pt idx="24" formatCode="0.00">
                  <c:v>5156821.5549657652</c:v>
                </c:pt>
                <c:pt idx="25" formatCode="0.00">
                  <c:v>5168971.8842855971</c:v>
                </c:pt>
                <c:pt idx="26" formatCode="0.00">
                  <c:v>5179691.3665047782</c:v>
                </c:pt>
                <c:pt idx="27" formatCode="0.00">
                  <c:v>5188971.6301975241</c:v>
                </c:pt>
                <c:pt idx="28" formatCode="0.00">
                  <c:v>5196823.0541862426</c:v>
                </c:pt>
                <c:pt idx="29" formatCode="0.00">
                  <c:v>5203267.9356047036</c:v>
                </c:pt>
                <c:pt idx="30" formatCode="0.00">
                  <c:v>5208293.7282239962</c:v>
                </c:pt>
                <c:pt idx="31" formatCode="0.00">
                  <c:v>5211926.1863609692</c:v>
                </c:pt>
                <c:pt idx="32" formatCode="0.00">
                  <c:v>5214193.1056705806</c:v>
                </c:pt>
                <c:pt idx="33" formatCode="0.00">
                  <c:v>5215090.7584016407</c:v>
                </c:pt>
                <c:pt idx="34" formatCode="0.00">
                  <c:v>5214616.4656428881</c:v>
                </c:pt>
                <c:pt idx="35" formatCode="0.00">
                  <c:v>5212768.6028081756</c:v>
                </c:pt>
                <c:pt idx="36" formatCode="0.00">
                  <c:v>5209546.6038003629</c:v>
                </c:pt>
                <c:pt idx="37" formatCode="0.00">
                  <c:v>5204950.9638434863</c:v>
                </c:pt>
                <c:pt idx="38" formatCode="0.00">
                  <c:v>5198983.2409750307</c:v>
                </c:pt>
                <c:pt idx="39" formatCode="0.00">
                  <c:v>5191646.0561924838</c:v>
                </c:pt>
                <c:pt idx="40" formatCode="0.00">
                  <c:v>5182943.092250688</c:v>
                </c:pt>
                <c:pt idx="41" formatCode="0.00">
                  <c:v>5172879.0911088921</c:v>
                </c:pt>
                <c:pt idx="42" formatCode="0.00">
                  <c:v>5161459.8500287393</c:v>
                </c:pt>
                <c:pt idx="43" formatCode="0.00">
                  <c:v>5148692.2163268393</c:v>
                </c:pt>
                <c:pt idx="44" formatCode="0.00">
                  <c:v>5134584.0807879167</c:v>
                </c:pt>
                <c:pt idx="45" formatCode="0.00">
                  <c:v>5119144.3697469151</c:v>
                </c:pt>
                <c:pt idx="46" formatCode="0.00">
                  <c:v>5102383.035850767</c:v>
                </c:pt>
                <c:pt idx="47" formatCode="0.00">
                  <c:v>5084311.0475129215</c:v>
                </c:pt>
                <c:pt idx="48" formatCode="0.00">
                  <c:v>5064940.3770759534</c:v>
                </c:pt>
                <c:pt idx="49" formatCode="0.00">
                  <c:v>5044283.9876999753</c:v>
                </c:pt>
                <c:pt idx="50" formatCode="0.00">
                  <c:v>5022355.818996693</c:v>
                </c:pt>
                <c:pt idx="51" formatCode="0.00">
                  <c:v>4999170.7714312878</c:v>
                </c:pt>
                <c:pt idx="52" formatCode="0.00">
                  <c:v>4974744.6895163869</c:v>
                </c:pt>
              </c:numCache>
            </c:numRef>
          </c:yVal>
          <c:smooth val="1"/>
          <c:extLst>
            <c:ext xmlns:c16="http://schemas.microsoft.com/office/drawing/2014/chart" uri="{C3380CC4-5D6E-409C-BE32-E72D297353CC}">
              <c16:uniqueId val="{00000001-EAEA-45DB-BC1D-4B2ED7D6F874}"/>
            </c:ext>
          </c:extLst>
        </c:ser>
        <c:ser>
          <c:idx val="2"/>
          <c:order val="2"/>
          <c:tx>
            <c:strRef>
              <c:f>Graficas_Excel!$A$271</c:f>
              <c:strCache>
                <c:ptCount val="1"/>
                <c:pt idx="0">
                  <c:v>DDP50</c:v>
                </c:pt>
              </c:strCache>
            </c:strRef>
          </c:tx>
          <c:spPr>
            <a:ln w="19050" cap="rnd">
              <a:solidFill>
                <a:schemeClr val="accent3"/>
              </a:solidFill>
              <a:round/>
            </a:ln>
            <a:effectLst/>
          </c:spPr>
          <c:marker>
            <c:symbol val="none"/>
          </c:marker>
          <c:xVal>
            <c:numRef>
              <c:f>Graficas_Excel!$B$268:$BB$268</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Graficas_Excel!$B$271:$BB$271</c:f>
              <c:numCache>
                <c:formatCode>General</c:formatCode>
                <c:ptCount val="53"/>
                <c:pt idx="0">
                  <c:v>4280804.5999999996</c:v>
                </c:pt>
                <c:pt idx="1">
                  <c:v>4656810.3999999994</c:v>
                </c:pt>
                <c:pt idx="2">
                  <c:v>4648055.4000000004</c:v>
                </c:pt>
                <c:pt idx="3">
                  <c:v>4303605.5</c:v>
                </c:pt>
                <c:pt idx="4" formatCode="0.00">
                  <c:v>4361459.9799054461</c:v>
                </c:pt>
                <c:pt idx="5" formatCode="0.00">
                  <c:v>4418821.0960268388</c:v>
                </c:pt>
                <c:pt idx="6" formatCode="0.00">
                  <c:v>4475654.6644361429</c:v>
                </c:pt>
                <c:pt idx="7" formatCode="0.00">
                  <c:v>4531950.0178082976</c:v>
                </c:pt>
                <c:pt idx="8" formatCode="0.00">
                  <c:v>4587644.1219497621</c:v>
                </c:pt>
                <c:pt idx="9" formatCode="0.00">
                  <c:v>4642715.8846496241</c:v>
                </c:pt>
                <c:pt idx="10" formatCode="0.00">
                  <c:v>4697125.7883173153</c:v>
                </c:pt>
                <c:pt idx="11" formatCode="0.00">
                  <c:v>4750866.0748982467</c:v>
                </c:pt>
                <c:pt idx="12" formatCode="0.00">
                  <c:v>4803876.3770301435</c:v>
                </c:pt>
                <c:pt idx="13" formatCode="0.00">
                  <c:v>4856128.3293259144</c:v>
                </c:pt>
                <c:pt idx="14" formatCode="0.00">
                  <c:v>4907585.3234654618</c:v>
                </c:pt>
                <c:pt idx="15" formatCode="0.00">
                  <c:v>4958204.9325877512</c:v>
                </c:pt>
                <c:pt idx="16" formatCode="0.00">
                  <c:v>5007966.3069210742</c:v>
                </c:pt>
                <c:pt idx="17" formatCode="0.00">
                  <c:v>5006264.7497786954</c:v>
                </c:pt>
                <c:pt idx="18" formatCode="0.00">
                  <c:v>5012897.8083873261</c:v>
                </c:pt>
                <c:pt idx="19" formatCode="0.00">
                  <c:v>5017831.6256328728</c:v>
                </c:pt>
                <c:pt idx="20" formatCode="0.00">
                  <c:v>5021073.4761461485</c:v>
                </c:pt>
                <c:pt idx="21" formatCode="0.00">
                  <c:v>5022617.6834555864</c:v>
                </c:pt>
                <c:pt idx="22" formatCode="0.00">
                  <c:v>5022468.2929017739</c:v>
                </c:pt>
                <c:pt idx="23" formatCode="0.00">
                  <c:v>5020644.6409508996</c:v>
                </c:pt>
                <c:pt idx="24" formatCode="0.00">
                  <c:v>5017157.637852109</c:v>
                </c:pt>
                <c:pt idx="25" formatCode="0.00">
                  <c:v>5012008.340155459</c:v>
                </c:pt>
                <c:pt idx="26" formatCode="0.00">
                  <c:v>5005217.5520540914</c:v>
                </c:pt>
                <c:pt idx="27" formatCode="0.00">
                  <c:v>4996787.4957457641</c:v>
                </c:pt>
                <c:pt idx="28" formatCode="0.00">
                  <c:v>4986738.7179531818</c:v>
                </c:pt>
                <c:pt idx="29" formatCode="0.00">
                  <c:v>4975103.2453803262</c:v>
                </c:pt>
                <c:pt idx="30" formatCode="0.00">
                  <c:v>4961879.8314047968</c:v>
                </c:pt>
                <c:pt idx="31" formatCode="0.00">
                  <c:v>4947103.990945871</c:v>
                </c:pt>
                <c:pt idx="32" formatCode="0.00">
                  <c:v>4948949.3694255985</c:v>
                </c:pt>
                <c:pt idx="33" formatCode="0.00">
                  <c:v>4949491.6006513489</c:v>
                </c:pt>
                <c:pt idx="34" formatCode="0.00">
                  <c:v>4948728.329372745</c:v>
                </c:pt>
                <c:pt idx="35" formatCode="0.00">
                  <c:v>4946658.205626145</c:v>
                </c:pt>
                <c:pt idx="36" formatCode="0.00">
                  <c:v>4943280.8884950103</c:v>
                </c:pt>
                <c:pt idx="37" formatCode="0.00">
                  <c:v>4938597.0485987579</c:v>
                </c:pt>
                <c:pt idx="38" formatCode="0.00">
                  <c:v>4932608.3693026016</c:v>
                </c:pt>
                <c:pt idx="39" formatCode="0.00">
                  <c:v>4925317.5466431733</c:v>
                </c:pt>
                <c:pt idx="40" formatCode="0.00">
                  <c:v>4916728.2879669024</c:v>
                </c:pt>
                <c:pt idx="41" formatCode="0.00">
                  <c:v>4906845.3092804337</c:v>
                </c:pt>
                <c:pt idx="42" formatCode="0.00">
                  <c:v>4895674.331314615</c:v>
                </c:pt>
                <c:pt idx="43" formatCode="0.00">
                  <c:v>4883222.0743058249</c:v>
                </c:pt>
                <c:pt idx="44" formatCode="0.00">
                  <c:v>4869496.2515007257</c:v>
                </c:pt>
                <c:pt idx="45" formatCode="0.00">
                  <c:v>4854505.5613927469</c:v>
                </c:pt>
                <c:pt idx="46" formatCode="0.00">
                  <c:v>4838259.6787008448</c:v>
                </c:pt>
                <c:pt idx="47" formatCode="0.00">
                  <c:v>4820769.2441033749</c:v>
                </c:pt>
                <c:pt idx="48" formatCode="0.00">
                  <c:v>4802045.8527420107</c:v>
                </c:pt>
                <c:pt idx="49" formatCode="0.00">
                  <c:v>4782102.0415129345</c:v>
                </c:pt>
                <c:pt idx="50" formatCode="0.00">
                  <c:v>4760951.2751645762</c:v>
                </c:pt>
                <c:pt idx="51" formatCode="0.00">
                  <c:v>4738607.9312233534</c:v>
                </c:pt>
                <c:pt idx="52" formatCode="0.00">
                  <c:v>4715087.2837708965</c:v>
                </c:pt>
              </c:numCache>
            </c:numRef>
          </c:yVal>
          <c:smooth val="1"/>
          <c:extLst>
            <c:ext xmlns:c16="http://schemas.microsoft.com/office/drawing/2014/chart" uri="{C3380CC4-5D6E-409C-BE32-E72D297353CC}">
              <c16:uniqueId val="{00000002-EAEA-45DB-BC1D-4B2ED7D6F874}"/>
            </c:ext>
          </c:extLst>
        </c:ser>
        <c:ser>
          <c:idx val="3"/>
          <c:order val="3"/>
          <c:tx>
            <c:strRef>
              <c:f>Graficas_Excel!$A$272</c:f>
              <c:strCache>
                <c:ptCount val="1"/>
                <c:pt idx="0">
                  <c:v>DDP70</c:v>
                </c:pt>
              </c:strCache>
            </c:strRef>
          </c:tx>
          <c:spPr>
            <a:ln w="19050" cap="rnd">
              <a:solidFill>
                <a:schemeClr val="accent4"/>
              </a:solidFill>
              <a:round/>
            </a:ln>
            <a:effectLst/>
          </c:spPr>
          <c:marker>
            <c:symbol val="none"/>
          </c:marker>
          <c:xVal>
            <c:numRef>
              <c:f>Graficas_Excel!$B$268:$BB$268</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Graficas_Excel!$B$272:$BB$272</c:f>
              <c:numCache>
                <c:formatCode>General</c:formatCode>
                <c:ptCount val="53"/>
                <c:pt idx="0">
                  <c:v>4280804.5999999996</c:v>
                </c:pt>
                <c:pt idx="1">
                  <c:v>4656810.3999999994</c:v>
                </c:pt>
                <c:pt idx="2">
                  <c:v>4648055.4000000004</c:v>
                </c:pt>
                <c:pt idx="3">
                  <c:v>4303605.5</c:v>
                </c:pt>
                <c:pt idx="4" formatCode="0.00">
                  <c:v>4361459.9799054461</c:v>
                </c:pt>
                <c:pt idx="5" formatCode="0.00">
                  <c:v>4418821.0960268388</c:v>
                </c:pt>
                <c:pt idx="6" formatCode="0.00">
                  <c:v>4475654.6644361429</c:v>
                </c:pt>
                <c:pt idx="7" formatCode="0.00">
                  <c:v>4531950.0178082976</c:v>
                </c:pt>
                <c:pt idx="8" formatCode="0.00">
                  <c:v>4587644.1219497621</c:v>
                </c:pt>
                <c:pt idx="9" formatCode="0.00">
                  <c:v>4642715.8846496241</c:v>
                </c:pt>
                <c:pt idx="10" formatCode="0.00">
                  <c:v>4697125.7883173153</c:v>
                </c:pt>
                <c:pt idx="11" formatCode="0.00">
                  <c:v>4750866.0748982467</c:v>
                </c:pt>
                <c:pt idx="12" formatCode="0.00">
                  <c:v>4803876.3770301435</c:v>
                </c:pt>
                <c:pt idx="13" formatCode="0.00">
                  <c:v>4856128.3293259144</c:v>
                </c:pt>
                <c:pt idx="14" formatCode="0.00">
                  <c:v>4907585.3234654618</c:v>
                </c:pt>
                <c:pt idx="15" formatCode="0.00">
                  <c:v>4958204.9325877512</c:v>
                </c:pt>
                <c:pt idx="16" formatCode="0.00">
                  <c:v>5007966.3069210742</c:v>
                </c:pt>
                <c:pt idx="17" formatCode="0.00">
                  <c:v>5027756.2903711796</c:v>
                </c:pt>
                <c:pt idx="18" formatCode="0.00">
                  <c:v>5046078.9038603585</c:v>
                </c:pt>
                <c:pt idx="19" formatCode="0.00">
                  <c:v>5062909.681817973</c:v>
                </c:pt>
                <c:pt idx="20" formatCode="0.00">
                  <c:v>5078249.2610712089</c:v>
                </c:pt>
                <c:pt idx="21" formatCode="0.00">
                  <c:v>5092084.9948394969</c:v>
                </c:pt>
                <c:pt idx="22" formatCode="0.00">
                  <c:v>5104413.8282070141</c:v>
                </c:pt>
                <c:pt idx="23" formatCode="0.00">
                  <c:v>5115248.0829645712</c:v>
                </c:pt>
                <c:pt idx="24" formatCode="0.00">
                  <c:v>5124591.4202472288</c:v>
                </c:pt>
                <c:pt idx="25" formatCode="0.00">
                  <c:v>5132437.266255307</c:v>
                </c:pt>
                <c:pt idx="26" formatCode="0.00">
                  <c:v>5138799.0662428979</c:v>
                </c:pt>
                <c:pt idx="27" formatCode="0.00">
                  <c:v>5143671.0842196094</c:v>
                </c:pt>
                <c:pt idx="28" formatCode="0.00">
                  <c:v>5147066.2377099916</c:v>
                </c:pt>
                <c:pt idx="29" formatCode="0.00">
                  <c:v>5149009.2592708571</c:v>
                </c:pt>
                <c:pt idx="30" formatCode="0.00">
                  <c:v>5149490.4119375963</c:v>
                </c:pt>
                <c:pt idx="31" formatCode="0.00">
                  <c:v>5148537.8949052282</c:v>
                </c:pt>
                <c:pt idx="32" formatCode="0.00">
                  <c:v>5146181.8912487905</c:v>
                </c:pt>
                <c:pt idx="33" formatCode="0.00">
                  <c:v>5142421.4609485036</c:v>
                </c:pt>
                <c:pt idx="34" formatCode="0.00">
                  <c:v>5137256.7708229115</c:v>
                </c:pt>
                <c:pt idx="35" formatCode="0.00">
                  <c:v>5130689.0971838478</c:v>
                </c:pt>
                <c:pt idx="36" formatCode="0.00">
                  <c:v>5122720.8270703563</c:v>
                </c:pt>
                <c:pt idx="37" formatCode="0.00">
                  <c:v>5113355.4580551796</c:v>
                </c:pt>
                <c:pt idx="38" formatCode="0.00">
                  <c:v>5102597.5966198761</c:v>
                </c:pt>
                <c:pt idx="39" formatCode="0.00">
                  <c:v>5090452.9550972059</c:v>
                </c:pt>
                <c:pt idx="40" formatCode="0.00">
                  <c:v>5076928.3471819246</c:v>
                </c:pt>
                <c:pt idx="41" formatCode="0.00">
                  <c:v>5062031.6820137016</c:v>
                </c:pt>
                <c:pt idx="42" formatCode="0.00">
                  <c:v>5045771.9568384402</c:v>
                </c:pt>
                <c:pt idx="43" formatCode="0.00">
                  <c:v>5028159.2482567606</c:v>
                </c:pt>
                <c:pt idx="44" formatCode="0.00">
                  <c:v>5009204.7020710036</c:v>
                </c:pt>
                <c:pt idx="45" formatCode="0.00">
                  <c:v>4988920.5217445809</c:v>
                </c:pt>
                <c:pt idx="46" formatCode="0.00">
                  <c:v>4967319.9554900127</c:v>
                </c:pt>
                <c:pt idx="47" formatCode="0.00">
                  <c:v>4944417.28200443</c:v>
                </c:pt>
                <c:pt idx="48" formatCode="0.00">
                  <c:v>4920227.7948737843</c:v>
                </c:pt>
                <c:pt idx="49" formatCode="0.00">
                  <c:v>4894767.7856693491</c:v>
                </c:pt>
                <c:pt idx="50" formatCode="0.00">
                  <c:v>4868054.5257624583</c:v>
                </c:pt>
                <c:pt idx="51" formatCode="0.00">
                  <c:v>4840106.2468857476</c:v>
                </c:pt>
                <c:pt idx="52" formatCode="0.00">
                  <c:v>4810942.1204713359</c:v>
                </c:pt>
              </c:numCache>
            </c:numRef>
          </c:yVal>
          <c:smooth val="1"/>
          <c:extLst>
            <c:ext xmlns:c16="http://schemas.microsoft.com/office/drawing/2014/chart" uri="{C3380CC4-5D6E-409C-BE32-E72D297353CC}">
              <c16:uniqueId val="{00000003-EAEA-45DB-BC1D-4B2ED7D6F874}"/>
            </c:ext>
          </c:extLst>
        </c:ser>
        <c:dLbls>
          <c:showLegendKey val="0"/>
          <c:showVal val="0"/>
          <c:showCatName val="0"/>
          <c:showSerName val="0"/>
          <c:showPercent val="0"/>
          <c:showBubbleSize val="0"/>
        </c:dLbls>
        <c:axId val="1319845391"/>
        <c:axId val="1319837071"/>
      </c:scatterChart>
      <c:valAx>
        <c:axId val="1319845391"/>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319837071"/>
        <c:crosses val="autoZero"/>
        <c:crossBetween val="midCat"/>
      </c:valAx>
      <c:valAx>
        <c:axId val="1319837071"/>
        <c:scaling>
          <c:orientation val="minMax"/>
          <c:min val="3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31984539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Carga animal</a:t>
            </a:r>
          </a:p>
        </c:rich>
      </c:tx>
      <c:layout>
        <c:manualLayout>
          <c:xMode val="edge"/>
          <c:yMode val="edge"/>
          <c:x val="0.39461492773708179"/>
          <c:y val="2.050580997949419E-2"/>
        </c:manualLayout>
      </c:layout>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smoothMarker"/>
        <c:varyColors val="0"/>
        <c:ser>
          <c:idx val="0"/>
          <c:order val="0"/>
          <c:tx>
            <c:strRef>
              <c:f>Graficas_Excel!$A$290</c:f>
              <c:strCache>
                <c:ptCount val="1"/>
                <c:pt idx="0">
                  <c:v>BAU</c:v>
                </c:pt>
              </c:strCache>
            </c:strRef>
          </c:tx>
          <c:spPr>
            <a:ln w="19050" cap="rnd">
              <a:solidFill>
                <a:schemeClr val="accent1"/>
              </a:solidFill>
              <a:round/>
            </a:ln>
            <a:effectLst/>
          </c:spPr>
          <c:marker>
            <c:symbol val="none"/>
          </c:marker>
          <c:xVal>
            <c:numRef>
              <c:f>Graficas_Excel!$B$289:$BB$289</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Graficas_Excel!$B$290:$BB$290</c:f>
              <c:numCache>
                <c:formatCode>General</c:formatCode>
                <c:ptCount val="53"/>
                <c:pt idx="0">
                  <c:v>1.3110481641332572</c:v>
                </c:pt>
                <c:pt idx="1">
                  <c:v>1.4842274441059415</c:v>
                </c:pt>
                <c:pt idx="2">
                  <c:v>1.4904615321154371</c:v>
                </c:pt>
                <c:pt idx="3">
                  <c:v>1.3454671170381349</c:v>
                </c:pt>
                <c:pt idx="4">
                  <c:v>1.3454671170381349</c:v>
                </c:pt>
                <c:pt idx="5">
                  <c:v>1.3454671170381349</c:v>
                </c:pt>
                <c:pt idx="6">
                  <c:v>1.3454671170381349</c:v>
                </c:pt>
                <c:pt idx="7">
                  <c:v>1.3454671170381349</c:v>
                </c:pt>
                <c:pt idx="8">
                  <c:v>1.3454671170381349</c:v>
                </c:pt>
                <c:pt idx="9">
                  <c:v>1.3454671170381349</c:v>
                </c:pt>
                <c:pt idx="10">
                  <c:v>1.3454671170381349</c:v>
                </c:pt>
                <c:pt idx="11">
                  <c:v>1.3454671170381349</c:v>
                </c:pt>
                <c:pt idx="12">
                  <c:v>1.3454671170381349</c:v>
                </c:pt>
                <c:pt idx="13">
                  <c:v>1.3454671170381349</c:v>
                </c:pt>
                <c:pt idx="14">
                  <c:v>1.3454671170381349</c:v>
                </c:pt>
                <c:pt idx="15">
                  <c:v>1.3454671170381349</c:v>
                </c:pt>
                <c:pt idx="16">
                  <c:v>1.3454671170381349</c:v>
                </c:pt>
                <c:pt idx="17">
                  <c:v>1.3454671170381349</c:v>
                </c:pt>
                <c:pt idx="18">
                  <c:v>1.3454671170381349</c:v>
                </c:pt>
                <c:pt idx="19">
                  <c:v>1.3454671170381349</c:v>
                </c:pt>
                <c:pt idx="20">
                  <c:v>1.3454671170381349</c:v>
                </c:pt>
                <c:pt idx="21">
                  <c:v>1.3454671170381349</c:v>
                </c:pt>
                <c:pt idx="22">
                  <c:v>1.3454671170381349</c:v>
                </c:pt>
                <c:pt idx="23">
                  <c:v>1.3454671170381349</c:v>
                </c:pt>
                <c:pt idx="24">
                  <c:v>1.3454671170381349</c:v>
                </c:pt>
                <c:pt idx="25">
                  <c:v>1.3454671170381349</c:v>
                </c:pt>
                <c:pt idx="26">
                  <c:v>1.3454671170381349</c:v>
                </c:pt>
                <c:pt idx="27">
                  <c:v>1.3454671170381349</c:v>
                </c:pt>
                <c:pt idx="28">
                  <c:v>1.3454671170381349</c:v>
                </c:pt>
                <c:pt idx="29">
                  <c:v>1.3454671170381349</c:v>
                </c:pt>
                <c:pt idx="30">
                  <c:v>1.3454671170381349</c:v>
                </c:pt>
                <c:pt idx="31">
                  <c:v>1.3454671170381349</c:v>
                </c:pt>
                <c:pt idx="32">
                  <c:v>1.3454671170381349</c:v>
                </c:pt>
                <c:pt idx="33">
                  <c:v>1.3454671170381349</c:v>
                </c:pt>
                <c:pt idx="34">
                  <c:v>1.3454671170381349</c:v>
                </c:pt>
                <c:pt idx="35">
                  <c:v>1.3454671170381349</c:v>
                </c:pt>
                <c:pt idx="36">
                  <c:v>1.3454671170381349</c:v>
                </c:pt>
                <c:pt idx="37">
                  <c:v>1.3454671170381349</c:v>
                </c:pt>
                <c:pt idx="38">
                  <c:v>1.3454671170381349</c:v>
                </c:pt>
                <c:pt idx="39">
                  <c:v>1.3454671170381349</c:v>
                </c:pt>
                <c:pt idx="40">
                  <c:v>1.3454671170381349</c:v>
                </c:pt>
                <c:pt idx="41">
                  <c:v>1.3454671170381349</c:v>
                </c:pt>
                <c:pt idx="42">
                  <c:v>1.3454671170381349</c:v>
                </c:pt>
                <c:pt idx="43">
                  <c:v>1.3454671170381349</c:v>
                </c:pt>
                <c:pt idx="44">
                  <c:v>1.3454671170381349</c:v>
                </c:pt>
                <c:pt idx="45">
                  <c:v>1.3454671170381349</c:v>
                </c:pt>
                <c:pt idx="46">
                  <c:v>1.3454671170381349</c:v>
                </c:pt>
                <c:pt idx="47">
                  <c:v>1.3454671170381349</c:v>
                </c:pt>
                <c:pt idx="48">
                  <c:v>1.3454671170381349</c:v>
                </c:pt>
                <c:pt idx="49">
                  <c:v>1.3454671170381349</c:v>
                </c:pt>
                <c:pt idx="50">
                  <c:v>1.3454671170381349</c:v>
                </c:pt>
                <c:pt idx="51">
                  <c:v>1.3454671170381349</c:v>
                </c:pt>
                <c:pt idx="52">
                  <c:v>1.3454671170381349</c:v>
                </c:pt>
              </c:numCache>
            </c:numRef>
          </c:yVal>
          <c:smooth val="1"/>
          <c:extLst>
            <c:ext xmlns:c16="http://schemas.microsoft.com/office/drawing/2014/chart" uri="{C3380CC4-5D6E-409C-BE32-E72D297353CC}">
              <c16:uniqueId val="{00000000-36FF-456A-B88A-B8C1C56F6534}"/>
            </c:ext>
          </c:extLst>
        </c:ser>
        <c:ser>
          <c:idx val="1"/>
          <c:order val="1"/>
          <c:tx>
            <c:strRef>
              <c:f>Graficas_Excel!$A$291</c:f>
              <c:strCache>
                <c:ptCount val="1"/>
                <c:pt idx="0">
                  <c:v>PA</c:v>
                </c:pt>
              </c:strCache>
            </c:strRef>
          </c:tx>
          <c:spPr>
            <a:ln w="19050" cap="rnd">
              <a:solidFill>
                <a:schemeClr val="accent2"/>
              </a:solidFill>
              <a:round/>
            </a:ln>
            <a:effectLst/>
          </c:spPr>
          <c:marker>
            <c:symbol val="none"/>
          </c:marker>
          <c:xVal>
            <c:numRef>
              <c:f>Graficas_Excel!$B$289:$BB$289</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Graficas_Excel!$B$291:$BB$291</c:f>
              <c:numCache>
                <c:formatCode>General</c:formatCode>
                <c:ptCount val="53"/>
                <c:pt idx="0">
                  <c:v>1.3110481641332572</c:v>
                </c:pt>
                <c:pt idx="1">
                  <c:v>1.4842274441059415</c:v>
                </c:pt>
                <c:pt idx="2">
                  <c:v>1.4904615321154371</c:v>
                </c:pt>
                <c:pt idx="3">
                  <c:v>1.3454671170381349</c:v>
                </c:pt>
                <c:pt idx="4" formatCode="0.00">
                  <c:v>1.3454671170381349</c:v>
                </c:pt>
                <c:pt idx="5" formatCode="0.00">
                  <c:v>1.3454671170381349</c:v>
                </c:pt>
                <c:pt idx="6" formatCode="0.00">
                  <c:v>1.3454671170381349</c:v>
                </c:pt>
                <c:pt idx="7" formatCode="0.00">
                  <c:v>1.3454671170381349</c:v>
                </c:pt>
                <c:pt idx="8" formatCode="0.00">
                  <c:v>1.3454671170381349</c:v>
                </c:pt>
                <c:pt idx="9" formatCode="0.00">
                  <c:v>1.3454671170381349</c:v>
                </c:pt>
                <c:pt idx="10" formatCode="0.00">
                  <c:v>1.3454671170381349</c:v>
                </c:pt>
                <c:pt idx="11" formatCode="0.00">
                  <c:v>1.3454671170381349</c:v>
                </c:pt>
                <c:pt idx="12" formatCode="0.00">
                  <c:v>1.3454671170381349</c:v>
                </c:pt>
                <c:pt idx="13" formatCode="0.00">
                  <c:v>1.3454671170381349</c:v>
                </c:pt>
                <c:pt idx="14" formatCode="0.00">
                  <c:v>1.3454671170381349</c:v>
                </c:pt>
                <c:pt idx="15" formatCode="0.00">
                  <c:v>1.3454671170381349</c:v>
                </c:pt>
                <c:pt idx="16" formatCode="0.00">
                  <c:v>1.3454671170381349</c:v>
                </c:pt>
                <c:pt idx="17" formatCode="0.00">
                  <c:v>1.346139850596654</c:v>
                </c:pt>
                <c:pt idx="18" formatCode="0.00">
                  <c:v>1.346812584155173</c:v>
                </c:pt>
                <c:pt idx="19" formatCode="0.00">
                  <c:v>1.3474853177136923</c:v>
                </c:pt>
                <c:pt idx="20" formatCode="0.00">
                  <c:v>1.3481580512722111</c:v>
                </c:pt>
                <c:pt idx="21" formatCode="0.00">
                  <c:v>1.3488307848307302</c:v>
                </c:pt>
                <c:pt idx="22" formatCode="0.00">
                  <c:v>1.3495035183892492</c:v>
                </c:pt>
                <c:pt idx="23" formatCode="0.00">
                  <c:v>1.3501762519477685</c:v>
                </c:pt>
                <c:pt idx="24" formatCode="0.00">
                  <c:v>1.3508489855062875</c:v>
                </c:pt>
                <c:pt idx="25" formatCode="0.00">
                  <c:v>1.3515217190648066</c:v>
                </c:pt>
                <c:pt idx="26" formatCode="0.00">
                  <c:v>1.3521944526233254</c:v>
                </c:pt>
                <c:pt idx="27" formatCode="0.00">
                  <c:v>1.3528671861818446</c:v>
                </c:pt>
                <c:pt idx="28" formatCode="0.00">
                  <c:v>1.3535399197403637</c:v>
                </c:pt>
                <c:pt idx="29" formatCode="0.00">
                  <c:v>1.3542126532988827</c:v>
                </c:pt>
                <c:pt idx="30" formatCode="0.00">
                  <c:v>1.3548853868574018</c:v>
                </c:pt>
                <c:pt idx="31" formatCode="0.00">
                  <c:v>1.3555581204159211</c:v>
                </c:pt>
                <c:pt idx="32" formatCode="0.00">
                  <c:v>1.3562308539744401</c:v>
                </c:pt>
                <c:pt idx="33" formatCode="0.00">
                  <c:v>1.3569035875329589</c:v>
                </c:pt>
                <c:pt idx="34" formatCode="0.00">
                  <c:v>1.357576321091478</c:v>
                </c:pt>
                <c:pt idx="35" formatCode="0.00">
                  <c:v>1.3582490546499972</c:v>
                </c:pt>
                <c:pt idx="36" formatCode="0.00">
                  <c:v>1.3589217882085163</c:v>
                </c:pt>
                <c:pt idx="37" formatCode="0.00">
                  <c:v>1.3595945217670353</c:v>
                </c:pt>
                <c:pt idx="38" formatCode="0.00">
                  <c:v>1.3602672553255544</c:v>
                </c:pt>
                <c:pt idx="39" formatCode="0.00">
                  <c:v>1.3609399888840736</c:v>
                </c:pt>
                <c:pt idx="40" formatCode="0.00">
                  <c:v>1.3616127224425925</c:v>
                </c:pt>
                <c:pt idx="41" formatCode="0.00">
                  <c:v>1.3622854560011115</c:v>
                </c:pt>
                <c:pt idx="42" formatCode="0.00">
                  <c:v>1.3629581895596306</c:v>
                </c:pt>
                <c:pt idx="43" formatCode="0.00">
                  <c:v>1.3636309231181498</c:v>
                </c:pt>
                <c:pt idx="44" formatCode="0.00">
                  <c:v>1.3643036566766689</c:v>
                </c:pt>
                <c:pt idx="45" formatCode="0.00">
                  <c:v>1.3649763902351879</c:v>
                </c:pt>
                <c:pt idx="46" formatCode="0.00">
                  <c:v>1.3656491237937067</c:v>
                </c:pt>
                <c:pt idx="47" formatCode="0.00">
                  <c:v>1.3663218573522262</c:v>
                </c:pt>
                <c:pt idx="48" formatCode="0.00">
                  <c:v>1.366994590910745</c:v>
                </c:pt>
                <c:pt idx="49" formatCode="0.00">
                  <c:v>1.3676673244692641</c:v>
                </c:pt>
                <c:pt idx="50" formatCode="0.00">
                  <c:v>1.3683400580277831</c:v>
                </c:pt>
                <c:pt idx="51" formatCode="0.00">
                  <c:v>1.3690127915863024</c:v>
                </c:pt>
                <c:pt idx="52" formatCode="0.00">
                  <c:v>1.3696855251448214</c:v>
                </c:pt>
              </c:numCache>
            </c:numRef>
          </c:yVal>
          <c:smooth val="1"/>
          <c:extLst>
            <c:ext xmlns:c16="http://schemas.microsoft.com/office/drawing/2014/chart" uri="{C3380CC4-5D6E-409C-BE32-E72D297353CC}">
              <c16:uniqueId val="{00000001-36FF-456A-B88A-B8C1C56F6534}"/>
            </c:ext>
          </c:extLst>
        </c:ser>
        <c:ser>
          <c:idx val="2"/>
          <c:order val="2"/>
          <c:tx>
            <c:strRef>
              <c:f>Graficas_Excel!$A$292</c:f>
              <c:strCache>
                <c:ptCount val="1"/>
                <c:pt idx="0">
                  <c:v>DDP50</c:v>
                </c:pt>
              </c:strCache>
            </c:strRef>
          </c:tx>
          <c:spPr>
            <a:ln w="19050" cap="rnd">
              <a:solidFill>
                <a:schemeClr val="accent3"/>
              </a:solidFill>
              <a:round/>
            </a:ln>
            <a:effectLst/>
          </c:spPr>
          <c:marker>
            <c:symbol val="none"/>
          </c:marker>
          <c:xVal>
            <c:numRef>
              <c:f>Graficas_Excel!$B$289:$BB$289</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Graficas_Excel!$B$292:$BB$292</c:f>
              <c:numCache>
                <c:formatCode>General</c:formatCode>
                <c:ptCount val="53"/>
                <c:pt idx="0">
                  <c:v>1.3110481641332572</c:v>
                </c:pt>
                <c:pt idx="1">
                  <c:v>1.4842274441059415</c:v>
                </c:pt>
                <c:pt idx="2">
                  <c:v>1.4904615321154371</c:v>
                </c:pt>
                <c:pt idx="3">
                  <c:v>1.3454671170381349</c:v>
                </c:pt>
                <c:pt idx="4" formatCode="0.00">
                  <c:v>1.3454671170381349</c:v>
                </c:pt>
                <c:pt idx="5" formatCode="0.00">
                  <c:v>1.3454671170381349</c:v>
                </c:pt>
                <c:pt idx="6" formatCode="0.00">
                  <c:v>1.3454671170381349</c:v>
                </c:pt>
                <c:pt idx="7" formatCode="0.00">
                  <c:v>1.3454671170381349</c:v>
                </c:pt>
                <c:pt idx="8" formatCode="0.00">
                  <c:v>1.3454671170381349</c:v>
                </c:pt>
                <c:pt idx="9" formatCode="0.00">
                  <c:v>1.3454671170381349</c:v>
                </c:pt>
                <c:pt idx="10" formatCode="0.00">
                  <c:v>1.3454671170381349</c:v>
                </c:pt>
                <c:pt idx="11" formatCode="0.00">
                  <c:v>1.3454671170381349</c:v>
                </c:pt>
                <c:pt idx="12" formatCode="0.00">
                  <c:v>1.3454671170381349</c:v>
                </c:pt>
                <c:pt idx="13" formatCode="0.00">
                  <c:v>1.3454671170381349</c:v>
                </c:pt>
                <c:pt idx="14" formatCode="0.00">
                  <c:v>1.3454671170381349</c:v>
                </c:pt>
                <c:pt idx="15" formatCode="0.00">
                  <c:v>1.3454671170381349</c:v>
                </c:pt>
                <c:pt idx="16" formatCode="0.00">
                  <c:v>1.3454671170381349</c:v>
                </c:pt>
                <c:pt idx="17" formatCode="0.00">
                  <c:v>1.3464089440200615</c:v>
                </c:pt>
                <c:pt idx="18" formatCode="0.00">
                  <c:v>1.3473507710019883</c:v>
                </c:pt>
                <c:pt idx="19" formatCode="0.00">
                  <c:v>1.3482925979839151</c:v>
                </c:pt>
                <c:pt idx="20" formatCode="0.00">
                  <c:v>1.3492344249658417</c:v>
                </c:pt>
                <c:pt idx="21" formatCode="0.00">
                  <c:v>1.3501762519477685</c:v>
                </c:pt>
                <c:pt idx="22" formatCode="0.00">
                  <c:v>1.351118078929695</c:v>
                </c:pt>
                <c:pt idx="23" formatCode="0.00">
                  <c:v>1.3520599059116216</c:v>
                </c:pt>
                <c:pt idx="24" formatCode="0.00">
                  <c:v>1.3530017328935486</c:v>
                </c:pt>
                <c:pt idx="25" formatCode="0.00">
                  <c:v>1.3539435598754752</c:v>
                </c:pt>
                <c:pt idx="26" formatCode="0.00">
                  <c:v>1.3548853868574018</c:v>
                </c:pt>
                <c:pt idx="27" formatCode="0.00">
                  <c:v>1.3558272138393286</c:v>
                </c:pt>
                <c:pt idx="28" formatCode="0.00">
                  <c:v>1.3567690408212552</c:v>
                </c:pt>
                <c:pt idx="29" formatCode="0.00">
                  <c:v>1.3577108678031822</c:v>
                </c:pt>
                <c:pt idx="30" formatCode="0.00">
                  <c:v>1.3586526947851087</c:v>
                </c:pt>
                <c:pt idx="31" formatCode="0.00">
                  <c:v>1.3595945217670353</c:v>
                </c:pt>
                <c:pt idx="32" formatCode="0.00">
                  <c:v>1.359829978512517</c:v>
                </c:pt>
                <c:pt idx="33" formatCode="0.00">
                  <c:v>1.3600654352579988</c:v>
                </c:pt>
                <c:pt idx="34" formatCode="0.00">
                  <c:v>1.3603008920034805</c:v>
                </c:pt>
                <c:pt idx="35" formatCode="0.00">
                  <c:v>1.3605363487489621</c:v>
                </c:pt>
                <c:pt idx="36" formatCode="0.00">
                  <c:v>1.3607718054944435</c:v>
                </c:pt>
                <c:pt idx="37" formatCode="0.00">
                  <c:v>1.3610072622399254</c:v>
                </c:pt>
                <c:pt idx="38" formatCode="0.00">
                  <c:v>1.3612427189854071</c:v>
                </c:pt>
                <c:pt idx="39" formatCode="0.00">
                  <c:v>1.3614781757308887</c:v>
                </c:pt>
                <c:pt idx="40" formatCode="0.00">
                  <c:v>1.3617136324763706</c:v>
                </c:pt>
                <c:pt idx="41" formatCode="0.00">
                  <c:v>1.3619490892218522</c:v>
                </c:pt>
                <c:pt idx="42" formatCode="0.00">
                  <c:v>1.3621845459673336</c:v>
                </c:pt>
                <c:pt idx="43" formatCode="0.00">
                  <c:v>1.3624200027128153</c:v>
                </c:pt>
                <c:pt idx="44" formatCode="0.00">
                  <c:v>1.3626554594582971</c:v>
                </c:pt>
                <c:pt idx="45" formatCode="0.00">
                  <c:v>1.3628909162037788</c:v>
                </c:pt>
                <c:pt idx="46" formatCode="0.00">
                  <c:v>1.3631263729492604</c:v>
                </c:pt>
                <c:pt idx="47" formatCode="0.00">
                  <c:v>1.3633618296947423</c:v>
                </c:pt>
                <c:pt idx="48" formatCode="0.00">
                  <c:v>1.3635972864402239</c:v>
                </c:pt>
                <c:pt idx="49" formatCode="0.00">
                  <c:v>1.3638327431857054</c:v>
                </c:pt>
                <c:pt idx="50" formatCode="0.00">
                  <c:v>1.3640681999311872</c:v>
                </c:pt>
                <c:pt idx="51" formatCode="0.00">
                  <c:v>1.3643036566766689</c:v>
                </c:pt>
                <c:pt idx="52" formatCode="0.00">
                  <c:v>1.3645391134221505</c:v>
                </c:pt>
              </c:numCache>
            </c:numRef>
          </c:yVal>
          <c:smooth val="1"/>
          <c:extLst>
            <c:ext xmlns:c16="http://schemas.microsoft.com/office/drawing/2014/chart" uri="{C3380CC4-5D6E-409C-BE32-E72D297353CC}">
              <c16:uniqueId val="{00000002-36FF-456A-B88A-B8C1C56F6534}"/>
            </c:ext>
          </c:extLst>
        </c:ser>
        <c:ser>
          <c:idx val="3"/>
          <c:order val="3"/>
          <c:tx>
            <c:strRef>
              <c:f>Graficas_Excel!$A$293</c:f>
              <c:strCache>
                <c:ptCount val="1"/>
                <c:pt idx="0">
                  <c:v>DDP70</c:v>
                </c:pt>
              </c:strCache>
            </c:strRef>
          </c:tx>
          <c:spPr>
            <a:ln w="19050" cap="rnd">
              <a:solidFill>
                <a:schemeClr val="accent4"/>
              </a:solidFill>
              <a:round/>
            </a:ln>
            <a:effectLst/>
          </c:spPr>
          <c:marker>
            <c:symbol val="none"/>
          </c:marker>
          <c:xVal>
            <c:numRef>
              <c:f>Graficas_Excel!$B$289:$BB$289</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Graficas_Excel!$B$293:$BB$293</c:f>
              <c:numCache>
                <c:formatCode>General</c:formatCode>
                <c:ptCount val="53"/>
                <c:pt idx="0">
                  <c:v>1.3110481641332572</c:v>
                </c:pt>
                <c:pt idx="1">
                  <c:v>1.4842274441059415</c:v>
                </c:pt>
                <c:pt idx="2">
                  <c:v>1.4904615321154371</c:v>
                </c:pt>
                <c:pt idx="3">
                  <c:v>1.3454671170381349</c:v>
                </c:pt>
                <c:pt idx="4" formatCode="0.00">
                  <c:v>1.3454671170381349</c:v>
                </c:pt>
                <c:pt idx="5" formatCode="0.00">
                  <c:v>1.3454671170381349</c:v>
                </c:pt>
                <c:pt idx="6" formatCode="0.00">
                  <c:v>1.3454671170381349</c:v>
                </c:pt>
                <c:pt idx="7" formatCode="0.00">
                  <c:v>1.3454671170381349</c:v>
                </c:pt>
                <c:pt idx="8" formatCode="0.00">
                  <c:v>1.3454671170381349</c:v>
                </c:pt>
                <c:pt idx="9" formatCode="0.00">
                  <c:v>1.3454671170381349</c:v>
                </c:pt>
                <c:pt idx="10" formatCode="0.00">
                  <c:v>1.3454671170381349</c:v>
                </c:pt>
                <c:pt idx="11" formatCode="0.00">
                  <c:v>1.3454671170381349</c:v>
                </c:pt>
                <c:pt idx="12" formatCode="0.00">
                  <c:v>1.3454671170381349</c:v>
                </c:pt>
                <c:pt idx="13" formatCode="0.00">
                  <c:v>1.3454671170381349</c:v>
                </c:pt>
                <c:pt idx="14" formatCode="0.00">
                  <c:v>1.3454671170381349</c:v>
                </c:pt>
                <c:pt idx="15" formatCode="0.00">
                  <c:v>1.3454671170381349</c:v>
                </c:pt>
                <c:pt idx="16" formatCode="0.00">
                  <c:v>1.3454671170381349</c:v>
                </c:pt>
                <c:pt idx="17" formatCode="0.00">
                  <c:v>1.3454671170381349</c:v>
                </c:pt>
                <c:pt idx="18" formatCode="0.00">
                  <c:v>1.3462743973083577</c:v>
                </c:pt>
                <c:pt idx="19" formatCode="0.00">
                  <c:v>1.3470816775785808</c:v>
                </c:pt>
                <c:pt idx="20" formatCode="0.00">
                  <c:v>1.3478889578488036</c:v>
                </c:pt>
                <c:pt idx="21" formatCode="0.00">
                  <c:v>1.3486962381190264</c:v>
                </c:pt>
                <c:pt idx="22" formatCode="0.00">
                  <c:v>1.3495035183892492</c:v>
                </c:pt>
                <c:pt idx="23" formatCode="0.00">
                  <c:v>1.3503107986594722</c:v>
                </c:pt>
                <c:pt idx="24" formatCode="0.00">
                  <c:v>1.351118078929695</c:v>
                </c:pt>
                <c:pt idx="25" formatCode="0.00">
                  <c:v>1.3519253591999179</c:v>
                </c:pt>
                <c:pt idx="26" formatCode="0.00">
                  <c:v>1.3527326394701409</c:v>
                </c:pt>
                <c:pt idx="27" formatCode="0.00">
                  <c:v>1.3535399197403637</c:v>
                </c:pt>
                <c:pt idx="28" formatCode="0.00">
                  <c:v>1.3543472000105865</c:v>
                </c:pt>
                <c:pt idx="29" formatCode="0.00">
                  <c:v>1.3551544802808095</c:v>
                </c:pt>
                <c:pt idx="30" formatCode="0.00">
                  <c:v>1.3559617605510323</c:v>
                </c:pt>
                <c:pt idx="31" formatCode="0.00">
                  <c:v>1.3567690408212552</c:v>
                </c:pt>
                <c:pt idx="32" formatCode="0.00">
                  <c:v>1.357576321091478</c:v>
                </c:pt>
                <c:pt idx="33" formatCode="0.00">
                  <c:v>1.358383601361701</c:v>
                </c:pt>
                <c:pt idx="34" formatCode="0.00">
                  <c:v>1.3591908816319238</c:v>
                </c:pt>
                <c:pt idx="35" formatCode="0.00">
                  <c:v>1.3599981619021466</c:v>
                </c:pt>
                <c:pt idx="36" formatCode="0.00">
                  <c:v>1.3608054421723699</c:v>
                </c:pt>
                <c:pt idx="37" formatCode="0.00">
                  <c:v>1.3616127224425925</c:v>
                </c:pt>
                <c:pt idx="38" formatCode="0.00">
                  <c:v>1.3624200027128153</c:v>
                </c:pt>
                <c:pt idx="39" formatCode="0.00">
                  <c:v>1.3632272829830385</c:v>
                </c:pt>
                <c:pt idx="40" formatCode="0.00">
                  <c:v>1.3640345632532613</c:v>
                </c:pt>
                <c:pt idx="41" formatCode="0.00">
                  <c:v>1.3648418435234839</c:v>
                </c:pt>
                <c:pt idx="42" formatCode="0.00">
                  <c:v>1.3656491237937067</c:v>
                </c:pt>
                <c:pt idx="43" formatCode="0.00">
                  <c:v>1.36645640406393</c:v>
                </c:pt>
                <c:pt idx="44" formatCode="0.00">
                  <c:v>1.3672636843341528</c:v>
                </c:pt>
                <c:pt idx="45" formatCode="0.00">
                  <c:v>1.3680709646043756</c:v>
                </c:pt>
                <c:pt idx="46" formatCode="0.00">
                  <c:v>1.3688782448745986</c:v>
                </c:pt>
                <c:pt idx="47" formatCode="0.00">
                  <c:v>1.3696855251448214</c:v>
                </c:pt>
                <c:pt idx="48" formatCode="0.00">
                  <c:v>1.3704928054150443</c:v>
                </c:pt>
                <c:pt idx="49" formatCode="0.00">
                  <c:v>1.3713000856852673</c:v>
                </c:pt>
                <c:pt idx="50" formatCode="0.00">
                  <c:v>1.3721073659554901</c:v>
                </c:pt>
                <c:pt idx="51" formatCode="0.00">
                  <c:v>1.3729146462257129</c:v>
                </c:pt>
                <c:pt idx="52" formatCode="0.00">
                  <c:v>1.3737219264959357</c:v>
                </c:pt>
              </c:numCache>
            </c:numRef>
          </c:yVal>
          <c:smooth val="1"/>
          <c:extLst>
            <c:ext xmlns:c16="http://schemas.microsoft.com/office/drawing/2014/chart" uri="{C3380CC4-5D6E-409C-BE32-E72D297353CC}">
              <c16:uniqueId val="{00000003-36FF-456A-B88A-B8C1C56F6534}"/>
            </c:ext>
          </c:extLst>
        </c:ser>
        <c:dLbls>
          <c:showLegendKey val="0"/>
          <c:showVal val="0"/>
          <c:showCatName val="0"/>
          <c:showSerName val="0"/>
          <c:showPercent val="0"/>
          <c:showBubbleSize val="0"/>
        </c:dLbls>
        <c:axId val="872334335"/>
        <c:axId val="872350559"/>
      </c:scatterChart>
      <c:valAx>
        <c:axId val="872334335"/>
        <c:scaling>
          <c:orientation val="minMax"/>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872350559"/>
        <c:crosses val="autoZero"/>
        <c:crossBetween val="midCat"/>
      </c:valAx>
      <c:valAx>
        <c:axId val="872350559"/>
        <c:scaling>
          <c:orientation val="minMax"/>
          <c:max val="1.5"/>
          <c:min val="1.3"/>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87233433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Uso de suelo: Ganadería</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smoothMarker"/>
        <c:varyColors val="0"/>
        <c:ser>
          <c:idx val="0"/>
          <c:order val="0"/>
          <c:tx>
            <c:strRef>
              <c:f>Graficas_Excel!$A$311</c:f>
              <c:strCache>
                <c:ptCount val="1"/>
                <c:pt idx="0">
                  <c:v>BAU</c:v>
                </c:pt>
              </c:strCache>
            </c:strRef>
          </c:tx>
          <c:spPr>
            <a:ln w="19050" cap="rnd">
              <a:solidFill>
                <a:schemeClr val="accent1"/>
              </a:solidFill>
              <a:round/>
            </a:ln>
            <a:effectLst/>
          </c:spPr>
          <c:marker>
            <c:symbol val="none"/>
          </c:marker>
          <c:xVal>
            <c:numRef>
              <c:f>Graficas_Excel!$B$310:$BB$310</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Graficas_Excel!$B$311:$BB$311</c:f>
              <c:numCache>
                <c:formatCode>General</c:formatCode>
                <c:ptCount val="53"/>
                <c:pt idx="0">
                  <c:v>3.0943149999999999</c:v>
                </c:pt>
                <c:pt idx="1">
                  <c:v>2.9013369999999998</c:v>
                </c:pt>
                <c:pt idx="2">
                  <c:v>2.9091149999999999</c:v>
                </c:pt>
                <c:pt idx="3">
                  <c:v>3.0226899999999999</c:v>
                </c:pt>
                <c:pt idx="4">
                  <c:v>3.0633248021131103</c:v>
                </c:pt>
                <c:pt idx="5">
                  <c:v>3.1036130841336096</c:v>
                </c:pt>
                <c:pt idx="6">
                  <c:v>3.1435308365612236</c:v>
                </c:pt>
                <c:pt idx="7">
                  <c:v>3.1830705670696262</c:v>
                </c:pt>
                <c:pt idx="8">
                  <c:v>3.222188002821432</c:v>
                </c:pt>
                <c:pt idx="9">
                  <c:v>3.2608683294441305</c:v>
                </c:pt>
                <c:pt idx="10">
                  <c:v>3.2990837912742843</c:v>
                </c:pt>
                <c:pt idx="11">
                  <c:v>3.3368289393472943</c:v>
                </c:pt>
                <c:pt idx="12">
                  <c:v>3.3740613739073542</c:v>
                </c:pt>
                <c:pt idx="13">
                  <c:v>3.4107611721776423</c:v>
                </c:pt>
                <c:pt idx="14">
                  <c:v>3.4469026218564456</c:v>
                </c:pt>
                <c:pt idx="15">
                  <c:v>3.4824559239186006</c:v>
                </c:pt>
                <c:pt idx="16">
                  <c:v>3.5174064342717433</c:v>
                </c:pt>
                <c:pt idx="17">
                  <c:v>3.5517286108943042</c:v>
                </c:pt>
                <c:pt idx="18">
                  <c:v>3.5854074691336302</c:v>
                </c:pt>
                <c:pt idx="19">
                  <c:v>3.6184142316454206</c:v>
                </c:pt>
                <c:pt idx="20">
                  <c:v>3.6507374896600417</c:v>
                </c:pt>
                <c:pt idx="21">
                  <c:v>3.6823559581595195</c:v>
                </c:pt>
                <c:pt idx="22">
                  <c:v>3.7132548227713444</c:v>
                </c:pt>
                <c:pt idx="23">
                  <c:v>3.743430167052209</c:v>
                </c:pt>
                <c:pt idx="24">
                  <c:v>3.7728716039133428</c:v>
                </c:pt>
                <c:pt idx="25">
                  <c:v>3.80156091337936</c:v>
                </c:pt>
                <c:pt idx="26">
                  <c:v>3.8294943492870979</c:v>
                </c:pt>
                <c:pt idx="27">
                  <c:v>3.8566536916611702</c:v>
                </c:pt>
                <c:pt idx="28">
                  <c:v>3.8830343429376959</c:v>
                </c:pt>
                <c:pt idx="29">
                  <c:v>3.9086405601202681</c:v>
                </c:pt>
                <c:pt idx="30">
                  <c:v>3.9334503770703391</c:v>
                </c:pt>
                <c:pt idx="31">
                  <c:v>3.9574704347135157</c:v>
                </c:pt>
                <c:pt idx="32">
                  <c:v>3.980709076776844</c:v>
                </c:pt>
                <c:pt idx="33">
                  <c:v>4.003150631713468</c:v>
                </c:pt>
                <c:pt idx="34">
                  <c:v>4.0247798930695238</c:v>
                </c:pt>
                <c:pt idx="35">
                  <c:v>4.0455821365890161</c:v>
                </c:pt>
                <c:pt idx="36">
                  <c:v>4.0655431368577197</c:v>
                </c:pt>
                <c:pt idx="37">
                  <c:v>4.0846491834598817</c:v>
                </c:pt>
                <c:pt idx="38">
                  <c:v>4.1028870966221325</c:v>
                </c:pt>
                <c:pt idx="39">
                  <c:v>4.1202442423196892</c:v>
                </c:pt>
                <c:pt idx="40">
                  <c:v>4.1367085468207021</c:v>
                </c:pt>
                <c:pt idx="41">
                  <c:v>4.1522685106453681</c:v>
                </c:pt>
                <c:pt idx="42">
                  <c:v>4.1669132219172837</c:v>
                </c:pt>
                <c:pt idx="43">
                  <c:v>4.1806323690854006</c:v>
                </c:pt>
                <c:pt idx="44">
                  <c:v>4.1934162529958572</c:v>
                </c:pt>
                <c:pt idx="45">
                  <c:v>4.2052557982939653</c:v>
                </c:pt>
                <c:pt idx="46">
                  <c:v>4.2161425641376225</c:v>
                </c:pt>
                <c:pt idx="47">
                  <c:v>4.226068754204487</c:v>
                </c:pt>
                <c:pt idx="48">
                  <c:v>4.2350272259763511</c:v>
                </c:pt>
                <c:pt idx="49">
                  <c:v>4.243011499285247</c:v>
                </c:pt>
                <c:pt idx="50">
                  <c:v>4.2500157641070331</c:v>
                </c:pt>
                <c:pt idx="51">
                  <c:v>4.2560348875893439</c:v>
                </c:pt>
                <c:pt idx="52">
                  <c:v>4.2610644203020476</c:v>
                </c:pt>
              </c:numCache>
            </c:numRef>
          </c:yVal>
          <c:smooth val="1"/>
          <c:extLst>
            <c:ext xmlns:c16="http://schemas.microsoft.com/office/drawing/2014/chart" uri="{C3380CC4-5D6E-409C-BE32-E72D297353CC}">
              <c16:uniqueId val="{00000000-C6D4-4A38-8F8B-5DA0E647D5A7}"/>
            </c:ext>
          </c:extLst>
        </c:ser>
        <c:ser>
          <c:idx val="1"/>
          <c:order val="1"/>
          <c:tx>
            <c:strRef>
              <c:f>Graficas_Excel!$A$312</c:f>
              <c:strCache>
                <c:ptCount val="1"/>
                <c:pt idx="0">
                  <c:v>PA</c:v>
                </c:pt>
              </c:strCache>
            </c:strRef>
          </c:tx>
          <c:spPr>
            <a:ln w="19050" cap="rnd">
              <a:solidFill>
                <a:schemeClr val="accent2"/>
              </a:solidFill>
              <a:round/>
            </a:ln>
            <a:effectLst/>
          </c:spPr>
          <c:marker>
            <c:symbol val="none"/>
          </c:marker>
          <c:xVal>
            <c:numRef>
              <c:f>Graficas_Excel!$B$310:$BB$310</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Graficas_Excel!$B$312:$BB$312</c:f>
              <c:numCache>
                <c:formatCode>General</c:formatCode>
                <c:ptCount val="53"/>
                <c:pt idx="0">
                  <c:v>3.0943149999999999</c:v>
                </c:pt>
                <c:pt idx="1">
                  <c:v>2.9013369999999998</c:v>
                </c:pt>
                <c:pt idx="2">
                  <c:v>2.9091149999999999</c:v>
                </c:pt>
                <c:pt idx="3">
                  <c:v>3.0226899999999999</c:v>
                </c:pt>
                <c:pt idx="4" formatCode="0.00">
                  <c:v>3.2415953721014112</c:v>
                </c:pt>
                <c:pt idx="5" formatCode="0.00">
                  <c:v>3.28422823573294</c:v>
                </c:pt>
                <c:pt idx="6" formatCode="0.00">
                  <c:v>3.3264690067555835</c:v>
                </c:pt>
                <c:pt idx="7" formatCode="0.00">
                  <c:v>3.3683097568261475</c:v>
                </c:pt>
                <c:pt idx="8" formatCode="0.00">
                  <c:v>3.4097036366439371</c:v>
                </c:pt>
                <c:pt idx="9" formatCode="0.00">
                  <c:v>3.4506349697121839</c:v>
                </c:pt>
                <c:pt idx="10" formatCode="0.00">
                  <c:v>3.4910743851231434</c:v>
                </c:pt>
                <c:pt idx="11" formatCode="0.00">
                  <c:v>3.5310161168090382</c:v>
                </c:pt>
                <c:pt idx="12" formatCode="0.00">
                  <c:v>3.5704152975549728</c:v>
                </c:pt>
                <c:pt idx="13" formatCode="0.00">
                  <c:v>3.6092508451756355</c:v>
                </c:pt>
                <c:pt idx="14" formatCode="0.00">
                  <c:v>3.6474955510386993</c:v>
                </c:pt>
                <c:pt idx="15" formatCode="0.00">
                  <c:v>3.6851178819610046</c:v>
                </c:pt>
                <c:pt idx="16" formatCode="0.00">
                  <c:v>3.7221023416354009</c:v>
                </c:pt>
                <c:pt idx="17" formatCode="0.00">
                  <c:v>3.737760911655255</c:v>
                </c:pt>
                <c:pt idx="18" formatCode="0.00">
                  <c:v>3.7523677304432463</c:v>
                </c:pt>
                <c:pt idx="19" formatCode="0.00">
                  <c:v>3.7659046189756431</c:v>
                </c:pt>
                <c:pt idx="20" formatCode="0.00">
                  <c:v>3.7783720181420679</c:v>
                </c:pt>
                <c:pt idx="21" formatCode="0.00">
                  <c:v>3.7897604444923942</c:v>
                </c:pt>
                <c:pt idx="22" formatCode="0.00">
                  <c:v>3.800067504536885</c:v>
                </c:pt>
                <c:pt idx="23" formatCode="0.00">
                  <c:v>3.8093022116893667</c:v>
                </c:pt>
                <c:pt idx="24" formatCode="0.00">
                  <c:v>3.8174670968369044</c:v>
                </c:pt>
                <c:pt idx="25" formatCode="0.00">
                  <c:v>3.8245570244052742</c:v>
                </c:pt>
                <c:pt idx="26" formatCode="0.00">
                  <c:v>3.8305817306496976</c:v>
                </c:pt>
                <c:pt idx="27" formatCode="0.00">
                  <c:v>3.8355366167481661</c:v>
                </c:pt>
                <c:pt idx="28" formatCode="0.00">
                  <c:v>3.8394309457700353</c:v>
                </c:pt>
                <c:pt idx="29" formatCode="0.00">
                  <c:v>3.8422827632938321</c:v>
                </c:pt>
                <c:pt idx="30" formatCode="0.00">
                  <c:v>3.8440843622237368</c:v>
                </c:pt>
                <c:pt idx="31" formatCode="0.00">
                  <c:v>3.8448563052108842</c:v>
                </c:pt>
                <c:pt idx="32" formatCode="0.00">
                  <c:v>3.8446206192628387</c:v>
                </c:pt>
                <c:pt idx="33" formatCode="0.00">
                  <c:v>3.8433760558356305</c:v>
                </c:pt>
                <c:pt idx="34" formatCode="0.00">
                  <c:v>3.8411221414427645</c:v>
                </c:pt>
                <c:pt idx="35" formatCode="0.00">
                  <c:v>3.8378591797742403</c:v>
                </c:pt>
                <c:pt idx="36" formatCode="0.00">
                  <c:v>3.83358825283696</c:v>
                </c:pt>
                <c:pt idx="37" formatCode="0.00">
                  <c:v>3.8283112211122514</c:v>
                </c:pt>
                <c:pt idx="38" formatCode="0.00">
                  <c:v>3.8220307227279036</c:v>
                </c:pt>
                <c:pt idx="39" formatCode="0.00">
                  <c:v>3.8147501716438388</c:v>
                </c:pt>
                <c:pt idx="40" formatCode="0.00">
                  <c:v>3.806473754852278</c:v>
                </c:pt>
                <c:pt idx="41" formatCode="0.00">
                  <c:v>3.7972064285950005</c:v>
                </c:pt>
                <c:pt idx="42" formatCode="0.00">
                  <c:v>3.7869539136019998</c:v>
                </c:pt>
                <c:pt idx="43" formatCode="0.00">
                  <c:v>3.7757226893575941</c:v>
                </c:pt>
                <c:pt idx="44" formatCode="0.00">
                  <c:v>3.7635199874017342</c:v>
                </c:pt>
                <c:pt idx="45" formatCode="0.00">
                  <c:v>3.7503537836759779</c:v>
                </c:pt>
                <c:pt idx="46" formatCode="0.00">
                  <c:v>3.7362327899252739</c:v>
                </c:pt>
                <c:pt idx="47" formatCode="0.00">
                  <c:v>3.7211664441683809</c:v>
                </c:pt>
                <c:pt idx="48" formatCode="0.00">
                  <c:v>3.7051649002513556</c:v>
                </c:pt>
                <c:pt idx="49" formatCode="0.00">
                  <c:v>3.6882390165001979</c:v>
                </c:pt>
                <c:pt idx="50" formatCode="0.00">
                  <c:v>3.6704003434902859</c:v>
                </c:pt>
                <c:pt idx="51" formatCode="0.00">
                  <c:v>3.6516611109518191</c:v>
                </c:pt>
                <c:pt idx="52" formatCode="0.00">
                  <c:v>3.6320342138319601</c:v>
                </c:pt>
              </c:numCache>
            </c:numRef>
          </c:yVal>
          <c:smooth val="1"/>
          <c:extLst>
            <c:ext xmlns:c16="http://schemas.microsoft.com/office/drawing/2014/chart" uri="{C3380CC4-5D6E-409C-BE32-E72D297353CC}">
              <c16:uniqueId val="{00000001-C6D4-4A38-8F8B-5DA0E647D5A7}"/>
            </c:ext>
          </c:extLst>
        </c:ser>
        <c:ser>
          <c:idx val="2"/>
          <c:order val="2"/>
          <c:tx>
            <c:strRef>
              <c:f>Graficas_Excel!$A$313</c:f>
              <c:strCache>
                <c:ptCount val="1"/>
                <c:pt idx="0">
                  <c:v>DDP50</c:v>
                </c:pt>
              </c:strCache>
            </c:strRef>
          </c:tx>
          <c:spPr>
            <a:ln w="19050" cap="rnd">
              <a:solidFill>
                <a:schemeClr val="accent3"/>
              </a:solidFill>
              <a:round/>
            </a:ln>
            <a:effectLst/>
          </c:spPr>
          <c:marker>
            <c:symbol val="none"/>
          </c:marker>
          <c:xVal>
            <c:numRef>
              <c:f>Graficas_Excel!$B$310:$BB$310</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Graficas_Excel!$B$313:$BB$313</c:f>
              <c:numCache>
                <c:formatCode>General</c:formatCode>
                <c:ptCount val="53"/>
                <c:pt idx="0">
                  <c:v>3.0943149999999999</c:v>
                </c:pt>
                <c:pt idx="1">
                  <c:v>2.9013369999999998</c:v>
                </c:pt>
                <c:pt idx="2">
                  <c:v>2.9091149999999999</c:v>
                </c:pt>
                <c:pt idx="3">
                  <c:v>3.0226899999999999</c:v>
                </c:pt>
                <c:pt idx="4" formatCode="0.00">
                  <c:v>3.2415953721014112</c:v>
                </c:pt>
                <c:pt idx="5" formatCode="0.00">
                  <c:v>3.28422823573294</c:v>
                </c:pt>
                <c:pt idx="6" formatCode="0.00">
                  <c:v>3.3264690067555835</c:v>
                </c:pt>
                <c:pt idx="7" formatCode="0.00">
                  <c:v>3.3683097568261475</c:v>
                </c:pt>
                <c:pt idx="8" formatCode="0.00">
                  <c:v>3.4097036366439371</c:v>
                </c:pt>
                <c:pt idx="9" formatCode="0.00">
                  <c:v>3.4506349697121839</c:v>
                </c:pt>
                <c:pt idx="10" formatCode="0.00">
                  <c:v>3.4910743851231434</c:v>
                </c:pt>
                <c:pt idx="11" formatCode="0.00">
                  <c:v>3.5310161168090382</c:v>
                </c:pt>
                <c:pt idx="12" formatCode="0.00">
                  <c:v>3.5704152975549728</c:v>
                </c:pt>
                <c:pt idx="13" formatCode="0.00">
                  <c:v>3.6092508451756355</c:v>
                </c:pt>
                <c:pt idx="14" formatCode="0.00">
                  <c:v>3.6474955510386993</c:v>
                </c:pt>
                <c:pt idx="15" formatCode="0.00">
                  <c:v>3.6851178819610046</c:v>
                </c:pt>
                <c:pt idx="16" formatCode="0.00">
                  <c:v>3.7221023416354009</c:v>
                </c:pt>
                <c:pt idx="17" formatCode="0.00">
                  <c:v>3.7182349181602747</c:v>
                </c:pt>
                <c:pt idx="18" formatCode="0.00">
                  <c:v>3.7205588301696442</c:v>
                </c:pt>
                <c:pt idx="19" formatCode="0.00">
                  <c:v>3.7216192042706258</c:v>
                </c:pt>
                <c:pt idx="20" formatCode="0.00">
                  <c:v>3.7214240781569639</c:v>
                </c:pt>
                <c:pt idx="21" formatCode="0.00">
                  <c:v>3.7199718749385071</c:v>
                </c:pt>
                <c:pt idx="22" formatCode="0.00">
                  <c:v>3.7172682175050049</c:v>
                </c:pt>
                <c:pt idx="23" formatCode="0.00">
                  <c:v>3.7133300225819119</c:v>
                </c:pt>
                <c:pt idx="24" formatCode="0.00">
                  <c:v>3.7081679319969121</c:v>
                </c:pt>
                <c:pt idx="25" formatCode="0.00">
                  <c:v>3.7017852801902782</c:v>
                </c:pt>
                <c:pt idx="26" formatCode="0.00">
                  <c:v>3.6941999674699257</c:v>
                </c:pt>
                <c:pt idx="27" formatCode="0.00">
                  <c:v>3.6854161391230971</c:v>
                </c:pt>
                <c:pt idx="28" formatCode="0.00">
                  <c:v>3.6754514349285992</c:v>
                </c:pt>
                <c:pt idx="29" formatCode="0.00">
                  <c:v>3.664331901113965</c:v>
                </c:pt>
                <c:pt idx="30" formatCode="0.00">
                  <c:v>3.6520590217425597</c:v>
                </c:pt>
                <c:pt idx="31" formatCode="0.00">
                  <c:v>3.6386613153723419</c:v>
                </c:pt>
                <c:pt idx="32" formatCode="0.00">
                  <c:v>3.63938834091533</c:v>
                </c:pt>
                <c:pt idx="33" formatCode="0.00">
                  <c:v>3.6391569643209487</c:v>
                </c:pt>
                <c:pt idx="34" formatCode="0.00">
                  <c:v>3.6379659518447798</c:v>
                </c:pt>
                <c:pt idx="35" formatCode="0.00">
                  <c:v>3.6358148094864848</c:v>
                </c:pt>
                <c:pt idx="36" formatCode="0.00">
                  <c:v>3.6327037851132165</c:v>
                </c:pt>
                <c:pt idx="37" formatCode="0.00">
                  <c:v>3.6286338696465799</c:v>
                </c:pt>
                <c:pt idx="38" formatCode="0.00">
                  <c:v>3.6236067973087764</c:v>
                </c:pt>
                <c:pt idx="39" formatCode="0.00">
                  <c:v>3.6176250449252279</c:v>
                </c:pt>
                <c:pt idx="40" formatCode="0.00">
                  <c:v>3.6106918302826205</c:v>
                </c:pt>
                <c:pt idx="41" formatCode="0.00">
                  <c:v>3.6028111095429809</c:v>
                </c:pt>
                <c:pt idx="42" formatCode="0.00">
                  <c:v>3.5939875737160341</c:v>
                </c:pt>
                <c:pt idx="43" formatCode="0.00">
                  <c:v>3.5842266441937731</c:v>
                </c:pt>
                <c:pt idx="44" formatCode="0.00">
                  <c:v>3.5735344673528258</c:v>
                </c:pt>
                <c:pt idx="45" formatCode="0.00">
                  <c:v>3.5619179082318451</c:v>
                </c:pt>
                <c:pt idx="46" formatCode="0.00">
                  <c:v>3.5493845432927729</c:v>
                </c:pt>
                <c:pt idx="47" formatCode="0.00">
                  <c:v>3.5359426522765043</c:v>
                </c:pt>
                <c:pt idx="48" formatCode="0.00">
                  <c:v>3.521601209165004</c:v>
                </c:pt>
                <c:pt idx="49" formatCode="0.00">
                  <c:v>3.5063698722635688</c:v>
                </c:pt>
                <c:pt idx="50" formatCode="0.00">
                  <c:v>3.4902589734184479</c:v>
                </c:pt>
                <c:pt idx="51" formatCode="0.00">
                  <c:v>3.4732795063865849</c:v>
                </c:pt>
                <c:pt idx="52" formatCode="0.00">
                  <c:v>3.455443114375703</c:v>
                </c:pt>
              </c:numCache>
            </c:numRef>
          </c:yVal>
          <c:smooth val="1"/>
          <c:extLst>
            <c:ext xmlns:c16="http://schemas.microsoft.com/office/drawing/2014/chart" uri="{C3380CC4-5D6E-409C-BE32-E72D297353CC}">
              <c16:uniqueId val="{00000002-C6D4-4A38-8F8B-5DA0E647D5A7}"/>
            </c:ext>
          </c:extLst>
        </c:ser>
        <c:ser>
          <c:idx val="3"/>
          <c:order val="3"/>
          <c:tx>
            <c:strRef>
              <c:f>Graficas_Excel!$A$314</c:f>
              <c:strCache>
                <c:ptCount val="1"/>
                <c:pt idx="0">
                  <c:v>DDP70</c:v>
                </c:pt>
              </c:strCache>
            </c:strRef>
          </c:tx>
          <c:spPr>
            <a:ln w="19050" cap="rnd">
              <a:solidFill>
                <a:schemeClr val="accent4"/>
              </a:solidFill>
              <a:round/>
            </a:ln>
            <a:effectLst/>
          </c:spPr>
          <c:marker>
            <c:symbol val="none"/>
          </c:marker>
          <c:xVal>
            <c:numRef>
              <c:f>Graficas_Excel!$B$310:$BB$310</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Graficas_Excel!$B$314:$BB$314</c:f>
              <c:numCache>
                <c:formatCode>General</c:formatCode>
                <c:ptCount val="53"/>
                <c:pt idx="0">
                  <c:v>3.0943149999999999</c:v>
                </c:pt>
                <c:pt idx="1">
                  <c:v>2.9013369999999998</c:v>
                </c:pt>
                <c:pt idx="2">
                  <c:v>2.9091149999999999</c:v>
                </c:pt>
                <c:pt idx="3">
                  <c:v>3.0226899999999999</c:v>
                </c:pt>
                <c:pt idx="4" formatCode="0.00">
                  <c:v>3.2415953721014112</c:v>
                </c:pt>
                <c:pt idx="5" formatCode="0.00">
                  <c:v>3.28422823573294</c:v>
                </c:pt>
                <c:pt idx="6" formatCode="0.00">
                  <c:v>3.3264690067555835</c:v>
                </c:pt>
                <c:pt idx="7" formatCode="0.00">
                  <c:v>3.3683097568261475</c:v>
                </c:pt>
                <c:pt idx="8" formatCode="0.00">
                  <c:v>3.4097036366439371</c:v>
                </c:pt>
                <c:pt idx="9" formatCode="0.00">
                  <c:v>3.4506349697121839</c:v>
                </c:pt>
                <c:pt idx="10" formatCode="0.00">
                  <c:v>3.4910743851231434</c:v>
                </c:pt>
                <c:pt idx="11" formatCode="0.00">
                  <c:v>3.5310161168090382</c:v>
                </c:pt>
                <c:pt idx="12" formatCode="0.00">
                  <c:v>3.5704152975549728</c:v>
                </c:pt>
                <c:pt idx="13" formatCode="0.00">
                  <c:v>3.6092508451756355</c:v>
                </c:pt>
                <c:pt idx="14" formatCode="0.00">
                  <c:v>3.6474955510386993</c:v>
                </c:pt>
                <c:pt idx="15" formatCode="0.00">
                  <c:v>3.6851178819610046</c:v>
                </c:pt>
                <c:pt idx="16" formatCode="0.00">
                  <c:v>3.7221023416354009</c:v>
                </c:pt>
                <c:pt idx="17" formatCode="0.00">
                  <c:v>3.7368109756848682</c:v>
                </c:pt>
                <c:pt idx="18" formatCode="0.00">
                  <c:v>3.7481800990564169</c:v>
                </c:pt>
                <c:pt idx="19" formatCode="0.00">
                  <c:v>3.7584281384620293</c:v>
                </c:pt>
                <c:pt idx="20" formatCode="0.00">
                  <c:v>3.767557580689707</c:v>
                </c:pt>
                <c:pt idx="21" formatCode="0.00">
                  <c:v>3.7755610573521192</c:v>
                </c:pt>
                <c:pt idx="22" formatCode="0.00">
                  <c:v>3.7824383253921261</c:v>
                </c:pt>
                <c:pt idx="23" formatCode="0.00">
                  <c:v>3.7882005298652421</c:v>
                </c:pt>
                <c:pt idx="24" formatCode="0.00">
                  <c:v>3.792852379198965</c:v>
                </c:pt>
                <c:pt idx="25" formatCode="0.00">
                  <c:v>3.7963909999385854</c:v>
                </c:pt>
                <c:pt idx="26" formatCode="0.00">
                  <c:v>3.7988283244616183</c:v>
                </c:pt>
                <c:pt idx="27" formatCode="0.00">
                  <c:v>3.8001620855085454</c:v>
                </c:pt>
                <c:pt idx="28" formatCode="0.00">
                  <c:v>3.8004037942927473</c:v>
                </c:pt>
                <c:pt idx="29" formatCode="0.00">
                  <c:v>3.7995736531852078</c:v>
                </c:pt>
                <c:pt idx="30" formatCode="0.00">
                  <c:v>3.7976663957285632</c:v>
                </c:pt>
                <c:pt idx="31" formatCode="0.00">
                  <c:v>3.7947047286609719</c:v>
                </c:pt>
                <c:pt idx="32" formatCode="0.00">
                  <c:v>3.7907127660500968</c:v>
                </c:pt>
                <c:pt idx="33" formatCode="0.00">
                  <c:v>3.785691652780204</c:v>
                </c:pt>
                <c:pt idx="34" formatCode="0.00">
                  <c:v>3.7796433453517739</c:v>
                </c:pt>
                <c:pt idx="35" formatCode="0.00">
                  <c:v>3.7725706114248458</c:v>
                </c:pt>
                <c:pt idx="36" formatCode="0.00">
                  <c:v>3.7644770283197282</c:v>
                </c:pt>
                <c:pt idx="37" formatCode="0.00">
                  <c:v>3.7553669804747041</c:v>
                </c:pt>
                <c:pt idx="38" formatCode="0.00">
                  <c:v>3.7452456558621545</c:v>
                </c:pt>
                <c:pt idx="39" formatCode="0.00">
                  <c:v>3.7341190413664438</c:v>
                </c:pt>
                <c:pt idx="40" formatCode="0.00">
                  <c:v>3.7219939171286875</c:v>
                </c:pt>
                <c:pt idx="41" formatCode="0.00">
                  <c:v>3.7088778498653956</c:v>
                </c:pt>
                <c:pt idx="42" formatCode="0.00">
                  <c:v>3.6947791851698564</c:v>
                </c:pt>
                <c:pt idx="43" formatCode="0.00">
                  <c:v>3.6797070388068649</c:v>
                </c:pt>
                <c:pt idx="44" formatCode="0.00">
                  <c:v>3.6636712870132651</c:v>
                </c:pt>
                <c:pt idx="45" formatCode="0.00">
                  <c:v>3.6466825558185114</c:v>
                </c:pt>
                <c:pt idx="46" formatCode="0.00">
                  <c:v>3.6287522094012554</c:v>
                </c:pt>
                <c:pt idx="47" formatCode="0.00">
                  <c:v>3.609892337499617</c:v>
                </c:pt>
                <c:pt idx="48" formatCode="0.00">
                  <c:v>3.5901157418945573</c:v>
                </c:pt>
                <c:pt idx="49" formatCode="0.00">
                  <c:v>3.5694359219873681</c:v>
                </c:pt>
                <c:pt idx="50" formatCode="0.00">
                  <c:v>3.5478670594939241</c:v>
                </c:pt>
                <c:pt idx="51" formatCode="0.00">
                  <c:v>3.5254240022799013</c:v>
                </c:pt>
                <c:pt idx="52" formatCode="0.00">
                  <c:v>3.5021222473626792</c:v>
                </c:pt>
              </c:numCache>
            </c:numRef>
          </c:yVal>
          <c:smooth val="1"/>
          <c:extLst>
            <c:ext xmlns:c16="http://schemas.microsoft.com/office/drawing/2014/chart" uri="{C3380CC4-5D6E-409C-BE32-E72D297353CC}">
              <c16:uniqueId val="{00000003-C6D4-4A38-8F8B-5DA0E647D5A7}"/>
            </c:ext>
          </c:extLst>
        </c:ser>
        <c:dLbls>
          <c:showLegendKey val="0"/>
          <c:showVal val="0"/>
          <c:showCatName val="0"/>
          <c:showSerName val="0"/>
          <c:showPercent val="0"/>
          <c:showBubbleSize val="0"/>
        </c:dLbls>
        <c:axId val="862596511"/>
        <c:axId val="862596095"/>
      </c:scatterChart>
      <c:valAx>
        <c:axId val="8625965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862596095"/>
        <c:crosses val="autoZero"/>
        <c:crossBetween val="midCat"/>
      </c:valAx>
      <c:valAx>
        <c:axId val="862596095"/>
        <c:scaling>
          <c:orientation val="minMax"/>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86259651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sz="12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'Net Zero 2050 - %'!$BF$3:$DB$3</c:f>
              <c:numCache>
                <c:formatCode>General</c:formatCode>
                <c:ptCount val="4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pt idx="29">
                  <c:v>2051</c:v>
                </c:pt>
                <c:pt idx="30">
                  <c:v>2052</c:v>
                </c:pt>
                <c:pt idx="31">
                  <c:v>2053</c:v>
                </c:pt>
                <c:pt idx="32">
                  <c:v>2054</c:v>
                </c:pt>
                <c:pt idx="33">
                  <c:v>2055</c:v>
                </c:pt>
                <c:pt idx="34">
                  <c:v>2056</c:v>
                </c:pt>
                <c:pt idx="35">
                  <c:v>2057</c:v>
                </c:pt>
                <c:pt idx="36">
                  <c:v>2058</c:v>
                </c:pt>
                <c:pt idx="37">
                  <c:v>2059</c:v>
                </c:pt>
                <c:pt idx="38">
                  <c:v>2060</c:v>
                </c:pt>
                <c:pt idx="39">
                  <c:v>2061</c:v>
                </c:pt>
                <c:pt idx="40">
                  <c:v>2062</c:v>
                </c:pt>
                <c:pt idx="41">
                  <c:v>2063</c:v>
                </c:pt>
                <c:pt idx="42">
                  <c:v>2064</c:v>
                </c:pt>
                <c:pt idx="43">
                  <c:v>2065</c:v>
                </c:pt>
                <c:pt idx="44">
                  <c:v>2066</c:v>
                </c:pt>
                <c:pt idx="45">
                  <c:v>2067</c:v>
                </c:pt>
                <c:pt idx="46">
                  <c:v>2068</c:v>
                </c:pt>
                <c:pt idx="47">
                  <c:v>2069</c:v>
                </c:pt>
                <c:pt idx="48">
                  <c:v>2070</c:v>
                </c:pt>
              </c:numCache>
            </c:numRef>
          </c:xVal>
          <c:yVal>
            <c:numRef>
              <c:f>'Net Zero 2050 - %'!#REF!</c:f>
              <c:numCache>
                <c:formatCode>General</c:formatCode>
                <c:ptCount val="1"/>
                <c:pt idx="0">
                  <c:v>1</c:v>
                </c:pt>
              </c:numCache>
            </c:numRef>
          </c:yVal>
          <c:smooth val="0"/>
          <c:extLst>
            <c:ext xmlns:c16="http://schemas.microsoft.com/office/drawing/2014/chart" uri="{C3380CC4-5D6E-409C-BE32-E72D297353CC}">
              <c16:uniqueId val="{00000001-842C-4029-B126-18AF9A17C9A0}"/>
            </c:ext>
          </c:extLst>
        </c:ser>
        <c:dLbls>
          <c:showLegendKey val="0"/>
          <c:showVal val="0"/>
          <c:showCatName val="0"/>
          <c:showSerName val="0"/>
          <c:showPercent val="0"/>
          <c:showBubbleSize val="0"/>
        </c:dLbls>
        <c:axId val="2049983832"/>
        <c:axId val="1061162008"/>
      </c:scatterChart>
      <c:valAx>
        <c:axId val="2049983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162008"/>
        <c:crosses val="autoZero"/>
        <c:crossBetween val="midCat"/>
      </c:valAx>
      <c:valAx>
        <c:axId val="1061162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983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Areas regeneradas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'Net Zero 2050 - %'!$F$3:$BB$3</c:f>
              <c:numCache>
                <c:formatCode>General</c:formatCode>
                <c:ptCount val="4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pt idx="29">
                  <c:v>2051</c:v>
                </c:pt>
                <c:pt idx="30">
                  <c:v>2052</c:v>
                </c:pt>
                <c:pt idx="31">
                  <c:v>2053</c:v>
                </c:pt>
                <c:pt idx="32">
                  <c:v>2054</c:v>
                </c:pt>
                <c:pt idx="33">
                  <c:v>2055</c:v>
                </c:pt>
                <c:pt idx="34">
                  <c:v>2056</c:v>
                </c:pt>
                <c:pt idx="35">
                  <c:v>2057</c:v>
                </c:pt>
                <c:pt idx="36">
                  <c:v>2058</c:v>
                </c:pt>
                <c:pt idx="37">
                  <c:v>2059</c:v>
                </c:pt>
                <c:pt idx="38">
                  <c:v>2060</c:v>
                </c:pt>
                <c:pt idx="39">
                  <c:v>2061</c:v>
                </c:pt>
                <c:pt idx="40">
                  <c:v>2062</c:v>
                </c:pt>
                <c:pt idx="41">
                  <c:v>2063</c:v>
                </c:pt>
                <c:pt idx="42">
                  <c:v>2064</c:v>
                </c:pt>
                <c:pt idx="43">
                  <c:v>2065</c:v>
                </c:pt>
                <c:pt idx="44">
                  <c:v>2066</c:v>
                </c:pt>
                <c:pt idx="45">
                  <c:v>2067</c:v>
                </c:pt>
                <c:pt idx="46">
                  <c:v>2068</c:v>
                </c:pt>
                <c:pt idx="47">
                  <c:v>2069</c:v>
                </c:pt>
                <c:pt idx="48">
                  <c:v>2070</c:v>
                </c:pt>
              </c:numCache>
            </c:numRef>
          </c:xVal>
          <c:yVal>
            <c:numRef>
              <c:f>'Net Zero 2050 - %'!$F$6:$BB$6</c:f>
              <c:numCache>
                <c:formatCode>0.000</c:formatCode>
                <c:ptCount val="49"/>
                <c:pt idx="0">
                  <c:v>3.57930610263235E-2</c:v>
                </c:pt>
                <c:pt idx="1">
                  <c:v>3.562841294560215E-2</c:v>
                </c:pt>
                <c:pt idx="2">
                  <c:v>3.5464522246051899E-2</c:v>
                </c:pt>
                <c:pt idx="3">
                  <c:v>3.5301385443720079E-2</c:v>
                </c:pt>
                <c:pt idx="4">
                  <c:v>3.5138999070680299E-2</c:v>
                </c:pt>
                <c:pt idx="5">
                  <c:v>3.49773596749543E-2</c:v>
                </c:pt>
                <c:pt idx="6">
                  <c:v>3.4816463820449783E-2</c:v>
                </c:pt>
                <c:pt idx="7">
                  <c:v>3.4656308086875143E-2</c:v>
                </c:pt>
                <c:pt idx="8">
                  <c:v>3.4496889069675518E-2</c:v>
                </c:pt>
                <c:pt idx="9">
                  <c:v>3.4338203379954635E-2</c:v>
                </c:pt>
                <c:pt idx="10">
                  <c:v>3.4180247644407302E-2</c:v>
                </c:pt>
                <c:pt idx="11">
                  <c:v>3.402301850524303E-2</c:v>
                </c:pt>
                <c:pt idx="12">
                  <c:v>3.3866512620120304E-2</c:v>
                </c:pt>
                <c:pt idx="13">
                  <c:v>3.3710726662066648E-2</c:v>
                </c:pt>
                <c:pt idx="14">
                  <c:v>3.3555657319420007E-2</c:v>
                </c:pt>
                <c:pt idx="15">
                  <c:v>3.3401301295752361E-2</c:v>
                </c:pt>
                <c:pt idx="16">
                  <c:v>3.3247655309791568E-2</c:v>
                </c:pt>
                <c:pt idx="17">
                  <c:v>3.3094716095366294E-2</c:v>
                </c:pt>
                <c:pt idx="18">
                  <c:v>3.2942480401327856E-2</c:v>
                </c:pt>
                <c:pt idx="19">
                  <c:v>3.2790944991480941E-2</c:v>
                </c:pt>
                <c:pt idx="20">
                  <c:v>3.2640106644519662E-2</c:v>
                </c:pt>
                <c:pt idx="21">
                  <c:v>3.2489962153956498E-2</c:v>
                </c:pt>
                <c:pt idx="22">
                  <c:v>3.234050832804769E-2</c:v>
                </c:pt>
                <c:pt idx="23">
                  <c:v>3.2191741989738176E-2</c:v>
                </c:pt>
                <c:pt idx="24">
                  <c:v>3.2043659976585204E-2</c:v>
                </c:pt>
                <c:pt idx="25">
                  <c:v>3.1896259140694383E-2</c:v>
                </c:pt>
                <c:pt idx="26">
                  <c:v>3.1749536348646856E-2</c:v>
                </c:pt>
                <c:pt idx="27">
                  <c:v>3.1603488481442454E-2</c:v>
                </c:pt>
                <c:pt idx="28">
                  <c:v>3.1458112434426866E-2</c:v>
                </c:pt>
                <c:pt idx="29">
                  <c:v>3.1313405117229465E-2</c:v>
                </c:pt>
                <c:pt idx="30">
                  <c:v>3.116936345369048E-2</c:v>
                </c:pt>
                <c:pt idx="31">
                  <c:v>3.1025984381802374E-2</c:v>
                </c:pt>
                <c:pt idx="32">
                  <c:v>3.0883264853645898E-2</c:v>
                </c:pt>
                <c:pt idx="33">
                  <c:v>3.0741201835320808E-2</c:v>
                </c:pt>
                <c:pt idx="34">
                  <c:v>3.0599792306876594E-2</c:v>
                </c:pt>
                <c:pt idx="35">
                  <c:v>3.0459033262266288E-2</c:v>
                </c:pt>
                <c:pt idx="36">
                  <c:v>3.0318921709261204E-2</c:v>
                </c:pt>
                <c:pt idx="37">
                  <c:v>3.0179454669397643E-2</c:v>
                </c:pt>
                <c:pt idx="38">
                  <c:v>3.0040629177918277E-2</c:v>
                </c:pt>
                <c:pt idx="39">
                  <c:v>2.9902442283699315E-2</c:v>
                </c:pt>
                <c:pt idx="40">
                  <c:v>2.9764891049193665E-2</c:v>
                </c:pt>
                <c:pt idx="41">
                  <c:v>2.9627972550366977E-2</c:v>
                </c:pt>
                <c:pt idx="42">
                  <c:v>2.9491683876637254E-2</c:v>
                </c:pt>
                <c:pt idx="43">
                  <c:v>2.935602213080557E-2</c:v>
                </c:pt>
                <c:pt idx="44">
                  <c:v>2.9220984429002783E-2</c:v>
                </c:pt>
                <c:pt idx="45">
                  <c:v>2.9086567900629134E-2</c:v>
                </c:pt>
                <c:pt idx="46">
                  <c:v>2.895276968828675E-2</c:v>
                </c:pt>
                <c:pt idx="47">
                  <c:v>2.8819586947721021E-2</c:v>
                </c:pt>
                <c:pt idx="48">
                  <c:v>2.8687016847760205E-2</c:v>
                </c:pt>
              </c:numCache>
            </c:numRef>
          </c:yVal>
          <c:smooth val="0"/>
          <c:extLst>
            <c:ext xmlns:c16="http://schemas.microsoft.com/office/drawing/2014/chart" uri="{C3380CC4-5D6E-409C-BE32-E72D297353CC}">
              <c16:uniqueId val="{00000001-9968-46C7-B8D4-FDB55DC84A71}"/>
            </c:ext>
          </c:extLst>
        </c:ser>
        <c:dLbls>
          <c:showLegendKey val="0"/>
          <c:showVal val="0"/>
          <c:showCatName val="0"/>
          <c:showSerName val="0"/>
          <c:showPercent val="0"/>
          <c:showBubbleSize val="0"/>
        </c:dLbls>
        <c:axId val="1224767095"/>
        <c:axId val="1105767287"/>
      </c:scatterChart>
      <c:valAx>
        <c:axId val="1224767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767287"/>
        <c:crosses val="autoZero"/>
        <c:crossBetween val="midCat"/>
      </c:valAx>
      <c:valAx>
        <c:axId val="11057672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76709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Deforestacion bruta anual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'Net Zero 2050 - %'!$G$3:$BB$3</c:f>
              <c:numCache>
                <c:formatCode>General</c:formatCode>
                <c:ptCount val="4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pt idx="28">
                  <c:v>2051</c:v>
                </c:pt>
                <c:pt idx="29">
                  <c:v>2052</c:v>
                </c:pt>
                <c:pt idx="30">
                  <c:v>2053</c:v>
                </c:pt>
                <c:pt idx="31">
                  <c:v>2054</c:v>
                </c:pt>
                <c:pt idx="32">
                  <c:v>2055</c:v>
                </c:pt>
                <c:pt idx="33">
                  <c:v>2056</c:v>
                </c:pt>
                <c:pt idx="34">
                  <c:v>2057</c:v>
                </c:pt>
                <c:pt idx="35">
                  <c:v>2058</c:v>
                </c:pt>
                <c:pt idx="36">
                  <c:v>2059</c:v>
                </c:pt>
                <c:pt idx="37">
                  <c:v>2060</c:v>
                </c:pt>
                <c:pt idx="38">
                  <c:v>2061</c:v>
                </c:pt>
                <c:pt idx="39">
                  <c:v>2062</c:v>
                </c:pt>
                <c:pt idx="40">
                  <c:v>2063</c:v>
                </c:pt>
                <c:pt idx="41">
                  <c:v>2064</c:v>
                </c:pt>
                <c:pt idx="42">
                  <c:v>2065</c:v>
                </c:pt>
                <c:pt idx="43">
                  <c:v>2066</c:v>
                </c:pt>
                <c:pt idx="44">
                  <c:v>2067</c:v>
                </c:pt>
                <c:pt idx="45">
                  <c:v>2068</c:v>
                </c:pt>
                <c:pt idx="46">
                  <c:v>2069</c:v>
                </c:pt>
                <c:pt idx="47">
                  <c:v>2070</c:v>
                </c:pt>
              </c:numCache>
            </c:numRef>
          </c:xVal>
          <c:yVal>
            <c:numRef>
              <c:f>'Net Zero 2050 - %'!$G$12:$BB$12</c:f>
              <c:numCache>
                <c:formatCode>0.000</c:formatCode>
                <c:ptCount val="48"/>
                <c:pt idx="0">
                  <c:v>8.6862007676110409E-2</c:v>
                </c:pt>
                <c:pt idx="1">
                  <c:v>8.5428950417854921E-2</c:v>
                </c:pt>
                <c:pt idx="2">
                  <c:v>8.4010556758769894E-2</c:v>
                </c:pt>
                <c:pt idx="3">
                  <c:v>8.2606440447145602E-2</c:v>
                </c:pt>
                <c:pt idx="4">
                  <c:v>8.1216221509739839E-2</c:v>
                </c:pt>
                <c:pt idx="5">
                  <c:v>7.9839526063230082E-2</c:v>
                </c:pt>
                <c:pt idx="6">
                  <c:v>7.8475986129578956E-2</c:v>
                </c:pt>
                <c:pt idx="7">
                  <c:v>7.7125239455211769E-2</c:v>
                </c:pt>
                <c:pt idx="8">
                  <c:v>7.57869293338711E-2</c:v>
                </c:pt>
                <c:pt idx="9">
                  <c:v>7.4460704433031211E-2</c:v>
                </c:pt>
                <c:pt idx="10">
                  <c:v>7.3146218623728387E-2</c:v>
                </c:pt>
                <c:pt idx="11">
                  <c:v>7.1843130813743272E-2</c:v>
                </c:pt>
                <c:pt idx="12">
                  <c:v>7.0551104783953988E-2</c:v>
                </c:pt>
                <c:pt idx="13">
                  <c:v>6.9269809027826312E-2</c:v>
                </c:pt>
                <c:pt idx="14">
                  <c:v>6.7998916593873915E-2</c:v>
                </c:pt>
                <c:pt idx="15">
                  <c:v>6.6738104930974984E-2</c:v>
                </c:pt>
                <c:pt idx="16">
                  <c:v>6.5487055736532795E-2</c:v>
                </c:pt>
                <c:pt idx="17">
                  <c:v>6.4245454807259961E-2</c:v>
                </c:pt>
                <c:pt idx="18">
                  <c:v>6.3012991892561487E-2</c:v>
                </c:pt>
                <c:pt idx="19">
                  <c:v>6.1789360550420724E-2</c:v>
                </c:pt>
                <c:pt idx="20">
                  <c:v>6.0574258005651416E-2</c:v>
                </c:pt>
                <c:pt idx="21">
                  <c:v>5.9367385010448359E-2</c:v>
                </c:pt>
                <c:pt idx="22">
                  <c:v>5.8168445707165617E-2</c:v>
                </c:pt>
                <c:pt idx="23">
                  <c:v>5.6977147493196156E-2</c:v>
                </c:pt>
                <c:pt idx="24">
                  <c:v>5.5793200887883643E-2</c:v>
                </c:pt>
                <c:pt idx="25">
                  <c:v>5.4616319401368685E-2</c:v>
                </c:pt>
                <c:pt idx="26">
                  <c:v>5.3446219405335782E-2</c:v>
                </c:pt>
                <c:pt idx="27">
                  <c:v>5.2282620005485114E-2</c:v>
                </c:pt>
                <c:pt idx="28">
                  <c:v>5.1125242915741609E-2</c:v>
                </c:pt>
                <c:pt idx="29">
                  <c:v>4.9973812334059176E-2</c:v>
                </c:pt>
                <c:pt idx="30">
                  <c:v>4.8828054819772149E-2</c:v>
                </c:pt>
                <c:pt idx="31">
                  <c:v>4.7687699172422882E-2</c:v>
                </c:pt>
                <c:pt idx="32">
                  <c:v>4.655247631193582E-2</c:v>
                </c:pt>
                <c:pt idx="33">
                  <c:v>4.5422119160143382E-2</c:v>
                </c:pt>
                <c:pt idx="34">
                  <c:v>4.4296362523530419E-2</c:v>
                </c:pt>
                <c:pt idx="35">
                  <c:v>4.3174942977135089E-2</c:v>
                </c:pt>
                <c:pt idx="36">
                  <c:v>4.2057598749558167E-2</c:v>
                </c:pt>
                <c:pt idx="37">
                  <c:v>4.0944069608983114E-2</c:v>
                </c:pt>
                <c:pt idx="38">
                  <c:v>3.9834096750151815E-2</c:v>
                </c:pt>
                <c:pt idx="39">
                  <c:v>3.8727422682207191E-2</c:v>
                </c:pt>
                <c:pt idx="40">
                  <c:v>3.7623791117376015E-2</c:v>
                </c:pt>
                <c:pt idx="41">
                  <c:v>3.6522946860360506E-2</c:v>
                </c:pt>
                <c:pt idx="42">
                  <c:v>3.5424635698435125E-2</c:v>
                </c:pt>
                <c:pt idx="43">
                  <c:v>3.4328604292133136E-2</c:v>
                </c:pt>
                <c:pt idx="44">
                  <c:v>3.3234600066498032E-2</c:v>
                </c:pt>
                <c:pt idx="45">
                  <c:v>3.2142371102784395E-2</c:v>
                </c:pt>
                <c:pt idx="46">
                  <c:v>3.1051666030585068E-2</c:v>
                </c:pt>
                <c:pt idx="47">
                  <c:v>2.996223392030295E-2</c:v>
                </c:pt>
              </c:numCache>
            </c:numRef>
          </c:yVal>
          <c:smooth val="0"/>
          <c:extLst>
            <c:ext xmlns:c16="http://schemas.microsoft.com/office/drawing/2014/chart" uri="{C3380CC4-5D6E-409C-BE32-E72D297353CC}">
              <c16:uniqueId val="{00000001-02BD-4E10-B6EA-2F36F3600CCD}"/>
            </c:ext>
          </c:extLst>
        </c:ser>
        <c:dLbls>
          <c:showLegendKey val="0"/>
          <c:showVal val="0"/>
          <c:showCatName val="0"/>
          <c:showSerName val="0"/>
          <c:showPercent val="0"/>
          <c:showBubbleSize val="0"/>
        </c:dLbls>
        <c:axId val="1174841735"/>
        <c:axId val="1870092632"/>
      </c:scatterChart>
      <c:valAx>
        <c:axId val="1174841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092632"/>
        <c:crosses val="autoZero"/>
        <c:crossBetween val="midCat"/>
      </c:valAx>
      <c:valAx>
        <c:axId val="18700926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84173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Emisiones USCUSS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NT2050</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Emisiones_USCUSS_NetZero50!$H$252:$BC$252</c:f>
              <c:numCache>
                <c:formatCode>General</c:formatCode>
                <c:ptCount val="4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pt idx="28">
                  <c:v>2051</c:v>
                </c:pt>
                <c:pt idx="29">
                  <c:v>2052</c:v>
                </c:pt>
                <c:pt idx="30">
                  <c:v>2053</c:v>
                </c:pt>
                <c:pt idx="31">
                  <c:v>2054</c:v>
                </c:pt>
                <c:pt idx="32">
                  <c:v>2055</c:v>
                </c:pt>
                <c:pt idx="33">
                  <c:v>2056</c:v>
                </c:pt>
                <c:pt idx="34">
                  <c:v>2057</c:v>
                </c:pt>
                <c:pt idx="35">
                  <c:v>2058</c:v>
                </c:pt>
                <c:pt idx="36">
                  <c:v>2059</c:v>
                </c:pt>
                <c:pt idx="37">
                  <c:v>2060</c:v>
                </c:pt>
                <c:pt idx="38">
                  <c:v>2061</c:v>
                </c:pt>
                <c:pt idx="39">
                  <c:v>2062</c:v>
                </c:pt>
                <c:pt idx="40">
                  <c:v>2063</c:v>
                </c:pt>
                <c:pt idx="41">
                  <c:v>2064</c:v>
                </c:pt>
                <c:pt idx="42">
                  <c:v>2065</c:v>
                </c:pt>
                <c:pt idx="43">
                  <c:v>2066</c:v>
                </c:pt>
                <c:pt idx="44">
                  <c:v>2067</c:v>
                </c:pt>
                <c:pt idx="45">
                  <c:v>2068</c:v>
                </c:pt>
                <c:pt idx="46">
                  <c:v>2069</c:v>
                </c:pt>
                <c:pt idx="47">
                  <c:v>2070</c:v>
                </c:pt>
              </c:numCache>
            </c:numRef>
          </c:xVal>
          <c:yVal>
            <c:numRef>
              <c:f>Emisiones_USCUSS_NetZero50!$H$253:$BC$253</c:f>
              <c:numCache>
                <c:formatCode>General</c:formatCode>
                <c:ptCount val="48"/>
                <c:pt idx="0">
                  <c:v>37.128003285655744</c:v>
                </c:pt>
                <c:pt idx="1">
                  <c:v>36.623389227551662</c:v>
                </c:pt>
                <c:pt idx="2">
                  <c:v>36.12384908877479</c:v>
                </c:pt>
                <c:pt idx="3">
                  <c:v>35.629304094884716</c:v>
                </c:pt>
                <c:pt idx="4">
                  <c:v>35.139580106949957</c:v>
                </c:pt>
                <c:pt idx="5">
                  <c:v>34.654556527773984</c:v>
                </c:pt>
                <c:pt idx="6">
                  <c:v>34.174055767658729</c:v>
                </c:pt>
                <c:pt idx="7">
                  <c:v>33.697970938977811</c:v>
                </c:pt>
                <c:pt idx="8">
                  <c:v>33.226096673815697</c:v>
                </c:pt>
                <c:pt idx="9">
                  <c:v>32.758245138780509</c:v>
                </c:pt>
                <c:pt idx="10">
                  <c:v>32.294197989008154</c:v>
                </c:pt>
                <c:pt idx="11">
                  <c:v>31.83367516833572</c:v>
                </c:pt>
                <c:pt idx="12">
                  <c:v>31.376392149268732</c:v>
                </c:pt>
                <c:pt idx="13">
                  <c:v>30.921992519976357</c:v>
                </c:pt>
                <c:pt idx="14">
                  <c:v>30.470119262797287</c:v>
                </c:pt>
                <c:pt idx="15">
                  <c:v>30.020361423577562</c:v>
                </c:pt>
                <c:pt idx="16">
                  <c:v>29.572382011547457</c:v>
                </c:pt>
                <c:pt idx="17">
                  <c:v>29.125929625843934</c:v>
                </c:pt>
                <c:pt idx="18">
                  <c:v>28.680942336165888</c:v>
                </c:pt>
                <c:pt idx="19">
                  <c:v>28.237650756595681</c:v>
                </c:pt>
                <c:pt idx="20">
                  <c:v>27.796571495860327</c:v>
                </c:pt>
                <c:pt idx="21">
                  <c:v>27.358399814098892</c:v>
                </c:pt>
                <c:pt idx="22">
                  <c:v>26.923925899267164</c:v>
                </c:pt>
                <c:pt idx="23">
                  <c:v>26.493778177988457</c:v>
                </c:pt>
                <c:pt idx="24">
                  <c:v>26.105927927359033</c:v>
                </c:pt>
                <c:pt idx="25">
                  <c:v>25.720830443826721</c:v>
                </c:pt>
                <c:pt idx="26">
                  <c:v>25.337613937401841</c:v>
                </c:pt>
                <c:pt idx="27">
                  <c:v>24.956272048622399</c:v>
                </c:pt>
                <c:pt idx="28">
                  <c:v>24.576789554539637</c:v>
                </c:pt>
                <c:pt idx="29">
                  <c:v>24.199190388553845</c:v>
                </c:pt>
                <c:pt idx="30">
                  <c:v>23.823490905445663</c:v>
                </c:pt>
                <c:pt idx="31">
                  <c:v>23.449694144771613</c:v>
                </c:pt>
                <c:pt idx="32">
                  <c:v>23.077788703985171</c:v>
                </c:pt>
                <c:pt idx="33">
                  <c:v>22.707749942391487</c:v>
                </c:pt>
                <c:pt idx="34">
                  <c:v>22.339542160261484</c:v>
                </c:pt>
                <c:pt idx="35">
                  <c:v>21.973120952547667</c:v>
                </c:pt>
                <c:pt idx="36">
                  <c:v>21.608435272412436</c:v>
                </c:pt>
                <c:pt idx="37">
                  <c:v>21.245429236820133</c:v>
                </c:pt>
                <c:pt idx="38">
                  <c:v>20.884043441770583</c:v>
                </c:pt>
                <c:pt idx="39">
                  <c:v>20.524216064761156</c:v>
                </c:pt>
                <c:pt idx="40">
                  <c:v>20.165883618899986</c:v>
                </c:pt>
                <c:pt idx="41">
                  <c:v>19.808981532958093</c:v>
                </c:pt>
                <c:pt idx="42">
                  <c:v>19.453444550878107</c:v>
                </c:pt>
                <c:pt idx="43">
                  <c:v>19.09920705405283</c:v>
                </c:pt>
                <c:pt idx="44">
                  <c:v>18.746203254677219</c:v>
                </c:pt>
                <c:pt idx="45">
                  <c:v>18.394367305382076</c:v>
                </c:pt>
                <c:pt idx="46">
                  <c:v>18.043633460691161</c:v>
                </c:pt>
                <c:pt idx="47">
                  <c:v>17.69393607725759</c:v>
                </c:pt>
              </c:numCache>
            </c:numRef>
          </c:yVal>
          <c:smooth val="1"/>
          <c:extLst>
            <c:ext xmlns:c16="http://schemas.microsoft.com/office/drawing/2014/chart" uri="{C3380CC4-5D6E-409C-BE32-E72D297353CC}">
              <c16:uniqueId val="{00000001-59CB-4C70-B4D3-873BBC5EBD67}"/>
            </c:ext>
          </c:extLst>
        </c:ser>
        <c:ser>
          <c:idx val="1"/>
          <c:order val="1"/>
          <c:tx>
            <c:v>PA</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Emisiones_USCUSS_NetZero50!$H$252:$BC$252</c:f>
              <c:numCache>
                <c:formatCode>General</c:formatCode>
                <c:ptCount val="4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pt idx="28">
                  <c:v>2051</c:v>
                </c:pt>
                <c:pt idx="29">
                  <c:v>2052</c:v>
                </c:pt>
                <c:pt idx="30">
                  <c:v>2053</c:v>
                </c:pt>
                <c:pt idx="31">
                  <c:v>2054</c:v>
                </c:pt>
                <c:pt idx="32">
                  <c:v>2055</c:v>
                </c:pt>
                <c:pt idx="33">
                  <c:v>2056</c:v>
                </c:pt>
                <c:pt idx="34">
                  <c:v>2057</c:v>
                </c:pt>
                <c:pt idx="35">
                  <c:v>2058</c:v>
                </c:pt>
                <c:pt idx="36">
                  <c:v>2059</c:v>
                </c:pt>
                <c:pt idx="37">
                  <c:v>2060</c:v>
                </c:pt>
                <c:pt idx="38">
                  <c:v>2061</c:v>
                </c:pt>
                <c:pt idx="39">
                  <c:v>2062</c:v>
                </c:pt>
                <c:pt idx="40">
                  <c:v>2063</c:v>
                </c:pt>
                <c:pt idx="41">
                  <c:v>2064</c:v>
                </c:pt>
                <c:pt idx="42">
                  <c:v>2065</c:v>
                </c:pt>
                <c:pt idx="43">
                  <c:v>2066</c:v>
                </c:pt>
                <c:pt idx="44">
                  <c:v>2067</c:v>
                </c:pt>
                <c:pt idx="45">
                  <c:v>2068</c:v>
                </c:pt>
                <c:pt idx="46">
                  <c:v>2069</c:v>
                </c:pt>
                <c:pt idx="47">
                  <c:v>2070</c:v>
                </c:pt>
              </c:numCache>
            </c:numRef>
          </c:xVal>
          <c:yVal>
            <c:numRef>
              <c:f>Emisiones_USCUSS_NetZero50!$H$254:$BC$254</c:f>
              <c:numCache>
                <c:formatCode>General</c:formatCode>
                <c:ptCount val="48"/>
                <c:pt idx="0">
                  <c:v>37.908670564363192</c:v>
                </c:pt>
                <c:pt idx="1">
                  <c:v>37.57457205772964</c:v>
                </c:pt>
                <c:pt idx="2">
                  <c:v>37.243506850860676</c:v>
                </c:pt>
                <c:pt idx="3">
                  <c:v>36.915483568508073</c:v>
                </c:pt>
                <c:pt idx="4">
                  <c:v>36.590419468910909</c:v>
                </c:pt>
                <c:pt idx="5">
                  <c:v>36.268291226505845</c:v>
                </c:pt>
                <c:pt idx="6">
                  <c:v>35.94902714578744</c:v>
                </c:pt>
                <c:pt idx="7">
                  <c:v>35.632638327131232</c:v>
                </c:pt>
                <c:pt idx="8">
                  <c:v>35.319053920162077</c:v>
                </c:pt>
                <c:pt idx="9">
                  <c:v>35.008242835813213</c:v>
                </c:pt>
                <c:pt idx="10">
                  <c:v>34.700172139350173</c:v>
                </c:pt>
                <c:pt idx="11">
                  <c:v>34.394782697242178</c:v>
                </c:pt>
                <c:pt idx="12">
                  <c:v>34.092052038031902</c:v>
                </c:pt>
                <c:pt idx="13">
                  <c:v>33.791928401554074</c:v>
                </c:pt>
                <c:pt idx="14">
                  <c:v>33.494394309151076</c:v>
                </c:pt>
                <c:pt idx="15">
                  <c:v>33.199389504619617</c:v>
                </c:pt>
                <c:pt idx="16">
                  <c:v>32.906892014746155</c:v>
                </c:pt>
                <c:pt idx="17">
                  <c:v>32.616857635159576</c:v>
                </c:pt>
                <c:pt idx="18">
                  <c:v>32.329236467043927</c:v>
                </c:pt>
                <c:pt idx="19">
                  <c:v>32.044003162393096</c:v>
                </c:pt>
                <c:pt idx="20">
                  <c:v>31.761134699261589</c:v>
                </c:pt>
                <c:pt idx="21">
                  <c:v>31.480577521295984</c:v>
                </c:pt>
                <c:pt idx="22">
                  <c:v>31.202318672245145</c:v>
                </c:pt>
                <c:pt idx="23">
                  <c:v>30.926306610749325</c:v>
                </c:pt>
                <c:pt idx="24">
                  <c:v>30.652496819072269</c:v>
                </c:pt>
                <c:pt idx="25">
                  <c:v>30.380893866662269</c:v>
                </c:pt>
                <c:pt idx="26">
                  <c:v>30.111426609367097</c:v>
                </c:pt>
                <c:pt idx="27">
                  <c:v>29.844061631497453</c:v>
                </c:pt>
                <c:pt idx="28">
                  <c:v>29.578801592624625</c:v>
                </c:pt>
                <c:pt idx="29">
                  <c:v>29.315615544578936</c:v>
                </c:pt>
                <c:pt idx="30">
                  <c:v>29.054472880362226</c:v>
                </c:pt>
                <c:pt idx="31">
                  <c:v>28.795343328336802</c:v>
                </c:pt>
                <c:pt idx="32">
                  <c:v>28.538196946554226</c:v>
                </c:pt>
                <c:pt idx="33">
                  <c:v>28.283004117216379</c:v>
                </c:pt>
                <c:pt idx="34">
                  <c:v>28.029735541270316</c:v>
                </c:pt>
                <c:pt idx="35">
                  <c:v>27.778362233119164</c:v>
                </c:pt>
                <c:pt idx="36">
                  <c:v>27.528855515464308</c:v>
                </c:pt>
                <c:pt idx="37">
                  <c:v>27.281187014269925</c:v>
                </c:pt>
                <c:pt idx="38">
                  <c:v>27.047322007007974</c:v>
                </c:pt>
                <c:pt idx="39">
                  <c:v>26.816520408587078</c:v>
                </c:pt>
                <c:pt idx="40">
                  <c:v>26.587340781930877</c:v>
                </c:pt>
                <c:pt idx="41">
                  <c:v>26.359759773814176</c:v>
                </c:pt>
                <c:pt idx="42">
                  <c:v>26.133754317494777</c:v>
                </c:pt>
                <c:pt idx="43">
                  <c:v>25.909301626771761</c:v>
                </c:pt>
                <c:pt idx="44">
                  <c:v>25.686379190083343</c:v>
                </c:pt>
                <c:pt idx="45">
                  <c:v>25.464964764661332</c:v>
                </c:pt>
                <c:pt idx="46">
                  <c:v>25.245036370733363</c:v>
                </c:pt>
                <c:pt idx="47">
                  <c:v>25.02657228577965</c:v>
                </c:pt>
              </c:numCache>
            </c:numRef>
          </c:yVal>
          <c:smooth val="1"/>
          <c:extLst>
            <c:ext xmlns:c16="http://schemas.microsoft.com/office/drawing/2014/chart" uri="{C3380CC4-5D6E-409C-BE32-E72D297353CC}">
              <c16:uniqueId val="{00000003-59CB-4C70-B4D3-873BBC5EBD67}"/>
            </c:ext>
          </c:extLst>
        </c:ser>
        <c:ser>
          <c:idx val="2"/>
          <c:order val="2"/>
          <c:tx>
            <c:v>NT2070</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Emisiones_USCUSS_NetZero50!$H$252:$BC$252</c:f>
              <c:numCache>
                <c:formatCode>General</c:formatCode>
                <c:ptCount val="4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pt idx="28">
                  <c:v>2051</c:v>
                </c:pt>
                <c:pt idx="29">
                  <c:v>2052</c:v>
                </c:pt>
                <c:pt idx="30">
                  <c:v>2053</c:v>
                </c:pt>
                <c:pt idx="31">
                  <c:v>2054</c:v>
                </c:pt>
                <c:pt idx="32">
                  <c:v>2055</c:v>
                </c:pt>
                <c:pt idx="33">
                  <c:v>2056</c:v>
                </c:pt>
                <c:pt idx="34">
                  <c:v>2057</c:v>
                </c:pt>
                <c:pt idx="35">
                  <c:v>2058</c:v>
                </c:pt>
                <c:pt idx="36">
                  <c:v>2059</c:v>
                </c:pt>
                <c:pt idx="37">
                  <c:v>2060</c:v>
                </c:pt>
                <c:pt idx="38">
                  <c:v>2061</c:v>
                </c:pt>
                <c:pt idx="39">
                  <c:v>2062</c:v>
                </c:pt>
                <c:pt idx="40">
                  <c:v>2063</c:v>
                </c:pt>
                <c:pt idx="41">
                  <c:v>2064</c:v>
                </c:pt>
                <c:pt idx="42">
                  <c:v>2065</c:v>
                </c:pt>
                <c:pt idx="43">
                  <c:v>2066</c:v>
                </c:pt>
                <c:pt idx="44">
                  <c:v>2067</c:v>
                </c:pt>
                <c:pt idx="45">
                  <c:v>2068</c:v>
                </c:pt>
                <c:pt idx="46">
                  <c:v>2069</c:v>
                </c:pt>
                <c:pt idx="47">
                  <c:v>2070</c:v>
                </c:pt>
              </c:numCache>
            </c:numRef>
          </c:xVal>
          <c:yVal>
            <c:numRef>
              <c:f>Emisiones_USCUSS_NetZero50!$H$255:$BC$255</c:f>
              <c:numCache>
                <c:formatCode>General</c:formatCode>
                <c:ptCount val="48"/>
                <c:pt idx="0">
                  <c:v>37.36060512720492</c:v>
                </c:pt>
                <c:pt idx="1">
                  <c:v>36.945125092217317</c:v>
                </c:pt>
                <c:pt idx="2">
                  <c:v>36.533682391343483</c:v>
                </c:pt>
                <c:pt idx="3">
                  <c:v>36.126220842137499</c:v>
                </c:pt>
                <c:pt idx="4">
                  <c:v>35.722608557508465</c:v>
                </c:pt>
                <c:pt idx="5">
                  <c:v>35.322766470783414</c:v>
                </c:pt>
                <c:pt idx="6">
                  <c:v>34.926557825897497</c:v>
                </c:pt>
                <c:pt idx="7">
                  <c:v>34.533915895861696</c:v>
                </c:pt>
                <c:pt idx="8">
                  <c:v>34.144674823802269</c:v>
                </c:pt>
                <c:pt idx="9">
                  <c:v>33.758685660691548</c:v>
                </c:pt>
                <c:pt idx="10">
                  <c:v>33.375768341798207</c:v>
                </c:pt>
                <c:pt idx="11">
                  <c:v>32.995680508849681</c:v>
                </c:pt>
                <c:pt idx="12">
                  <c:v>32.618174771562956</c:v>
                </c:pt>
                <c:pt idx="13">
                  <c:v>32.242931315768963</c:v>
                </c:pt>
                <c:pt idx="14">
                  <c:v>31.869629202649527</c:v>
                </c:pt>
                <c:pt idx="15">
                  <c:v>31.497893058408284</c:v>
                </c:pt>
                <c:pt idx="16">
                  <c:v>31.127420994106803</c:v>
                </c:pt>
                <c:pt idx="17">
                  <c:v>30.757996251777019</c:v>
                </c:pt>
                <c:pt idx="18">
                  <c:v>30.389591104316143</c:v>
                </c:pt>
                <c:pt idx="19">
                  <c:v>30.022469948214901</c:v>
                </c:pt>
                <c:pt idx="20">
                  <c:v>29.657182772392964</c:v>
                </c:pt>
                <c:pt idx="21">
                  <c:v>29.294457833237292</c:v>
                </c:pt>
                <c:pt idx="22">
                  <c:v>28.935117948964582</c:v>
                </c:pt>
                <c:pt idx="23">
                  <c:v>28.579823828156954</c:v>
                </c:pt>
                <c:pt idx="24">
                  <c:v>28.228993090890739</c:v>
                </c:pt>
                <c:pt idx="25">
                  <c:v>27.882806589949784</c:v>
                </c:pt>
                <c:pt idx="26">
                  <c:v>27.541127890992382</c:v>
                </c:pt>
                <c:pt idx="27">
                  <c:v>27.203700292615817</c:v>
                </c:pt>
                <c:pt idx="28">
                  <c:v>26.870228714183057</c:v>
                </c:pt>
                <c:pt idx="29">
                  <c:v>26.559090066497951</c:v>
                </c:pt>
                <c:pt idx="30">
                  <c:v>26.25374532053371</c:v>
                </c:pt>
                <c:pt idx="31">
                  <c:v>25.950272131585891</c:v>
                </c:pt>
                <c:pt idx="32">
                  <c:v>25.648687614223441</c:v>
                </c:pt>
                <c:pt idx="33">
                  <c:v>25.348995468577264</c:v>
                </c:pt>
                <c:pt idx="34">
                  <c:v>25.051188174001723</c:v>
                </c:pt>
                <c:pt idx="35">
                  <c:v>24.755249357180304</c:v>
                </c:pt>
                <c:pt idx="36">
                  <c:v>24.461155869906154</c:v>
                </c:pt>
                <c:pt idx="37">
                  <c:v>24.168879608793151</c:v>
                </c:pt>
                <c:pt idx="38">
                  <c:v>23.878388844504194</c:v>
                </c:pt>
                <c:pt idx="39">
                  <c:v>23.589649338091149</c:v>
                </c:pt>
                <c:pt idx="40">
                  <c:v>23.302625108887028</c:v>
                </c:pt>
                <c:pt idx="41">
                  <c:v>23.017279028224369</c:v>
                </c:pt>
                <c:pt idx="42">
                  <c:v>22.733573232537246</c:v>
                </c:pt>
                <c:pt idx="43">
                  <c:v>22.451469459141904</c:v>
                </c:pt>
                <c:pt idx="44">
                  <c:v>22.170929253027577</c:v>
                </c:pt>
                <c:pt idx="45">
                  <c:v>21.891914089850172</c:v>
                </c:pt>
                <c:pt idx="46">
                  <c:v>21.614385550710214</c:v>
                </c:pt>
                <c:pt idx="47">
                  <c:v>21.338305335653715</c:v>
                </c:pt>
              </c:numCache>
            </c:numRef>
          </c:yVal>
          <c:smooth val="1"/>
          <c:extLst>
            <c:ext xmlns:c16="http://schemas.microsoft.com/office/drawing/2014/chart" uri="{C3380CC4-5D6E-409C-BE32-E72D297353CC}">
              <c16:uniqueId val="{00000005-59CB-4C70-B4D3-873BBC5EBD67}"/>
            </c:ext>
          </c:extLst>
        </c:ser>
        <c:ser>
          <c:idx val="3"/>
          <c:order val="3"/>
          <c:tx>
            <c:v>BAU</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Emisiones_USCUSS_NetZero50!$H$252:$BC$252</c:f>
              <c:numCache>
                <c:formatCode>General</c:formatCode>
                <c:ptCount val="4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pt idx="28">
                  <c:v>2051</c:v>
                </c:pt>
                <c:pt idx="29">
                  <c:v>2052</c:v>
                </c:pt>
                <c:pt idx="30">
                  <c:v>2053</c:v>
                </c:pt>
                <c:pt idx="31">
                  <c:v>2054</c:v>
                </c:pt>
                <c:pt idx="32">
                  <c:v>2055</c:v>
                </c:pt>
                <c:pt idx="33">
                  <c:v>2056</c:v>
                </c:pt>
                <c:pt idx="34">
                  <c:v>2057</c:v>
                </c:pt>
                <c:pt idx="35">
                  <c:v>2058</c:v>
                </c:pt>
                <c:pt idx="36">
                  <c:v>2059</c:v>
                </c:pt>
                <c:pt idx="37">
                  <c:v>2060</c:v>
                </c:pt>
                <c:pt idx="38">
                  <c:v>2061</c:v>
                </c:pt>
                <c:pt idx="39">
                  <c:v>2062</c:v>
                </c:pt>
                <c:pt idx="40">
                  <c:v>2063</c:v>
                </c:pt>
                <c:pt idx="41">
                  <c:v>2064</c:v>
                </c:pt>
                <c:pt idx="42">
                  <c:v>2065</c:v>
                </c:pt>
                <c:pt idx="43">
                  <c:v>2066</c:v>
                </c:pt>
                <c:pt idx="44">
                  <c:v>2067</c:v>
                </c:pt>
                <c:pt idx="45">
                  <c:v>2068</c:v>
                </c:pt>
                <c:pt idx="46">
                  <c:v>2069</c:v>
                </c:pt>
                <c:pt idx="47">
                  <c:v>2070</c:v>
                </c:pt>
              </c:numCache>
            </c:numRef>
          </c:xVal>
          <c:yVal>
            <c:numRef>
              <c:f>Emisiones_USCUSS_NetZero50!$H$256:$BC$256</c:f>
              <c:numCache>
                <c:formatCode>General</c:formatCode>
                <c:ptCount val="48"/>
                <c:pt idx="0">
                  <c:v>39.530486272892155</c:v>
                </c:pt>
                <c:pt idx="1">
                  <c:v>39.374942599428756</c:v>
                </c:pt>
                <c:pt idx="2">
                  <c:v>39.121648674493947</c:v>
                </c:pt>
                <c:pt idx="3">
                  <c:v>38.903275629216495</c:v>
                </c:pt>
                <c:pt idx="4">
                  <c:v>38.797543691280808</c:v>
                </c:pt>
                <c:pt idx="5">
                  <c:v>38.583442870180832</c:v>
                </c:pt>
                <c:pt idx="6">
                  <c:v>38.311530947409679</c:v>
                </c:pt>
                <c:pt idx="7">
                  <c:v>38.163632073923054</c:v>
                </c:pt>
                <c:pt idx="8">
                  <c:v>38.067202252039699</c:v>
                </c:pt>
                <c:pt idx="9">
                  <c:v>37.813960658204941</c:v>
                </c:pt>
                <c:pt idx="10">
                  <c:v>37.688725167991045</c:v>
                </c:pt>
                <c:pt idx="11">
                  <c:v>37.461045585535089</c:v>
                </c:pt>
                <c:pt idx="12">
                  <c:v>37.299388882539773</c:v>
                </c:pt>
                <c:pt idx="13">
                  <c:v>37.161736656224797</c:v>
                </c:pt>
                <c:pt idx="14">
                  <c:v>36.977401901101437</c:v>
                </c:pt>
                <c:pt idx="15">
                  <c:v>36.833735494740544</c:v>
                </c:pt>
                <c:pt idx="16">
                  <c:v>36.710377417172687</c:v>
                </c:pt>
                <c:pt idx="17">
                  <c:v>36.533612130977417</c:v>
                </c:pt>
                <c:pt idx="18">
                  <c:v>36.394368147566077</c:v>
                </c:pt>
                <c:pt idx="19">
                  <c:v>36.242338985128924</c:v>
                </c:pt>
                <c:pt idx="20">
                  <c:v>36.044125506633954</c:v>
                </c:pt>
                <c:pt idx="21">
                  <c:v>35.951515851041513</c:v>
                </c:pt>
                <c:pt idx="22">
                  <c:v>35.76868911214202</c:v>
                </c:pt>
                <c:pt idx="23">
                  <c:v>35.67312929209325</c:v>
                </c:pt>
                <c:pt idx="24">
                  <c:v>35.472844507430686</c:v>
                </c:pt>
                <c:pt idx="25">
                  <c:v>35.314797564526771</c:v>
                </c:pt>
                <c:pt idx="26">
                  <c:v>35.169759061554807</c:v>
                </c:pt>
                <c:pt idx="27">
                  <c:v>35.012582584485955</c:v>
                </c:pt>
                <c:pt idx="28">
                  <c:v>34.821961689614945</c:v>
                </c:pt>
                <c:pt idx="29">
                  <c:v>34.673355670362156</c:v>
                </c:pt>
                <c:pt idx="30">
                  <c:v>34.524617771977404</c:v>
                </c:pt>
                <c:pt idx="31">
                  <c:v>34.378395597689391</c:v>
                </c:pt>
                <c:pt idx="32">
                  <c:v>34.231763956725679</c:v>
                </c:pt>
                <c:pt idx="33">
                  <c:v>34.083548310570883</c:v>
                </c:pt>
                <c:pt idx="34">
                  <c:v>33.936801175296445</c:v>
                </c:pt>
                <c:pt idx="35">
                  <c:v>33.789690857950518</c:v>
                </c:pt>
                <c:pt idx="36">
                  <c:v>33.642796111678791</c:v>
                </c:pt>
                <c:pt idx="37">
                  <c:v>33.499256372715912</c:v>
                </c:pt>
                <c:pt idx="38">
                  <c:v>33.352098628397698</c:v>
                </c:pt>
                <c:pt idx="39">
                  <c:v>33.207277032356046</c:v>
                </c:pt>
                <c:pt idx="40">
                  <c:v>33.058977694764152</c:v>
                </c:pt>
                <c:pt idx="41">
                  <c:v>32.914118597108221</c:v>
                </c:pt>
                <c:pt idx="42">
                  <c:v>32.770043219110931</c:v>
                </c:pt>
                <c:pt idx="43">
                  <c:v>32.625924730267613</c:v>
                </c:pt>
                <c:pt idx="44">
                  <c:v>32.482592207223441</c:v>
                </c:pt>
                <c:pt idx="45">
                  <c:v>32.342522581749314</c:v>
                </c:pt>
                <c:pt idx="46">
                  <c:v>32.20287580447814</c:v>
                </c:pt>
                <c:pt idx="47">
                  <c:v>32.06373629447971</c:v>
                </c:pt>
              </c:numCache>
            </c:numRef>
          </c:yVal>
          <c:smooth val="1"/>
          <c:extLst>
            <c:ext xmlns:c16="http://schemas.microsoft.com/office/drawing/2014/chart" uri="{C3380CC4-5D6E-409C-BE32-E72D297353CC}">
              <c16:uniqueId val="{00000007-59CB-4C70-B4D3-873BBC5EBD67}"/>
            </c:ext>
          </c:extLst>
        </c:ser>
        <c:dLbls>
          <c:showLegendKey val="0"/>
          <c:showVal val="0"/>
          <c:showCatName val="0"/>
          <c:showSerName val="0"/>
          <c:showPercent val="0"/>
          <c:showBubbleSize val="0"/>
        </c:dLbls>
        <c:axId val="914922728"/>
        <c:axId val="746635736"/>
      </c:scatterChart>
      <c:valAx>
        <c:axId val="9149227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Año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635736"/>
        <c:crosses val="autoZero"/>
        <c:crossBetween val="midCat"/>
      </c:valAx>
      <c:valAx>
        <c:axId val="746635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Mton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9227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10.xml"/><Relationship Id="rId18" Type="http://schemas.openxmlformats.org/officeDocument/2006/relationships/chart" Target="../charts/chart14.xml"/><Relationship Id="rId26" Type="http://schemas.openxmlformats.org/officeDocument/2006/relationships/chart" Target="../charts/chart22.xml"/><Relationship Id="rId21" Type="http://schemas.openxmlformats.org/officeDocument/2006/relationships/chart" Target="../charts/chart17.xml"/><Relationship Id="rId34" Type="http://schemas.openxmlformats.org/officeDocument/2006/relationships/chart" Target="../charts/chart29.xml"/><Relationship Id="rId7" Type="http://schemas.openxmlformats.org/officeDocument/2006/relationships/chart" Target="../charts/chart5.xml"/><Relationship Id="rId12" Type="http://schemas.openxmlformats.org/officeDocument/2006/relationships/image" Target="../media/image3.png"/><Relationship Id="rId17" Type="http://schemas.openxmlformats.org/officeDocument/2006/relationships/image" Target="../media/image4.png"/><Relationship Id="rId25" Type="http://schemas.openxmlformats.org/officeDocument/2006/relationships/chart" Target="../charts/chart21.xml"/><Relationship Id="rId33" Type="http://schemas.openxmlformats.org/officeDocument/2006/relationships/chart" Target="../charts/chart28.xml"/><Relationship Id="rId2" Type="http://schemas.openxmlformats.org/officeDocument/2006/relationships/image" Target="../media/image1.png"/><Relationship Id="rId16" Type="http://schemas.openxmlformats.org/officeDocument/2006/relationships/chart" Target="../charts/chart13.xml"/><Relationship Id="rId20" Type="http://schemas.openxmlformats.org/officeDocument/2006/relationships/chart" Target="../charts/chart16.xml"/><Relationship Id="rId29" Type="http://schemas.openxmlformats.org/officeDocument/2006/relationships/chart" Target="../charts/chart24.xml"/><Relationship Id="rId1" Type="http://schemas.openxmlformats.org/officeDocument/2006/relationships/chart" Target="../charts/chart1.xml"/><Relationship Id="rId6" Type="http://schemas.openxmlformats.org/officeDocument/2006/relationships/image" Target="../media/image2.png"/><Relationship Id="rId11" Type="http://schemas.openxmlformats.org/officeDocument/2006/relationships/chart" Target="../charts/chart9.xml"/><Relationship Id="rId24" Type="http://schemas.openxmlformats.org/officeDocument/2006/relationships/chart" Target="../charts/chart20.xml"/><Relationship Id="rId32" Type="http://schemas.openxmlformats.org/officeDocument/2006/relationships/chart" Target="../charts/chart27.xml"/><Relationship Id="rId37" Type="http://schemas.openxmlformats.org/officeDocument/2006/relationships/chart" Target="../charts/chart32.xml"/><Relationship Id="rId5" Type="http://schemas.openxmlformats.org/officeDocument/2006/relationships/chart" Target="../charts/chart4.xml"/><Relationship Id="rId15" Type="http://schemas.openxmlformats.org/officeDocument/2006/relationships/chart" Target="../charts/chart12.xml"/><Relationship Id="rId23" Type="http://schemas.openxmlformats.org/officeDocument/2006/relationships/chart" Target="../charts/chart19.xml"/><Relationship Id="rId28" Type="http://schemas.openxmlformats.org/officeDocument/2006/relationships/image" Target="../media/image5.png"/><Relationship Id="rId36" Type="http://schemas.openxmlformats.org/officeDocument/2006/relationships/chart" Target="../charts/chart31.xml"/><Relationship Id="rId10" Type="http://schemas.openxmlformats.org/officeDocument/2006/relationships/chart" Target="../charts/chart8.xml"/><Relationship Id="rId19" Type="http://schemas.openxmlformats.org/officeDocument/2006/relationships/chart" Target="../charts/chart15.xml"/><Relationship Id="rId31" Type="http://schemas.openxmlformats.org/officeDocument/2006/relationships/chart" Target="../charts/chart26.xml"/><Relationship Id="rId4" Type="http://schemas.openxmlformats.org/officeDocument/2006/relationships/chart" Target="../charts/chart3.xml"/><Relationship Id="rId9" Type="http://schemas.openxmlformats.org/officeDocument/2006/relationships/chart" Target="../charts/chart7.xml"/><Relationship Id="rId14" Type="http://schemas.openxmlformats.org/officeDocument/2006/relationships/chart" Target="../charts/chart11.xml"/><Relationship Id="rId22" Type="http://schemas.openxmlformats.org/officeDocument/2006/relationships/chart" Target="../charts/chart18.xml"/><Relationship Id="rId27" Type="http://schemas.openxmlformats.org/officeDocument/2006/relationships/chart" Target="../charts/chart23.xml"/><Relationship Id="rId30" Type="http://schemas.openxmlformats.org/officeDocument/2006/relationships/chart" Target="../charts/chart25.xml"/><Relationship Id="rId35" Type="http://schemas.openxmlformats.org/officeDocument/2006/relationships/chart" Target="../charts/chart30.xml"/><Relationship Id="rId8" Type="http://schemas.openxmlformats.org/officeDocument/2006/relationships/chart" Target="../charts/chart6.xml"/><Relationship Id="rId3"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5.xml"/><Relationship Id="rId2" Type="http://schemas.openxmlformats.org/officeDocument/2006/relationships/chart" Target="../charts/chart34.xml"/><Relationship Id="rId1" Type="http://schemas.openxmlformats.org/officeDocument/2006/relationships/chart" Target="../charts/chart3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76201</xdr:rowOff>
    </xdr:from>
    <xdr:to>
      <xdr:col>6</xdr:col>
      <xdr:colOff>350520</xdr:colOff>
      <xdr:row>21</xdr:row>
      <xdr:rowOff>22861</xdr:rowOff>
    </xdr:to>
    <xdr:graphicFrame macro="">
      <xdr:nvGraphicFramePr>
        <xdr:cNvPr id="2" name="Gráfico 1">
          <a:extLst>
            <a:ext uri="{FF2B5EF4-FFF2-40B4-BE49-F238E27FC236}">
              <a16:creationId xmlns:a16="http://schemas.microsoft.com/office/drawing/2014/main" id="{8C4D49F8-E1AF-49AA-8BD4-376A736D4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22</xdr:row>
      <xdr:rowOff>7620</xdr:rowOff>
    </xdr:from>
    <xdr:to>
      <xdr:col>6</xdr:col>
      <xdr:colOff>262890</xdr:colOff>
      <xdr:row>29</xdr:row>
      <xdr:rowOff>73457</xdr:rowOff>
    </xdr:to>
    <xdr:pic>
      <xdr:nvPicPr>
        <xdr:cNvPr id="4" name="Imagen 3">
          <a:extLst>
            <a:ext uri="{FF2B5EF4-FFF2-40B4-BE49-F238E27FC236}">
              <a16:creationId xmlns:a16="http://schemas.microsoft.com/office/drawing/2014/main" id="{18FE2588-361C-DD53-1DA4-200A9D756383}"/>
            </a:ext>
          </a:extLst>
        </xdr:cNvPr>
        <xdr:cNvPicPr>
          <a:picLocks noChangeAspect="1"/>
        </xdr:cNvPicPr>
      </xdr:nvPicPr>
      <xdr:blipFill rotWithShape="1">
        <a:blip xmlns:r="http://schemas.openxmlformats.org/officeDocument/2006/relationships" r:embed="rId2"/>
        <a:srcRect t="58000"/>
        <a:stretch/>
      </xdr:blipFill>
      <xdr:spPr>
        <a:xfrm>
          <a:off x="0" y="4030980"/>
          <a:ext cx="5052060" cy="1332027"/>
        </a:xfrm>
        <a:prstGeom prst="rect">
          <a:avLst/>
        </a:prstGeom>
      </xdr:spPr>
    </xdr:pic>
    <xdr:clientData/>
  </xdr:twoCellAnchor>
  <xdr:twoCellAnchor>
    <xdr:from>
      <xdr:col>12</xdr:col>
      <xdr:colOff>480060</xdr:colOff>
      <xdr:row>1</xdr:row>
      <xdr:rowOff>76200</xdr:rowOff>
    </xdr:from>
    <xdr:to>
      <xdr:col>18</xdr:col>
      <xdr:colOff>304800</xdr:colOff>
      <xdr:row>21</xdr:row>
      <xdr:rowOff>30480</xdr:rowOff>
    </xdr:to>
    <xdr:graphicFrame macro="">
      <xdr:nvGraphicFramePr>
        <xdr:cNvPr id="6" name="Gráfico 5">
          <a:extLst>
            <a:ext uri="{FF2B5EF4-FFF2-40B4-BE49-F238E27FC236}">
              <a16:creationId xmlns:a16="http://schemas.microsoft.com/office/drawing/2014/main" id="{D0F39911-ED46-4919-A9F3-AAE0181C8C3E}"/>
            </a:ext>
            <a:ext uri="{147F2762-F138-4A5C-976F-8EAC2B608ADB}">
              <a16:predDERef xmlns:a16="http://schemas.microsoft.com/office/drawing/2014/main" pred="{18FE2588-361C-DD53-1DA4-200A9D7563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365760</xdr:colOff>
      <xdr:row>1</xdr:row>
      <xdr:rowOff>76200</xdr:rowOff>
    </xdr:from>
    <xdr:to>
      <xdr:col>12</xdr:col>
      <xdr:colOff>449580</xdr:colOff>
      <xdr:row>21</xdr:row>
      <xdr:rowOff>22860</xdr:rowOff>
    </xdr:to>
    <xdr:graphicFrame macro="">
      <xdr:nvGraphicFramePr>
        <xdr:cNvPr id="7" name="Gráfico 6">
          <a:extLst>
            <a:ext uri="{FF2B5EF4-FFF2-40B4-BE49-F238E27FC236}">
              <a16:creationId xmlns:a16="http://schemas.microsoft.com/office/drawing/2014/main" id="{AD113BD7-3E88-4AB8-826D-619109B42187}"/>
            </a:ext>
            <a:ext uri="{147F2762-F138-4A5C-976F-8EAC2B608ADB}">
              <a16:predDERef xmlns:a16="http://schemas.microsoft.com/office/drawing/2014/main" pred="{D0F39911-ED46-4919-A9F3-AAE0181C8C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304800</xdr:colOff>
      <xdr:row>1</xdr:row>
      <xdr:rowOff>68580</xdr:rowOff>
    </xdr:from>
    <xdr:to>
      <xdr:col>24</xdr:col>
      <xdr:colOff>403860</xdr:colOff>
      <xdr:row>21</xdr:row>
      <xdr:rowOff>30480</xdr:rowOff>
    </xdr:to>
    <xdr:graphicFrame macro="">
      <xdr:nvGraphicFramePr>
        <xdr:cNvPr id="9" name="Gráfico 8">
          <a:extLst>
            <a:ext uri="{FF2B5EF4-FFF2-40B4-BE49-F238E27FC236}">
              <a16:creationId xmlns:a16="http://schemas.microsoft.com/office/drawing/2014/main" id="{012C1AD2-9C70-4B28-A8BD-4A610D45E5D2}"/>
            </a:ext>
            <a:ext uri="{147F2762-F138-4A5C-976F-8EAC2B608ADB}">
              <a16:predDERef xmlns:a16="http://schemas.microsoft.com/office/drawing/2014/main" pred="{AD113BD7-3E88-4AB8-826D-619109B42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76200</xdr:colOff>
      <xdr:row>51</xdr:row>
      <xdr:rowOff>129541</xdr:rowOff>
    </xdr:from>
    <xdr:to>
      <xdr:col>5</xdr:col>
      <xdr:colOff>224790</xdr:colOff>
      <xdr:row>59</xdr:row>
      <xdr:rowOff>148591</xdr:rowOff>
    </xdr:to>
    <xdr:pic>
      <xdr:nvPicPr>
        <xdr:cNvPr id="11" name="Imagen 10">
          <a:extLst>
            <a:ext uri="{FF2B5EF4-FFF2-40B4-BE49-F238E27FC236}">
              <a16:creationId xmlns:a16="http://schemas.microsoft.com/office/drawing/2014/main" id="{036423DD-0893-FC68-659F-B3E36200BED8}"/>
            </a:ext>
          </a:extLst>
        </xdr:cNvPr>
        <xdr:cNvPicPr>
          <a:picLocks noChangeAspect="1"/>
        </xdr:cNvPicPr>
      </xdr:nvPicPr>
      <xdr:blipFill rotWithShape="1">
        <a:blip xmlns:r="http://schemas.openxmlformats.org/officeDocument/2006/relationships" r:embed="rId6"/>
        <a:srcRect l="8411" t="53695" r="11312" b="2762"/>
        <a:stretch/>
      </xdr:blipFill>
      <xdr:spPr>
        <a:xfrm>
          <a:off x="76200" y="9456421"/>
          <a:ext cx="4145280" cy="1470660"/>
        </a:xfrm>
        <a:prstGeom prst="rect">
          <a:avLst/>
        </a:prstGeom>
      </xdr:spPr>
    </xdr:pic>
    <xdr:clientData/>
  </xdr:twoCellAnchor>
  <xdr:twoCellAnchor>
    <xdr:from>
      <xdr:col>0</xdr:col>
      <xdr:colOff>7620</xdr:colOff>
      <xdr:row>32</xdr:row>
      <xdr:rowOff>83820</xdr:rowOff>
    </xdr:from>
    <xdr:to>
      <xdr:col>6</xdr:col>
      <xdr:colOff>457200</xdr:colOff>
      <xdr:row>51</xdr:row>
      <xdr:rowOff>15240</xdr:rowOff>
    </xdr:to>
    <xdr:graphicFrame macro="">
      <xdr:nvGraphicFramePr>
        <xdr:cNvPr id="12" name="Gráfico 11">
          <a:extLst>
            <a:ext uri="{FF2B5EF4-FFF2-40B4-BE49-F238E27FC236}">
              <a16:creationId xmlns:a16="http://schemas.microsoft.com/office/drawing/2014/main" id="{26927A69-D295-4B62-BB1B-1E831600AE39}"/>
            </a:ext>
            <a:ext uri="{147F2762-F138-4A5C-976F-8EAC2B608ADB}">
              <a16:predDERef xmlns:a16="http://schemas.microsoft.com/office/drawing/2014/main" pred="{036423DD-0893-FC68-659F-B3E36200B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464820</xdr:colOff>
      <xdr:row>32</xdr:row>
      <xdr:rowOff>83820</xdr:rowOff>
    </xdr:from>
    <xdr:to>
      <xdr:col>12</xdr:col>
      <xdr:colOff>327660</xdr:colOff>
      <xdr:row>51</xdr:row>
      <xdr:rowOff>7620</xdr:rowOff>
    </xdr:to>
    <xdr:graphicFrame macro="">
      <xdr:nvGraphicFramePr>
        <xdr:cNvPr id="13" name="Gráfico 12">
          <a:extLst>
            <a:ext uri="{FF2B5EF4-FFF2-40B4-BE49-F238E27FC236}">
              <a16:creationId xmlns:a16="http://schemas.microsoft.com/office/drawing/2014/main" id="{56FA8BBA-9097-4165-8AD8-0F49BD2F5232}"/>
            </a:ext>
            <a:ext uri="{147F2762-F138-4A5C-976F-8EAC2B608ADB}">
              <a16:predDERef xmlns:a16="http://schemas.microsoft.com/office/drawing/2014/main" pred="{26927A69-D295-4B62-BB1B-1E831600A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350520</xdr:colOff>
      <xdr:row>32</xdr:row>
      <xdr:rowOff>83820</xdr:rowOff>
    </xdr:from>
    <xdr:to>
      <xdr:col>18</xdr:col>
      <xdr:colOff>533400</xdr:colOff>
      <xdr:row>51</xdr:row>
      <xdr:rowOff>15240</xdr:rowOff>
    </xdr:to>
    <xdr:graphicFrame macro="">
      <xdr:nvGraphicFramePr>
        <xdr:cNvPr id="14" name="Gráfico 13">
          <a:extLst>
            <a:ext uri="{FF2B5EF4-FFF2-40B4-BE49-F238E27FC236}">
              <a16:creationId xmlns:a16="http://schemas.microsoft.com/office/drawing/2014/main" id="{D6CEA749-2C04-4013-8004-D27F5B7C1394}"/>
            </a:ext>
            <a:ext uri="{147F2762-F138-4A5C-976F-8EAC2B608ADB}">
              <a16:predDERef xmlns:a16="http://schemas.microsoft.com/office/drawing/2014/main" pred="{56FA8BBA-9097-4165-8AD8-0F49BD2F5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548640</xdr:colOff>
      <xdr:row>32</xdr:row>
      <xdr:rowOff>68580</xdr:rowOff>
    </xdr:from>
    <xdr:to>
      <xdr:col>24</xdr:col>
      <xdr:colOff>617220</xdr:colOff>
      <xdr:row>51</xdr:row>
      <xdr:rowOff>15240</xdr:rowOff>
    </xdr:to>
    <xdr:graphicFrame macro="">
      <xdr:nvGraphicFramePr>
        <xdr:cNvPr id="15" name="Gráfico 14">
          <a:extLst>
            <a:ext uri="{FF2B5EF4-FFF2-40B4-BE49-F238E27FC236}">
              <a16:creationId xmlns:a16="http://schemas.microsoft.com/office/drawing/2014/main" id="{B2A4E64A-8E4E-424B-8B6A-E2FF2EE0404D}"/>
            </a:ext>
            <a:ext uri="{147F2762-F138-4A5C-976F-8EAC2B608ADB}">
              <a16:predDERef xmlns:a16="http://schemas.microsoft.com/office/drawing/2014/main" pred="{D6CEA749-2C04-4013-8004-D27F5B7C1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22860</xdr:colOff>
      <xdr:row>63</xdr:row>
      <xdr:rowOff>7620</xdr:rowOff>
    </xdr:from>
    <xdr:to>
      <xdr:col>6</xdr:col>
      <xdr:colOff>403860</xdr:colOff>
      <xdr:row>83</xdr:row>
      <xdr:rowOff>7620</xdr:rowOff>
    </xdr:to>
    <xdr:graphicFrame macro="">
      <xdr:nvGraphicFramePr>
        <xdr:cNvPr id="16" name="Gráfico 15">
          <a:extLst>
            <a:ext uri="{FF2B5EF4-FFF2-40B4-BE49-F238E27FC236}">
              <a16:creationId xmlns:a16="http://schemas.microsoft.com/office/drawing/2014/main" id="{50A966A0-063B-4F64-9E65-D4944E9EA216}"/>
            </a:ext>
            <a:ext uri="{147F2762-F138-4A5C-976F-8EAC2B608ADB}">
              <a16:predDERef xmlns:a16="http://schemas.microsoft.com/office/drawing/2014/main" pred="{B2A4E64A-8E4E-424B-8B6A-E2FF2EE04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60960</xdr:colOff>
      <xdr:row>83</xdr:row>
      <xdr:rowOff>144780</xdr:rowOff>
    </xdr:from>
    <xdr:to>
      <xdr:col>5</xdr:col>
      <xdr:colOff>720090</xdr:colOff>
      <xdr:row>91</xdr:row>
      <xdr:rowOff>152400</xdr:rowOff>
    </xdr:to>
    <xdr:pic>
      <xdr:nvPicPr>
        <xdr:cNvPr id="18" name="Imagen 17">
          <a:extLst>
            <a:ext uri="{FF2B5EF4-FFF2-40B4-BE49-F238E27FC236}">
              <a16:creationId xmlns:a16="http://schemas.microsoft.com/office/drawing/2014/main" id="{073EB56A-FF93-DB10-9E03-20C1C43795E8}"/>
            </a:ext>
          </a:extLst>
        </xdr:cNvPr>
        <xdr:cNvPicPr>
          <a:picLocks noChangeAspect="1"/>
        </xdr:cNvPicPr>
      </xdr:nvPicPr>
      <xdr:blipFill rotWithShape="1">
        <a:blip xmlns:r="http://schemas.openxmlformats.org/officeDocument/2006/relationships" r:embed="rId12"/>
        <a:srcRect l="4146" t="57719" r="5370" b="2209"/>
        <a:stretch/>
      </xdr:blipFill>
      <xdr:spPr>
        <a:xfrm>
          <a:off x="60960" y="15323820"/>
          <a:ext cx="4655820" cy="1470660"/>
        </a:xfrm>
        <a:prstGeom prst="rect">
          <a:avLst/>
        </a:prstGeom>
      </xdr:spPr>
    </xdr:pic>
    <xdr:clientData/>
  </xdr:twoCellAnchor>
  <xdr:twoCellAnchor>
    <xdr:from>
      <xdr:col>6</xdr:col>
      <xdr:colOff>426720</xdr:colOff>
      <xdr:row>63</xdr:row>
      <xdr:rowOff>0</xdr:rowOff>
    </xdr:from>
    <xdr:to>
      <xdr:col>12</xdr:col>
      <xdr:colOff>396240</xdr:colOff>
      <xdr:row>83</xdr:row>
      <xdr:rowOff>0</xdr:rowOff>
    </xdr:to>
    <xdr:graphicFrame macro="">
      <xdr:nvGraphicFramePr>
        <xdr:cNvPr id="19" name="Gráfico 18">
          <a:extLst>
            <a:ext uri="{FF2B5EF4-FFF2-40B4-BE49-F238E27FC236}">
              <a16:creationId xmlns:a16="http://schemas.microsoft.com/office/drawing/2014/main" id="{3767DDC4-A413-4482-B6A0-67644BA62D97}"/>
            </a:ext>
            <a:ext uri="{147F2762-F138-4A5C-976F-8EAC2B608ADB}">
              <a16:predDERef xmlns:a16="http://schemas.microsoft.com/office/drawing/2014/main" pred="{073EB56A-FF93-DB10-9E03-20C1C4379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419100</xdr:colOff>
      <xdr:row>63</xdr:row>
      <xdr:rowOff>0</xdr:rowOff>
    </xdr:from>
    <xdr:to>
      <xdr:col>19</xdr:col>
      <xdr:colOff>236220</xdr:colOff>
      <xdr:row>83</xdr:row>
      <xdr:rowOff>15240</xdr:rowOff>
    </xdr:to>
    <xdr:graphicFrame macro="">
      <xdr:nvGraphicFramePr>
        <xdr:cNvPr id="20" name="Gráfico 19">
          <a:extLst>
            <a:ext uri="{FF2B5EF4-FFF2-40B4-BE49-F238E27FC236}">
              <a16:creationId xmlns:a16="http://schemas.microsoft.com/office/drawing/2014/main" id="{C22ED7FE-C563-480A-B7C1-95B6AA4ACAE3}"/>
            </a:ext>
            <a:ext uri="{147F2762-F138-4A5C-976F-8EAC2B608ADB}">
              <a16:predDERef xmlns:a16="http://schemas.microsoft.com/office/drawing/2014/main" pred="{3767DDC4-A413-4482-B6A0-67644BA62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251460</xdr:colOff>
      <xdr:row>63</xdr:row>
      <xdr:rowOff>0</xdr:rowOff>
    </xdr:from>
    <xdr:to>
      <xdr:col>25</xdr:col>
      <xdr:colOff>563880</xdr:colOff>
      <xdr:row>83</xdr:row>
      <xdr:rowOff>0</xdr:rowOff>
    </xdr:to>
    <xdr:graphicFrame macro="">
      <xdr:nvGraphicFramePr>
        <xdr:cNvPr id="21" name="Gráfico 20">
          <a:extLst>
            <a:ext uri="{FF2B5EF4-FFF2-40B4-BE49-F238E27FC236}">
              <a16:creationId xmlns:a16="http://schemas.microsoft.com/office/drawing/2014/main" id="{F6605576-FC59-4873-9062-36B02BCE4DCC}"/>
            </a:ext>
            <a:ext uri="{147F2762-F138-4A5C-976F-8EAC2B608ADB}">
              <a16:predDERef xmlns:a16="http://schemas.microsoft.com/office/drawing/2014/main" pred="{C22ED7FE-C563-480A-B7C1-95B6AA4ACA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95</xdr:row>
      <xdr:rowOff>0</xdr:rowOff>
    </xdr:from>
    <xdr:to>
      <xdr:col>6</xdr:col>
      <xdr:colOff>327660</xdr:colOff>
      <xdr:row>113</xdr:row>
      <xdr:rowOff>175260</xdr:rowOff>
    </xdr:to>
    <xdr:graphicFrame macro="">
      <xdr:nvGraphicFramePr>
        <xdr:cNvPr id="22" name="Gráfico 21">
          <a:extLst>
            <a:ext uri="{FF2B5EF4-FFF2-40B4-BE49-F238E27FC236}">
              <a16:creationId xmlns:a16="http://schemas.microsoft.com/office/drawing/2014/main" id="{4CFE3FAF-A185-4ACC-8043-2692D36FD0DE}"/>
            </a:ext>
            <a:ext uri="{147F2762-F138-4A5C-976F-8EAC2B608ADB}">
              <a16:predDERef xmlns:a16="http://schemas.microsoft.com/office/drawing/2014/main" pred="{F6605576-FC59-4873-9062-36B02BCE4D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60960</xdr:colOff>
      <xdr:row>114</xdr:row>
      <xdr:rowOff>152400</xdr:rowOff>
    </xdr:from>
    <xdr:to>
      <xdr:col>5</xdr:col>
      <xdr:colOff>1270</xdr:colOff>
      <xdr:row>115</xdr:row>
      <xdr:rowOff>154940</xdr:rowOff>
    </xdr:to>
    <xdr:pic>
      <xdr:nvPicPr>
        <xdr:cNvPr id="24" name="Imagen 23">
          <a:extLst>
            <a:ext uri="{FF2B5EF4-FFF2-40B4-BE49-F238E27FC236}">
              <a16:creationId xmlns:a16="http://schemas.microsoft.com/office/drawing/2014/main" id="{70D60BE2-2B95-C8C8-DE36-44FA3BD3F338}"/>
            </a:ext>
          </a:extLst>
        </xdr:cNvPr>
        <xdr:cNvPicPr>
          <a:picLocks noChangeAspect="1"/>
        </xdr:cNvPicPr>
      </xdr:nvPicPr>
      <xdr:blipFill rotWithShape="1">
        <a:blip xmlns:r="http://schemas.openxmlformats.org/officeDocument/2006/relationships" r:embed="rId17"/>
        <a:srcRect l="11662" t="91279" r="11342" b="3030"/>
        <a:stretch/>
      </xdr:blipFill>
      <xdr:spPr>
        <a:xfrm>
          <a:off x="60960" y="21000720"/>
          <a:ext cx="3924300" cy="198120"/>
        </a:xfrm>
        <a:prstGeom prst="rect">
          <a:avLst/>
        </a:prstGeom>
      </xdr:spPr>
    </xdr:pic>
    <xdr:clientData/>
  </xdr:twoCellAnchor>
  <xdr:twoCellAnchor>
    <xdr:from>
      <xdr:col>6</xdr:col>
      <xdr:colOff>342900</xdr:colOff>
      <xdr:row>95</xdr:row>
      <xdr:rowOff>7620</xdr:rowOff>
    </xdr:from>
    <xdr:to>
      <xdr:col>12</xdr:col>
      <xdr:colOff>739140</xdr:colOff>
      <xdr:row>114</xdr:row>
      <xdr:rowOff>7620</xdr:rowOff>
    </xdr:to>
    <xdr:graphicFrame macro="">
      <xdr:nvGraphicFramePr>
        <xdr:cNvPr id="25" name="Gráfico 24">
          <a:extLst>
            <a:ext uri="{FF2B5EF4-FFF2-40B4-BE49-F238E27FC236}">
              <a16:creationId xmlns:a16="http://schemas.microsoft.com/office/drawing/2014/main" id="{208FF584-C707-4057-954B-FE97D825A0AF}"/>
            </a:ext>
            <a:ext uri="{147F2762-F138-4A5C-976F-8EAC2B608ADB}">
              <a16:predDERef xmlns:a16="http://schemas.microsoft.com/office/drawing/2014/main" pred="{70D60BE2-2B95-C8C8-DE36-44FA3BD3F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xdr:col>
      <xdr:colOff>754380</xdr:colOff>
      <xdr:row>95</xdr:row>
      <xdr:rowOff>7620</xdr:rowOff>
    </xdr:from>
    <xdr:to>
      <xdr:col>19</xdr:col>
      <xdr:colOff>358140</xdr:colOff>
      <xdr:row>113</xdr:row>
      <xdr:rowOff>175260</xdr:rowOff>
    </xdr:to>
    <xdr:graphicFrame macro="">
      <xdr:nvGraphicFramePr>
        <xdr:cNvPr id="26" name="Gráfico 25">
          <a:extLst>
            <a:ext uri="{FF2B5EF4-FFF2-40B4-BE49-F238E27FC236}">
              <a16:creationId xmlns:a16="http://schemas.microsoft.com/office/drawing/2014/main" id="{45389DD2-499C-43AA-948D-3B76027613BE}"/>
            </a:ext>
            <a:ext uri="{147F2762-F138-4A5C-976F-8EAC2B608ADB}">
              <a16:predDERef xmlns:a16="http://schemas.microsoft.com/office/drawing/2014/main" pred="{208FF584-C707-4057-954B-FE97D825A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19</xdr:col>
      <xdr:colOff>365760</xdr:colOff>
      <xdr:row>95</xdr:row>
      <xdr:rowOff>0</xdr:rowOff>
    </xdr:from>
    <xdr:to>
      <xdr:col>25</xdr:col>
      <xdr:colOff>381000</xdr:colOff>
      <xdr:row>113</xdr:row>
      <xdr:rowOff>160020</xdr:rowOff>
    </xdr:to>
    <xdr:graphicFrame macro="">
      <xdr:nvGraphicFramePr>
        <xdr:cNvPr id="27" name="Gráfico 26">
          <a:extLst>
            <a:ext uri="{FF2B5EF4-FFF2-40B4-BE49-F238E27FC236}">
              <a16:creationId xmlns:a16="http://schemas.microsoft.com/office/drawing/2014/main" id="{2FC312F0-C17B-4EC8-9E7E-81CA04B12DE8}"/>
            </a:ext>
            <a:ext uri="{147F2762-F138-4A5C-976F-8EAC2B608ADB}">
              <a16:predDERef xmlns:a16="http://schemas.microsoft.com/office/drawing/2014/main" pred="{45389DD2-499C-43AA-948D-3B7602761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7620</xdr:colOff>
      <xdr:row>119</xdr:row>
      <xdr:rowOff>7620</xdr:rowOff>
    </xdr:from>
    <xdr:to>
      <xdr:col>6</xdr:col>
      <xdr:colOff>228600</xdr:colOff>
      <xdr:row>136</xdr:row>
      <xdr:rowOff>121920</xdr:rowOff>
    </xdr:to>
    <xdr:graphicFrame macro="">
      <xdr:nvGraphicFramePr>
        <xdr:cNvPr id="28" name="Gráfico 27">
          <a:extLst>
            <a:ext uri="{FF2B5EF4-FFF2-40B4-BE49-F238E27FC236}">
              <a16:creationId xmlns:a16="http://schemas.microsoft.com/office/drawing/2014/main" id="{660B75AD-8D3B-4D10-B111-617805D3DA7E}"/>
            </a:ext>
            <a:ext uri="{147F2762-F138-4A5C-976F-8EAC2B608ADB}">
              <a16:predDERef xmlns:a16="http://schemas.microsoft.com/office/drawing/2014/main" pred="{2FC312F0-C17B-4EC8-9E7E-81CA04B12D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0</xdr:col>
      <xdr:colOff>0</xdr:colOff>
      <xdr:row>137</xdr:row>
      <xdr:rowOff>134470</xdr:rowOff>
    </xdr:from>
    <xdr:to>
      <xdr:col>4</xdr:col>
      <xdr:colOff>720315</xdr:colOff>
      <xdr:row>138</xdr:row>
      <xdr:rowOff>149711</xdr:rowOff>
    </xdr:to>
    <xdr:pic>
      <xdr:nvPicPr>
        <xdr:cNvPr id="29" name="Imagen 28">
          <a:extLst>
            <a:ext uri="{FF2B5EF4-FFF2-40B4-BE49-F238E27FC236}">
              <a16:creationId xmlns:a16="http://schemas.microsoft.com/office/drawing/2014/main" id="{83708873-5910-4510-B88B-00A8E7D49C5E}"/>
            </a:ext>
          </a:extLst>
        </xdr:cNvPr>
        <xdr:cNvPicPr>
          <a:picLocks noChangeAspect="1"/>
        </xdr:cNvPicPr>
      </xdr:nvPicPr>
      <xdr:blipFill rotWithShape="1">
        <a:blip xmlns:r="http://schemas.openxmlformats.org/officeDocument/2006/relationships" r:embed="rId17"/>
        <a:srcRect l="11662" t="91279" r="11342" b="3030"/>
        <a:stretch/>
      </xdr:blipFill>
      <xdr:spPr>
        <a:xfrm>
          <a:off x="0" y="24697764"/>
          <a:ext cx="3906371" cy="194535"/>
        </a:xfrm>
        <a:prstGeom prst="rect">
          <a:avLst/>
        </a:prstGeom>
      </xdr:spPr>
    </xdr:pic>
    <xdr:clientData/>
  </xdr:twoCellAnchor>
  <xdr:twoCellAnchor>
    <xdr:from>
      <xdr:col>6</xdr:col>
      <xdr:colOff>242048</xdr:colOff>
      <xdr:row>118</xdr:row>
      <xdr:rowOff>170329</xdr:rowOff>
    </xdr:from>
    <xdr:to>
      <xdr:col>12</xdr:col>
      <xdr:colOff>376518</xdr:colOff>
      <xdr:row>136</xdr:row>
      <xdr:rowOff>143435</xdr:rowOff>
    </xdr:to>
    <xdr:graphicFrame macro="">
      <xdr:nvGraphicFramePr>
        <xdr:cNvPr id="30" name="Gráfico 29">
          <a:extLst>
            <a:ext uri="{FF2B5EF4-FFF2-40B4-BE49-F238E27FC236}">
              <a16:creationId xmlns:a16="http://schemas.microsoft.com/office/drawing/2014/main" id="{BD406BB8-B6F0-41B2-9E6C-08D193C15589}"/>
            </a:ext>
            <a:ext uri="{147F2762-F138-4A5C-976F-8EAC2B608ADB}">
              <a16:predDERef xmlns:a16="http://schemas.microsoft.com/office/drawing/2014/main" pred="{83708873-5910-4510-B88B-00A8E7D49C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12</xdr:col>
      <xdr:colOff>394447</xdr:colOff>
      <xdr:row>118</xdr:row>
      <xdr:rowOff>170330</xdr:rowOff>
    </xdr:from>
    <xdr:to>
      <xdr:col>18</xdr:col>
      <xdr:colOff>457199</xdr:colOff>
      <xdr:row>136</xdr:row>
      <xdr:rowOff>152400</xdr:rowOff>
    </xdr:to>
    <xdr:graphicFrame macro="">
      <xdr:nvGraphicFramePr>
        <xdr:cNvPr id="31" name="Gráfico 30">
          <a:extLst>
            <a:ext uri="{FF2B5EF4-FFF2-40B4-BE49-F238E27FC236}">
              <a16:creationId xmlns:a16="http://schemas.microsoft.com/office/drawing/2014/main" id="{3A41913F-BED2-4E40-8355-DD828FB3BD63}"/>
            </a:ext>
            <a:ext uri="{147F2762-F138-4A5C-976F-8EAC2B608ADB}">
              <a16:predDERef xmlns:a16="http://schemas.microsoft.com/office/drawing/2014/main" pred="{BD406BB8-B6F0-41B2-9E6C-08D193C155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18</xdr:col>
      <xdr:colOff>457199</xdr:colOff>
      <xdr:row>118</xdr:row>
      <xdr:rowOff>152400</xdr:rowOff>
    </xdr:from>
    <xdr:to>
      <xdr:col>24</xdr:col>
      <xdr:colOff>717176</xdr:colOff>
      <xdr:row>136</xdr:row>
      <xdr:rowOff>152400</xdr:rowOff>
    </xdr:to>
    <xdr:graphicFrame macro="">
      <xdr:nvGraphicFramePr>
        <xdr:cNvPr id="32" name="Gráfico 31">
          <a:extLst>
            <a:ext uri="{FF2B5EF4-FFF2-40B4-BE49-F238E27FC236}">
              <a16:creationId xmlns:a16="http://schemas.microsoft.com/office/drawing/2014/main" id="{7C32939D-3218-4B7D-BEF6-6A1A31A99640}"/>
            </a:ext>
            <a:ext uri="{147F2762-F138-4A5C-976F-8EAC2B608ADB}">
              <a16:predDERef xmlns:a16="http://schemas.microsoft.com/office/drawing/2014/main" pred="{3A41913F-BED2-4E40-8355-DD828FB3BD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0</xdr:colOff>
      <xdr:row>148</xdr:row>
      <xdr:rowOff>92810</xdr:rowOff>
    </xdr:from>
    <xdr:to>
      <xdr:col>6</xdr:col>
      <xdr:colOff>772262</xdr:colOff>
      <xdr:row>169</xdr:row>
      <xdr:rowOff>50536</xdr:rowOff>
    </xdr:to>
    <xdr:graphicFrame macro="">
      <xdr:nvGraphicFramePr>
        <xdr:cNvPr id="5" name="Gráfico 4">
          <a:extLst>
            <a:ext uri="{FF2B5EF4-FFF2-40B4-BE49-F238E27FC236}">
              <a16:creationId xmlns:a16="http://schemas.microsoft.com/office/drawing/2014/main" id="{2516B487-57E8-057D-170C-AB9BEC93CF4E}"/>
            </a:ext>
            <a:ext uri="{147F2762-F138-4A5C-976F-8EAC2B608ADB}">
              <a16:predDERef xmlns:a16="http://schemas.microsoft.com/office/drawing/2014/main" pred="{7C32939D-3218-4B7D-BEF6-6A1A31A996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141514</xdr:colOff>
      <xdr:row>164</xdr:row>
      <xdr:rowOff>185056</xdr:rowOff>
    </xdr:from>
    <xdr:to>
      <xdr:col>7</xdr:col>
      <xdr:colOff>152400</xdr:colOff>
      <xdr:row>185</xdr:row>
      <xdr:rowOff>97971</xdr:rowOff>
    </xdr:to>
    <xdr:graphicFrame macro="">
      <xdr:nvGraphicFramePr>
        <xdr:cNvPr id="8" name="Gráfico 7">
          <a:extLst>
            <a:ext uri="{FF2B5EF4-FFF2-40B4-BE49-F238E27FC236}">
              <a16:creationId xmlns:a16="http://schemas.microsoft.com/office/drawing/2014/main" id="{36F751C0-A28F-B8AE-E505-259EE7E227B6}"/>
            </a:ext>
            <a:ext uri="{147F2762-F138-4A5C-976F-8EAC2B608ADB}">
              <a16:predDERef xmlns:a16="http://schemas.microsoft.com/office/drawing/2014/main" pred="{2516B487-57E8-057D-170C-AB9BEC93CF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7</xdr:col>
      <xdr:colOff>185056</xdr:colOff>
      <xdr:row>165</xdr:row>
      <xdr:rowOff>21771</xdr:rowOff>
    </xdr:from>
    <xdr:to>
      <xdr:col>14</xdr:col>
      <xdr:colOff>544285</xdr:colOff>
      <xdr:row>185</xdr:row>
      <xdr:rowOff>65314</xdr:rowOff>
    </xdr:to>
    <xdr:graphicFrame macro="">
      <xdr:nvGraphicFramePr>
        <xdr:cNvPr id="10" name="Gráfico 9">
          <a:extLst>
            <a:ext uri="{FF2B5EF4-FFF2-40B4-BE49-F238E27FC236}">
              <a16:creationId xmlns:a16="http://schemas.microsoft.com/office/drawing/2014/main" id="{5CD2BCB5-0B1C-40B9-89E4-1CBAD35698FC}"/>
            </a:ext>
            <a:ext uri="{147F2762-F138-4A5C-976F-8EAC2B608ADB}">
              <a16:predDERef xmlns:a16="http://schemas.microsoft.com/office/drawing/2014/main" pred="{36F751C0-A28F-B8AE-E505-259EE7E22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editAs="oneCell">
    <xdr:from>
      <xdr:col>7</xdr:col>
      <xdr:colOff>206828</xdr:colOff>
      <xdr:row>185</xdr:row>
      <xdr:rowOff>163287</xdr:rowOff>
    </xdr:from>
    <xdr:to>
      <xdr:col>13</xdr:col>
      <xdr:colOff>650602</xdr:colOff>
      <xdr:row>195</xdr:row>
      <xdr:rowOff>34633</xdr:rowOff>
    </xdr:to>
    <xdr:pic>
      <xdr:nvPicPr>
        <xdr:cNvPr id="17" name="Imagen 16">
          <a:extLst>
            <a:ext uri="{FF2B5EF4-FFF2-40B4-BE49-F238E27FC236}">
              <a16:creationId xmlns:a16="http://schemas.microsoft.com/office/drawing/2014/main" id="{94613501-DE62-0933-ADAE-9D1D0FE64213}"/>
            </a:ext>
          </a:extLst>
        </xdr:cNvPr>
        <xdr:cNvPicPr>
          <a:picLocks noChangeAspect="1"/>
        </xdr:cNvPicPr>
      </xdr:nvPicPr>
      <xdr:blipFill rotWithShape="1">
        <a:blip xmlns:r="http://schemas.openxmlformats.org/officeDocument/2006/relationships" r:embed="rId28"/>
        <a:srcRect l="11378" t="57683" r="9713" b="1157"/>
        <a:stretch/>
      </xdr:blipFill>
      <xdr:spPr>
        <a:xfrm>
          <a:off x="5769428" y="34398858"/>
          <a:ext cx="5214257" cy="1721918"/>
        </a:xfrm>
        <a:prstGeom prst="rect">
          <a:avLst/>
        </a:prstGeom>
      </xdr:spPr>
    </xdr:pic>
    <xdr:clientData/>
  </xdr:twoCellAnchor>
  <xdr:twoCellAnchor>
    <xdr:from>
      <xdr:col>14</xdr:col>
      <xdr:colOff>566055</xdr:colOff>
      <xdr:row>165</xdr:row>
      <xdr:rowOff>10884</xdr:rowOff>
    </xdr:from>
    <xdr:to>
      <xdr:col>21</xdr:col>
      <xdr:colOff>326570</xdr:colOff>
      <xdr:row>185</xdr:row>
      <xdr:rowOff>76199</xdr:rowOff>
    </xdr:to>
    <xdr:graphicFrame macro="">
      <xdr:nvGraphicFramePr>
        <xdr:cNvPr id="23" name="Gráfico 22">
          <a:extLst>
            <a:ext uri="{FF2B5EF4-FFF2-40B4-BE49-F238E27FC236}">
              <a16:creationId xmlns:a16="http://schemas.microsoft.com/office/drawing/2014/main" id="{15A4418E-0E26-4803-B8C8-C8F504632F5B}"/>
            </a:ext>
            <a:ext uri="{147F2762-F138-4A5C-976F-8EAC2B608ADB}">
              <a16:predDERef xmlns:a16="http://schemas.microsoft.com/office/drawing/2014/main" pred="{94613501-DE62-0933-ADAE-9D1D0FE64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38</xdr:col>
      <xdr:colOff>370113</xdr:colOff>
      <xdr:row>192</xdr:row>
      <xdr:rowOff>171449</xdr:rowOff>
    </xdr:from>
    <xdr:to>
      <xdr:col>44</xdr:col>
      <xdr:colOff>674913</xdr:colOff>
      <xdr:row>213</xdr:row>
      <xdr:rowOff>44903</xdr:rowOff>
    </xdr:to>
    <xdr:graphicFrame macro="">
      <xdr:nvGraphicFramePr>
        <xdr:cNvPr id="33" name="Gráfico 32">
          <a:extLst>
            <a:ext uri="{FF2B5EF4-FFF2-40B4-BE49-F238E27FC236}">
              <a16:creationId xmlns:a16="http://schemas.microsoft.com/office/drawing/2014/main" id="{9A80F283-20FD-4B74-8129-817731B0AEB6}"/>
            </a:ext>
            <a:ext uri="{147F2762-F138-4A5C-976F-8EAC2B608ADB}">
              <a16:predDERef xmlns:a16="http://schemas.microsoft.com/office/drawing/2014/main" pred="{15A4418E-0E26-4803-B8C8-C8F504632F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45</xdr:col>
      <xdr:colOff>421820</xdr:colOff>
      <xdr:row>192</xdr:row>
      <xdr:rowOff>133349</xdr:rowOff>
    </xdr:from>
    <xdr:to>
      <xdr:col>52</xdr:col>
      <xdr:colOff>519792</xdr:colOff>
      <xdr:row>213</xdr:row>
      <xdr:rowOff>6803</xdr:rowOff>
    </xdr:to>
    <xdr:graphicFrame macro="">
      <xdr:nvGraphicFramePr>
        <xdr:cNvPr id="34" name="Gráfico 33">
          <a:extLst>
            <a:ext uri="{FF2B5EF4-FFF2-40B4-BE49-F238E27FC236}">
              <a16:creationId xmlns:a16="http://schemas.microsoft.com/office/drawing/2014/main" id="{C5271CA1-6E40-4742-B6B7-B4E772D48E4E}"/>
            </a:ext>
            <a:ext uri="{147F2762-F138-4A5C-976F-8EAC2B608ADB}">
              <a16:predDERef xmlns:a16="http://schemas.microsoft.com/office/drawing/2014/main" pred="{9A80F283-20FD-4B74-8129-817731B0A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435427</xdr:colOff>
      <xdr:row>197</xdr:row>
      <xdr:rowOff>163286</xdr:rowOff>
    </xdr:from>
    <xdr:to>
      <xdr:col>8</xdr:col>
      <xdr:colOff>130628</xdr:colOff>
      <xdr:row>218</xdr:row>
      <xdr:rowOff>152400</xdr:rowOff>
    </xdr:to>
    <xdr:graphicFrame macro="">
      <xdr:nvGraphicFramePr>
        <xdr:cNvPr id="35" name="Gráfico 34">
          <a:extLst>
            <a:ext uri="{FF2B5EF4-FFF2-40B4-BE49-F238E27FC236}">
              <a16:creationId xmlns:a16="http://schemas.microsoft.com/office/drawing/2014/main" id="{DE8C4EAE-FC3A-521E-CB19-59A4120C0404}"/>
            </a:ext>
            <a:ext uri="{147F2762-F138-4A5C-976F-8EAC2B608ADB}">
              <a16:predDERef xmlns:a16="http://schemas.microsoft.com/office/drawing/2014/main" pred="{C5271CA1-6E40-4742-B6B7-B4E772D48E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348343</xdr:colOff>
      <xdr:row>222</xdr:row>
      <xdr:rowOff>-1</xdr:rowOff>
    </xdr:from>
    <xdr:to>
      <xdr:col>8</xdr:col>
      <xdr:colOff>326572</xdr:colOff>
      <xdr:row>243</xdr:row>
      <xdr:rowOff>87085</xdr:rowOff>
    </xdr:to>
    <xdr:graphicFrame macro="">
      <xdr:nvGraphicFramePr>
        <xdr:cNvPr id="36" name="Gráfico 35">
          <a:extLst>
            <a:ext uri="{FF2B5EF4-FFF2-40B4-BE49-F238E27FC236}">
              <a16:creationId xmlns:a16="http://schemas.microsoft.com/office/drawing/2014/main" id="{2C4C673C-2200-D1D9-2477-4C79F57F956B}"/>
            </a:ext>
            <a:ext uri="{147F2762-F138-4A5C-976F-8EAC2B608ADB}">
              <a16:predDERef xmlns:a16="http://schemas.microsoft.com/office/drawing/2014/main" pred="{DE8C4EAE-FC3A-521E-CB19-59A4120C04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388620</xdr:colOff>
      <xdr:row>245</xdr:row>
      <xdr:rowOff>10160</xdr:rowOff>
    </xdr:from>
    <xdr:to>
      <xdr:col>8</xdr:col>
      <xdr:colOff>419100</xdr:colOff>
      <xdr:row>264</xdr:row>
      <xdr:rowOff>50800</xdr:rowOff>
    </xdr:to>
    <xdr:graphicFrame macro="">
      <xdr:nvGraphicFramePr>
        <xdr:cNvPr id="3" name="Gráfico 2">
          <a:extLst>
            <a:ext uri="{FF2B5EF4-FFF2-40B4-BE49-F238E27FC236}">
              <a16:creationId xmlns:a16="http://schemas.microsoft.com/office/drawing/2014/main" id="{923FAEA6-0DCE-43B8-9553-4BB1F6B1DA26}"/>
            </a:ext>
            <a:ext uri="{147F2762-F138-4A5C-976F-8EAC2B608ADB}">
              <a16:predDERef xmlns:a16="http://schemas.microsoft.com/office/drawing/2014/main" pred="{2C4C673C-2200-D1D9-2477-4C79F57F9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370840</xdr:colOff>
      <xdr:row>265</xdr:row>
      <xdr:rowOff>160020</xdr:rowOff>
    </xdr:from>
    <xdr:to>
      <xdr:col>8</xdr:col>
      <xdr:colOff>469900</xdr:colOff>
      <xdr:row>285</xdr:row>
      <xdr:rowOff>114300</xdr:rowOff>
    </xdr:to>
    <xdr:graphicFrame macro="">
      <xdr:nvGraphicFramePr>
        <xdr:cNvPr id="37" name="Gráfico 36">
          <a:extLst>
            <a:ext uri="{FF2B5EF4-FFF2-40B4-BE49-F238E27FC236}">
              <a16:creationId xmlns:a16="http://schemas.microsoft.com/office/drawing/2014/main" id="{08EB4937-4D71-AB44-CEC5-AB34A147A6C8}"/>
            </a:ext>
            <a:ext uri="{147F2762-F138-4A5C-976F-8EAC2B608ADB}">
              <a16:predDERef xmlns:a16="http://schemas.microsoft.com/office/drawing/2014/main" pred="{923FAEA6-0DCE-43B8-9553-4BB1F6B1DA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498263</xdr:colOff>
      <xdr:row>286</xdr:row>
      <xdr:rowOff>67732</xdr:rowOff>
    </xdr:from>
    <xdr:to>
      <xdr:col>8</xdr:col>
      <xdr:colOff>575733</xdr:colOff>
      <xdr:row>305</xdr:row>
      <xdr:rowOff>169333</xdr:rowOff>
    </xdr:to>
    <xdr:graphicFrame macro="">
      <xdr:nvGraphicFramePr>
        <xdr:cNvPr id="38" name="Gráfico 37">
          <a:extLst>
            <a:ext uri="{FF2B5EF4-FFF2-40B4-BE49-F238E27FC236}">
              <a16:creationId xmlns:a16="http://schemas.microsoft.com/office/drawing/2014/main" id="{420DB5C7-78BE-116A-2CC6-B3E880708676}"/>
            </a:ext>
            <a:ext uri="{147F2762-F138-4A5C-976F-8EAC2B608ADB}">
              <a16:predDERef xmlns:a16="http://schemas.microsoft.com/office/drawing/2014/main" pred="{08EB4937-4D71-AB44-CEC5-AB34A147A6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107103</xdr:colOff>
      <xdr:row>316</xdr:row>
      <xdr:rowOff>56303</xdr:rowOff>
    </xdr:from>
    <xdr:to>
      <xdr:col>8</xdr:col>
      <xdr:colOff>245533</xdr:colOff>
      <xdr:row>335</xdr:row>
      <xdr:rowOff>182034</xdr:rowOff>
    </xdr:to>
    <xdr:graphicFrame macro="">
      <xdr:nvGraphicFramePr>
        <xdr:cNvPr id="39" name="Gráfico 38">
          <a:extLst>
            <a:ext uri="{FF2B5EF4-FFF2-40B4-BE49-F238E27FC236}">
              <a16:creationId xmlns:a16="http://schemas.microsoft.com/office/drawing/2014/main" id="{60765020-99FC-BDD4-AE14-F9C895D960F1}"/>
            </a:ext>
            <a:ext uri="{147F2762-F138-4A5C-976F-8EAC2B608ADB}">
              <a16:predDERef xmlns:a16="http://schemas.microsoft.com/office/drawing/2014/main" pred="{420DB5C7-78BE-116A-2CC6-B3E8807086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96</xdr:col>
      <xdr:colOff>104775</xdr:colOff>
      <xdr:row>25</xdr:row>
      <xdr:rowOff>0</xdr:rowOff>
    </xdr:from>
    <xdr:to>
      <xdr:col>103</xdr:col>
      <xdr:colOff>542925</xdr:colOff>
      <xdr:row>40</xdr:row>
      <xdr:rowOff>114300</xdr:rowOff>
    </xdr:to>
    <xdr:graphicFrame macro="">
      <xdr:nvGraphicFramePr>
        <xdr:cNvPr id="4" name="Chart 3">
          <a:extLst>
            <a:ext uri="{FF2B5EF4-FFF2-40B4-BE49-F238E27FC236}">
              <a16:creationId xmlns:a16="http://schemas.microsoft.com/office/drawing/2014/main" id="{C5E5CD6E-F306-073A-EAFC-489FB8C2BD80}"/>
            </a:ext>
            <a:ext uri="{147F2762-F138-4A5C-976F-8EAC2B608ADB}">
              <a16:predDERef xmlns:a16="http://schemas.microsoft.com/office/drawing/2014/main" pred="{00B03157-01FA-9F89-820C-C4903F92F6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504825</xdr:colOff>
      <xdr:row>31</xdr:row>
      <xdr:rowOff>0</xdr:rowOff>
    </xdr:from>
    <xdr:to>
      <xdr:col>69</xdr:col>
      <xdr:colOff>352425</xdr:colOff>
      <xdr:row>45</xdr:row>
      <xdr:rowOff>95250</xdr:rowOff>
    </xdr:to>
    <xdr:graphicFrame macro="">
      <xdr:nvGraphicFramePr>
        <xdr:cNvPr id="5" name="Chart 4">
          <a:extLst>
            <a:ext uri="{FF2B5EF4-FFF2-40B4-BE49-F238E27FC236}">
              <a16:creationId xmlns:a16="http://schemas.microsoft.com/office/drawing/2014/main" id="{36FC466E-7483-9E6D-26F8-82190A2BC3AF}"/>
            </a:ext>
            <a:ext uri="{147F2762-F138-4A5C-976F-8EAC2B608ADB}">
              <a16:predDERef xmlns:a16="http://schemas.microsoft.com/office/drawing/2014/main" pred="{C5E5CD6E-F306-073A-EAFC-489FB8C2BD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204067</xdr:colOff>
      <xdr:row>45</xdr:row>
      <xdr:rowOff>152977</xdr:rowOff>
    </xdr:from>
    <xdr:to>
      <xdr:col>69</xdr:col>
      <xdr:colOff>41275</xdr:colOff>
      <xdr:row>65</xdr:row>
      <xdr:rowOff>11545</xdr:rowOff>
    </xdr:to>
    <xdr:graphicFrame macro="">
      <xdr:nvGraphicFramePr>
        <xdr:cNvPr id="7" name="Chart 6">
          <a:extLst>
            <a:ext uri="{FF2B5EF4-FFF2-40B4-BE49-F238E27FC236}">
              <a16:creationId xmlns:a16="http://schemas.microsoft.com/office/drawing/2014/main" id="{E6CCCFDD-B21E-B828-A4AA-15BE59B1CC23}"/>
            </a:ext>
            <a:ext uri="{147F2762-F138-4A5C-976F-8EAC2B608ADB}">
              <a16:predDERef xmlns:a16="http://schemas.microsoft.com/office/drawing/2014/main" pred="{36FC466E-7483-9E6D-26F8-82190A2BC3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34</xdr:col>
      <xdr:colOff>371475</xdr:colOff>
      <xdr:row>257</xdr:row>
      <xdr:rowOff>114300</xdr:rowOff>
    </xdr:from>
    <xdr:to>
      <xdr:col>49</xdr:col>
      <xdr:colOff>161925</xdr:colOff>
      <xdr:row>283</xdr:row>
      <xdr:rowOff>28575</xdr:rowOff>
    </xdr:to>
    <xdr:graphicFrame macro="">
      <xdr:nvGraphicFramePr>
        <xdr:cNvPr id="7" name="Chart 6">
          <a:extLst>
            <a:ext uri="{FF2B5EF4-FFF2-40B4-BE49-F238E27FC236}">
              <a16:creationId xmlns:a16="http://schemas.microsoft.com/office/drawing/2014/main" id="{B4B26F16-4AD9-C5F3-45D4-7258838E25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User\Dropbox\PLANMICC2050_compartido%20con%20equipo\OSeMOSYS\1_Modelacion%20USCUSS%20y%20Agricultura\Plantillas%20Agricultura%20y%20USCUSS%20Versi&#243;n%208\2_Plantilla%20para%20datos%20iniciales%20ELENA-OSeMOSYS_V8.xlsx" TargetMode="External"/><Relationship Id="rId1" Type="http://schemas.openxmlformats.org/officeDocument/2006/relationships/externalLinkPath" Target="file:///C:\Users\User\Dropbox\PLANMICC2050_compartido%20con%20equipo\OSeMOSYS\1_Modelacion%20USCUSS%20y%20Agricultura\Plantillas%20Agricultura%20y%20USCUSS%20Versi&#243;n%208\2_Plantilla%20para%20datos%20iniciales%20ELENA-OSeMOSYS_V8.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User\Dropbox\PLANMICC2050_compartido%20con%20equipo\OSeMOSYS\6_Requerimiento_BAU\Requerimiento_Datos_Drivers_Economicos%20M%20Castro%20L%20Castro%205Febrero2023_proyecciones%20finales%202070.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Dropbox\PLANMICC2050_compartido%20con%20equipo\OSeMOSYS\1_Modelacion%20USCUSS%20y%20Agricultura\Plantillas%20Agricultura%20y%20USCUSS%20Versi&#243;n%2010%20Costos\2_Plantilla%20para%20datos%20iniciales%20ELENA-OSeMOSYS_V10.xlsx" TargetMode="External"/><Relationship Id="rId1" Type="http://schemas.openxmlformats.org/officeDocument/2006/relationships/externalLinkPath" Target="/Dropbox/PLANMICC2050_compartido%20con%20equipo/OSeMOSYS/1_Modelacion%20USCUSS%20y%20Agricultura/Plantillas%20Agricultura%20y%20USCUSS%20Versi&#243;n%2010%20Costos/2_Plantilla%20para%20datos%20iniciales%20ELENA-OSeMOSYS_V10.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User\Dropbox\PLANMICC2050_compartido%20con%20equipo\OSeMOSYS\1_Modelacion%20USCUSS%20y%20Agricultura\Plantillas%20Agricultura%20y%20USCUSS%20Versi&#243;n%209%20Costos\2_Plantilla%20para%20datos%20iniciales%20ELENA-OSeMOSYS_V9.xlsx" TargetMode="External"/><Relationship Id="rId1" Type="http://schemas.openxmlformats.org/officeDocument/2006/relationships/externalLinkPath" Target="file:///C:\Users\User\Dropbox\PLANMICC2050_compartido%20con%20equipo\OSeMOSYS\1_Modelacion%20USCUSS%20y%20Agricultura\Plantillas%20Agricultura%20y%20USCUSS%20Versi&#243;n%209%20Costos\2_Plantilla%20para%20datos%20iniciales%20ELENA-OSeMOSYS_V9.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User\Desktop\USFQ_Consultoria\Entregables\Plantilla_Escenarios_USCUSSAgricultura_V7.xlsx" TargetMode="External"/><Relationship Id="rId1" Type="http://schemas.openxmlformats.org/officeDocument/2006/relationships/externalLinkPath" Target="file:///C:\Users\User\Desktop\USFQ_Consultoria\Entregables\Plantilla_Escenarios_USCUSSAgricultura_V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ibración-UTCUTS_Osemosys"/>
      <sheetName val="Calibración-UTCUTS2"/>
      <sheetName val="Calibración-UTCUTS_V5"/>
      <sheetName val="Calibración Agricultura-OseMOSY"/>
      <sheetName val="Drives_macroeconomicos"/>
      <sheetName val="Emisiones Agricultura-OseMOSYS"/>
      <sheetName val="Proyecciones BAU - Agricultura"/>
      <sheetName val="Emisiones UTCUTS-OseMOSYS"/>
      <sheetName val="Emisiones-UTCUTS2"/>
      <sheetName val="Gráficos Agricultura-OseMOSYS"/>
      <sheetName val="Gráficos UTCUTS-OseMOSYS"/>
      <sheetName val="Costos"/>
      <sheetName val="Drivers Económicos"/>
    </sheetNames>
    <sheetDataSet>
      <sheetData sheetId="0" refreshError="1"/>
      <sheetData sheetId="1" refreshError="1"/>
      <sheetData sheetId="2" refreshError="1"/>
      <sheetData sheetId="3" refreshError="1">
        <row r="1">
          <cell r="J1">
            <v>2015</v>
          </cell>
        </row>
        <row r="38">
          <cell r="P38">
            <v>1.9946614556610387</v>
          </cell>
          <cell r="Q38">
            <v>2.0108609896617593</v>
          </cell>
          <cell r="R38">
            <v>2.0009001412824614</v>
          </cell>
          <cell r="S38">
            <v>2.1228245398731809</v>
          </cell>
          <cell r="T38">
            <v>2.1264893315871323</v>
          </cell>
          <cell r="U38">
            <v>2.2508826376361895</v>
          </cell>
          <cell r="V38">
            <v>2.3110812368522025</v>
          </cell>
          <cell r="W38">
            <v>2.3743178403852281</v>
          </cell>
          <cell r="X38">
            <v>2.4335062933134797</v>
          </cell>
          <cell r="Y38">
            <v>2.500861039277932</v>
          </cell>
          <cell r="Z38">
            <v>2.4946130811841623</v>
          </cell>
          <cell r="AA38">
            <v>2.5510718475916709</v>
          </cell>
          <cell r="AB38">
            <v>2.6164495875812017</v>
          </cell>
          <cell r="AC38">
            <v>2.6705596335130304</v>
          </cell>
          <cell r="AD38">
            <v>2.7241816685755267</v>
          </cell>
          <cell r="AE38">
            <v>2.7572427602150156</v>
          </cell>
          <cell r="AF38">
            <v>2.7860341350249622</v>
          </cell>
          <cell r="AG38">
            <v>2.811375056898866</v>
          </cell>
          <cell r="AH38">
            <v>2.8470308429552142</v>
          </cell>
          <cell r="AI38">
            <v>2.8802032337978649</v>
          </cell>
          <cell r="AJ38">
            <v>2.911655974066913</v>
          </cell>
          <cell r="AK38">
            <v>2.9421187203806451</v>
          </cell>
          <cell r="AL38">
            <v>2.9687299889781165</v>
          </cell>
          <cell r="AM38">
            <v>2.9982245157148539</v>
          </cell>
          <cell r="AN38">
            <v>3.0254962891627586</v>
          </cell>
          <cell r="AO38">
            <v>3.0566341063928317</v>
          </cell>
          <cell r="AP38">
            <v>3.084051547420056</v>
          </cell>
          <cell r="AQ38">
            <v>3.1106097403530097</v>
          </cell>
          <cell r="AR38">
            <v>3.1371544179977642</v>
          </cell>
          <cell r="AS38">
            <v>3.1633684440512773</v>
          </cell>
          <cell r="AT38">
            <v>3.1910340547436125</v>
          </cell>
          <cell r="AU38">
            <v>3.2169442755415121</v>
          </cell>
          <cell r="AV38">
            <v>3.2424490841721507</v>
          </cell>
          <cell r="AW38">
            <v>3.2678363235218417</v>
          </cell>
          <cell r="AX38">
            <v>3.2928254227516529</v>
          </cell>
          <cell r="AY38">
            <v>3.3177011984037019</v>
          </cell>
          <cell r="AZ38">
            <v>3.3416304791943934</v>
          </cell>
          <cell r="BA38">
            <v>3.3651922725635171</v>
          </cell>
          <cell r="BB38">
            <v>3.3883633090383167</v>
          </cell>
          <cell r="BC38">
            <v>3.4110592624505007</v>
          </cell>
          <cell r="BD38">
            <v>3.4332055257612395</v>
          </cell>
          <cell r="BE38">
            <v>3.4548409077528679</v>
          </cell>
          <cell r="BF38">
            <v>3.4759766820310918</v>
          </cell>
          <cell r="BG38">
            <v>3.4966072941711417</v>
          </cell>
          <cell r="BH38">
            <v>3.5166857178884992</v>
          </cell>
          <cell r="BI38">
            <v>3.5362002572837739</v>
          </cell>
          <cell r="BJ38">
            <v>3.5551252776473987</v>
          </cell>
          <cell r="BK38">
            <v>3.5734806730430981</v>
          </cell>
          <cell r="BL38">
            <v>3.5912521578356764</v>
          </cell>
          <cell r="BM38">
            <v>3.6084252230565217</v>
          </cell>
        </row>
        <row r="98">
          <cell r="D98" t="str">
            <v>Banano y plátano [Mton]</v>
          </cell>
          <cell r="M98">
            <v>7.1576029999999999</v>
          </cell>
          <cell r="N98">
            <v>7.3329269999999998</v>
          </cell>
          <cell r="O98">
            <v>7.3906489999999998</v>
          </cell>
          <cell r="P98">
            <v>7.4483709999999999</v>
          </cell>
          <cell r="Q98">
            <v>7.6494770169999988</v>
          </cell>
          <cell r="R98">
            <v>7.886610804526998</v>
          </cell>
          <cell r="S98">
            <v>8.1232091286628076</v>
          </cell>
          <cell r="T98">
            <v>8.3425357751367031</v>
          </cell>
          <cell r="U98">
            <v>8.3842484540123863</v>
          </cell>
          <cell r="V98">
            <v>8.4261696962824466</v>
          </cell>
          <cell r="W98">
            <v>8.4683005447638582</v>
          </cell>
          <cell r="X98">
            <v>8.5106420474876767</v>
          </cell>
          <cell r="Y98">
            <v>8.5531952577251147</v>
          </cell>
          <cell r="Z98">
            <v>8.595961234013739</v>
          </cell>
          <cell r="AA98">
            <v>8.6389410401838074</v>
          </cell>
          <cell r="AB98">
            <v>8.6821357453847252</v>
          </cell>
          <cell r="AC98">
            <v>8.7255464241116485</v>
          </cell>
          <cell r="AD98">
            <v>8.7691741562322054</v>
          </cell>
          <cell r="AE98">
            <v>8.8130200270133656</v>
          </cell>
          <cell r="AF98">
            <v>8.8570851271484319</v>
          </cell>
          <cell r="AG98">
            <v>8.9013705527841722</v>
          </cell>
          <cell r="AH98">
            <v>8.9458774055480923</v>
          </cell>
          <cell r="AI98">
            <v>8.9906067925758322</v>
          </cell>
          <cell r="AJ98">
            <v>9.0355598265387105</v>
          </cell>
          <cell r="AK98">
            <v>9.0807376256714036</v>
          </cell>
          <cell r="AL98">
            <v>9.12614131379976</v>
          </cell>
          <cell r="AM98">
            <v>9.171772020368758</v>
          </cell>
          <cell r="AN98">
            <v>9.2176308804706011</v>
          </cell>
          <cell r="AO98">
            <v>9.2637190348729526</v>
          </cell>
          <cell r="AP98">
            <v>9.3100376300473169</v>
          </cell>
          <cell r="AQ98">
            <v>9.3565878181975517</v>
          </cell>
          <cell r="AR98">
            <v>9.4033707572885383</v>
          </cell>
          <cell r="AS98">
            <v>9.45038761107498</v>
          </cell>
          <cell r="AT98">
            <v>9.4976395491303531</v>
          </cell>
          <cell r="AU98">
            <v>9.5451277468760036</v>
          </cell>
          <cell r="AV98">
            <v>9.5928533856103826</v>
          </cell>
          <cell r="AW98">
            <v>9.6408176525384341</v>
          </cell>
          <cell r="AX98">
            <v>9.6890217408011257</v>
          </cell>
          <cell r="AY98">
            <v>9.7374668495051306</v>
          </cell>
          <cell r="AZ98">
            <v>9.7861541837526556</v>
          </cell>
          <cell r="BA98">
            <v>9.8350849546714176</v>
          </cell>
          <cell r="BB98">
            <v>9.8842603794447736</v>
          </cell>
          <cell r="BC98">
            <v>9.9336816813419961</v>
          </cell>
          <cell r="BD98">
            <v>9.9833500897487042</v>
          </cell>
          <cell r="BE98">
            <v>10.033266840197447</v>
          </cell>
          <cell r="BF98">
            <v>10.083433174398433</v>
          </cell>
          <cell r="BG98">
            <v>10.133850340270424</v>
          </cell>
          <cell r="BH98">
            <v>10.184519591971775</v>
          </cell>
          <cell r="BI98">
            <v>10.235442189931632</v>
          </cell>
          <cell r="BJ98">
            <v>10.286619400881289</v>
          </cell>
          <cell r="BK98">
            <v>10.338052497885695</v>
          </cell>
          <cell r="BL98">
            <v>10.389742760375123</v>
          </cell>
          <cell r="BM98">
            <v>10.441691474176997</v>
          </cell>
        </row>
        <row r="99">
          <cell r="D99" t="str">
            <v>Cacao - Almendra seca [Mton]</v>
          </cell>
          <cell r="M99">
            <v>0.235182</v>
          </cell>
          <cell r="N99">
            <v>0.28367999999999999</v>
          </cell>
          <cell r="O99">
            <v>0.327903</v>
          </cell>
          <cell r="P99">
            <v>0.30209399999999997</v>
          </cell>
          <cell r="Q99">
            <v>0.31025053799999996</v>
          </cell>
          <cell r="R99">
            <v>0.31986830467799993</v>
          </cell>
          <cell r="S99">
            <v>0.32946435381833994</v>
          </cell>
          <cell r="T99">
            <v>0.33835989137143507</v>
          </cell>
          <cell r="U99">
            <v>0.34614216887297805</v>
          </cell>
          <cell r="V99">
            <v>0.35716618287519569</v>
          </cell>
          <cell r="W99">
            <v>0.36733174843248173</v>
          </cell>
          <cell r="X99">
            <v>0.37539826990895303</v>
          </cell>
          <cell r="Y99">
            <v>0.38434041592361434</v>
          </cell>
          <cell r="Z99">
            <v>0.39651562954058939</v>
          </cell>
          <cell r="AA99">
            <v>0.40629712419063663</v>
          </cell>
          <cell r="AB99">
            <v>0.41804493428043038</v>
          </cell>
          <cell r="AC99">
            <v>0.42793861967008107</v>
          </cell>
          <cell r="AD99">
            <v>0.43805704150620384</v>
          </cell>
          <cell r="AE99">
            <v>0.44924408415193634</v>
          </cell>
          <cell r="AF99">
            <v>0.45943799335054419</v>
          </cell>
          <cell r="AG99">
            <v>0.47020124224337101</v>
          </cell>
          <cell r="AH99">
            <v>0.48205545648503589</v>
          </cell>
          <cell r="AI99">
            <v>0.49300517557561718</v>
          </cell>
          <cell r="AJ99">
            <v>0.5042583876199952</v>
          </cell>
          <cell r="AK99">
            <v>0.51549372290840301</v>
          </cell>
          <cell r="AL99">
            <v>0.5245111652813178</v>
          </cell>
          <cell r="AM99">
            <v>0.53600657519341877</v>
          </cell>
          <cell r="AN99">
            <v>0.54597129995369775</v>
          </cell>
          <cell r="AO99">
            <v>0.55845290669803083</v>
          </cell>
          <cell r="AP99">
            <v>0.56874534979094715</v>
          </cell>
          <cell r="AQ99">
            <v>0.57893716500126391</v>
          </cell>
          <cell r="AR99">
            <v>0.58950455876491104</v>
          </cell>
          <cell r="AS99">
            <v>0.60015092133364223</v>
          </cell>
          <cell r="AT99">
            <v>0.61223754001728492</v>
          </cell>
          <cell r="AU99">
            <v>0.62324816836136154</v>
          </cell>
          <cell r="AV99">
            <v>0.63426449022531572</v>
          </cell>
          <cell r="AW99">
            <v>0.64563491607982837</v>
          </cell>
          <cell r="AX99">
            <v>0.65711128342487746</v>
          </cell>
          <cell r="AY99">
            <v>0.66890430364419029</v>
          </cell>
          <cell r="AZ99">
            <v>0.68032754709009224</v>
          </cell>
          <cell r="BA99">
            <v>0.69186058695998631</v>
          </cell>
          <cell r="BB99">
            <v>0.70349890957465644</v>
          </cell>
          <cell r="BC99">
            <v>0.71518945704793413</v>
          </cell>
          <cell r="BD99">
            <v>0.72688289002578477</v>
          </cell>
          <cell r="BE99">
            <v>0.73860972779472533</v>
          </cell>
          <cell r="BF99">
            <v>0.75038174575830174</v>
          </cell>
          <cell r="BG99">
            <v>0.76220072451731968</v>
          </cell>
          <cell r="BH99">
            <v>0.77403276950951527</v>
          </cell>
          <cell r="BI99">
            <v>0.78587484651942652</v>
          </cell>
          <cell r="BJ99">
            <v>0.79771020445548002</v>
          </cell>
          <cell r="BK99">
            <v>0.80956164291281019</v>
          </cell>
          <cell r="BL99">
            <v>0.82141963326991241</v>
          </cell>
          <cell r="BM99">
            <v>0.83327509122212684</v>
          </cell>
        </row>
        <row r="100">
          <cell r="D100" t="str">
            <v>Café - Grano Oro [Mton]</v>
          </cell>
          <cell r="M100">
            <v>5.0650000000000001E-3</v>
          </cell>
          <cell r="N100">
            <v>8.1410000000000007E-3</v>
          </cell>
          <cell r="O100">
            <v>5.28E-3</v>
          </cell>
          <cell r="P100">
            <v>4.9170000000000004E-3</v>
          </cell>
          <cell r="Q100">
            <v>5.049759E-3</v>
          </cell>
          <cell r="R100">
            <v>5.2063015289999992E-3</v>
          </cell>
          <cell r="S100">
            <v>5.362490574869999E-3</v>
          </cell>
          <cell r="T100">
            <v>5.5072778203914888E-3</v>
          </cell>
          <cell r="U100">
            <v>5.6339452102604926E-3</v>
          </cell>
          <cell r="V100">
            <v>5.8133763702600426E-3</v>
          </cell>
          <cell r="W100">
            <v>5.9788350878948703E-3</v>
          </cell>
          <cell r="X100">
            <v>6.110128943780155E-3</v>
          </cell>
          <cell r="Y100">
            <v>6.2556748068363218E-3</v>
          </cell>
          <cell r="Z100">
            <v>6.4538433416455737E-3</v>
          </cell>
          <cell r="AA100">
            <v>6.6130507711022407E-3</v>
          </cell>
          <cell r="AB100">
            <v>6.8042627190770958E-3</v>
          </cell>
          <cell r="AC100">
            <v>6.9652962088548225E-3</v>
          </cell>
          <cell r="AD100">
            <v>7.1299875968605948E-3</v>
          </cell>
          <cell r="AE100">
            <v>7.3120722747723266E-3</v>
          </cell>
          <cell r="AF100">
            <v>7.4779923245897831E-3</v>
          </cell>
          <cell r="AG100">
            <v>7.6531791697638995E-3</v>
          </cell>
          <cell r="AH100">
            <v>7.8461229932965289E-3</v>
          </cell>
          <cell r="AI100">
            <v>8.0243449002804085E-3</v>
          </cell>
          <cell r="AJ100">
            <v>8.2075065771829835E-3</v>
          </cell>
          <cell r="AK100">
            <v>8.3903772850192886E-3</v>
          </cell>
          <cell r="AL100">
            <v>8.5371487010276227E-3</v>
          </cell>
          <cell r="AM100">
            <v>8.7242524850743124E-3</v>
          </cell>
          <cell r="AN100">
            <v>8.8864422394100209E-3</v>
          </cell>
          <cell r="AO100">
            <v>9.0895977484962195E-3</v>
          </cell>
          <cell r="AP100">
            <v>9.2571215744837263E-3</v>
          </cell>
          <cell r="AQ100">
            <v>9.4230075417294432E-3</v>
          </cell>
          <cell r="AR100">
            <v>9.5950065722823601E-3</v>
          </cell>
          <cell r="AS100">
            <v>9.7682909299672237E-3</v>
          </cell>
          <cell r="AT100">
            <v>9.965017459019343E-3</v>
          </cell>
          <cell r="AU100">
            <v>1.0144230748815979E-2</v>
          </cell>
          <cell r="AV100">
            <v>1.0323536708567125E-2</v>
          </cell>
          <cell r="AW100">
            <v>1.0508606203249702E-2</v>
          </cell>
          <cell r="AX100">
            <v>1.0695400043033366E-2</v>
          </cell>
          <cell r="AY100">
            <v>1.0887347848744042E-2</v>
          </cell>
          <cell r="AZ100">
            <v>1.107327702318478E-2</v>
          </cell>
          <cell r="BA100">
            <v>1.1260993287130006E-2</v>
          </cell>
          <cell r="BB100">
            <v>1.1450423174172889E-2</v>
          </cell>
          <cell r="BC100">
            <v>1.1640703093423542E-2</v>
          </cell>
          <cell r="BD100">
            <v>1.1831029978274257E-2</v>
          </cell>
          <cell r="BE100">
            <v>1.2021900572559084E-2</v>
          </cell>
          <cell r="BF100">
            <v>1.2213506537347875E-2</v>
          </cell>
          <cell r="BG100">
            <v>1.2405876854395188E-2</v>
          </cell>
          <cell r="BH100">
            <v>1.2598459842559886E-2</v>
          </cell>
          <cell r="BI100">
            <v>1.2791206115765357E-2</v>
          </cell>
          <cell r="BJ100">
            <v>1.2983843026698957E-2</v>
          </cell>
          <cell r="BK100">
            <v>1.3176741670481001E-2</v>
          </cell>
          <cell r="BL100">
            <v>1.3369746955544166E-2</v>
          </cell>
          <cell r="BM100">
            <v>1.3562711022195733E-2</v>
          </cell>
        </row>
        <row r="101">
          <cell r="D101" t="str">
            <v>Caña de azucar [Mton]</v>
          </cell>
          <cell r="M101">
            <v>7.8406349999999998</v>
          </cell>
          <cell r="N101">
            <v>10.08887</v>
          </cell>
          <cell r="O101">
            <v>11.390245</v>
          </cell>
          <cell r="P101">
            <v>11.6717</v>
          </cell>
          <cell r="Q101">
            <v>11.986835899999999</v>
          </cell>
          <cell r="R101">
            <v>12.358427812899999</v>
          </cell>
          <cell r="S101">
            <v>12.729180647286999</v>
          </cell>
          <cell r="T101">
            <v>13.072868524763747</v>
          </cell>
          <cell r="U101">
            <v>13.373544500833312</v>
          </cell>
          <cell r="V101">
            <v>13.373544500833312</v>
          </cell>
          <cell r="W101">
            <v>13.373544500833312</v>
          </cell>
          <cell r="X101">
            <v>13.373544500833312</v>
          </cell>
          <cell r="Y101">
            <v>13.373544500833312</v>
          </cell>
          <cell r="Z101">
            <v>13.373544500833312</v>
          </cell>
          <cell r="AA101">
            <v>13.373544500833312</v>
          </cell>
          <cell r="AB101">
            <v>13.373544500833312</v>
          </cell>
          <cell r="AC101">
            <v>13.373544500833312</v>
          </cell>
          <cell r="AD101">
            <v>13.373544500833312</v>
          </cell>
          <cell r="AE101">
            <v>13.373544500833312</v>
          </cell>
          <cell r="AF101">
            <v>13.373544500833312</v>
          </cell>
          <cell r="AG101">
            <v>13.373544500833312</v>
          </cell>
          <cell r="AH101">
            <v>13.373544500833312</v>
          </cell>
          <cell r="AI101">
            <v>13.373544500833312</v>
          </cell>
          <cell r="AJ101">
            <v>13.373544500833312</v>
          </cell>
          <cell r="AK101">
            <v>13.373544500833312</v>
          </cell>
          <cell r="AL101">
            <v>13.373544500833312</v>
          </cell>
          <cell r="AM101">
            <v>13.373544500833312</v>
          </cell>
          <cell r="AN101">
            <v>13.373544500833312</v>
          </cell>
          <cell r="AO101">
            <v>13.373544500833312</v>
          </cell>
          <cell r="AP101">
            <v>13.373544500833312</v>
          </cell>
          <cell r="AQ101">
            <v>13.373544500833312</v>
          </cell>
          <cell r="AR101">
            <v>13.373544500833312</v>
          </cell>
          <cell r="AS101">
            <v>13.373544500833312</v>
          </cell>
          <cell r="AT101">
            <v>13.373544500833312</v>
          </cell>
          <cell r="AU101">
            <v>13.373544500833312</v>
          </cell>
          <cell r="AV101">
            <v>13.373544500833312</v>
          </cell>
          <cell r="AW101">
            <v>13.373544500833312</v>
          </cell>
          <cell r="AX101">
            <v>13.373544500833312</v>
          </cell>
          <cell r="AY101">
            <v>13.373544500833312</v>
          </cell>
          <cell r="AZ101">
            <v>13.373544500833312</v>
          </cell>
          <cell r="BA101">
            <v>13.373544500833312</v>
          </cell>
          <cell r="BB101">
            <v>13.373544500833312</v>
          </cell>
          <cell r="BC101">
            <v>13.373544500833312</v>
          </cell>
          <cell r="BD101">
            <v>13.373544500833312</v>
          </cell>
          <cell r="BE101">
            <v>13.373544500833312</v>
          </cell>
          <cell r="BF101">
            <v>13.373544500833312</v>
          </cell>
          <cell r="BG101">
            <v>13.373544500833312</v>
          </cell>
          <cell r="BH101">
            <v>13.373544500833312</v>
          </cell>
          <cell r="BI101">
            <v>13.373544500833312</v>
          </cell>
          <cell r="BJ101">
            <v>13.373544500833312</v>
          </cell>
          <cell r="BK101">
            <v>13.373544500833312</v>
          </cell>
          <cell r="BL101">
            <v>13.373544500833312</v>
          </cell>
          <cell r="BM101">
            <v>13.373544500833312</v>
          </cell>
        </row>
        <row r="102">
          <cell r="D102" t="str">
            <v>Maíz [Mton]</v>
          </cell>
          <cell r="M102">
            <v>1.4492659999999999</v>
          </cell>
          <cell r="N102">
            <v>1.628519</v>
          </cell>
          <cell r="O102">
            <v>1.463279</v>
          </cell>
          <cell r="P102">
            <v>1.849405</v>
          </cell>
          <cell r="Q102">
            <v>1.8993389349999998</v>
          </cell>
          <cell r="R102">
            <v>1.9582184419849997</v>
          </cell>
          <cell r="S102">
            <v>2.0169649952445496</v>
          </cell>
          <cell r="T102">
            <v>2.0714230501161524</v>
          </cell>
          <cell r="U102">
            <v>2.1190657802688238</v>
          </cell>
          <cell r="V102">
            <v>2.1865542660241561</v>
          </cell>
          <cell r="W102">
            <v>2.2487873715127544</v>
          </cell>
          <cell r="X102">
            <v>2.2981702296668169</v>
          </cell>
          <cell r="Y102">
            <v>2.3529136193079379</v>
          </cell>
          <cell r="Z102">
            <v>2.4274496939711279</v>
          </cell>
          <cell r="AA102">
            <v>2.4873315357596795</v>
          </cell>
          <cell r="AB102">
            <v>2.5592510664988368</v>
          </cell>
          <cell r="AC102">
            <v>2.6198197346221592</v>
          </cell>
          <cell r="AD102">
            <v>2.6817642285076206</v>
          </cell>
          <cell r="AE102">
            <v>2.7502507678107215</v>
          </cell>
          <cell r="AF102">
            <v>2.8126573917140476</v>
          </cell>
          <cell r="AG102">
            <v>2.8785494859583505</v>
          </cell>
          <cell r="AH102">
            <v>2.9511204178193151</v>
          </cell>
          <cell r="AI102">
            <v>3.0181540736837693</v>
          </cell>
          <cell r="AJ102">
            <v>3.0870456988763681</v>
          </cell>
          <cell r="AK102">
            <v>3.1558278834250775</v>
          </cell>
          <cell r="AL102">
            <v>3.2110322337653039</v>
          </cell>
          <cell r="AM102">
            <v>3.2814065827046708</v>
          </cell>
          <cell r="AN102">
            <v>3.3424101504527348</v>
          </cell>
          <cell r="AO102">
            <v>3.4188219491677154</v>
          </cell>
          <cell r="AP102">
            <v>3.4818317928529754</v>
          </cell>
          <cell r="AQ102">
            <v>3.5442255974602697</v>
          </cell>
          <cell r="AR102">
            <v>3.6089186759837024</v>
          </cell>
          <cell r="AS102">
            <v>3.6740951977498555</v>
          </cell>
          <cell r="AT102">
            <v>3.7480888984742071</v>
          </cell>
          <cell r="AU102">
            <v>3.8154954378714709</v>
          </cell>
          <cell r="AV102">
            <v>3.8829368327247491</v>
          </cell>
          <cell r="AW102">
            <v>3.9525460352493438</v>
          </cell>
          <cell r="AX102">
            <v>4.0228038065052125</v>
          </cell>
          <cell r="AY102">
            <v>4.0950001114920651</v>
          </cell>
          <cell r="AZ102">
            <v>4.1649326607815853</v>
          </cell>
          <cell r="BA102">
            <v>4.2355373785203732</v>
          </cell>
          <cell r="BB102">
            <v>4.3067866321804393</v>
          </cell>
          <cell r="BC102">
            <v>4.3783556039237288</v>
          </cell>
          <cell r="BD102">
            <v>4.44994224058782</v>
          </cell>
          <cell r="BE102">
            <v>4.5217333797831287</v>
          </cell>
          <cell r="BF102">
            <v>4.5938011099662113</v>
          </cell>
          <cell r="BG102">
            <v>4.6661563318899217</v>
          </cell>
          <cell r="BH102">
            <v>4.7385915446673739</v>
          </cell>
          <cell r="BI102">
            <v>4.8110881729768238</v>
          </cell>
          <cell r="BJ102">
            <v>4.8835436674379089</v>
          </cell>
          <cell r="BK102">
            <v>4.9560976060801156</v>
          </cell>
          <cell r="BL102">
            <v>5.0286916551389407</v>
          </cell>
          <cell r="BM102">
            <v>5.1012702009363258</v>
          </cell>
        </row>
        <row r="103">
          <cell r="D103" t="str">
            <v>Palma africana  (Fruta Fresca) [Mton]</v>
          </cell>
          <cell r="M103">
            <v>2.7857560000000001</v>
          </cell>
          <cell r="N103">
            <v>2.2759480000000001</v>
          </cell>
          <cell r="O103">
            <v>2.4463119999999998</v>
          </cell>
          <cell r="P103">
            <v>2.4188550000000002</v>
          </cell>
          <cell r="Q103">
            <v>2.4841640850000002</v>
          </cell>
          <cell r="R103">
            <v>2.5611731716350001</v>
          </cell>
          <cell r="S103">
            <v>2.6380083667840504</v>
          </cell>
          <cell r="T103">
            <v>2.7092345926872197</v>
          </cell>
          <cell r="U103">
            <v>2.7715469883190256</v>
          </cell>
          <cell r="V103">
            <v>2.8598158430110558</v>
          </cell>
          <cell r="W103">
            <v>2.9412111341325917</v>
          </cell>
          <cell r="X103">
            <v>3.0057994603024922</v>
          </cell>
          <cell r="Y103">
            <v>3.0773988783587716</v>
          </cell>
          <cell r="Z103">
            <v>3.1748853439406375</v>
          </cell>
          <cell r="AA103">
            <v>3.253205394129453</v>
          </cell>
          <cell r="AB103">
            <v>3.3472696561629527</v>
          </cell>
          <cell r="AC103">
            <v>3.4264880132742608</v>
          </cell>
          <cell r="AD103">
            <v>3.5075058264397483</v>
          </cell>
          <cell r="AE103">
            <v>3.5970800451890228</v>
          </cell>
          <cell r="AF103">
            <v>3.6787022827528228</v>
          </cell>
          <cell r="AG103">
            <v>3.7648832012770526</v>
          </cell>
          <cell r="AH103">
            <v>3.8597994372483808</v>
          </cell>
          <cell r="AI103">
            <v>3.9474734154500264</v>
          </cell>
          <cell r="AJ103">
            <v>4.037577450020736</v>
          </cell>
          <cell r="AK103">
            <v>4.1275383460962676</v>
          </cell>
          <cell r="AL103">
            <v>4.1997406591873476</v>
          </cell>
          <cell r="AM103">
            <v>4.2917839627383456</v>
          </cell>
          <cell r="AN103">
            <v>4.37157112934882</v>
          </cell>
          <cell r="AO103">
            <v>4.4715108728775359</v>
          </cell>
          <cell r="AP103">
            <v>4.5539220675305785</v>
          </cell>
          <cell r="AQ103">
            <v>4.6355275386109405</v>
          </cell>
          <cell r="AR103">
            <v>4.7201402526740033</v>
          </cell>
          <cell r="AS103">
            <v>4.8053852669119168</v>
          </cell>
          <cell r="AT103">
            <v>4.9021623562815257</v>
          </cell>
          <cell r="AU103">
            <v>4.9903240325253817</v>
          </cell>
          <cell r="AV103">
            <v>5.078531296563181</v>
          </cell>
          <cell r="AW103">
            <v>5.1695738575882828</v>
          </cell>
          <cell r="AX103">
            <v>5.2614646880397604</v>
          </cell>
          <cell r="AY103">
            <v>5.3558909458356316</v>
          </cell>
          <cell r="AZ103">
            <v>5.4473564152767233</v>
          </cell>
          <cell r="BA103">
            <v>5.5397010204476063</v>
          </cell>
          <cell r="BB103">
            <v>5.6328886204929827</v>
          </cell>
          <cell r="BC103">
            <v>5.7264943829658392</v>
          </cell>
          <cell r="BD103">
            <v>5.8201232495624575</v>
          </cell>
          <cell r="BE103">
            <v>5.9140195870322207</v>
          </cell>
          <cell r="BF103">
            <v>6.0082776805769011</v>
          </cell>
          <cell r="BG103">
            <v>6.1029117873984342</v>
          </cell>
          <cell r="BH103">
            <v>6.1976505150447876</v>
          </cell>
          <cell r="BI103">
            <v>6.2924695686698477</v>
          </cell>
          <cell r="BJ103">
            <v>6.3872348229298224</v>
          </cell>
          <cell r="BK103">
            <v>6.4821288333031015</v>
          </cell>
          <cell r="BL103">
            <v>6.5770753044850139</v>
          </cell>
          <cell r="BM103">
            <v>6.6720014987987168</v>
          </cell>
        </row>
        <row r="104">
          <cell r="D104" t="str">
            <v>Soya [Mton]</v>
          </cell>
          <cell r="M104">
            <v>2.5503999999999999E-2</v>
          </cell>
          <cell r="N104">
            <v>3.9515000000000002E-2</v>
          </cell>
          <cell r="O104">
            <v>2.7237999999999998E-2</v>
          </cell>
          <cell r="P104">
            <v>2.0077000000000001E-2</v>
          </cell>
          <cell r="Q104">
            <v>2.0619078999999998E-2</v>
          </cell>
          <cell r="R104">
            <v>2.1258270448999996E-2</v>
          </cell>
          <cell r="S104">
            <v>2.1896018562469997E-2</v>
          </cell>
          <cell r="T104">
            <v>2.2487211063656684E-2</v>
          </cell>
          <cell r="U104">
            <v>2.3004416918120787E-2</v>
          </cell>
          <cell r="V104">
            <v>2.3737066785786229E-2</v>
          </cell>
          <cell r="W104">
            <v>2.441266464504074E-2</v>
          </cell>
          <cell r="X104">
            <v>2.4948761196720397E-2</v>
          </cell>
          <cell r="Y104">
            <v>2.554305127046021E-2</v>
          </cell>
          <cell r="Z104">
            <v>2.6352209227215418E-2</v>
          </cell>
          <cell r="AA104">
            <v>2.700228194659746E-2</v>
          </cell>
          <cell r="AB104">
            <v>2.7783034901547869E-2</v>
          </cell>
          <cell r="AC104">
            <v>2.8440563755374879E-2</v>
          </cell>
          <cell r="AD104">
            <v>2.911302846901976E-2</v>
          </cell>
          <cell r="AE104">
            <v>2.9856513130080128E-2</v>
          </cell>
          <cell r="AF104">
            <v>3.0533994692045773E-2</v>
          </cell>
          <cell r="AG104">
            <v>3.1249314254901323E-2</v>
          </cell>
          <cell r="AH104">
            <v>3.2037138770879485E-2</v>
          </cell>
          <cell r="AI104">
            <v>3.2764851039847422E-2</v>
          </cell>
          <cell r="AJ104">
            <v>3.3512733282510226E-2</v>
          </cell>
          <cell r="AK104">
            <v>3.4259427445867865E-2</v>
          </cell>
          <cell r="AL104">
            <v>3.4858721673892951E-2</v>
          </cell>
          <cell r="AM104">
            <v>3.5622700252763276E-2</v>
          </cell>
          <cell r="AN104">
            <v>3.6284950343834665E-2</v>
          </cell>
          <cell r="AO104">
            <v>3.7114471018214079E-2</v>
          </cell>
          <cell r="AP104">
            <v>3.7798501088246853E-2</v>
          </cell>
          <cell r="AQ104">
            <v>3.8475843484909913E-2</v>
          </cell>
          <cell r="AR104">
            <v>3.9178146624306076E-2</v>
          </cell>
          <cell r="AS104">
            <v>3.9885697986770788E-2</v>
          </cell>
          <cell r="AT104">
            <v>4.0688967973303104E-2</v>
          </cell>
          <cell r="AU104">
            <v>4.1420728237538826E-2</v>
          </cell>
          <cell r="AV104">
            <v>4.2152866889953663E-2</v>
          </cell>
          <cell r="AW104">
            <v>4.2908539097548153E-2</v>
          </cell>
          <cell r="AX104">
            <v>4.3671252117954217E-2</v>
          </cell>
          <cell r="AY104">
            <v>4.4455009713084019E-2</v>
          </cell>
          <cell r="AZ104">
            <v>4.5214192148562295E-2</v>
          </cell>
          <cell r="BA104">
            <v>4.5980671593595507E-2</v>
          </cell>
          <cell r="BB104">
            <v>4.6754148071561745E-2</v>
          </cell>
          <cell r="BC104">
            <v>4.7531095384719231E-2</v>
          </cell>
          <cell r="BD104">
            <v>4.8308234466913208E-2</v>
          </cell>
          <cell r="BE104">
            <v>4.9087593613030042E-2</v>
          </cell>
          <cell r="BF104">
            <v>4.9869955409870506E-2</v>
          </cell>
          <cell r="BG104">
            <v>5.0655438195178398E-2</v>
          </cell>
          <cell r="BH104">
            <v>5.1441789355109784E-2</v>
          </cell>
          <cell r="BI104">
            <v>5.2228807237384794E-2</v>
          </cell>
          <cell r="BJ104">
            <v>5.3015378573730919E-2</v>
          </cell>
          <cell r="BK104">
            <v>5.3803018612618873E-2</v>
          </cell>
          <cell r="BL104">
            <v>5.4591094087138532E-2</v>
          </cell>
          <cell r="BM104">
            <v>5.5379001259431293E-2</v>
          </cell>
        </row>
        <row r="105">
          <cell r="D105" t="str">
            <v>Palmito [Mton]</v>
          </cell>
          <cell r="M105">
            <v>4.3652640246656008E-2</v>
          </cell>
          <cell r="N105">
            <v>3.5010121222727224E-2</v>
          </cell>
          <cell r="O105">
            <v>3.7421596562221979E-2</v>
          </cell>
          <cell r="P105">
            <v>2.7855525305192988E-2</v>
          </cell>
          <cell r="Q105">
            <v>2.8607624488433195E-2</v>
          </cell>
          <cell r="R105">
            <v>2.9494460847574622E-2</v>
          </cell>
          <cell r="S105">
            <v>3.037929467300186E-2</v>
          </cell>
          <cell r="T105">
            <v>3.1199535629172909E-2</v>
          </cell>
          <cell r="U105">
            <v>3.1917124948643884E-2</v>
          </cell>
          <cell r="V105">
            <v>3.2933628755417853E-2</v>
          </cell>
          <cell r="W105">
            <v>3.3870976629333194E-2</v>
          </cell>
          <cell r="X105">
            <v>3.4614775556530454E-2</v>
          </cell>
          <cell r="Y105">
            <v>3.5439314192167469E-2</v>
          </cell>
          <cell r="Z105">
            <v>3.656196797212926E-2</v>
          </cell>
          <cell r="AA105">
            <v>3.7463901382746488E-2</v>
          </cell>
          <cell r="AB105">
            <v>3.8547145079201407E-2</v>
          </cell>
          <cell r="AC105">
            <v>3.945942338904216E-2</v>
          </cell>
          <cell r="AD105">
            <v>4.0392424228200621E-2</v>
          </cell>
          <cell r="AE105">
            <v>4.1423960602668418E-2</v>
          </cell>
          <cell r="AF105">
            <v>4.23639219909802E-2</v>
          </cell>
          <cell r="AG105">
            <v>4.3356381132506436E-2</v>
          </cell>
          <cell r="AH105">
            <v>4.4449436157703477E-2</v>
          </cell>
          <cell r="AI105">
            <v>4.5459089368996786E-2</v>
          </cell>
          <cell r="AJ105">
            <v>4.649672710052033E-2</v>
          </cell>
          <cell r="AK105">
            <v>4.7532716449658577E-2</v>
          </cell>
          <cell r="AL105">
            <v>4.8364198022304329E-2</v>
          </cell>
          <cell r="AM105">
            <v>4.9424168368289667E-2</v>
          </cell>
          <cell r="AN105">
            <v>5.0342997086235845E-2</v>
          </cell>
          <cell r="AO105">
            <v>5.1493902806032457E-2</v>
          </cell>
          <cell r="AP105">
            <v>5.2442949821289261E-2</v>
          </cell>
          <cell r="AQ105">
            <v>5.3382718126839292E-2</v>
          </cell>
          <cell r="AR105">
            <v>5.4357117831544489E-2</v>
          </cell>
          <cell r="AS105">
            <v>5.5338799102743357E-2</v>
          </cell>
          <cell r="AT105">
            <v>5.6453283708847508E-2</v>
          </cell>
          <cell r="AU105">
            <v>5.7468553249005544E-2</v>
          </cell>
          <cell r="AV105">
            <v>5.8484347778031368E-2</v>
          </cell>
          <cell r="AW105">
            <v>5.953279357676023E-2</v>
          </cell>
          <cell r="AX105">
            <v>6.0591008043090921E-2</v>
          </cell>
          <cell r="AY105">
            <v>6.167842048141714E-2</v>
          </cell>
          <cell r="AZ105">
            <v>6.2731736491912882E-2</v>
          </cell>
          <cell r="BA105">
            <v>6.3795176626247341E-2</v>
          </cell>
          <cell r="BB105">
            <v>6.4868324686463516E-2</v>
          </cell>
          <cell r="BC105">
            <v>6.5946288303660311E-2</v>
          </cell>
          <cell r="BD105">
            <v>6.7024517987861576E-2</v>
          </cell>
          <cell r="BE105">
            <v>6.8105827865656623E-2</v>
          </cell>
          <cell r="BF105">
            <v>6.9191303725083128E-2</v>
          </cell>
          <cell r="BG105">
            <v>7.0281109752026269E-2</v>
          </cell>
          <cell r="BH105">
            <v>7.1372120592004179E-2</v>
          </cell>
          <cell r="BI105">
            <v>7.2464056465658164E-2</v>
          </cell>
          <cell r="BJ105">
            <v>7.3555372786021214E-2</v>
          </cell>
          <cell r="BK105">
            <v>7.4648171861312673E-2</v>
          </cell>
          <cell r="BL105">
            <v>7.5741575075083875E-2</v>
          </cell>
          <cell r="BM105">
            <v>7.6834744780515163E-2</v>
          </cell>
        </row>
        <row r="106">
          <cell r="D106" t="str">
            <v>Legumbres (Pulses) [Mton]</v>
          </cell>
          <cell r="M106">
            <v>6.6623000000000002E-2</v>
          </cell>
          <cell r="N106">
            <v>6.9685999999999998E-2</v>
          </cell>
          <cell r="O106">
            <v>7.7360999999999999E-2</v>
          </cell>
          <cell r="P106">
            <v>8.7922E-2</v>
          </cell>
          <cell r="Q106">
            <v>9.0295893999999988E-2</v>
          </cell>
          <cell r="R106">
            <v>9.3095066713999974E-2</v>
          </cell>
          <cell r="S106">
            <v>9.5887918715419976E-2</v>
          </cell>
          <cell r="T106">
            <v>9.8476892520736312E-2</v>
          </cell>
          <cell r="U106">
            <v>0.10074186104871324</v>
          </cell>
          <cell r="V106">
            <v>0.10395031060118029</v>
          </cell>
          <cell r="W106">
            <v>0.10690891572053951</v>
          </cell>
          <cell r="X106">
            <v>0.10925661114399814</v>
          </cell>
          <cell r="Y106">
            <v>0.11185914996271368</v>
          </cell>
          <cell r="Z106">
            <v>0.1154026467936063</v>
          </cell>
          <cell r="AA106">
            <v>0.11824947120131203</v>
          </cell>
          <cell r="AB106">
            <v>0.12166857571419493</v>
          </cell>
          <cell r="AC106">
            <v>0.1245480523235578</v>
          </cell>
          <cell r="AD106">
            <v>0.12749293664656847</v>
          </cell>
          <cell r="AE106">
            <v>0.13074883435886361</v>
          </cell>
          <cell r="AF106">
            <v>0.13371568866434469</v>
          </cell>
          <cell r="AG106">
            <v>0.1368482446540536</v>
          </cell>
          <cell r="AH106">
            <v>0.14029831722933037</v>
          </cell>
          <cell r="AI106">
            <v>0.14348514385244135</v>
          </cell>
          <cell r="AJ106">
            <v>0.14676029962966897</v>
          </cell>
          <cell r="AK106">
            <v>0.15003025252256783</v>
          </cell>
          <cell r="AL106">
            <v>0.15265470573352669</v>
          </cell>
          <cell r="AM106">
            <v>0.15600035122894118</v>
          </cell>
          <cell r="AN106">
            <v>0.15890050326894611</v>
          </cell>
          <cell r="AO106">
            <v>0.16253317332586634</v>
          </cell>
          <cell r="AP106">
            <v>0.16552870511933257</v>
          </cell>
          <cell r="AQ106">
            <v>0.1684949499865642</v>
          </cell>
          <cell r="AR106">
            <v>0.17157050393496234</v>
          </cell>
          <cell r="AS106">
            <v>0.17466904111136433</v>
          </cell>
          <cell r="AT106">
            <v>0.17818675310797211</v>
          </cell>
          <cell r="AU106">
            <v>0.18139130687358118</v>
          </cell>
          <cell r="AV106">
            <v>0.18459751769181187</v>
          </cell>
          <cell r="AW106">
            <v>0.1879067875944927</v>
          </cell>
          <cell r="AX106">
            <v>0.19124689090575145</v>
          </cell>
          <cell r="AY106">
            <v>0.19467915345887207</v>
          </cell>
          <cell r="AZ106">
            <v>0.1980037954916519</v>
          </cell>
          <cell r="BA106">
            <v>0.2013603928800172</v>
          </cell>
          <cell r="BB106">
            <v>0.20474763195436832</v>
          </cell>
          <cell r="BC106">
            <v>0.20815007064876651</v>
          </cell>
          <cell r="BD106">
            <v>0.21155334914578591</v>
          </cell>
          <cell r="BE106">
            <v>0.21496634983537521</v>
          </cell>
          <cell r="BF106">
            <v>0.21839249985289813</v>
          </cell>
          <cell r="BG106">
            <v>0.22183231742772705</v>
          </cell>
          <cell r="BH106">
            <v>0.22527593782337815</v>
          </cell>
          <cell r="BI106">
            <v>0.22872247795613621</v>
          </cell>
          <cell r="BJ106">
            <v>0.23216706255713357</v>
          </cell>
          <cell r="BK106">
            <v>0.23561632726297144</v>
          </cell>
          <cell r="BL106">
            <v>0.239067498845913</v>
          </cell>
          <cell r="BM106">
            <v>0.24251793339302283</v>
          </cell>
        </row>
        <row r="107">
          <cell r="D107" t="str">
            <v>Cereales  y pseudocereales [Mton]</v>
          </cell>
          <cell r="M107">
            <v>2.1217E-2</v>
          </cell>
          <cell r="N107">
            <v>2.3028E-2</v>
          </cell>
          <cell r="O107">
            <v>3.3656999999999999E-2</v>
          </cell>
          <cell r="P107">
            <v>2.7061000000000002E-2</v>
          </cell>
          <cell r="Q107">
            <v>2.7791646999999999E-2</v>
          </cell>
          <cell r="R107">
            <v>2.8653188056999998E-2</v>
          </cell>
          <cell r="S107">
            <v>2.951278369871E-2</v>
          </cell>
          <cell r="T107">
            <v>3.0309628858575167E-2</v>
          </cell>
          <cell r="U107">
            <v>3.1006750322322394E-2</v>
          </cell>
          <cell r="V107">
            <v>3.1994260312305685E-2</v>
          </cell>
          <cell r="W107">
            <v>3.290487214023248E-2</v>
          </cell>
          <cell r="X107">
            <v>3.3627455633035347E-2</v>
          </cell>
          <cell r="Y107">
            <v>3.4428475889322296E-2</v>
          </cell>
          <cell r="Z107">
            <v>3.5519108128588751E-2</v>
          </cell>
          <cell r="AA107">
            <v>3.6395315622696309E-2</v>
          </cell>
          <cell r="AB107">
            <v>3.7447661875319366E-2</v>
          </cell>
          <cell r="AC107">
            <v>3.833391920028887E-2</v>
          </cell>
          <cell r="AD107">
            <v>3.924030798426776E-2</v>
          </cell>
          <cell r="AE107">
            <v>4.024242176685254E-2</v>
          </cell>
          <cell r="AF107">
            <v>4.1155572563702288E-2</v>
          </cell>
          <cell r="AG107">
            <v>4.2119723716286535E-2</v>
          </cell>
          <cell r="AH107">
            <v>4.3181601448362292E-2</v>
          </cell>
          <cell r="AI107">
            <v>4.4162456242930276E-2</v>
          </cell>
          <cell r="AJ107">
            <v>4.517049735309106E-2</v>
          </cell>
          <cell r="AK107">
            <v>4.6176937097804967E-2</v>
          </cell>
          <cell r="AL107">
            <v>4.6984702257170746E-2</v>
          </cell>
          <cell r="AM107">
            <v>4.8014438986901775E-2</v>
          </cell>
          <cell r="AN107">
            <v>4.8907059882179103E-2</v>
          </cell>
          <cell r="AO107">
            <v>5.0025138229012861E-2</v>
          </cell>
          <cell r="AP107">
            <v>5.094711550276676E-2</v>
          </cell>
          <cell r="AQ107">
            <v>5.1860078724169312E-2</v>
          </cell>
          <cell r="AR107">
            <v>5.2806685550647346E-2</v>
          </cell>
          <cell r="AS107">
            <v>5.3760366250934125E-2</v>
          </cell>
          <cell r="AT107">
            <v>5.484306232632144E-2</v>
          </cell>
          <cell r="AU107">
            <v>5.5829373254771053E-2</v>
          </cell>
          <cell r="AV107">
            <v>5.6816194197790326E-2</v>
          </cell>
          <cell r="AW107">
            <v>5.7834735095818643E-2</v>
          </cell>
          <cell r="AX107">
            <v>5.8862766028986373E-2</v>
          </cell>
          <cell r="AY107">
            <v>5.9919162118133536E-2</v>
          </cell>
          <cell r="AZ107">
            <v>6.0942434314501401E-2</v>
          </cell>
          <cell r="BA107">
            <v>6.197554186353979E-2</v>
          </cell>
          <cell r="BB107">
            <v>6.3018080438538265E-2</v>
          </cell>
          <cell r="BC107">
            <v>6.4065297216012729E-2</v>
          </cell>
          <cell r="BD107">
            <v>6.5112772471441885E-2</v>
          </cell>
          <cell r="BE107">
            <v>6.616324006386444E-2</v>
          </cell>
          <cell r="BF107">
            <v>6.7217754811301794E-2</v>
          </cell>
          <cell r="BG107">
            <v>6.8276476216552417E-2</v>
          </cell>
          <cell r="BH107">
            <v>6.9336368069862334E-2</v>
          </cell>
          <cell r="BI107">
            <v>7.0397158572041152E-2</v>
          </cell>
          <cell r="BJ107">
            <v>7.1457347192495524E-2</v>
          </cell>
          <cell r="BK107">
            <v>7.251897627514467E-2</v>
          </cell>
          <cell r="BL107">
            <v>7.358119226438492E-2</v>
          </cell>
          <cell r="BM107">
            <v>7.4643181405661729E-2</v>
          </cell>
        </row>
        <row r="108">
          <cell r="D108" t="str">
            <v>Tubérculos [Mton]</v>
          </cell>
          <cell r="M108">
            <v>0.34609299999999998</v>
          </cell>
          <cell r="N108">
            <v>0.34520899999999999</v>
          </cell>
          <cell r="O108">
            <v>0.47258600000000001</v>
          </cell>
          <cell r="P108">
            <v>0.34095900000000001</v>
          </cell>
          <cell r="Q108">
            <v>0.35016489299999998</v>
          </cell>
          <cell r="R108">
            <v>0.36102000468299994</v>
          </cell>
          <cell r="S108">
            <v>0.37185060482348997</v>
          </cell>
          <cell r="T108">
            <v>0.38189057115372416</v>
          </cell>
          <cell r="U108">
            <v>0.39067405429025975</v>
          </cell>
          <cell r="V108">
            <v>0.40311632984085699</v>
          </cell>
          <cell r="W108">
            <v>0.41458971582947873</v>
          </cell>
          <cell r="X108">
            <v>0.42369401149935687</v>
          </cell>
          <cell r="Y108">
            <v>0.4337865825633731</v>
          </cell>
          <cell r="Z108">
            <v>0.4475281618719002</v>
          </cell>
          <cell r="AA108">
            <v>0.45856806545947715</v>
          </cell>
          <cell r="AB108">
            <v>0.4718272549184071</v>
          </cell>
          <cell r="AC108">
            <v>0.48299378280962607</v>
          </cell>
          <cell r="AD108">
            <v>0.4944139599426462</v>
          </cell>
          <cell r="AE108">
            <v>0.50704023809926735</v>
          </cell>
          <cell r="AF108">
            <v>0.51854561419560863</v>
          </cell>
          <cell r="AG108">
            <v>0.53069357668162076</v>
          </cell>
          <cell r="AH108">
            <v>0.54407285940032368</v>
          </cell>
          <cell r="AI108">
            <v>0.55643128184964574</v>
          </cell>
          <cell r="AJ108">
            <v>0.56913224223098091</v>
          </cell>
          <cell r="AK108">
            <v>0.58181302597577633</v>
          </cell>
          <cell r="AL108">
            <v>0.59199058042580388</v>
          </cell>
          <cell r="AM108">
            <v>0.60496489791711472</v>
          </cell>
          <cell r="AN108">
            <v>0.61621160453670976</v>
          </cell>
          <cell r="AO108">
            <v>0.63029899506396636</v>
          </cell>
          <cell r="AP108">
            <v>0.64191558163807128</v>
          </cell>
          <cell r="AQ108">
            <v>0.65341859435032112</v>
          </cell>
          <cell r="AR108">
            <v>0.66534550455131614</v>
          </cell>
          <cell r="AS108">
            <v>0.67736154305281571</v>
          </cell>
          <cell r="AT108">
            <v>0.69100312951185205</v>
          </cell>
          <cell r="AU108">
            <v>0.70343029731249695</v>
          </cell>
          <cell r="AV108">
            <v>0.71586389111578985</v>
          </cell>
          <cell r="AW108">
            <v>0.72869714509941341</v>
          </cell>
          <cell r="AX108">
            <v>0.74164997015916501</v>
          </cell>
          <cell r="AY108">
            <v>0.75496018612160276</v>
          </cell>
          <cell r="AZ108">
            <v>0.76785305278585725</v>
          </cell>
          <cell r="BA108">
            <v>0.78086984140462889</v>
          </cell>
          <cell r="BB108">
            <v>0.79400545760480268</v>
          </cell>
          <cell r="BC108">
            <v>0.80720001749656256</v>
          </cell>
          <cell r="BD108">
            <v>0.82039783411885558</v>
          </cell>
          <cell r="BE108">
            <v>0.83363335312572162</v>
          </cell>
          <cell r="BF108">
            <v>0.84691986485002946</v>
          </cell>
          <cell r="BG108">
            <v>0.86025937897045546</v>
          </cell>
          <cell r="BH108">
            <v>0.87361364032120736</v>
          </cell>
          <cell r="BI108">
            <v>0.88697922432890797</v>
          </cell>
          <cell r="BJ108">
            <v>0.90033722484040057</v>
          </cell>
          <cell r="BK108">
            <v>0.91371337466453761</v>
          </cell>
          <cell r="BL108">
            <v>0.92709691930351501</v>
          </cell>
          <cell r="BM108">
            <v>0.94047760573862826</v>
          </cell>
        </row>
        <row r="109">
          <cell r="D109" t="str">
            <v>Fruta fresca [Mton]</v>
          </cell>
          <cell r="M109">
            <v>0.34292099999999998</v>
          </cell>
          <cell r="N109">
            <v>0.26467299999999999</v>
          </cell>
          <cell r="O109">
            <v>0.34764066086361861</v>
          </cell>
          <cell r="P109">
            <v>0.45125599999999999</v>
          </cell>
          <cell r="Q109">
            <v>0.46343991199999995</v>
          </cell>
          <cell r="R109">
            <v>0.47780654927199989</v>
          </cell>
          <cell r="S109">
            <v>0.49214074575015992</v>
          </cell>
          <cell r="T109">
            <v>0.50542854588541419</v>
          </cell>
          <cell r="U109">
            <v>0.51705340244077869</v>
          </cell>
          <cell r="V109">
            <v>0.53352063602563882</v>
          </cell>
          <cell r="W109">
            <v>0.54870555347225702</v>
          </cell>
          <cell r="X109">
            <v>0.56075500237023757</v>
          </cell>
          <cell r="Y109">
            <v>0.57411242437131016</v>
          </cell>
          <cell r="Z109">
            <v>0.59229927414635264</v>
          </cell>
          <cell r="AA109">
            <v>0.60691048174995199</v>
          </cell>
          <cell r="AB109">
            <v>0.62445889313806291</v>
          </cell>
          <cell r="AC109">
            <v>0.63923768680557114</v>
          </cell>
          <cell r="AD109">
            <v>0.65435218283687735</v>
          </cell>
          <cell r="AE109">
            <v>0.67106294212419415</v>
          </cell>
          <cell r="AF109">
            <v>0.68629019817471815</v>
          </cell>
          <cell r="AG109">
            <v>0.70236791121232056</v>
          </cell>
          <cell r="AH109">
            <v>0.72007526488977436</v>
          </cell>
          <cell r="AI109">
            <v>0.73643151969105924</v>
          </cell>
          <cell r="AJ109">
            <v>0.75324112019387568</v>
          </cell>
          <cell r="AK109">
            <v>0.77002401710975532</v>
          </cell>
          <cell r="AL109">
            <v>0.78349391381552247</v>
          </cell>
          <cell r="AM109">
            <v>0.80066529985859203</v>
          </cell>
          <cell r="AN109">
            <v>0.81555020931202193</v>
          </cell>
          <cell r="AO109">
            <v>0.83419473695249402</v>
          </cell>
          <cell r="AP109">
            <v>0.84956917901469009</v>
          </cell>
          <cell r="AQ109">
            <v>0.86479330714880309</v>
          </cell>
          <cell r="AR109">
            <v>0.88057845958548964</v>
          </cell>
          <cell r="AS109">
            <v>0.89648157248185745</v>
          </cell>
          <cell r="AT109">
            <v>0.91453608266976538</v>
          </cell>
          <cell r="AU109">
            <v>0.9309833212909715</v>
          </cell>
          <cell r="AV109">
            <v>0.94743906466568439</v>
          </cell>
          <cell r="AW109">
            <v>0.96442375449535311</v>
          </cell>
          <cell r="AX109">
            <v>0.98156669550926756</v>
          </cell>
          <cell r="AY109">
            <v>0.9991826399904099</v>
          </cell>
          <cell r="AZ109">
            <v>1.0162462266370296</v>
          </cell>
          <cell r="BA109">
            <v>1.0334738228141431</v>
          </cell>
          <cell r="BB109">
            <v>1.0508586861672902</v>
          </cell>
          <cell r="BC109">
            <v>1.0683215609367376</v>
          </cell>
          <cell r="BD109">
            <v>1.0857887459581315</v>
          </cell>
          <cell r="BE109">
            <v>1.1033058297276239</v>
          </cell>
          <cell r="BF109">
            <v>1.1208904018746102</v>
          </cell>
          <cell r="BG109">
            <v>1.1385451221897418</v>
          </cell>
          <cell r="BH109">
            <v>1.1562193603242239</v>
          </cell>
          <cell r="BI109">
            <v>1.1739085838876993</v>
          </cell>
          <cell r="BJ109">
            <v>1.1915877707659284</v>
          </cell>
          <cell r="BK109">
            <v>1.2092909780871628</v>
          </cell>
          <cell r="BL109">
            <v>1.2270039723756443</v>
          </cell>
          <cell r="BM109">
            <v>1.2447131838584427</v>
          </cell>
        </row>
        <row r="110">
          <cell r="D110" t="str">
            <v>Verduras [Mton]</v>
          </cell>
          <cell r="M110">
            <v>0.25402035975334397</v>
          </cell>
          <cell r="N110">
            <v>0.24377087877727277</v>
          </cell>
          <cell r="O110">
            <v>0.24379678429693205</v>
          </cell>
          <cell r="P110">
            <v>0.19723267877640868</v>
          </cell>
          <cell r="Q110">
            <v>0.20255796110337171</v>
          </cell>
          <cell r="R110">
            <v>0.20883725789757621</v>
          </cell>
          <cell r="S110">
            <v>0.21510237563450349</v>
          </cell>
          <cell r="T110">
            <v>0.22091013977663507</v>
          </cell>
          <cell r="U110">
            <v>0.22599107299149765</v>
          </cell>
          <cell r="V110">
            <v>0.23318848774493872</v>
          </cell>
          <cell r="W110">
            <v>0.23982543427860284</v>
          </cell>
          <cell r="X110">
            <v>0.24509194615640201</v>
          </cell>
          <cell r="Y110">
            <v>0.25093014026976224</v>
          </cell>
          <cell r="Z110">
            <v>0.25887915612691592</v>
          </cell>
          <cell r="AA110">
            <v>0.26526534847852151</v>
          </cell>
          <cell r="AB110">
            <v>0.27293531893065409</v>
          </cell>
          <cell r="AC110">
            <v>0.27939475894724436</v>
          </cell>
          <cell r="AD110">
            <v>0.28600092604665117</v>
          </cell>
          <cell r="AE110">
            <v>0.29330477977629738</v>
          </cell>
          <cell r="AF110">
            <v>0.29996023145175238</v>
          </cell>
          <cell r="AG110">
            <v>0.30698739654430451</v>
          </cell>
          <cell r="AH110">
            <v>0.31472683668437029</v>
          </cell>
          <cell r="AI110">
            <v>0.32187574539518388</v>
          </cell>
          <cell r="AJ110">
            <v>0.32922280014089755</v>
          </cell>
          <cell r="AK110">
            <v>0.33655818341856536</v>
          </cell>
          <cell r="AL110">
            <v>0.34244553740415218</v>
          </cell>
          <cell r="AM110">
            <v>0.34995071953486828</v>
          </cell>
          <cell r="AN110">
            <v>0.35645654009978989</v>
          </cell>
          <cell r="AO110">
            <v>0.36460559547202009</v>
          </cell>
          <cell r="AP110">
            <v>0.37132537846132024</v>
          </cell>
          <cell r="AQ110">
            <v>0.37797946300296931</v>
          </cell>
          <cell r="AR110">
            <v>0.38487875719513881</v>
          </cell>
          <cell r="AS110">
            <v>0.39182960894544083</v>
          </cell>
          <cell r="AT110">
            <v>0.39972078248852294</v>
          </cell>
          <cell r="AU110">
            <v>0.4069094579448832</v>
          </cell>
          <cell r="AV110">
            <v>0.41410185061567706</v>
          </cell>
          <cell r="AW110">
            <v>0.42152543251440411</v>
          </cell>
          <cell r="AX110">
            <v>0.42901818203636127</v>
          </cell>
          <cell r="AY110">
            <v>0.43671766950952995</v>
          </cell>
          <cell r="AZ110">
            <v>0.44417573522798282</v>
          </cell>
          <cell r="BA110">
            <v>0.45170548539837457</v>
          </cell>
          <cell r="BB110">
            <v>0.45930397310668869</v>
          </cell>
          <cell r="BC110">
            <v>0.46693655764831266</v>
          </cell>
          <cell r="BD110">
            <v>0.47457102609294871</v>
          </cell>
          <cell r="BE110">
            <v>0.48222730402877167</v>
          </cell>
          <cell r="BF110">
            <v>0.48991307944159079</v>
          </cell>
          <cell r="BG110">
            <v>0.49762951485918455</v>
          </cell>
          <cell r="BH110">
            <v>0.50535448102605229</v>
          </cell>
          <cell r="BI110">
            <v>0.51308599694805446</v>
          </cell>
          <cell r="BJ110">
            <v>0.52081312608668495</v>
          </cell>
          <cell r="BK110">
            <v>0.52855075395844997</v>
          </cell>
          <cell r="BL110">
            <v>0.53629265946811289</v>
          </cell>
          <cell r="BM110">
            <v>0.54403291160829548</v>
          </cell>
        </row>
        <row r="111">
          <cell r="D111" t="str">
            <v>Florícola [Mton]</v>
          </cell>
          <cell r="M111">
            <v>0.50568682919999997</v>
          </cell>
          <cell r="N111">
            <v>0.5241654161</v>
          </cell>
          <cell r="O111">
            <v>0.39211125349999998</v>
          </cell>
          <cell r="P111">
            <v>0.43874862749999999</v>
          </cell>
          <cell r="Q111">
            <v>0.45059484044249992</v>
          </cell>
          <cell r="R111">
            <v>0.46456328049621737</v>
          </cell>
          <cell r="S111">
            <v>0.47850017891110391</v>
          </cell>
          <cell r="T111">
            <v>0.49141968374170369</v>
          </cell>
          <cell r="U111">
            <v>0.50272233646776288</v>
          </cell>
          <cell r="V111">
            <v>0.51873315102552886</v>
          </cell>
          <cell r="W111">
            <v>0.53349719114555949</v>
          </cell>
          <cell r="X111">
            <v>0.54521266787300537</v>
          </cell>
          <cell r="Y111">
            <v>0.55819986487406215</v>
          </cell>
          <cell r="Z111">
            <v>0.57588263336323142</v>
          </cell>
          <cell r="AA111">
            <v>0.5900888650414734</v>
          </cell>
          <cell r="AB111">
            <v>0.60715089061307581</v>
          </cell>
          <cell r="AC111">
            <v>0.62152006340573651</v>
          </cell>
          <cell r="AD111">
            <v>0.63621563396677017</v>
          </cell>
          <cell r="AE111">
            <v>0.65246322447369554</v>
          </cell>
          <cell r="AF111">
            <v>0.66726842970699651</v>
          </cell>
          <cell r="AG111">
            <v>0.68290051998078105</v>
          </cell>
          <cell r="AH111">
            <v>0.70011708247001103</v>
          </cell>
          <cell r="AI111">
            <v>0.71601999422099938</v>
          </cell>
          <cell r="AJ111">
            <v>0.73236368638117899</v>
          </cell>
          <cell r="AK111">
            <v>0.74868141509241204</v>
          </cell>
          <cell r="AL111">
            <v>0.76177796935921871</v>
          </cell>
          <cell r="AM111">
            <v>0.77847341952202964</v>
          </cell>
          <cell r="AN111">
            <v>0.79294576691054997</v>
          </cell>
          <cell r="AO111">
            <v>0.81107352789908627</v>
          </cell>
          <cell r="AP111">
            <v>0.82602183961874609</v>
          </cell>
          <cell r="AQ111">
            <v>0.84082400363147103</v>
          </cell>
          <cell r="AR111">
            <v>0.85617164214813224</v>
          </cell>
          <cell r="AS111">
            <v>0.87163397163795386</v>
          </cell>
          <cell r="AT111">
            <v>0.88918806856991572</v>
          </cell>
          <cell r="AU111">
            <v>0.90517944236044523</v>
          </cell>
          <cell r="AV111">
            <v>0.92117908517992575</v>
          </cell>
          <cell r="AW111">
            <v>0.93769301375102587</v>
          </cell>
          <cell r="AX111">
            <v>0.95436080728987838</v>
          </cell>
          <cell r="AY111">
            <v>0.97148849415324956</v>
          </cell>
          <cell r="AZ111">
            <v>0.98807913277396975</v>
          </cell>
          <cell r="BA111">
            <v>1.0048292351057566</v>
          </cell>
          <cell r="BB111">
            <v>1.0217322456706428</v>
          </cell>
          <cell r="BC111">
            <v>1.0387111054249716</v>
          </cell>
          <cell r="BD111">
            <v>1.0556941559648538</v>
          </cell>
          <cell r="BE111">
            <v>1.0727257222191913</v>
          </cell>
          <cell r="BF111">
            <v>1.0898229062891314</v>
          </cell>
          <cell r="BG111">
            <v>1.1069882942444391</v>
          </cell>
          <cell r="BH111">
            <v>1.1241726590475933</v>
          </cell>
          <cell r="BI111">
            <v>1.1413715939315958</v>
          </cell>
          <cell r="BJ111">
            <v>1.1585607703151541</v>
          </cell>
          <cell r="BK111">
            <v>1.1757733013718925</v>
          </cell>
          <cell r="BL111">
            <v>1.19299534813246</v>
          </cell>
          <cell r="BM111">
            <v>1.2102137169346145</v>
          </cell>
        </row>
        <row r="116">
          <cell r="D116" t="str">
            <v>Banano y plátano [ton/ha]</v>
          </cell>
          <cell r="M116">
            <v>27.299714706353509</v>
          </cell>
          <cell r="N116">
            <v>22.975708108785561</v>
          </cell>
          <cell r="O116">
            <v>25.615281171475612</v>
          </cell>
          <cell r="P116">
            <v>26.974146235468801</v>
          </cell>
          <cell r="Q116">
            <v>27.479276739572327</v>
          </cell>
          <cell r="R116">
            <v>28.472171908300641</v>
          </cell>
          <cell r="S116">
            <v>27.641979294841249</v>
          </cell>
          <cell r="T116">
            <v>28.339388317634491</v>
          </cell>
          <cell r="U116">
            <v>28.339388317634491</v>
          </cell>
          <cell r="V116">
            <v>28.339388317634487</v>
          </cell>
          <cell r="W116">
            <v>28.339388317634491</v>
          </cell>
          <cell r="X116">
            <v>28.339388317634494</v>
          </cell>
          <cell r="Y116">
            <v>28.339388317634494</v>
          </cell>
          <cell r="Z116">
            <v>28.339388317634494</v>
          </cell>
          <cell r="AA116">
            <v>28.339388317634494</v>
          </cell>
          <cell r="AB116">
            <v>28.339388317634494</v>
          </cell>
          <cell r="AC116">
            <v>28.339388317634494</v>
          </cell>
          <cell r="AD116">
            <v>28.339388317634491</v>
          </cell>
          <cell r="AE116">
            <v>28.339388317634494</v>
          </cell>
          <cell r="AF116">
            <v>28.339388317634498</v>
          </cell>
          <cell r="AG116">
            <v>28.339388317634494</v>
          </cell>
          <cell r="AH116">
            <v>28.339388317634491</v>
          </cell>
          <cell r="AI116">
            <v>28.339388317634491</v>
          </cell>
          <cell r="AJ116">
            <v>28.339388317634491</v>
          </cell>
          <cell r="AK116">
            <v>28.339388317634491</v>
          </cell>
          <cell r="AL116">
            <v>28.339388317634491</v>
          </cell>
          <cell r="AM116">
            <v>28.339388317634494</v>
          </cell>
          <cell r="AN116">
            <v>28.339388317634498</v>
          </cell>
          <cell r="AO116">
            <v>28.339388317634494</v>
          </cell>
          <cell r="AP116">
            <v>28.339388317634494</v>
          </cell>
          <cell r="AQ116">
            <v>28.339388317634494</v>
          </cell>
          <cell r="AR116">
            <v>28.339388317634494</v>
          </cell>
          <cell r="AS116">
            <v>28.339388317634494</v>
          </cell>
          <cell r="AT116">
            <v>28.339388317634491</v>
          </cell>
          <cell r="AU116">
            <v>28.339388317634487</v>
          </cell>
          <cell r="AV116">
            <v>28.339388317634491</v>
          </cell>
          <cell r="AW116">
            <v>28.339388317634494</v>
          </cell>
          <cell r="AX116">
            <v>28.339388317634491</v>
          </cell>
          <cell r="AY116">
            <v>28.339388317634494</v>
          </cell>
          <cell r="AZ116">
            <v>28.339388317634494</v>
          </cell>
          <cell r="BA116">
            <v>28.339388317634498</v>
          </cell>
          <cell r="BB116">
            <v>28.339388317634498</v>
          </cell>
          <cell r="BC116">
            <v>28.339388317634498</v>
          </cell>
          <cell r="BD116">
            <v>28.339388317634494</v>
          </cell>
          <cell r="BE116">
            <v>28.339388317634494</v>
          </cell>
          <cell r="BF116">
            <v>28.339388317634494</v>
          </cell>
          <cell r="BG116">
            <v>28.339388317634498</v>
          </cell>
          <cell r="BH116">
            <v>28.339388317634494</v>
          </cell>
          <cell r="BI116">
            <v>28.339388317634491</v>
          </cell>
          <cell r="BJ116">
            <v>28.339388317634494</v>
          </cell>
          <cell r="BK116">
            <v>28.339388317634491</v>
          </cell>
          <cell r="BL116">
            <v>28.339388317634494</v>
          </cell>
          <cell r="BM116">
            <v>28.339388317634491</v>
          </cell>
        </row>
        <row r="117">
          <cell r="D117" t="str">
            <v>Cacao - Almendra seca [ton/ha]</v>
          </cell>
          <cell r="M117">
            <v>0.46853670684331106</v>
          </cell>
          <cell r="N117">
            <v>0.53989551514459444</v>
          </cell>
          <cell r="O117">
            <v>0.62179741233002173</v>
          </cell>
          <cell r="P117">
            <v>0.55578266460858028</v>
          </cell>
          <cell r="Q117">
            <v>0.5661905112590363</v>
          </cell>
          <cell r="R117">
            <v>0.58664839406784208</v>
          </cell>
          <cell r="S117">
            <v>0.56954287907511514</v>
          </cell>
          <cell r="T117">
            <v>0.58391248475703372</v>
          </cell>
          <cell r="U117">
            <v>0.55247127631553672</v>
          </cell>
          <cell r="V117">
            <v>0.54532977405015215</v>
          </cell>
          <cell r="W117">
            <v>0.53625709789308573</v>
          </cell>
          <cell r="X117">
            <v>0.52571181172923487</v>
          </cell>
          <cell r="Y117">
            <v>0.51471445392864534</v>
          </cell>
          <cell r="Z117">
            <v>0.52714942310432744</v>
          </cell>
          <cell r="AA117">
            <v>0.51989045006463908</v>
          </cell>
          <cell r="AB117">
            <v>0.51310334830017912</v>
          </cell>
          <cell r="AC117">
            <v>0.50695140196068245</v>
          </cell>
          <cell r="AD117">
            <v>0.5013165378702279</v>
          </cell>
          <cell r="AE117">
            <v>0.49700933685125032</v>
          </cell>
          <cell r="AF117">
            <v>0.50223750159708869</v>
          </cell>
          <cell r="AG117">
            <v>0.50872085145275325</v>
          </cell>
          <cell r="AH117">
            <v>0.51396323707115021</v>
          </cell>
          <cell r="AI117">
            <v>0.51865007646000971</v>
          </cell>
          <cell r="AJ117">
            <v>0.52390639340497902</v>
          </cell>
          <cell r="AK117">
            <v>0.52923323825592394</v>
          </cell>
          <cell r="AL117">
            <v>0.53302306213996797</v>
          </cell>
          <cell r="AM117">
            <v>0.53860424739065171</v>
          </cell>
          <cell r="AN117">
            <v>0.54302412292230939</v>
          </cell>
          <cell r="AO117">
            <v>0.5489957869847546</v>
          </cell>
          <cell r="AP117">
            <v>0.55350836766007916</v>
          </cell>
          <cell r="AQ117">
            <v>0.55802177218722027</v>
          </cell>
          <cell r="AR117">
            <v>0.56281278821740532</v>
          </cell>
          <cell r="AS117">
            <v>0.56766154775704236</v>
          </cell>
          <cell r="AT117">
            <v>0.57345967131343079</v>
          </cell>
          <cell r="AU117">
            <v>0.57852805592158174</v>
          </cell>
          <cell r="AV117">
            <v>0.58360074132685613</v>
          </cell>
          <cell r="AW117">
            <v>0.58893569631079601</v>
          </cell>
          <cell r="AX117">
            <v>0.5943630395895585</v>
          </cell>
          <cell r="AY117">
            <v>0.6000103390336492</v>
          </cell>
          <cell r="AZ117">
            <v>0.60544239075239703</v>
          </cell>
          <cell r="BA117">
            <v>0.61096793302232566</v>
          </cell>
          <cell r="BB117">
            <v>0.6165881233435917</v>
          </cell>
          <cell r="BC117">
            <v>0.62227537987177872</v>
          </cell>
          <cell r="BD117">
            <v>0.62800475033899616</v>
          </cell>
          <cell r="BE117">
            <v>0.63379638867161947</v>
          </cell>
          <cell r="BF117">
            <v>0.63965970688999507</v>
          </cell>
          <cell r="BG117">
            <v>0.64559908148898526</v>
          </cell>
          <cell r="BH117">
            <v>0.65159800156157233</v>
          </cell>
          <cell r="BI117">
            <v>0.65765882940426879</v>
          </cell>
          <cell r="BJ117">
            <v>0.66377571371360733</v>
          </cell>
          <cell r="BK117">
            <v>0.66996580945309903</v>
          </cell>
          <cell r="BL117">
            <v>0.67622684060482696</v>
          </cell>
          <cell r="BM117">
            <v>0.68255719395978076</v>
          </cell>
        </row>
        <row r="118">
          <cell r="D118" t="str">
            <v>Café - Grano Oro [ton/ha]</v>
          </cell>
          <cell r="M118">
            <v>0.15865806289938603</v>
          </cell>
          <cell r="N118">
            <v>0.22584403695175742</v>
          </cell>
          <cell r="O118">
            <v>0.19621687911107807</v>
          </cell>
          <cell r="P118">
            <v>0.16678538719853467</v>
          </cell>
          <cell r="Q118">
            <v>0.16990868852482161</v>
          </cell>
          <cell r="R118">
            <v>0.176047915461545</v>
          </cell>
          <cell r="S118">
            <v>0.17091470400504602</v>
          </cell>
          <cell r="T118">
            <v>0.17522689364348487</v>
          </cell>
          <cell r="U118">
            <v>0.16910750269131641</v>
          </cell>
          <cell r="V118">
            <v>0.1702599707713576</v>
          </cell>
          <cell r="W118">
            <v>0.17077589488247757</v>
          </cell>
          <cell r="X118">
            <v>0.17076600675329978</v>
          </cell>
          <cell r="Y118">
            <v>0.17053763022560295</v>
          </cell>
          <cell r="Z118">
            <v>0.17815079595868064</v>
          </cell>
          <cell r="AA118">
            <v>0.17921156943283253</v>
          </cell>
          <cell r="AB118">
            <v>0.18040942557236286</v>
          </cell>
          <cell r="AC118">
            <v>0.1818113012793505</v>
          </cell>
          <cell r="AD118">
            <v>0.18338624172956944</v>
          </cell>
          <cell r="AE118">
            <v>0.18544684017887983</v>
          </cell>
          <cell r="AF118">
            <v>0.18739760158346994</v>
          </cell>
          <cell r="AG118">
            <v>0.18981670451647384</v>
          </cell>
          <cell r="AH118">
            <v>0.19177277209075744</v>
          </cell>
          <cell r="AI118">
            <v>0.19352155121952869</v>
          </cell>
          <cell r="AJ118">
            <v>0.19548281692652481</v>
          </cell>
          <cell r="AK118">
            <v>0.19747039839127001</v>
          </cell>
          <cell r="AL118">
            <v>0.19888447819223104</v>
          </cell>
          <cell r="AM118">
            <v>0.20096696053702864</v>
          </cell>
          <cell r="AN118">
            <v>0.20261612865230524</v>
          </cell>
          <cell r="AO118">
            <v>0.20484430858551578</v>
          </cell>
          <cell r="AP118">
            <v>0.20652806735067894</v>
          </cell>
          <cell r="AQ118">
            <v>0.20821213351593468</v>
          </cell>
          <cell r="AR118">
            <v>0.20999978360249652</v>
          </cell>
          <cell r="AS118">
            <v>0.21180897926290318</v>
          </cell>
          <cell r="AT118">
            <v>0.21397240681400526</v>
          </cell>
          <cell r="AU118">
            <v>0.21586355018034037</v>
          </cell>
          <cell r="AV118">
            <v>0.21775629828360424</v>
          </cell>
          <cell r="AW118">
            <v>0.21974690584549866</v>
          </cell>
          <cell r="AX118">
            <v>0.22177198583290703</v>
          </cell>
          <cell r="AY118">
            <v>0.22387913706689683</v>
          </cell>
          <cell r="AZ118">
            <v>0.22590597389316666</v>
          </cell>
          <cell r="BA118">
            <v>0.22796769442486722</v>
          </cell>
          <cell r="BB118">
            <v>0.2300647305547833</v>
          </cell>
          <cell r="BC118">
            <v>0.23218679079437729</v>
          </cell>
          <cell r="BD118">
            <v>0.23432456481707672</v>
          </cell>
          <cell r="BE118">
            <v>0.23648557256604241</v>
          </cell>
          <cell r="BF118">
            <v>0.23867332590574761</v>
          </cell>
          <cell r="BG118">
            <v>0.24088945781787521</v>
          </cell>
          <cell r="BH118">
            <v>0.24312780766255809</v>
          </cell>
          <cell r="BI118">
            <v>0.24538925687278215</v>
          </cell>
          <cell r="BJ118">
            <v>0.24767162217821725</v>
          </cell>
          <cell r="BK118">
            <v>0.24998130453260944</v>
          </cell>
          <cell r="BL118">
            <v>0.25231745469571393</v>
          </cell>
          <cell r="BM118">
            <v>0.25467947073816766</v>
          </cell>
        </row>
        <row r="119">
          <cell r="D119" t="str">
            <v>Caña de azucar [ton/ha]</v>
          </cell>
          <cell r="M119">
            <v>67.989654963102979</v>
          </cell>
          <cell r="N119">
            <v>73.460684302118153</v>
          </cell>
          <cell r="O119">
            <v>74.345460716546896</v>
          </cell>
          <cell r="P119">
            <v>77.713414431150085</v>
          </cell>
          <cell r="Q119">
            <v>79.168712250941525</v>
          </cell>
          <cell r="R119">
            <v>82.029276328132212</v>
          </cell>
          <cell r="S119">
            <v>79.637463736020806</v>
          </cell>
          <cell r="T119">
            <v>81.646722377359694</v>
          </cell>
          <cell r="U119">
            <v>78.795400849017341</v>
          </cell>
          <cell r="V119">
            <v>78.795400849017341</v>
          </cell>
          <cell r="W119">
            <v>78.795400849017341</v>
          </cell>
          <cell r="X119">
            <v>78.795400849017341</v>
          </cell>
          <cell r="Y119">
            <v>78.795400849017341</v>
          </cell>
          <cell r="Z119">
            <v>78.795400849017341</v>
          </cell>
          <cell r="AA119">
            <v>78.795400849017341</v>
          </cell>
          <cell r="AB119">
            <v>78.795400849017341</v>
          </cell>
          <cell r="AC119">
            <v>78.795400849017341</v>
          </cell>
          <cell r="AD119">
            <v>78.795400849017341</v>
          </cell>
          <cell r="AE119">
            <v>78.795400849017341</v>
          </cell>
          <cell r="AF119">
            <v>78.795400849017341</v>
          </cell>
          <cell r="AG119">
            <v>78.795400849017341</v>
          </cell>
          <cell r="AH119">
            <v>78.795400849017341</v>
          </cell>
          <cell r="AI119">
            <v>78.795400849017341</v>
          </cell>
          <cell r="AJ119">
            <v>78.795400849017341</v>
          </cell>
          <cell r="AK119">
            <v>78.795400849017341</v>
          </cell>
          <cell r="AL119">
            <v>78.795400849017341</v>
          </cell>
          <cell r="AM119">
            <v>78.795400849017341</v>
          </cell>
          <cell r="AN119">
            <v>78.795400849017341</v>
          </cell>
          <cell r="AO119">
            <v>78.795400849017341</v>
          </cell>
          <cell r="AP119">
            <v>78.795400849017341</v>
          </cell>
          <cell r="AQ119">
            <v>78.795400849017341</v>
          </cell>
          <cell r="AR119">
            <v>78.795400849017341</v>
          </cell>
          <cell r="AS119">
            <v>78.795400849017341</v>
          </cell>
          <cell r="AT119">
            <v>78.795400849017341</v>
          </cell>
          <cell r="AU119">
            <v>78.795400849017341</v>
          </cell>
          <cell r="AV119">
            <v>78.795400849017341</v>
          </cell>
          <cell r="AW119">
            <v>78.795400849017341</v>
          </cell>
          <cell r="AX119">
            <v>78.795400849017341</v>
          </cell>
          <cell r="AY119">
            <v>78.795400849017341</v>
          </cell>
          <cell r="AZ119">
            <v>78.795400849017341</v>
          </cell>
          <cell r="BA119">
            <v>78.795400849017341</v>
          </cell>
          <cell r="BB119">
            <v>78.795400849017341</v>
          </cell>
          <cell r="BC119">
            <v>78.795400849017341</v>
          </cell>
          <cell r="BD119">
            <v>78.795400849017341</v>
          </cell>
          <cell r="BE119">
            <v>78.795400849017341</v>
          </cell>
          <cell r="BF119">
            <v>78.795400849017341</v>
          </cell>
          <cell r="BG119">
            <v>78.795400849017341</v>
          </cell>
          <cell r="BH119">
            <v>78.795400849017341</v>
          </cell>
          <cell r="BI119">
            <v>78.795400849017341</v>
          </cell>
          <cell r="BJ119">
            <v>78.795400849017341</v>
          </cell>
          <cell r="BK119">
            <v>78.795400849017341</v>
          </cell>
          <cell r="BL119">
            <v>78.795400849017341</v>
          </cell>
          <cell r="BM119">
            <v>78.795400849017341</v>
          </cell>
        </row>
        <row r="120">
          <cell r="D120" t="str">
            <v>Maíz [ton/ha]</v>
          </cell>
          <cell r="M120">
            <v>3.3286540144375976</v>
          </cell>
          <cell r="N120">
            <v>4.1881683374567302</v>
          </cell>
          <cell r="O120">
            <v>3.5239779883680322</v>
          </cell>
          <cell r="P120">
            <v>4.2089326354119247</v>
          </cell>
          <cell r="Q120">
            <v>4.2877510805002004</v>
          </cell>
          <cell r="R120">
            <v>4.4426782779255767</v>
          </cell>
          <cell r="S120">
            <v>4.3131385047678066</v>
          </cell>
          <cell r="T120">
            <v>4.4219592833993637</v>
          </cell>
          <cell r="U120">
            <v>4.2675326593404641</v>
          </cell>
          <cell r="V120">
            <v>4.2966159057497064</v>
          </cell>
          <cell r="W120">
            <v>4.3096355705126861</v>
          </cell>
          <cell r="X120">
            <v>4.3093860374432813</v>
          </cell>
          <cell r="Y120">
            <v>4.303622814197344</v>
          </cell>
          <cell r="Z120">
            <v>4.4957457708362698</v>
          </cell>
          <cell r="AA120">
            <v>4.5225150470248527</v>
          </cell>
          <cell r="AB120">
            <v>4.5527436892511428</v>
          </cell>
          <cell r="AC120">
            <v>4.5881208917329621</v>
          </cell>
          <cell r="AD120">
            <v>4.6278654902922245</v>
          </cell>
          <cell r="AE120">
            <v>4.6798659695156104</v>
          </cell>
          <cell r="AF120">
            <v>4.7290946428280263</v>
          </cell>
          <cell r="AG120">
            <v>4.790142204932617</v>
          </cell>
          <cell r="AH120">
            <v>4.8395047827265172</v>
          </cell>
          <cell r="AI120">
            <v>4.8836363081008045</v>
          </cell>
          <cell r="AJ120">
            <v>4.9331300639960016</v>
          </cell>
          <cell r="AK120">
            <v>4.9832879143510089</v>
          </cell>
          <cell r="AL120">
            <v>5.0189730947095077</v>
          </cell>
          <cell r="AM120">
            <v>5.0715258276012332</v>
          </cell>
          <cell r="AN120">
            <v>5.1131436073015966</v>
          </cell>
          <cell r="AO120">
            <v>5.1693731091541553</v>
          </cell>
          <cell r="AP120">
            <v>5.211863805346983</v>
          </cell>
          <cell r="AQ120">
            <v>5.2543622589717023</v>
          </cell>
          <cell r="AR120">
            <v>5.2994747170617558</v>
          </cell>
          <cell r="AS120">
            <v>5.3451308910637803</v>
          </cell>
          <cell r="AT120">
            <v>5.3997263264141431</v>
          </cell>
          <cell r="AU120">
            <v>5.4474505015742594</v>
          </cell>
          <cell r="AV120">
            <v>5.4952151732655405</v>
          </cell>
          <cell r="AW120">
            <v>5.5454493890579704</v>
          </cell>
          <cell r="AX120">
            <v>5.5965535378775346</v>
          </cell>
          <cell r="AY120">
            <v>5.6497288054801524</v>
          </cell>
          <cell r="AZ120">
            <v>5.7008772892174413</v>
          </cell>
          <cell r="BA120">
            <v>5.7529060848855158</v>
          </cell>
          <cell r="BB120">
            <v>5.8058260915665292</v>
          </cell>
          <cell r="BC120">
            <v>5.8593775971675885</v>
          </cell>
          <cell r="BD120">
            <v>5.9133256498262128</v>
          </cell>
          <cell r="BE120">
            <v>5.967860019969641</v>
          </cell>
          <cell r="BF120">
            <v>6.0230693316748436</v>
          </cell>
          <cell r="BG120">
            <v>6.0789947942468645</v>
          </cell>
          <cell r="BH120">
            <v>6.1354809401197068</v>
          </cell>
          <cell r="BI120">
            <v>6.192550012801167</v>
          </cell>
          <cell r="BJ120">
            <v>6.2501469161110634</v>
          </cell>
          <cell r="BK120">
            <v>6.308433182085099</v>
          </cell>
          <cell r="BL120">
            <v>6.3673873796192559</v>
          </cell>
          <cell r="BM120">
            <v>6.426994318652925</v>
          </cell>
        </row>
        <row r="121">
          <cell r="D121" t="str">
            <v>Palma africana  (Fruta Fresca) [ton/ha]</v>
          </cell>
          <cell r="M121">
            <v>12.438520820496334</v>
          </cell>
          <cell r="N121">
            <v>11.328309474983575</v>
          </cell>
          <cell r="O121">
            <v>12.979917121648652</v>
          </cell>
          <cell r="P121">
            <v>15.85832858013886</v>
          </cell>
          <cell r="Q121">
            <v>16.155299073291733</v>
          </cell>
          <cell r="R121">
            <v>16.739030535777164</v>
          </cell>
          <cell r="S121">
            <v>16.250953280834</v>
          </cell>
          <cell r="T121">
            <v>16.660965940425282</v>
          </cell>
          <cell r="U121">
            <v>16.079120527827477</v>
          </cell>
          <cell r="V121">
            <v>16.188699776935554</v>
          </cell>
          <cell r="W121">
            <v>16.237754998223121</v>
          </cell>
          <cell r="X121">
            <v>16.236814812729786</v>
          </cell>
          <cell r="Y121">
            <v>16.215100260411745</v>
          </cell>
          <cell r="Z121">
            <v>16.938977128512217</v>
          </cell>
          <cell r="AA121">
            <v>17.039837848895186</v>
          </cell>
          <cell r="AB121">
            <v>17.153732696468349</v>
          </cell>
          <cell r="AC121">
            <v>17.287026181966937</v>
          </cell>
          <cell r="AD121">
            <v>17.436775051296799</v>
          </cell>
          <cell r="AE121">
            <v>17.632701372120042</v>
          </cell>
          <cell r="AF121">
            <v>17.818184140455248</v>
          </cell>
          <cell r="AG121">
            <v>18.0481978714249</v>
          </cell>
          <cell r="AH121">
            <v>18.234185162272031</v>
          </cell>
          <cell r="AI121">
            <v>18.400463002938796</v>
          </cell>
          <cell r="AJ121">
            <v>18.586944543899456</v>
          </cell>
          <cell r="AK121">
            <v>18.775928246111949</v>
          </cell>
          <cell r="AL121">
            <v>18.910382124229486</v>
          </cell>
          <cell r="AM121">
            <v>19.108389214903607</v>
          </cell>
          <cell r="AN121">
            <v>19.265195817060025</v>
          </cell>
          <cell r="AO121">
            <v>19.477056161122796</v>
          </cell>
          <cell r="AP121">
            <v>19.637151719829401</v>
          </cell>
          <cell r="AQ121">
            <v>19.797276506826055</v>
          </cell>
          <cell r="AR121">
            <v>19.96725028531581</v>
          </cell>
          <cell r="AS121">
            <v>20.139272665276099</v>
          </cell>
          <cell r="AT121">
            <v>20.344976207660554</v>
          </cell>
          <cell r="AU121">
            <v>20.52479035924323</v>
          </cell>
          <cell r="AV121">
            <v>20.704757092811221</v>
          </cell>
          <cell r="AW121">
            <v>20.894028523125758</v>
          </cell>
          <cell r="AX121">
            <v>21.086577668952053</v>
          </cell>
          <cell r="AY121">
            <v>21.286930332923017</v>
          </cell>
          <cell r="AZ121">
            <v>21.479646522927428</v>
          </cell>
          <cell r="BA121">
            <v>21.675679533860254</v>
          </cell>
          <cell r="BB121">
            <v>21.87507043105586</v>
          </cell>
          <cell r="BC121">
            <v>22.07684067670856</v>
          </cell>
          <cell r="BD121">
            <v>22.280105024092293</v>
          </cell>
          <cell r="BE121">
            <v>22.48557848626395</v>
          </cell>
          <cell r="BF121">
            <v>22.693594979171948</v>
          </cell>
          <cell r="BG121">
            <v>22.904309770376145</v>
          </cell>
          <cell r="BH121">
            <v>23.117137092424631</v>
          </cell>
          <cell r="BI121">
            <v>23.332160753942045</v>
          </cell>
          <cell r="BJ121">
            <v>23.549173164690082</v>
          </cell>
          <cell r="BK121">
            <v>23.768782941703101</v>
          </cell>
          <cell r="BL121">
            <v>23.990909337314463</v>
          </cell>
          <cell r="BM121">
            <v>24.215495118730686</v>
          </cell>
        </row>
        <row r="122">
          <cell r="D122" t="str">
            <v>Soya [ton/ha]</v>
          </cell>
          <cell r="M122">
            <v>1.1024466153713151</v>
          </cell>
          <cell r="N122">
            <v>1.4624352331606219</v>
          </cell>
          <cell r="O122">
            <v>1.3839040747891473</v>
          </cell>
          <cell r="P122">
            <v>1.0675280480672091</v>
          </cell>
          <cell r="Q122">
            <v>1.0875190786028033</v>
          </cell>
          <cell r="R122">
            <v>1.1268138697022212</v>
          </cell>
          <cell r="S122">
            <v>1.0939581903257685</v>
          </cell>
          <cell r="T122">
            <v>1.121558830075692</v>
          </cell>
          <cell r="U122">
            <v>1.0823910013572664</v>
          </cell>
          <cell r="V122">
            <v>1.0897674989066688</v>
          </cell>
          <cell r="W122">
            <v>1.0930697274084926</v>
          </cell>
          <cell r="X122">
            <v>1.0930064373600208</v>
          </cell>
          <cell r="Y122">
            <v>1.0915446885046109</v>
          </cell>
          <cell r="Z122">
            <v>1.1402735855090602</v>
          </cell>
          <cell r="AA122">
            <v>1.1470631817400232</v>
          </cell>
          <cell r="AB122">
            <v>1.1547301905108573</v>
          </cell>
          <cell r="AC122">
            <v>1.163703048758516</v>
          </cell>
          <cell r="AD122">
            <v>1.1737836267568929</v>
          </cell>
          <cell r="AE122">
            <v>1.186972711708467</v>
          </cell>
          <cell r="AF122">
            <v>1.1994587726845882</v>
          </cell>
          <cell r="AG122">
            <v>1.2149425046560784</v>
          </cell>
          <cell r="AH122">
            <v>1.2274625283496226</v>
          </cell>
          <cell r="AI122">
            <v>1.2386557797560878</v>
          </cell>
          <cell r="AJ122">
            <v>1.2512090746645825</v>
          </cell>
          <cell r="AK122">
            <v>1.2639308064486048</v>
          </cell>
          <cell r="AL122">
            <v>1.2729817783298183</v>
          </cell>
          <cell r="AM122">
            <v>1.2863109335395002</v>
          </cell>
          <cell r="AN122">
            <v>1.2968666137978686</v>
          </cell>
          <cell r="AO122">
            <v>1.311128322301212</v>
          </cell>
          <cell r="AP122">
            <v>1.3219054037840821</v>
          </cell>
          <cell r="AQ122">
            <v>1.3326844528147472</v>
          </cell>
          <cell r="AR122">
            <v>1.3441265020229485</v>
          </cell>
          <cell r="AS122">
            <v>1.3557064560247134</v>
          </cell>
          <cell r="AT122">
            <v>1.3695537098492565</v>
          </cell>
          <cell r="AU122">
            <v>1.3816581790739844</v>
          </cell>
          <cell r="AV122">
            <v>1.3937729195923187</v>
          </cell>
          <cell r="AW122">
            <v>1.406514020240947</v>
          </cell>
          <cell r="AX122">
            <v>1.4194757654060954</v>
          </cell>
          <cell r="AY122">
            <v>1.4329628165296204</v>
          </cell>
          <cell r="AZ122">
            <v>1.4459358065333727</v>
          </cell>
          <cell r="BA122">
            <v>1.4591320734955764</v>
          </cell>
          <cell r="BB122">
            <v>1.4725543817930713</v>
          </cell>
          <cell r="BC122">
            <v>1.4861368596318416</v>
          </cell>
          <cell r="BD122">
            <v>1.4998199152519636</v>
          </cell>
          <cell r="BE122">
            <v>1.5136516808692078</v>
          </cell>
          <cell r="BF122">
            <v>1.52765463455488</v>
          </cell>
          <cell r="BG122">
            <v>1.5418392283862141</v>
          </cell>
          <cell r="BH122">
            <v>1.5561660305163161</v>
          </cell>
          <cell r="BI122">
            <v>1.5706406826530761</v>
          </cell>
          <cell r="BJ122">
            <v>1.5852492105367999</v>
          </cell>
          <cell r="BK122">
            <v>1.6000325841695544</v>
          </cell>
          <cell r="BL122">
            <v>1.6149853678965975</v>
          </cell>
          <cell r="BM122">
            <v>1.6301037090034389</v>
          </cell>
        </row>
        <row r="123">
          <cell r="D123" t="str">
            <v>Palmito [ton/ha]</v>
          </cell>
          <cell r="M123">
            <v>7.2669508271541199</v>
          </cell>
          <cell r="N123">
            <v>6.6780970695565829</v>
          </cell>
          <cell r="O123">
            <v>6.8088875134981564</v>
          </cell>
          <cell r="P123">
            <v>6.5500556145042585</v>
          </cell>
          <cell r="Q123">
            <v>6.6727150256892571</v>
          </cell>
          <cell r="R123">
            <v>6.9138169503904532</v>
          </cell>
          <cell r="S123">
            <v>6.7122236268635209</v>
          </cell>
          <cell r="T123">
            <v>6.8815734867432807</v>
          </cell>
          <cell r="U123">
            <v>6.6412505679501326</v>
          </cell>
          <cell r="V123">
            <v>6.6865107082118511</v>
          </cell>
          <cell r="W123">
            <v>6.7067722651591453</v>
          </cell>
          <cell r="X123">
            <v>6.706383934999498</v>
          </cell>
          <cell r="Y123">
            <v>6.6974150499995124</v>
          </cell>
          <cell r="Z123">
            <v>6.9964020283655355</v>
          </cell>
          <cell r="AA123">
            <v>7.0380611051395405</v>
          </cell>
          <cell r="AB123">
            <v>7.0851037415712286</v>
          </cell>
          <cell r="AC123">
            <v>7.1401587077144013</v>
          </cell>
          <cell r="AD123">
            <v>7.2020103345969595</v>
          </cell>
          <cell r="AE123">
            <v>7.2829348968074248</v>
          </cell>
          <cell r="AF123">
            <v>7.3595458991579097</v>
          </cell>
          <cell r="AG123">
            <v>7.4545497781819412</v>
          </cell>
          <cell r="AH123">
            <v>7.5313691663339419</v>
          </cell>
          <cell r="AI123">
            <v>7.6000478482217062</v>
          </cell>
          <cell r="AJ123">
            <v>7.6770713793081118</v>
          </cell>
          <cell r="AK123">
            <v>7.7551283922821685</v>
          </cell>
          <cell r="AL123">
            <v>7.810662641986049</v>
          </cell>
          <cell r="AM123">
            <v>7.8924466363980432</v>
          </cell>
          <cell r="AN123">
            <v>7.957213358796035</v>
          </cell>
          <cell r="AO123">
            <v>8.0447192412165265</v>
          </cell>
          <cell r="AP123">
            <v>8.1108444200374965</v>
          </cell>
          <cell r="AQ123">
            <v>8.1769816711852794</v>
          </cell>
          <cell r="AR123">
            <v>8.2471869072849824</v>
          </cell>
          <cell r="AS123">
            <v>8.3182382888971933</v>
          </cell>
          <cell r="AT123">
            <v>8.4032011925165708</v>
          </cell>
          <cell r="AU123">
            <v>8.4774708538613659</v>
          </cell>
          <cell r="AV123">
            <v>8.5518035370110486</v>
          </cell>
          <cell r="AW123">
            <v>8.6299793919589423</v>
          </cell>
          <cell r="AX123">
            <v>8.7095090603798049</v>
          </cell>
          <cell r="AY123">
            <v>8.7922618602661355</v>
          </cell>
          <cell r="AZ123">
            <v>8.8718605238935986</v>
          </cell>
          <cell r="BA123">
            <v>8.9528291529266006</v>
          </cell>
          <cell r="BB123">
            <v>9.0351847088136701</v>
          </cell>
          <cell r="BC123">
            <v>9.118523020521538</v>
          </cell>
          <cell r="BD123">
            <v>9.2024784495619461</v>
          </cell>
          <cell r="BE123">
            <v>9.2873463218429322</v>
          </cell>
          <cell r="BF123">
            <v>9.3732645565671113</v>
          </cell>
          <cell r="BG123">
            <v>9.4602972847774929</v>
          </cell>
          <cell r="BH123">
            <v>9.5482025636130885</v>
          </cell>
          <cell r="BI123">
            <v>9.6370150090266193</v>
          </cell>
          <cell r="BJ123">
            <v>9.7266488788417202</v>
          </cell>
          <cell r="BK123">
            <v>9.817355553612332</v>
          </cell>
          <cell r="BL123">
            <v>9.9091016816706183</v>
          </cell>
          <cell r="BM123">
            <v>10.001863623830493</v>
          </cell>
        </row>
        <row r="124">
          <cell r="D124" t="str">
            <v>Legumbres (Pulses) [ton/ha]</v>
          </cell>
          <cell r="M124">
            <v>1.5238912143461654</v>
          </cell>
          <cell r="N124">
            <v>1.3219387271175187</v>
          </cell>
          <cell r="O124">
            <v>1.7401309130170726</v>
          </cell>
          <cell r="P124">
            <v>1.4155396702730552</v>
          </cell>
          <cell r="Q124">
            <v>1.4420477295451355</v>
          </cell>
          <cell r="R124">
            <v>1.494152529730036</v>
          </cell>
          <cell r="S124">
            <v>1.4505859764808295</v>
          </cell>
          <cell r="T124">
            <v>1.4871843595974785</v>
          </cell>
          <cell r="U124">
            <v>1.4352479112298933</v>
          </cell>
          <cell r="V124">
            <v>1.4450291295573707</v>
          </cell>
          <cell r="W124">
            <v>1.4494078767510403</v>
          </cell>
          <cell r="X124">
            <v>1.4493239542962557</v>
          </cell>
          <cell r="Y124">
            <v>1.447385678766582</v>
          </cell>
          <cell r="Z124">
            <v>1.5120000810985244</v>
          </cell>
          <cell r="AA124">
            <v>1.5210030696639911</v>
          </cell>
          <cell r="AB124">
            <v>1.5311695051849095</v>
          </cell>
          <cell r="AC124">
            <v>1.543067494027726</v>
          </cell>
          <cell r="AD124">
            <v>1.5564343166435999</v>
          </cell>
          <cell r="AE124">
            <v>1.5739230121372279</v>
          </cell>
          <cell r="AF124">
            <v>1.5904794994999241</v>
          </cell>
          <cell r="AG124">
            <v>1.6110108915220844</v>
          </cell>
          <cell r="AH124">
            <v>1.6276124133678638</v>
          </cell>
          <cell r="AI124">
            <v>1.6424546382947667</v>
          </cell>
          <cell r="AJ124">
            <v>1.6591002776929855</v>
          </cell>
          <cell r="AK124">
            <v>1.6759692639903117</v>
          </cell>
          <cell r="AL124">
            <v>1.6879708313267201</v>
          </cell>
          <cell r="AM124">
            <v>1.7056452596517584</v>
          </cell>
          <cell r="AN124">
            <v>1.7196420667422061</v>
          </cell>
          <cell r="AO124">
            <v>1.7385530585319808</v>
          </cell>
          <cell r="AP124">
            <v>1.7528434431231754</v>
          </cell>
          <cell r="AQ124">
            <v>1.7671364366780991</v>
          </cell>
          <cell r="AR124">
            <v>1.7823085669024523</v>
          </cell>
          <cell r="AS124">
            <v>1.7976635585573446</v>
          </cell>
          <cell r="AT124">
            <v>1.8160249844219578</v>
          </cell>
          <cell r="AU124">
            <v>1.8320754820236123</v>
          </cell>
          <cell r="AV124">
            <v>1.8481395993363288</v>
          </cell>
          <cell r="AW124">
            <v>1.865034268702374</v>
          </cell>
          <cell r="AX124">
            <v>1.8822215121761703</v>
          </cell>
          <cell r="AY124">
            <v>1.9001053101100196</v>
          </cell>
          <cell r="AZ124">
            <v>1.9173074642132444</v>
          </cell>
          <cell r="BA124">
            <v>1.9348056830360036</v>
          </cell>
          <cell r="BB124">
            <v>1.952603632135457</v>
          </cell>
          <cell r="BC124">
            <v>1.9706139656683266</v>
          </cell>
          <cell r="BD124">
            <v>1.9887576651017074</v>
          </cell>
          <cell r="BE124">
            <v>2.0070985536400245</v>
          </cell>
          <cell r="BF124">
            <v>2.0256664371527373</v>
          </cell>
          <cell r="BG124">
            <v>2.0444751750695702</v>
          </cell>
          <cell r="BH124">
            <v>2.0634724808546774</v>
          </cell>
          <cell r="BI124">
            <v>2.0826658353993972</v>
          </cell>
          <cell r="BJ124">
            <v>2.1020367088683809</v>
          </cell>
          <cell r="BK124">
            <v>2.1216394273875996</v>
          </cell>
          <cell r="BL124">
            <v>2.1414667832917047</v>
          </cell>
          <cell r="BM124">
            <v>2.161513667890381</v>
          </cell>
        </row>
        <row r="125">
          <cell r="D125" t="str">
            <v>Cereales  y pseudocereales [ton/ha]</v>
          </cell>
          <cell r="M125">
            <v>1.4456936494957755</v>
          </cell>
          <cell r="N125">
            <v>1.5515429187441045</v>
          </cell>
          <cell r="O125">
            <v>1.4557525951557093</v>
          </cell>
          <cell r="P125">
            <v>1.4921974083264409</v>
          </cell>
          <cell r="Q125">
            <v>1.5201409963277095</v>
          </cell>
          <cell r="R125">
            <v>1.5750675020485121</v>
          </cell>
          <cell r="S125">
            <v>1.5291416271236216</v>
          </cell>
          <cell r="T125">
            <v>1.5677219746634872</v>
          </cell>
          <cell r="U125">
            <v>1.5129729377560004</v>
          </cell>
          <cell r="V125">
            <v>1.5232838523457144</v>
          </cell>
          <cell r="W125">
            <v>1.5278997280794193</v>
          </cell>
          <cell r="X125">
            <v>1.5278112608522834</v>
          </cell>
          <cell r="Y125">
            <v>1.5257680191242406</v>
          </cell>
          <cell r="Z125">
            <v>1.5938815773134558</v>
          </cell>
          <cell r="AA125">
            <v>1.6033721175552498</v>
          </cell>
          <cell r="AB125">
            <v>1.6140891105543271</v>
          </cell>
          <cell r="AC125">
            <v>1.6266314281512078</v>
          </cell>
          <cell r="AD125">
            <v>1.6407221233707341</v>
          </cell>
          <cell r="AE125">
            <v>1.6591579091269664</v>
          </cell>
          <cell r="AF125">
            <v>1.6766110035562019</v>
          </cell>
          <cell r="AG125">
            <v>1.6982542613243801</v>
          </cell>
          <cell r="AH125">
            <v>1.7157548290532718</v>
          </cell>
          <cell r="AI125">
            <v>1.7314008261488181</v>
          </cell>
          <cell r="AJ125">
            <v>1.7489479005908699</v>
          </cell>
          <cell r="AK125">
            <v>1.7667304171551061</v>
          </cell>
          <cell r="AL125">
            <v>1.7793819224794249</v>
          </cell>
          <cell r="AM125">
            <v>1.7980134993219063</v>
          </cell>
          <cell r="AN125">
            <v>1.8127682954634954</v>
          </cell>
          <cell r="AO125">
            <v>1.8327034011551224</v>
          </cell>
          <cell r="AP125">
            <v>1.8477676733184423</v>
          </cell>
          <cell r="AQ125">
            <v>1.8628346957324233</v>
          </cell>
          <cell r="AR125">
            <v>1.8788284639573747</v>
          </cell>
          <cell r="AS125">
            <v>1.8950149963686385</v>
          </cell>
          <cell r="AT125">
            <v>1.9143707747079828</v>
          </cell>
          <cell r="AU125">
            <v>1.9312904777912023</v>
          </cell>
          <cell r="AV125">
            <v>1.9482245381531158</v>
          </cell>
          <cell r="AW125">
            <v>1.9660341286379106</v>
          </cell>
          <cell r="AX125">
            <v>1.9841521374132687</v>
          </cell>
          <cell r="AY125">
            <v>2.0030044221555081</v>
          </cell>
          <cell r="AZ125">
            <v>2.0211381490368701</v>
          </cell>
          <cell r="BA125">
            <v>2.0395839738526544</v>
          </cell>
          <cell r="BB125">
            <v>2.0583457606661653</v>
          </cell>
          <cell r="BC125">
            <v>2.0773314334701345</v>
          </cell>
          <cell r="BD125">
            <v>2.0964576945283797</v>
          </cell>
          <cell r="BE125">
            <v>2.1157918233543147</v>
          </cell>
          <cell r="BF125">
            <v>2.1353652399371454</v>
          </cell>
          <cell r="BG125">
            <v>2.1551925542560548</v>
          </cell>
          <cell r="BH125">
            <v>2.1752186482278715</v>
          </cell>
          <cell r="BI125">
            <v>2.1954514078673073</v>
          </cell>
          <cell r="BJ125">
            <v>2.215871299866421</v>
          </cell>
          <cell r="BK125">
            <v>2.2365355923513421</v>
          </cell>
          <cell r="BL125">
            <v>2.2574366873297427</v>
          </cell>
          <cell r="BM125">
            <v>2.2785691994531181</v>
          </cell>
        </row>
        <row r="126">
          <cell r="D126" t="str">
            <v>Tubérculos [ton/ha]</v>
          </cell>
          <cell r="M126">
            <v>9.9292230892816153</v>
          </cell>
          <cell r="N126">
            <v>10.374113475177305</v>
          </cell>
          <cell r="O126">
            <v>11.860907539403675</v>
          </cell>
          <cell r="P126">
            <v>9.3249917952084029</v>
          </cell>
          <cell r="Q126">
            <v>9.4996159618143192</v>
          </cell>
          <cell r="R126">
            <v>9.842860905363974</v>
          </cell>
          <cell r="S126">
            <v>9.5558624127565626</v>
          </cell>
          <cell r="T126">
            <v>9.7969574731407132</v>
          </cell>
          <cell r="U126">
            <v>9.4548215619609319</v>
          </cell>
          <cell r="V126">
            <v>9.5192561960205158</v>
          </cell>
          <cell r="W126">
            <v>9.5481015774052604</v>
          </cell>
          <cell r="X126">
            <v>9.547548730869952</v>
          </cell>
          <cell r="Y126">
            <v>9.5347801707295119</v>
          </cell>
          <cell r="Z126">
            <v>9.9604332161729019</v>
          </cell>
          <cell r="AA126">
            <v>10.01974119338356</v>
          </cell>
          <cell r="AB126">
            <v>10.086713479508745</v>
          </cell>
          <cell r="AC126">
            <v>10.165092525090241</v>
          </cell>
          <cell r="AD126">
            <v>10.253147642045731</v>
          </cell>
          <cell r="AE126">
            <v>10.368355958288483</v>
          </cell>
          <cell r="AF126">
            <v>10.477423271665032</v>
          </cell>
          <cell r="AG126">
            <v>10.61267561829402</v>
          </cell>
          <cell r="AH126">
            <v>10.722039600279777</v>
          </cell>
          <cell r="AI126">
            <v>10.819814059429557</v>
          </cell>
          <cell r="AJ126">
            <v>10.929468669663438</v>
          </cell>
          <cell r="AK126">
            <v>11.04059459719446</v>
          </cell>
          <cell r="AL126">
            <v>11.119655975191771</v>
          </cell>
          <cell r="AM126">
            <v>11.236087822759977</v>
          </cell>
          <cell r="AN126">
            <v>11.328293017724494</v>
          </cell>
          <cell r="AO126">
            <v>11.452870835628309</v>
          </cell>
          <cell r="AP126">
            <v>11.547009998141188</v>
          </cell>
          <cell r="AQ126">
            <v>11.641166347431577</v>
          </cell>
          <cell r="AR126">
            <v>11.74111408667836</v>
          </cell>
          <cell r="AS126">
            <v>11.842266441645384</v>
          </cell>
          <cell r="AT126">
            <v>11.963223945791357</v>
          </cell>
          <cell r="AU126">
            <v>12.068958007215134</v>
          </cell>
          <cell r="AV126">
            <v>12.174781789680694</v>
          </cell>
          <cell r="AW126">
            <v>12.286076906680657</v>
          </cell>
          <cell r="AX126">
            <v>12.399299381289572</v>
          </cell>
          <cell r="AY126">
            <v>12.517110469528546</v>
          </cell>
          <cell r="AZ126">
            <v>12.630431169217267</v>
          </cell>
          <cell r="BA126">
            <v>12.745702221226368</v>
          </cell>
          <cell r="BB126">
            <v>12.862947772735302</v>
          </cell>
          <cell r="BC126">
            <v>12.98159242533665</v>
          </cell>
          <cell r="BD126">
            <v>13.101115637510823</v>
          </cell>
          <cell r="BE126">
            <v>13.221937850217619</v>
          </cell>
          <cell r="BF126">
            <v>13.344255412237645</v>
          </cell>
          <cell r="BG126">
            <v>13.46815962378041</v>
          </cell>
          <cell r="BH126">
            <v>13.593306042702759</v>
          </cell>
          <cell r="BI126">
            <v>13.719743950032839</v>
          </cell>
          <cell r="BJ126">
            <v>13.847351278854251</v>
          </cell>
          <cell r="BK126">
            <v>13.976485907289099</v>
          </cell>
          <cell r="BL126">
            <v>14.107100354209393</v>
          </cell>
          <cell r="BM126">
            <v>14.239160965669395</v>
          </cell>
        </row>
        <row r="127">
          <cell r="D127" t="str">
            <v>Fruta fresca [ton/ha]</v>
          </cell>
          <cell r="M127">
            <v>5.0218346366751598</v>
          </cell>
          <cell r="N127">
            <v>4.1012318896722713</v>
          </cell>
          <cell r="O127">
            <v>5.4255839432057051</v>
          </cell>
          <cell r="P127">
            <v>6.4336469917308241</v>
          </cell>
          <cell r="Q127">
            <v>6.5541264804897255</v>
          </cell>
          <cell r="R127">
            <v>6.7909435037100323</v>
          </cell>
          <cell r="S127">
            <v>6.5929329285646761</v>
          </cell>
          <cell r="T127">
            <v>6.7592730759907242</v>
          </cell>
          <cell r="U127">
            <v>6.5232212140624437</v>
          </cell>
          <cell r="V127">
            <v>6.5676769839638967</v>
          </cell>
          <cell r="W127">
            <v>6.587578449321394</v>
          </cell>
          <cell r="X127">
            <v>6.587197020626669</v>
          </cell>
          <cell r="Y127">
            <v>6.578387532067282</v>
          </cell>
          <cell r="Z127">
            <v>6.8720608666374101</v>
          </cell>
          <cell r="AA127">
            <v>6.9129795717201379</v>
          </cell>
          <cell r="AB127">
            <v>6.9591861589881345</v>
          </cell>
          <cell r="AC127">
            <v>7.0132626795786663</v>
          </cell>
          <cell r="AD127">
            <v>7.074015069580585</v>
          </cell>
          <cell r="AE127">
            <v>7.1535014276917446</v>
          </cell>
          <cell r="AF127">
            <v>7.2287508872099586</v>
          </cell>
          <cell r="AG127">
            <v>7.3220663422928514</v>
          </cell>
          <cell r="AH127">
            <v>7.3975204841472069</v>
          </cell>
          <cell r="AI127">
            <v>7.4649785976546452</v>
          </cell>
          <cell r="AJ127">
            <v>7.5406332543829375</v>
          </cell>
          <cell r="AK127">
            <v>7.6173030257955645</v>
          </cell>
          <cell r="AL127">
            <v>7.6718503120436745</v>
          </cell>
          <cell r="AM127">
            <v>7.7521808283915545</v>
          </cell>
          <cell r="AN127">
            <v>7.8157965063710524</v>
          </cell>
          <cell r="AO127">
            <v>7.9017472204301367</v>
          </cell>
          <cell r="AP127">
            <v>7.9666972121305326</v>
          </cell>
          <cell r="AQ127">
            <v>8.0316590616064474</v>
          </cell>
          <cell r="AR127">
            <v>8.1006165991632937</v>
          </cell>
          <cell r="AS127">
            <v>8.1704052444009729</v>
          </cell>
          <cell r="AT127">
            <v>8.2538581738797845</v>
          </cell>
          <cell r="AU127">
            <v>8.3268079030744087</v>
          </cell>
          <cell r="AV127">
            <v>8.39981953404045</v>
          </cell>
          <cell r="AW127">
            <v>8.4766060353485884</v>
          </cell>
          <cell r="AX127">
            <v>8.5547222899428554</v>
          </cell>
          <cell r="AY127">
            <v>8.636004394001187</v>
          </cell>
          <cell r="AZ127">
            <v>8.7141884176083497</v>
          </cell>
          <cell r="BA127">
            <v>8.7937180593795166</v>
          </cell>
          <cell r="BB127">
            <v>8.8746099793216739</v>
          </cell>
          <cell r="BC127">
            <v>8.9564671893929848</v>
          </cell>
          <cell r="BD127">
            <v>9.0389305492901482</v>
          </cell>
          <cell r="BE127">
            <v>9.1222901363425226</v>
          </cell>
          <cell r="BF127">
            <v>9.2066814186308754</v>
          </cell>
          <cell r="BG127">
            <v>9.2921673874511921</v>
          </cell>
          <cell r="BH127">
            <v>9.3785103997892154</v>
          </cell>
          <cell r="BI127">
            <v>9.4657444563974913</v>
          </cell>
          <cell r="BJ127">
            <v>9.553785338923154</v>
          </cell>
          <cell r="BK127">
            <v>9.6428799603452369</v>
          </cell>
          <cell r="BL127">
            <v>9.7329955617270141</v>
          </cell>
          <cell r="BM127">
            <v>9.8241089240017523</v>
          </cell>
        </row>
        <row r="128">
          <cell r="D128" t="str">
            <v>Verduras [ton/ha]</v>
          </cell>
          <cell r="M128">
            <v>11.381865046571704</v>
          </cell>
          <cell r="N128">
            <v>12.922222196437646</v>
          </cell>
          <cell r="O128">
            <v>14.344512787640847</v>
          </cell>
          <cell r="P128">
            <v>14.623969180071411</v>
          </cell>
          <cell r="Q128">
            <v>14.897824480603987</v>
          </cell>
          <cell r="R128">
            <v>15.43612023312838</v>
          </cell>
          <cell r="S128">
            <v>14.986033283692738</v>
          </cell>
          <cell r="T128">
            <v>15.364131925488538</v>
          </cell>
          <cell r="U128">
            <v>14.827575419019574</v>
          </cell>
          <cell r="V128">
            <v>14.928625384886647</v>
          </cell>
          <cell r="W128">
            <v>14.973862311376456</v>
          </cell>
          <cell r="X128">
            <v>14.972995306785865</v>
          </cell>
          <cell r="Y128">
            <v>14.952970942789788</v>
          </cell>
          <cell r="Z128">
            <v>15.620503650021361</v>
          </cell>
          <cell r="AA128">
            <v>15.713513708358004</v>
          </cell>
          <cell r="AB128">
            <v>15.818543360900636</v>
          </cell>
          <cell r="AC128">
            <v>15.941461726098145</v>
          </cell>
          <cell r="AD128">
            <v>16.079554642937637</v>
          </cell>
          <cell r="AE128">
            <v>16.260230712474517</v>
          </cell>
          <cell r="AF128">
            <v>16.431276120813799</v>
          </cell>
          <cell r="AG128">
            <v>16.643386350192337</v>
          </cell>
          <cell r="AH128">
            <v>16.814897010694086</v>
          </cell>
          <cell r="AI128">
            <v>16.968232338875207</v>
          </cell>
          <cell r="AJ128">
            <v>17.140198778710257</v>
          </cell>
          <cell r="AK128">
            <v>17.314472619911442</v>
          </cell>
          <cell r="AL128">
            <v>17.438461056637014</v>
          </cell>
          <cell r="AM128">
            <v>17.621055935840136</v>
          </cell>
          <cell r="AN128">
            <v>17.765657235124547</v>
          </cell>
          <cell r="AO128">
            <v>17.961027076681088</v>
          </cell>
          <cell r="AP128">
            <v>18.108661331108369</v>
          </cell>
          <cell r="AQ128">
            <v>18.2563225387931</v>
          </cell>
          <cell r="AR128">
            <v>18.413066125325138</v>
          </cell>
          <cell r="AS128">
            <v>18.571698857022501</v>
          </cell>
          <cell r="AT128">
            <v>18.761391121806906</v>
          </cell>
          <cell r="AU128">
            <v>18.927209139613595</v>
          </cell>
          <cell r="AV128">
            <v>19.093167862932802</v>
          </cell>
          <cell r="AW128">
            <v>19.267707036440303</v>
          </cell>
          <cell r="AX128">
            <v>19.445268799017185</v>
          </cell>
          <cell r="AY128">
            <v>19.630026679915559</v>
          </cell>
          <cell r="AZ128">
            <v>19.807742484508925</v>
          </cell>
          <cell r="BA128">
            <v>19.988516939753133</v>
          </cell>
          <cell r="BB128">
            <v>20.172387914593898</v>
          </cell>
          <cell r="BC128">
            <v>20.358453037344351</v>
          </cell>
          <cell r="BD128">
            <v>20.545895965930775</v>
          </cell>
          <cell r="BE128">
            <v>20.735376059178698</v>
          </cell>
          <cell r="BF128">
            <v>20.927201242132906</v>
          </cell>
          <cell r="BG128">
            <v>21.121514696844311</v>
          </cell>
          <cell r="BH128">
            <v>21.317776250045586</v>
          </cell>
          <cell r="BI128">
            <v>21.516063186977579</v>
          </cell>
          <cell r="BJ128">
            <v>21.716184075533693</v>
          </cell>
          <cell r="BK128">
            <v>21.918700160028429</v>
          </cell>
          <cell r="BL128">
            <v>22.123536977924182</v>
          </cell>
          <cell r="BM128">
            <v>22.330641751237206</v>
          </cell>
        </row>
        <row r="129">
          <cell r="D129" t="str">
            <v>Floricola [ton/ha]</v>
          </cell>
          <cell r="M129">
            <v>72.656153620689651</v>
          </cell>
          <cell r="N129">
            <v>60.822164783012298</v>
          </cell>
          <cell r="O129">
            <v>79.535751217038523</v>
          </cell>
          <cell r="P129">
            <v>63.011435803532962</v>
          </cell>
          <cell r="Q129">
            <v>64.191417481317188</v>
          </cell>
          <cell r="R129">
            <v>66.510814345181444</v>
          </cell>
          <cell r="S129">
            <v>64.571489626211175</v>
          </cell>
          <cell r="T129">
            <v>66.200632713259367</v>
          </cell>
          <cell r="U129">
            <v>63.88872987443159</v>
          </cell>
          <cell r="V129">
            <v>64.324131738233334</v>
          </cell>
          <cell r="W129">
            <v>64.51904760918211</v>
          </cell>
          <cell r="X129">
            <v>64.515311878927989</v>
          </cell>
          <cell r="Y129">
            <v>64.429031341072033</v>
          </cell>
          <cell r="Z129">
            <v>67.305281544457344</v>
          </cell>
          <cell r="AA129">
            <v>67.706041232049444</v>
          </cell>
          <cell r="AB129">
            <v>68.158590682008366</v>
          </cell>
          <cell r="AC129">
            <v>68.688218622435983</v>
          </cell>
          <cell r="AD129">
            <v>69.283230336233359</v>
          </cell>
          <cell r="AE129">
            <v>70.061723399004052</v>
          </cell>
          <cell r="AF129">
            <v>70.798720081255496</v>
          </cell>
          <cell r="AG129">
            <v>71.712655958525517</v>
          </cell>
          <cell r="AH129">
            <v>72.45165730903129</v>
          </cell>
          <cell r="AI129">
            <v>73.112345188575304</v>
          </cell>
          <cell r="AJ129">
            <v>73.85331039101807</v>
          </cell>
          <cell r="AK129">
            <v>74.604217673566779</v>
          </cell>
          <cell r="AL129">
            <v>75.138456314589135</v>
          </cell>
          <cell r="AM129">
            <v>75.925217102121451</v>
          </cell>
          <cell r="AN129">
            <v>76.548271990624883</v>
          </cell>
          <cell r="AO129">
            <v>77.390077254134496</v>
          </cell>
          <cell r="AP129">
            <v>78.026200472851627</v>
          </cell>
          <cell r="AQ129">
            <v>78.662439827169862</v>
          </cell>
          <cell r="AR129">
            <v>79.337813135111318</v>
          </cell>
          <cell r="AS129">
            <v>80.021326350067284</v>
          </cell>
          <cell r="AT129">
            <v>80.838668196026447</v>
          </cell>
          <cell r="AU129">
            <v>81.553141213265391</v>
          </cell>
          <cell r="AV129">
            <v>82.268220499312804</v>
          </cell>
          <cell r="AW129">
            <v>83.020271039849831</v>
          </cell>
          <cell r="AX129">
            <v>83.785345245491783</v>
          </cell>
          <cell r="AY129">
            <v>84.581425927013569</v>
          </cell>
          <cell r="AZ129">
            <v>85.347163865498004</v>
          </cell>
          <cell r="BA129">
            <v>86.126080850434064</v>
          </cell>
          <cell r="BB129">
            <v>86.918340050699641</v>
          </cell>
          <cell r="BC129">
            <v>87.720053347076373</v>
          </cell>
          <cell r="BD129">
            <v>88.527703302845211</v>
          </cell>
          <cell r="BE129">
            <v>89.344130948768409</v>
          </cell>
          <cell r="BF129">
            <v>90.17066306548621</v>
          </cell>
          <cell r="BG129">
            <v>91.007916592661005</v>
          </cell>
          <cell r="BH129">
            <v>91.853564043634591</v>
          </cell>
          <cell r="BI129">
            <v>92.707938423347841</v>
          </cell>
          <cell r="BJ129">
            <v>93.570214893362802</v>
          </cell>
          <cell r="BK129">
            <v>94.44281173080094</v>
          </cell>
          <cell r="BL129">
            <v>95.325408093122817</v>
          </cell>
          <cell r="BM129">
            <v>96.217776571716342</v>
          </cell>
        </row>
        <row r="130">
          <cell r="Q130">
            <v>16.692324684177127</v>
          </cell>
        </row>
        <row r="157">
          <cell r="D157" t="str">
            <v>Banano  y plátano [Mton]</v>
          </cell>
          <cell r="M157">
            <v>6.2536072536563072</v>
          </cell>
          <cell r="N157">
            <v>6.3161433261928703</v>
          </cell>
          <cell r="O157">
            <v>6.3793047594547989</v>
          </cell>
          <cell r="P157">
            <v>6.4430978070493472</v>
          </cell>
          <cell r="Q157">
            <v>6.5075287851198409</v>
          </cell>
          <cell r="R157">
            <v>6.5726040729710391</v>
          </cell>
          <cell r="S157">
            <v>6.63833011370075</v>
          </cell>
          <cell r="T157">
            <v>6.7047134148377578</v>
          </cell>
          <cell r="U157">
            <v>6.7047134148377578</v>
          </cell>
          <cell r="V157">
            <v>6.7047134148377578</v>
          </cell>
          <cell r="W157">
            <v>6.7047134148377578</v>
          </cell>
          <cell r="X157">
            <v>6.7047134148377578</v>
          </cell>
          <cell r="Y157">
            <v>6.7047134148377578</v>
          </cell>
          <cell r="Z157">
            <v>6.7047134148377578</v>
          </cell>
          <cell r="AA157">
            <v>6.7047134148377578</v>
          </cell>
          <cell r="AB157">
            <v>6.7047134148377578</v>
          </cell>
          <cell r="AC157">
            <v>6.7047134148377578</v>
          </cell>
          <cell r="AD157">
            <v>6.7047134148377578</v>
          </cell>
          <cell r="AE157">
            <v>6.7047134148377578</v>
          </cell>
          <cell r="AF157">
            <v>6.7047134148377578</v>
          </cell>
          <cell r="AG157">
            <v>6.7047134148377578</v>
          </cell>
          <cell r="AH157">
            <v>6.7047134148377578</v>
          </cell>
          <cell r="AI157">
            <v>6.7047134148377578</v>
          </cell>
          <cell r="AJ157">
            <v>6.7047134148377578</v>
          </cell>
          <cell r="AK157">
            <v>6.7047134148377578</v>
          </cell>
          <cell r="AL157">
            <v>6.7047134148377578</v>
          </cell>
          <cell r="AM157">
            <v>6.7047134148377578</v>
          </cell>
          <cell r="AN157">
            <v>6.7047134148377578</v>
          </cell>
          <cell r="AO157">
            <v>6.7047134148377578</v>
          </cell>
          <cell r="AP157">
            <v>6.7047134148377578</v>
          </cell>
          <cell r="AQ157">
            <v>6.7047134148377578</v>
          </cell>
          <cell r="AR157">
            <v>6.7047134148377578</v>
          </cell>
          <cell r="AS157">
            <v>6.7047134148377578</v>
          </cell>
          <cell r="AT157">
            <v>6.7047134148377578</v>
          </cell>
          <cell r="AU157">
            <v>6.7047134148377578</v>
          </cell>
          <cell r="AV157">
            <v>6.7047134148377578</v>
          </cell>
          <cell r="AW157">
            <v>6.7047134148377578</v>
          </cell>
          <cell r="AX157">
            <v>6.7047134148377578</v>
          </cell>
          <cell r="AY157">
            <v>6.7047134148377578</v>
          </cell>
          <cell r="AZ157">
            <v>6.7047134148377578</v>
          </cell>
          <cell r="BA157">
            <v>6.7047134148377578</v>
          </cell>
          <cell r="BB157">
            <v>6.7047134148377578</v>
          </cell>
          <cell r="BC157">
            <v>6.7047134148377578</v>
          </cell>
          <cell r="BD157">
            <v>6.7047134148377578</v>
          </cell>
          <cell r="BE157">
            <v>6.7047134148377578</v>
          </cell>
          <cell r="BF157">
            <v>6.7047134148377578</v>
          </cell>
          <cell r="BG157">
            <v>6.7047134148377578</v>
          </cell>
          <cell r="BH157">
            <v>6.7047134148377578</v>
          </cell>
          <cell r="BI157">
            <v>6.7047134148377578</v>
          </cell>
          <cell r="BJ157">
            <v>6.7047134148377578</v>
          </cell>
          <cell r="BK157">
            <v>6.7047134148377578</v>
          </cell>
          <cell r="BL157">
            <v>6.7047134148377578</v>
          </cell>
          <cell r="BM157">
            <v>6.7047134148377578</v>
          </cell>
        </row>
        <row r="158">
          <cell r="D158" t="str">
            <v>Cacao - Almendra seca [Mton]</v>
          </cell>
          <cell r="M158">
            <v>0.15438395645991049</v>
          </cell>
          <cell r="N158">
            <v>0.2012267057146741</v>
          </cell>
          <cell r="O158">
            <v>0.24391120485460657</v>
          </cell>
          <cell r="P158">
            <v>0.2146640968001953</v>
          </cell>
          <cell r="Q158">
            <v>0.21361056392682454</v>
          </cell>
          <cell r="R158">
            <v>0.20308375212409918</v>
          </cell>
          <cell r="S158">
            <v>0.2393607880567398</v>
          </cell>
          <cell r="T158">
            <v>0.23341465749310975</v>
          </cell>
          <cell r="U158">
            <v>0.23574880406804086</v>
          </cell>
          <cell r="V158">
            <v>0.23810629210872128</v>
          </cell>
          <cell r="W158">
            <v>0.2404873550298085</v>
          </cell>
          <cell r="X158">
            <v>0.24289222858010659</v>
          </cell>
          <cell r="Y158">
            <v>0.24532115086590767</v>
          </cell>
          <cell r="Z158">
            <v>0.24777436237456674</v>
          </cell>
          <cell r="AA158">
            <v>0.25025210599831238</v>
          </cell>
          <cell r="AB158">
            <v>0.25275462705829549</v>
          </cell>
          <cell r="AC158">
            <v>0.25528217332887843</v>
          </cell>
          <cell r="AD158">
            <v>0.25783499506216723</v>
          </cell>
          <cell r="AE158">
            <v>0.26442319261586417</v>
          </cell>
          <cell r="AF158">
            <v>0.26944644125972717</v>
          </cell>
          <cell r="AG158">
            <v>0.27320158401019423</v>
          </cell>
          <cell r="AH158">
            <v>0.28130781924425075</v>
          </cell>
          <cell r="AI158">
            <v>0.28859768756985871</v>
          </cell>
          <cell r="AJ158">
            <v>0.29535890757322503</v>
          </cell>
          <cell r="AK158">
            <v>0.30188471643059656</v>
          </cell>
          <cell r="AL158">
            <v>0.30694334815927832</v>
          </cell>
          <cell r="AM158">
            <v>0.31341033727897438</v>
          </cell>
          <cell r="AN158">
            <v>0.31909988281386342</v>
          </cell>
          <cell r="AO158">
            <v>0.32666868318353931</v>
          </cell>
          <cell r="AP158">
            <v>0.33280253373059726</v>
          </cell>
          <cell r="AQ158">
            <v>0.33874705808284311</v>
          </cell>
          <cell r="AR158">
            <v>0.34487883278384729</v>
          </cell>
          <cell r="AS158">
            <v>0.35105663719161195</v>
          </cell>
          <cell r="AT158">
            <v>0.35810466410428549</v>
          </cell>
          <cell r="AU158">
            <v>0.36456250825699243</v>
          </cell>
          <cell r="AV158">
            <v>0.37104959467767096</v>
          </cell>
          <cell r="AW158">
            <v>0.37770642722132913</v>
          </cell>
          <cell r="AX158">
            <v>0.38440745630198248</v>
          </cell>
          <cell r="AY158">
            <v>0.39129458243461984</v>
          </cell>
          <cell r="AZ158">
            <v>0.39797175855918726</v>
          </cell>
          <cell r="BA158">
            <v>0.40472057819084878</v>
          </cell>
          <cell r="BB158">
            <v>0.4115350142096868</v>
          </cell>
          <cell r="BC158">
            <v>0.41837824224718523</v>
          </cell>
          <cell r="BD158">
            <v>0.42521687744617587</v>
          </cell>
          <cell r="BE158">
            <v>0.43207389246963934</v>
          </cell>
          <cell r="BF158">
            <v>0.43895889293993379</v>
          </cell>
          <cell r="BG158">
            <v>0.44587302439938631</v>
          </cell>
          <cell r="BH158">
            <v>0.45279568554072197</v>
          </cell>
          <cell r="BI158">
            <v>0.45972403741408635</v>
          </cell>
          <cell r="BJ158">
            <v>0.46664760050298321</v>
          </cell>
          <cell r="BK158">
            <v>0.47357986243178296</v>
          </cell>
          <cell r="BL158">
            <v>0.48051615245046136</v>
          </cell>
          <cell r="BM158">
            <v>0.48745137401845479</v>
          </cell>
        </row>
        <row r="159">
          <cell r="D159" t="str">
            <v>Café - Grano Oro [Mton]</v>
          </cell>
          <cell r="M159">
            <v>4.5782228497500002E-3</v>
          </cell>
          <cell r="N159">
            <v>1.83901200912E-3</v>
          </cell>
          <cell r="O159">
            <v>1.9353822414299999E-3</v>
          </cell>
          <cell r="P159">
            <v>4.0226835042900004E-3</v>
          </cell>
          <cell r="Q159">
            <v>4.0029408953763147E-3</v>
          </cell>
          <cell r="R159">
            <v>3.8056744086987435E-3</v>
          </cell>
          <cell r="S159">
            <v>4.4854855005675362E-3</v>
          </cell>
          <cell r="T159">
            <v>4.3740583840202688E-3</v>
          </cell>
          <cell r="U159">
            <v>5.1477137832883439E-3</v>
          </cell>
          <cell r="V159">
            <v>5.4377728313434329E-3</v>
          </cell>
          <cell r="W159">
            <v>5.7571744392741521E-3</v>
          </cell>
          <cell r="X159">
            <v>6.0330377329810411E-3</v>
          </cell>
          <cell r="Y159">
            <v>6.392300531200921E-3</v>
          </cell>
          <cell r="Z159">
            <v>5.9485286303006726E-3</v>
          </cell>
          <cell r="AA159">
            <v>6.1758059284482145E-3</v>
          </cell>
          <cell r="AB159">
            <v>6.490119439948411E-3</v>
          </cell>
          <cell r="AC159">
            <v>6.6836545585732257E-3</v>
          </cell>
          <cell r="AD159">
            <v>6.8663108153792602E-3</v>
          </cell>
          <cell r="AE159">
            <v>7.0417587296776954E-3</v>
          </cell>
          <cell r="AF159">
            <v>7.1755310536532656E-3</v>
          </cell>
          <cell r="AG159">
            <v>7.2755329066779423E-3</v>
          </cell>
          <cell r="AH159">
            <v>7.4914071352565354E-3</v>
          </cell>
          <cell r="AI159">
            <v>7.6855409909604286E-3</v>
          </cell>
          <cell r="AJ159">
            <v>7.8655966037490619E-3</v>
          </cell>
          <cell r="AK159">
            <v>8.0393830671640232E-3</v>
          </cell>
          <cell r="AL159">
            <v>8.1740976653173637E-3</v>
          </cell>
          <cell r="AM159">
            <v>8.3463177215002057E-3</v>
          </cell>
          <cell r="AN159">
            <v>8.4978339578101053E-3</v>
          </cell>
          <cell r="AO159">
            <v>8.6993959522368956E-3</v>
          </cell>
          <cell r="AP159">
            <v>8.862744315173544E-3</v>
          </cell>
          <cell r="AQ159">
            <v>9.0210508004598799E-3</v>
          </cell>
          <cell r="AR159">
            <v>9.1843438822885211E-3</v>
          </cell>
          <cell r="AS159">
            <v>9.348862764646226E-3</v>
          </cell>
          <cell r="AT159">
            <v>9.5365562288554032E-3</v>
          </cell>
          <cell r="AU159">
            <v>9.7085327487187126E-3</v>
          </cell>
          <cell r="AV159">
            <v>9.8812880088798294E-3</v>
          </cell>
          <cell r="AW159">
            <v>1.0058563716856041E-2</v>
          </cell>
          <cell r="AX159">
            <v>1.0237016406878073E-2</v>
          </cell>
          <cell r="AY159">
            <v>1.0420424980411729E-2</v>
          </cell>
          <cell r="AZ159">
            <v>1.0598242450958173E-2</v>
          </cell>
          <cell r="BA159">
            <v>1.0777967833917722E-2</v>
          </cell>
          <cell r="BB159">
            <v>1.0959440623232361E-2</v>
          </cell>
          <cell r="BC159">
            <v>1.1141680162417695E-2</v>
          </cell>
          <cell r="BD159">
            <v>1.1323797391376242E-2</v>
          </cell>
          <cell r="BE159">
            <v>1.1506404086815213E-2</v>
          </cell>
          <cell r="BF159">
            <v>1.1689756052601221E-2</v>
          </cell>
          <cell r="BG159">
            <v>1.1873883795259063E-2</v>
          </cell>
          <cell r="BH159">
            <v>1.2058238688800562E-2</v>
          </cell>
          <cell r="BI159">
            <v>1.224274513017546E-2</v>
          </cell>
          <cell r="BJ159">
            <v>1.2427124043157349E-2</v>
          </cell>
          <cell r="BK159">
            <v>1.2611734611809144E-2</v>
          </cell>
          <cell r="BL159">
            <v>1.2796452451070551E-2</v>
          </cell>
          <cell r="BM159">
            <v>1.2981141836806894E-2</v>
          </cell>
        </row>
        <row r="160">
          <cell r="D160" t="str">
            <v>Caña de azucar [Mton]</v>
          </cell>
          <cell r="M160">
            <v>3.8965876210799999E-3</v>
          </cell>
          <cell r="N160">
            <v>5.9730357952980005E-2</v>
          </cell>
          <cell r="O160">
            <v>3.4368561859499998E-2</v>
          </cell>
          <cell r="P160">
            <v>2.1661270735499998E-2</v>
          </cell>
          <cell r="Q160">
            <v>2.1554961105063407E-2</v>
          </cell>
          <cell r="R160">
            <v>2.0492724225028781E-2</v>
          </cell>
          <cell r="S160">
            <v>2.4153358250614352E-2</v>
          </cell>
          <cell r="T160">
            <v>2.3553347601943529E-2</v>
          </cell>
          <cell r="U160">
            <v>2.7719312695059884E-2</v>
          </cell>
          <cell r="V160">
            <v>2.7691593382364824E-2</v>
          </cell>
          <cell r="W160">
            <v>2.766390178898246E-2</v>
          </cell>
          <cell r="X160">
            <v>2.7636237887193479E-2</v>
          </cell>
          <cell r="Y160">
            <v>2.7608601649306286E-2</v>
          </cell>
          <cell r="Z160">
            <v>2.7580993047656981E-2</v>
          </cell>
          <cell r="AA160">
            <v>2.7553412054609323E-2</v>
          </cell>
          <cell r="AB160">
            <v>2.7525858642554715E-2</v>
          </cell>
          <cell r="AC160">
            <v>2.7498332783912161E-2</v>
          </cell>
          <cell r="AD160">
            <v>2.7470834451128249E-2</v>
          </cell>
          <cell r="AE160">
            <v>2.7443363616677121E-2</v>
          </cell>
          <cell r="AF160">
            <v>2.7415920253060444E-2</v>
          </cell>
          <cell r="AG160">
            <v>2.7388504332807383E-2</v>
          </cell>
          <cell r="AH160">
            <v>2.7361115828474575E-2</v>
          </cell>
          <cell r="AI160">
            <v>2.73337547126461E-2</v>
          </cell>
          <cell r="AJ160">
            <v>2.7306420957933453E-2</v>
          </cell>
          <cell r="AK160">
            <v>2.727911453697552E-2</v>
          </cell>
          <cell r="AL160">
            <v>2.7251835422438545E-2</v>
          </cell>
          <cell r="AM160">
            <v>2.7224583587016106E-2</v>
          </cell>
          <cell r="AN160">
            <v>2.7197359003429091E-2</v>
          </cell>
          <cell r="AO160">
            <v>2.717016164442566E-2</v>
          </cell>
          <cell r="AP160">
            <v>2.7142991482781233E-2</v>
          </cell>
          <cell r="AQ160">
            <v>2.7115848491298451E-2</v>
          </cell>
          <cell r="AR160">
            <v>2.7088732642807152E-2</v>
          </cell>
          <cell r="AS160">
            <v>2.7061643910164346E-2</v>
          </cell>
          <cell r="AT160">
            <v>2.7034582266254183E-2</v>
          </cell>
          <cell r="AU160">
            <v>2.7007547683987929E-2</v>
          </cell>
          <cell r="AV160">
            <v>2.6980540136303941E-2</v>
          </cell>
          <cell r="AW160">
            <v>2.6953559596167638E-2</v>
          </cell>
          <cell r="AX160">
            <v>2.692660603657147E-2</v>
          </cell>
          <cell r="AY160">
            <v>2.6899679430534899E-2</v>
          </cell>
          <cell r="AZ160">
            <v>2.6872779751104362E-2</v>
          </cell>
          <cell r="BA160">
            <v>2.6845906971353257E-2</v>
          </cell>
          <cell r="BB160">
            <v>2.6819061064381904E-2</v>
          </cell>
          <cell r="BC160">
            <v>2.6792242003317521E-2</v>
          </cell>
          <cell r="BD160">
            <v>2.6765449761314203E-2</v>
          </cell>
          <cell r="BE160">
            <v>2.673868431155289E-2</v>
          </cell>
          <cell r="BF160">
            <v>2.6711945627241336E-2</v>
          </cell>
          <cell r="BG160">
            <v>2.6685233681614094E-2</v>
          </cell>
          <cell r="BH160">
            <v>2.665854844793248E-2</v>
          </cell>
          <cell r="BI160">
            <v>2.6631889899484548E-2</v>
          </cell>
          <cell r="BJ160">
            <v>2.6605258009585065E-2</v>
          </cell>
          <cell r="BK160">
            <v>2.657865275157548E-2</v>
          </cell>
          <cell r="BL160">
            <v>2.6552074098823906E-2</v>
          </cell>
          <cell r="BM160">
            <v>2.6525522024725082E-2</v>
          </cell>
        </row>
        <row r="161">
          <cell r="D161" t="str">
            <v>Maíz [Mton]</v>
          </cell>
          <cell r="M161">
            <v>4.4549999999999999E-5</v>
          </cell>
          <cell r="N161">
            <v>5.1915600000000004E-3</v>
          </cell>
          <cell r="O161">
            <v>9.9000000000000001E-6</v>
          </cell>
          <cell r="P161">
            <v>4.6064700000000005E-3</v>
          </cell>
          <cell r="Q161">
            <v>4.5838622717047873E-3</v>
          </cell>
          <cell r="R161">
            <v>4.3579677533026953E-3</v>
          </cell>
          <cell r="S161">
            <v>5.1364355092226458E-3</v>
          </cell>
          <cell r="T161">
            <v>5.0088376832902563E-3</v>
          </cell>
          <cell r="U161">
            <v>5.8947687746291012E-3</v>
          </cell>
          <cell r="V161">
            <v>6.2269222492112768E-3</v>
          </cell>
          <cell r="W161">
            <v>6.5926765829329168E-3</v>
          </cell>
          <cell r="X161">
            <v>6.9085741635421727E-3</v>
          </cell>
          <cell r="Y161">
            <v>7.319974488810374E-3</v>
          </cell>
          <cell r="Z161">
            <v>6.8118007917845197E-3</v>
          </cell>
          <cell r="AA161">
            <v>7.0720614000280438E-3</v>
          </cell>
          <cell r="AB161">
            <v>7.4319892342154022E-3</v>
          </cell>
          <cell r="AC161">
            <v>7.6536108748294085E-3</v>
          </cell>
          <cell r="AD161">
            <v>7.8627748735362376E-3</v>
          </cell>
          <cell r="AE161">
            <v>8.0636844287911846E-3</v>
          </cell>
          <cell r="AF161">
            <v>8.216870280118185E-3</v>
          </cell>
          <cell r="AG161">
            <v>8.3313847666323035E-3</v>
          </cell>
          <cell r="AH161">
            <v>8.5785874502786637E-3</v>
          </cell>
          <cell r="AI161">
            <v>8.8008947188794907E-3</v>
          </cell>
          <cell r="AJ161">
            <v>9.0070806586278994E-3</v>
          </cell>
          <cell r="AK161">
            <v>9.2060876471899804E-3</v>
          </cell>
          <cell r="AL161">
            <v>9.3603525189586943E-3</v>
          </cell>
          <cell r="AM161">
            <v>9.557565777560454E-3</v>
          </cell>
          <cell r="AN161">
            <v>9.7310706024690326E-3</v>
          </cell>
          <cell r="AO161">
            <v>9.9618840083651183E-3</v>
          </cell>
          <cell r="AP161">
            <v>1.014893808125311E-2</v>
          </cell>
          <cell r="AQ161">
            <v>1.0330218580824913E-2</v>
          </cell>
          <cell r="AR161">
            <v>1.0517209350008964E-2</v>
          </cell>
          <cell r="AS161">
            <v>1.070560381236378E-2</v>
          </cell>
          <cell r="AT161">
            <v>1.0920536036376331E-2</v>
          </cell>
          <cell r="AU161">
            <v>1.1117470415780003E-2</v>
          </cell>
          <cell r="AV161">
            <v>1.1315296549112567E-2</v>
          </cell>
          <cell r="AW161">
            <v>1.1518299154127429E-2</v>
          </cell>
          <cell r="AX161">
            <v>1.1722649549113544E-2</v>
          </cell>
          <cell r="AY161">
            <v>1.1932675043494241E-2</v>
          </cell>
          <cell r="AZ161">
            <v>1.2136298033638639E-2</v>
          </cell>
          <cell r="BA161">
            <v>1.2342105819401242E-2</v>
          </cell>
          <cell r="BB161">
            <v>1.2549914601499734E-2</v>
          </cell>
          <cell r="BC161">
            <v>1.2758601407005511E-2</v>
          </cell>
          <cell r="BD161">
            <v>1.2967148152178481E-2</v>
          </cell>
          <cell r="BE161">
            <v>1.317625539699197E-2</v>
          </cell>
          <cell r="BF161">
            <v>1.3386216068502304E-2</v>
          </cell>
          <cell r="BG161">
            <v>1.3597065100452378E-2</v>
          </cell>
          <cell r="BH161">
            <v>1.3808174248250472E-2</v>
          </cell>
          <cell r="BI161">
            <v>1.4019456937056047E-2</v>
          </cell>
          <cell r="BJ161">
            <v>1.4230593590083288E-2</v>
          </cell>
          <cell r="BK161">
            <v>1.4441995517495802E-2</v>
          </cell>
          <cell r="BL161">
            <v>1.4653520283019873E-2</v>
          </cell>
          <cell r="BM161">
            <v>1.4865012465739591E-2</v>
          </cell>
        </row>
        <row r="162">
          <cell r="D162" t="str">
            <v>Palma africana  (Fruta Fresca) [Mton]</v>
          </cell>
          <cell r="M162">
            <v>0.28023870444768001</v>
          </cell>
          <cell r="N162">
            <v>0.18561949282305001</v>
          </cell>
          <cell r="O162">
            <v>0.16102851381539998</v>
          </cell>
          <cell r="P162">
            <v>0.11199071555099999</v>
          </cell>
          <cell r="Q162">
            <v>0.11144108521176765</v>
          </cell>
          <cell r="R162">
            <v>0.10594922512043983</v>
          </cell>
          <cell r="S162">
            <v>0.12487503187026268</v>
          </cell>
          <cell r="T162">
            <v>0.12177292291722049</v>
          </cell>
          <cell r="U162">
            <v>0.14331133668045254</v>
          </cell>
          <cell r="V162">
            <v>0.15138652338333103</v>
          </cell>
          <cell r="W162">
            <v>0.16027860116726658</v>
          </cell>
          <cell r="X162">
            <v>0.16795858086826543</v>
          </cell>
          <cell r="Y162">
            <v>0.17796038632986616</v>
          </cell>
          <cell r="Z162">
            <v>0.16560586411347869</v>
          </cell>
          <cell r="AA162">
            <v>0.17193321927848154</v>
          </cell>
          <cell r="AB162">
            <v>0.18068364546108207</v>
          </cell>
          <cell r="AC162">
            <v>0.18607162500158686</v>
          </cell>
          <cell r="AD162">
            <v>0.19115673917419324</v>
          </cell>
          <cell r="AE162">
            <v>0.19604117451275715</v>
          </cell>
          <cell r="AF162">
            <v>0.19976536963448807</v>
          </cell>
          <cell r="AG162">
            <v>0.20254940150393938</v>
          </cell>
          <cell r="AH162">
            <v>0.20855929746064447</v>
          </cell>
          <cell r="AI162">
            <v>0.21396394572336949</v>
          </cell>
          <cell r="AJ162">
            <v>0.21897665847933656</v>
          </cell>
          <cell r="AK162">
            <v>0.22381483935291593</v>
          </cell>
          <cell r="AL162">
            <v>0.22756526720195469</v>
          </cell>
          <cell r="AM162">
            <v>0.23235983960706216</v>
          </cell>
          <cell r="AN162">
            <v>0.23657802174936696</v>
          </cell>
          <cell r="AO162">
            <v>0.24218946792942805</v>
          </cell>
          <cell r="AP162">
            <v>0.24673705414391661</v>
          </cell>
          <cell r="AQ162">
            <v>0.25114427547879753</v>
          </cell>
          <cell r="AR162">
            <v>0.25569032267813974</v>
          </cell>
          <cell r="AS162">
            <v>0.26027049592250295</v>
          </cell>
          <cell r="AT162">
            <v>0.26549584495595663</v>
          </cell>
          <cell r="AU162">
            <v>0.2702836373579498</v>
          </cell>
          <cell r="AV162">
            <v>0.27509310973627882</v>
          </cell>
          <cell r="AW162">
            <v>0.28002843049042059</v>
          </cell>
          <cell r="AX162">
            <v>0.28499651819263605</v>
          </cell>
          <cell r="AY162">
            <v>0.29010257671459466</v>
          </cell>
          <cell r="AZ162">
            <v>0.29505298003186481</v>
          </cell>
          <cell r="BA162">
            <v>0.30005649925450617</v>
          </cell>
          <cell r="BB162">
            <v>0.30510866592551283</v>
          </cell>
          <cell r="BC162">
            <v>0.31018217876172893</v>
          </cell>
          <cell r="BD162">
            <v>0.31525228650534887</v>
          </cell>
          <cell r="BE162">
            <v>0.32033602089926888</v>
          </cell>
          <cell r="BF162">
            <v>0.32544050347269515</v>
          </cell>
          <cell r="BG162">
            <v>0.33056658352126256</v>
          </cell>
          <cell r="BH162">
            <v>0.33569898740564047</v>
          </cell>
          <cell r="BI162">
            <v>0.34083561035181742</v>
          </cell>
          <cell r="BJ162">
            <v>0.34596868293267952</v>
          </cell>
          <cell r="BK162">
            <v>0.35110820476171306</v>
          </cell>
          <cell r="BL162">
            <v>0.35625071298336614</v>
          </cell>
          <cell r="BM162">
            <v>0.36139242906449204</v>
          </cell>
        </row>
        <row r="163">
          <cell r="D163" t="str">
            <v>Soya [Mton]</v>
          </cell>
          <cell r="M163">
            <v>8.6801219999999999E-7</v>
          </cell>
          <cell r="N163">
            <v>4.6549205999999994E-6</v>
          </cell>
          <cell r="O163">
            <v>4.9500000000000003E-7</v>
          </cell>
          <cell r="P163">
            <v>8.9170784999999992E-6</v>
          </cell>
          <cell r="Q163">
            <v>8.873315078569905E-6</v>
          </cell>
          <cell r="R163">
            <v>8.4360346548808007E-6</v>
          </cell>
          <cell r="S163">
            <v>9.942971222199602E-6</v>
          </cell>
          <cell r="T163">
            <v>9.695970844411739E-6</v>
          </cell>
          <cell r="U163">
            <v>1.1410931994068451E-5</v>
          </cell>
          <cell r="V163">
            <v>1.2053905595741101E-5</v>
          </cell>
          <cell r="W163">
            <v>1.2761922820538193E-5</v>
          </cell>
          <cell r="X163">
            <v>1.3373428707747445E-5</v>
          </cell>
          <cell r="Y163">
            <v>1.4169806193184686E-5</v>
          </cell>
          <cell r="Z163">
            <v>1.3186097464371786E-5</v>
          </cell>
          <cell r="AA163">
            <v>1.3689902823826043E-5</v>
          </cell>
          <cell r="AB163">
            <v>1.4386641270355306E-5</v>
          </cell>
          <cell r="AC163">
            <v>1.4815650374214419E-5</v>
          </cell>
          <cell r="AD163">
            <v>1.5220544315962154E-5</v>
          </cell>
          <cell r="AE163">
            <v>1.5609459532083924E-5</v>
          </cell>
          <cell r="AF163">
            <v>1.5905992508825808E-5</v>
          </cell>
          <cell r="AG163">
            <v>1.6127666516392032E-5</v>
          </cell>
          <cell r="AH163">
            <v>1.6606194702939487E-5</v>
          </cell>
          <cell r="AI163">
            <v>1.7036531026682866E-5</v>
          </cell>
          <cell r="AJ163">
            <v>1.7435660123438695E-5</v>
          </cell>
          <cell r="AK163">
            <v>1.7820892403049043E-5</v>
          </cell>
          <cell r="AL163">
            <v>1.8119514118018218E-5</v>
          </cell>
          <cell r="AM163">
            <v>1.8501274144284033E-5</v>
          </cell>
          <cell r="AN163">
            <v>1.8837140033747886E-5</v>
          </cell>
          <cell r="AO163">
            <v>1.9283942305167816E-5</v>
          </cell>
          <cell r="AP163">
            <v>1.9646036457889301E-5</v>
          </cell>
          <cell r="AQ163">
            <v>1.9996954285466813E-5</v>
          </cell>
          <cell r="AR163">
            <v>2.0358925896611481E-5</v>
          </cell>
          <cell r="AS163">
            <v>2.0723614738562732E-5</v>
          </cell>
          <cell r="AT163">
            <v>2.1139674652922211E-5</v>
          </cell>
          <cell r="AU163">
            <v>2.1520894832472132E-5</v>
          </cell>
          <cell r="AV163">
            <v>2.1903841244861213E-5</v>
          </cell>
          <cell r="AW163">
            <v>2.2296808129400137E-5</v>
          </cell>
          <cell r="AX163">
            <v>2.2692384028862674E-5</v>
          </cell>
          <cell r="AY163">
            <v>2.309894563034797E-5</v>
          </cell>
          <cell r="AZ163">
            <v>2.349311343943439E-5</v>
          </cell>
          <cell r="BA163">
            <v>2.3891510516058425E-5</v>
          </cell>
          <cell r="BB163">
            <v>2.4293781066601824E-5</v>
          </cell>
          <cell r="BC163">
            <v>2.4697751270816601E-5</v>
          </cell>
          <cell r="BD163">
            <v>2.5101450350074011E-5</v>
          </cell>
          <cell r="BE163">
            <v>2.5506234429188951E-5</v>
          </cell>
          <cell r="BF163">
            <v>2.5912670548336663E-5</v>
          </cell>
          <cell r="BG163">
            <v>2.6320826331300147E-5</v>
          </cell>
          <cell r="BH163">
            <v>2.6729485639400213E-5</v>
          </cell>
          <cell r="BI163">
            <v>2.7138480883430976E-5</v>
          </cell>
          <cell r="BJ163">
            <v>2.7547193435400526E-5</v>
          </cell>
          <cell r="BK163">
            <v>2.7956419498261826E-5</v>
          </cell>
          <cell r="BL163">
            <v>2.8365883347776149E-5</v>
          </cell>
          <cell r="BM163">
            <v>2.8775284124389927E-5</v>
          </cell>
        </row>
        <row r="164">
          <cell r="D164" t="str">
            <v>Palmito [Mton]</v>
          </cell>
          <cell r="M164">
            <v>3.0641323775039996E-2</v>
          </cell>
          <cell r="N164">
            <v>5.4142762469399995E-2</v>
          </cell>
          <cell r="O164">
            <v>6.0311352231899998E-2</v>
          </cell>
          <cell r="P164">
            <v>6.5032651292400004E-2</v>
          </cell>
          <cell r="Q164">
            <v>6.4713482707619049E-2</v>
          </cell>
          <cell r="R164">
            <v>6.1524377070524286E-2</v>
          </cell>
          <cell r="S164">
            <v>7.251453268059431E-2</v>
          </cell>
          <cell r="T164">
            <v>7.0713147906672102E-2</v>
          </cell>
          <cell r="U164">
            <v>8.3220436075733109E-2</v>
          </cell>
          <cell r="V164">
            <v>8.7909671235858258E-2</v>
          </cell>
          <cell r="W164">
            <v>9.3073272441033472E-2</v>
          </cell>
          <cell r="X164">
            <v>9.7533012155798682E-2</v>
          </cell>
          <cell r="Y164">
            <v>0.10334102868358391</v>
          </cell>
          <cell r="Z164">
            <v>9.6166797040991625E-2</v>
          </cell>
          <cell r="AA164">
            <v>9.9841072002306699E-2</v>
          </cell>
          <cell r="AB164">
            <v>0.10492241657442705</v>
          </cell>
          <cell r="AC164">
            <v>0.10805119910701715</v>
          </cell>
          <cell r="AD164">
            <v>0.11100410868654879</v>
          </cell>
          <cell r="AE164">
            <v>0.11384048470727748</v>
          </cell>
          <cell r="AF164">
            <v>0.11600311293502633</v>
          </cell>
          <cell r="AG164">
            <v>0.11761979136110982</v>
          </cell>
          <cell r="AH164">
            <v>0.12110971877279798</v>
          </cell>
          <cell r="AI164">
            <v>0.12424818077921146</v>
          </cell>
          <cell r="AJ164">
            <v>0.12715904708704676</v>
          </cell>
          <cell r="AK164">
            <v>0.12996856328750145</v>
          </cell>
          <cell r="AL164">
            <v>0.13214642477632077</v>
          </cell>
          <cell r="AM164">
            <v>0.13493061767823614</v>
          </cell>
          <cell r="AN164">
            <v>0.13738010259311206</v>
          </cell>
          <cell r="AO164">
            <v>0.14063865149047844</v>
          </cell>
          <cell r="AP164">
            <v>0.14327942029933813</v>
          </cell>
          <cell r="AQ164">
            <v>0.14583867967034567</v>
          </cell>
          <cell r="AR164">
            <v>0.14847855477801902</v>
          </cell>
          <cell r="AS164">
            <v>0.15113824677118079</v>
          </cell>
          <cell r="AT164">
            <v>0.15417259028708521</v>
          </cell>
          <cell r="AU164">
            <v>0.15695284606281895</v>
          </cell>
          <cell r="AV164">
            <v>0.15974569133165614</v>
          </cell>
          <cell r="AW164">
            <v>0.16261161635089655</v>
          </cell>
          <cell r="AX164">
            <v>0.16549656903236332</v>
          </cell>
          <cell r="AY164">
            <v>0.16846164092875551</v>
          </cell>
          <cell r="AZ164">
            <v>0.17133632434429419</v>
          </cell>
          <cell r="BA164">
            <v>0.17424185199665279</v>
          </cell>
          <cell r="BB164">
            <v>0.17717562906710144</v>
          </cell>
          <cell r="BC164">
            <v>0.18012180178759718</v>
          </cell>
          <cell r="BD164">
            <v>0.18306599718168393</v>
          </cell>
          <cell r="BE164">
            <v>0.18601810552813361</v>
          </cell>
          <cell r="BF164">
            <v>0.18898226227624002</v>
          </cell>
          <cell r="BG164">
            <v>0.19195896060926926</v>
          </cell>
          <cell r="BH164">
            <v>0.19493933117358189</v>
          </cell>
          <cell r="BI164">
            <v>0.19792215173362324</v>
          </cell>
          <cell r="BJ164">
            <v>0.20090291060785123</v>
          </cell>
          <cell r="BK164">
            <v>0.20388741453992054</v>
          </cell>
          <cell r="BL164">
            <v>0.20687365266065802</v>
          </cell>
          <cell r="BM164">
            <v>0.20985943078791813</v>
          </cell>
        </row>
        <row r="165">
          <cell r="D165" t="str">
            <v>Legumbres (Pulses) [Mton]</v>
          </cell>
          <cell r="M165">
            <v>9.3159000000000002E-3</v>
          </cell>
          <cell r="N165">
            <v>2.4482699999999998E-3</v>
          </cell>
          <cell r="O165">
            <v>1.0963260000000001E-2</v>
          </cell>
          <cell r="P165">
            <v>1.1109780000000001E-2</v>
          </cell>
          <cell r="Q165">
            <v>1.1055255193009053E-2</v>
          </cell>
          <cell r="R165">
            <v>1.0510447910501363E-2</v>
          </cell>
          <cell r="S165">
            <v>1.2387938810336669E-2</v>
          </cell>
          <cell r="T165">
            <v>1.2080201264105576E-2</v>
          </cell>
          <cell r="U165">
            <v>1.4216869802039064E-2</v>
          </cell>
          <cell r="V165">
            <v>1.5017950028078431E-2</v>
          </cell>
          <cell r="W165">
            <v>1.5900068045061933E-2</v>
          </cell>
          <cell r="X165">
            <v>1.6661942674246775E-2</v>
          </cell>
          <cell r="Y165">
            <v>1.7654148659666882E-2</v>
          </cell>
          <cell r="Z165">
            <v>1.6428546848357161E-2</v>
          </cell>
          <cell r="AA165">
            <v>1.7056237487881949E-2</v>
          </cell>
          <cell r="AB165">
            <v>1.7924303285270844E-2</v>
          </cell>
          <cell r="AC165">
            <v>1.8458805337918681E-2</v>
          </cell>
          <cell r="AD165">
            <v>1.8963262332005942E-2</v>
          </cell>
          <cell r="AE165">
            <v>1.9447811446356041E-2</v>
          </cell>
          <cell r="AF165">
            <v>1.9817261612612564E-2</v>
          </cell>
          <cell r="AG165">
            <v>2.009344505719916E-2</v>
          </cell>
          <cell r="AH165">
            <v>2.0689642889969297E-2</v>
          </cell>
          <cell r="AI165">
            <v>2.1225798524664864E-2</v>
          </cell>
          <cell r="AJ165">
            <v>2.1723073103615355E-2</v>
          </cell>
          <cell r="AK165">
            <v>2.2203033650712641E-2</v>
          </cell>
          <cell r="AL165">
            <v>2.2575086174028459E-2</v>
          </cell>
          <cell r="AM165">
            <v>2.3050720643839107E-2</v>
          </cell>
          <cell r="AN165">
            <v>2.3469175650313225E-2</v>
          </cell>
          <cell r="AO165">
            <v>2.4025846194256031E-2</v>
          </cell>
          <cell r="AP165">
            <v>2.447697897008862E-2</v>
          </cell>
          <cell r="AQ165">
            <v>2.4914187172580513E-2</v>
          </cell>
          <cell r="AR165">
            <v>2.53651672739739E-2</v>
          </cell>
          <cell r="AS165">
            <v>2.5819532770760004E-2</v>
          </cell>
          <cell r="AT165">
            <v>2.6337901439977465E-2</v>
          </cell>
          <cell r="AU165">
            <v>2.6812863315255352E-2</v>
          </cell>
          <cell r="AV165">
            <v>2.7289975902458883E-2</v>
          </cell>
          <cell r="AW165">
            <v>2.7779572986808072E-2</v>
          </cell>
          <cell r="AX165">
            <v>2.8272420640479721E-2</v>
          </cell>
          <cell r="AY165">
            <v>2.8778955370318573E-2</v>
          </cell>
          <cell r="AZ165">
            <v>2.9270048685470181E-2</v>
          </cell>
          <cell r="BA165">
            <v>2.9766411241203671E-2</v>
          </cell>
          <cell r="BB165">
            <v>3.0267599754573386E-2</v>
          </cell>
          <cell r="BC165">
            <v>3.0770905864907758E-2</v>
          </cell>
          <cell r="BD165">
            <v>3.1273874180904118E-2</v>
          </cell>
          <cell r="BE165">
            <v>3.1778194297237015E-2</v>
          </cell>
          <cell r="BF165">
            <v>3.2284572688745496E-2</v>
          </cell>
          <cell r="BG165">
            <v>3.2793093607839351E-2</v>
          </cell>
          <cell r="BH165">
            <v>3.3302241868443307E-2</v>
          </cell>
          <cell r="BI165">
            <v>3.3811808671318049E-2</v>
          </cell>
          <cell r="BJ165">
            <v>3.4321023268410612E-2</v>
          </cell>
          <cell r="BK165">
            <v>3.483087764825657E-2</v>
          </cell>
          <cell r="BL165">
            <v>3.5341028286277443E-2</v>
          </cell>
          <cell r="BM165">
            <v>3.5851100341828847E-2</v>
          </cell>
        </row>
        <row r="166">
          <cell r="D166" t="str">
            <v>Cereales y pseudocereales [Mton]</v>
          </cell>
          <cell r="M166">
            <v>1.7021578364999998E-3</v>
          </cell>
          <cell r="N166">
            <v>2.3650077329999998E-3</v>
          </cell>
          <cell r="O166">
            <v>1.7804449574999998E-3</v>
          </cell>
          <cell r="P166">
            <v>1.424885517E-3</v>
          </cell>
          <cell r="Q166">
            <v>1.4178924345268436E-3</v>
          </cell>
          <cell r="R166">
            <v>1.3480181430105998E-3</v>
          </cell>
          <cell r="S166">
            <v>1.5888158538090698E-3</v>
          </cell>
          <cell r="T166">
            <v>1.5493469558955375E-3</v>
          </cell>
          <cell r="U166">
            <v>1.8233855106041807E-3</v>
          </cell>
          <cell r="V166">
            <v>1.9261281042503718E-3</v>
          </cell>
          <cell r="W166">
            <v>2.0392642047568224E-3</v>
          </cell>
          <cell r="X166">
            <v>2.1369784821678264E-3</v>
          </cell>
          <cell r="Y166">
            <v>2.2642339218350224E-3</v>
          </cell>
          <cell r="Z166">
            <v>2.1070442861676926E-3</v>
          </cell>
          <cell r="AA166">
            <v>2.1875487877343605E-3</v>
          </cell>
          <cell r="AB166">
            <v>2.2988826199526846E-3</v>
          </cell>
          <cell r="AC166">
            <v>2.3674352135796216E-3</v>
          </cell>
          <cell r="AD166">
            <v>2.4321343763735108E-3</v>
          </cell>
          <cell r="AE166">
            <v>2.494280252827647E-3</v>
          </cell>
          <cell r="AF166">
            <v>2.5416641066170254E-3</v>
          </cell>
          <cell r="AG166">
            <v>2.5770860312839959E-3</v>
          </cell>
          <cell r="AH166">
            <v>2.6535514209839683E-3</v>
          </cell>
          <cell r="AI166">
            <v>2.7223160948781099E-3</v>
          </cell>
          <cell r="AJ166">
            <v>2.7860940765770119E-3</v>
          </cell>
          <cell r="AK166">
            <v>2.8476514460560043E-3</v>
          </cell>
          <cell r="AL166">
            <v>2.8953690653100322E-3</v>
          </cell>
          <cell r="AM166">
            <v>2.956371593480632E-3</v>
          </cell>
          <cell r="AN166">
            <v>3.0100405660652479E-3</v>
          </cell>
          <cell r="AO166">
            <v>3.0814363809062812E-3</v>
          </cell>
          <cell r="AP166">
            <v>3.1392964428092053E-3</v>
          </cell>
          <cell r="AQ166">
            <v>3.1953706077021467E-3</v>
          </cell>
          <cell r="AR166">
            <v>3.2532110883354832E-3</v>
          </cell>
          <cell r="AS166">
            <v>3.3114857630630683E-3</v>
          </cell>
          <cell r="AT166">
            <v>3.3779691686061596E-3</v>
          </cell>
          <cell r="AU166">
            <v>3.4388854331236047E-3</v>
          </cell>
          <cell r="AV166">
            <v>3.500077537331313E-3</v>
          </cell>
          <cell r="AW166">
            <v>3.5628708414880638E-3</v>
          </cell>
          <cell r="AX166">
            <v>3.6260810476131324E-3</v>
          </cell>
          <cell r="AY166">
            <v>3.6910466905335942E-3</v>
          </cell>
          <cell r="AZ166">
            <v>3.7540318938639071E-3</v>
          </cell>
          <cell r="BA166">
            <v>3.8176929039690356E-3</v>
          </cell>
          <cell r="BB166">
            <v>3.8819728675675287E-3</v>
          </cell>
          <cell r="BC166">
            <v>3.9465244236949271E-3</v>
          </cell>
          <cell r="BD166">
            <v>4.011032655988735E-3</v>
          </cell>
          <cell r="BE166">
            <v>4.0757142635178224E-3</v>
          </cell>
          <cell r="BF166">
            <v>4.1406598552561104E-3</v>
          </cell>
          <cell r="BG166">
            <v>4.2058802370015967E-3</v>
          </cell>
          <cell r="BH166">
            <v>4.2711810784710333E-3</v>
          </cell>
          <cell r="BI166">
            <v>4.3365356001051443E-3</v>
          </cell>
          <cell r="BJ166">
            <v>4.4018449495650059E-3</v>
          </cell>
          <cell r="BK166">
            <v>4.4672363544012422E-3</v>
          </cell>
          <cell r="BL166">
            <v>4.5326657558479181E-3</v>
          </cell>
          <cell r="BM166">
            <v>4.5980850786951407E-3</v>
          </cell>
        </row>
        <row r="167">
          <cell r="D167" t="str">
            <v>Tubérculos [Mton]</v>
          </cell>
          <cell r="M167">
            <v>3.5837999999999999E-4</v>
          </cell>
          <cell r="N167">
            <v>2.1185999999999999E-4</v>
          </cell>
          <cell r="O167">
            <v>1.1662199999999999E-3</v>
          </cell>
          <cell r="P167">
            <v>5.3361000000000001E-4</v>
          </cell>
          <cell r="Q167">
            <v>5.309911378570556E-4</v>
          </cell>
          <cell r="R167">
            <v>5.0482368773482737E-4</v>
          </cell>
          <cell r="S167">
            <v>5.9500080366881687E-4</v>
          </cell>
          <cell r="T167">
            <v>5.8021996804071506E-4</v>
          </cell>
          <cell r="U167">
            <v>6.8284555545348904E-4</v>
          </cell>
          <cell r="V167">
            <v>7.2132196267459209E-4</v>
          </cell>
          <cell r="W167">
            <v>7.6369066799932103E-4</v>
          </cell>
          <cell r="X167">
            <v>8.0028400476020401E-4</v>
          </cell>
          <cell r="Y167">
            <v>8.4794030721444002E-4</v>
          </cell>
          <cell r="Z167">
            <v>7.8907385058496764E-4</v>
          </cell>
          <cell r="AA167">
            <v>8.1922224255643965E-4</v>
          </cell>
          <cell r="AB167">
            <v>8.6091601058287115E-4</v>
          </cell>
          <cell r="AC167">
            <v>8.8658849377456453E-4</v>
          </cell>
          <cell r="AD167">
            <v>9.1081789315195123E-4</v>
          </cell>
          <cell r="AE167">
            <v>9.3409110404436813E-4</v>
          </cell>
          <cell r="AF167">
            <v>9.5183603717681031E-4</v>
          </cell>
          <cell r="AG167">
            <v>9.6510130866426136E-4</v>
          </cell>
          <cell r="AH167">
            <v>9.9373708052873338E-4</v>
          </cell>
          <cell r="AI167">
            <v>1.0194889863477418E-3</v>
          </cell>
          <cell r="AJ167">
            <v>1.0433734096282903E-3</v>
          </cell>
          <cell r="AK167">
            <v>1.0664262286342997E-3</v>
          </cell>
          <cell r="AL167">
            <v>1.0842961546784298E-3</v>
          </cell>
          <cell r="AM167">
            <v>1.1071411893627944E-3</v>
          </cell>
          <cell r="AN167">
            <v>1.1272398570235992E-3</v>
          </cell>
          <cell r="AO167">
            <v>1.1539771073519874E-3</v>
          </cell>
          <cell r="AP167">
            <v>1.175645309648705E-3</v>
          </cell>
          <cell r="AQ167">
            <v>1.1966447055801906E-3</v>
          </cell>
          <cell r="AR167">
            <v>1.2183055748237331E-3</v>
          </cell>
          <cell r="AS167">
            <v>1.2401290468222815E-3</v>
          </cell>
          <cell r="AT167">
            <v>1.2650266330554139E-3</v>
          </cell>
          <cell r="AU167">
            <v>1.2878393625844445E-3</v>
          </cell>
          <cell r="AV167">
            <v>1.3107553922139851E-3</v>
          </cell>
          <cell r="AW167">
            <v>1.3342710604071961E-3</v>
          </cell>
          <cell r="AX167">
            <v>1.3579428555710723E-3</v>
          </cell>
          <cell r="AY167">
            <v>1.3822720499555975E-3</v>
          </cell>
          <cell r="AZ167">
            <v>1.4058595830928919E-3</v>
          </cell>
          <cell r="BA167">
            <v>1.4297002013017987E-3</v>
          </cell>
          <cell r="BB167">
            <v>1.4537726134124988E-3</v>
          </cell>
          <cell r="BC167">
            <v>1.477946735090473E-3</v>
          </cell>
          <cell r="BD167">
            <v>1.5021046322854508E-3</v>
          </cell>
          <cell r="BE167">
            <v>1.5263274573347673E-3</v>
          </cell>
          <cell r="BF167">
            <v>1.5506491426870283E-3</v>
          </cell>
          <cell r="BG167">
            <v>1.5750737350405828E-3</v>
          </cell>
          <cell r="BH167">
            <v>1.5995284590171943E-3</v>
          </cell>
          <cell r="BI167">
            <v>1.6240032858528283E-3</v>
          </cell>
          <cell r="BJ167">
            <v>1.6484611960143763E-3</v>
          </cell>
          <cell r="BK167">
            <v>1.6729498353600341E-3</v>
          </cell>
          <cell r="BL167">
            <v>1.6974527041796073E-3</v>
          </cell>
          <cell r="BM167">
            <v>1.7219517986317731E-3</v>
          </cell>
        </row>
        <row r="168">
          <cell r="D168" t="str">
            <v>Fruta fresca [Mton]</v>
          </cell>
          <cell r="M168">
            <v>0.19069549176</v>
          </cell>
          <cell r="N168">
            <v>7.8028522500000003E-2</v>
          </cell>
          <cell r="O168">
            <v>0.16121535272449858</v>
          </cell>
          <cell r="P168">
            <v>0.27764344030629629</v>
          </cell>
          <cell r="Q168">
            <v>0.27628081611436772</v>
          </cell>
          <cell r="R168">
            <v>0.26266558987052135</v>
          </cell>
          <cell r="S168">
            <v>0.30958578384142249</v>
          </cell>
          <cell r="T168">
            <v>0.30189514450859878</v>
          </cell>
          <cell r="U168">
            <v>0.35529242183236914</v>
          </cell>
          <cell r="V168">
            <v>0.37531214048736639</v>
          </cell>
          <cell r="W168">
            <v>0.39735706675876581</v>
          </cell>
          <cell r="X168">
            <v>0.41639700212462932</v>
          </cell>
          <cell r="Y168">
            <v>0.4411931261959014</v>
          </cell>
          <cell r="Z168">
            <v>0.41056422955369432</v>
          </cell>
          <cell r="AA168">
            <v>0.4262507857776448</v>
          </cell>
          <cell r="AB168">
            <v>0.44794453438466325</v>
          </cell>
          <cell r="AC168">
            <v>0.46130222362314705</v>
          </cell>
          <cell r="AD168">
            <v>0.47390905970135566</v>
          </cell>
          <cell r="AE168">
            <v>0.48601837987741048</v>
          </cell>
          <cell r="AF168">
            <v>0.49525127334435526</v>
          </cell>
          <cell r="AG168">
            <v>0.50215334716675908</v>
          </cell>
          <cell r="AH168">
            <v>0.51705286969496922</v>
          </cell>
          <cell r="AI168">
            <v>0.53045188344289973</v>
          </cell>
          <cell r="AJ168">
            <v>0.54287922447725678</v>
          </cell>
          <cell r="AK168">
            <v>0.5548738722117198</v>
          </cell>
          <cell r="AL168">
            <v>0.56417180093290442</v>
          </cell>
          <cell r="AM168">
            <v>0.57605833608719992</v>
          </cell>
          <cell r="AN168">
            <v>0.58651590478890847</v>
          </cell>
          <cell r="AO168">
            <v>0.60042760465492362</v>
          </cell>
          <cell r="AP168">
            <v>0.61170182033850062</v>
          </cell>
          <cell r="AQ168">
            <v>0.62262804835291508</v>
          </cell>
          <cell r="AR168">
            <v>0.63389844856430921</v>
          </cell>
          <cell r="AS168">
            <v>0.64525345286540003</v>
          </cell>
          <cell r="AT168">
            <v>0.6582079542748368</v>
          </cell>
          <cell r="AU168">
            <v>0.67007768068404405</v>
          </cell>
          <cell r="AV168">
            <v>0.6820011553275227</v>
          </cell>
          <cell r="AW168">
            <v>0.69423662883488657</v>
          </cell>
          <cell r="AX168">
            <v>0.70655333700663103</v>
          </cell>
          <cell r="AY168">
            <v>0.71921209757858462</v>
          </cell>
          <cell r="AZ168">
            <v>0.73148496324560208</v>
          </cell>
          <cell r="BA168">
            <v>0.74388951199571884</v>
          </cell>
          <cell r="BB168">
            <v>0.75641466578760008</v>
          </cell>
          <cell r="BC168">
            <v>0.76899274024095698</v>
          </cell>
          <cell r="BD168">
            <v>0.78156237290859709</v>
          </cell>
          <cell r="BE168">
            <v>0.79416578828804985</v>
          </cell>
          <cell r="BF168">
            <v>0.80682064182387003</v>
          </cell>
          <cell r="BG168">
            <v>0.81952903905990337</v>
          </cell>
          <cell r="BH168">
            <v>0.8322531141271009</v>
          </cell>
          <cell r="BI168">
            <v>0.84498764894381406</v>
          </cell>
          <cell r="BJ168">
            <v>0.85771338181979939</v>
          </cell>
          <cell r="BK168">
            <v>0.87045510344485988</v>
          </cell>
          <cell r="BL168">
            <v>0.88320422882939198</v>
          </cell>
          <cell r="BM168">
            <v>0.89595139036700977</v>
          </cell>
        </row>
        <row r="169">
          <cell r="D169" t="str">
            <v>Verduras [Mton]</v>
          </cell>
          <cell r="M169">
            <v>7.3270773777959999E-2</v>
          </cell>
          <cell r="N169">
            <v>5.2954798881599999E-2</v>
          </cell>
          <cell r="O169">
            <v>8.7190961052689989E-2</v>
          </cell>
          <cell r="P169">
            <v>5.2567395942600001E-2</v>
          </cell>
          <cell r="Q169">
            <v>5.2309404594635678E-2</v>
          </cell>
          <cell r="R169">
            <v>4.9731576758981537E-2</v>
          </cell>
          <cell r="S169">
            <v>5.861517368981823E-2</v>
          </cell>
          <cell r="T169">
            <v>5.7159072719399913E-2</v>
          </cell>
          <cell r="U169">
            <v>6.7269002981893491E-2</v>
          </cell>
          <cell r="V169">
            <v>7.1059420202036372E-2</v>
          </cell>
          <cell r="W169">
            <v>7.5233278466274991E-2</v>
          </cell>
          <cell r="X169">
            <v>7.8838189210770473E-2</v>
          </cell>
          <cell r="Y169">
            <v>8.5203602148258062E-2</v>
          </cell>
          <cell r="Z169">
            <v>8.0874293315212856E-2</v>
          </cell>
          <cell r="AA169">
            <v>8.5643568448573418E-2</v>
          </cell>
          <cell r="AB169">
            <v>9.1802387386060419E-2</v>
          </cell>
          <cell r="AC169">
            <v>9.6430729762430639E-2</v>
          </cell>
          <cell r="AD169">
            <v>0.1010473871798841</v>
          </cell>
          <cell r="AE169">
            <v>0.10570193612196446</v>
          </cell>
          <cell r="AF169">
            <v>0.1098641554297229</v>
          </cell>
          <cell r="AG169">
            <v>0.11362318378374239</v>
          </cell>
          <cell r="AH169">
            <v>0.11933441734910524</v>
          </cell>
          <cell r="AI169">
            <v>0.12487541130819495</v>
          </cell>
          <cell r="AJ169">
            <v>0.13035699171696913</v>
          </cell>
          <cell r="AK169">
            <v>0.13590190821942921</v>
          </cell>
          <cell r="AL169">
            <v>0.14094277765297403</v>
          </cell>
          <cell r="AM169">
            <v>0.14679054692365778</v>
          </cell>
          <cell r="AN169">
            <v>0.15244443965300503</v>
          </cell>
          <cell r="AO169">
            <v>0.15918150893502886</v>
          </cell>
          <cell r="AP169">
            <v>0.16541386569403749</v>
          </cell>
          <cell r="AQ169">
            <v>0.17173586071201957</v>
          </cell>
          <cell r="AR169">
            <v>0.17834139961300019</v>
          </cell>
          <cell r="AS169">
            <v>0.18516674434645081</v>
          </cell>
          <cell r="AT169">
            <v>0.19266195000410416</v>
          </cell>
          <cell r="AU169">
            <v>0.20005902574086501</v>
          </cell>
          <cell r="AV169">
            <v>0.20769128779319723</v>
          </cell>
          <cell r="AW169">
            <v>0.21564573068034631</v>
          </cell>
          <cell r="AX169">
            <v>0.22386101277416609</v>
          </cell>
          <cell r="AY169">
            <v>0.23242918960709766</v>
          </cell>
          <cell r="AZ169">
            <v>0.24112334448370895</v>
          </cell>
          <cell r="BA169">
            <v>0.25011656943453525</v>
          </cell>
          <cell r="BB169">
            <v>0.25941443586774343</v>
          </cell>
          <cell r="BC169">
            <v>0.26900268259877197</v>
          </cell>
          <cell r="BD169">
            <v>0.27886768132829548</v>
          </cell>
          <cell r="BE169">
            <v>0.28903197395349506</v>
          </cell>
          <cell r="BF169">
            <v>0.2995103862383463</v>
          </cell>
          <cell r="BG169">
            <v>0.31031259641157677</v>
          </cell>
          <cell r="BH169">
            <v>0.32143314593575262</v>
          </cell>
          <cell r="BI169">
            <v>0.33287851296654164</v>
          </cell>
          <cell r="BJ169">
            <v>0.34464958459159251</v>
          </cell>
          <cell r="BK169">
            <v>0.35676490082831652</v>
          </cell>
          <cell r="BL169">
            <v>0.36923006507712036</v>
          </cell>
          <cell r="BM169">
            <v>0.38205029251479194</v>
          </cell>
        </row>
        <row r="170">
          <cell r="D170" t="str">
            <v>Florícola [Mton]</v>
          </cell>
          <cell r="M170">
            <v>0.15325496999999999</v>
          </cell>
          <cell r="N170">
            <v>0.15681698999999999</v>
          </cell>
          <cell r="O170">
            <v>0.15137792999999999</v>
          </cell>
          <cell r="P170">
            <v>0.16611704999999999</v>
          </cell>
          <cell r="Q170">
            <v>0.16530177732230916</v>
          </cell>
          <cell r="R170">
            <v>0.15715564134223628</v>
          </cell>
          <cell r="S170">
            <v>0.18522849694176088</v>
          </cell>
          <cell r="T170">
            <v>0.18062710489312017</v>
          </cell>
          <cell r="U170">
            <v>0.21257526897461629</v>
          </cell>
          <cell r="V170">
            <v>0.22455328149718584</v>
          </cell>
          <cell r="W170">
            <v>0.23774299747114297</v>
          </cell>
          <cell r="X170">
            <v>0.24913479513680598</v>
          </cell>
          <cell r="Y170">
            <v>0.26924999392584026</v>
          </cell>
          <cell r="Z170">
            <v>0.25556904209269832</v>
          </cell>
          <cell r="AA170">
            <v>0.27064032157280243</v>
          </cell>
          <cell r="AB170">
            <v>0.29010266729174605</v>
          </cell>
          <cell r="AC170">
            <v>0.30472858832447403</v>
          </cell>
          <cell r="AD170">
            <v>0.31931758398036297</v>
          </cell>
          <cell r="AE170">
            <v>0.33402631979416081</v>
          </cell>
          <cell r="AF170">
            <v>0.34717925576254804</v>
          </cell>
          <cell r="AG170">
            <v>0.35905807703263565</v>
          </cell>
          <cell r="AH170">
            <v>0.37710601824652057</v>
          </cell>
          <cell r="AI170">
            <v>0.39461598909531198</v>
          </cell>
          <cell r="AJ170">
            <v>0.41193820851507668</v>
          </cell>
          <cell r="AK170">
            <v>0.42946057490527745</v>
          </cell>
          <cell r="AL170">
            <v>0.44539011344757062</v>
          </cell>
          <cell r="AM170">
            <v>0.46386951808437921</v>
          </cell>
          <cell r="AN170">
            <v>0.48173625780725154</v>
          </cell>
          <cell r="AO170">
            <v>0.5030259194826644</v>
          </cell>
          <cell r="AP170">
            <v>0.52272065042357985</v>
          </cell>
          <cell r="AQ170">
            <v>0.54269864521808364</v>
          </cell>
          <cell r="AR170">
            <v>0.56357266068366441</v>
          </cell>
          <cell r="AS170">
            <v>0.58514127963507467</v>
          </cell>
          <cell r="AT170">
            <v>0.60047026602888731</v>
          </cell>
          <cell r="AU170">
            <v>0.61496657840515023</v>
          </cell>
          <cell r="AV170">
            <v>0.62966485323189436</v>
          </cell>
          <cell r="AW170">
            <v>0.64480715318195636</v>
          </cell>
          <cell r="AX170">
            <v>0.66018439627780168</v>
          </cell>
          <cell r="AY170">
            <v>0.67604447540489088</v>
          </cell>
          <cell r="AZ170">
            <v>0.69170619922594545</v>
          </cell>
          <cell r="BA170">
            <v>0.7076567953109375</v>
          </cell>
          <cell r="BB170">
            <v>0.7238893162274489</v>
          </cell>
          <cell r="BC170">
            <v>0.74034210072765638</v>
          </cell>
          <cell r="BD170">
            <v>0.7569580825958141</v>
          </cell>
          <cell r="BE170">
            <v>0.7737797194474656</v>
          </cell>
          <cell r="BF170">
            <v>0.79082638390656812</v>
          </cell>
          <cell r="BG170">
            <v>0.8081025494229932</v>
          </cell>
          <cell r="BH170">
            <v>0.82557311117029131</v>
          </cell>
          <cell r="BI170">
            <v>0.84323466601684915</v>
          </cell>
          <cell r="BJ170">
            <v>0.86106960250696241</v>
          </cell>
          <cell r="BK170">
            <v>0.87910434940768833</v>
          </cell>
          <cell r="BL170">
            <v>0.89733203695615515</v>
          </cell>
          <cell r="BM170">
            <v>0.9157448017662877</v>
          </cell>
        </row>
        <row r="192">
          <cell r="D192" t="str">
            <v>Banano  y plátano [Mton]</v>
          </cell>
          <cell r="M192">
            <v>0</v>
          </cell>
          <cell r="N192">
            <v>0</v>
          </cell>
          <cell r="O192">
            <v>0</v>
          </cell>
          <cell r="P192">
            <v>2.2309075800000001E-5</v>
          </cell>
          <cell r="Q192">
            <v>2.5903107060609624E-5</v>
          </cell>
          <cell r="R192">
            <v>2.6018908538402525E-5</v>
          </cell>
          <cell r="S192">
            <v>2.7155154860708326E-5</v>
          </cell>
          <cell r="T192">
            <v>3.1366146175057889E-5</v>
          </cell>
          <cell r="U192">
            <v>3.4518698137280859E-5</v>
          </cell>
          <cell r="V192">
            <v>3.9774839798785209E-5</v>
          </cell>
          <cell r="W192">
            <v>4.4961131812819149E-5</v>
          </cell>
          <cell r="X192">
            <v>5.0029036133504065E-5</v>
          </cell>
          <cell r="Y192">
            <v>5.551265496569326E-5</v>
          </cell>
          <cell r="Z192">
            <v>4.8469354159404772E-5</v>
          </cell>
          <cell r="AA192">
            <v>5.1494512918143151E-5</v>
          </cell>
          <cell r="AB192">
            <v>5.426924360677091E-5</v>
          </cell>
          <cell r="AC192">
            <v>5.6188458357369839E-5</v>
          </cell>
          <cell r="AD192">
            <v>5.7344507509307052E-5</v>
          </cell>
          <cell r="AE192">
            <v>5.75933383728237E-5</v>
          </cell>
          <cell r="AF192">
            <v>5.9448069712726163E-5</v>
          </cell>
          <cell r="AG192">
            <v>6.1090153562270294E-5</v>
          </cell>
          <cell r="AH192">
            <v>6.2640575758913185E-5</v>
          </cell>
          <cell r="AI192">
            <v>6.3929778116376227E-5</v>
          </cell>
          <cell r="AJ192">
            <v>6.5264689162486468E-5</v>
          </cell>
          <cell r="AK192">
            <v>6.6845299230677171E-5</v>
          </cell>
          <cell r="AL192">
            <v>6.8043918163981923E-5</v>
          </cell>
          <cell r="AM192">
            <v>6.9514275660955527E-5</v>
          </cell>
          <cell r="AN192">
            <v>7.0778690862309491E-5</v>
          </cell>
          <cell r="AO192">
            <v>7.239281462488554E-5</v>
          </cell>
          <cell r="AP192">
            <v>7.3750231672348437E-5</v>
          </cell>
          <cell r="AQ192">
            <v>7.5071754896621762E-5</v>
          </cell>
          <cell r="AR192">
            <v>7.6435376384587867E-5</v>
          </cell>
          <cell r="AS192">
            <v>7.7812323972122383E-5</v>
          </cell>
          <cell r="AT192">
            <v>7.9381427251455329E-5</v>
          </cell>
          <cell r="AU192">
            <v>8.0812392525965153E-5</v>
          </cell>
          <cell r="AV192">
            <v>8.2239722473858391E-5</v>
          </cell>
          <cell r="AW192">
            <v>8.3712722668350672E-5</v>
          </cell>
          <cell r="AX192">
            <v>8.5200633940132821E-5</v>
          </cell>
          <cell r="AY192">
            <v>8.6730348224462278E-5</v>
          </cell>
          <cell r="AZ192">
            <v>8.8211820822894137E-5</v>
          </cell>
          <cell r="BA192">
            <v>8.9706864386417489E-5</v>
          </cell>
          <cell r="BB192">
            <v>9.1215718569242235E-5</v>
          </cell>
          <cell r="BC192">
            <v>9.2731592527329072E-5</v>
          </cell>
          <cell r="BD192">
            <v>9.4247882882711771E-5</v>
          </cell>
          <cell r="BE192">
            <v>9.5768391180017884E-5</v>
          </cell>
          <cell r="BF192">
            <v>9.72946850972672E-5</v>
          </cell>
          <cell r="BG192">
            <v>9.8827126400375566E-5</v>
          </cell>
          <cell r="BH192">
            <v>1.0036129781514986E-4</v>
          </cell>
          <cell r="BI192">
            <v>1.0189675911384107E-4</v>
          </cell>
          <cell r="BJ192">
            <v>1.0343132672727499E-4</v>
          </cell>
          <cell r="BK192">
            <v>1.0496797685987317E-4</v>
          </cell>
          <cell r="BL192">
            <v>1.0650548935629744E-4</v>
          </cell>
          <cell r="BM192">
            <v>1.080426763234647E-4</v>
          </cell>
        </row>
        <row r="193">
          <cell r="D193" t="str">
            <v>Cacao - Almendra seca [Mton]</v>
          </cell>
          <cell r="M193">
            <v>5.94E-5</v>
          </cell>
          <cell r="N193">
            <v>5.94E-5</v>
          </cell>
          <cell r="O193">
            <v>1.5502266450000002E-5</v>
          </cell>
          <cell r="P193">
            <v>1.485E-5</v>
          </cell>
          <cell r="Q193">
            <v>1.7242361059620985E-5</v>
          </cell>
          <cell r="R193">
            <v>1.7319444124856013E-5</v>
          </cell>
          <cell r="S193">
            <v>1.8075784640147156E-5</v>
          </cell>
          <cell r="T193">
            <v>2.0878824155486067E-5</v>
          </cell>
          <cell r="U193">
            <v>2.2977315238608889E-5</v>
          </cell>
          <cell r="V193">
            <v>2.6476057381631217E-5</v>
          </cell>
          <cell r="W193">
            <v>2.9928304220489687E-5</v>
          </cell>
          <cell r="X193">
            <v>3.3301746483937061E-5</v>
          </cell>
          <cell r="Y193">
            <v>3.6951908435424513E-5</v>
          </cell>
          <cell r="Z193">
            <v>3.2263546716137869E-5</v>
          </cell>
          <cell r="AA193">
            <v>3.4277238720683612E-5</v>
          </cell>
          <cell r="AB193">
            <v>3.6124233687912251E-5</v>
          </cell>
          <cell r="AC193">
            <v>3.7401755863277042E-5</v>
          </cell>
          <cell r="AD193">
            <v>3.8171278099884786E-5</v>
          </cell>
          <cell r="AE193">
            <v>3.833691195923194E-5</v>
          </cell>
          <cell r="AF193">
            <v>3.957151085720832E-5</v>
          </cell>
          <cell r="AG193">
            <v>4.0664561299294779E-5</v>
          </cell>
          <cell r="AH193">
            <v>4.1696597311299673E-5</v>
          </cell>
          <cell r="AI193">
            <v>4.2554752762469294E-5</v>
          </cell>
          <cell r="AJ193">
            <v>4.3443334127849619E-5</v>
          </cell>
          <cell r="AK193">
            <v>4.4495464647421925E-5</v>
          </cell>
          <cell r="AL193">
            <v>4.5293323389717987E-5</v>
          </cell>
          <cell r="AM193">
            <v>4.627206446468704E-5</v>
          </cell>
          <cell r="AN193">
            <v>4.7113720385731802E-5</v>
          </cell>
          <cell r="AO193">
            <v>4.8188159241430806E-5</v>
          </cell>
          <cell r="AP193">
            <v>4.9091721689984772E-5</v>
          </cell>
          <cell r="AQ193">
            <v>4.9971391473546979E-5</v>
          </cell>
          <cell r="AR193">
            <v>5.0879083897824667E-5</v>
          </cell>
          <cell r="AS193">
            <v>5.1795646818592889E-5</v>
          </cell>
          <cell r="AT193">
            <v>5.2840117862888424E-5</v>
          </cell>
          <cell r="AU193">
            <v>5.3792637569082208E-5</v>
          </cell>
          <cell r="AV193">
            <v>5.4742737426029873E-5</v>
          </cell>
          <cell r="AW193">
            <v>5.5723237608301444E-5</v>
          </cell>
          <cell r="AX193">
            <v>5.6713663324904414E-5</v>
          </cell>
          <cell r="AY193">
            <v>5.7731915148778372E-5</v>
          </cell>
          <cell r="AZ193">
            <v>5.8718054972944155E-5</v>
          </cell>
          <cell r="BA193">
            <v>5.9713228287937405E-5</v>
          </cell>
          <cell r="BB193">
            <v>6.0717594619192936E-5</v>
          </cell>
          <cell r="BC193">
            <v>6.1726633652427537E-5</v>
          </cell>
          <cell r="BD193">
            <v>6.2735949859844481E-5</v>
          </cell>
          <cell r="BE193">
            <v>6.3748073733438382E-5</v>
          </cell>
          <cell r="BF193">
            <v>6.4764048795531829E-5</v>
          </cell>
          <cell r="BG193">
            <v>6.5784115855017968E-5</v>
          </cell>
          <cell r="BH193">
            <v>6.6805334560518905E-5</v>
          </cell>
          <cell r="BI193">
            <v>6.7827411875149952E-5</v>
          </cell>
          <cell r="BJ193">
            <v>6.8848894309643893E-5</v>
          </cell>
          <cell r="BK193">
            <v>6.9871762969630382E-5</v>
          </cell>
          <cell r="BL193">
            <v>7.0895205660694276E-5</v>
          </cell>
          <cell r="BM193">
            <v>7.191843166373801E-5</v>
          </cell>
        </row>
        <row r="194">
          <cell r="D194" t="str">
            <v>Café - Grano Oro [Mton]</v>
          </cell>
          <cell r="M194">
            <v>1.2549685804750004E-2</v>
          </cell>
          <cell r="N194">
            <v>5.1538124631200135E-3</v>
          </cell>
          <cell r="O194">
            <v>8.488391902630012E-3</v>
          </cell>
          <cell r="P194">
            <v>9.1421000816264107E-3</v>
          </cell>
          <cell r="Q194">
            <v>1.0614908447851384E-2</v>
          </cell>
          <cell r="R194">
            <v>1.0662363067176446E-2</v>
          </cell>
          <cell r="S194">
            <v>1.1127988702636413E-2</v>
          </cell>
          <cell r="T194">
            <v>1.285362289670927E-2</v>
          </cell>
          <cell r="U194">
            <v>1.4145516196528086E-2</v>
          </cell>
          <cell r="V194">
            <v>1.6299445545438135E-2</v>
          </cell>
          <cell r="W194">
            <v>1.8424751007210697E-2</v>
          </cell>
          <cell r="X194">
            <v>2.0501542036976638E-2</v>
          </cell>
          <cell r="Y194">
            <v>2.4341098200835583E-2</v>
          </cell>
          <cell r="Z194">
            <v>2.2740456599635916E-2</v>
          </cell>
          <cell r="AA194">
            <v>2.5850960248883632E-2</v>
          </cell>
          <cell r="AB194">
            <v>2.9150987518746285E-2</v>
          </cell>
          <cell r="AC194">
            <v>3.2294636246482517E-2</v>
          </cell>
          <cell r="AD194">
            <v>3.5266217821744585E-2</v>
          </cell>
          <cell r="AE194">
            <v>3.7898593181122681E-2</v>
          </cell>
          <cell r="AF194">
            <v>4.1857411850332212E-2</v>
          </cell>
          <cell r="AG194">
            <v>4.6024556072443684E-2</v>
          </cell>
          <cell r="AH194">
            <v>5.049610845521426E-2</v>
          </cell>
          <cell r="AI194">
            <v>5.5142841809537192E-2</v>
          </cell>
          <cell r="AJ194">
            <v>6.0234872915438456E-2</v>
          </cell>
          <cell r="AK194">
            <v>6.6012225396783891E-2</v>
          </cell>
          <cell r="AL194">
            <v>7.1899619725329794E-2</v>
          </cell>
          <cell r="AM194">
            <v>7.8595025518689257E-2</v>
          </cell>
          <cell r="AN194">
            <v>8.5626336014043403E-2</v>
          </cell>
          <cell r="AO194">
            <v>9.3709598074946374E-2</v>
          </cell>
          <cell r="AP194">
            <v>0.10214939046125175</v>
          </cell>
          <cell r="AQ194">
            <v>0.11125838112954865</v>
          </cell>
          <cell r="AR194">
            <v>0.12120885660309563</v>
          </cell>
          <cell r="AS194">
            <v>0.13202984394024397</v>
          </cell>
          <cell r="AT194">
            <v>0.14127193301606106</v>
          </cell>
          <cell r="AU194">
            <v>0.15116096832718534</v>
          </cell>
          <cell r="AV194">
            <v>0.16174223611008831</v>
          </cell>
          <cell r="AW194">
            <v>0.17306419263779449</v>
          </cell>
          <cell r="AX194">
            <v>0.18517868612244012</v>
          </cell>
          <cell r="AY194">
            <v>0.19814119415101095</v>
          </cell>
          <cell r="AZ194">
            <v>0.21201107774158173</v>
          </cell>
          <cell r="BA194">
            <v>0.22685185318349246</v>
          </cell>
          <cell r="BB194">
            <v>0.24273148290633695</v>
          </cell>
          <cell r="BC194">
            <v>0.25972268670978055</v>
          </cell>
          <cell r="BD194">
            <v>0.27790327477946519</v>
          </cell>
          <cell r="BE194">
            <v>0.2973565040140278</v>
          </cell>
          <cell r="BF194">
            <v>0.31817145929500978</v>
          </cell>
          <cell r="BG194">
            <v>0.34044346144566051</v>
          </cell>
          <cell r="BH194">
            <v>0.36427450374685677</v>
          </cell>
          <cell r="BI194">
            <v>0.38977371900913677</v>
          </cell>
          <cell r="BJ194">
            <v>0.41705787933977634</v>
          </cell>
          <cell r="BK194">
            <v>0.44625193089356069</v>
          </cell>
          <cell r="BL194">
            <v>0.47748956605610998</v>
          </cell>
          <cell r="BM194">
            <v>0.51091383568003768</v>
          </cell>
        </row>
        <row r="195">
          <cell r="D195" t="str">
            <v>Caña de azucar [Mton]</v>
          </cell>
          <cell r="M195">
            <v>3.8495490626339994E-2</v>
          </cell>
          <cell r="N195">
            <v>2.8920761788049996E-2</v>
          </cell>
          <cell r="O195">
            <v>2.7924159298860003E-2</v>
          </cell>
          <cell r="P195">
            <v>3.914996472684E-2</v>
          </cell>
          <cell r="Q195">
            <v>4.5457092746909171E-2</v>
          </cell>
          <cell r="R195">
            <v>4.5660311553979073E-2</v>
          </cell>
          <cell r="S195">
            <v>4.7654298388667839E-2</v>
          </cell>
          <cell r="T195">
            <v>5.5044123180146426E-2</v>
          </cell>
          <cell r="U195">
            <v>6.0576503778385256E-2</v>
          </cell>
          <cell r="V195">
            <v>6.0515927274606869E-2</v>
          </cell>
          <cell r="W195">
            <v>6.0455411347332261E-2</v>
          </cell>
          <cell r="X195">
            <v>6.0394955935984929E-2</v>
          </cell>
          <cell r="Y195">
            <v>6.033456098004894E-2</v>
          </cell>
          <cell r="Z195">
            <v>6.0274226419068891E-2</v>
          </cell>
          <cell r="AA195">
            <v>6.0213952192649821E-2</v>
          </cell>
          <cell r="AB195">
            <v>6.0153738240457173E-2</v>
          </cell>
          <cell r="AC195">
            <v>6.0093584502216718E-2</v>
          </cell>
          <cell r="AD195">
            <v>6.0033490917714503E-2</v>
          </cell>
          <cell r="AE195">
            <v>5.9973457426796786E-2</v>
          </cell>
          <cell r="AF195">
            <v>5.9913483969369991E-2</v>
          </cell>
          <cell r="AG195">
            <v>5.9853570485400617E-2</v>
          </cell>
          <cell r="AH195">
            <v>5.9793716914915217E-2</v>
          </cell>
          <cell r="AI195">
            <v>5.9733923198000305E-2</v>
          </cell>
          <cell r="AJ195">
            <v>5.9674189274802301E-2</v>
          </cell>
          <cell r="AK195">
            <v>5.9614515085527502E-2</v>
          </cell>
          <cell r="AL195">
            <v>5.9554900570441972E-2</v>
          </cell>
          <cell r="AM195">
            <v>5.9495345669871531E-2</v>
          </cell>
          <cell r="AN195">
            <v>5.9435850324201657E-2</v>
          </cell>
          <cell r="AO195">
            <v>5.9376414473877454E-2</v>
          </cell>
          <cell r="AP195">
            <v>5.9317038059403575E-2</v>
          </cell>
          <cell r="AQ195">
            <v>5.9257721021344169E-2</v>
          </cell>
          <cell r="AR195">
            <v>5.9198463300322822E-2</v>
          </cell>
          <cell r="AS195">
            <v>5.9139264837022497E-2</v>
          </cell>
          <cell r="AT195">
            <v>5.9080125572185477E-2</v>
          </cell>
          <cell r="AU195">
            <v>5.9021045446613289E-2</v>
          </cell>
          <cell r="AV195">
            <v>5.8962024401166678E-2</v>
          </cell>
          <cell r="AW195">
            <v>5.8903062376765514E-2</v>
          </cell>
          <cell r="AX195">
            <v>5.8844159314388751E-2</v>
          </cell>
          <cell r="AY195">
            <v>5.8785315155074361E-2</v>
          </cell>
          <cell r="AZ195">
            <v>5.8726529839919286E-2</v>
          </cell>
          <cell r="BA195">
            <v>5.8667803310079369E-2</v>
          </cell>
          <cell r="BB195">
            <v>5.8609135506769293E-2</v>
          </cell>
          <cell r="BC195">
            <v>5.8550526371262526E-2</v>
          </cell>
          <cell r="BD195">
            <v>5.8491975844891263E-2</v>
          </cell>
          <cell r="BE195">
            <v>5.8433483869046371E-2</v>
          </cell>
          <cell r="BF195">
            <v>5.8375050385177325E-2</v>
          </cell>
          <cell r="BG195">
            <v>5.8316675334792151E-2</v>
          </cell>
          <cell r="BH195">
            <v>5.825835865945736E-2</v>
          </cell>
          <cell r="BI195">
            <v>5.8200100300797905E-2</v>
          </cell>
          <cell r="BJ195">
            <v>5.8141900200497108E-2</v>
          </cell>
          <cell r="BK195">
            <v>5.8083758300296613E-2</v>
          </cell>
          <cell r="BL195">
            <v>5.8025674541996315E-2</v>
          </cell>
          <cell r="BM195">
            <v>5.796764886745432E-2</v>
          </cell>
        </row>
        <row r="196">
          <cell r="D196" t="str">
            <v>Maíz [Mton]</v>
          </cell>
          <cell r="M196">
            <v>5.6735909999999994E-2</v>
          </cell>
          <cell r="N196">
            <v>2.7309150000000001E-2</v>
          </cell>
          <cell r="O196">
            <v>4.8787199999999996E-2</v>
          </cell>
          <cell r="P196">
            <v>5.6826000000000002E-2</v>
          </cell>
          <cell r="Q196">
            <v>6.5980768321482974E-2</v>
          </cell>
          <cell r="R196">
            <v>6.6275739517782345E-2</v>
          </cell>
          <cell r="S196">
            <v>6.9170002556296448E-2</v>
          </cell>
          <cell r="T196">
            <v>7.989630043499335E-2</v>
          </cell>
          <cell r="U196">
            <v>8.7926526313076681E-2</v>
          </cell>
          <cell r="V196">
            <v>0.10131504624704213</v>
          </cell>
          <cell r="W196">
            <v>0.11452564415040721</v>
          </cell>
          <cell r="X196">
            <v>0.12743468321186582</v>
          </cell>
          <cell r="Y196">
            <v>0.14140263627955782</v>
          </cell>
          <cell r="Z196">
            <v>0.12346183876708759</v>
          </cell>
          <cell r="AA196">
            <v>0.13116756683781597</v>
          </cell>
          <cell r="AB196">
            <v>0.13823540091241091</v>
          </cell>
          <cell r="AC196">
            <v>0.14312405243680684</v>
          </cell>
          <cell r="AD196">
            <v>0.14606875752889248</v>
          </cell>
          <cell r="AE196">
            <v>0.14670258309732759</v>
          </cell>
          <cell r="AF196">
            <v>0.15142698154691719</v>
          </cell>
          <cell r="AG196">
            <v>0.1556097212386347</v>
          </cell>
          <cell r="AH196">
            <v>0.15955897904457342</v>
          </cell>
          <cell r="AI196">
            <v>0.1628428539043825</v>
          </cell>
          <cell r="AJ196">
            <v>0.16624315859590452</v>
          </cell>
          <cell r="AK196">
            <v>0.17026931138413454</v>
          </cell>
          <cell r="AL196">
            <v>0.17332245083798747</v>
          </cell>
          <cell r="AM196">
            <v>0.17706776668486904</v>
          </cell>
          <cell r="AN196">
            <v>0.18028850334273364</v>
          </cell>
          <cell r="AO196">
            <v>0.18440002269720851</v>
          </cell>
          <cell r="AP196">
            <v>0.18785765500034168</v>
          </cell>
          <cell r="AQ196">
            <v>0.19122385803877306</v>
          </cell>
          <cell r="AR196">
            <v>0.19469729438234235</v>
          </cell>
          <cell r="AS196">
            <v>0.19820467515914875</v>
          </cell>
          <cell r="AT196">
            <v>0.20220151768865299</v>
          </cell>
          <cell r="AU196">
            <v>0.20584649309768788</v>
          </cell>
          <cell r="AV196">
            <v>0.20948220855027427</v>
          </cell>
          <cell r="AW196">
            <v>0.21323425591443348</v>
          </cell>
          <cell r="AX196">
            <v>0.21702428498996751</v>
          </cell>
          <cell r="AY196">
            <v>0.22092079530265854</v>
          </cell>
          <cell r="AZ196">
            <v>0.22469442369646628</v>
          </cell>
          <cell r="BA196">
            <v>0.22850262024850712</v>
          </cell>
          <cell r="BB196">
            <v>0.23234599540944495</v>
          </cell>
          <cell r="BC196">
            <v>0.23620725144328938</v>
          </cell>
          <cell r="BD196">
            <v>0.24006956813033822</v>
          </cell>
          <cell r="BE196">
            <v>0.24394262881995754</v>
          </cell>
          <cell r="BF196">
            <v>0.24783042672423511</v>
          </cell>
          <cell r="BG196">
            <v>0.25173388333853536</v>
          </cell>
          <cell r="BH196">
            <v>0.25564174691825226</v>
          </cell>
          <cell r="BI196">
            <v>0.25955289610890708</v>
          </cell>
          <cell r="BJ196">
            <v>0.26346176889157052</v>
          </cell>
          <cell r="BK196">
            <v>0.26737594629711881</v>
          </cell>
          <cell r="BL196">
            <v>0.27129232032825662</v>
          </cell>
          <cell r="BM196">
            <v>0.27520786516657064</v>
          </cell>
        </row>
        <row r="197">
          <cell r="D197" t="str">
            <v>Palma africana  [Mton]</v>
          </cell>
          <cell r="M197">
            <v>6.4052071577999992E-3</v>
          </cell>
          <cell r="N197">
            <v>1.8851188069889998E-2</v>
          </cell>
          <cell r="O197">
            <v>4.9142684843999996E-3</v>
          </cell>
          <cell r="P197">
            <v>1.41248521953E-2</v>
          </cell>
          <cell r="Q197">
            <v>1.640039067105338E-2</v>
          </cell>
          <cell r="R197">
            <v>1.6473709654434218E-2</v>
          </cell>
          <cell r="S197">
            <v>1.7193116926340238E-2</v>
          </cell>
          <cell r="T197">
            <v>1.98592798119798E-2</v>
          </cell>
          <cell r="U197">
            <v>2.1855298423580125E-2</v>
          </cell>
          <cell r="V197">
            <v>2.5183191732647974E-2</v>
          </cell>
          <cell r="W197">
            <v>2.8466860173090233E-2</v>
          </cell>
          <cell r="X197">
            <v>3.167557218390319E-2</v>
          </cell>
          <cell r="Y197">
            <v>3.514749124475626E-2</v>
          </cell>
          <cell r="Z197">
            <v>3.0688069270141685E-2</v>
          </cell>
          <cell r="AA197">
            <v>3.2603429669540072E-2</v>
          </cell>
          <cell r="AB197">
            <v>3.4360233098332499E-2</v>
          </cell>
          <cell r="AC197">
            <v>3.5575371947035923E-2</v>
          </cell>
          <cell r="AD197">
            <v>3.6307317257007712E-2</v>
          </cell>
          <cell r="AE197">
            <v>3.6464862966220889E-2</v>
          </cell>
          <cell r="AF197">
            <v>3.7639174545641536E-2</v>
          </cell>
          <cell r="AG197">
            <v>3.8678849692879151E-2</v>
          </cell>
          <cell r="AH197">
            <v>3.9660489836299759E-2</v>
          </cell>
          <cell r="AI197">
            <v>4.0476740267839276E-2</v>
          </cell>
          <cell r="AJ197">
            <v>4.1321930870498867E-2</v>
          </cell>
          <cell r="AK197">
            <v>4.2322684276500412E-2</v>
          </cell>
          <cell r="AL197">
            <v>4.3081582378026333E-2</v>
          </cell>
          <cell r="AM197">
            <v>4.4012530056235552E-2</v>
          </cell>
          <cell r="AN197">
            <v>4.48130866544885E-2</v>
          </cell>
          <cell r="AO197">
            <v>4.5835059047056564E-2</v>
          </cell>
          <cell r="AP197">
            <v>4.6694499184096842E-2</v>
          </cell>
          <cell r="AQ197">
            <v>4.753121337086369E-2</v>
          </cell>
          <cell r="AR197">
            <v>4.839458181070988E-2</v>
          </cell>
          <cell r="AS197">
            <v>4.926638758737948E-2</v>
          </cell>
          <cell r="AT197">
            <v>5.0259855541786559E-2</v>
          </cell>
          <cell r="AU197">
            <v>5.1165862280042301E-2</v>
          </cell>
          <cell r="AV197">
            <v>5.2069567333925225E-2</v>
          </cell>
          <cell r="AW197">
            <v>5.3002188219585203E-2</v>
          </cell>
          <cell r="AX197">
            <v>5.3944249960827022E-2</v>
          </cell>
          <cell r="AY197">
            <v>5.491277901872698E-2</v>
          </cell>
          <cell r="AZ197">
            <v>5.5850764154096733E-2</v>
          </cell>
          <cell r="BA197">
            <v>5.6797341661368544E-2</v>
          </cell>
          <cell r="BB197">
            <v>5.7752663276110637E-2</v>
          </cell>
          <cell r="BC197">
            <v>5.8712429417775769E-2</v>
          </cell>
          <cell r="BD197">
            <v>5.9672459198791598E-2</v>
          </cell>
          <cell r="BE197">
            <v>6.0635159543427845E-2</v>
          </cell>
          <cell r="BF197">
            <v>6.1601523017244725E-2</v>
          </cell>
          <cell r="BG197">
            <v>6.257177867007542E-2</v>
          </cell>
          <cell r="BH197">
            <v>6.3543129732316253E-2</v>
          </cell>
          <cell r="BI197">
            <v>6.4515297476513744E-2</v>
          </cell>
          <cell r="BJ197">
            <v>6.5486899389464726E-2</v>
          </cell>
          <cell r="BK197">
            <v>6.6459819836435355E-2</v>
          </cell>
          <cell r="BL197">
            <v>6.7433286283683669E-2</v>
          </cell>
          <cell r="BM197">
            <v>6.8406546624113329E-2</v>
          </cell>
        </row>
        <row r="198">
          <cell r="D198" t="str">
            <v>Soya [Mton]</v>
          </cell>
          <cell r="M198">
            <v>3.9607226999999998E-6</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G198">
            <v>0</v>
          </cell>
          <cell r="BH198">
            <v>0</v>
          </cell>
          <cell r="BI198">
            <v>0</v>
          </cell>
          <cell r="BJ198">
            <v>0</v>
          </cell>
          <cell r="BK198">
            <v>0</v>
          </cell>
          <cell r="BL198">
            <v>0</v>
          </cell>
          <cell r="BM198">
            <v>0</v>
          </cell>
        </row>
        <row r="199">
          <cell r="D199" t="str">
            <v>Palmito [Mton]</v>
          </cell>
          <cell r="M199">
            <v>0</v>
          </cell>
          <cell r="N199">
            <v>3.3937667803175621E-2</v>
          </cell>
          <cell r="O199">
            <v>3.3177234568879888E-2</v>
          </cell>
          <cell r="P199">
            <v>4.7858902209213905E-2</v>
          </cell>
          <cell r="Q199">
            <v>5.5569055340630211E-2</v>
          </cell>
          <cell r="R199">
            <v>5.581748031578642E-2</v>
          </cell>
          <cell r="S199">
            <v>5.8255030939233239E-2</v>
          </cell>
          <cell r="T199">
            <v>6.7288727508470092E-2</v>
          </cell>
          <cell r="U199">
            <v>7.4051790103357801E-2</v>
          </cell>
          <cell r="V199">
            <v>8.5327612196163263E-2</v>
          </cell>
          <cell r="W199">
            <v>9.6453588213873384E-2</v>
          </cell>
          <cell r="X199">
            <v>0.10732559113607924</v>
          </cell>
          <cell r="Y199">
            <v>0.12742567113216463</v>
          </cell>
          <cell r="Z199">
            <v>0.11904631089985067</v>
          </cell>
          <cell r="AA199">
            <v>0.13532980032149194</v>
          </cell>
          <cell r="AB199">
            <v>0.15260544606874329</v>
          </cell>
          <cell r="AC199">
            <v>0.16906245000629833</v>
          </cell>
          <cell r="AD199">
            <v>0.18461868224477412</v>
          </cell>
          <cell r="AE199">
            <v>0.19839916963580778</v>
          </cell>
          <cell r="AF199">
            <v>0.21912358895544434</v>
          </cell>
          <cell r="AG199">
            <v>0.24093859273324628</v>
          </cell>
          <cell r="AH199">
            <v>0.2643471735078643</v>
          </cell>
          <cell r="AI199">
            <v>0.28867282682725676</v>
          </cell>
          <cell r="AJ199">
            <v>0.31532961427956047</v>
          </cell>
          <cell r="AK199">
            <v>0.34557405975315242</v>
          </cell>
          <cell r="AL199">
            <v>0.37639457439652657</v>
          </cell>
          <cell r="AM199">
            <v>0.4114450297901836</v>
          </cell>
          <cell r="AN199">
            <v>0.44825394660308143</v>
          </cell>
          <cell r="AO199">
            <v>0.49056983081459848</v>
          </cell>
          <cell r="AP199">
            <v>0.53475215160258072</v>
          </cell>
          <cell r="AQ199">
            <v>0.58243772600302057</v>
          </cell>
          <cell r="AR199">
            <v>0.63452847412125213</v>
          </cell>
          <cell r="AS199">
            <v>0.69117635263404031</v>
          </cell>
          <cell r="AT199">
            <v>0.75447206730898264</v>
          </cell>
          <cell r="AU199">
            <v>0.82183759617122976</v>
          </cell>
          <cell r="AV199">
            <v>0.89489782785985483</v>
          </cell>
          <cell r="AW199">
            <v>0.97469123954341341</v>
          </cell>
          <cell r="AX199">
            <v>1.0614564964321314</v>
          </cell>
          <cell r="AY199">
            <v>1.156150153050965</v>
          </cell>
          <cell r="AZ199">
            <v>1.2582116881745111</v>
          </cell>
          <cell r="BA199">
            <v>1.3691038221803169</v>
          </cell>
          <cell r="BB199">
            <v>1.4895811493978723</v>
          </cell>
          <cell r="BC199">
            <v>1.6203393532762982</v>
          </cell>
          <cell r="BD199">
            <v>1.7621125432686273</v>
          </cell>
          <cell r="BE199">
            <v>1.9158786983678322</v>
          </cell>
          <cell r="BF199">
            <v>2.0826616090094103</v>
          </cell>
          <cell r="BG199">
            <v>2.26354712190505</v>
          </cell>
          <cell r="BH199">
            <v>2.4595939652518721</v>
          </cell>
          <cell r="BI199">
            <v>2.672029810283155</v>
          </cell>
          <cell r="BJ199">
            <v>2.9021295877065452</v>
          </cell>
          <cell r="BK199">
            <v>3.1514129105650399</v>
          </cell>
          <cell r="BL199">
            <v>3.4214031663881395</v>
          </cell>
          <cell r="BM199">
            <v>3.7137389453836125</v>
          </cell>
        </row>
        <row r="200">
          <cell r="D200" t="str">
            <v>Legumbres (Pulses) [Mton]</v>
          </cell>
          <cell r="M200">
            <v>4.75101E-3</v>
          </cell>
          <cell r="N200">
            <v>3.6936899999999999E-3</v>
          </cell>
          <cell r="O200">
            <v>6.3013500000000007E-3</v>
          </cell>
          <cell r="P200">
            <v>4.24611E-3</v>
          </cell>
          <cell r="Q200">
            <v>4.9301657723142935E-3</v>
          </cell>
          <cell r="R200">
            <v>4.952206390100496E-3</v>
          </cell>
          <cell r="S200">
            <v>5.1684693547727435E-3</v>
          </cell>
          <cell r="T200">
            <v>5.9699517868586497E-3</v>
          </cell>
          <cell r="U200">
            <v>6.5699803372262344E-3</v>
          </cell>
          <cell r="V200">
            <v>7.5703873406544192E-3</v>
          </cell>
          <cell r="W200">
            <v>8.5574997867786853E-3</v>
          </cell>
          <cell r="X200">
            <v>9.5220793779737366E-3</v>
          </cell>
          <cell r="Y200">
            <v>1.0565782351969049E-2</v>
          </cell>
          <cell r="Z200">
            <v>9.2252234577010206E-3</v>
          </cell>
          <cell r="AA200">
            <v>9.8010051248674668E-3</v>
          </cell>
          <cell r="AB200">
            <v>1.0329122552497043E-2</v>
          </cell>
          <cell r="AC200">
            <v>1.0694408726506349E-2</v>
          </cell>
          <cell r="AD200">
            <v>1.0914440784693722E-2</v>
          </cell>
          <cell r="AE200">
            <v>1.0961801026209719E-2</v>
          </cell>
          <cell r="AF200">
            <v>1.1314814004437766E-2</v>
          </cell>
          <cell r="AG200">
            <v>1.162735356084502E-2</v>
          </cell>
          <cell r="AH200">
            <v>1.1922447057877619E-2</v>
          </cell>
          <cell r="AI200">
            <v>1.2167822306548719E-2</v>
          </cell>
          <cell r="AJ200">
            <v>1.24218973382898E-2</v>
          </cell>
          <cell r="AK200">
            <v>1.272273652485284E-2</v>
          </cell>
          <cell r="AL200">
            <v>1.2950870934566695E-2</v>
          </cell>
          <cell r="AM200">
            <v>1.3230725632602846E-2</v>
          </cell>
          <cell r="AN200">
            <v>1.3471383115626911E-2</v>
          </cell>
          <cell r="AO200">
            <v>1.3778600999099781E-2</v>
          </cell>
          <cell r="AP200">
            <v>1.4036959621889644E-2</v>
          </cell>
          <cell r="AQ200">
            <v>1.4288486535336197E-2</v>
          </cell>
          <cell r="AR200">
            <v>1.4548026055851331E-2</v>
          </cell>
          <cell r="AS200">
            <v>1.4810101946996324E-2</v>
          </cell>
          <cell r="AT200">
            <v>1.5108751034261894E-2</v>
          </cell>
          <cell r="AU200">
            <v>1.538110816891957E-2</v>
          </cell>
          <cell r="AV200">
            <v>1.5652773388016138E-2</v>
          </cell>
          <cell r="AW200">
            <v>1.5933131073466989E-2</v>
          </cell>
          <cell r="AX200">
            <v>1.621632680003433E-2</v>
          </cell>
          <cell r="AY200">
            <v>1.6507478938207358E-2</v>
          </cell>
          <cell r="AZ200">
            <v>1.6789449185263827E-2</v>
          </cell>
          <cell r="BA200">
            <v>1.7074002408464229E-2</v>
          </cell>
          <cell r="BB200">
            <v>1.7361184221447893E-2</v>
          </cell>
          <cell r="BC200">
            <v>1.7649702115684108E-2</v>
          </cell>
          <cell r="BD200">
            <v>1.7938299263258194E-2</v>
          </cell>
          <cell r="BE200">
            <v>1.8227699216181142E-2</v>
          </cell>
          <cell r="BF200">
            <v>1.851820035226906E-2</v>
          </cell>
          <cell r="BG200">
            <v>1.8809871526811461E-2</v>
          </cell>
          <cell r="BH200">
            <v>1.9101871995337697E-2</v>
          </cell>
          <cell r="BI200">
            <v>1.9394117968834536E-2</v>
          </cell>
          <cell r="BJ200">
            <v>1.9686193846270836E-2</v>
          </cell>
          <cell r="BK200">
            <v>1.9978666091782973E-2</v>
          </cell>
          <cell r="BL200">
            <v>2.0271302471914509E-2</v>
          </cell>
          <cell r="BM200">
            <v>2.056387689371815E-2</v>
          </cell>
        </row>
        <row r="201">
          <cell r="D201" t="str">
            <v>Cereales y pseudocereales [Mton]</v>
          </cell>
          <cell r="M201">
            <v>1.1163827426399999</v>
          </cell>
          <cell r="N201">
            <v>1.1711372280300001</v>
          </cell>
          <cell r="O201">
            <v>1.2535868013669</v>
          </cell>
          <cell r="P201">
            <v>1.4902693066205999</v>
          </cell>
          <cell r="Q201">
            <v>1.7303543071261547</v>
          </cell>
          <cell r="R201">
            <v>1.7380899654547739</v>
          </cell>
          <cell r="S201">
            <v>1.8139923934205651</v>
          </cell>
          <cell r="T201">
            <v>2.0952909627777543</v>
          </cell>
          <cell r="U201">
            <v>2.3058846901444179</v>
          </cell>
          <cell r="V201">
            <v>2.6570003822337216</v>
          </cell>
          <cell r="W201">
            <v>3.0034500457238744</v>
          </cell>
          <cell r="X201">
            <v>3.341991289014941</v>
          </cell>
          <cell r="Y201">
            <v>3.7824687448899215</v>
          </cell>
          <cell r="Z201">
            <v>3.3686101601945335</v>
          </cell>
          <cell r="AA201">
            <v>3.650435234120005</v>
          </cell>
          <cell r="AB201">
            <v>3.9240780176372381</v>
          </cell>
          <cell r="AC201">
            <v>4.1441088399972195</v>
          </cell>
          <cell r="AD201">
            <v>4.3139592220669147</v>
          </cell>
          <cell r="AE201">
            <v>4.4193320419744371</v>
          </cell>
          <cell r="AF201">
            <v>4.6528849007948567</v>
          </cell>
          <cell r="AG201">
            <v>4.8770357651663696</v>
          </cell>
          <cell r="AH201">
            <v>5.1008274938405531</v>
          </cell>
          <cell r="AI201">
            <v>5.3099235002103642</v>
          </cell>
          <cell r="AJ201">
            <v>5.5292154496250339</v>
          </cell>
          <cell r="AK201">
            <v>5.7763870065680578</v>
          </cell>
          <cell r="AL201">
            <v>5.9975640690914176</v>
          </cell>
          <cell r="AM201">
            <v>6.2497084222587684</v>
          </cell>
          <cell r="AN201">
            <v>6.4906538939888856</v>
          </cell>
          <cell r="AO201">
            <v>6.7714481913352937</v>
          </cell>
          <cell r="AP201">
            <v>7.0363860414199735</v>
          </cell>
          <cell r="AQ201">
            <v>7.305719765307467</v>
          </cell>
          <cell r="AR201">
            <v>7.5871910761428403</v>
          </cell>
          <cell r="AS201">
            <v>7.8783481934648938</v>
          </cell>
          <cell r="AT201">
            <v>8.0359151573341912</v>
          </cell>
          <cell r="AU201">
            <v>8.196633460480875</v>
          </cell>
          <cell r="AV201">
            <v>8.3605661296904934</v>
          </cell>
          <cell r="AW201">
            <v>8.5277774522843028</v>
          </cell>
          <cell r="AX201">
            <v>8.6983330013299884</v>
          </cell>
          <cell r="AY201">
            <v>8.872299661356589</v>
          </cell>
          <cell r="AZ201">
            <v>9.0497456545837203</v>
          </cell>
          <cell r="BA201">
            <v>9.2307405676753955</v>
          </cell>
          <cell r="BB201">
            <v>9.4153553790289042</v>
          </cell>
          <cell r="BC201">
            <v>9.6036624866094833</v>
          </cell>
          <cell r="BD201">
            <v>9.7957357363416726</v>
          </cell>
          <cell r="BE201">
            <v>9.9916504510685069</v>
          </cell>
          <cell r="BF201">
            <v>10.191483460089877</v>
          </cell>
          <cell r="BG201">
            <v>10.395313129291674</v>
          </cell>
          <cell r="BH201">
            <v>10.603219391877508</v>
          </cell>
          <cell r="BI201">
            <v>10.815283779715058</v>
          </cell>
          <cell r="BJ201">
            <v>11.031589455309359</v>
          </cell>
          <cell r="BK201">
            <v>11.252221244415546</v>
          </cell>
          <cell r="BL201">
            <v>11.477265669303858</v>
          </cell>
          <cell r="BM201">
            <v>11.706810982689936</v>
          </cell>
        </row>
        <row r="202">
          <cell r="D202" t="str">
            <v>Tubérculos [Mton]</v>
          </cell>
          <cell r="M202">
            <v>1.0400940000000001E-2</v>
          </cell>
          <cell r="N202">
            <v>1.228491E-2</v>
          </cell>
          <cell r="O202">
            <v>9.2446200000000003E-3</v>
          </cell>
          <cell r="P202">
            <v>1.3803569999999999E-2</v>
          </cell>
          <cell r="Q202">
            <v>1.6027349350286359E-2</v>
          </cell>
          <cell r="R202">
            <v>1.6099000628857826E-2</v>
          </cell>
          <cell r="S202">
            <v>1.6802044349171451E-2</v>
          </cell>
          <cell r="T202">
            <v>1.9407563013329479E-2</v>
          </cell>
          <cell r="U202">
            <v>2.1358180424794912E-2</v>
          </cell>
          <cell r="V202">
            <v>2.4610377871472269E-2</v>
          </cell>
          <cell r="W202">
            <v>2.7819356383085844E-2</v>
          </cell>
          <cell r="X202">
            <v>3.0955083415035625E-2</v>
          </cell>
          <cell r="Y202">
            <v>3.434803062100826E-2</v>
          </cell>
          <cell r="Z202">
            <v>2.9990042124207351E-2</v>
          </cell>
          <cell r="AA202">
            <v>3.1861835965499435E-2</v>
          </cell>
          <cell r="AB202">
            <v>3.3578679354037362E-2</v>
          </cell>
          <cell r="AC202">
            <v>3.4766178800111451E-2</v>
          </cell>
          <cell r="AD202">
            <v>3.5481475369779567E-2</v>
          </cell>
          <cell r="AE202">
            <v>3.563543756317139E-2</v>
          </cell>
          <cell r="AF202">
            <v>3.6783038392137035E-2</v>
          </cell>
          <cell r="AG202">
            <v>3.7799065213071137E-2</v>
          </cell>
          <cell r="AH202">
            <v>3.8758377087430088E-2</v>
          </cell>
          <cell r="AI202">
            <v>3.9556061184473953E-2</v>
          </cell>
          <cell r="AJ202">
            <v>4.0382027182973811E-2</v>
          </cell>
          <cell r="AK202">
            <v>4.1360017571933583E-2</v>
          </cell>
          <cell r="AL202">
            <v>4.2101653868189183E-2</v>
          </cell>
          <cell r="AM202">
            <v>4.3011426322075413E-2</v>
          </cell>
          <cell r="AN202">
            <v>4.3793773555883882E-2</v>
          </cell>
          <cell r="AO202">
            <v>4.4792500286884633E-2</v>
          </cell>
          <cell r="AP202">
            <v>4.5632391701563829E-2</v>
          </cell>
          <cell r="AQ202">
            <v>4.645007408771102E-2</v>
          </cell>
          <cell r="AR202">
            <v>4.7293804452491275E-2</v>
          </cell>
          <cell r="AS202">
            <v>4.8145780239442694E-2</v>
          </cell>
          <cell r="AT202">
            <v>4.9116650890816869E-2</v>
          </cell>
          <cell r="AU202">
            <v>5.0002049708380861E-2</v>
          </cell>
          <cell r="AV202">
            <v>5.0885199195408945E-2</v>
          </cell>
          <cell r="AW202">
            <v>5.1796606798169782E-2</v>
          </cell>
          <cell r="AX202">
            <v>5.2717240515942794E-2</v>
          </cell>
          <cell r="AY202">
            <v>5.36637395279611E-2</v>
          </cell>
          <cell r="AZ202">
            <v>5.4580389365850669E-2</v>
          </cell>
          <cell r="BA202">
            <v>5.5505436134580727E-2</v>
          </cell>
          <cell r="BB202">
            <v>5.6439028118360449E-2</v>
          </cell>
          <cell r="BC202">
            <v>5.7376963534386455E-2</v>
          </cell>
          <cell r="BD202">
            <v>5.8315156593054085E-2</v>
          </cell>
          <cell r="BE202">
            <v>5.9255959471022066E-2</v>
          </cell>
          <cell r="BF202">
            <v>6.0200342157073324E-2</v>
          </cell>
          <cell r="BG202">
            <v>6.1148528491101001E-2</v>
          </cell>
          <cell r="BH202">
            <v>6.2097785318487635E-2</v>
          </cell>
          <cell r="BI202">
            <v>6.3047840251681017E-2</v>
          </cell>
          <cell r="BJ202">
            <v>6.3997342223957615E-2</v>
          </cell>
          <cell r="BK202">
            <v>6.4948132739037059E-2</v>
          </cell>
          <cell r="BL202">
            <v>6.5899456835137316E-2</v>
          </cell>
          <cell r="BM202">
            <v>6.6850579512499911E-2</v>
          </cell>
        </row>
        <row r="203">
          <cell r="D203" t="str">
            <v>Fruta fresca [Mton]</v>
          </cell>
          <cell r="M203">
            <v>6.2166059999999995E-3</v>
          </cell>
          <cell r="N203">
            <v>6.4013895000000001E-3</v>
          </cell>
          <cell r="O203">
            <v>7.4665801108800001E-3</v>
          </cell>
          <cell r="P203">
            <v>8.0476308000000003E-3</v>
          </cell>
          <cell r="Q203">
            <v>9.3441182443182811E-3</v>
          </cell>
          <cell r="R203">
            <v>9.3858917156949689E-3</v>
          </cell>
          <cell r="S203">
            <v>9.7957738184656674E-3</v>
          </cell>
          <cell r="T203">
            <v>1.1314819416934253E-2</v>
          </cell>
          <cell r="U203">
            <v>1.2452050492628836E-2</v>
          </cell>
          <cell r="V203">
            <v>1.4348116824712641E-2</v>
          </cell>
          <cell r="W203">
            <v>1.6218986049601532E-2</v>
          </cell>
          <cell r="X203">
            <v>1.8047148868547039E-2</v>
          </cell>
          <cell r="Y203">
            <v>2.0025273834592731E-2</v>
          </cell>
          <cell r="Z203">
            <v>1.7484519344783161E-2</v>
          </cell>
          <cell r="AA203">
            <v>1.8575795425422627E-2</v>
          </cell>
          <cell r="AB203">
            <v>1.9576733714022909E-2</v>
          </cell>
          <cell r="AC203">
            <v>2.0269058751474001E-2</v>
          </cell>
          <cell r="AD203">
            <v>2.0686084398114361E-2</v>
          </cell>
          <cell r="AE203">
            <v>2.0775846024242647E-2</v>
          </cell>
          <cell r="AF203">
            <v>2.1444909735825191E-2</v>
          </cell>
          <cell r="AG203">
            <v>2.2037264375804222E-2</v>
          </cell>
          <cell r="AH203">
            <v>2.2596553587718008E-2</v>
          </cell>
          <cell r="AI203">
            <v>2.3061612055059456E-2</v>
          </cell>
          <cell r="AJ203">
            <v>2.3543159177237285E-2</v>
          </cell>
          <cell r="AK203">
            <v>2.4113338165448063E-2</v>
          </cell>
          <cell r="AL203">
            <v>2.4545720157943086E-2</v>
          </cell>
          <cell r="AM203">
            <v>2.5076127351218915E-2</v>
          </cell>
          <cell r="AN203">
            <v>2.553224426119886E-2</v>
          </cell>
          <cell r="AO203">
            <v>2.611451276139011E-2</v>
          </cell>
          <cell r="AP203">
            <v>2.6604178552010062E-2</v>
          </cell>
          <cell r="AQ203">
            <v>2.708089623847636E-2</v>
          </cell>
          <cell r="AR203">
            <v>2.7572800178580319E-2</v>
          </cell>
          <cell r="AS203">
            <v>2.80695112891064E-2</v>
          </cell>
          <cell r="AT203">
            <v>2.8635539393199391E-2</v>
          </cell>
          <cell r="AU203">
            <v>2.9151736492537574E-2</v>
          </cell>
          <cell r="AV203">
            <v>2.966662220781351E-2</v>
          </cell>
          <cell r="AW203">
            <v>3.0197982710591577E-2</v>
          </cell>
          <cell r="AX203">
            <v>3.0734722138338791E-2</v>
          </cell>
          <cell r="AY203">
            <v>3.1286541312747156E-2</v>
          </cell>
          <cell r="AZ203">
            <v>3.1820958095377667E-2</v>
          </cell>
          <cell r="BA203">
            <v>3.2360270379625328E-2</v>
          </cell>
          <cell r="BB203">
            <v>3.2904564616789977E-2</v>
          </cell>
          <cell r="BC203">
            <v>3.3451391121992739E-2</v>
          </cell>
          <cell r="BD203">
            <v>3.399836783564579E-2</v>
          </cell>
          <cell r="BE203">
            <v>3.4546866102214781E-2</v>
          </cell>
          <cell r="BF203">
            <v>3.5097451435664957E-2</v>
          </cell>
          <cell r="BG203">
            <v>3.5650254337078156E-2</v>
          </cell>
          <cell r="BH203">
            <v>3.6203681347712867E-2</v>
          </cell>
          <cell r="BI203">
            <v>3.6757573662676242E-2</v>
          </cell>
          <cell r="BJ203">
            <v>3.731114359543667E-2</v>
          </cell>
          <cell r="BK203">
            <v>3.7865464762605827E-2</v>
          </cell>
          <cell r="BL203">
            <v>3.8420097013288697E-2</v>
          </cell>
          <cell r="BM203">
            <v>3.8974611834666183E-2</v>
          </cell>
        </row>
        <row r="204">
          <cell r="D204" t="str">
            <v>Verduras [Mton]</v>
          </cell>
          <cell r="M204">
            <v>1.75655217375E-3</v>
          </cell>
          <cell r="N204">
            <v>3.0912361919999999E-4</v>
          </cell>
          <cell r="O204">
            <v>2.8502965556999999E-4</v>
          </cell>
          <cell r="P204">
            <v>3.5763463197E-4</v>
          </cell>
          <cell r="Q204">
            <v>4.1525019877787273E-4</v>
          </cell>
          <cell r="R204">
            <v>4.1710660104497365E-4</v>
          </cell>
          <cell r="S204">
            <v>4.353216557136705E-4</v>
          </cell>
          <cell r="T204">
            <v>5.0282764934771759E-4</v>
          </cell>
          <cell r="U204">
            <v>5.5336590431101431E-4</v>
          </cell>
          <cell r="V204">
            <v>6.3762660186506958E-4</v>
          </cell>
          <cell r="W204">
            <v>7.2076754649030492E-4</v>
          </cell>
          <cell r="X204">
            <v>8.0201062947751333E-4</v>
          </cell>
          <cell r="Y204">
            <v>8.8991799150789125E-4</v>
          </cell>
          <cell r="Z204">
            <v>7.7700751891399795E-4</v>
          </cell>
          <cell r="AA204">
            <v>8.2550354577909217E-4</v>
          </cell>
          <cell r="AB204">
            <v>8.6998498452355391E-4</v>
          </cell>
          <cell r="AC204">
            <v>9.0075173018147321E-4</v>
          </cell>
          <cell r="AD204">
            <v>9.1928424209271505E-4</v>
          </cell>
          <cell r="AE204">
            <v>9.2327322554923961E-4</v>
          </cell>
          <cell r="AF204">
            <v>9.5300624389997026E-4</v>
          </cell>
          <cell r="AG204">
            <v>9.7933033094241046E-4</v>
          </cell>
          <cell r="AH204">
            <v>1.0041849989109732E-3</v>
          </cell>
          <cell r="AI204">
            <v>1.0248520769548853E-3</v>
          </cell>
          <cell r="AJ204">
            <v>1.0462519065564471E-3</v>
          </cell>
          <cell r="AK204">
            <v>1.0715905133680057E-3</v>
          </cell>
          <cell r="AL204">
            <v>1.0908054573185175E-3</v>
          </cell>
          <cell r="AM204">
            <v>1.114376615846496E-3</v>
          </cell>
          <cell r="AN204">
            <v>1.134646333393177E-3</v>
          </cell>
          <cell r="AO204">
            <v>1.1605221949913037E-3</v>
          </cell>
          <cell r="AP204">
            <v>1.1822828161192841E-3</v>
          </cell>
          <cell r="AQ204">
            <v>1.2034680268465164E-3</v>
          </cell>
          <cell r="AR204">
            <v>1.225328110758874E-3</v>
          </cell>
          <cell r="AS204">
            <v>1.2474018240818566E-3</v>
          </cell>
          <cell r="AT204">
            <v>1.2725559666764664E-3</v>
          </cell>
          <cell r="AU204">
            <v>1.2954956323039941E-3</v>
          </cell>
          <cell r="AV204">
            <v>1.3183770203628647E-3</v>
          </cell>
          <cell r="AW204">
            <v>1.3419905437186365E-3</v>
          </cell>
          <cell r="AX204">
            <v>1.3658431051092712E-3</v>
          </cell>
          <cell r="AY204">
            <v>1.3903658065425335E-3</v>
          </cell>
          <cell r="AZ204">
            <v>1.4141151501847213E-3</v>
          </cell>
          <cell r="BA204">
            <v>1.4380820486530024E-3</v>
          </cell>
          <cell r="BB204">
            <v>1.462270343820789E-3</v>
          </cell>
          <cell r="BC204">
            <v>1.4865711723254505E-3</v>
          </cell>
          <cell r="BD204">
            <v>1.510878676054805E-3</v>
          </cell>
          <cell r="BE204">
            <v>1.535253797202334E-3</v>
          </cell>
          <cell r="BF204">
            <v>1.5597216670624342E-3</v>
          </cell>
          <cell r="BG204">
            <v>1.5842880850694405E-3</v>
          </cell>
          <cell r="BH204">
            <v>1.6088822383288821E-3</v>
          </cell>
          <cell r="BI204">
            <v>1.6334970695923812E-3</v>
          </cell>
          <cell r="BJ204">
            <v>1.6580975742741359E-3</v>
          </cell>
          <cell r="BK204">
            <v>1.6827314636187766E-3</v>
          </cell>
          <cell r="BL204">
            <v>1.7073791774343337E-3</v>
          </cell>
          <cell r="BM204">
            <v>1.7320216727219216E-3</v>
          </cell>
        </row>
        <row r="205">
          <cell r="D205" t="str">
            <v>Florícola [Mton]</v>
          </cell>
          <cell r="M205">
            <v>1.0000000000000001E-5</v>
          </cell>
          <cell r="N205">
            <v>6.4999999999999994E-5</v>
          </cell>
          <cell r="O205">
            <v>1.5999999999999999E-5</v>
          </cell>
          <cell r="P205">
            <v>4.3000000000000002E-5</v>
          </cell>
          <cell r="Q205">
            <v>4.9927375458835177E-5</v>
          </cell>
          <cell r="R205">
            <v>5.0150578947394521E-5</v>
          </cell>
          <cell r="S205">
            <v>5.234065586035877E-5</v>
          </cell>
          <cell r="T205">
            <v>6.0457201258309823E-5</v>
          </cell>
          <cell r="U205">
            <v>6.6533640084860747E-5</v>
          </cell>
          <cell r="V205">
            <v>7.6664677940076916E-5</v>
          </cell>
          <cell r="W205">
            <v>8.6661082928017266E-5</v>
          </cell>
          <cell r="X205">
            <v>9.6429299583117395E-5</v>
          </cell>
          <cell r="Y205">
            <v>1.0699879210257602E-4</v>
          </cell>
          <cell r="Z205">
            <v>9.3423064565247696E-5</v>
          </cell>
          <cell r="AA205">
            <v>9.9253957238343123E-5</v>
          </cell>
          <cell r="AB205">
            <v>1.0460215815355063E-4</v>
          </cell>
          <cell r="AC205">
            <v>1.0830138061420289E-4</v>
          </cell>
          <cell r="AD205">
            <v>1.1052962682121521E-4</v>
          </cell>
          <cell r="AE205">
            <v>1.1100924001663121E-4</v>
          </cell>
          <cell r="AF205">
            <v>1.1458417285252242E-4</v>
          </cell>
          <cell r="AG205">
            <v>1.1774923473869869E-4</v>
          </cell>
          <cell r="AH205">
            <v>1.2073762184416741E-4</v>
          </cell>
          <cell r="AI205">
            <v>1.2322251641657775E-4</v>
          </cell>
          <cell r="AJ205">
            <v>1.2579551296279686E-4</v>
          </cell>
          <cell r="AK205">
            <v>1.2884208618445402E-4</v>
          </cell>
          <cell r="AL205">
            <v>1.3115238422611939E-4</v>
          </cell>
          <cell r="AM205">
            <v>1.3398644929168635E-4</v>
          </cell>
          <cell r="AN205">
            <v>1.3642356744690011E-4</v>
          </cell>
          <cell r="AO205">
            <v>1.3953473719740902E-4</v>
          </cell>
          <cell r="AP205">
            <v>1.4215111331106697E-4</v>
          </cell>
          <cell r="AQ205">
            <v>1.4469830527693732E-4</v>
          </cell>
          <cell r="AR205">
            <v>1.4732664024285925E-4</v>
          </cell>
          <cell r="AS205">
            <v>1.4998066082151469E-4</v>
          </cell>
          <cell r="AT205">
            <v>1.53005055091192E-4</v>
          </cell>
          <cell r="AU205">
            <v>1.5576319296097872E-4</v>
          </cell>
          <cell r="AV205">
            <v>1.5851432385988442E-4</v>
          </cell>
          <cell r="AW205">
            <v>1.6135348263683239E-4</v>
          </cell>
          <cell r="AX205">
            <v>1.6422138201824165E-4</v>
          </cell>
          <cell r="AY205">
            <v>1.6716985531296086E-4</v>
          </cell>
          <cell r="AZ205">
            <v>1.7002534436610085E-4</v>
          </cell>
          <cell r="BA205">
            <v>1.7290699100210824E-4</v>
          </cell>
          <cell r="BB205">
            <v>1.7581525714648454E-4</v>
          </cell>
          <cell r="BC205">
            <v>1.7873705367369585E-4</v>
          </cell>
          <cell r="BD205">
            <v>1.8165965279281563E-4</v>
          </cell>
          <cell r="BE205">
            <v>1.8459038185440066E-4</v>
          </cell>
          <cell r="BF205">
            <v>1.8753226250558034E-4</v>
          </cell>
          <cell r="BG205">
            <v>1.9048599203809911E-4</v>
          </cell>
          <cell r="BH205">
            <v>1.93443056303186E-4</v>
          </cell>
          <cell r="BI205">
            <v>1.9640260677652842E-4</v>
          </cell>
          <cell r="BJ205">
            <v>1.9936043470132568E-4</v>
          </cell>
          <cell r="BK205">
            <v>2.0232227661239768E-4</v>
          </cell>
          <cell r="BL205">
            <v>2.052857807010002E-4</v>
          </cell>
          <cell r="BM205">
            <v>2.0824865734281035E-4</v>
          </cell>
        </row>
        <row r="210">
          <cell r="Q210">
            <v>1.1419741349872181</v>
          </cell>
          <cell r="R210">
            <v>1.3140327504644977</v>
          </cell>
          <cell r="S210">
            <v>1.4849061701169184</v>
          </cell>
          <cell r="T210">
            <v>1.6378537264451198</v>
          </cell>
          <cell r="U210">
            <v>1.6795695578727665</v>
          </cell>
          <cell r="V210">
            <v>1.7214960562844874</v>
          </cell>
          <cell r="W210">
            <v>1.7636320910579135</v>
          </cell>
          <cell r="X210">
            <v>1.8059786616860523</v>
          </cell>
          <cell r="Y210">
            <v>1.8485373555423221</v>
          </cell>
          <cell r="Z210">
            <v>1.8912962885301399</v>
          </cell>
          <cell r="AA210">
            <v>1.9342791198589682</v>
          </cell>
          <cell r="AB210">
            <v>1.9774765997905748</v>
          </cell>
          <cell r="AC210">
            <v>2.0208891977322478</v>
          </cell>
          <cell r="AD210">
            <v>2.0645180859019563</v>
          </cell>
          <cell r="AE210">
            <v>2.10836420551398</v>
          </cell>
          <cell r="AF210">
            <v>2.1524311603803872</v>
          </cell>
          <cell r="AG210">
            <v>2.196718228099976</v>
          </cell>
          <cell r="AH210">
            <v>2.2412266312860938</v>
          </cell>
          <cell r="AI210">
            <v>2.285957307516191</v>
          </cell>
          <cell r="AJ210">
            <v>2.330911676390115</v>
          </cell>
          <cell r="AK210">
            <v>2.3760910561328759</v>
          </cell>
          <cell r="AL210">
            <v>2.4214959428801661</v>
          </cell>
          <cell r="AM210">
            <v>2.4671281198066604</v>
          </cell>
          <cell r="AN210">
            <v>2.5129882443237053</v>
          </cell>
          <cell r="AO210">
            <v>2.5590780128498194</v>
          </cell>
          <cell r="AP210">
            <v>2.6053979654412318</v>
          </cell>
          <cell r="AQ210">
            <v>2.6519494751146899</v>
          </cell>
          <cell r="AR210">
            <v>2.6987337778271643</v>
          </cell>
          <cell r="AS210">
            <v>2.7457520085611948</v>
          </cell>
          <cell r="AT210">
            <v>2.7930055157198472</v>
          </cell>
          <cell r="AU210">
            <v>2.8404951444307711</v>
          </cell>
          <cell r="AV210">
            <v>2.8882222104950985</v>
          </cell>
          <cell r="AW210">
            <v>2.9361879504233448</v>
          </cell>
          <cell r="AX210">
            <v>2.9843935265973078</v>
          </cell>
          <cell r="AY210">
            <v>3.0328401650155969</v>
          </cell>
          <cell r="AZ210">
            <v>3.0815289807357198</v>
          </cell>
          <cell r="BA210">
            <v>3.1304612466980464</v>
          </cell>
          <cell r="BB210">
            <v>3.1796381803255853</v>
          </cell>
          <cell r="BC210">
            <v>3.2290609980967657</v>
          </cell>
          <cell r="BD210">
            <v>3.2787309227938293</v>
          </cell>
          <cell r="BE210">
            <v>3.3286491937508691</v>
          </cell>
          <cell r="BF210">
            <v>3.3788170542457729</v>
          </cell>
          <cell r="BG210">
            <v>3.4292357525590669</v>
          </cell>
          <cell r="BH210">
            <v>3.4799065384318313</v>
          </cell>
          <cell r="BI210">
            <v>3.5308306718529883</v>
          </cell>
          <cell r="BJ210">
            <v>3.5820094173702577</v>
          </cell>
          <cell r="BK210">
            <v>3.6334440510247967</v>
          </cell>
          <cell r="BL210">
            <v>3.6851358510267209</v>
          </cell>
          <cell r="BM210">
            <v>3.7370861020155628</v>
          </cell>
        </row>
        <row r="211">
          <cell r="Q211">
            <v>9.6657216434235027E-2</v>
          </cell>
          <cell r="R211">
            <v>0.11680187199802561</v>
          </cell>
          <cell r="S211">
            <v>9.0121641546240278E-2</v>
          </cell>
          <cell r="T211">
            <v>0.1049661127024808</v>
          </cell>
          <cell r="U211">
            <v>0.11041634212017579</v>
          </cell>
          <cell r="V211">
            <v>0.11908636682385607</v>
          </cell>
          <cell r="W211">
            <v>0.12687432170689372</v>
          </cell>
          <cell r="X211">
            <v>0.13253934307533036</v>
          </cell>
          <cell r="Y211">
            <v>0.13905621696614212</v>
          </cell>
          <cell r="Z211">
            <v>0.1487735307127388</v>
          </cell>
          <cell r="AA211">
            <v>0.15607929543104493</v>
          </cell>
          <cell r="AB211">
            <v>0.16532643145582282</v>
          </cell>
          <cell r="AC211">
            <v>0.17269384809706589</v>
          </cell>
          <cell r="AD211">
            <v>0.18026021772213652</v>
          </cell>
          <cell r="AE211">
            <v>0.18485922844803143</v>
          </cell>
          <cell r="AF211">
            <v>0.19003112360167423</v>
          </cell>
          <cell r="AG211">
            <v>0.19704032279447609</v>
          </cell>
          <cell r="AH211">
            <v>0.20078933383809644</v>
          </cell>
          <cell r="AI211">
            <v>0.20445004275852097</v>
          </cell>
          <cell r="AJ211">
            <v>0.20894292338089804</v>
          </cell>
          <cell r="AK211">
            <v>0.21365350194245392</v>
          </cell>
          <cell r="AL211">
            <v>0.21761311044542925</v>
          </cell>
          <cell r="AM211">
            <v>0.22264250997890911</v>
          </cell>
          <cell r="AN211">
            <v>0.22691853086022001</v>
          </cell>
          <cell r="AO211">
            <v>0.23183241167373297</v>
          </cell>
          <cell r="AP211">
            <v>0.23599190778203988</v>
          </cell>
          <cell r="AQ211">
            <v>0.24024007830989436</v>
          </cell>
          <cell r="AR211">
            <v>0.24467660506496153</v>
          </cell>
          <cell r="AS211">
            <v>0.24914607978884884</v>
          </cell>
          <cell r="AT211">
            <v>0.25418571603086232</v>
          </cell>
          <cell r="AU211">
            <v>0.25873945274193821</v>
          </cell>
          <cell r="AV211">
            <v>0.26326963828507077</v>
          </cell>
          <cell r="AW211">
            <v>0.26798421209610751</v>
          </cell>
          <cell r="AX211">
            <v>0.27276054078621992</v>
          </cell>
          <cell r="AY211">
            <v>0.27766745312471924</v>
          </cell>
          <cell r="AZ211">
            <v>0.28241450658587791</v>
          </cell>
          <cell r="BA211">
            <v>0.28719972199742544</v>
          </cell>
          <cell r="BB211">
            <v>0.29202461295958887</v>
          </cell>
          <cell r="BC211">
            <v>0.29687294143440135</v>
          </cell>
          <cell r="BD211">
            <v>0.30172874852946874</v>
          </cell>
          <cell r="BE211">
            <v>0.30659958339881943</v>
          </cell>
          <cell r="BF211">
            <v>0.31148761686716347</v>
          </cell>
          <cell r="BG211">
            <v>0.31639348423378838</v>
          </cell>
          <cell r="BH211">
            <v>0.3213038893033538</v>
          </cell>
          <cell r="BI211">
            <v>0.32621863651721533</v>
          </cell>
          <cell r="BJ211">
            <v>0.33113145284680651</v>
          </cell>
          <cell r="BK211">
            <v>0.3360516522439968</v>
          </cell>
          <cell r="BL211">
            <v>0.34097437602511177</v>
          </cell>
          <cell r="BM211">
            <v>0.34589563563533582</v>
          </cell>
        </row>
        <row r="212">
          <cell r="Q212">
            <v>1.166172655247507E-2</v>
          </cell>
          <cell r="R212">
            <v>1.2062990187477703E-2</v>
          </cell>
          <cell r="S212">
            <v>1.2004993776938876E-2</v>
          </cell>
          <cell r="T212">
            <v>1.3986842333080491E-2</v>
          </cell>
          <cell r="U212">
            <v>1.4631747623500236E-2</v>
          </cell>
          <cell r="V212">
            <v>1.6675049084354746E-2</v>
          </cell>
          <cell r="W212">
            <v>1.8646411655831415E-2</v>
          </cell>
          <cell r="X212">
            <v>2.057863324777575E-2</v>
          </cell>
          <cell r="Y212">
            <v>2.4204472476470985E-2</v>
          </cell>
          <cell r="Z212">
            <v>2.3245771310980816E-2</v>
          </cell>
          <cell r="AA212">
            <v>2.6288205091537661E-2</v>
          </cell>
          <cell r="AB212">
            <v>2.946513079787497E-2</v>
          </cell>
          <cell r="AC212">
            <v>3.2576277896764115E-2</v>
          </cell>
          <cell r="AD212">
            <v>3.552989460322592E-2</v>
          </cell>
          <cell r="AE212">
            <v>3.8168906726217311E-2</v>
          </cell>
          <cell r="AF212">
            <v>4.2159873121268725E-2</v>
          </cell>
          <cell r="AG212">
            <v>4.6402202335529642E-2</v>
          </cell>
          <cell r="AH212">
            <v>5.0850824313254259E-2</v>
          </cell>
          <cell r="AI212">
            <v>5.5481645718857178E-2</v>
          </cell>
          <cell r="AJ212">
            <v>6.0576782888872381E-2</v>
          </cell>
          <cell r="AK212">
            <v>6.636321961463916E-2</v>
          </cell>
          <cell r="AL212">
            <v>7.2262670761040051E-2</v>
          </cell>
          <cell r="AM212">
            <v>7.897296028226336E-2</v>
          </cell>
          <cell r="AN212">
            <v>8.6014944295643311E-2</v>
          </cell>
          <cell r="AO212">
            <v>9.4099799871205689E-2</v>
          </cell>
          <cell r="AP212">
            <v>0.10254376772056194</v>
          </cell>
          <cell r="AQ212">
            <v>0.11166033787081821</v>
          </cell>
          <cell r="AR212">
            <v>0.12161951929308946</v>
          </cell>
          <cell r="AS212">
            <v>0.13244927210556498</v>
          </cell>
          <cell r="AT212">
            <v>0.14170039424622499</v>
          </cell>
          <cell r="AU212">
            <v>0.15159666632728261</v>
          </cell>
          <cell r="AV212">
            <v>0.1621844848097756</v>
          </cell>
          <cell r="AW212">
            <v>0.17351423512418815</v>
          </cell>
          <cell r="AX212">
            <v>0.18563706975859542</v>
          </cell>
          <cell r="AY212">
            <v>0.19860811701934325</v>
          </cell>
          <cell r="AZ212">
            <v>0.21248611231380835</v>
          </cell>
          <cell r="BA212">
            <v>0.22733487863670476</v>
          </cell>
          <cell r="BB212">
            <v>0.24322246545727746</v>
          </cell>
          <cell r="BC212">
            <v>0.26022170964078639</v>
          </cell>
          <cell r="BD212">
            <v>0.27841050736636319</v>
          </cell>
          <cell r="BE212">
            <v>0.29787200049977169</v>
          </cell>
          <cell r="BF212">
            <v>0.31869520977975646</v>
          </cell>
          <cell r="BG212">
            <v>0.34097545450479666</v>
          </cell>
          <cell r="BH212">
            <v>0.36481472490061606</v>
          </cell>
          <cell r="BI212">
            <v>0.39032217999472663</v>
          </cell>
          <cell r="BJ212">
            <v>0.41761459832331799</v>
          </cell>
          <cell r="BK212">
            <v>0.44681693795223254</v>
          </cell>
          <cell r="BL212">
            <v>0.47806286056058361</v>
          </cell>
          <cell r="BM212">
            <v>0.51149540486542655</v>
          </cell>
        </row>
        <row r="213">
          <cell r="Q213">
            <v>12.010738031641845</v>
          </cell>
          <cell r="R213">
            <v>12.383595400228948</v>
          </cell>
          <cell r="S213">
            <v>12.752681587425052</v>
          </cell>
          <cell r="T213">
            <v>13.104359300341949</v>
          </cell>
          <cell r="U213">
            <v>13.406401691916637</v>
          </cell>
          <cell r="V213">
            <v>13.406368834725553</v>
          </cell>
          <cell r="W213">
            <v>13.406336010391662</v>
          </cell>
          <cell r="X213">
            <v>13.406303218882103</v>
          </cell>
          <cell r="Y213">
            <v>13.406270460164054</v>
          </cell>
          <cell r="Z213">
            <v>13.406237734204723</v>
          </cell>
          <cell r="AA213">
            <v>13.406205040971351</v>
          </cell>
          <cell r="AB213">
            <v>13.406172380431213</v>
          </cell>
          <cell r="AC213">
            <v>13.406139752551617</v>
          </cell>
          <cell r="AD213">
            <v>13.406107157299898</v>
          </cell>
          <cell r="AE213">
            <v>13.40607459464343</v>
          </cell>
          <cell r="AF213">
            <v>13.40604206454962</v>
          </cell>
          <cell r="AG213">
            <v>13.406009566985905</v>
          </cell>
          <cell r="AH213">
            <v>13.405977101919753</v>
          </cell>
          <cell r="AI213">
            <v>13.405944669318664</v>
          </cell>
          <cell r="AJ213">
            <v>13.405912269150182</v>
          </cell>
          <cell r="AK213">
            <v>13.405879901381864</v>
          </cell>
          <cell r="AL213">
            <v>13.405847565981315</v>
          </cell>
          <cell r="AM213">
            <v>13.405815262916168</v>
          </cell>
          <cell r="AN213">
            <v>13.405782992154084</v>
          </cell>
          <cell r="AO213">
            <v>13.405750753662764</v>
          </cell>
          <cell r="AP213">
            <v>13.405718547409933</v>
          </cell>
          <cell r="AQ213">
            <v>13.405686373363357</v>
          </cell>
          <cell r="AR213">
            <v>13.405654231490827</v>
          </cell>
          <cell r="AS213">
            <v>13.405622121760169</v>
          </cell>
          <cell r="AT213">
            <v>13.405590044139243</v>
          </cell>
          <cell r="AU213">
            <v>13.405557998595937</v>
          </cell>
          <cell r="AV213">
            <v>13.405525985098175</v>
          </cell>
          <cell r="AW213">
            <v>13.40549400361391</v>
          </cell>
          <cell r="AX213">
            <v>13.405462054111128</v>
          </cell>
          <cell r="AY213">
            <v>13.40543013655785</v>
          </cell>
          <cell r="AZ213">
            <v>13.405398250922127</v>
          </cell>
          <cell r="BA213">
            <v>13.405366397172038</v>
          </cell>
          <cell r="BB213">
            <v>13.405334575275699</v>
          </cell>
          <cell r="BC213">
            <v>13.405302785201258</v>
          </cell>
          <cell r="BD213">
            <v>13.405271026916889</v>
          </cell>
          <cell r="BE213">
            <v>13.405239300390805</v>
          </cell>
          <cell r="BF213">
            <v>13.405207605591247</v>
          </cell>
          <cell r="BG213">
            <v>13.40517594248649</v>
          </cell>
          <cell r="BH213">
            <v>13.405144311044838</v>
          </cell>
          <cell r="BI213">
            <v>13.405112711234626</v>
          </cell>
          <cell r="BJ213">
            <v>13.405081143024223</v>
          </cell>
          <cell r="BK213">
            <v>13.405049606382033</v>
          </cell>
          <cell r="BL213">
            <v>13.405018101276484</v>
          </cell>
          <cell r="BM213">
            <v>13.40498662767604</v>
          </cell>
        </row>
        <row r="214">
          <cell r="Q214">
            <v>1.9607358410497782</v>
          </cell>
          <cell r="R214">
            <v>2.0201362137494794</v>
          </cell>
          <cell r="S214">
            <v>2.0809985622916232</v>
          </cell>
          <cell r="T214">
            <v>2.1463105128678555</v>
          </cell>
          <cell r="U214">
            <v>2.2010975378072715</v>
          </cell>
          <cell r="V214">
            <v>2.2816423900219873</v>
          </cell>
          <cell r="W214">
            <v>2.3567203390802289</v>
          </cell>
          <cell r="X214">
            <v>2.4186963387151406</v>
          </cell>
          <cell r="Y214">
            <v>2.4869962810986852</v>
          </cell>
          <cell r="Z214">
            <v>2.5440997319464311</v>
          </cell>
          <cell r="AA214">
            <v>2.6114270411974672</v>
          </cell>
          <cell r="AB214">
            <v>2.6900544781770321</v>
          </cell>
          <cell r="AC214">
            <v>2.7552901761841366</v>
          </cell>
          <cell r="AD214">
            <v>2.819970211162977</v>
          </cell>
          <cell r="AE214">
            <v>2.8888896664792578</v>
          </cell>
          <cell r="AF214">
            <v>2.9558675029808468</v>
          </cell>
          <cell r="AG214">
            <v>3.0258278224303528</v>
          </cell>
          <cell r="AH214">
            <v>3.10210080941361</v>
          </cell>
          <cell r="AI214">
            <v>3.1721960328692727</v>
          </cell>
          <cell r="AJ214">
            <v>3.2442817768136449</v>
          </cell>
          <cell r="AK214">
            <v>3.3168911071620224</v>
          </cell>
          <cell r="AL214">
            <v>3.374994332084333</v>
          </cell>
          <cell r="AM214">
            <v>3.4489167836119794</v>
          </cell>
          <cell r="AN214">
            <v>3.5129675831929994</v>
          </cell>
          <cell r="AO214">
            <v>3.5932600878565588</v>
          </cell>
          <cell r="AP214">
            <v>3.6595405097720639</v>
          </cell>
          <cell r="AQ214">
            <v>3.7251192369182182</v>
          </cell>
          <cell r="AR214">
            <v>3.7930987610160356</v>
          </cell>
          <cell r="AS214">
            <v>3.8615942690966403</v>
          </cell>
          <cell r="AT214">
            <v>3.9393698801264838</v>
          </cell>
          <cell r="AU214">
            <v>4.0102244605533794</v>
          </cell>
          <cell r="AV214">
            <v>4.08110374472591</v>
          </cell>
          <cell r="AW214">
            <v>4.1542619920096495</v>
          </cell>
          <cell r="AX214">
            <v>4.2281054419460666</v>
          </cell>
          <cell r="AY214">
            <v>4.3039882317512301</v>
          </cell>
          <cell r="AZ214">
            <v>4.3774907864444126</v>
          </cell>
          <cell r="BA214">
            <v>4.451697892949479</v>
          </cell>
          <cell r="BB214">
            <v>4.5265827129883851</v>
          </cell>
          <cell r="BC214">
            <v>4.6018042539600126</v>
          </cell>
          <cell r="BD214">
            <v>4.6770446605659801</v>
          </cell>
          <cell r="BE214">
            <v>4.7524997532060942</v>
          </cell>
          <cell r="BF214">
            <v>4.828245320621944</v>
          </cell>
          <cell r="BG214">
            <v>4.9042931501280052</v>
          </cell>
          <cell r="BH214">
            <v>4.9804251173373757</v>
          </cell>
          <cell r="BI214">
            <v>5.0566216121486747</v>
          </cell>
          <cell r="BJ214">
            <v>5.132774842739396</v>
          </cell>
          <cell r="BK214">
            <v>5.2090315568597383</v>
          </cell>
          <cell r="BL214">
            <v>5.2853304551841767</v>
          </cell>
          <cell r="BM214">
            <v>5.3616130536371562</v>
          </cell>
        </row>
        <row r="215">
          <cell r="Q215">
            <v>2.3891233904592859</v>
          </cell>
          <cell r="R215">
            <v>2.4716976561689945</v>
          </cell>
          <cell r="S215">
            <v>2.5303264518401281</v>
          </cell>
          <cell r="T215">
            <v>2.6073209495819789</v>
          </cell>
          <cell r="U215">
            <v>2.650090950062153</v>
          </cell>
          <cell r="V215">
            <v>2.7336125113603731</v>
          </cell>
          <cell r="W215">
            <v>2.8093993931384156</v>
          </cell>
          <cell r="X215">
            <v>2.86951645161813</v>
          </cell>
          <cell r="Y215">
            <v>2.9345859832736618</v>
          </cell>
          <cell r="Z215">
            <v>3.0399675490973004</v>
          </cell>
          <cell r="AA215">
            <v>3.1138756045205112</v>
          </cell>
          <cell r="AB215">
            <v>3.2009462438002032</v>
          </cell>
          <cell r="AC215">
            <v>3.2759917602197097</v>
          </cell>
          <cell r="AD215">
            <v>3.3526564045225626</v>
          </cell>
          <cell r="AE215">
            <v>3.4375037336424863</v>
          </cell>
          <cell r="AF215">
            <v>3.5165760876639762</v>
          </cell>
          <cell r="AG215">
            <v>3.6010126494659924</v>
          </cell>
          <cell r="AH215">
            <v>3.6909006296240361</v>
          </cell>
          <cell r="AI215">
            <v>3.7739862099944963</v>
          </cell>
          <cell r="AJ215">
            <v>3.8599227224118984</v>
          </cell>
          <cell r="AK215">
            <v>3.9460461910198523</v>
          </cell>
          <cell r="AL215">
            <v>4.0152569743634192</v>
          </cell>
          <cell r="AM215">
            <v>4.1034366531875195</v>
          </cell>
          <cell r="AN215">
            <v>4.1798061942539411</v>
          </cell>
          <cell r="AO215">
            <v>4.275156463995164</v>
          </cell>
          <cell r="AP215">
            <v>4.3538795125707592</v>
          </cell>
          <cell r="AQ215">
            <v>4.4319144765030067</v>
          </cell>
          <cell r="AR215">
            <v>4.5128445118065734</v>
          </cell>
          <cell r="AS215">
            <v>4.5943811585767929</v>
          </cell>
          <cell r="AT215">
            <v>4.6869263668673558</v>
          </cell>
          <cell r="AU215">
            <v>4.7712062574474743</v>
          </cell>
          <cell r="AV215">
            <v>4.8555077541608274</v>
          </cell>
          <cell r="AW215">
            <v>4.942547615317447</v>
          </cell>
          <cell r="AX215">
            <v>5.0304124198079512</v>
          </cell>
          <cell r="AY215">
            <v>5.120701148139764</v>
          </cell>
          <cell r="AZ215">
            <v>5.2081541993989555</v>
          </cell>
          <cell r="BA215">
            <v>5.2964418628544694</v>
          </cell>
          <cell r="BB215">
            <v>5.3855326178435803</v>
          </cell>
          <cell r="BC215">
            <v>5.475024633621886</v>
          </cell>
          <cell r="BD215">
            <v>5.5645434222559</v>
          </cell>
          <cell r="BE215">
            <v>5.6543187256763794</v>
          </cell>
          <cell r="BF215">
            <v>5.7444387001214512</v>
          </cell>
          <cell r="BG215">
            <v>5.8349169825472469</v>
          </cell>
          <cell r="BH215">
            <v>5.9254946573714635</v>
          </cell>
          <cell r="BI215">
            <v>6.0161492557945442</v>
          </cell>
          <cell r="BJ215">
            <v>6.1067530393866081</v>
          </cell>
          <cell r="BK215">
            <v>6.1974804483778234</v>
          </cell>
          <cell r="BL215">
            <v>6.2882578777853313</v>
          </cell>
          <cell r="BM215">
            <v>6.3790156163583385</v>
          </cell>
        </row>
        <row r="216">
          <cell r="Q216">
            <v>2.0610205684921428E-2</v>
          </cell>
          <cell r="R216">
            <v>2.1249834414345116E-2</v>
          </cell>
          <cell r="S216">
            <v>2.1886075591247799E-2</v>
          </cell>
          <cell r="T216">
            <v>2.2477515092812272E-2</v>
          </cell>
          <cell r="U216">
            <v>2.2993005986126719E-2</v>
          </cell>
          <cell r="V216">
            <v>2.3725012880190487E-2</v>
          </cell>
          <cell r="W216">
            <v>2.4399902722220201E-2</v>
          </cell>
          <cell r="X216">
            <v>2.493538776801265E-2</v>
          </cell>
          <cell r="Y216">
            <v>2.5528881464267027E-2</v>
          </cell>
          <cell r="Z216">
            <v>2.6339023129751046E-2</v>
          </cell>
          <cell r="AA216">
            <v>2.6988592043773633E-2</v>
          </cell>
          <cell r="AB216">
            <v>2.7768648260277515E-2</v>
          </cell>
          <cell r="AC216">
            <v>2.8425748105000665E-2</v>
          </cell>
          <cell r="AD216">
            <v>2.9097807924703796E-2</v>
          </cell>
          <cell r="AE216">
            <v>2.9840903670548046E-2</v>
          </cell>
          <cell r="AF216">
            <v>3.0518088699536948E-2</v>
          </cell>
          <cell r="AG216">
            <v>3.1233186588384931E-2</v>
          </cell>
          <cell r="AH216">
            <v>3.2020532576176548E-2</v>
          </cell>
          <cell r="AI216">
            <v>3.2747814508820736E-2</v>
          </cell>
          <cell r="AJ216">
            <v>3.3495297622386788E-2</v>
          </cell>
          <cell r="AK216">
            <v>3.4241606553464816E-2</v>
          </cell>
          <cell r="AL216">
            <v>3.4840602159774935E-2</v>
          </cell>
          <cell r="AM216">
            <v>3.5604198978618995E-2</v>
          </cell>
          <cell r="AN216">
            <v>3.6266113203800916E-2</v>
          </cell>
          <cell r="AO216">
            <v>3.7095187075908913E-2</v>
          </cell>
          <cell r="AP216">
            <v>3.7778855051788962E-2</v>
          </cell>
          <cell r="AQ216">
            <v>3.8455846530624449E-2</v>
          </cell>
          <cell r="AR216">
            <v>3.9157787698409462E-2</v>
          </cell>
          <cell r="AS216">
            <v>3.9864974372032222E-2</v>
          </cell>
          <cell r="AT216">
            <v>4.0667828298650184E-2</v>
          </cell>
          <cell r="AU216">
            <v>4.1399207342706357E-2</v>
          </cell>
          <cell r="AV216">
            <v>4.2130963048708801E-2</v>
          </cell>
          <cell r="AW216">
            <v>4.2886242289418751E-2</v>
          </cell>
          <cell r="AX216">
            <v>4.3648559733925354E-2</v>
          </cell>
          <cell r="AY216">
            <v>4.4431910767453668E-2</v>
          </cell>
          <cell r="AZ216">
            <v>4.5190699035122857E-2</v>
          </cell>
          <cell r="BA216">
            <v>4.5956780083079449E-2</v>
          </cell>
          <cell r="BB216">
            <v>4.6729854290495143E-2</v>
          </cell>
          <cell r="BC216">
            <v>4.7506397633448418E-2</v>
          </cell>
          <cell r="BD216">
            <v>4.8283133016563132E-2</v>
          </cell>
          <cell r="BE216">
            <v>4.9062087378600856E-2</v>
          </cell>
          <cell r="BF216">
            <v>4.9844042739322171E-2</v>
          </cell>
          <cell r="BG216">
            <v>5.06291173688471E-2</v>
          </cell>
          <cell r="BH216">
            <v>5.1415059869470384E-2</v>
          </cell>
          <cell r="BI216">
            <v>5.2201668756501361E-2</v>
          </cell>
          <cell r="BJ216">
            <v>5.2987831380295516E-2</v>
          </cell>
          <cell r="BK216">
            <v>5.3775062193120608E-2</v>
          </cell>
          <cell r="BL216">
            <v>5.4562728203790753E-2</v>
          </cell>
          <cell r="BM216">
            <v>5.5350225975306901E-2</v>
          </cell>
        </row>
        <row r="217">
          <cell r="Q217">
            <v>1.9463197121444356E-2</v>
          </cell>
          <cell r="R217">
            <v>2.3787564092836763E-2</v>
          </cell>
          <cell r="S217">
            <v>1.6119792931640786E-2</v>
          </cell>
          <cell r="T217">
            <v>2.7775115230970898E-2</v>
          </cell>
          <cell r="U217">
            <v>2.2748478976268569E-2</v>
          </cell>
          <cell r="V217">
            <v>3.0351569715722851E-2</v>
          </cell>
          <cell r="W217">
            <v>3.725129240217312E-2</v>
          </cell>
          <cell r="X217">
            <v>4.4407354536811022E-2</v>
          </cell>
          <cell r="Y217">
            <v>5.9523956640748193E-2</v>
          </cell>
          <cell r="Z217">
            <v>5.9441481830988296E-2</v>
          </cell>
          <cell r="AA217">
            <v>7.295262970193174E-2</v>
          </cell>
          <cell r="AB217">
            <v>8.6230174573517643E-2</v>
          </cell>
          <cell r="AC217">
            <v>0.10047067428832333</v>
          </cell>
          <cell r="AD217">
            <v>0.11400699778642594</v>
          </cell>
          <cell r="AE217">
            <v>0.12598264553119873</v>
          </cell>
          <cell r="AF217">
            <v>0.1454843980113982</v>
          </cell>
          <cell r="AG217">
            <v>0.16667518250464286</v>
          </cell>
          <cell r="AH217">
            <v>0.1876868908927698</v>
          </cell>
          <cell r="AI217">
            <v>0.20988373541704208</v>
          </cell>
          <cell r="AJ217">
            <v>0.23466729429303404</v>
          </cell>
          <cell r="AK217">
            <v>0.26313821291530953</v>
          </cell>
          <cell r="AL217">
            <v>0.29261234764251015</v>
          </cell>
          <cell r="AM217">
            <v>0.32593858048023716</v>
          </cell>
          <cell r="AN217">
            <v>0.36121684109620522</v>
          </cell>
          <cell r="AO217">
            <v>0.40142508213015254</v>
          </cell>
          <cell r="AP217">
            <v>0.44391568112453184</v>
          </cell>
          <cell r="AQ217">
            <v>0.48998176445951414</v>
          </cell>
          <cell r="AR217">
            <v>0.54040703717477756</v>
          </cell>
          <cell r="AS217">
            <v>0.5953769049656028</v>
          </cell>
          <cell r="AT217">
            <v>0.65675276073074496</v>
          </cell>
          <cell r="AU217">
            <v>0.72235330335741632</v>
          </cell>
          <cell r="AV217">
            <v>0.79363648430623002</v>
          </cell>
          <cell r="AW217">
            <v>0.87161241676927714</v>
          </cell>
          <cell r="AX217">
            <v>0.95655093544285896</v>
          </cell>
          <cell r="AY217">
            <v>1.0493669326036266</v>
          </cell>
          <cell r="AZ217">
            <v>1.1496071003221298</v>
          </cell>
          <cell r="BA217">
            <v>1.2586571468099115</v>
          </cell>
          <cell r="BB217">
            <v>1.3772738450172344</v>
          </cell>
          <cell r="BC217">
            <v>1.5061638397923613</v>
          </cell>
          <cell r="BD217">
            <v>1.6460710640748051</v>
          </cell>
          <cell r="BE217">
            <v>1.7979664207053552</v>
          </cell>
          <cell r="BF217">
            <v>1.9628706504582536</v>
          </cell>
          <cell r="BG217">
            <v>2.1418692710478071</v>
          </cell>
          <cell r="BH217">
            <v>2.3360267546702942</v>
          </cell>
          <cell r="BI217">
            <v>2.5465717150151899</v>
          </cell>
          <cell r="BJ217">
            <v>2.7747820498847156</v>
          </cell>
          <cell r="BK217">
            <v>3.0221736678864319</v>
          </cell>
          <cell r="BL217">
            <v>3.2902710888025655</v>
          </cell>
          <cell r="BM217">
            <v>3.5807142593762098</v>
          </cell>
        </row>
        <row r="218">
          <cell r="Q218">
            <v>8.4170804579305231E-2</v>
          </cell>
          <cell r="R218">
            <v>8.7536825193599108E-2</v>
          </cell>
          <cell r="S218">
            <v>8.866844925985605E-2</v>
          </cell>
          <cell r="T218">
            <v>9.2366643043489377E-2</v>
          </cell>
          <cell r="U218">
            <v>9.3094971583900413E-2</v>
          </cell>
          <cell r="V218">
            <v>9.6502747913756279E-2</v>
          </cell>
          <cell r="W218">
            <v>9.9566347462256261E-2</v>
          </cell>
          <cell r="X218">
            <v>0.10211674784772509</v>
          </cell>
          <cell r="Y218">
            <v>0.10477078365501584</v>
          </cell>
          <cell r="Z218">
            <v>0.10819932340295016</v>
          </cell>
          <cell r="AA218">
            <v>0.11099423883829755</v>
          </cell>
          <cell r="AB218">
            <v>0.11407339498142113</v>
          </cell>
          <cell r="AC218">
            <v>0.11678365571214547</v>
          </cell>
          <cell r="AD218">
            <v>0.11944411509925625</v>
          </cell>
          <cell r="AE218">
            <v>0.12226282393871729</v>
          </cell>
          <cell r="AF218">
            <v>0.12521324105616988</v>
          </cell>
          <cell r="AG218">
            <v>0.12838215315769946</v>
          </cell>
          <cell r="AH218">
            <v>0.13153112139723869</v>
          </cell>
          <cell r="AI218">
            <v>0.13442716763432522</v>
          </cell>
          <cell r="AJ218">
            <v>0.13745912386434342</v>
          </cell>
          <cell r="AK218">
            <v>0.14054995539670803</v>
          </cell>
          <cell r="AL218">
            <v>0.14303049049406494</v>
          </cell>
          <cell r="AM218">
            <v>0.14618035621770492</v>
          </cell>
          <cell r="AN218">
            <v>0.14890271073425979</v>
          </cell>
          <cell r="AO218">
            <v>0.15228592813071007</v>
          </cell>
          <cell r="AP218">
            <v>0.15508868577113358</v>
          </cell>
          <cell r="AQ218">
            <v>0.1578692493493199</v>
          </cell>
          <cell r="AR218">
            <v>0.16075336271683979</v>
          </cell>
          <cell r="AS218">
            <v>0.16365961028760068</v>
          </cell>
          <cell r="AT218">
            <v>0.16695760270225654</v>
          </cell>
          <cell r="AU218">
            <v>0.16995955172724542</v>
          </cell>
          <cell r="AV218">
            <v>0.17296031517736912</v>
          </cell>
          <cell r="AW218">
            <v>0.17606034568115161</v>
          </cell>
          <cell r="AX218">
            <v>0.17919079706530605</v>
          </cell>
          <cell r="AY218">
            <v>0.18240767702676086</v>
          </cell>
          <cell r="AZ218">
            <v>0.18552319599144554</v>
          </cell>
          <cell r="BA218">
            <v>0.18866798404727778</v>
          </cell>
          <cell r="BB218">
            <v>0.19184121642124283</v>
          </cell>
          <cell r="BC218">
            <v>0.19502886689954285</v>
          </cell>
          <cell r="BD218">
            <v>0.19821777422813996</v>
          </cell>
          <cell r="BE218">
            <v>0.20141585475431933</v>
          </cell>
          <cell r="BF218">
            <v>0.2046261275164217</v>
          </cell>
          <cell r="BG218">
            <v>0.20784909534669915</v>
          </cell>
          <cell r="BH218">
            <v>0.21107556795027255</v>
          </cell>
          <cell r="BI218">
            <v>0.21430478725365268</v>
          </cell>
          <cell r="BJ218">
            <v>0.21753223313499379</v>
          </cell>
          <cell r="BK218">
            <v>0.22076411570649782</v>
          </cell>
          <cell r="BL218">
            <v>0.22399777303155005</v>
          </cell>
          <cell r="BM218">
            <v>0.22723070994491215</v>
          </cell>
        </row>
        <row r="219">
          <cell r="Q219">
            <v>1.7567280616916277</v>
          </cell>
          <cell r="R219">
            <v>1.7653951353687634</v>
          </cell>
          <cell r="S219">
            <v>1.8419163612654659</v>
          </cell>
          <cell r="T219">
            <v>2.1240512446804343</v>
          </cell>
          <cell r="U219">
            <v>2.3350680549561362</v>
          </cell>
          <cell r="V219">
            <v>2.6870685144417767</v>
          </cell>
          <cell r="W219">
            <v>3.0343156536593501</v>
          </cell>
          <cell r="X219">
            <v>3.3734817661658085</v>
          </cell>
          <cell r="Y219">
            <v>3.8146329868574087</v>
          </cell>
          <cell r="Z219">
            <v>3.4020222240369544</v>
          </cell>
          <cell r="AA219">
            <v>3.6846430009549667</v>
          </cell>
          <cell r="AB219">
            <v>3.9592267968926045</v>
          </cell>
          <cell r="AC219">
            <v>4.180075323983929</v>
          </cell>
          <cell r="AD219">
            <v>4.3507673956748087</v>
          </cell>
          <cell r="AE219">
            <v>4.4570801834884621</v>
          </cell>
          <cell r="AF219">
            <v>4.6914988092519421</v>
          </cell>
          <cell r="AG219">
            <v>4.9165784028513722</v>
          </cell>
          <cell r="AH219">
            <v>5.141355543867931</v>
          </cell>
          <cell r="AI219">
            <v>5.3513636403584171</v>
          </cell>
          <cell r="AJ219">
            <v>5.5715998529015476</v>
          </cell>
          <cell r="AK219">
            <v>5.8197162922198062</v>
          </cell>
          <cell r="AL219">
            <v>6.041653402283278</v>
          </cell>
          <cell r="AM219">
            <v>6.29476648965219</v>
          </cell>
          <cell r="AN219">
            <v>6.5365509133049997</v>
          </cell>
          <cell r="AO219">
            <v>6.8183918931834002</v>
          </cell>
          <cell r="AP219">
            <v>7.0841938604799317</v>
          </cell>
          <cell r="AQ219">
            <v>7.3543844734239334</v>
          </cell>
          <cell r="AR219">
            <v>7.6367445506051528</v>
          </cell>
          <cell r="AS219">
            <v>7.9287970739527651</v>
          </cell>
          <cell r="AT219">
            <v>8.0873802504919077</v>
          </cell>
          <cell r="AU219">
            <v>8.2490239483025221</v>
          </cell>
          <cell r="AV219">
            <v>8.4138822463509513</v>
          </cell>
          <cell r="AW219">
            <v>8.5820493165386331</v>
          </cell>
          <cell r="AX219">
            <v>8.7535696863113603</v>
          </cell>
          <cell r="AY219">
            <v>8.928527776784188</v>
          </cell>
          <cell r="AZ219">
            <v>9.1069340570043575</v>
          </cell>
          <cell r="BA219">
            <v>9.2888984166349662</v>
          </cell>
          <cell r="BB219">
            <v>9.4744914865998755</v>
          </cell>
          <cell r="BC219">
            <v>9.6637812594018015</v>
          </cell>
          <cell r="BD219">
            <v>9.8568374761571267</v>
          </cell>
          <cell r="BE219">
            <v>10.053737976868854</v>
          </cell>
          <cell r="BF219">
            <v>10.254560555045924</v>
          </cell>
          <cell r="BG219">
            <v>10.459383725271223</v>
          </cell>
          <cell r="BH219">
            <v>10.668284578868899</v>
          </cell>
          <cell r="BI219">
            <v>10.881344402686993</v>
          </cell>
          <cell r="BJ219">
            <v>11.09864495755229</v>
          </cell>
          <cell r="BK219">
            <v>11.32027298433629</v>
          </cell>
          <cell r="BL219">
            <v>11.546314195812394</v>
          </cell>
          <cell r="BM219">
            <v>11.776856079016902</v>
          </cell>
        </row>
        <row r="220">
          <cell r="Q220">
            <v>0.36566125121242932</v>
          </cell>
          <cell r="R220">
            <v>0.37661418162412297</v>
          </cell>
          <cell r="S220">
            <v>0.38805764836899259</v>
          </cell>
          <cell r="T220">
            <v>0.40071791419901293</v>
          </cell>
          <cell r="U220">
            <v>0.41134938915960118</v>
          </cell>
          <cell r="V220">
            <v>0.42700538574965463</v>
          </cell>
          <cell r="W220">
            <v>0.44164538154456529</v>
          </cell>
          <cell r="X220">
            <v>0.45384881090963231</v>
          </cell>
          <cell r="Y220">
            <v>0.46728667287716691</v>
          </cell>
          <cell r="Z220">
            <v>0.47672913014552259</v>
          </cell>
          <cell r="AA220">
            <v>0.48961067918242013</v>
          </cell>
          <cell r="AB220">
            <v>0.5045450182618616</v>
          </cell>
          <cell r="AC220">
            <v>0.51687337311596293</v>
          </cell>
          <cell r="AD220">
            <v>0.52898461741927383</v>
          </cell>
          <cell r="AE220">
            <v>0.54174158455839427</v>
          </cell>
          <cell r="AF220">
            <v>0.55437681655056881</v>
          </cell>
          <cell r="AG220">
            <v>0.56752754058602761</v>
          </cell>
          <cell r="AH220">
            <v>0.58183749940722507</v>
          </cell>
          <cell r="AI220">
            <v>0.59496785404777197</v>
          </cell>
          <cell r="AJ220">
            <v>0.60847089600432636</v>
          </cell>
          <cell r="AK220">
            <v>0.62210661731907557</v>
          </cell>
          <cell r="AL220">
            <v>0.63300793813931466</v>
          </cell>
          <cell r="AM220">
            <v>0.64686918304982732</v>
          </cell>
          <cell r="AN220">
            <v>0.65887813823557007</v>
          </cell>
          <cell r="AO220">
            <v>0.67393751824349901</v>
          </cell>
          <cell r="AP220">
            <v>0.68637232802998638</v>
          </cell>
          <cell r="AQ220">
            <v>0.69867202373245196</v>
          </cell>
          <cell r="AR220">
            <v>0.71142100342898373</v>
          </cell>
          <cell r="AS220">
            <v>0.72426719424543617</v>
          </cell>
          <cell r="AT220">
            <v>0.73885475376961351</v>
          </cell>
          <cell r="AU220">
            <v>0.75214450765829333</v>
          </cell>
          <cell r="AV220">
            <v>0.76543833491898472</v>
          </cell>
          <cell r="AW220">
            <v>0.77915948083717601</v>
          </cell>
          <cell r="AX220">
            <v>0.79300926781953673</v>
          </cell>
          <cell r="AY220">
            <v>0.80724165359960831</v>
          </cell>
          <cell r="AZ220">
            <v>0.82102758256861497</v>
          </cell>
          <cell r="BA220">
            <v>0.83494557733790775</v>
          </cell>
          <cell r="BB220">
            <v>0.84899071310975061</v>
          </cell>
          <cell r="BC220">
            <v>0.86309903429585855</v>
          </cell>
          <cell r="BD220">
            <v>0.87721088607962416</v>
          </cell>
          <cell r="BE220">
            <v>0.89136298513940893</v>
          </cell>
          <cell r="BF220">
            <v>0.90556955786441584</v>
          </cell>
          <cell r="BG220">
            <v>0.91983283372651581</v>
          </cell>
          <cell r="BH220">
            <v>0.93411189718067777</v>
          </cell>
          <cell r="BI220">
            <v>0.94840306129473606</v>
          </cell>
          <cell r="BJ220">
            <v>0.9626861058683438</v>
          </cell>
          <cell r="BK220">
            <v>0.97698855756821468</v>
          </cell>
          <cell r="BL220">
            <v>0.99129892343447268</v>
          </cell>
          <cell r="BM220">
            <v>1.0056062334524964</v>
          </cell>
        </row>
        <row r="221">
          <cell r="Q221">
            <v>0.19650321412995053</v>
          </cell>
          <cell r="R221">
            <v>0.22452685111717352</v>
          </cell>
          <cell r="S221">
            <v>0.19235073572720313</v>
          </cell>
          <cell r="T221">
            <v>0.21484822079374966</v>
          </cell>
          <cell r="U221">
            <v>0.17421303110103842</v>
          </cell>
          <cell r="V221">
            <v>0.17255661236298503</v>
          </cell>
          <cell r="W221">
            <v>0.1675674727630927</v>
          </cell>
          <cell r="X221">
            <v>0.16240514911415532</v>
          </cell>
          <cell r="Y221">
            <v>0.1529445720100015</v>
          </cell>
          <cell r="Z221">
            <v>0.19921956393744145</v>
          </cell>
          <cell r="AA221">
            <v>0.19923549139772984</v>
          </cell>
          <cell r="AB221">
            <v>0.19609109246742257</v>
          </cell>
          <cell r="AC221">
            <v>0.19820452193389809</v>
          </cell>
          <cell r="AD221">
            <v>0.20112920753363606</v>
          </cell>
          <cell r="AE221">
            <v>0.20582040827102632</v>
          </cell>
          <cell r="AF221">
            <v>0.21248383456618813</v>
          </cell>
          <cell r="AG221">
            <v>0.2222518284213657</v>
          </cell>
          <cell r="AH221">
            <v>0.2256189487825232</v>
          </cell>
          <cell r="AI221">
            <v>0.22904124830321893</v>
          </cell>
          <cell r="AJ221">
            <v>0.23390505489385616</v>
          </cell>
          <cell r="AK221">
            <v>0.23926348306348355</v>
          </cell>
          <cell r="AL221">
            <v>0.24386783304056114</v>
          </cell>
          <cell r="AM221">
            <v>0.249683091122611</v>
          </cell>
          <cell r="AN221">
            <v>0.25456654878431229</v>
          </cell>
          <cell r="AO221">
            <v>0.2598816450589605</v>
          </cell>
          <cell r="AP221">
            <v>0.26447153722819949</v>
          </cell>
          <cell r="AQ221">
            <v>0.26924615503436433</v>
          </cell>
          <cell r="AR221">
            <v>0.27425281119976075</v>
          </cell>
          <cell r="AS221">
            <v>0.27929763090556381</v>
          </cell>
          <cell r="AT221">
            <v>0.28496366778812798</v>
          </cell>
          <cell r="AU221">
            <v>0.290057377099465</v>
          </cell>
          <cell r="AV221">
            <v>0.29510453154597516</v>
          </cell>
          <cell r="AW221">
            <v>0.30038510837105814</v>
          </cell>
          <cell r="AX221">
            <v>0.30574808064097536</v>
          </cell>
          <cell r="AY221">
            <v>0.31125708372457239</v>
          </cell>
          <cell r="AZ221">
            <v>0.31658222148680515</v>
          </cell>
          <cell r="BA221">
            <v>0.32194458119804958</v>
          </cell>
          <cell r="BB221">
            <v>0.32734858499648012</v>
          </cell>
          <cell r="BC221">
            <v>0.33278021181777329</v>
          </cell>
          <cell r="BD221">
            <v>0.33822474088518006</v>
          </cell>
          <cell r="BE221">
            <v>0.34368690754178888</v>
          </cell>
          <cell r="BF221">
            <v>0.34916721148640517</v>
          </cell>
          <cell r="BG221">
            <v>0.35466633746691667</v>
          </cell>
          <cell r="BH221">
            <v>0.3601699275448359</v>
          </cell>
          <cell r="BI221">
            <v>0.36567850860656137</v>
          </cell>
          <cell r="BJ221">
            <v>0.37118553254156572</v>
          </cell>
          <cell r="BK221">
            <v>0.37670133940490869</v>
          </cell>
          <cell r="BL221">
            <v>0.38221984055954095</v>
          </cell>
          <cell r="BM221">
            <v>0.38773640532609899</v>
          </cell>
        </row>
        <row r="222">
          <cell r="Q222">
            <v>0.15066380670751389</v>
          </cell>
          <cell r="R222">
            <v>0.15952278773963963</v>
          </cell>
          <cell r="S222">
            <v>0.15692252360039893</v>
          </cell>
          <cell r="T222">
            <v>0.16425389470658289</v>
          </cell>
          <cell r="U222">
            <v>0.15927543591391519</v>
          </cell>
          <cell r="V222">
            <v>0.16276669414476741</v>
          </cell>
          <cell r="W222">
            <v>0.16531292335881814</v>
          </cell>
          <cell r="X222">
            <v>0.16705576757510904</v>
          </cell>
          <cell r="Y222">
            <v>0.16661645611301207</v>
          </cell>
          <cell r="Z222">
            <v>0.1787818703306171</v>
          </cell>
          <cell r="AA222">
            <v>0.1804472835757272</v>
          </cell>
          <cell r="AB222">
            <v>0.18200291652911724</v>
          </cell>
          <cell r="AC222">
            <v>0.18386478091499517</v>
          </cell>
          <cell r="AD222">
            <v>0.18587282310885977</v>
          </cell>
          <cell r="AE222">
            <v>0.18852611687988216</v>
          </cell>
          <cell r="AF222">
            <v>0.19104908226592948</v>
          </cell>
          <cell r="AG222">
            <v>0.19434354309150451</v>
          </cell>
          <cell r="AH222">
            <v>0.19639660433417602</v>
          </cell>
          <cell r="AI222">
            <v>0.19802518616394382</v>
          </cell>
          <cell r="AJ222">
            <v>0.19991206033048486</v>
          </cell>
          <cell r="AK222">
            <v>0.20172786571250417</v>
          </cell>
          <cell r="AL222">
            <v>0.2025935652084967</v>
          </cell>
          <cell r="AM222">
            <v>0.20427454922705701</v>
          </cell>
          <cell r="AN222">
            <v>0.20514674678017802</v>
          </cell>
          <cell r="AO222">
            <v>0.20658460873198253</v>
          </cell>
          <cell r="AP222">
            <v>0.20709379558340202</v>
          </cell>
          <cell r="AQ222">
            <v>0.20744707031779624</v>
          </cell>
          <cell r="AR222">
            <v>0.20776268569289749</v>
          </cell>
          <cell r="AS222">
            <v>0.20791026642307187</v>
          </cell>
          <cell r="AT222">
            <v>0.20833138845109525</v>
          </cell>
          <cell r="AU222">
            <v>0.20814592783632216</v>
          </cell>
          <cell r="AV222">
            <v>0.20772893984284269</v>
          </cell>
          <cell r="AW222">
            <v>0.20722169237777643</v>
          </cell>
          <cell r="AX222">
            <v>0.20652301236730447</v>
          </cell>
          <cell r="AY222">
            <v>0.20567884570897485</v>
          </cell>
          <cell r="AZ222">
            <v>0.20446650589445861</v>
          </cell>
          <cell r="BA222">
            <v>0.2030269980124923</v>
          </cell>
          <cell r="BB222">
            <v>0.20135180758276605</v>
          </cell>
          <cell r="BC222">
            <v>0.19942044622186611</v>
          </cell>
          <cell r="BD222">
            <v>0.19721422344070805</v>
          </cell>
          <cell r="BE222">
            <v>0.19473058387247894</v>
          </cell>
          <cell r="BF222">
            <v>0.19196241487030691</v>
          </cell>
          <cell r="BG222">
            <v>0.18890120653267722</v>
          </cell>
          <cell r="BH222">
            <v>0.18553021732862857</v>
          </cell>
          <cell r="BI222">
            <v>0.18184098105110519</v>
          </cell>
          <cell r="BJ222">
            <v>0.1778216390693666</v>
          </cell>
          <cell r="BK222">
            <v>0.1734685845937522</v>
          </cell>
          <cell r="BL222">
            <v>0.16876997356842688</v>
          </cell>
          <cell r="BM222">
            <v>0.16371464076622544</v>
          </cell>
        </row>
        <row r="223">
          <cell r="Q223">
            <v>0.2853429904956496</v>
          </cell>
          <cell r="R223">
            <v>0.30745778973292848</v>
          </cell>
          <cell r="S223">
            <v>0.29332402262520341</v>
          </cell>
          <cell r="T223">
            <v>0.31085303604984182</v>
          </cell>
          <cell r="U223">
            <v>0.29021360113323147</v>
          </cell>
          <cell r="V223">
            <v>0.29425653420628312</v>
          </cell>
          <cell r="W223">
            <v>0.29584085475734451</v>
          </cell>
          <cell r="X223">
            <v>0.29617430203578249</v>
          </cell>
          <cell r="Y223">
            <v>0.28905686974032452</v>
          </cell>
          <cell r="Z223">
            <v>0.32040701433509838</v>
          </cell>
          <cell r="AA223">
            <v>0.31954779742590927</v>
          </cell>
          <cell r="AB223">
            <v>0.31715282547948331</v>
          </cell>
          <cell r="AC223">
            <v>0.31689977646187673</v>
          </cell>
          <cell r="AD223">
            <v>0.31700857961322843</v>
          </cell>
          <cell r="AE223">
            <v>0.31854791391955134</v>
          </cell>
          <cell r="AF223">
            <v>0.32020375811730095</v>
          </cell>
          <cell r="AG223">
            <v>0.32396019218288413</v>
          </cell>
          <cell r="AH223">
            <v>0.32313180184533463</v>
          </cell>
          <cell r="AI223">
            <v>0.32152722764210401</v>
          </cell>
          <cell r="AJ223">
            <v>0.32055127337906508</v>
          </cell>
          <cell r="AK223">
            <v>0.31934968227331906</v>
          </cell>
          <cell r="AL223">
            <v>0.3165190082958742</v>
          </cell>
          <cell r="AM223">
            <v>0.31473788788694207</v>
          </cell>
          <cell r="AN223">
            <v>0.31134593267074534</v>
          </cell>
          <cell r="AO223">
            <v>0.30818714315361928</v>
          </cell>
          <cell r="AP223">
            <v>0.30344334030847731</v>
          </cell>
          <cell r="AQ223">
            <v>0.29827005671866436</v>
          </cell>
          <cell r="AR223">
            <v>0.2927463081047107</v>
          </cell>
          <cell r="AS223">
            <v>0.28664267266370069</v>
          </cell>
          <cell r="AT223">
            <v>0.28887080759611961</v>
          </cell>
          <cell r="AU223">
            <v>0.29036862714825595</v>
          </cell>
          <cell r="AV223">
            <v>0.29167274627189133</v>
          </cell>
          <cell r="AW223">
            <v>0.29304721405170631</v>
          </cell>
          <cell r="AX223">
            <v>0.29434063239409491</v>
          </cell>
          <cell r="AY223">
            <v>0.29561118860367164</v>
          </cell>
          <cell r="AZ223">
            <v>0.29654295889239035</v>
          </cell>
          <cell r="BA223">
            <v>0.29734534678582125</v>
          </cell>
          <cell r="BB223">
            <v>0.2980187447003404</v>
          </cell>
          <cell r="BC223">
            <v>0.29854774175098886</v>
          </cell>
          <cell r="BD223">
            <v>0.29891773302183255</v>
          </cell>
          <cell r="BE223">
            <v>0.29913059315358015</v>
          </cell>
          <cell r="BF223">
            <v>0.29918405464506881</v>
          </cell>
          <cell r="BG223">
            <v>0.299076230813484</v>
          </cell>
          <cell r="BH223">
            <v>0.29879299093360512</v>
          </cell>
          <cell r="BI223">
            <v>0.29833333052152311</v>
          </cell>
          <cell r="BJ223">
            <v>0.29769052824289299</v>
          </cell>
          <cell r="BK223">
            <v>0.2968712742408165</v>
          </cell>
          <cell r="BL223">
            <v>0.29586859695700574</v>
          </cell>
          <cell r="BM223">
            <v>0.29467716382566955</v>
          </cell>
        </row>
        <row r="299">
          <cell r="P299">
            <v>0.340281</v>
          </cell>
        </row>
        <row r="302">
          <cell r="Q302">
            <v>1.5448277779999997</v>
          </cell>
          <cell r="R302">
            <v>1.5927174391179997</v>
          </cell>
          <cell r="S302">
            <v>1.6404989622915398</v>
          </cell>
          <cell r="T302">
            <v>1.6847924342734113</v>
          </cell>
          <cell r="U302">
            <v>1.7235426602616997</v>
          </cell>
          <cell r="V302">
            <v>1.7784344363258777</v>
          </cell>
          <cell r="W302">
            <v>1.8290517475905421</v>
          </cell>
          <cell r="X302">
            <v>1.8692173071058213</v>
          </cell>
          <cell r="Y302">
            <v>1.9137428561908669</v>
          </cell>
          <cell r="Z302">
            <v>1.9743667903823585</v>
          </cell>
          <cell r="AA302">
            <v>2.0230717007530585</v>
          </cell>
          <cell r="AB302">
            <v>2.0815674683168268</v>
          </cell>
          <cell r="AC302">
            <v>2.1308310090515254</v>
          </cell>
          <cell r="AD302">
            <v>2.1812135779996065</v>
          </cell>
          <cell r="AE302">
            <v>2.2369171211560674</v>
          </cell>
          <cell r="AF302">
            <v>2.287675563664938</v>
          </cell>
          <cell r="AG302">
            <v>2.3412689143110104</v>
          </cell>
          <cell r="AH302">
            <v>2.4002944991333233</v>
          </cell>
          <cell r="AI302">
            <v>2.4548163391967459</v>
          </cell>
          <cell r="AJ302">
            <v>2.5108493590585175</v>
          </cell>
          <cell r="AK302">
            <v>2.5667933653463519</v>
          </cell>
          <cell r="AL302">
            <v>2.6116938369264946</v>
          </cell>
          <cell r="AM302">
            <v>2.6689328305030671</v>
          </cell>
          <cell r="AN302">
            <v>2.7185500969517826</v>
          </cell>
          <cell r="AO302">
            <v>2.7806996517503562</v>
          </cell>
          <cell r="AP302">
            <v>2.8319487232134373</v>
          </cell>
          <cell r="AQ302">
            <v>2.8826967391448077</v>
          </cell>
          <cell r="AR302">
            <v>2.9353148700669403</v>
          </cell>
          <cell r="AS302">
            <v>2.9883262096664072</v>
          </cell>
          <cell r="AT302">
            <v>3.0485090038847527</v>
          </cell>
          <cell r="AU302">
            <v>3.1033341288589558</v>
          </cell>
          <cell r="AV302">
            <v>3.1581876035266618</v>
          </cell>
          <cell r="AW302">
            <v>3.2148042650833952</v>
          </cell>
          <cell r="AX302">
            <v>3.271948440173154</v>
          </cell>
          <cell r="AY302">
            <v>3.33066932213762</v>
          </cell>
          <cell r="AZ302">
            <v>3.3875489778631027</v>
          </cell>
          <cell r="BA302">
            <v>3.444975341957897</v>
          </cell>
          <cell r="BB302">
            <v>3.50292593949874</v>
          </cell>
          <cell r="BC302">
            <v>3.5611365798192001</v>
          </cell>
          <cell r="BD302">
            <v>3.6193615879072278</v>
          </cell>
          <cell r="BE302">
            <v>3.6777529281780348</v>
          </cell>
          <cell r="BF302">
            <v>3.7363692337950387</v>
          </cell>
          <cell r="BG302">
            <v>3.7952193708881863</v>
          </cell>
          <cell r="BH302">
            <v>3.8541345685613959</v>
          </cell>
          <cell r="BI302">
            <v>3.9130997185722753</v>
          </cell>
          <cell r="BJ302">
            <v>3.9720314123577287</v>
          </cell>
          <cell r="BK302">
            <v>4.031043175741492</v>
          </cell>
          <cell r="BL302">
            <v>4.0900875629422249</v>
          </cell>
          <cell r="BM302">
            <v>4.1491193405615494</v>
          </cell>
        </row>
        <row r="304">
          <cell r="Q304">
            <v>4.5032858617690703</v>
          </cell>
          <cell r="R304">
            <v>4.6660008712625354</v>
          </cell>
          <cell r="S304">
            <v>4.5299494498889548</v>
          </cell>
          <cell r="T304">
            <v>4.6442403834524368</v>
          </cell>
          <cell r="U304">
            <v>4.4820511099267817</v>
          </cell>
          <cell r="V304">
            <v>4.5125963001465941</v>
          </cell>
          <cell r="W304">
            <v>4.5262704316787969</v>
          </cell>
          <cell r="X304">
            <v>4.5260083551910535</v>
          </cell>
          <cell r="Y304">
            <v>4.5199554287794257</v>
          </cell>
          <cell r="Z304">
            <v>4.5575548627260334</v>
          </cell>
          <cell r="AA304">
            <v>4.5608231688378673</v>
          </cell>
          <cell r="AB304">
            <v>4.5740643595361909</v>
          </cell>
          <cell r="AC304">
            <v>4.567919338872592</v>
          </cell>
          <cell r="AD304">
            <v>4.5604127894560831</v>
          </cell>
          <cell r="AE304">
            <v>4.5754134989139397</v>
          </cell>
          <cell r="AF304">
            <v>4.5798719466552278</v>
          </cell>
          <cell r="AG304">
            <v>4.5809978083176306</v>
          </cell>
          <cell r="AH304">
            <v>4.5927170872766174</v>
          </cell>
          <cell r="AI304">
            <v>4.585802141796961</v>
          </cell>
          <cell r="AJ304">
            <v>4.5885035881442757</v>
          </cell>
          <cell r="AK304">
            <v>4.5871920450832224</v>
          </cell>
          <cell r="AL304">
            <v>4.5706617364012159</v>
          </cell>
          <cell r="AM304">
            <v>4.5744903008709086</v>
          </cell>
          <cell r="AN304">
            <v>4.5691326384054003</v>
          </cell>
          <cell r="AO304">
            <v>4.577090932782502</v>
          </cell>
          <cell r="AP304">
            <v>4.57112193532455</v>
          </cell>
          <cell r="AQ304">
            <v>4.5589096162334819</v>
          </cell>
          <cell r="AR304">
            <v>4.5532768487490394</v>
          </cell>
          <cell r="AS304">
            <v>4.5479539538444058</v>
          </cell>
          <cell r="AT304">
            <v>4.594406983924296</v>
          </cell>
          <cell r="AU304">
            <v>4.6350135388500666</v>
          </cell>
          <cell r="AV304">
            <v>4.6756545506231593</v>
          </cell>
          <cell r="AW304">
            <v>4.7183967967884319</v>
          </cell>
          <cell r="AX304">
            <v>4.7618792334992639</v>
          </cell>
          <cell r="AY304">
            <v>4.8071239007429369</v>
          </cell>
          <cell r="AZ304">
            <v>4.8506440602277223</v>
          </cell>
          <cell r="BA304">
            <v>4.8949132412440344</v>
          </cell>
          <cell r="BB304">
            <v>4.93994071737652</v>
          </cell>
          <cell r="BC304">
            <v>4.9855055101938177</v>
          </cell>
          <cell r="BD304">
            <v>5.0314077087351459</v>
          </cell>
          <cell r="BE304">
            <v>5.0778087809200878</v>
          </cell>
          <cell r="BF304">
            <v>5.124784133362529</v>
          </cell>
          <cell r="BG304">
            <v>5.1723688293800256</v>
          </cell>
          <cell r="BH304">
            <v>5.2204305879590933</v>
          </cell>
          <cell r="BI304">
            <v>5.2689883351936473</v>
          </cell>
          <cell r="BJ304">
            <v>5.3179951919902457</v>
          </cell>
          <cell r="BK304">
            <v>5.3675885993723957</v>
          </cell>
          <cell r="BL304">
            <v>5.4177503224874366</v>
          </cell>
          <cell r="BM304">
            <v>5.4684674367320962</v>
          </cell>
        </row>
        <row r="310">
          <cell r="Q310">
            <v>7.5600141063333177E-4</v>
          </cell>
          <cell r="R310">
            <v>7.5938116273642942E-4</v>
          </cell>
          <cell r="S310">
            <v>7.925433552286341E-4</v>
          </cell>
          <cell r="T310">
            <v>9.154442630758665E-4</v>
          </cell>
          <cell r="U310">
            <v>1.0074538326212796E-3</v>
          </cell>
          <cell r="V310">
            <v>1.1608582292941625E-3</v>
          </cell>
          <cell r="W310">
            <v>1.3122240121476178E-3</v>
          </cell>
          <cell r="X310">
            <v>1.4601345622769035E-3</v>
          </cell>
          <cell r="Y310">
            <v>1.6201780490605684E-3</v>
          </cell>
          <cell r="Z310">
            <v>1.7945135811579052E-3</v>
          </cell>
          <cell r="AA310">
            <v>1.9763731570126009E-3</v>
          </cell>
          <cell r="AB310">
            <v>2.1645455367757583E-3</v>
          </cell>
          <cell r="AC310">
            <v>2.3729214322862008E-3</v>
          </cell>
          <cell r="AD310">
            <v>2.6145476720079606E-3</v>
          </cell>
          <cell r="AE310">
            <v>2.8618974867264902E-3</v>
          </cell>
          <cell r="AF310">
            <v>3.1421076395341716E-3</v>
          </cell>
          <cell r="AG310">
            <v>3.443545392956166E-3</v>
          </cell>
          <cell r="AH310">
            <v>3.7771783319775275E-3</v>
          </cell>
          <cell r="AI310">
            <v>4.1446471470711829E-3</v>
          </cell>
          <cell r="AJ310">
            <v>4.5323920985292886E-3</v>
          </cell>
          <cell r="AK310">
            <v>4.9645639829993173E-3</v>
          </cell>
          <cell r="AL310">
            <v>5.4272980120993394E-3</v>
          </cell>
          <cell r="AM310">
            <v>5.9602649225211374E-3</v>
          </cell>
          <cell r="AN310">
            <v>6.5374393613628397E-3</v>
          </cell>
          <cell r="AO310">
            <v>7.1830432047316831E-3</v>
          </cell>
          <cell r="AP310">
            <v>7.86503358557431E-3</v>
          </cell>
          <cell r="AQ310">
            <v>8.6435921471279039E-3</v>
          </cell>
          <cell r="AR310">
            <v>9.4714984118757801E-3</v>
          </cell>
          <cell r="AS310">
            <v>1.0400650730146977E-2</v>
          </cell>
          <cell r="AT310">
            <v>1.0610382226840444E-2</v>
          </cell>
          <cell r="AU310">
            <v>1.0801649744213111E-2</v>
          </cell>
          <cell r="AV310">
            <v>1.0992431351893085E-2</v>
          </cell>
          <cell r="AW310">
            <v>1.1189317394698353E-2</v>
          </cell>
          <cell r="AX310">
            <v>1.1388196501056868E-2</v>
          </cell>
          <cell r="AY310">
            <v>1.15926631353387E-2</v>
          </cell>
          <cell r="AZ310">
            <v>1.1790681627474899E-2</v>
          </cell>
          <cell r="BA310">
            <v>1.1990514059367454E-2</v>
          </cell>
          <cell r="BB310">
            <v>1.2192192463985004E-2</v>
          </cell>
          <cell r="BC310">
            <v>1.2394809154814532E-2</v>
          </cell>
          <cell r="BD310">
            <v>1.2597481502673927E-2</v>
          </cell>
          <cell r="BE310">
            <v>1.2800717634501029E-2</v>
          </cell>
          <cell r="BF310">
            <v>1.300472709128766E-2</v>
          </cell>
          <cell r="BG310">
            <v>1.3209558227854043E-2</v>
          </cell>
          <cell r="BH310">
            <v>1.3414620616826765E-2</v>
          </cell>
          <cell r="BI310">
            <v>1.3619855415919344E-2</v>
          </cell>
          <cell r="BJ310">
            <v>1.3824970762105888E-2</v>
          </cell>
          <cell r="BK310">
            <v>1.4030364464642181E-2</v>
          </cell>
          <cell r="BL310">
            <v>1.4235873433559164E-2</v>
          </cell>
          <cell r="BM310">
            <v>1.4441338891166734E-2</v>
          </cell>
        </row>
        <row r="312">
          <cell r="Q312">
            <v>1.5265421513867523</v>
          </cell>
          <cell r="R312">
            <v>1.5753735711035755</v>
          </cell>
          <cell r="S312">
            <v>1.6199544565519459</v>
          </cell>
          <cell r="T312">
            <v>1.6649008781634724</v>
          </cell>
          <cell r="U312">
            <v>1.700062904915689</v>
          </cell>
          <cell r="V312">
            <v>1.7537283007026254</v>
          </cell>
          <cell r="W312">
            <v>1.8029776131710982</v>
          </cell>
          <cell r="X312">
            <v>1.8419788264829091</v>
          </cell>
          <cell r="Y312">
            <v>1.8849554383964371</v>
          </cell>
          <cell r="Z312">
            <v>1.9441343202776291</v>
          </cell>
          <cell r="AA312">
            <v>1.9912086978087939</v>
          </cell>
          <cell r="AB312">
            <v>2.0477207977415817</v>
          </cell>
          <cell r="AC312">
            <v>2.0949677210993158</v>
          </cell>
          <cell r="AD312">
            <v>2.1431657017800818</v>
          </cell>
          <cell r="AE312">
            <v>2.1969512365980473</v>
          </cell>
          <cell r="AF312">
            <v>2.2457511023552152</v>
          </cell>
          <cell r="AG312">
            <v>2.2970300031721833</v>
          </cell>
          <cell r="AH312">
            <v>2.3536851820237987</v>
          </cell>
          <cell r="AI312">
            <v>2.4053950771304757</v>
          </cell>
          <cell r="AJ312">
            <v>2.4587766539328997</v>
          </cell>
          <cell r="AK312">
            <v>2.5118367170930429</v>
          </cell>
          <cell r="AL312">
            <v>2.55394066558874</v>
          </cell>
          <cell r="AM312">
            <v>2.6082607620176055</v>
          </cell>
          <cell r="AN312">
            <v>2.6550662301466739</v>
          </cell>
          <cell r="AO312">
            <v>2.7139435265496132</v>
          </cell>
          <cell r="AP312">
            <v>2.7620302260395109</v>
          </cell>
          <cell r="AQ312">
            <v>2.8092277631534235</v>
          </cell>
          <cell r="AR312">
            <v>2.8583764650583658</v>
          </cell>
          <cell r="AS312">
            <v>2.9078229892238228</v>
          </cell>
          <cell r="AT312">
            <v>2.9663904734423761</v>
          </cell>
          <cell r="AU312">
            <v>3.0197346484889045</v>
          </cell>
          <cell r="AV312">
            <v>3.073099115220959</v>
          </cell>
          <cell r="AW312">
            <v>3.1281889186041569</v>
          </cell>
          <cell r="AX312">
            <v>3.1837967841733175</v>
          </cell>
          <cell r="AY312">
            <v>3.2409387555035996</v>
          </cell>
          <cell r="AZ312">
            <v>3.2962874176646992</v>
          </cell>
          <cell r="BA312">
            <v>3.3521660505068698</v>
          </cell>
          <cell r="BB312">
            <v>3.4085537718239749</v>
          </cell>
          <cell r="BC312">
            <v>3.4651950186978042</v>
          </cell>
          <cell r="BD312">
            <v>3.5218518782823907</v>
          </cell>
          <cell r="BE312">
            <v>3.578670874495717</v>
          </cell>
          <cell r="BF312">
            <v>3.6357083627277116</v>
          </cell>
          <cell r="BG312">
            <v>3.6929729608322814</v>
          </cell>
          <cell r="BH312">
            <v>3.750300642062744</v>
          </cell>
          <cell r="BI312">
            <v>3.8076769744623298</v>
          </cell>
          <cell r="BJ312">
            <v>3.8650209712086969</v>
          </cell>
          <cell r="BK312">
            <v>3.9224430634007605</v>
          </cell>
          <cell r="BL312">
            <v>3.9798968516280602</v>
          </cell>
          <cell r="BM312">
            <v>4.0373382634311135</v>
          </cell>
        </row>
        <row r="321">
          <cell r="M321">
            <v>832528</v>
          </cell>
          <cell r="N321">
            <v>996503</v>
          </cell>
          <cell r="O321">
            <v>962520</v>
          </cell>
          <cell r="P321">
            <v>846715</v>
          </cell>
          <cell r="Q321">
            <v>858097.60836248577</v>
          </cell>
          <cell r="R321">
            <v>869383.14962241892</v>
          </cell>
          <cell r="S321">
            <v>880564.89824591228</v>
          </cell>
          <cell r="T321">
            <v>891640.75548480288</v>
          </cell>
          <cell r="U321">
            <v>902598.31964539818</v>
          </cell>
          <cell r="V321">
            <v>913433.44093019364</v>
          </cell>
          <cell r="W321">
            <v>924138.34443122055</v>
          </cell>
          <cell r="X321">
            <v>934711.50378617854</v>
          </cell>
          <cell r="Y321">
            <v>945141.04198841611</v>
          </cell>
          <cell r="Z321">
            <v>955421.37827577163</v>
          </cell>
          <cell r="AA321">
            <v>965545.3101261392</v>
          </cell>
          <cell r="AB321">
            <v>975504.49024568766</v>
          </cell>
          <cell r="AC321">
            <v>985294.81653573434</v>
          </cell>
          <cell r="AD321">
            <v>994909.13417299511</v>
          </cell>
          <cell r="AE321">
            <v>1004343.2456611433</v>
          </cell>
          <cell r="AF321">
            <v>1013589.0898992791</v>
          </cell>
          <cell r="AG321">
            <v>1022643.4710663354</v>
          </cell>
          <cell r="AH321">
            <v>1031500.4268095758</v>
          </cell>
          <cell r="AI321">
            <v>1040155.8073314953</v>
          </cell>
          <cell r="AJ321">
            <v>1048608.5155591907</v>
          </cell>
          <cell r="AK321">
            <v>1056855.6418645263</v>
          </cell>
          <cell r="AL321">
            <v>1064892.0824735595</v>
          </cell>
          <cell r="AM321">
            <v>1072716.7880122089</v>
          </cell>
          <cell r="AN321">
            <v>1080324.6547065317</v>
          </cell>
          <cell r="AO321">
            <v>1087714.3946883371</v>
          </cell>
          <cell r="AP321">
            <v>1094887.2004281722</v>
          </cell>
          <cell r="AQ321">
            <v>1101836.9187780125</v>
          </cell>
          <cell r="AR321">
            <v>1108565.4099919121</v>
          </cell>
          <cell r="AS321">
            <v>1115075.0113121439</v>
          </cell>
          <cell r="AT321">
            <v>1121361.3328297867</v>
          </cell>
          <cell r="AU321">
            <v>1127420.1149176266</v>
          </cell>
          <cell r="AV321">
            <v>1133247.2330215694</v>
          </cell>
          <cell r="AW321">
            <v>1138838.7023229252</v>
          </cell>
          <cell r="AX321">
            <v>1144190.6822642193</v>
          </cell>
          <cell r="AY321">
            <v>1149299.4809313586</v>
          </cell>
          <cell r="AZ321">
            <v>1154161.5592851781</v>
          </cell>
          <cell r="BA321">
            <v>1158773.535235598</v>
          </cell>
          <cell r="BB321">
            <v>1163132.1875518465</v>
          </cell>
          <cell r="BC321">
            <v>1167234.4596024374</v>
          </cell>
          <cell r="BD321">
            <v>1171077.4629188385</v>
          </cell>
          <cell r="BE321">
            <v>1174658.4805770312</v>
          </cell>
          <cell r="BF321">
            <v>1177974.9703914309</v>
          </cell>
          <cell r="BG321">
            <v>1181024.5679159248</v>
          </cell>
          <cell r="BH321">
            <v>1183805.0892470789</v>
          </cell>
          <cell r="BI321">
            <v>1186314.5336248726</v>
          </cell>
          <cell r="BJ321">
            <v>1188551.0858266337</v>
          </cell>
          <cell r="BK321">
            <v>1190513.1183501736</v>
          </cell>
          <cell r="BL321">
            <v>1192199.1933824543</v>
          </cell>
          <cell r="BM321">
            <v>1193608.0645504659</v>
          </cell>
        </row>
        <row r="322">
          <cell r="M322">
            <v>283975.72000000003</v>
          </cell>
          <cell r="N322">
            <v>301437.08</v>
          </cell>
          <cell r="O322">
            <v>303514.68000000005</v>
          </cell>
          <cell r="P322">
            <v>284685.10000000003</v>
          </cell>
          <cell r="Q322">
            <v>288512.19530353794</v>
          </cell>
          <cell r="R322">
            <v>292306.6544097758</v>
          </cell>
          <cell r="S322">
            <v>296066.21603919548</v>
          </cell>
          <cell r="T322">
            <v>299790.17454428785</v>
          </cell>
          <cell r="U322">
            <v>303474.36018977128</v>
          </cell>
          <cell r="V322">
            <v>307117.37771807081</v>
          </cell>
          <cell r="W322">
            <v>310716.61302591371</v>
          </cell>
          <cell r="X322">
            <v>314271.55291511159</v>
          </cell>
          <cell r="Y322">
            <v>317778.20406226005</v>
          </cell>
          <cell r="Z322">
            <v>321234.69008648238</v>
          </cell>
          <cell r="AA322">
            <v>324638.58933382662</v>
          </cell>
          <cell r="AB322">
            <v>327987.09525169944</v>
          </cell>
          <cell r="AC322">
            <v>331278.82861996925</v>
          </cell>
          <cell r="AD322">
            <v>334511.38382212742</v>
          </cell>
          <cell r="AE322">
            <v>337683.34956315556</v>
          </cell>
          <cell r="AF322">
            <v>340792.01551512058</v>
          </cell>
          <cell r="AG322">
            <v>343836.30716931541</v>
          </cell>
          <cell r="AH322">
            <v>346814.21984531614</v>
          </cell>
          <cell r="AI322">
            <v>349724.35828554776</v>
          </cell>
          <cell r="AJ322">
            <v>352566.35362881236</v>
          </cell>
          <cell r="AK322">
            <v>355339.22759106307</v>
          </cell>
          <cell r="AL322">
            <v>358041.26416585705</v>
          </cell>
          <cell r="AM322">
            <v>360672.11052943976</v>
          </cell>
          <cell r="AN322">
            <v>363230.0506753684</v>
          </cell>
          <cell r="AO322">
            <v>365714.65159267146</v>
          </cell>
          <cell r="AP322">
            <v>368126.31421743362</v>
          </cell>
          <cell r="AQ322">
            <v>370462.9697194575</v>
          </cell>
          <cell r="AR322">
            <v>372725.24355903536</v>
          </cell>
          <cell r="AS322">
            <v>374913.92157089332</v>
          </cell>
          <cell r="AT322">
            <v>377027.52776646358</v>
          </cell>
          <cell r="AU322">
            <v>379064.62996089138</v>
          </cell>
          <cell r="AV322">
            <v>381023.84138401813</v>
          </cell>
          <cell r="AW322">
            <v>382903.8222479492</v>
          </cell>
          <cell r="AX322">
            <v>384703.28126873577</v>
          </cell>
          <cell r="AY322">
            <v>386420.97713976016</v>
          </cell>
          <cell r="AZ322">
            <v>388055.71995447931</v>
          </cell>
          <cell r="BA322">
            <v>389606.3725762504</v>
          </cell>
          <cell r="BB322">
            <v>391071.85195303772</v>
          </cell>
          <cell r="BC322">
            <v>392451.1303748794</v>
          </cell>
          <cell r="BD322">
            <v>393743.23667207494</v>
          </cell>
          <cell r="BE322">
            <v>394947.25735214358</v>
          </cell>
          <cell r="BF322">
            <v>396062.33767369372</v>
          </cell>
          <cell r="BG322">
            <v>397087.68265544117</v>
          </cell>
          <cell r="BH322">
            <v>398022.5580187118</v>
          </cell>
          <cell r="BI322">
            <v>398866.29106186877</v>
          </cell>
          <cell r="BJ322">
            <v>399618.27146520826</v>
          </cell>
          <cell r="BK322">
            <v>400277.9520249801</v>
          </cell>
          <cell r="BL322">
            <v>400844.84931529895</v>
          </cell>
          <cell r="BM322">
            <v>401318.54427682969</v>
          </cell>
        </row>
        <row r="323">
          <cell r="M323">
            <v>1257606.76</v>
          </cell>
          <cell r="N323">
            <v>1334935.6399999999</v>
          </cell>
          <cell r="O323">
            <v>1344136.44</v>
          </cell>
          <cell r="P323">
            <v>1260748.3</v>
          </cell>
          <cell r="Q323">
            <v>1277696.8649156678</v>
          </cell>
          <cell r="R323">
            <v>1294500.8981004355</v>
          </cell>
          <cell r="S323">
            <v>1311150.3853164369</v>
          </cell>
          <cell r="T323">
            <v>1327642.2015532744</v>
          </cell>
          <cell r="U323">
            <v>1343957.8808404154</v>
          </cell>
          <cell r="V323">
            <v>1360091.2441800276</v>
          </cell>
          <cell r="W323">
            <v>1376030.7148290463</v>
          </cell>
          <cell r="X323">
            <v>1391774.0200526367</v>
          </cell>
          <cell r="Y323">
            <v>1407303.4751328656</v>
          </cell>
          <cell r="Z323">
            <v>1422610.7703829932</v>
          </cell>
          <cell r="AA323">
            <v>1437685.1813355177</v>
          </cell>
          <cell r="AB323">
            <v>1452514.2789718115</v>
          </cell>
          <cell r="AC323">
            <v>1467091.9553170064</v>
          </cell>
          <cell r="AD323">
            <v>1481407.5569265641</v>
          </cell>
          <cell r="AE323">
            <v>1495454.8337796887</v>
          </cell>
          <cell r="AF323">
            <v>1509221.7829955339</v>
          </cell>
          <cell r="AG323">
            <v>1522703.6460355397</v>
          </cell>
          <cell r="AH323">
            <v>1535891.5450292572</v>
          </cell>
          <cell r="AI323">
            <v>1548779.3009788545</v>
          </cell>
          <cell r="AJ323">
            <v>1561365.2803561692</v>
          </cell>
          <cell r="AK323">
            <v>1573645.1507604222</v>
          </cell>
          <cell r="AL323">
            <v>1585611.3127345098</v>
          </cell>
          <cell r="AM323">
            <v>1597262.2037732333</v>
          </cell>
          <cell r="AN323">
            <v>1608590.2244194888</v>
          </cell>
          <cell r="AO323">
            <v>1619593.4570532595</v>
          </cell>
          <cell r="AP323">
            <v>1630273.6772486349</v>
          </cell>
          <cell r="AQ323">
            <v>1640621.7230433119</v>
          </cell>
          <cell r="AR323">
            <v>1650640.3643328708</v>
          </cell>
          <cell r="AS323">
            <v>1660333.0812425276</v>
          </cell>
          <cell r="AT323">
            <v>1669693.3372514816</v>
          </cell>
          <cell r="AU323">
            <v>1678714.7898268045</v>
          </cell>
          <cell r="AV323">
            <v>1687391.2975577945</v>
          </cell>
          <cell r="AW323">
            <v>1695716.9270980607</v>
          </cell>
          <cell r="AX323">
            <v>1703685.9599044013</v>
          </cell>
          <cell r="AY323">
            <v>1711292.8987617949</v>
          </cell>
          <cell r="AZ323">
            <v>1718532.4740841228</v>
          </cell>
          <cell r="BA323">
            <v>1725399.6499805376</v>
          </cell>
          <cell r="BB323">
            <v>1731889.6300777385</v>
          </cell>
          <cell r="BC323">
            <v>1737997.8630887517</v>
          </cell>
          <cell r="BD323">
            <v>1743720.0481191892</v>
          </cell>
          <cell r="BE323">
            <v>1749052.1397023504</v>
          </cell>
          <cell r="BF323">
            <v>1753990.3525549297</v>
          </cell>
          <cell r="BG323">
            <v>1758531.1660455253</v>
          </cell>
          <cell r="BH323">
            <v>1762671.3283685809</v>
          </cell>
          <cell r="BI323">
            <v>1766407.8604168475</v>
          </cell>
          <cell r="BJ323">
            <v>1769738.0593459224</v>
          </cell>
          <cell r="BK323">
            <v>1772659.5018249119</v>
          </cell>
          <cell r="BL323">
            <v>1775170.0469677527</v>
          </cell>
          <cell r="BM323">
            <v>1777267.838940246</v>
          </cell>
        </row>
        <row r="324">
          <cell r="M324">
            <v>1906694.1199999999</v>
          </cell>
          <cell r="N324">
            <v>2023934.68</v>
          </cell>
          <cell r="O324">
            <v>2037884.2799999998</v>
          </cell>
          <cell r="P324">
            <v>1911457.0999999999</v>
          </cell>
          <cell r="Q324">
            <v>1937153.3113237543</v>
          </cell>
          <cell r="R324">
            <v>1962630.3938942084</v>
          </cell>
          <cell r="S324">
            <v>1987873.1648345976</v>
          </cell>
          <cell r="T324">
            <v>2012876.886225932</v>
          </cell>
          <cell r="U324">
            <v>2037613.5612741779</v>
          </cell>
          <cell r="V324">
            <v>2062073.8218213317</v>
          </cell>
          <cell r="W324">
            <v>2086240.116031134</v>
          </cell>
          <cell r="X324">
            <v>2110108.9981443197</v>
          </cell>
          <cell r="Y324">
            <v>2133653.6558466023</v>
          </cell>
          <cell r="Z324">
            <v>2156861.4905806668</v>
          </cell>
          <cell r="AA324">
            <v>2179716.2426699782</v>
          </cell>
          <cell r="AB324">
            <v>2202199.0681185527</v>
          </cell>
          <cell r="AC324">
            <v>2224300.7064483641</v>
          </cell>
          <cell r="AD324">
            <v>2246005.0056628548</v>
          </cell>
          <cell r="AE324">
            <v>2267302.4899240434</v>
          </cell>
          <cell r="AF324">
            <v>2288174.9613158088</v>
          </cell>
          <cell r="AG324">
            <v>2308615.2052796884</v>
          </cell>
          <cell r="AH324">
            <v>2328609.7618185505</v>
          </cell>
          <cell r="AI324">
            <v>2348149.2627743916</v>
          </cell>
          <cell r="AJ324">
            <v>2367231.2315077395</v>
          </cell>
          <cell r="AK324">
            <v>2385849.0995399943</v>
          </cell>
          <cell r="AL324">
            <v>2403991.3451136108</v>
          </cell>
          <cell r="AM324">
            <v>2421655.5992690949</v>
          </cell>
          <cell r="AN324">
            <v>2438830.3402489014</v>
          </cell>
          <cell r="AO324">
            <v>2455512.6606936506</v>
          </cell>
          <cell r="AP324">
            <v>2471705.2526027681</v>
          </cell>
          <cell r="AQ324">
            <v>2487394.2252592142</v>
          </cell>
          <cell r="AR324">
            <v>2502583.778182094</v>
          </cell>
          <cell r="AS324">
            <v>2517279.1876902832</v>
          </cell>
          <cell r="AT324">
            <v>2531470.5435748263</v>
          </cell>
          <cell r="AU324">
            <v>2545148.2297374127</v>
          </cell>
          <cell r="AV324">
            <v>2558302.935006978</v>
          </cell>
          <cell r="AW324">
            <v>2570925.663664801</v>
          </cell>
          <cell r="AX324">
            <v>2583007.7456615111</v>
          </cell>
          <cell r="AY324">
            <v>2594540.8465098175</v>
          </cell>
          <cell r="AZ324">
            <v>2605516.9768372178</v>
          </cell>
          <cell r="BA324">
            <v>2615928.5015833951</v>
          </cell>
          <cell r="BB324">
            <v>2625768.1488275384</v>
          </cell>
          <cell r="BC324">
            <v>2635029.0182313323</v>
          </cell>
          <cell r="BD324">
            <v>2643704.5890839309</v>
          </cell>
          <cell r="BE324">
            <v>2651788.7279358204</v>
          </cell>
          <cell r="BF324">
            <v>2659275.6958090859</v>
          </cell>
          <cell r="BG324">
            <v>2666160.1549722473</v>
          </cell>
          <cell r="BH324">
            <v>2672437.1752684931</v>
          </cell>
          <cell r="BI324">
            <v>2678102.2399868327</v>
          </cell>
          <cell r="BJ324">
            <v>2683151.251266398</v>
          </cell>
          <cell r="BK324">
            <v>2687580.535024866</v>
          </cell>
          <cell r="BL324">
            <v>2691386.8454027213</v>
          </cell>
          <cell r="BM324">
            <v>2694567.3687158562</v>
          </cell>
        </row>
        <row r="343">
          <cell r="M343">
            <v>3.0943149999999999</v>
          </cell>
          <cell r="N343">
            <v>2.9013369999999998</v>
          </cell>
          <cell r="O343">
            <v>2.9091149999999999</v>
          </cell>
          <cell r="P343">
            <v>3.0226899999999999</v>
          </cell>
          <cell r="Q343">
            <v>3.0633248021131103</v>
          </cell>
          <cell r="R343">
            <v>3.1036130841336096</v>
          </cell>
          <cell r="S343">
            <v>3.1435308365612236</v>
          </cell>
          <cell r="T343">
            <v>3.1830705670696262</v>
          </cell>
          <cell r="U343">
            <v>3.222188002821432</v>
          </cell>
          <cell r="V343">
            <v>3.2608683294441305</v>
          </cell>
          <cell r="W343">
            <v>3.2990837912742843</v>
          </cell>
          <cell r="X343">
            <v>3.3368289393472943</v>
          </cell>
          <cell r="Y343">
            <v>3.3740613739073542</v>
          </cell>
          <cell r="Z343">
            <v>3.4107611721776423</v>
          </cell>
          <cell r="AA343">
            <v>3.4469026218564456</v>
          </cell>
          <cell r="AB343">
            <v>3.4824559239186006</v>
          </cell>
          <cell r="AC343">
            <v>3.5174064342717433</v>
          </cell>
          <cell r="AD343">
            <v>3.5517286108943042</v>
          </cell>
          <cell r="AE343">
            <v>3.5854074691336302</v>
          </cell>
          <cell r="AF343">
            <v>3.6184142316454206</v>
          </cell>
          <cell r="AG343">
            <v>3.6507374896600417</v>
          </cell>
          <cell r="AH343">
            <v>3.6823559581595195</v>
          </cell>
          <cell r="AI343">
            <v>3.7132548227713444</v>
          </cell>
          <cell r="AJ343">
            <v>3.743430167052209</v>
          </cell>
          <cell r="AK343">
            <v>3.7728716039133428</v>
          </cell>
          <cell r="AL343">
            <v>3.80156091337936</v>
          </cell>
          <cell r="AM343">
            <v>3.8294943492870979</v>
          </cell>
          <cell r="AN343">
            <v>3.8566536916611702</v>
          </cell>
          <cell r="AO343">
            <v>3.8830343429376959</v>
          </cell>
          <cell r="AP343">
            <v>3.9086405601202681</v>
          </cell>
          <cell r="AQ343">
            <v>3.9334503770703391</v>
          </cell>
          <cell r="AR343">
            <v>3.9574704347135157</v>
          </cell>
          <cell r="AS343">
            <v>3.980709076776844</v>
          </cell>
          <cell r="AT343">
            <v>4.003150631713468</v>
          </cell>
          <cell r="AU343">
            <v>4.0247798930695238</v>
          </cell>
          <cell r="AV343">
            <v>4.0455821365890161</v>
          </cell>
          <cell r="AW343">
            <v>4.0655431368577197</v>
          </cell>
          <cell r="AX343">
            <v>4.0846491834598817</v>
          </cell>
          <cell r="AY343">
            <v>4.1028870966221325</v>
          </cell>
          <cell r="AZ343">
            <v>4.1202442423196892</v>
          </cell>
          <cell r="BA343">
            <v>4.1367085468207021</v>
          </cell>
          <cell r="BB343">
            <v>4.1522685106453681</v>
          </cell>
          <cell r="BC343">
            <v>4.1669132219172837</v>
          </cell>
          <cell r="BD343">
            <v>4.1806323690854006</v>
          </cell>
          <cell r="BE343">
            <v>4.1934162529958572</v>
          </cell>
          <cell r="BF343">
            <v>4.2052557982939653</v>
          </cell>
          <cell r="BG343">
            <v>4.2161425641376225</v>
          </cell>
          <cell r="BH343">
            <v>4.226068754204487</v>
          </cell>
          <cell r="BI343">
            <v>4.2350272259763511</v>
          </cell>
          <cell r="BJ343">
            <v>4.243011499285247</v>
          </cell>
          <cell r="BK343">
            <v>4.2500157641070331</v>
          </cell>
          <cell r="BL343">
            <v>4.2560348875893439</v>
          </cell>
          <cell r="BM343">
            <v>4.2610644203020476</v>
          </cell>
        </row>
        <row r="352">
          <cell r="M352">
            <v>1.3110481641332572</v>
          </cell>
          <cell r="N352">
            <v>1.4842274441059415</v>
          </cell>
          <cell r="O352">
            <v>1.4904615321154371</v>
          </cell>
          <cell r="P352">
            <v>1.3454671170381349</v>
          </cell>
          <cell r="Q352">
            <v>1.3454671170381349</v>
          </cell>
          <cell r="R352">
            <v>1.3454671170381349</v>
          </cell>
          <cell r="S352">
            <v>1.3454671170381349</v>
          </cell>
          <cell r="T352">
            <v>1.3454671170381349</v>
          </cell>
          <cell r="U352">
            <v>1.3454671170381349</v>
          </cell>
          <cell r="V352">
            <v>1.3454671170381349</v>
          </cell>
          <cell r="W352">
            <v>1.3454671170381349</v>
          </cell>
          <cell r="X352">
            <v>1.3454671170381349</v>
          </cell>
          <cell r="Y352">
            <v>1.3454671170381349</v>
          </cell>
          <cell r="Z352">
            <v>1.3454671170381349</v>
          </cell>
          <cell r="AA352">
            <v>1.3454671170381349</v>
          </cell>
          <cell r="AB352">
            <v>1.3454671170381349</v>
          </cell>
          <cell r="AC352">
            <v>1.3454671170381349</v>
          </cell>
          <cell r="AD352">
            <v>1.3454671170381349</v>
          </cell>
          <cell r="AE352">
            <v>1.3454671170381349</v>
          </cell>
          <cell r="AF352">
            <v>1.3454671170381349</v>
          </cell>
          <cell r="AG352">
            <v>1.3454671170381349</v>
          </cell>
          <cell r="AH352">
            <v>1.3454671170381349</v>
          </cell>
          <cell r="AI352">
            <v>1.3454671170381349</v>
          </cell>
          <cell r="AJ352">
            <v>1.3454671170381349</v>
          </cell>
          <cell r="AK352">
            <v>1.3454671170381349</v>
          </cell>
          <cell r="AL352">
            <v>1.3454671170381349</v>
          </cell>
          <cell r="AM352">
            <v>1.3454671170381349</v>
          </cell>
          <cell r="AN352">
            <v>1.3454671170381349</v>
          </cell>
          <cell r="AO352">
            <v>1.3454671170381349</v>
          </cell>
          <cell r="AP352">
            <v>1.3454671170381349</v>
          </cell>
          <cell r="AQ352">
            <v>1.3454671170381349</v>
          </cell>
          <cell r="AR352">
            <v>1.3454671170381349</v>
          </cell>
          <cell r="AS352">
            <v>1.3454671170381349</v>
          </cell>
          <cell r="AT352">
            <v>1.3454671170381349</v>
          </cell>
          <cell r="AU352">
            <v>1.3454671170381349</v>
          </cell>
          <cell r="AV352">
            <v>1.3454671170381349</v>
          </cell>
          <cell r="AW352">
            <v>1.3454671170381349</v>
          </cell>
          <cell r="AX352">
            <v>1.3454671170381349</v>
          </cell>
          <cell r="AY352">
            <v>1.3454671170381349</v>
          </cell>
          <cell r="AZ352">
            <v>1.3454671170381349</v>
          </cell>
          <cell r="BA352">
            <v>1.3454671170381349</v>
          </cell>
          <cell r="BB352">
            <v>1.3454671170381349</v>
          </cell>
          <cell r="BC352">
            <v>1.3454671170381349</v>
          </cell>
          <cell r="BD352">
            <v>1.3454671170381349</v>
          </cell>
          <cell r="BE352">
            <v>1.3454671170381349</v>
          </cell>
          <cell r="BF352">
            <v>1.3454671170381349</v>
          </cell>
          <cell r="BG352">
            <v>1.3454671170381349</v>
          </cell>
          <cell r="BH352">
            <v>1.3454671170381349</v>
          </cell>
          <cell r="BI352">
            <v>1.3454671170381349</v>
          </cell>
          <cell r="BJ352">
            <v>1.3454671170381349</v>
          </cell>
          <cell r="BK352">
            <v>1.3454671170381349</v>
          </cell>
          <cell r="BL352">
            <v>1.3454671170381349</v>
          </cell>
          <cell r="BM352">
            <v>1.3454671170381349</v>
          </cell>
        </row>
        <row r="367">
          <cell r="D367" t="str">
            <v>Vacuno carne (Mton)</v>
          </cell>
          <cell r="M367">
            <v>0.213424</v>
          </cell>
          <cell r="N367">
            <v>0.228878</v>
          </cell>
          <cell r="O367">
            <v>0.23342499999999999</v>
          </cell>
          <cell r="P367">
            <v>0.23972747499999997</v>
          </cell>
          <cell r="Q367">
            <v>0.24715902672499995</v>
          </cell>
          <cell r="R367">
            <v>0.25457379752674997</v>
          </cell>
          <cell r="S367">
            <v>0.26144729005997219</v>
          </cell>
          <cell r="T367">
            <v>0.26746057773135151</v>
          </cell>
          <cell r="U367">
            <v>0.27597872264143797</v>
          </cell>
          <cell r="V367">
            <v>0.28383355305915398</v>
          </cell>
          <cell r="W367">
            <v>0.29006647319542056</v>
          </cell>
          <cell r="X367">
            <v>0.29697597961882627</v>
          </cell>
          <cell r="Y367">
            <v>0.30638364491023357</v>
          </cell>
          <cell r="Z367">
            <v>0.31394170759498496</v>
          </cell>
          <cell r="AA367">
            <v>0.32301912247316894</v>
          </cell>
          <cell r="AB367">
            <v>0.33066387381572859</v>
          </cell>
          <cell r="AC367">
            <v>0.33848227675354581</v>
          </cell>
          <cell r="AD367">
            <v>0.34712639225924968</v>
          </cell>
          <cell r="AE367">
            <v>0.35500312352397206</v>
          </cell>
          <cell r="AF367">
            <v>0.36331977785278396</v>
          </cell>
          <cell r="AG367">
            <v>0.3724794101505477</v>
          </cell>
          <cell r="AH367">
            <v>0.3809401481285245</v>
          </cell>
          <cell r="AI367">
            <v>0.38963539206405096</v>
          </cell>
          <cell r="AJ367">
            <v>0.39831682280976782</v>
          </cell>
          <cell r="AK367">
            <v>0.40528450997302701</v>
          </cell>
          <cell r="AL367">
            <v>0.41416689776865412</v>
          </cell>
          <cell r="AM367">
            <v>0.42186654051948042</v>
          </cell>
          <cell r="AN367">
            <v>0.43151095270342299</v>
          </cell>
          <cell r="AO367">
            <v>0.43946382011874402</v>
          </cell>
          <cell r="AP367">
            <v>0.4473389333797429</v>
          </cell>
          <cell r="AQ367">
            <v>0.45550425241712644</v>
          </cell>
          <cell r="AR367">
            <v>0.46373058985714866</v>
          </cell>
          <cell r="AS367">
            <v>0.46373058985714866</v>
          </cell>
          <cell r="AT367">
            <v>0.47306979873329086</v>
          </cell>
          <cell r="AU367">
            <v>0.48157760067975813</v>
          </cell>
          <cell r="AV367">
            <v>0.49008980195185725</v>
          </cell>
          <cell r="AW367">
            <v>0.49887561582134687</v>
          </cell>
          <cell r="AX367">
            <v>0.50774328961664927</v>
          </cell>
          <cell r="AY367">
            <v>0.51685563790788669</v>
          </cell>
          <cell r="AZ367">
            <v>0.52568226339981861</v>
          </cell>
          <cell r="BA367">
            <v>0.53459372748593093</v>
          </cell>
          <cell r="BB367">
            <v>0.54358654249162242</v>
          </cell>
          <cell r="BC367">
            <v>0.55261971112108832</v>
          </cell>
          <cell r="BD367">
            <v>0.56165510935095975</v>
          </cell>
          <cell r="BE367">
            <v>0.57071631912743648</v>
          </cell>
          <cell r="BF367">
            <v>0.5798124391865831</v>
          </cell>
          <cell r="BG367">
            <v>0.5889448453807602</v>
          </cell>
          <cell r="BH367">
            <v>0.59808734772209526</v>
          </cell>
          <cell r="BI367">
            <v>0.60723760170277186</v>
          </cell>
          <cell r="BJ367">
            <v>0.61638266392255536</v>
          </cell>
          <cell r="BK367">
            <v>0.6255401513996397</v>
          </cell>
          <cell r="BL367">
            <v>0.63470270146387997</v>
          </cell>
          <cell r="BM367">
            <v>0.64386329476429527</v>
          </cell>
        </row>
        <row r="368">
          <cell r="D368" t="str">
            <v>Vacuno leche (Mton)</v>
          </cell>
          <cell r="M368">
            <v>1.8666670000000001</v>
          </cell>
          <cell r="N368">
            <v>1.851925</v>
          </cell>
          <cell r="O368">
            <v>1.7874890000000001</v>
          </cell>
          <cell r="P368">
            <v>1.8357512030000001</v>
          </cell>
          <cell r="Q368">
            <v>1.8926594902929998</v>
          </cell>
          <cell r="R368">
            <v>1.9494392750017899</v>
          </cell>
          <cell r="S368">
            <v>2.0020741354268381</v>
          </cell>
          <cell r="T368">
            <v>2.048121840541655</v>
          </cell>
          <cell r="U368">
            <v>2.1133508876753617</v>
          </cell>
          <cell r="V368">
            <v>2.1735004987647168</v>
          </cell>
          <cell r="W368">
            <v>2.221230074351972</v>
          </cell>
          <cell r="X368">
            <v>2.2741407168592742</v>
          </cell>
          <cell r="Y368">
            <v>2.3461814075482423</v>
          </cell>
          <cell r="Z368">
            <v>2.4040584726025576</v>
          </cell>
          <cell r="AA368">
            <v>2.4735702183161279</v>
          </cell>
          <cell r="AB368">
            <v>2.5321111155317673</v>
          </cell>
          <cell r="AC368">
            <v>2.5919817774099552</v>
          </cell>
          <cell r="AD368">
            <v>2.6581754643808244</v>
          </cell>
          <cell r="AE368">
            <v>2.7184927846834794</v>
          </cell>
          <cell r="AF368">
            <v>2.7821788856990248</v>
          </cell>
          <cell r="AG368">
            <v>2.8523202243572547</v>
          </cell>
          <cell r="AH368">
            <v>2.917109668793437</v>
          </cell>
          <cell r="AI368">
            <v>2.9836948798336866</v>
          </cell>
          <cell r="AJ368">
            <v>3.0501743141797535</v>
          </cell>
          <cell r="AK368">
            <v>3.1035304849402419</v>
          </cell>
          <cell r="AL368">
            <v>3.1715487798033357</v>
          </cell>
          <cell r="AM368">
            <v>3.2305100166932648</v>
          </cell>
          <cell r="AN368">
            <v>3.3043636343017617</v>
          </cell>
          <cell r="AO368">
            <v>3.3652639792662891</v>
          </cell>
          <cell r="AP368">
            <v>3.42556890944853</v>
          </cell>
          <cell r="AQ368">
            <v>3.4880961364414129</v>
          </cell>
          <cell r="AR368">
            <v>3.5510906215408147</v>
          </cell>
          <cell r="AS368">
            <v>3.5510906215408147</v>
          </cell>
          <cell r="AT368">
            <v>3.6226070963605919</v>
          </cell>
          <cell r="AU368">
            <v>3.6877569406081614</v>
          </cell>
          <cell r="AV368">
            <v>3.7529404733902676</v>
          </cell>
          <cell r="AW368">
            <v>3.8202192380802544</v>
          </cell>
          <cell r="AX368">
            <v>3.8881248581496184</v>
          </cell>
          <cell r="AY368">
            <v>3.9579041120202652</v>
          </cell>
          <cell r="AZ368">
            <v>4.0254953981890464</v>
          </cell>
          <cell r="BA368">
            <v>4.0937363493631747</v>
          </cell>
          <cell r="BB368">
            <v>4.1626002581206283</v>
          </cell>
          <cell r="BC368">
            <v>4.2317731811593573</v>
          </cell>
          <cell r="BD368">
            <v>4.3009631777172013</v>
          </cell>
          <cell r="BE368">
            <v>4.3703508302914527</v>
          </cell>
          <cell r="BF368">
            <v>4.4400058138981953</v>
          </cell>
          <cell r="BG368">
            <v>4.5099386643453343</v>
          </cell>
          <cell r="BH368">
            <v>4.5799488276423705</v>
          </cell>
          <cell r="BI368">
            <v>4.6500183503484465</v>
          </cell>
          <cell r="BJ368">
            <v>4.7200481163211512</v>
          </cell>
          <cell r="BK368">
            <v>4.790173030674481</v>
          </cell>
          <cell r="BL368">
            <v>4.8603367125927788</v>
          </cell>
          <cell r="BM368">
            <v>4.9304854102813982</v>
          </cell>
        </row>
        <row r="373">
          <cell r="M373">
            <v>0.67222987963410319</v>
          </cell>
          <cell r="N373">
            <v>0.71718762763512134</v>
          </cell>
          <cell r="O373">
            <v>0.69468343465280691</v>
          </cell>
          <cell r="P373">
            <v>0.68663299180531256</v>
          </cell>
          <cell r="Q373">
            <v>0.69852812066873649</v>
          </cell>
          <cell r="R373">
            <v>0.71014427790498957</v>
          </cell>
          <cell r="S373">
            <v>0.72005701333056593</v>
          </cell>
          <cell r="T373">
            <v>0.72746813791337339</v>
          </cell>
          <cell r="U373">
            <v>0.74152396080695493</v>
          </cell>
          <cell r="V373">
            <v>0.75358272814491856</v>
          </cell>
          <cell r="W373">
            <v>0.76121029547339691</v>
          </cell>
          <cell r="X373">
            <v>0.7705269713289612</v>
          </cell>
          <cell r="Y373">
            <v>0.78616384188253674</v>
          </cell>
          <cell r="Z373">
            <v>0.79688962169761135</v>
          </cell>
          <cell r="AA373">
            <v>0.81133401421218543</v>
          </cell>
          <cell r="AB373">
            <v>0.82205634526055549</v>
          </cell>
          <cell r="AC373">
            <v>0.83313205594059681</v>
          </cell>
          <cell r="AD373">
            <v>0.84615188430271338</v>
          </cell>
          <cell r="AE373">
            <v>0.85722360280298182</v>
          </cell>
          <cell r="AF373">
            <v>0.86930308753551411</v>
          </cell>
          <cell r="AG373">
            <v>0.88332827097028466</v>
          </cell>
          <cell r="AH373">
            <v>0.89563579794995207</v>
          </cell>
          <cell r="AI373">
            <v>0.90845644398304226</v>
          </cell>
          <cell r="AJ373">
            <v>0.92121155814295863</v>
          </cell>
          <cell r="AK373">
            <v>0.93001176909222516</v>
          </cell>
          <cell r="AL373">
            <v>0.94322194468916287</v>
          </cell>
          <cell r="AM373">
            <v>0.95374903945025402</v>
          </cell>
          <cell r="AN373">
            <v>0.96868292714040327</v>
          </cell>
          <cell r="AO373">
            <v>0.97983367216540751</v>
          </cell>
          <cell r="AP373">
            <v>0.99085801911371063</v>
          </cell>
          <cell r="AQ373">
            <v>1.0025804346858851</v>
          </cell>
          <cell r="AR373">
            <v>1.0144917764088361</v>
          </cell>
          <cell r="AS373">
            <v>1.0085693613783853</v>
          </cell>
          <cell r="AT373">
            <v>1.023113360423515</v>
          </cell>
          <cell r="AU373">
            <v>1.0359161623887339</v>
          </cell>
          <cell r="AV373">
            <v>1.0488058657782153</v>
          </cell>
          <cell r="AW373">
            <v>1.062366013225936</v>
          </cell>
          <cell r="AX373">
            <v>1.0761923363128996</v>
          </cell>
          <cell r="AY373">
            <v>1.0906368234242123</v>
          </cell>
          <cell r="AZ373">
            <v>1.1045892898394201</v>
          </cell>
          <cell r="BA373">
            <v>1.118843646939121</v>
          </cell>
          <cell r="BB373">
            <v>1.1334013656743962</v>
          </cell>
          <cell r="BC373">
            <v>1.1481863522175886</v>
          </cell>
          <cell r="BD373">
            <v>1.1631298468207474</v>
          </cell>
          <cell r="BE373">
            <v>1.1782916007655801</v>
          </cell>
          <cell r="BF373">
            <v>1.1937010478937511</v>
          </cell>
          <cell r="BG373">
            <v>1.209371702251494</v>
          </cell>
          <cell r="BH373">
            <v>1.2252607509550981</v>
          </cell>
          <cell r="BI373">
            <v>1.2413747708172527</v>
          </cell>
          <cell r="BJ373">
            <v>1.2576988728742899</v>
          </cell>
          <cell r="BK373">
            <v>1.2742807280414903</v>
          </cell>
          <cell r="BL373">
            <v>1.2911170982362641</v>
          </cell>
          <cell r="BM373">
            <v>1.3082056864680194</v>
          </cell>
        </row>
        <row r="392">
          <cell r="D392" t="str">
            <v>Vacuno carne (Mton)</v>
          </cell>
          <cell r="M392">
            <v>1.42206591E-3</v>
          </cell>
          <cell r="N392">
            <v>1.615844531E-3</v>
          </cell>
          <cell r="O392">
            <v>1.6791366089999999E-3</v>
          </cell>
          <cell r="P392">
            <v>2.2530822369999999E-3</v>
          </cell>
          <cell r="Q392">
            <v>2.289428756495572E-3</v>
          </cell>
          <cell r="R392">
            <v>2.3255609294903163E-3</v>
          </cell>
          <cell r="S392">
            <v>2.3614537407095891E-3</v>
          </cell>
          <cell r="T392">
            <v>2.3970969391524672E-3</v>
          </cell>
          <cell r="U392">
            <v>2.4324470642090299E-3</v>
          </cell>
          <cell r="V392">
            <v>2.4674870482895282E-3</v>
          </cell>
          <cell r="W392">
            <v>2.5021880472567756E-3</v>
          </cell>
          <cell r="X392">
            <v>2.5365413881206912E-3</v>
          </cell>
          <cell r="Y392">
            <v>2.5705047514067558E-3</v>
          </cell>
          <cell r="Z392">
            <v>2.6040561289456402E-3</v>
          </cell>
          <cell r="AA392">
            <v>2.6371681618769802E-3</v>
          </cell>
          <cell r="AB392">
            <v>2.669809653627884E-3</v>
          </cell>
          <cell r="AC392">
            <v>2.7019632413183932E-3</v>
          </cell>
          <cell r="AD392">
            <v>2.7336015275372214E-3</v>
          </cell>
          <cell r="AE392">
            <v>2.7647068022070274E-3</v>
          </cell>
          <cell r="AF392">
            <v>2.7952486097825762E-3</v>
          </cell>
          <cell r="AG392">
            <v>2.8252125231141658E-3</v>
          </cell>
          <cell r="AH392">
            <v>2.8545749936021987E-3</v>
          </cell>
          <cell r="AI392">
            <v>2.8833184808436767E-3</v>
          </cell>
          <cell r="AJ392">
            <v>2.9114356336867133E-3</v>
          </cell>
          <cell r="AK392">
            <v>2.9389131645798112E-3</v>
          </cell>
          <cell r="AL392">
            <v>2.9657305275194654E-3</v>
          </cell>
          <cell r="AM392">
            <v>2.991880747020679E-3</v>
          </cell>
          <cell r="AN392">
            <v>3.0173433818667206E-3</v>
          </cell>
          <cell r="AO392">
            <v>3.0421108066559358E-3</v>
          </cell>
          <cell r="AP392">
            <v>3.0661838206328604E-3</v>
          </cell>
          <cell r="AQ392">
            <v>3.0895386801514328E-3</v>
          </cell>
          <cell r="AR392">
            <v>3.1121786191588758E-3</v>
          </cell>
          <cell r="AS392">
            <v>3.1341086290965535E-3</v>
          </cell>
          <cell r="AT392">
            <v>3.1553111645104197E-3</v>
          </cell>
          <cell r="AU392">
            <v>3.1757691655547623E-3</v>
          </cell>
          <cell r="AV392">
            <v>3.1954660807547181E-3</v>
          </cell>
          <cell r="AW392">
            <v>3.2143858892202627E-3</v>
          </cell>
          <cell r="AX392">
            <v>3.2325131222701356E-3</v>
          </cell>
          <cell r="AY392">
            <v>3.249832884425043E-3</v>
          </cell>
          <cell r="AZ392">
            <v>3.2663308737304127E-3</v>
          </cell>
          <cell r="BA392">
            <v>3.2819934013700496E-3</v>
          </cell>
          <cell r="BB392">
            <v>3.2968074105331627E-3</v>
          </cell>
          <cell r="BC392">
            <v>3.3107604944984958E-3</v>
          </cell>
          <cell r="BD392">
            <v>3.3238409139006104E-3</v>
          </cell>
          <cell r="BE392">
            <v>3.3360376131447763E-3</v>
          </cell>
          <cell r="BF392">
            <v>3.3473402359384388E-3</v>
          </cell>
          <cell r="BG392">
            <v>3.3577391399087979E-3</v>
          </cell>
          <cell r="BH392">
            <v>3.3672254102776952E-3</v>
          </cell>
          <cell r="BI392">
            <v>3.3757908725667212E-3</v>
          </cell>
          <cell r="BJ392">
            <v>3.3834281043072655E-3</v>
          </cell>
          <cell r="BK392">
            <v>3.3901304457320857E-3</v>
          </cell>
          <cell r="BL392">
            <v>3.3958920094268852E-3</v>
          </cell>
          <cell r="BM392">
            <v>3.4007076889223786E-3</v>
          </cell>
        </row>
        <row r="393">
          <cell r="D393" t="str">
            <v>Vacuno leche (Mton)</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cell r="AU393">
            <v>0</v>
          </cell>
          <cell r="AV393">
            <v>0</v>
          </cell>
          <cell r="AW393">
            <v>0</v>
          </cell>
          <cell r="AX393">
            <v>0</v>
          </cell>
          <cell r="AY393">
            <v>0</v>
          </cell>
          <cell r="AZ393">
            <v>0</v>
          </cell>
          <cell r="BA393">
            <v>0</v>
          </cell>
          <cell r="BB393">
            <v>0</v>
          </cell>
          <cell r="BC393">
            <v>0</v>
          </cell>
          <cell r="BD393">
            <v>0</v>
          </cell>
          <cell r="BE393">
            <v>0</v>
          </cell>
          <cell r="BF393">
            <v>0</v>
          </cell>
          <cell r="BG393">
            <v>0</v>
          </cell>
          <cell r="BH393">
            <v>0</v>
          </cell>
          <cell r="BI393">
            <v>0</v>
          </cell>
          <cell r="BJ393">
            <v>0</v>
          </cell>
          <cell r="BK393">
            <v>0</v>
          </cell>
          <cell r="BL393">
            <v>0</v>
          </cell>
          <cell r="BM393">
            <v>0</v>
          </cell>
        </row>
        <row r="397">
          <cell r="Q397">
            <v>0.24944845548149552</v>
          </cell>
          <cell r="R397">
            <v>0.25689935845624029</v>
          </cell>
          <cell r="S397">
            <v>0.26380874380068176</v>
          </cell>
          <cell r="T397">
            <v>0.26985767467050398</v>
          </cell>
          <cell r="U397">
            <v>0.278411169705647</v>
          </cell>
          <cell r="V397">
            <v>0.28630104010744351</v>
          </cell>
          <cell r="W397">
            <v>0.29256866124267733</v>
          </cell>
          <cell r="X397">
            <v>0.29951252100694697</v>
          </cell>
          <cell r="Y397">
            <v>0.30895414966164031</v>
          </cell>
          <cell r="Z397">
            <v>0.31654576372393062</v>
          </cell>
          <cell r="AA397">
            <v>0.32565629063504592</v>
          </cell>
          <cell r="AB397">
            <v>0.33333368346935649</v>
          </cell>
          <cell r="AC397">
            <v>0.34118423999486419</v>
          </cell>
          <cell r="AD397">
            <v>0.34985999378678689</v>
          </cell>
          <cell r="AE397">
            <v>0.35776783032617909</v>
          </cell>
          <cell r="AF397">
            <v>0.36611502646256655</v>
          </cell>
          <cell r="AG397">
            <v>0.37530462267366188</v>
          </cell>
          <cell r="AH397">
            <v>0.3837947231221267</v>
          </cell>
          <cell r="AI397">
            <v>0.39251871054489462</v>
          </cell>
          <cell r="AJ397">
            <v>0.40122825844345456</v>
          </cell>
          <cell r="AK397">
            <v>0.40822342313760684</v>
          </cell>
          <cell r="AL397">
            <v>0.41713262829617359</v>
          </cell>
          <cell r="AM397">
            <v>0.42485842126650109</v>
          </cell>
          <cell r="AN397">
            <v>0.4345282960852897</v>
          </cell>
          <cell r="AO397">
            <v>0.44250593092539997</v>
          </cell>
          <cell r="AP397">
            <v>0.45040511720037574</v>
          </cell>
          <cell r="AQ397">
            <v>0.45859379109727788</v>
          </cell>
          <cell r="AR397">
            <v>0.46684276847630751</v>
          </cell>
          <cell r="AS397">
            <v>0.46686469848624523</v>
          </cell>
          <cell r="AT397">
            <v>0.47622510989780126</v>
          </cell>
          <cell r="AU397">
            <v>0.48475336984531292</v>
          </cell>
          <cell r="AV397">
            <v>0.49328526803261197</v>
          </cell>
          <cell r="AW397">
            <v>0.50209000171056717</v>
          </cell>
          <cell r="AX397">
            <v>0.5109758027389194</v>
          </cell>
          <cell r="AY397">
            <v>0.52010547079231173</v>
          </cell>
          <cell r="AZ397">
            <v>0.52894859427354901</v>
          </cell>
          <cell r="BA397">
            <v>0.53787572088730096</v>
          </cell>
          <cell r="BB397">
            <v>0.54688334990215559</v>
          </cell>
          <cell r="BC397">
            <v>0.55593047161558684</v>
          </cell>
          <cell r="BD397">
            <v>0.56497895026486034</v>
          </cell>
          <cell r="BE397">
            <v>0.5740523567405813</v>
          </cell>
          <cell r="BF397">
            <v>0.58315977942252151</v>
          </cell>
          <cell r="BG397">
            <v>0.59230258452066897</v>
          </cell>
          <cell r="BH397">
            <v>0.60145457313237294</v>
          </cell>
          <cell r="BI397">
            <v>0.61061339257533853</v>
          </cell>
          <cell r="BJ397">
            <v>0.61976609202686261</v>
          </cell>
          <cell r="BK397">
            <v>0.62893028184537181</v>
          </cell>
          <cell r="BL397">
            <v>0.63809859347330689</v>
          </cell>
          <cell r="BM397">
            <v>0.64726400245321769</v>
          </cell>
        </row>
        <row r="398">
          <cell r="Q398">
            <v>1.8923916135960022</v>
          </cell>
          <cell r="R398">
            <v>1.9492753667703429</v>
          </cell>
          <cell r="S398">
            <v>2.0019737444199048</v>
          </cell>
          <cell r="T398">
            <v>2.0480620800795513</v>
          </cell>
          <cell r="U398">
            <v>2.1133167760169784</v>
          </cell>
          <cell r="V398">
            <v>2.1734806769228072</v>
          </cell>
          <cell r="W398">
            <v>2.2212181887724056</v>
          </cell>
          <cell r="X398">
            <v>2.2741336983005125</v>
          </cell>
          <cell r="Y398">
            <v>2.3461772747535212</v>
          </cell>
          <cell r="Z398">
            <v>2.4040560298427454</v>
          </cell>
          <cell r="AA398">
            <v>2.4735687730372975</v>
          </cell>
          <cell r="AB398">
            <v>2.5321102496558017</v>
          </cell>
          <cell r="AC398">
            <v>2.591981264073</v>
          </cell>
          <cell r="AD398">
            <v>2.6581751596239234</v>
          </cell>
          <cell r="AE398">
            <v>2.7184926032144934</v>
          </cell>
          <cell r="AF398">
            <v>2.7821787780087437</v>
          </cell>
          <cell r="AG398">
            <v>2.8523201602683721</v>
          </cell>
          <cell r="AH398">
            <v>2.9171096305572322</v>
          </cell>
          <cell r="AI398">
            <v>2.9836948571250281</v>
          </cell>
          <cell r="AJ398">
            <v>3.0501743006610651</v>
          </cell>
          <cell r="AK398">
            <v>3.1035304768945506</v>
          </cell>
          <cell r="AL398">
            <v>3.1715487750385756</v>
          </cell>
          <cell r="AM398">
            <v>3.2305100138558189</v>
          </cell>
          <cell r="AN398">
            <v>3.3043636326190988</v>
          </cell>
          <cell r="AO398">
            <v>3.3652639782610092</v>
          </cell>
          <cell r="AP398">
            <v>3.4255689088522665</v>
          </cell>
          <cell r="AQ398">
            <v>3.4880961360872171</v>
          </cell>
          <cell r="AR398">
            <v>3.551090621330224</v>
          </cell>
          <cell r="AS398">
            <v>3.5510906214155891</v>
          </cell>
          <cell r="AT398">
            <v>3.6226070962328518</v>
          </cell>
          <cell r="AU398">
            <v>3.6877569404778572</v>
          </cell>
          <cell r="AV398">
            <v>3.7529404732573473</v>
          </cell>
          <cell r="AW398">
            <v>3.8202192379446656</v>
          </cell>
          <cell r="AX398">
            <v>3.8881248580113072</v>
          </cell>
          <cell r="AY398">
            <v>3.9579041118791771</v>
          </cell>
          <cell r="AZ398">
            <v>4.025495398045126</v>
          </cell>
          <cell r="BA398">
            <v>4.093736349216365</v>
          </cell>
          <cell r="BB398">
            <v>4.1626002579708707</v>
          </cell>
          <cell r="BC398">
            <v>4.2317731810065933</v>
          </cell>
          <cell r="BD398">
            <v>4.3009631775613704</v>
          </cell>
          <cell r="BE398">
            <v>4.3703508301324927</v>
          </cell>
          <cell r="BF398">
            <v>4.4400058137360441</v>
          </cell>
          <cell r="BG398">
            <v>4.5099386641799279</v>
          </cell>
          <cell r="BH398">
            <v>4.5799488274736433</v>
          </cell>
          <cell r="BI398">
            <v>4.6500183501763317</v>
          </cell>
          <cell r="BJ398">
            <v>4.7200481161455805</v>
          </cell>
          <cell r="BK398">
            <v>4.790173030495386</v>
          </cell>
          <cell r="BL398">
            <v>4.8603367124100885</v>
          </cell>
          <cell r="BM398">
            <v>4.9304854100950397</v>
          </cell>
        </row>
      </sheetData>
      <sheetData sheetId="4" refreshError="1"/>
      <sheetData sheetId="5" refreshError="1">
        <row r="39">
          <cell r="M39">
            <v>3.764636078354596</v>
          </cell>
          <cell r="N39">
            <v>3.9494644019269596</v>
          </cell>
          <cell r="O39">
            <v>4.1103167508640475</v>
          </cell>
          <cell r="P39">
            <v>4.4200521086184272</v>
          </cell>
          <cell r="Q39">
            <v>4.4794720103494496</v>
          </cell>
          <cell r="R39">
            <v>4.7300268983290854</v>
          </cell>
          <cell r="S39">
            <v>5.1501119694878144</v>
          </cell>
          <cell r="T39">
            <v>5.2311581580011071</v>
          </cell>
          <cell r="U39">
            <v>5.5195389307993974</v>
          </cell>
          <cell r="V39">
            <v>5.8086055102197136</v>
          </cell>
          <cell r="W39">
            <v>6.0655018475779228</v>
          </cell>
          <cell r="X39">
            <v>6.2439595944380271</v>
          </cell>
          <cell r="Y39">
            <v>6.4492230373741188</v>
          </cell>
          <cell r="Z39">
            <v>6.577330852629709</v>
          </cell>
          <cell r="AA39">
            <v>6.7634345995590373</v>
          </cell>
          <cell r="AB39">
            <v>7.0154241880740766</v>
          </cell>
          <cell r="AC39">
            <v>7.2010997683889544</v>
          </cell>
          <cell r="AD39">
            <v>7.3918045894925166</v>
          </cell>
          <cell r="AE39">
            <v>7.585028422671841</v>
          </cell>
          <cell r="AF39">
            <v>7.7626301120545991</v>
          </cell>
          <cell r="AG39">
            <v>7.9496708221218428</v>
          </cell>
          <cell r="AH39">
            <v>8.190543865952943</v>
          </cell>
          <cell r="AI39">
            <v>8.4234835192890447</v>
          </cell>
          <cell r="AJ39">
            <v>8.6742684196525719</v>
          </cell>
          <cell r="AK39">
            <v>8.9361731114479941</v>
          </cell>
          <cell r="AL39">
            <v>9.1665650721521086</v>
          </cell>
          <cell r="AM39">
            <v>9.4595528409048963</v>
          </cell>
          <cell r="AN39">
            <v>9.7376071775367024</v>
          </cell>
          <cell r="AO39">
            <v>10.081480072020431</v>
          </cell>
          <cell r="AP39">
            <v>10.392336651602717</v>
          </cell>
          <cell r="AQ39">
            <v>10.706645042710072</v>
          </cell>
          <cell r="AR39">
            <v>11.038571412916465</v>
          </cell>
          <cell r="AS39">
            <v>11.375526504663448</v>
          </cell>
          <cell r="AT39">
            <v>11.475314842991553</v>
          </cell>
          <cell r="AU39">
            <v>11.569821305395291</v>
          </cell>
          <cell r="AV39">
            <v>11.664590260729376</v>
          </cell>
          <cell r="AW39">
            <v>11.758397731769751</v>
          </cell>
          <cell r="AX39">
            <v>11.852210290173364</v>
          </cell>
          <cell r="AY39">
            <v>11.945184934496043</v>
          </cell>
          <cell r="AZ39">
            <v>12.035772944928485</v>
          </cell>
          <cell r="BA39">
            <v>12.117716318159694</v>
          </cell>
          <cell r="BB39">
            <v>12.19809665347962</v>
          </cell>
          <cell r="BC39">
            <v>12.277124895239155</v>
          </cell>
          <cell r="BD39">
            <v>12.354694709077194</v>
          </cell>
          <cell r="BE39">
            <v>12.430819500887303</v>
          </cell>
          <cell r="BF39">
            <v>12.505621739993078</v>
          </cell>
          <cell r="BG39">
            <v>12.578817536560031</v>
          </cell>
          <cell r="BH39">
            <v>12.65046846035845</v>
          </cell>
          <cell r="BI39">
            <v>12.720535954083154</v>
          </cell>
          <cell r="BJ39">
            <v>12.788924433863862</v>
          </cell>
          <cell r="BK39">
            <v>12.855663273580545</v>
          </cell>
          <cell r="BL39">
            <v>12.920727054605438</v>
          </cell>
          <cell r="BM39">
            <v>12.984080862645131</v>
          </cell>
        </row>
        <row r="90">
          <cell r="Q90">
            <v>0.65092707830087948</v>
          </cell>
          <cell r="R90">
            <v>0.647702695329471</v>
          </cell>
          <cell r="S90">
            <v>0.6871703129103357</v>
          </cell>
          <cell r="T90">
            <v>0.68835662672079223</v>
          </cell>
          <cell r="U90">
            <v>0.72967088452054718</v>
          </cell>
          <cell r="V90">
            <v>0.74781325837162238</v>
          </cell>
          <cell r="W90">
            <v>0.76677382481669254</v>
          </cell>
          <cell r="X90">
            <v>0.78365737795540924</v>
          </cell>
          <cell r="Y90">
            <v>0.8033988668341312</v>
          </cell>
          <cell r="Z90">
            <v>0.82201116554627607</v>
          </cell>
          <cell r="AA90">
            <v>0.84168546117017695</v>
          </cell>
          <cell r="AB90">
            <v>0.86351523736139235</v>
          </cell>
          <cell r="AC90">
            <v>0.88514081351383556</v>
          </cell>
          <cell r="AD90">
            <v>0.90756099400113521</v>
          </cell>
          <cell r="AE90">
            <v>0.92768669725723396</v>
          </cell>
          <cell r="AF90">
            <v>0.94781348313121272</v>
          </cell>
          <cell r="AG90">
            <v>0.96977950018637293</v>
          </cell>
          <cell r="AH90">
            <v>0.99169156853208995</v>
          </cell>
          <cell r="AI90">
            <v>1.0157468332902317</v>
          </cell>
          <cell r="AJ90">
            <v>1.0383203515681183</v>
          </cell>
          <cell r="AK90">
            <v>1.0617585579319995</v>
          </cell>
          <cell r="AL90">
            <v>1.0842388567284271</v>
          </cell>
          <cell r="AM90">
            <v>1.1070741684413254</v>
          </cell>
          <cell r="AN90">
            <v>1.128977689464991</v>
          </cell>
          <cell r="AO90">
            <v>1.1527797167858949</v>
          </cell>
          <cell r="AP90">
            <v>1.1755588186723724</v>
          </cell>
          <cell r="AQ90">
            <v>1.199830117940889</v>
          </cell>
          <cell r="AR90">
            <v>1.2232421069415638</v>
          </cell>
          <cell r="AS90">
            <v>1.2467912033385553</v>
          </cell>
          <cell r="AT90">
            <v>1.2590407978899745</v>
          </cell>
          <cell r="AU90">
            <v>1.2704550828498349</v>
          </cell>
          <cell r="AV90">
            <v>1.2816731674270407</v>
          </cell>
          <cell r="AW90">
            <v>1.2928313059952392</v>
          </cell>
          <cell r="AX90">
            <v>1.303796644306376</v>
          </cell>
          <cell r="AY90">
            <v>1.3147040037348301</v>
          </cell>
          <cell r="AZ90">
            <v>1.3251589079066477</v>
          </cell>
          <cell r="BA90">
            <v>1.3354354590570396</v>
          </cell>
          <cell r="BB90">
            <v>1.3455226186861633</v>
          </cell>
          <cell r="BC90">
            <v>1.3553804416403572</v>
          </cell>
          <cell r="BD90">
            <v>1.3649735840589345</v>
          </cell>
          <cell r="BE90">
            <v>1.3743203973020277</v>
          </cell>
          <cell r="BF90">
            <v>1.3834261964267895</v>
          </cell>
          <cell r="BG90">
            <v>1.3922883293540218</v>
          </cell>
          <cell r="BH90">
            <v>1.4008845095485356</v>
          </cell>
          <cell r="BI90">
            <v>1.4092091771005986</v>
          </cell>
          <cell r="BJ90">
            <v>1.4172501728284026</v>
          </cell>
          <cell r="BK90">
            <v>1.4250168924764142</v>
          </cell>
          <cell r="BL90">
            <v>1.4325025497150652</v>
          </cell>
          <cell r="BM90">
            <v>1.4397002523654674</v>
          </cell>
        </row>
        <row r="200">
          <cell r="Q200">
            <v>8.7689505355686794</v>
          </cell>
          <cell r="R200">
            <v>8.8842781534422741</v>
          </cell>
          <cell r="S200">
            <v>8.9985451081861392</v>
          </cell>
          <cell r="T200">
            <v>9.111729952567881</v>
          </cell>
          <cell r="U200">
            <v>9.2237059529414775</v>
          </cell>
          <cell r="V200">
            <v>9.3344307022792279</v>
          </cell>
          <cell r="W200">
            <v>9.4438247483338191</v>
          </cell>
          <cell r="X200">
            <v>9.5518724931180543</v>
          </cell>
          <cell r="Y200">
            <v>9.6584525647940147</v>
          </cell>
          <cell r="Z200">
            <v>9.7635079332209944</v>
          </cell>
          <cell r="AA200">
            <v>9.8669649953968879</v>
          </cell>
          <cell r="AB200">
            <v>9.968738449829182</v>
          </cell>
          <cell r="AC200">
            <v>10.068786376927273</v>
          </cell>
          <cell r="AD200">
            <v>10.167035661126155</v>
          </cell>
          <cell r="AE200">
            <v>10.263443407961017</v>
          </cell>
          <cell r="AF200">
            <v>10.357927240561953</v>
          </cell>
          <cell r="AG200">
            <v>10.450454500643257</v>
          </cell>
          <cell r="AH200">
            <v>10.540964258567426</v>
          </cell>
          <cell r="AI200">
            <v>10.629414107306751</v>
          </cell>
          <cell r="AJ200">
            <v>10.71579283580793</v>
          </cell>
          <cell r="AK200">
            <v>10.800070710407864</v>
          </cell>
          <cell r="AL200">
            <v>10.882195575336839</v>
          </cell>
          <cell r="AM200">
            <v>10.962156706978661</v>
          </cell>
          <cell r="AN200">
            <v>11.039901949563625</v>
          </cell>
          <cell r="AO200">
            <v>11.115418142290027</v>
          </cell>
          <cell r="AP200">
            <v>11.188717471085367</v>
          </cell>
          <cell r="AQ200">
            <v>11.259737056563736</v>
          </cell>
          <cell r="AR200">
            <v>11.328495908772039</v>
          </cell>
          <cell r="AS200">
            <v>11.39501791212818</v>
          </cell>
          <cell r="AT200">
            <v>11.459258205891594</v>
          </cell>
          <cell r="AU200">
            <v>11.521173260678248</v>
          </cell>
          <cell r="AV200">
            <v>11.580720927424345</v>
          </cell>
          <cell r="AW200">
            <v>11.637860485030506</v>
          </cell>
          <cell r="AX200">
            <v>11.692552686611306</v>
          </cell>
          <cell r="AY200">
            <v>11.744759804276876</v>
          </cell>
          <cell r="AZ200">
            <v>11.794445672375334</v>
          </cell>
          <cell r="BA200">
            <v>11.841575729126852</v>
          </cell>
          <cell r="BB200">
            <v>11.886117056582437</v>
          </cell>
          <cell r="BC200">
            <v>11.92803841884299</v>
          </cell>
          <cell r="BD200">
            <v>11.967310298476653</v>
          </cell>
          <cell r="BE200">
            <v>12.003904931075168</v>
          </cell>
          <cell r="BF200">
            <v>12.037796337892726</v>
          </cell>
          <cell r="BG200">
            <v>12.068960356513767</v>
          </cell>
          <cell r="BH200">
            <v>12.097374669499104</v>
          </cell>
          <cell r="BI200">
            <v>12.123018830963009</v>
          </cell>
          <cell r="BJ200">
            <v>12.145874291036932</v>
          </cell>
          <cell r="BK200">
            <v>12.165924418179149</v>
          </cell>
          <cell r="BL200">
            <v>12.183154519292636</v>
          </cell>
          <cell r="BM200">
            <v>12.197551857617416</v>
          </cell>
        </row>
        <row r="219">
          <cell r="Q219">
            <v>0.20578200749229636</v>
          </cell>
          <cell r="R219">
            <v>0.20848841444818791</v>
          </cell>
          <cell r="S219">
            <v>0.21116993069598139</v>
          </cell>
          <cell r="T219">
            <v>0.21382605293091736</v>
          </cell>
          <cell r="U219">
            <v>0.21645380707941797</v>
          </cell>
          <cell r="V219">
            <v>0.21905219797070902</v>
          </cell>
          <cell r="W219">
            <v>0.22161936108943206</v>
          </cell>
          <cell r="X219">
            <v>0.22415493039576215</v>
          </cell>
          <cell r="Y219">
            <v>0.22665605764231128</v>
          </cell>
          <cell r="Z219">
            <v>0.22912140449596927</v>
          </cell>
          <cell r="AA219">
            <v>0.23154924370631211</v>
          </cell>
          <cell r="AB219">
            <v>0.23393757349304692</v>
          </cell>
          <cell r="AC219">
            <v>0.23628541012414425</v>
          </cell>
          <cell r="AD219">
            <v>0.2385910377879244</v>
          </cell>
          <cell r="AE219">
            <v>0.24085344987486867</v>
          </cell>
          <cell r="AF219">
            <v>0.24307071323715149</v>
          </cell>
          <cell r="AG219">
            <v>0.24524206147888927</v>
          </cell>
          <cell r="AH219">
            <v>0.24736606475701581</v>
          </cell>
          <cell r="AI219">
            <v>0.24944172790075683</v>
          </cell>
          <cell r="AJ219">
            <v>0.25146878781898818</v>
          </cell>
          <cell r="AK219">
            <v>0.25344654674829353</v>
          </cell>
          <cell r="AL219">
            <v>0.25537378074300815</v>
          </cell>
          <cell r="AM219">
            <v>0.25725023815075232</v>
          </cell>
          <cell r="AN219">
            <v>0.25907469502586139</v>
          </cell>
          <cell r="AO219">
            <v>0.26084684252223289</v>
          </cell>
          <cell r="AP219">
            <v>0.26256696660848017</v>
          </cell>
          <cell r="AQ219">
            <v>0.26423359168655886</v>
          </cell>
          <cell r="AR219">
            <v>0.26584716386750545</v>
          </cell>
          <cell r="AS219">
            <v>0.26740824364980209</v>
          </cell>
          <cell r="AT219">
            <v>0.26891577828110258</v>
          </cell>
          <cell r="AU219">
            <v>0.27036874625216278</v>
          </cell>
          <cell r="AV219">
            <v>0.27176615844587854</v>
          </cell>
          <cell r="AW219">
            <v>0.27310705925535667</v>
          </cell>
          <cell r="AX219">
            <v>0.27439052766925859</v>
          </cell>
          <cell r="AY219">
            <v>0.2756156783226954</v>
          </cell>
          <cell r="AZ219">
            <v>0.27678166251200359</v>
          </cell>
          <cell r="BA219">
            <v>0.27788766917177593</v>
          </cell>
          <cell r="BB219">
            <v>0.2789329258125795</v>
          </cell>
          <cell r="BC219">
            <v>0.27991669941784703</v>
          </cell>
          <cell r="BD219">
            <v>0.28083829729848625</v>
          </cell>
          <cell r="BE219">
            <v>0.28169706790381926</v>
          </cell>
          <cell r="BF219">
            <v>0.28249240158752142</v>
          </cell>
          <cell r="BG219">
            <v>0.28322373132730644</v>
          </cell>
          <cell r="BH219">
            <v>0.28389053339716869</v>
          </cell>
          <cell r="BI219">
            <v>0.28449232799107055</v>
          </cell>
          <cell r="BJ219">
            <v>0.28502867979703594</v>
          </cell>
          <cell r="BK219">
            <v>0.28549919852069217</v>
          </cell>
          <cell r="BL219">
            <v>0.28590353935738033</v>
          </cell>
          <cell r="BM219">
            <v>0.28624140341203574</v>
          </cell>
        </row>
        <row r="221">
          <cell r="M221">
            <v>8.7013683478451593</v>
          </cell>
          <cell r="N221">
            <v>9.5574759042145523</v>
          </cell>
          <cell r="O221">
            <v>9.5642020527159115</v>
          </cell>
          <cell r="P221">
            <v>8.8556833058877551</v>
          </cell>
          <cell r="Q221">
            <v>8.9747325430609752</v>
          </cell>
          <cell r="R221">
            <v>9.0927665678904628</v>
          </cell>
          <cell r="S221">
            <v>9.2097150388821198</v>
          </cell>
          <cell r="T221">
            <v>9.3255560054987985</v>
          </cell>
          <cell r="U221">
            <v>9.4401597600208955</v>
          </cell>
          <cell r="V221">
            <v>9.5534829002499375</v>
          </cell>
          <cell r="W221">
            <v>9.6654441094232517</v>
          </cell>
          <cell r="X221">
            <v>9.7760274235138169</v>
          </cell>
          <cell r="Y221">
            <v>9.8851086224363254</v>
          </cell>
          <cell r="Z221">
            <v>9.9926293377169628</v>
          </cell>
          <cell r="AA221">
            <v>10.098514239103199</v>
          </cell>
          <cell r="AB221">
            <v>10.20267602332223</v>
          </cell>
          <cell r="AC221">
            <v>10.305071787051418</v>
          </cell>
          <cell r="AD221">
            <v>10.40562669891408</v>
          </cell>
          <cell r="AE221">
            <v>10.504296857835886</v>
          </cell>
          <cell r="AF221">
            <v>10.600997953799105</v>
          </cell>
          <cell r="AG221">
            <v>10.695696562122146</v>
          </cell>
          <cell r="AH221">
            <v>10.788330323324441</v>
          </cell>
          <cell r="AI221">
            <v>10.878855835207508</v>
          </cell>
          <cell r="AJ221">
            <v>10.967261623626918</v>
          </cell>
          <cell r="AK221">
            <v>11.053517257156157</v>
          </cell>
          <cell r="AL221">
            <v>11.137569356079847</v>
          </cell>
          <cell r="AM221">
            <v>11.219406945129412</v>
          </cell>
          <cell r="AN221">
            <v>11.298976644589485</v>
          </cell>
          <cell r="AO221">
            <v>11.376264984812259</v>
          </cell>
          <cell r="AP221">
            <v>11.451284437693847</v>
          </cell>
          <cell r="AQ221">
            <v>11.523970648250295</v>
          </cell>
          <cell r="AR221">
            <v>11.594343072639544</v>
          </cell>
          <cell r="AS221">
            <v>11.662426155777982</v>
          </cell>
          <cell r="AT221">
            <v>11.728173984172697</v>
          </cell>
          <cell r="AU221">
            <v>11.791542006930412</v>
          </cell>
          <cell r="AV221">
            <v>11.852487085870223</v>
          </cell>
          <cell r="AW221">
            <v>11.910967544285864</v>
          </cell>
          <cell r="AX221">
            <v>11.966943214280564</v>
          </cell>
          <cell r="AY221">
            <v>12.020375482599572</v>
          </cell>
          <cell r="AZ221">
            <v>12.071227334887338</v>
          </cell>
          <cell r="BA221">
            <v>12.119463398298628</v>
          </cell>
          <cell r="BB221">
            <v>12.165049982395017</v>
          </cell>
          <cell r="BC221">
            <v>12.207955118260836</v>
          </cell>
          <cell r="BD221">
            <v>12.248148595775138</v>
          </cell>
          <cell r="BE221">
            <v>12.285601998978986</v>
          </cell>
          <cell r="BF221">
            <v>12.320288739480247</v>
          </cell>
          <cell r="BG221">
            <v>12.352184087841072</v>
          </cell>
          <cell r="BH221">
            <v>12.381265202896273</v>
          </cell>
          <cell r="BI221">
            <v>12.40751115895408</v>
          </cell>
          <cell r="BJ221">
            <v>12.430902970833968</v>
          </cell>
          <cell r="BK221">
            <v>12.451423616699842</v>
          </cell>
          <cell r="BL221">
            <v>12.469058058650017</v>
          </cell>
          <cell r="BM221">
            <v>12.483793261029451</v>
          </cell>
        </row>
      </sheetData>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lles"/>
      <sheetName val="Exp Agr Historico"/>
      <sheetName val="Drivers"/>
      <sheetName val="Prod3_Graf12"/>
      <sheetName val="Prod3_Graf16&amp;17"/>
      <sheetName val="Prod3_Graf11"/>
      <sheetName val="Prod3_Graf10"/>
      <sheetName val="Prod3_Graf9"/>
      <sheetName val="Prod3_Graf8"/>
      <sheetName val="Prod3_Graf7"/>
      <sheetName val="Prod3_Graf6"/>
      <sheetName val="Prod3_Graf5"/>
      <sheetName val="Prod3_Graf4"/>
    </sheetNames>
    <sheetDataSet>
      <sheetData sheetId="0"/>
      <sheetData sheetId="1"/>
      <sheetData sheetId="2">
        <row r="8">
          <cell r="E8">
            <v>1.4367158444419589E-2</v>
          </cell>
        </row>
        <row r="130">
          <cell r="E130">
            <v>4.5358785175484265E-2</v>
          </cell>
          <cell r="F130">
            <v>0.19612430146972656</v>
          </cell>
          <cell r="G130">
            <v>-0.22628411000163554</v>
          </cell>
          <cell r="H130">
            <v>-4.9078205860916563E-3</v>
          </cell>
          <cell r="I130">
            <v>-4.9280389551948717E-2</v>
          </cell>
          <cell r="J130">
            <v>0.17863091238570702</v>
          </cell>
          <cell r="K130">
            <v>-2.4841706997641284E-2</v>
          </cell>
          <cell r="L130">
            <v>0.17687358771763703</v>
          </cell>
          <cell r="M130">
            <v>5.6347159198466584E-2</v>
          </cell>
          <cell r="N130">
            <v>5.8737578386813406E-2</v>
          </cell>
          <cell r="O130">
            <v>4.7916438283511387E-2</v>
          </cell>
          <cell r="P130">
            <v>5.9549237734066382E-2</v>
          </cell>
          <cell r="Q130">
            <v>-6.9422878153833786E-2</v>
          </cell>
          <cell r="R130">
            <v>3.8207313484184068E-2</v>
          </cell>
          <cell r="S130">
            <v>5.0894331062500589E-2</v>
          </cell>
          <cell r="T130">
            <v>2.9819962546999465E-2</v>
          </cell>
          <cell r="U130">
            <v>2.7328799716577052E-2</v>
          </cell>
          <cell r="V130">
            <v>2.5551991311762889E-2</v>
          </cell>
          <cell r="W130">
            <v>1.8997004741412481E-2</v>
          </cell>
          <cell r="X130">
            <v>1.3936508988245963E-2</v>
          </cell>
          <cell r="Y130">
            <v>2.9671260009070975E-2</v>
          </cell>
          <cell r="Z130">
            <v>2.5914204394291675E-2</v>
          </cell>
          <cell r="AA130">
            <v>2.3427838456708563E-2</v>
          </cell>
          <cell r="AB130">
            <v>2.209450499052127E-2</v>
          </cell>
          <cell r="AC130">
            <v>1.675683283504267E-2</v>
          </cell>
          <cell r="AD130">
            <v>2.1068999079075015E-2</v>
          </cell>
          <cell r="AE130">
            <v>1.8153662652883713E-2</v>
          </cell>
          <cell r="AF130">
            <v>2.3719220148040357E-2</v>
          </cell>
          <cell r="AG130">
            <v>1.8776977600915679E-2</v>
          </cell>
          <cell r="AH130">
            <v>1.7862016510541232E-2</v>
          </cell>
          <cell r="AI130">
            <v>1.8101337132512139E-2</v>
          </cell>
          <cell r="AJ130">
            <v>1.7912970645074706E-2</v>
          </cell>
          <cell r="AK130">
            <v>2.0076609202026325E-2</v>
          </cell>
          <cell r="AL130">
            <v>1.8033398612273675E-2</v>
          </cell>
          <cell r="AM130">
            <v>1.7794167731876503E-2</v>
          </cell>
          <cell r="AN130">
            <v>1.7940546598470039E-2</v>
          </cell>
          <cell r="AO130">
            <v>1.7741368951412258E-2</v>
          </cell>
          <cell r="AP130">
            <v>1.7916213693906551E-2</v>
          </cell>
          <cell r="AQ130">
            <v>1.7064320397748065E-2</v>
          </cell>
          <cell r="AR130">
            <v>1.6958036560420491E-2</v>
          </cell>
          <cell r="AS130">
            <v>1.6837384571101847E-2</v>
          </cell>
          <cell r="AT130">
            <v>1.6628543869201928E-2</v>
          </cell>
          <cell r="AU130">
            <v>1.634558040652179E-2</v>
          </cell>
          <cell r="AV130">
            <v>1.6125923939440689E-2</v>
          </cell>
          <cell r="AW130">
            <v>1.5934775486992101E-2</v>
          </cell>
          <cell r="AX130">
            <v>1.5751204886509957E-2</v>
          </cell>
          <cell r="AY130">
            <v>1.5526082006555194E-2</v>
          </cell>
          <cell r="AZ130">
            <v>1.5301276259049737E-2</v>
          </cell>
          <cell r="BA130">
            <v>1.5060259036793977E-2</v>
          </cell>
          <cell r="BB130">
            <v>1.4855453925676944E-2</v>
          </cell>
          <cell r="BC130">
            <v>1.4646505413176447E-2</v>
          </cell>
          <cell r="BD130">
            <v>1.4432858359966154E-2</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ibración-UTCUTS_Osemosys"/>
      <sheetName val="Calibración-UTCUTS2"/>
      <sheetName val="Drives_macroeconomicos"/>
      <sheetName val="Hoja1"/>
      <sheetName val="Costos_Agricultura"/>
      <sheetName val="Costos_USCUSS"/>
      <sheetName val="Beneficios USCUSS"/>
      <sheetName val="Calibración-UTCUTS_V5"/>
      <sheetName val="Calibración Agricultura-OseMOSY"/>
      <sheetName val="Proyecciones BAU - Agricultura"/>
      <sheetName val="Emisiones UTCUTS-OseMOSYS"/>
      <sheetName val="Emisiones Agricultura-OseMOSYS"/>
      <sheetName val="Emisiones-UTCUTS2"/>
      <sheetName val="Gráficos Agricultura-OseMOSYS"/>
      <sheetName val="Gráficos UTCUTS-OseMOSYS"/>
      <sheetName val="Drivers Económicos"/>
    </sheetNames>
    <sheetDataSet>
      <sheetData sheetId="0"/>
      <sheetData sheetId="1"/>
      <sheetData sheetId="2"/>
      <sheetData sheetId="3"/>
      <sheetData sheetId="4">
        <row r="65">
          <cell r="J65">
            <v>2.8251364102204173</v>
          </cell>
        </row>
        <row r="66">
          <cell r="J66">
            <v>89.241050412646587</v>
          </cell>
        </row>
        <row r="67">
          <cell r="J67">
            <v>2.6516829295033442</v>
          </cell>
        </row>
        <row r="68">
          <cell r="J68">
            <v>34.828290285140937</v>
          </cell>
        </row>
        <row r="69">
          <cell r="J69">
            <v>1.0232609743428291</v>
          </cell>
        </row>
        <row r="70">
          <cell r="J70">
            <v>8.2358986681478719</v>
          </cell>
        </row>
        <row r="71">
          <cell r="J71">
            <v>15.14692034825921</v>
          </cell>
        </row>
        <row r="72">
          <cell r="J72">
            <v>2.856541790072022E-2</v>
          </cell>
        </row>
        <row r="73">
          <cell r="J73">
            <v>10.22811018152164</v>
          </cell>
        </row>
        <row r="74">
          <cell r="J74">
            <v>36.477901340176793</v>
          </cell>
        </row>
        <row r="75">
          <cell r="J75">
            <v>23.023312460787089</v>
          </cell>
        </row>
        <row r="76">
          <cell r="J76">
            <v>11.243252901545929</v>
          </cell>
        </row>
        <row r="77">
          <cell r="J77">
            <v>15.164034161719668</v>
          </cell>
        </row>
        <row r="78">
          <cell r="J78">
            <v>64.527510233848801</v>
          </cell>
        </row>
        <row r="79">
          <cell r="J79">
            <v>434.08539429172839</v>
          </cell>
        </row>
        <row r="83">
          <cell r="M83">
            <v>72.726723387398536</v>
          </cell>
          <cell r="N83">
            <v>68.562761969923955</v>
          </cell>
          <cell r="O83">
            <v>64.741043956625361</v>
          </cell>
          <cell r="P83">
            <v>62.915745801020059</v>
          </cell>
          <cell r="Q83">
            <v>62.573502396844077</v>
          </cell>
          <cell r="R83">
            <v>63.200948637833392</v>
          </cell>
          <cell r="S83">
            <v>64.626962821900037</v>
          </cell>
          <cell r="T83">
            <v>66.167058140692006</v>
          </cell>
          <cell r="U83">
            <v>67.193788353219986</v>
          </cell>
          <cell r="V83">
            <v>68.847964806737295</v>
          </cell>
          <cell r="W83">
            <v>69.076127076187959</v>
          </cell>
          <cell r="X83">
            <v>69.988776153990599</v>
          </cell>
          <cell r="Y83">
            <v>69.988776153990599</v>
          </cell>
          <cell r="Z83">
            <v>69.703573317177273</v>
          </cell>
          <cell r="AA83">
            <v>69.703573317177273</v>
          </cell>
          <cell r="AB83">
            <v>69.760613884539936</v>
          </cell>
          <cell r="AC83">
            <v>69.817654451902598</v>
          </cell>
          <cell r="AD83">
            <v>69.817654451902598</v>
          </cell>
          <cell r="AE83">
            <v>69.988776153990599</v>
          </cell>
          <cell r="AF83">
            <v>69.874695019265275</v>
          </cell>
          <cell r="AG83">
            <v>69.532451615089272</v>
          </cell>
          <cell r="AH83">
            <v>69.361329913001271</v>
          </cell>
          <cell r="AI83">
            <v>68.733883672011956</v>
          </cell>
          <cell r="AJ83">
            <v>68.505721402561292</v>
          </cell>
          <cell r="AK83">
            <v>68.391640267835967</v>
          </cell>
          <cell r="AL83">
            <v>68.277559133110643</v>
          </cell>
          <cell r="AM83">
            <v>68.22051856574798</v>
          </cell>
          <cell r="AN83">
            <v>68.106437431022641</v>
          </cell>
          <cell r="AO83">
            <v>67.878275161571977</v>
          </cell>
          <cell r="AP83">
            <v>67.916446024002866</v>
          </cell>
          <cell r="AQ83">
            <v>67.954616886433755</v>
          </cell>
          <cell r="AR83">
            <v>67.992787748864657</v>
          </cell>
          <cell r="AS83">
            <v>68.030958611295546</v>
          </cell>
          <cell r="AT83">
            <v>68.069129473726434</v>
          </cell>
          <cell r="AU83">
            <v>68.107300336157323</v>
          </cell>
          <cell r="AV83">
            <v>68.145471198588211</v>
          </cell>
          <cell r="AW83">
            <v>68.1836420610191</v>
          </cell>
          <cell r="AX83">
            <v>68.221812923450003</v>
          </cell>
          <cell r="AY83">
            <v>68.259983785880891</v>
          </cell>
          <cell r="AZ83">
            <v>68.29815464831178</v>
          </cell>
          <cell r="BA83">
            <v>68.336325510742668</v>
          </cell>
          <cell r="BB83">
            <v>68.374496373173571</v>
          </cell>
          <cell r="BC83">
            <v>68.412667235604445</v>
          </cell>
          <cell r="BD83">
            <v>68.450838098035334</v>
          </cell>
          <cell r="BE83">
            <v>68.489008960466236</v>
          </cell>
          <cell r="BF83">
            <v>68.527179822897125</v>
          </cell>
          <cell r="BG83">
            <v>68.565350685328013</v>
          </cell>
          <cell r="BH83">
            <v>68.603521547758916</v>
          </cell>
          <cell r="BI83">
            <v>68.641692410189805</v>
          </cell>
        </row>
        <row r="84">
          <cell r="M84">
            <v>277.9901933085502</v>
          </cell>
          <cell r="N84">
            <v>262.07389204460969</v>
          </cell>
          <cell r="O84">
            <v>247.46577992565059</v>
          </cell>
          <cell r="P84">
            <v>240.48877115241638</v>
          </cell>
          <cell r="Q84">
            <v>239.18058200743499</v>
          </cell>
          <cell r="R84">
            <v>241.57892877323422</v>
          </cell>
          <cell r="S84">
            <v>247.02971687732347</v>
          </cell>
          <cell r="T84">
            <v>252.91656802973984</v>
          </cell>
          <cell r="U84">
            <v>256.84113546468404</v>
          </cell>
          <cell r="V84">
            <v>263.16404966542757</v>
          </cell>
          <cell r="W84">
            <v>264.03617576208183</v>
          </cell>
          <cell r="X84">
            <v>267.52468014869891</v>
          </cell>
          <cell r="Y84">
            <v>267.52468014869891</v>
          </cell>
          <cell r="Z84">
            <v>266.43452252788109</v>
          </cell>
          <cell r="AA84">
            <v>266.43452252788109</v>
          </cell>
          <cell r="AB84">
            <v>266.65255405204465</v>
          </cell>
          <cell r="AC84">
            <v>266.87058557620821</v>
          </cell>
          <cell r="AD84">
            <v>266.87058557620821</v>
          </cell>
          <cell r="AE84">
            <v>267.52468014869891</v>
          </cell>
          <cell r="AF84">
            <v>267.08861710037178</v>
          </cell>
          <cell r="AG84">
            <v>265.78042795539034</v>
          </cell>
          <cell r="AH84">
            <v>265.12633338289965</v>
          </cell>
          <cell r="AI84">
            <v>262.72798661710038</v>
          </cell>
          <cell r="AJ84">
            <v>261.85586052044607</v>
          </cell>
          <cell r="AK84">
            <v>261.41979747211894</v>
          </cell>
          <cell r="AL84">
            <v>260.98373442379182</v>
          </cell>
          <cell r="AM84">
            <v>260.76570289962825</v>
          </cell>
          <cell r="AN84">
            <v>260.32963985130107</v>
          </cell>
          <cell r="AO84">
            <v>259.45751375464681</v>
          </cell>
          <cell r="AP84">
            <v>259.60341783132844</v>
          </cell>
          <cell r="AQ84">
            <v>259.74932190801007</v>
          </cell>
          <cell r="AR84">
            <v>259.89522598469171</v>
          </cell>
          <cell r="AS84">
            <v>260.04113006137334</v>
          </cell>
          <cell r="AT84">
            <v>260.18703413805497</v>
          </cell>
          <cell r="AU84">
            <v>260.3329382147366</v>
          </cell>
          <cell r="AV84">
            <v>260.47884229141823</v>
          </cell>
          <cell r="AW84">
            <v>260.62474636809986</v>
          </cell>
          <cell r="AX84">
            <v>260.7706504447815</v>
          </cell>
          <cell r="AY84">
            <v>260.91655452146313</v>
          </cell>
          <cell r="AZ84">
            <v>261.06245859814476</v>
          </cell>
          <cell r="BA84">
            <v>261.20836267482639</v>
          </cell>
          <cell r="BB84">
            <v>261.35426675150802</v>
          </cell>
          <cell r="BC84">
            <v>261.5001708281896</v>
          </cell>
          <cell r="BD84">
            <v>261.64607490487123</v>
          </cell>
          <cell r="BE84">
            <v>261.79197898155286</v>
          </cell>
          <cell r="BF84">
            <v>261.93788305823449</v>
          </cell>
          <cell r="BG84">
            <v>262.08378713491612</v>
          </cell>
          <cell r="BH84">
            <v>262.22969121159775</v>
          </cell>
          <cell r="BI84">
            <v>262.37559528827938</v>
          </cell>
        </row>
        <row r="85">
          <cell r="M85">
            <v>56.493331119845195</v>
          </cell>
          <cell r="N85">
            <v>53.258810985140336</v>
          </cell>
          <cell r="O85">
            <v>50.290141820411222</v>
          </cell>
          <cell r="P85">
            <v>48.872269980540594</v>
          </cell>
          <cell r="Q85">
            <v>48.606419010564856</v>
          </cell>
          <cell r="R85">
            <v>49.093812455520379</v>
          </cell>
          <cell r="S85">
            <v>50.201524830419309</v>
          </cell>
          <cell r="T85">
            <v>51.397854195310153</v>
          </cell>
          <cell r="U85">
            <v>52.195407105237379</v>
          </cell>
          <cell r="V85">
            <v>53.480353460120142</v>
          </cell>
          <cell r="W85">
            <v>53.657587440103967</v>
          </cell>
          <cell r="X85">
            <v>54.366523360039274</v>
          </cell>
          <cell r="Y85">
            <v>54.366523360039274</v>
          </cell>
          <cell r="Z85">
            <v>54.144980885059489</v>
          </cell>
          <cell r="AA85">
            <v>54.144980885059489</v>
          </cell>
          <cell r="AB85">
            <v>54.189289380055449</v>
          </cell>
          <cell r="AC85">
            <v>54.233597875051402</v>
          </cell>
          <cell r="AD85">
            <v>54.233597875051402</v>
          </cell>
          <cell r="AE85">
            <v>54.366523360039274</v>
          </cell>
          <cell r="AF85">
            <v>54.277906370047361</v>
          </cell>
          <cell r="AG85">
            <v>54.012055400071617</v>
          </cell>
          <cell r="AH85">
            <v>53.879129915083745</v>
          </cell>
          <cell r="AI85">
            <v>53.391736470128222</v>
          </cell>
          <cell r="AJ85">
            <v>53.21450249014439</v>
          </cell>
          <cell r="AK85">
            <v>53.125885500152478</v>
          </cell>
          <cell r="AL85">
            <v>53.037268510160565</v>
          </cell>
          <cell r="AM85">
            <v>52.992960015164613</v>
          </cell>
          <cell r="AN85">
            <v>52.904343025172693</v>
          </cell>
          <cell r="AO85">
            <v>52.727109045188868</v>
          </cell>
          <cell r="AP85">
            <v>52.756759757746778</v>
          </cell>
          <cell r="AQ85">
            <v>52.786410470304688</v>
          </cell>
          <cell r="AR85">
            <v>52.816061182862605</v>
          </cell>
          <cell r="AS85">
            <v>52.845711895420514</v>
          </cell>
          <cell r="AT85">
            <v>52.875362607978424</v>
          </cell>
          <cell r="AU85">
            <v>52.905013320536334</v>
          </cell>
          <cell r="AV85">
            <v>52.934664033094244</v>
          </cell>
          <cell r="AW85">
            <v>52.964314745652153</v>
          </cell>
          <cell r="AX85">
            <v>52.99396545821007</v>
          </cell>
          <cell r="AY85">
            <v>53.02361617076798</v>
          </cell>
          <cell r="AZ85">
            <v>53.05326688332589</v>
          </cell>
          <cell r="BA85">
            <v>53.082917595883799</v>
          </cell>
          <cell r="BB85">
            <v>53.112568308441716</v>
          </cell>
          <cell r="BC85">
            <v>53.142219020999619</v>
          </cell>
          <cell r="BD85">
            <v>53.171869733557529</v>
          </cell>
          <cell r="BE85">
            <v>53.201520446115445</v>
          </cell>
          <cell r="BF85">
            <v>53.231171158673355</v>
          </cell>
          <cell r="BG85">
            <v>53.260821871231265</v>
          </cell>
          <cell r="BH85">
            <v>53.290472583789182</v>
          </cell>
          <cell r="BI85">
            <v>53.320123296347091</v>
          </cell>
        </row>
        <row r="86">
          <cell r="M86">
            <v>98.056505576208181</v>
          </cell>
          <cell r="N86">
            <v>92.442289962825285</v>
          </cell>
          <cell r="O86">
            <v>87.289516728624548</v>
          </cell>
          <cell r="P86">
            <v>84.828490706319712</v>
          </cell>
          <cell r="Q86">
            <v>84.367048327137567</v>
          </cell>
          <cell r="R86">
            <v>85.213026022304845</v>
          </cell>
          <cell r="S86">
            <v>87.135702602230509</v>
          </cell>
          <cell r="T86">
            <v>89.212193308550212</v>
          </cell>
          <cell r="U86">
            <v>90.596520446096676</v>
          </cell>
          <cell r="V86">
            <v>92.826825278810446</v>
          </cell>
          <cell r="W86">
            <v>93.134453531598552</v>
          </cell>
          <cell r="X86">
            <v>94.364966542750963</v>
          </cell>
          <cell r="Y86">
            <v>94.364966542750963</v>
          </cell>
          <cell r="Z86">
            <v>93.98043122676583</v>
          </cell>
          <cell r="AA86">
            <v>93.98043122676583</v>
          </cell>
          <cell r="AB86">
            <v>94.057338289962857</v>
          </cell>
          <cell r="AC86">
            <v>94.134245353159884</v>
          </cell>
          <cell r="AD86">
            <v>94.134245353159884</v>
          </cell>
          <cell r="AE86">
            <v>94.364966542750963</v>
          </cell>
          <cell r="AF86">
            <v>94.21115241635691</v>
          </cell>
          <cell r="AG86">
            <v>93.749710037174751</v>
          </cell>
          <cell r="AH86">
            <v>93.518988847583671</v>
          </cell>
          <cell r="AI86">
            <v>92.673011152416393</v>
          </cell>
          <cell r="AJ86">
            <v>92.365382899628273</v>
          </cell>
          <cell r="AK86">
            <v>92.211568773234234</v>
          </cell>
          <cell r="AL86">
            <v>92.057754646840181</v>
          </cell>
          <cell r="AM86">
            <v>91.980847583643154</v>
          </cell>
          <cell r="AN86">
            <v>91.827033457249087</v>
          </cell>
          <cell r="AO86">
            <v>91.51940520446098</v>
          </cell>
          <cell r="AP86">
            <v>91.570870487241095</v>
          </cell>
          <cell r="AQ86">
            <v>91.622335770021209</v>
          </cell>
          <cell r="AR86">
            <v>91.673801052801338</v>
          </cell>
          <cell r="AS86">
            <v>91.725266335581452</v>
          </cell>
          <cell r="AT86">
            <v>91.776731618361566</v>
          </cell>
          <cell r="AU86">
            <v>91.828196901141681</v>
          </cell>
          <cell r="AV86">
            <v>91.879662183921795</v>
          </cell>
          <cell r="AW86">
            <v>91.931127466701909</v>
          </cell>
          <cell r="AX86">
            <v>91.982592749482023</v>
          </cell>
          <cell r="AY86">
            <v>92.034058032262138</v>
          </cell>
          <cell r="AZ86">
            <v>92.085523315042252</v>
          </cell>
          <cell r="BA86">
            <v>92.136988597822352</v>
          </cell>
          <cell r="BB86">
            <v>92.188453880602466</v>
          </cell>
          <cell r="BC86">
            <v>92.239919163382567</v>
          </cell>
          <cell r="BD86">
            <v>92.291384446162681</v>
          </cell>
          <cell r="BE86">
            <v>92.342849728942795</v>
          </cell>
          <cell r="BF86">
            <v>92.39431501172291</v>
          </cell>
          <cell r="BG86">
            <v>92.445780294503024</v>
          </cell>
          <cell r="BH86">
            <v>92.497245577283138</v>
          </cell>
          <cell r="BI86">
            <v>92.548710860063252</v>
          </cell>
        </row>
        <row r="87">
          <cell r="M87">
            <v>422.78644452377779</v>
          </cell>
          <cell r="N87">
            <v>398.57984809222029</v>
          </cell>
          <cell r="O87">
            <v>376.36283492901003</v>
          </cell>
          <cell r="P87">
            <v>365.75172416449169</v>
          </cell>
          <cell r="Q87">
            <v>363.76214089614456</v>
          </cell>
          <cell r="R87">
            <v>367.40971022144771</v>
          </cell>
          <cell r="S87">
            <v>375.69964050622769</v>
          </cell>
          <cell r="T87">
            <v>384.65276521379008</v>
          </cell>
          <cell r="U87">
            <v>390.62151501883164</v>
          </cell>
          <cell r="V87">
            <v>400.23783414917648</v>
          </cell>
          <cell r="W87">
            <v>401.56422299474127</v>
          </cell>
          <cell r="X87">
            <v>406.86977837700044</v>
          </cell>
          <cell r="Y87">
            <v>406.86977837700044</v>
          </cell>
          <cell r="Z87">
            <v>405.21179232004448</v>
          </cell>
          <cell r="AA87">
            <v>405.21179232004448</v>
          </cell>
          <cell r="AB87">
            <v>405.54338953143571</v>
          </cell>
          <cell r="AC87">
            <v>405.87498674282688</v>
          </cell>
          <cell r="AD87">
            <v>405.87498674282688</v>
          </cell>
          <cell r="AE87">
            <v>406.86977837700044</v>
          </cell>
          <cell r="AF87">
            <v>406.20658395421805</v>
          </cell>
          <cell r="AG87">
            <v>404.21700068587086</v>
          </cell>
          <cell r="AH87">
            <v>403.22220905169729</v>
          </cell>
          <cell r="AI87">
            <v>399.57463972639414</v>
          </cell>
          <cell r="AJ87">
            <v>398.24825088082929</v>
          </cell>
          <cell r="AK87">
            <v>397.58505645804689</v>
          </cell>
          <cell r="AL87">
            <v>396.9218620352645</v>
          </cell>
          <cell r="AM87">
            <v>396.59026482387333</v>
          </cell>
          <cell r="AN87">
            <v>395.92707040109087</v>
          </cell>
          <cell r="AO87">
            <v>394.60068155552608</v>
          </cell>
          <cell r="AP87">
            <v>394.82258242579627</v>
          </cell>
          <cell r="AQ87">
            <v>395.04448329606646</v>
          </cell>
          <cell r="AR87">
            <v>395.26638416633671</v>
          </cell>
          <cell r="AS87">
            <v>395.4882850366069</v>
          </cell>
          <cell r="AT87">
            <v>395.71018590687709</v>
          </cell>
          <cell r="AU87">
            <v>395.93208677714728</v>
          </cell>
          <cell r="AV87">
            <v>396.15398764741747</v>
          </cell>
          <cell r="AW87">
            <v>396.37588851768766</v>
          </cell>
          <cell r="AX87">
            <v>396.5977893879579</v>
          </cell>
          <cell r="AY87">
            <v>396.81969025822809</v>
          </cell>
          <cell r="AZ87">
            <v>397.04159112849828</v>
          </cell>
          <cell r="BA87">
            <v>397.26349199876847</v>
          </cell>
          <cell r="BB87">
            <v>397.48539286903872</v>
          </cell>
          <cell r="BC87">
            <v>397.70729373930885</v>
          </cell>
          <cell r="BD87">
            <v>397.92919460957904</v>
          </cell>
          <cell r="BE87">
            <v>398.15109547984923</v>
          </cell>
          <cell r="BF87">
            <v>398.37299635011942</v>
          </cell>
          <cell r="BG87">
            <v>398.59489722038961</v>
          </cell>
          <cell r="BH87">
            <v>398.81679809065986</v>
          </cell>
          <cell r="BI87">
            <v>399.03869896093005</v>
          </cell>
        </row>
        <row r="88">
          <cell r="M88">
            <v>363.78963568773236</v>
          </cell>
          <cell r="N88">
            <v>342.9608957620818</v>
          </cell>
          <cell r="O88">
            <v>323.84410706319704</v>
          </cell>
          <cell r="P88">
            <v>314.71370052044608</v>
          </cell>
          <cell r="Q88">
            <v>313.00174929368035</v>
          </cell>
          <cell r="R88">
            <v>316.14032654275093</v>
          </cell>
          <cell r="S88">
            <v>323.27345665427509</v>
          </cell>
          <cell r="T88">
            <v>330.97723717472121</v>
          </cell>
          <cell r="U88">
            <v>336.11309085501858</v>
          </cell>
          <cell r="V88">
            <v>344.38752178438665</v>
          </cell>
          <cell r="W88">
            <v>345.52882260223049</v>
          </cell>
          <cell r="X88">
            <v>350.09402587360591</v>
          </cell>
          <cell r="Y88">
            <v>350.09402587360591</v>
          </cell>
          <cell r="Z88">
            <v>348.66739985130107</v>
          </cell>
          <cell r="AA88">
            <v>348.66739985130107</v>
          </cell>
          <cell r="AB88">
            <v>348.95272505576207</v>
          </cell>
          <cell r="AC88">
            <v>349.23805026022302</v>
          </cell>
          <cell r="AD88">
            <v>349.23805026022302</v>
          </cell>
          <cell r="AE88">
            <v>350.09402587360591</v>
          </cell>
          <cell r="AF88">
            <v>349.52337546468397</v>
          </cell>
          <cell r="AG88">
            <v>347.81142423791812</v>
          </cell>
          <cell r="AH88">
            <v>346.95544862453522</v>
          </cell>
          <cell r="AI88">
            <v>343.81687137546464</v>
          </cell>
          <cell r="AJ88">
            <v>342.67557055762074</v>
          </cell>
          <cell r="AK88">
            <v>342.10492014869885</v>
          </cell>
          <cell r="AL88">
            <v>341.53426973977696</v>
          </cell>
          <cell r="AM88">
            <v>341.24894453531601</v>
          </cell>
          <cell r="AN88">
            <v>340.67829412639406</v>
          </cell>
          <cell r="AO88">
            <v>339.53699330855022</v>
          </cell>
          <cell r="AP88">
            <v>339.72792950766444</v>
          </cell>
          <cell r="AQ88">
            <v>339.91886570677866</v>
          </cell>
          <cell r="AR88">
            <v>340.10980190589294</v>
          </cell>
          <cell r="AS88">
            <v>340.30073810500716</v>
          </cell>
          <cell r="AT88">
            <v>340.49167430412137</v>
          </cell>
          <cell r="AU88">
            <v>340.68261050323559</v>
          </cell>
          <cell r="AV88">
            <v>340.87354670234981</v>
          </cell>
          <cell r="AW88">
            <v>341.06448290146403</v>
          </cell>
          <cell r="AX88">
            <v>341.25541910057825</v>
          </cell>
          <cell r="AY88">
            <v>341.44635529969247</v>
          </cell>
          <cell r="AZ88">
            <v>341.63729149880669</v>
          </cell>
          <cell r="BA88">
            <v>341.82822769792091</v>
          </cell>
          <cell r="BB88">
            <v>342.01916389703513</v>
          </cell>
          <cell r="BC88">
            <v>342.21010009614929</v>
          </cell>
          <cell r="BD88">
            <v>342.40103629526351</v>
          </cell>
          <cell r="BE88">
            <v>342.59197249437773</v>
          </cell>
          <cell r="BF88">
            <v>342.78290869349195</v>
          </cell>
          <cell r="BG88">
            <v>342.97384489260617</v>
          </cell>
          <cell r="BH88">
            <v>343.16478109172044</v>
          </cell>
          <cell r="BI88">
            <v>343.35571729083466</v>
          </cell>
        </row>
        <row r="89">
          <cell r="M89">
            <v>121.50365481472205</v>
          </cell>
          <cell r="N89">
            <v>114.54697497042817</v>
          </cell>
          <cell r="O89">
            <v>108.16207703114473</v>
          </cell>
          <cell r="P89">
            <v>105.11257353775562</v>
          </cell>
          <cell r="Q89">
            <v>104.54079163274518</v>
          </cell>
          <cell r="R89">
            <v>105.58905845859768</v>
          </cell>
          <cell r="S89">
            <v>107.97148306280792</v>
          </cell>
          <cell r="T89">
            <v>110.54450163535498</v>
          </cell>
          <cell r="U89">
            <v>112.25984735038634</v>
          </cell>
          <cell r="V89">
            <v>115.02345989127024</v>
          </cell>
          <cell r="W89">
            <v>115.40464782794388</v>
          </cell>
          <cell r="X89">
            <v>116.92939957463842</v>
          </cell>
          <cell r="Y89">
            <v>116.92939957463842</v>
          </cell>
          <cell r="Z89">
            <v>116.45291465379638</v>
          </cell>
          <cell r="AA89">
            <v>116.45291465379638</v>
          </cell>
          <cell r="AB89">
            <v>116.5482116379648</v>
          </cell>
          <cell r="AC89">
            <v>116.64350862213321</v>
          </cell>
          <cell r="AD89">
            <v>116.64350862213321</v>
          </cell>
          <cell r="AE89">
            <v>116.92939957463844</v>
          </cell>
          <cell r="AF89">
            <v>116.73880560630163</v>
          </cell>
          <cell r="AG89">
            <v>116.16702370129116</v>
          </cell>
          <cell r="AH89">
            <v>115.88113274878593</v>
          </cell>
          <cell r="AI89">
            <v>114.83286592293344</v>
          </cell>
          <cell r="AJ89">
            <v>114.45167798625978</v>
          </cell>
          <cell r="AK89">
            <v>114.26108401792297</v>
          </cell>
          <cell r="AL89">
            <v>114.07049004958616</v>
          </cell>
          <cell r="AM89">
            <v>113.97519306541776</v>
          </cell>
          <cell r="AN89">
            <v>113.78459909708093</v>
          </cell>
          <cell r="AO89">
            <v>113.40341116040729</v>
          </cell>
          <cell r="AP89">
            <v>113.46718275737693</v>
          </cell>
          <cell r="AQ89">
            <v>113.53095435434656</v>
          </cell>
          <cell r="AR89">
            <v>113.59472595131621</v>
          </cell>
          <cell r="AS89">
            <v>113.65849754828585</v>
          </cell>
          <cell r="AT89">
            <v>113.72226914525548</v>
          </cell>
          <cell r="AU89">
            <v>113.78604074222511</v>
          </cell>
          <cell r="AV89">
            <v>113.84981233919474</v>
          </cell>
          <cell r="AW89">
            <v>113.91358393616437</v>
          </cell>
          <cell r="AX89">
            <v>113.97735553313402</v>
          </cell>
          <cell r="AY89">
            <v>114.04112713010365</v>
          </cell>
          <cell r="AZ89">
            <v>114.10489872707329</v>
          </cell>
          <cell r="BA89">
            <v>114.16867032404292</v>
          </cell>
          <cell r="BB89">
            <v>114.23244192101257</v>
          </cell>
          <cell r="BC89">
            <v>114.29621351798218</v>
          </cell>
          <cell r="BD89">
            <v>114.35998511495181</v>
          </cell>
          <cell r="BE89">
            <v>114.42375671192146</v>
          </cell>
          <cell r="BF89">
            <v>114.48752830889109</v>
          </cell>
          <cell r="BG89">
            <v>114.55129990586072</v>
          </cell>
          <cell r="BH89">
            <v>114.61507150283036</v>
          </cell>
          <cell r="BI89">
            <v>114.67884309979999</v>
          </cell>
        </row>
        <row r="90">
          <cell r="M90">
            <v>59.67621765300958</v>
          </cell>
          <cell r="N90">
            <v>56.25946166189609</v>
          </cell>
          <cell r="O90">
            <v>53.12353493032618</v>
          </cell>
          <cell r="P90">
            <v>51.625778879427109</v>
          </cell>
          <cell r="Q90">
            <v>51.344949619883543</v>
          </cell>
          <cell r="R90">
            <v>51.85980326238009</v>
          </cell>
          <cell r="S90">
            <v>53.029925177144989</v>
          </cell>
          <cell r="T90">
            <v>54.293656845091078</v>
          </cell>
          <cell r="U90">
            <v>55.136144623721798</v>
          </cell>
          <cell r="V90">
            <v>56.493486044849085</v>
          </cell>
          <cell r="W90">
            <v>56.680705551211467</v>
          </cell>
          <cell r="X90">
            <v>57.429583576660995</v>
          </cell>
          <cell r="Y90">
            <v>57.429583576660995</v>
          </cell>
          <cell r="Z90">
            <v>57.195559193708021</v>
          </cell>
          <cell r="AA90">
            <v>57.195559193708021</v>
          </cell>
          <cell r="AB90">
            <v>57.242364070298621</v>
          </cell>
          <cell r="AC90">
            <v>57.289168946889212</v>
          </cell>
          <cell r="AD90">
            <v>57.289168946889212</v>
          </cell>
          <cell r="AE90">
            <v>57.429583576661003</v>
          </cell>
          <cell r="AF90">
            <v>57.335973823479812</v>
          </cell>
          <cell r="AG90">
            <v>57.055144563936231</v>
          </cell>
          <cell r="AH90">
            <v>56.914729934164448</v>
          </cell>
          <cell r="AI90">
            <v>56.399876291667901</v>
          </cell>
          <cell r="AJ90">
            <v>56.212656785305512</v>
          </cell>
          <cell r="AK90">
            <v>56.119047032124321</v>
          </cell>
          <cell r="AL90">
            <v>56.02543727894313</v>
          </cell>
          <cell r="AM90">
            <v>55.978632402352538</v>
          </cell>
          <cell r="AN90">
            <v>55.88502264917134</v>
          </cell>
          <cell r="AO90">
            <v>55.697803142808958</v>
          </cell>
          <cell r="AP90">
            <v>55.729124403940098</v>
          </cell>
          <cell r="AQ90">
            <v>55.760445665071238</v>
          </cell>
          <cell r="AR90">
            <v>55.791766926202385</v>
          </cell>
          <cell r="AS90">
            <v>55.823088187333525</v>
          </cell>
          <cell r="AT90">
            <v>55.854409448464665</v>
          </cell>
          <cell r="AU90">
            <v>55.885730709595805</v>
          </cell>
          <cell r="AV90">
            <v>55.917051970726945</v>
          </cell>
          <cell r="AW90">
            <v>55.948373231858085</v>
          </cell>
          <cell r="AX90">
            <v>55.979694492989232</v>
          </cell>
          <cell r="AY90">
            <v>56.011015754120372</v>
          </cell>
          <cell r="AZ90">
            <v>56.042337015251512</v>
          </cell>
          <cell r="BA90">
            <v>56.073658276382652</v>
          </cell>
          <cell r="BB90">
            <v>56.104979537513799</v>
          </cell>
          <cell r="BC90">
            <v>56.136300798644932</v>
          </cell>
          <cell r="BD90">
            <v>56.167622059776072</v>
          </cell>
          <cell r="BE90">
            <v>56.198943320907219</v>
          </cell>
          <cell r="BF90">
            <v>56.230264582038359</v>
          </cell>
          <cell r="BG90">
            <v>56.261585843169499</v>
          </cell>
          <cell r="BH90">
            <v>56.292907104300646</v>
          </cell>
          <cell r="BI90">
            <v>56.324228365431786</v>
          </cell>
        </row>
        <row r="91">
          <cell r="M91">
            <v>96.552269837606602</v>
          </cell>
          <cell r="N91">
            <v>91.024179093963241</v>
          </cell>
          <cell r="O91">
            <v>85.950451973085094</v>
          </cell>
          <cell r="P91">
            <v>83.527179318337318</v>
          </cell>
          <cell r="Q91">
            <v>83.072815695572118</v>
          </cell>
          <cell r="R91">
            <v>83.905815670641658</v>
          </cell>
          <cell r="S91">
            <v>85.798997432163361</v>
          </cell>
          <cell r="T91">
            <v>87.843633734606797</v>
          </cell>
          <cell r="U91">
            <v>89.206724602902412</v>
          </cell>
          <cell r="V91">
            <v>91.402815446267596</v>
          </cell>
          <cell r="W91">
            <v>91.705724528111062</v>
          </cell>
          <cell r="X91">
            <v>92.917360855484944</v>
          </cell>
          <cell r="Y91">
            <v>92.917360855484944</v>
          </cell>
          <cell r="Z91">
            <v>92.538724503180603</v>
          </cell>
          <cell r="AA91">
            <v>92.538724503180603</v>
          </cell>
          <cell r="AB91">
            <v>92.614451773641477</v>
          </cell>
          <cell r="AC91">
            <v>92.690179044102337</v>
          </cell>
          <cell r="AD91">
            <v>92.690179044102337</v>
          </cell>
          <cell r="AE91">
            <v>92.917360855484944</v>
          </cell>
          <cell r="AF91">
            <v>92.76590631456321</v>
          </cell>
          <cell r="AG91">
            <v>92.311542691797996</v>
          </cell>
          <cell r="AH91">
            <v>92.084360880415389</v>
          </cell>
          <cell r="AI91">
            <v>91.251360905345848</v>
          </cell>
          <cell r="AJ91">
            <v>90.948451823502367</v>
          </cell>
          <cell r="AK91">
            <v>90.796997282580634</v>
          </cell>
          <cell r="AL91">
            <v>90.6455427416589</v>
          </cell>
          <cell r="AM91">
            <v>90.569815471198041</v>
          </cell>
          <cell r="AN91">
            <v>90.418360930276293</v>
          </cell>
          <cell r="AO91">
            <v>90.115451848432826</v>
          </cell>
          <cell r="AP91">
            <v>90.166127628087168</v>
          </cell>
          <cell r="AQ91">
            <v>90.216803407741494</v>
          </cell>
          <cell r="AR91">
            <v>90.267479187395836</v>
          </cell>
          <cell r="AS91">
            <v>90.318154967050177</v>
          </cell>
          <cell r="AT91">
            <v>90.368830746704518</v>
          </cell>
          <cell r="AU91">
            <v>90.419506526358845</v>
          </cell>
          <cell r="AV91">
            <v>90.470182306013172</v>
          </cell>
          <cell r="AW91">
            <v>90.520858085667513</v>
          </cell>
          <cell r="AX91">
            <v>90.571533865321854</v>
          </cell>
          <cell r="AY91">
            <v>90.622209644976195</v>
          </cell>
          <cell r="AZ91">
            <v>90.672885424630536</v>
          </cell>
          <cell r="BA91">
            <v>90.723561204284863</v>
          </cell>
          <cell r="BB91">
            <v>90.774236983939204</v>
          </cell>
          <cell r="BC91">
            <v>90.824912763593531</v>
          </cell>
          <cell r="BD91">
            <v>90.875588543247872</v>
          </cell>
          <cell r="BE91">
            <v>90.926264322902213</v>
          </cell>
          <cell r="BF91">
            <v>90.976940102556554</v>
          </cell>
          <cell r="BG91">
            <v>91.027615882210895</v>
          </cell>
          <cell r="BH91">
            <v>91.078291661865237</v>
          </cell>
          <cell r="BI91">
            <v>91.128967441519563</v>
          </cell>
        </row>
        <row r="92">
          <cell r="M92">
            <v>70.64443603499322</v>
          </cell>
          <cell r="N92">
            <v>66.599695775734787</v>
          </cell>
          <cell r="O92">
            <v>62.887399921346912</v>
          </cell>
          <cell r="P92">
            <v>61.114363095370607</v>
          </cell>
          <cell r="Q92">
            <v>60.781918690500056</v>
          </cell>
          <cell r="R92">
            <v>61.391400099429404</v>
          </cell>
          <cell r="S92">
            <v>62.776585119723393</v>
          </cell>
          <cell r="T92">
            <v>64.272584941640901</v>
          </cell>
          <cell r="U92">
            <v>65.269918156252572</v>
          </cell>
          <cell r="V92">
            <v>66.876732779793613</v>
          </cell>
          <cell r="W92">
            <v>67.098362383040651</v>
          </cell>
          <cell r="X92">
            <v>67.984880796028804</v>
          </cell>
          <cell r="Y92">
            <v>67.984880796028804</v>
          </cell>
          <cell r="Z92">
            <v>67.707843791970006</v>
          </cell>
          <cell r="AA92">
            <v>67.707843791970006</v>
          </cell>
          <cell r="AB92">
            <v>67.763251192781766</v>
          </cell>
          <cell r="AC92">
            <v>67.818658593593526</v>
          </cell>
          <cell r="AD92">
            <v>67.818658593593526</v>
          </cell>
          <cell r="AE92">
            <v>67.984880796028804</v>
          </cell>
          <cell r="AF92">
            <v>67.874065994405285</v>
          </cell>
          <cell r="AG92">
            <v>67.541621589534728</v>
          </cell>
          <cell r="AH92">
            <v>67.375399387099449</v>
          </cell>
          <cell r="AI92">
            <v>66.765917978170094</v>
          </cell>
          <cell r="AJ92">
            <v>66.544288374923056</v>
          </cell>
          <cell r="AK92">
            <v>66.433473573299537</v>
          </cell>
          <cell r="AL92">
            <v>66.322658771676018</v>
          </cell>
          <cell r="AM92">
            <v>66.267251370864258</v>
          </cell>
          <cell r="AN92">
            <v>66.156436569240739</v>
          </cell>
          <cell r="AO92">
            <v>65.934806965993701</v>
          </cell>
          <cell r="AP92">
            <v>65.97188493298853</v>
          </cell>
          <cell r="AQ92">
            <v>66.008962899983345</v>
          </cell>
          <cell r="AR92">
            <v>66.046040866978174</v>
          </cell>
          <cell r="AS92">
            <v>66.083118833973003</v>
          </cell>
          <cell r="AT92">
            <v>66.120196800967832</v>
          </cell>
          <cell r="AU92">
            <v>66.157274767962662</v>
          </cell>
          <cell r="AV92">
            <v>66.194352734957491</v>
          </cell>
          <cell r="AW92">
            <v>66.23143070195232</v>
          </cell>
          <cell r="AX92">
            <v>66.268508668947149</v>
          </cell>
          <cell r="AY92">
            <v>66.305586635941978</v>
          </cell>
          <cell r="AZ92">
            <v>66.342664602936807</v>
          </cell>
          <cell r="BA92">
            <v>66.379742569931622</v>
          </cell>
          <cell r="BB92">
            <v>66.416820536926451</v>
          </cell>
          <cell r="BC92">
            <v>66.453898503921266</v>
          </cell>
          <cell r="BD92">
            <v>66.490976470916095</v>
          </cell>
          <cell r="BE92">
            <v>66.528054437910924</v>
          </cell>
          <cell r="BF92">
            <v>66.565132404905754</v>
          </cell>
          <cell r="BG92">
            <v>66.602210371900583</v>
          </cell>
          <cell r="BH92">
            <v>66.639288338895412</v>
          </cell>
          <cell r="BI92">
            <v>66.676366305890241</v>
          </cell>
        </row>
        <row r="93">
          <cell r="M93">
            <v>203.22976634798064</v>
          </cell>
          <cell r="N93">
            <v>191.59386600021392</v>
          </cell>
          <cell r="O93">
            <v>180.91434102349652</v>
          </cell>
          <cell r="P93">
            <v>175.81367237790013</v>
          </cell>
          <cell r="Q93">
            <v>174.85729700685084</v>
          </cell>
          <cell r="R93">
            <v>176.61065185377458</v>
          </cell>
          <cell r="S93">
            <v>180.59554923314678</v>
          </cell>
          <cell r="T93">
            <v>184.89923840286875</v>
          </cell>
          <cell r="U93">
            <v>187.7683645160167</v>
          </cell>
          <cell r="V93">
            <v>192.39084547608846</v>
          </cell>
          <cell r="W93">
            <v>193.02842905678801</v>
          </cell>
          <cell r="X93">
            <v>195.57876337958618</v>
          </cell>
          <cell r="Y93">
            <v>195.57876337958618</v>
          </cell>
          <cell r="Z93">
            <v>194.78178390371176</v>
          </cell>
          <cell r="AA93">
            <v>194.78178390371176</v>
          </cell>
          <cell r="AB93">
            <v>194.94117979888665</v>
          </cell>
          <cell r="AC93">
            <v>195.10057569406155</v>
          </cell>
          <cell r="AD93">
            <v>195.10057569406155</v>
          </cell>
          <cell r="AE93">
            <v>195.57876337958621</v>
          </cell>
          <cell r="AF93">
            <v>195.25997158923644</v>
          </cell>
          <cell r="AG93">
            <v>194.30359621818712</v>
          </cell>
          <cell r="AH93">
            <v>193.82540853266246</v>
          </cell>
          <cell r="AI93">
            <v>192.07205368573872</v>
          </cell>
          <cell r="AJ93">
            <v>191.43447010503917</v>
          </cell>
          <cell r="AK93">
            <v>191.1156783146894</v>
          </cell>
          <cell r="AL93">
            <v>190.79688652433964</v>
          </cell>
          <cell r="AM93">
            <v>190.63749062916477</v>
          </cell>
          <cell r="AN93">
            <v>190.31869883881498</v>
          </cell>
          <cell r="AO93">
            <v>189.68111525811543</v>
          </cell>
          <cell r="AP93">
            <v>189.78778107628807</v>
          </cell>
          <cell r="AQ93">
            <v>189.89444689446069</v>
          </cell>
          <cell r="AR93">
            <v>190.00111271263333</v>
          </cell>
          <cell r="AS93">
            <v>190.10777853080597</v>
          </cell>
          <cell r="AT93">
            <v>190.21444434897859</v>
          </cell>
          <cell r="AU93">
            <v>190.3211101671512</v>
          </cell>
          <cell r="AV93">
            <v>190.42777598532382</v>
          </cell>
          <cell r="AW93">
            <v>190.53444180349643</v>
          </cell>
          <cell r="AX93">
            <v>190.64110762166908</v>
          </cell>
          <cell r="AY93">
            <v>190.74777343984169</v>
          </cell>
          <cell r="AZ93">
            <v>190.85443925801434</v>
          </cell>
          <cell r="BA93">
            <v>190.96110507618695</v>
          </cell>
          <cell r="BB93">
            <v>191.0677708943596</v>
          </cell>
          <cell r="BC93">
            <v>191.17443671253218</v>
          </cell>
          <cell r="BD93">
            <v>191.2811025307048</v>
          </cell>
          <cell r="BE93">
            <v>191.38776834887744</v>
          </cell>
          <cell r="BF93">
            <v>191.49443416705006</v>
          </cell>
          <cell r="BG93">
            <v>191.60109998522267</v>
          </cell>
          <cell r="BH93">
            <v>191.70776580339532</v>
          </cell>
          <cell r="BI93">
            <v>191.81443162156793</v>
          </cell>
        </row>
        <row r="94">
          <cell r="M94">
            <v>238.27730855018586</v>
          </cell>
          <cell r="N94">
            <v>224.63476460966541</v>
          </cell>
          <cell r="O94">
            <v>212.11352565055762</v>
          </cell>
          <cell r="P94">
            <v>206.13323241635686</v>
          </cell>
          <cell r="Q94">
            <v>205.01192743494425</v>
          </cell>
          <cell r="R94">
            <v>207.06765323420075</v>
          </cell>
          <cell r="S94">
            <v>211.73975732342009</v>
          </cell>
          <cell r="T94">
            <v>216.78562973977699</v>
          </cell>
          <cell r="U94">
            <v>220.1495446840149</v>
          </cell>
          <cell r="V94">
            <v>225.56918542750935</v>
          </cell>
          <cell r="W94">
            <v>226.31672208178443</v>
          </cell>
          <cell r="X94">
            <v>229.30686869888478</v>
          </cell>
          <cell r="Y94">
            <v>229.30686869888478</v>
          </cell>
          <cell r="Z94">
            <v>228.37244788104093</v>
          </cell>
          <cell r="AA94">
            <v>228.37244788104093</v>
          </cell>
          <cell r="AB94">
            <v>228.5593320446097</v>
          </cell>
          <cell r="AC94">
            <v>228.74621620817848</v>
          </cell>
          <cell r="AD94">
            <v>228.74621620817848</v>
          </cell>
          <cell r="AE94">
            <v>229.30686869888481</v>
          </cell>
          <cell r="AF94">
            <v>228.93310037174726</v>
          </cell>
          <cell r="AG94">
            <v>227.81179539033459</v>
          </cell>
          <cell r="AH94">
            <v>227.25114289962829</v>
          </cell>
          <cell r="AI94">
            <v>225.1954171003718</v>
          </cell>
          <cell r="AJ94">
            <v>224.44788044609669</v>
          </cell>
          <cell r="AK94">
            <v>224.07411211895916</v>
          </cell>
          <cell r="AL94">
            <v>223.70034379182164</v>
          </cell>
          <cell r="AM94">
            <v>223.51345962825289</v>
          </cell>
          <cell r="AN94">
            <v>223.13969130111531</v>
          </cell>
          <cell r="AO94">
            <v>222.39215464684023</v>
          </cell>
          <cell r="AP94">
            <v>222.51721528399591</v>
          </cell>
          <cell r="AQ94">
            <v>222.64227592115157</v>
          </cell>
          <cell r="AR94">
            <v>222.76733655830725</v>
          </cell>
          <cell r="AS94">
            <v>222.89239719546293</v>
          </cell>
          <cell r="AT94">
            <v>223.01745783261859</v>
          </cell>
          <cell r="AU94">
            <v>223.14251846977425</v>
          </cell>
          <cell r="AV94">
            <v>223.2675791069299</v>
          </cell>
          <cell r="AW94">
            <v>223.39263974408559</v>
          </cell>
          <cell r="AX94">
            <v>223.51770038124127</v>
          </cell>
          <cell r="AY94">
            <v>223.64276101839695</v>
          </cell>
          <cell r="AZ94">
            <v>223.76782165555264</v>
          </cell>
          <cell r="BA94">
            <v>223.89288229270829</v>
          </cell>
          <cell r="BB94">
            <v>224.01794292986398</v>
          </cell>
          <cell r="BC94">
            <v>224.1430035670196</v>
          </cell>
          <cell r="BD94">
            <v>224.26806420417529</v>
          </cell>
          <cell r="BE94">
            <v>224.39312484133097</v>
          </cell>
          <cell r="BF94">
            <v>224.51818547848663</v>
          </cell>
          <cell r="BG94">
            <v>224.64324611564228</v>
          </cell>
          <cell r="BH94">
            <v>224.76830675279797</v>
          </cell>
          <cell r="BI94">
            <v>224.89336738995362</v>
          </cell>
        </row>
        <row r="95">
          <cell r="M95">
            <v>303.17146367828178</v>
          </cell>
          <cell r="N95">
            <v>285.81341124807426</v>
          </cell>
          <cell r="O95">
            <v>269.88204805870572</v>
          </cell>
          <cell r="P95">
            <v>262.27303877423117</v>
          </cell>
          <cell r="Q95">
            <v>260.84634953339224</v>
          </cell>
          <cell r="R95">
            <v>263.4619464749303</v>
          </cell>
          <cell r="S95">
            <v>269.40648497842602</v>
          </cell>
          <cell r="T95">
            <v>275.82658656220138</v>
          </cell>
          <cell r="U95">
            <v>280.10665428471827</v>
          </cell>
          <cell r="V95">
            <v>287.00231894877334</v>
          </cell>
          <cell r="W95">
            <v>287.95344510933262</v>
          </cell>
          <cell r="X95">
            <v>291.75794975156987</v>
          </cell>
          <cell r="Y95">
            <v>291.75794975156987</v>
          </cell>
          <cell r="Z95">
            <v>290.56904205087073</v>
          </cell>
          <cell r="AA95">
            <v>290.56904205087073</v>
          </cell>
          <cell r="AB95">
            <v>290.80682359101058</v>
          </cell>
          <cell r="AC95">
            <v>291.04460513115043</v>
          </cell>
          <cell r="AD95">
            <v>291.04460513115043</v>
          </cell>
          <cell r="AE95">
            <v>291.75794975156992</v>
          </cell>
          <cell r="AF95">
            <v>291.28238667129028</v>
          </cell>
          <cell r="AG95">
            <v>289.8556974304513</v>
          </cell>
          <cell r="AH95">
            <v>289.14235281003181</v>
          </cell>
          <cell r="AI95">
            <v>286.52675586849369</v>
          </cell>
          <cell r="AJ95">
            <v>285.57562970793435</v>
          </cell>
          <cell r="AK95">
            <v>285.10006662765471</v>
          </cell>
          <cell r="AL95">
            <v>284.62450354737507</v>
          </cell>
          <cell r="AM95">
            <v>284.38672200723528</v>
          </cell>
          <cell r="AN95">
            <v>283.91115892695558</v>
          </cell>
          <cell r="AO95">
            <v>282.9600327663963</v>
          </cell>
          <cell r="AP95">
            <v>283.11915331650539</v>
          </cell>
          <cell r="AQ95">
            <v>283.27827386661448</v>
          </cell>
          <cell r="AR95">
            <v>283.43739441672363</v>
          </cell>
          <cell r="AS95">
            <v>283.59651496683273</v>
          </cell>
          <cell r="AT95">
            <v>283.75563551694182</v>
          </cell>
          <cell r="AU95">
            <v>283.91475606705092</v>
          </cell>
          <cell r="AV95">
            <v>284.07387661716001</v>
          </cell>
          <cell r="AW95">
            <v>284.2329971672691</v>
          </cell>
          <cell r="AX95">
            <v>284.39211771737826</v>
          </cell>
          <cell r="AY95">
            <v>284.55123826748735</v>
          </cell>
          <cell r="AZ95">
            <v>284.71035881759644</v>
          </cell>
          <cell r="BA95">
            <v>284.86947936770554</v>
          </cell>
          <cell r="BB95">
            <v>285.02859991781469</v>
          </cell>
          <cell r="BC95">
            <v>285.18772046792373</v>
          </cell>
          <cell r="BD95">
            <v>285.34684101803282</v>
          </cell>
          <cell r="BE95">
            <v>285.50596156814197</v>
          </cell>
          <cell r="BF95">
            <v>285.66508211825106</v>
          </cell>
          <cell r="BG95">
            <v>285.82420266836016</v>
          </cell>
          <cell r="BH95">
            <v>285.98332321846931</v>
          </cell>
          <cell r="BI95">
            <v>286.1424437685784</v>
          </cell>
        </row>
        <row r="96">
          <cell r="M96">
            <v>468.52667015891609</v>
          </cell>
          <cell r="N96">
            <v>441.7012215929546</v>
          </cell>
          <cell r="O96">
            <v>417.08060441597627</v>
          </cell>
          <cell r="P96">
            <v>405.32150367473287</v>
          </cell>
          <cell r="Q96">
            <v>403.11667228574976</v>
          </cell>
          <cell r="R96">
            <v>407.15886316555213</v>
          </cell>
          <cell r="S96">
            <v>416.34566061964858</v>
          </cell>
          <cell r="T96">
            <v>426.26740187007272</v>
          </cell>
          <cell r="U96">
            <v>432.8818960370221</v>
          </cell>
          <cell r="V96">
            <v>443.53858108377398</v>
          </cell>
          <cell r="W96">
            <v>445.0084686764294</v>
          </cell>
          <cell r="X96">
            <v>450.88801904705105</v>
          </cell>
          <cell r="Y96">
            <v>450.88801904705105</v>
          </cell>
          <cell r="Z96">
            <v>449.05065955623178</v>
          </cell>
          <cell r="AA96">
            <v>449.05065955623178</v>
          </cell>
          <cell r="AB96">
            <v>449.41813145439568</v>
          </cell>
          <cell r="AC96">
            <v>449.78560335255952</v>
          </cell>
          <cell r="AD96">
            <v>449.78560335255952</v>
          </cell>
          <cell r="AE96">
            <v>450.8880190470511</v>
          </cell>
          <cell r="AF96">
            <v>450.15307525072336</v>
          </cell>
          <cell r="AG96">
            <v>447.9482438617402</v>
          </cell>
          <cell r="AH96">
            <v>446.84582816724861</v>
          </cell>
          <cell r="AI96">
            <v>442.80363728744624</v>
          </cell>
          <cell r="AJ96">
            <v>441.33374969479075</v>
          </cell>
          <cell r="AK96">
            <v>440.59880589846307</v>
          </cell>
          <cell r="AL96">
            <v>439.86386210213539</v>
          </cell>
          <cell r="AM96">
            <v>439.49639020397154</v>
          </cell>
          <cell r="AN96">
            <v>438.7614464076438</v>
          </cell>
          <cell r="AO96">
            <v>437.29155881498838</v>
          </cell>
          <cell r="AP96">
            <v>437.53746659467174</v>
          </cell>
          <cell r="AQ96">
            <v>437.78337437435505</v>
          </cell>
          <cell r="AR96">
            <v>438.02928215403841</v>
          </cell>
          <cell r="AS96">
            <v>438.27518993372178</v>
          </cell>
          <cell r="AT96">
            <v>438.52109771340514</v>
          </cell>
          <cell r="AU96">
            <v>438.76700549308845</v>
          </cell>
          <cell r="AV96">
            <v>439.01291327277175</v>
          </cell>
          <cell r="AW96">
            <v>439.25882105245512</v>
          </cell>
          <cell r="AX96">
            <v>439.50472883213848</v>
          </cell>
          <cell r="AY96">
            <v>439.75063661182185</v>
          </cell>
          <cell r="AZ96">
            <v>439.99654439150521</v>
          </cell>
          <cell r="BA96">
            <v>440.24245217118852</v>
          </cell>
          <cell r="BB96">
            <v>440.48835995087188</v>
          </cell>
          <cell r="BC96">
            <v>440.73426773055513</v>
          </cell>
          <cell r="BD96">
            <v>440.9801755102385</v>
          </cell>
          <cell r="BE96">
            <v>441.22608328992186</v>
          </cell>
          <cell r="BF96">
            <v>441.47199106960522</v>
          </cell>
          <cell r="BG96">
            <v>441.71789884928859</v>
          </cell>
          <cell r="BH96">
            <v>441.96380662897195</v>
          </cell>
          <cell r="BI96">
            <v>442.20971440865526</v>
          </cell>
        </row>
        <row r="97">
          <cell r="M97">
            <v>63.246446096654282</v>
          </cell>
          <cell r="N97">
            <v>59.62527702602231</v>
          </cell>
          <cell r="O97">
            <v>56.301738289962834</v>
          </cell>
          <cell r="P97">
            <v>54.714376505576212</v>
          </cell>
          <cell r="Q97">
            <v>54.41674617100373</v>
          </cell>
          <cell r="R97">
            <v>54.962401784386621</v>
          </cell>
          <cell r="S97">
            <v>56.202528178438669</v>
          </cell>
          <cell r="T97">
            <v>57.541864684014882</v>
          </cell>
          <cell r="U97">
            <v>58.434755687732356</v>
          </cell>
          <cell r="V97">
            <v>59.873302304832741</v>
          </cell>
          <cell r="W97">
            <v>60.071722527881064</v>
          </cell>
          <cell r="X97">
            <v>60.865403420074372</v>
          </cell>
          <cell r="Y97">
            <v>60.865403420074372</v>
          </cell>
          <cell r="Z97">
            <v>60.617378141263963</v>
          </cell>
          <cell r="AA97">
            <v>60.617378141263963</v>
          </cell>
          <cell r="AB97">
            <v>60.666983197026049</v>
          </cell>
          <cell r="AC97">
            <v>60.716588252788128</v>
          </cell>
          <cell r="AD97">
            <v>60.716588252788128</v>
          </cell>
          <cell r="AE97">
            <v>60.865403420074372</v>
          </cell>
          <cell r="AF97">
            <v>60.766193308550207</v>
          </cell>
          <cell r="AG97">
            <v>60.468562973977711</v>
          </cell>
          <cell r="AH97">
            <v>60.319747806691467</v>
          </cell>
          <cell r="AI97">
            <v>59.774092193308569</v>
          </cell>
          <cell r="AJ97">
            <v>59.575671970260238</v>
          </cell>
          <cell r="AK97">
            <v>59.47646185873608</v>
          </cell>
          <cell r="AL97">
            <v>59.377251747211922</v>
          </cell>
          <cell r="AM97">
            <v>59.327646691449843</v>
          </cell>
          <cell r="AN97">
            <v>59.22843657992567</v>
          </cell>
          <cell r="AO97">
            <v>59.030016356877347</v>
          </cell>
          <cell r="AP97">
            <v>59.063211464270523</v>
          </cell>
          <cell r="AQ97">
            <v>59.096406571663692</v>
          </cell>
          <cell r="AR97">
            <v>59.129601679056869</v>
          </cell>
          <cell r="AS97">
            <v>59.162796786450045</v>
          </cell>
          <cell r="AT97">
            <v>59.195991893843214</v>
          </cell>
          <cell r="AU97">
            <v>59.229187001236383</v>
          </cell>
          <cell r="AV97">
            <v>59.262382108629552</v>
          </cell>
          <cell r="AW97">
            <v>59.295577216022728</v>
          </cell>
          <cell r="AX97">
            <v>59.328772323415905</v>
          </cell>
          <cell r="AY97">
            <v>59.361967430809081</v>
          </cell>
          <cell r="AZ97">
            <v>59.395162538202257</v>
          </cell>
          <cell r="BA97">
            <v>59.428357645595426</v>
          </cell>
          <cell r="BB97">
            <v>59.461552752988602</v>
          </cell>
          <cell r="BC97">
            <v>59.494747860381764</v>
          </cell>
          <cell r="BD97">
            <v>59.527942967774933</v>
          </cell>
          <cell r="BE97">
            <v>59.56113807516811</v>
          </cell>
          <cell r="BF97">
            <v>59.594333182561279</v>
          </cell>
          <cell r="BG97">
            <v>59.627528289954448</v>
          </cell>
          <cell r="BH97">
            <v>59.660723397347624</v>
          </cell>
          <cell r="BI97">
            <v>59.693918504740793</v>
          </cell>
        </row>
        <row r="456">
          <cell r="L456">
            <v>2000</v>
          </cell>
        </row>
        <row r="457">
          <cell r="L457">
            <v>900</v>
          </cell>
        </row>
        <row r="458">
          <cell r="L458">
            <v>100</v>
          </cell>
        </row>
        <row r="471">
          <cell r="L471">
            <v>1548.5</v>
          </cell>
        </row>
        <row r="472">
          <cell r="L472">
            <v>1328.62</v>
          </cell>
        </row>
        <row r="473">
          <cell r="L473">
            <v>1387</v>
          </cell>
        </row>
        <row r="476">
          <cell r="L476">
            <v>2555</v>
          </cell>
        </row>
        <row r="477">
          <cell r="L477">
            <v>1090</v>
          </cell>
        </row>
        <row r="478">
          <cell r="L478">
            <v>365</v>
          </cell>
        </row>
        <row r="481">
          <cell r="L481">
            <v>711.75</v>
          </cell>
        </row>
        <row r="482">
          <cell r="L482">
            <v>277.39999999999998</v>
          </cell>
        </row>
        <row r="483">
          <cell r="L483">
            <v>0</v>
          </cell>
        </row>
      </sheetData>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ibración-UTCUTS_Osemosys"/>
      <sheetName val="Calibración-UTCUTS2"/>
      <sheetName val="Drives_macroeconomicos"/>
      <sheetName val="Costos_Agricultura"/>
      <sheetName val="Costos_USCUSS"/>
      <sheetName val="Beneficios USCUSS"/>
      <sheetName val="Calibración-UTCUTS_V5"/>
      <sheetName val="Calibración Agricultura-OseMOSY"/>
      <sheetName val="Proyecciones BAU - Agricultura"/>
      <sheetName val="Emisiones UTCUTS-OseMOSYS"/>
      <sheetName val="Emisiones Agricultura-OseMOSYS"/>
      <sheetName val="Emisiones-UTCUTS2"/>
      <sheetName val="Gráficos Agricultura-OseMOSYS"/>
      <sheetName val="Gráficos UTCUTS-OseMOSYS"/>
      <sheetName val="Drivers Económicos"/>
    </sheetNames>
    <sheetDataSet>
      <sheetData sheetId="0" refreshError="1"/>
      <sheetData sheetId="1" refreshError="1"/>
      <sheetData sheetId="2" refreshError="1"/>
      <sheetData sheetId="3" refreshError="1">
        <row r="6">
          <cell r="J6">
            <v>258.02037170828669</v>
          </cell>
        </row>
        <row r="7">
          <cell r="J7">
            <v>36.404557670617372</v>
          </cell>
        </row>
        <row r="8">
          <cell r="J8">
            <v>11.684574059861857</v>
          </cell>
        </row>
        <row r="9">
          <cell r="J9">
            <v>254.24143465958934</v>
          </cell>
        </row>
        <row r="10">
          <cell r="J10">
            <v>100</v>
          </cell>
        </row>
        <row r="11">
          <cell r="J11">
            <v>1228.1342055764287</v>
          </cell>
        </row>
        <row r="12">
          <cell r="J12">
            <v>15.99932606339582</v>
          </cell>
        </row>
        <row r="13">
          <cell r="J13">
            <v>110.90409238283021</v>
          </cell>
        </row>
        <row r="14">
          <cell r="J14">
            <v>42</v>
          </cell>
        </row>
        <row r="15">
          <cell r="J15">
            <v>77.581978899344179</v>
          </cell>
        </row>
        <row r="16">
          <cell r="J16">
            <v>181.62668077306336</v>
          </cell>
        </row>
        <row r="17">
          <cell r="J17">
            <v>196.47889034825755</v>
          </cell>
        </row>
        <row r="18">
          <cell r="J18">
            <v>144.59556775245881</v>
          </cell>
        </row>
        <row r="19">
          <cell r="J19">
            <v>1427.6799996846501</v>
          </cell>
        </row>
        <row r="20">
          <cell r="J20">
            <v>3000</v>
          </cell>
        </row>
        <row r="24">
          <cell r="J24">
            <v>16.212770359313389</v>
          </cell>
        </row>
        <row r="25">
          <cell r="J25">
            <v>42.190103561733125</v>
          </cell>
        </row>
        <row r="26">
          <cell r="J26">
            <v>0.15685414610971019</v>
          </cell>
        </row>
        <row r="27">
          <cell r="J27">
            <v>6.7686367068750171</v>
          </cell>
        </row>
        <row r="28">
          <cell r="J28">
            <v>0.2038068739480017</v>
          </cell>
        </row>
        <row r="29">
          <cell r="J29">
            <v>69.218837584905984</v>
          </cell>
        </row>
        <row r="30">
          <cell r="J30">
            <v>0.79123096918203806</v>
          </cell>
        </row>
        <row r="31">
          <cell r="J31">
            <v>19.218813163604562</v>
          </cell>
        </row>
        <row r="32">
          <cell r="J32">
            <v>0</v>
          </cell>
        </row>
        <row r="33">
          <cell r="J33">
            <v>28.909039064727686</v>
          </cell>
        </row>
        <row r="34">
          <cell r="J34">
            <v>57.870729636965322</v>
          </cell>
        </row>
        <row r="35">
          <cell r="J35">
            <v>21.347810142460158</v>
          </cell>
        </row>
        <row r="36">
          <cell r="J36">
            <v>2.4134618324248596</v>
          </cell>
        </row>
        <row r="37">
          <cell r="J37">
            <v>0.20478768904847694</v>
          </cell>
        </row>
        <row r="38">
          <cell r="J38">
            <v>9.3191026936006551</v>
          </cell>
        </row>
        <row r="42">
          <cell r="J42">
            <v>3.7960446085853508</v>
          </cell>
        </row>
        <row r="43">
          <cell r="J43">
            <v>137.13214061461872</v>
          </cell>
        </row>
        <row r="44">
          <cell r="J44">
            <v>0.29908270292000144</v>
          </cell>
        </row>
        <row r="45">
          <cell r="J45">
            <v>4.3738739734003627</v>
          </cell>
        </row>
        <row r="46">
          <cell r="J46">
            <v>1.4831539788079005E-3</v>
          </cell>
        </row>
        <row r="47">
          <cell r="J47">
            <v>31.271296807510559</v>
          </cell>
        </row>
        <row r="48">
          <cell r="J48">
            <v>6.1080775530679898E-4</v>
          </cell>
        </row>
        <row r="49">
          <cell r="J49">
            <v>0.26280184468662604</v>
          </cell>
        </row>
        <row r="50">
          <cell r="J50">
            <v>0.11099700987646864</v>
          </cell>
        </row>
        <row r="51">
          <cell r="J51">
            <v>1.8203592814371257</v>
          </cell>
        </row>
        <row r="52">
          <cell r="J52">
            <v>38.397283698500374</v>
          </cell>
        </row>
        <row r="53">
          <cell r="J53">
            <v>10.110024229682695</v>
          </cell>
        </row>
        <row r="54">
          <cell r="J54">
            <v>7.671557616880162</v>
          </cell>
        </row>
        <row r="55">
          <cell r="J55">
            <v>0.53862797504170423</v>
          </cell>
        </row>
        <row r="56">
          <cell r="J56">
            <v>4158.9006289017943</v>
          </cell>
        </row>
        <row r="116">
          <cell r="J116">
            <v>346.42675470480856</v>
          </cell>
        </row>
        <row r="117">
          <cell r="J117">
            <v>442.1026525821639</v>
          </cell>
        </row>
        <row r="118">
          <cell r="J118">
            <v>34.064999999999998</v>
          </cell>
        </row>
        <row r="119">
          <cell r="J119">
            <v>74.325000000000003</v>
          </cell>
        </row>
        <row r="120">
          <cell r="J120">
            <v>45.045000000000002</v>
          </cell>
        </row>
        <row r="121">
          <cell r="J121">
            <v>37.725000000000001</v>
          </cell>
        </row>
        <row r="122">
          <cell r="J122">
            <v>45.045000000000002</v>
          </cell>
        </row>
        <row r="123">
          <cell r="J123">
            <v>98.815778835603453</v>
          </cell>
        </row>
        <row r="124">
          <cell r="J124">
            <v>32.234999999999999</v>
          </cell>
        </row>
        <row r="125">
          <cell r="J125">
            <v>37.725000000000001</v>
          </cell>
        </row>
        <row r="126">
          <cell r="J126">
            <v>24.54</v>
          </cell>
        </row>
        <row r="127">
          <cell r="J127">
            <v>407.91624296543074</v>
          </cell>
        </row>
        <row r="128">
          <cell r="J128">
            <v>274.89082312911711</v>
          </cell>
        </row>
        <row r="129">
          <cell r="J129">
            <v>30.03</v>
          </cell>
        </row>
        <row r="130">
          <cell r="J130">
            <v>106.98</v>
          </cell>
        </row>
        <row r="170">
          <cell r="J170">
            <v>40.063928716363655</v>
          </cell>
        </row>
        <row r="171">
          <cell r="J171">
            <v>24.643523819673064</v>
          </cell>
        </row>
        <row r="172">
          <cell r="J172">
            <v>22.411278003142929</v>
          </cell>
        </row>
        <row r="173">
          <cell r="J173">
            <v>433.01606557760567</v>
          </cell>
        </row>
        <row r="174">
          <cell r="J174">
            <v>1.9297139669349841</v>
          </cell>
        </row>
        <row r="175">
          <cell r="J175">
            <v>273.41862934226174</v>
          </cell>
        </row>
        <row r="176">
          <cell r="J176">
            <v>2.2480544508007001</v>
          </cell>
        </row>
        <row r="177">
          <cell r="J177">
            <v>6.7242993738295391</v>
          </cell>
        </row>
        <row r="178">
          <cell r="J178">
            <v>7.3517019541514399</v>
          </cell>
        </row>
        <row r="179">
          <cell r="J179">
            <v>99.46735101226119</v>
          </cell>
        </row>
        <row r="180">
          <cell r="J180">
            <v>72.883314675163305</v>
          </cell>
        </row>
        <row r="181">
          <cell r="J181">
            <v>213.79909176515002</v>
          </cell>
        </row>
        <row r="182">
          <cell r="J182">
            <v>50.108261503683956</v>
          </cell>
        </row>
        <row r="183">
          <cell r="J183">
            <v>4.0499088052160834</v>
          </cell>
        </row>
        <row r="184">
          <cell r="J184">
            <v>1.4729324025703214</v>
          </cell>
        </row>
        <row r="344">
          <cell r="K344">
            <v>11664.24</v>
          </cell>
        </row>
        <row r="345">
          <cell r="K345">
            <v>7360.64</v>
          </cell>
        </row>
        <row r="346">
          <cell r="K346">
            <v>10655.119999999999</v>
          </cell>
        </row>
      </sheetData>
      <sheetData sheetId="4" refreshError="1"/>
      <sheetData sheetId="5" refreshError="1"/>
      <sheetData sheetId="6" refreshError="1"/>
      <sheetData sheetId="7" refreshError="1">
        <row r="320">
          <cell r="Q320">
            <v>4121602.7900505415</v>
          </cell>
          <cell r="R320">
            <v>4175809.3487110822</v>
          </cell>
          <cell r="S320">
            <v>4229517.3719885061</v>
          </cell>
          <cell r="T320">
            <v>4282716.7792041115</v>
          </cell>
          <cell r="U320">
            <v>4335348.0027110176</v>
          </cell>
          <cell r="V320">
            <v>4387391.1102581536</v>
          </cell>
          <cell r="W320">
            <v>4438808.7575130519</v>
          </cell>
          <cell r="X320">
            <v>4489593.6130730212</v>
          </cell>
          <cell r="Y320">
            <v>4539688.6294608563</v>
          </cell>
          <cell r="Z320">
            <v>4589067.0012354618</v>
          </cell>
          <cell r="AA320">
            <v>4637694.1333403802</v>
          </cell>
          <cell r="AB320">
            <v>4685529.9321671342</v>
          </cell>
          <cell r="AC320">
            <v>4732554.6945709884</v>
          </cell>
          <cell r="AD320">
            <v>4778734.0546018193</v>
          </cell>
          <cell r="AE320">
            <v>4824047.8509022212</v>
          </cell>
          <cell r="AF320">
            <v>4868457.3645017222</v>
          </cell>
          <cell r="AG320">
            <v>4911947.2452759342</v>
          </cell>
          <cell r="AH320">
            <v>4954488.8549330877</v>
          </cell>
          <cell r="AI320">
            <v>4996062.2612221111</v>
          </cell>
          <cell r="AJ320">
            <v>5036662.1946973195</v>
          </cell>
          <cell r="AK320">
            <v>5076274.6798723293</v>
          </cell>
          <cell r="AL320">
            <v>5114875.2023693863</v>
          </cell>
          <cell r="AM320">
            <v>5152458.7218491398</v>
          </cell>
          <cell r="AN320">
            <v>5189000.7239338346</v>
          </cell>
          <cell r="AO320">
            <v>5224495.0227524498</v>
          </cell>
          <cell r="AP320">
            <v>5258947.3459633384</v>
          </cell>
          <cell r="AQ320">
            <v>5292328.1388493935</v>
          </cell>
          <cell r="AR320">
            <v>5324646.3365576481</v>
          </cell>
          <cell r="AS320">
            <v>5355913.1652984759</v>
          </cell>
          <cell r="AT320">
            <v>5386107.5395209081</v>
          </cell>
          <cell r="AU320">
            <v>5415208.9994413052</v>
          </cell>
          <cell r="AV320">
            <v>5443197.7340574022</v>
          </cell>
          <cell r="AW320">
            <v>5470054.6035421314</v>
          </cell>
          <cell r="AX320">
            <v>5495761.1609819392</v>
          </cell>
          <cell r="AY320">
            <v>5520299.6734251445</v>
          </cell>
          <cell r="AZ320">
            <v>5543653.1422068467</v>
          </cell>
          <cell r="BA320">
            <v>5565805.3225178625</v>
          </cell>
          <cell r="BB320">
            <v>5586740.742186253</v>
          </cell>
          <cell r="BC320">
            <v>5606444.7196411341</v>
          </cell>
          <cell r="BD320">
            <v>5624903.3810296422</v>
          </cell>
          <cell r="BE320">
            <v>5642103.6764591942</v>
          </cell>
          <cell r="BF320">
            <v>5658033.3953384822</v>
          </cell>
          <cell r="BG320">
            <v>5672681.1807920169</v>
          </cell>
          <cell r="BH320">
            <v>5686036.5431244541</v>
          </cell>
          <cell r="BI320">
            <v>5698089.8723124107</v>
          </cell>
          <cell r="BJ320">
            <v>5708832.4495029757</v>
          </cell>
          <cell r="BK320">
            <v>5718256.4574997155</v>
          </cell>
          <cell r="BL320">
            <v>5726354.9902185565</v>
          </cell>
          <cell r="BM320">
            <v>5733122.061097567</v>
          </cell>
        </row>
      </sheetData>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Graficas_Excel"/>
      <sheetName val="README"/>
      <sheetName val="Políticas anunciadas - %"/>
      <sheetName val="Políticas anunciadas - Valores"/>
      <sheetName val="Net Zero 2050 - %"/>
      <sheetName val="Net Zero 2050 - Valores"/>
      <sheetName val="Net Zero 2070 - %"/>
      <sheetName val="Net Zero 2070 - Valores"/>
      <sheetName val="Emisiones_USCUSS_NetZero50"/>
      <sheetName val="Emisiones_USCUSS_PAnunciadas"/>
      <sheetName val="Emisiones_USCUSS_NetZero2070"/>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persons/person.xml><?xml version="1.0" encoding="utf-8"?>
<personList xmlns="http://schemas.microsoft.com/office/spreadsheetml/2018/threadedcomments" xmlns:x="http://schemas.openxmlformats.org/spreadsheetml/2006/main">
  <person displayName="ROSA ISABEL SORIA PENAFIEL" id="{E4FB7C9F-882C-4E7D-A58B-747589F9D416}" userId="" providerId=""/>
  <person displayName="Jam Angulo Paniagua" id="{8FE929AC-D734-4E31-9ABF-15811A573F24}" userId="677db98c2725c13a" providerId="Windows Live"/>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9</v>
    <v>3</v>
  </rv>
  <rv s="1">
    <v>9</v>
    <v>1</v>
  </rv>
</rvData>
</file>

<file path=xl/richData/rdrichvaluestructure.xml><?xml version="1.0" encoding="utf-8"?>
<rvStructures xmlns="http://schemas.microsoft.com/office/spreadsheetml/2017/richdata" count="2">
  <s t="_error">
    <k n="errorType" t="i"/>
    <k n="subType" t="i"/>
  </s>
  <s t="_error">
    <k n="errorType" t="i"/>
    <k n="propagated" t="b"/>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3" dT="2023-01-04T16:39:34.41" personId="{8FE929AC-D734-4E31-9ABF-15811A573F24}" id="{37D4E11D-AE30-4EEF-B8C2-8D85F9A59E58}">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C4" dT="2023-01-04T16:32:46.76" personId="{8FE929AC-D734-4E31-9ABF-15811A573F24}" id="{7D2F3F11-0F08-4B31-BF0E-CF0313BBC481}">
    <text xml:space="preserve">En un escenario de descarbonización las coberturas pueden ser diferentes en comparación con el escenario BAU por diferentes razones: 
•	Metas de incremento o conservación del bosque (ej., una meta de incremento anual o una meta al 2050). 
•	Similarmente, metas de incremento de plantaciones forestales. 
•	Metas de contención de la mancha urbana. Por tanto, un escenario de descarbonización podría contemplar un menor crecimiento de la zona antrópica. 
•	Metas de contención de cultivos y ganadería. Por ejemplo, el aumento en el rendimiento de ambos tipos de suelo puede significar que no se requiere de la misma área. </text>
  </threadedComment>
  <threadedComment ref="C11" dT="2023-01-04T16:32:46.76" personId="{8FE929AC-D734-4E31-9ABF-15811A573F24}" id="{6FB51619-1A21-4F44-9F36-EE313F531FA0}">
    <text xml:space="preserve">En un escenario de descarbonización las coberturas pueden ser diferentes en comparación con el escenario BAU por diferentes razones: 
•	Metas de incremento o conservación del bosque (ej., una meta de incremento anual o una meta al 2050). 
•	Similarmente, metas de incremento de plantaciones forestales. 
•	Metas de contención de la mancha urbana. Por tanto, un escenario de descarbonización podría contemplar un menor crecimiento de la zona antrópica. 
•	Metas de contención de cultivos y ganadería. Por ejemplo, el aumento en el rendimiento de ambos tipos de suelo puede significar que no se requiere de la misma área. </text>
  </threadedComment>
  <threadedComment ref="BE11" dT="2023-01-26T02:06:00.32" personId="{E4FB7C9F-882C-4E7D-A58B-747589F9D416}" id="{4EF26B00-CE6F-4415-A5E2-88E7109738FA}">
    <text>se mantiene la tasa de reforestación observada de 2014-2021</text>
  </threadedComment>
  <threadedComment ref="BE13" dT="2023-01-26T02:07:05.89" personId="{E4FB7C9F-882C-4E7D-A58B-747589F9D416}" id="{2F453880-39FA-4FD7-8C29-A3A34D2D683E}">
    <text xml:space="preserve">Gobierto plantea incentivar plantaciones forestales approximadamente 20000 ha en los próximos 10 años, lo cual implica una tasa de 2000 ha/año </text>
  </threadedComment>
  <threadedComment ref="C16" dT="2023-01-15T23:59:46.84" personId="{E4FB7C9F-882C-4E7D-A58B-747589F9D416}" id="{F3B18EDB-0E01-436A-B8D0-7E39160C373B}">
    <text>Al igual que en el BAU he dejado Pastura como la categoría de ajuste para que podamos sumar las 24.9 Mha.</text>
  </threadedComment>
  <threadedComment ref="BE17" dT="2023-01-26T02:07:51.00" personId="{E4FB7C9F-882C-4E7D-A58B-747589F9D416}" id="{C0B15FAA-B262-411E-8D1F-0509ACC07FCD}">
    <text>Se asume que el Proyecto Socio Bosque seguirá creciendo a la misma tasa observada  hasta el momento</text>
  </threadedComment>
  <threadedComment ref="BE18" dT="2023-01-26T02:08:12.96" personId="{E4FB7C9F-882C-4E7D-A58B-747589F9D416}" id="{FC8053A9-B9B8-44CB-A74F-16F9CD87E31C}">
    <text>se asume que los páramos protegidos bajo el proyecto PSB siguen creciendo</text>
  </threadedComment>
  <threadedComment ref="A24" dT="2023-01-04T16:39:34.41" personId="{8FE929AC-D734-4E31-9ABF-15811A573F24}" id="{37D4E11D-AE30-4F04-B8C2-8D85F9A59E58}">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C26" dT="2023-01-04T16:23:49.24" personId="{8FE929AC-D734-4E31-9ABF-15811A573F24}" id="{C0A0F51D-ECB5-41FA-986B-3C07E70A689C}">
    <text xml:space="preserve">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text>
  </threadedComment>
  <threadedComment ref="C26" dT="2023-01-04T16:24:22.11" personId="{8FE929AC-D734-4E31-9ABF-15811A573F24}" id="{D85D87E8-65AF-409B-9292-8C1D1E72B689}" parentId="{C0A0F51D-ECB5-41FA-986B-3C07E70A689C}">
    <text>Además, si el factor de reducción es distinto por cultivo, pueden agregarse diferentes filas acá</text>
  </threadedComment>
  <threadedComment ref="C29" dT="2023-01-04T16:25:58.15" personId="{8FE929AC-D734-4E31-9ABF-15811A573F24}" id="{3B6BA5A7-60BA-409B-8468-C9C725A541D6}">
    <text xml:space="preserve">La implementación de prácticas sostenibles también tiene el potencial de mejorar el rendimiento de los cultivos. 
Igualmente, esto puede definirse de acuerdo con metas del sector, estudios en el país, estudios internacionales, o criterio experto. </text>
  </threadedComment>
  <threadedComment ref="C29" dT="2023-01-04T16:26:20.40" personId="{8FE929AC-D734-4E31-9ABF-15811A573F24}" id="{772E27BC-3197-476F-8D97-CF48326C621D}" parentId="{3B6BA5A7-60BA-409B-8468-C9C725A541D6}">
    <text>Si el escenario incluye cambios diferentes por cultivos, pueden agregarse diferentes filas para cada uno</text>
  </threadedComment>
  <threadedComment ref="B32" dT="2023-01-04T16:26:59.02" personId="{8FE929AC-D734-4E31-9ABF-15811A573F24}" id="{0E21EEEB-43A4-4B28-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32" dT="2023-01-04T16:27:16.22" personId="{8FE929AC-D734-4E31-9ABF-15811A573F24}" id="{69E0D8D3-C395-4A25-8041-FD3DB8261FB7}" parentId="{0E21EEEB-43A4-4B28-896C-0788D6A8D1EC}">
    <text>Si habrán cambios diferentes por cultivos, puede agregarse una fila por producto</text>
  </threadedComment>
  <threadedComment ref="B48" dT="2023-01-04T16:26:59.02" personId="{8FE929AC-D734-4E31-9ABF-15811A573F24}" id="{0E21EEEB-43A4-4B29-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48" dT="2023-01-04T16:27:16.22" personId="{8FE929AC-D734-4E31-9ABF-15811A573F24}" id="{69E0D8D3-C395-4A29-8041-FD3DB8261FB7}" parentId="{0E21EEEB-43A4-4B29-896C-0788D6A8D1EC}">
    <text>Si habrán cambios diferentes por cultivos, puede agregarse una fila por producto</text>
  </threadedComment>
  <threadedComment ref="B64" dT="2023-01-04T16:26:59.02" personId="{8FE929AC-D734-4E31-9ABF-15811A573F24}" id="{0E21EEEB-43A4-4B2B-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64" dT="2023-01-04T16:27:16.22" personId="{8FE929AC-D734-4E31-9ABF-15811A573F24}" id="{69E0D8D3-C395-4A2A-8041-FD3DB8261FB7}" parentId="{0E21EEEB-43A4-4B2B-896C-0788D6A8D1EC}">
    <text>Si habrán cambios diferentes por cultivos, puede agregarse una fila por producto</text>
  </threadedComment>
  <threadedComment ref="C80" dT="2023-01-04T16:34:12.36" personId="{8FE929AC-D734-4E31-9ABF-15811A573F24}" id="{2FEA6679-5D7A-4417-9C7C-1285F236DCA5}">
    <text xml:space="preserve">La implementación de prácticas sostenibles puede implicar nuevos costos de inversión o cambios en los costos de operación en todos los subsectores. </text>
  </threadedComment>
  <threadedComment ref="C80" dT="2023-01-04T16:35:09.95" personId="{8FE929AC-D734-4E31-9ABF-15811A573F24}" id="{2F216A40-F412-4075-BF49-3A64B9D26E80}" parentId="{2FEA6679-5D7A-4417-9C7C-1285F236DCA5}">
    <text>Si el cambio por tipo de cultivo es diferente, puede agregarse una fila por producto</text>
  </threadedComment>
  <threadedComment ref="C80" dT="2023-01-04T16:36:51.84" personId="{8FE929AC-D734-4E31-9ABF-15811A573F24}" id="{32EA73BA-52BD-4707-B09F-0A5E1C260B96}" parentId="{2FEA6679-5D7A-4417-9C7C-1285F236DCA5}">
    <text xml:space="preserve">Los costos pueden desagregarse entre costos de inversión y costos de operación. Los costos de inversión pueden representar los costos de instalar un cultivo. En ese caso, es necesario saber la vida útil de los cultivos para saber cada cuanto se debe hacer esa inversión. </text>
  </threadedComment>
  <threadedComment ref="C82" dT="2023-01-04T16:22:22.82" personId="{8FE929AC-D734-4E31-9ABF-15811A573F24}" id="{4696C98B-3C3C-46AC-83FA-E98C4D3832ED}">
    <text xml:space="preserve">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ext>
  </threadedComment>
  <threadedComment ref="C85" dT="2023-01-04T16:25:11.87" personId="{8FE929AC-D734-4E31-9ABF-15811A573F24}" id="{8CF15ADF-585B-4C29-B748-BE188ECE2C66}">
    <text xml:space="preserve">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ext>
  </threadedComment>
  <threadedComment ref="C88" dT="2023-01-04T16:26:59.02" personId="{8FE929AC-D734-4E31-9ABF-15811A573F24}" id="{51B872A9-69FB-42D2-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91" dT="2023-01-04T16:26:59.02" personId="{8FE929AC-D734-4E31-9ABF-15811A573F24}" id="{51B872A9-69FB-42D4-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94" dT="2023-01-04T16:26:59.02" personId="{8FE929AC-D734-4E31-9ABF-15811A573F24}" id="{51B872A9-69FB-42D5-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97" dT="2023-01-04T16:22:22.82" personId="{8FE929AC-D734-4E31-9ABF-15811A573F24}" id="{4696C98B-3C3C-46B0-83FA-E98C4D3832ED}">
    <text xml:space="preserve">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ext>
  </threadedComment>
  <threadedComment ref="C98" dT="2023-01-04T16:34:12.36" personId="{8FE929AC-D734-4E31-9ABF-15811A573F24}" id="{DD3FEAC0-C320-4937-A12D-9AC55FB45C47}">
    <text xml:space="preserve">La implementación de prácticas sostenibles puede implicar nuevos costos de inversión o cambios en los costos de operación en todos los subsectores. </text>
  </threadedComment>
  <threadedComment ref="C98" dT="2023-01-04T16:35:09.95" personId="{8FE929AC-D734-4E31-9ABF-15811A573F24}" id="{33073AB9-377F-4D33-925C-0911D0EBBD75}" parentId="{DD3FEAC0-C320-4937-A12D-9AC55FB45C47}">
    <text>Si el cambio por tipo de cultivo es diferente, puede agregarse una fila por producto</text>
  </threadedComment>
  <threadedComment ref="C98" dT="2023-01-04T16:36:51.84" personId="{8FE929AC-D734-4E31-9ABF-15811A573F24}" id="{BBDBE80A-54DA-4C4E-928A-081E303E4E49}" parentId="{DD3FEAC0-C320-4937-A12D-9AC55FB45C47}">
    <text xml:space="preserve">Los costos pueden desagregarse entre costos de inversión y costos de operación. Los costos de inversión pueden representar los costos de instalar un cultivo. En ese caso, es necesario saber la vida útil de los cultivos para saber cada cuanto se debe hacer esa inversión. </text>
  </threadedComment>
</ThreadedComments>
</file>

<file path=xl/threadedComments/threadedComment2.xml><?xml version="1.0" encoding="utf-8"?>
<ThreadedComments xmlns="http://schemas.microsoft.com/office/spreadsheetml/2018/threadedcomments" xmlns:x="http://schemas.openxmlformats.org/spreadsheetml/2006/main">
  <threadedComment ref="A3" dT="2023-01-04T16:39:34.41" personId="{8FE929AC-D734-4E31-9ABF-15811A573F24}" id="{37D4E11D-AE30-4EF0-B8C2-8D85F9A59E58}">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C4" dT="2023-01-04T16:32:46.76" personId="{8FE929AC-D734-4E31-9ABF-15811A573F24}" id="{A0B21BCE-B250-4A8D-B514-16A066031B8B}">
    <text xml:space="preserve">En un escenario de descarbonización las coberturas pueden ser diferentes en comparación con el escenario BAU por diferentes razones: 
•	Metas de incremento o conservación del bosque (ej., una meta de incremento anual o una meta al 2050). 
•	Similarmente, metas de incremento de plantaciones forestales. 
•	Metas de contención de la mancha urbana. Por tanto, un escenario de descarbonización podría contemplar un menor crecimiento de la zona antrópica. 
•	Metas de contención de cultivos y ganadería. Por ejemplo, el aumento en el rendimiento de ambos tipos de suelo puede significar que no se requiere de la misma área. </text>
  </threadedComment>
  <threadedComment ref="C9" dT="2023-01-04T16:32:46.76" personId="{8FE929AC-D734-4E31-9ABF-15811A573F24}" id="{025B0FC0-390D-4688-AF4B-98D3A4EC400A}">
    <text xml:space="preserve">En un escenario de descarbonización las coberturas pueden ser diferentes en comparación con el escenario BAU por diferentes razones: 
•	Metas de incremento o conservación del bosque (ej., una meta de incremento anual o una meta al 2050). 
•	Similarmente, metas de incremento de plantaciones forestales. 
•	Metas de contención de la mancha urbana. Por tanto, un escenario de descarbonización podría contemplar un menor crecimiento de la zona antrópica. 
•	Metas de contención de cultivos y ganadería. Por ejemplo, el aumento en el rendimiento de ambos tipos de suelo puede significar que no se requiere de la misma área. </text>
  </threadedComment>
  <threadedComment ref="C14" dT="2023-01-15T23:59:46.84" personId="{E4FB7C9F-882C-4E7D-A58B-747589F9D416}" id="{9ACE5F82-892A-42EA-BC29-F3D2CF407E1F}">
    <text>Al igual que en el BAU he dejado Pastura como la categoría de ajuste para que podamos sumar las 24.9 Mha.</text>
  </threadedComment>
  <threadedComment ref="A28" dT="2023-01-04T16:39:34.41" personId="{8FE929AC-D734-4E31-9ABF-15811A573F24}" id="{37D4E11D-AE30-4EF2-B8C2-8D85F9A59E58}">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C30" dT="2023-01-04T16:23:49.24" personId="{8FE929AC-D734-4E31-9ABF-15811A573F24}" id="{C0A0F51D-ECB5-41FB-986B-3C07E70A689C}">
    <text xml:space="preserve">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text>
  </threadedComment>
  <threadedComment ref="C30" dT="2023-01-04T16:24:22.11" personId="{8FE929AC-D734-4E31-9ABF-15811A573F24}" id="{D85D87E8-65AF-409F-9292-8C1D1E72B689}" parentId="{C0A0F51D-ECB5-41FB-986B-3C07E70A689C}">
    <text>Además, si el factor de reducción es distinto por cultivo, pueden agregarse diferentes filas acá</text>
  </threadedComment>
  <threadedComment ref="C32" dT="2023-01-04T16:25:58.15" personId="{8FE929AC-D734-4E31-9ABF-15811A573F24}" id="{3B6BA5A7-60BA-409C-8468-C9C725A541D6}">
    <text xml:space="preserve">La implementación de prácticas sostenibles también tiene el potencial de mejorar el rendimiento de los cultivos. 
Igualmente, esto puede definirse de acuerdo con metas del sector, estudios en el país, estudios internacionales, o criterio experto. </text>
  </threadedComment>
  <threadedComment ref="C32" dT="2023-01-04T16:26:20.40" personId="{8FE929AC-D734-4E31-9ABF-15811A573F24}" id="{772E27BC-3197-4770-8D97-CF48326C621D}" parentId="{3B6BA5A7-60BA-409C-8468-C9C725A541D6}">
    <text>Si el escenario incluye cambios diferentes por cultivos, pueden agregarse diferentes filas para cada uno</text>
  </threadedComment>
  <threadedComment ref="B34" dT="2023-01-04T16:26:59.02" personId="{8FE929AC-D734-4E31-9ABF-15811A573F24}" id="{0E21EEEB-43A4-4B2A-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34" dT="2023-01-04T16:27:16.22" personId="{8FE929AC-D734-4E31-9ABF-15811A573F24}" id="{69E0D8D3-C395-4A27-8041-FD3DB8261FB7}" parentId="{0E21EEEB-43A4-4B2A-896C-0788D6A8D1EC}">
    <text>Si habrán cambios diferentes por cultivos, puede agregarse una fila por producto</text>
  </threadedComment>
  <threadedComment ref="B52" dT="2023-01-04T16:26:59.02" personId="{8FE929AC-D734-4E31-9ABF-15811A573F24}" id="{0E21EEEB-43A4-4B35-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52" dT="2023-01-04T16:27:16.22" personId="{8FE929AC-D734-4E31-9ABF-15811A573F24}" id="{69E0D8D3-C395-4A34-8041-FD3DB8261FB7}" parentId="{0E21EEEB-43A4-4B35-896C-0788D6A8D1EC}">
    <text>Si habrán cambios diferentes por cultivos, puede agregarse una fila por producto</text>
  </threadedComment>
  <threadedComment ref="B68" dT="2023-01-04T16:26:59.02" personId="{8FE929AC-D734-4E31-9ABF-15811A573F24}" id="{0E21EEEB-43A4-4B2C-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68" dT="2023-01-04T16:27:16.22" personId="{8FE929AC-D734-4E31-9ABF-15811A573F24}" id="{69E0D8D3-C395-4A2B-8041-FD3DB8261FB7}" parentId="{0E21EEEB-43A4-4B2C-896C-0788D6A8D1EC}">
    <text>Si habrán cambios diferentes por cultivos, puede agregarse una fila por producto</text>
  </threadedComment>
  <threadedComment ref="B84" dT="2023-01-04T16:26:59.02" personId="{8FE929AC-D734-4E31-9ABF-15811A573F24}" id="{0E21EEEB-43A4-4B2D-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84" dT="2023-01-04T16:27:16.22" personId="{8FE929AC-D734-4E31-9ABF-15811A573F24}" id="{69E0D8D3-C395-4A2C-8041-FD3DB8261FB7}" parentId="{0E21EEEB-43A4-4B2D-896C-0788D6A8D1EC}">
    <text>Si habrán cambios diferentes por cultivos, puede agregarse una fila por producto</text>
  </threadedComment>
  <threadedComment ref="B100" dT="2023-01-04T16:26:59.02" personId="{8FE929AC-D734-4E31-9ABF-15811A573F24}" id="{0E21EEEB-43A4-4B2E-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100" dT="2023-01-04T16:27:16.22" personId="{8FE929AC-D734-4E31-9ABF-15811A573F24}" id="{69E0D8D3-C395-4A2D-8041-FD3DB8261FB7}" parentId="{0E21EEEB-43A4-4B2E-896C-0788D6A8D1EC}">
    <text>Si habrán cambios diferentes por cultivos, puede agregarse una fila por producto</text>
  </threadedComment>
  <threadedComment ref="B116" dT="2023-01-04T16:26:59.02" personId="{8FE929AC-D734-4E31-9ABF-15811A573F24}" id="{0E21EEEB-43A4-4B36-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116" dT="2023-01-04T16:27:16.22" personId="{8FE929AC-D734-4E31-9ABF-15811A573F24}" id="{69E0D8D3-C395-4A35-8041-FD3DB8261FB7}" parentId="{0E21EEEB-43A4-4B36-896C-0788D6A8D1EC}">
    <text>Si habrán cambios diferentes por cultivos, puede agregarse una fila por producto</text>
  </threadedComment>
  <threadedComment ref="C133" dT="2023-01-04T16:22:22.82" personId="{8FE929AC-D734-4E31-9ABF-15811A573F24}" id="{4696C98B-3C3C-46AD-83FA-E98C4D3832ED}">
    <text xml:space="preserve">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ext>
  </threadedComment>
  <threadedComment ref="C136" dT="2023-01-04T16:25:11.87" personId="{8FE929AC-D734-4E31-9ABF-15811A573F24}" id="{8CF15ADF-585B-4C2A-B748-BE188ECE2C66}">
    <text xml:space="preserve">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ext>
  </threadedComment>
  <threadedComment ref="C138" dT="2023-01-04T16:26:59.02" personId="{8FE929AC-D734-4E31-9ABF-15811A573F24}" id="{51B872A9-69FB-42D3-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41" dT="2023-01-04T16:26:59.02" personId="{8FE929AC-D734-4E31-9ABF-15811A573F24}" id="{51B872A9-69FB-42D6-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44" dT="2023-01-04T16:26:59.02" personId="{8FE929AC-D734-4E31-9ABF-15811A573F24}" id="{51B872A9-69FB-42D7-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47" dT="2023-01-04T16:26:59.02" personId="{8FE929AC-D734-4E31-9ABF-15811A573F24}" id="{51B872A9-69FB-42D8-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50" dT="2023-01-04T16:34:12.36" personId="{8FE929AC-D734-4E31-9ABF-15811A573F24}" id="{DD3FEAC0-C320-4938-A12D-9AC55FB45C47}">
    <text xml:space="preserve">La implementación de prácticas sostenibles puede implicar nuevos costos de inversión o cambios en los costos de operación en todos los subsectores. </text>
  </threadedComment>
  <threadedComment ref="C150" dT="2023-01-04T16:35:09.95" personId="{8FE929AC-D734-4E31-9ABF-15811A573F24}" id="{33073AB9-377F-4D34-925C-0911D0EBBD75}" parentId="{DD3FEAC0-C320-4938-A12D-9AC55FB45C47}">
    <text>Si el cambio por tipo de cultivo es diferente, puede agregarse una fila por producto</text>
  </threadedComment>
  <threadedComment ref="C150" dT="2023-01-04T16:36:51.84" personId="{8FE929AC-D734-4E31-9ABF-15811A573F24}" id="{33073AB9-377F-4D35-925C-0911D0EBBD75}" parentId="{DD3FEAC0-C320-4938-A12D-9AC55FB45C47}">
    <text xml:space="preserve">Los costos pueden desagregarse entre costos de inversión y costos de operación. Los costos de inversión pueden representar los costos de instalar un cultivo. En ese caso, es necesario saber la vida útil de los cultivos para saber cada cuanto se debe hacer esa inversión. </text>
  </threadedComment>
</ThreadedComments>
</file>

<file path=xl/threadedComments/threadedComment3.xml><?xml version="1.0" encoding="utf-8"?>
<ThreadedComments xmlns="http://schemas.microsoft.com/office/spreadsheetml/2018/threadedcomments" xmlns:x="http://schemas.openxmlformats.org/spreadsheetml/2006/main">
  <threadedComment ref="A3" dT="2023-01-04T16:39:34.41" personId="{8FE929AC-D734-4E31-9ABF-15811A573F24}" id="{9F279A0F-EB39-41A7-8B0F-FF4DD0A5A7C1}">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BE5" dT="2023-01-26T02:05:28.81" personId="{E4FB7C9F-882C-4E7D-A58B-747589F9D416}" id="{C535441A-5E95-4CAE-A6EF-F52D4BE9E7D7}">
    <text>Se asume una tasa de reforestacion constante</text>
  </threadedComment>
  <threadedComment ref="E13" dT="2023-11-30T04:09:24.30" personId="{E4FB7C9F-882C-4E7D-A58B-747589F9D416}" id="{996022CC-40C9-4B58-850C-01AD7CEDA643}">
    <text>Cobertura 2021</text>
  </threadedComment>
  <threadedComment ref="BE13" dT="2023-01-26T02:07:05.89" personId="{E4FB7C9F-882C-4E7D-A58B-747589F9D416}" id="{A07E9554-CC1E-40FA-80B1-5AAB51590CE6}">
    <text xml:space="preserve">Gobierto plantea incentivar plantaciones forestales approximadamente 20000 ha en los próximos 10 años, lo cual implica una tasa de 2000 ha/año </text>
  </threadedComment>
  <threadedComment ref="A24" dT="2023-01-04T16:39:34.41" personId="{8FE929AC-D734-4E31-9ABF-15811A573F24}" id="{9F279A0F-EB39-41A8-8B0F-FF4DD0A5A7C1}">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C26" dT="2023-01-04T16:23:49.24" personId="{8FE929AC-D734-4E31-9ABF-15811A573F24}" id="{C0A0F51D-ECB5-41FC-986B-3C07E70A689C}">
    <text xml:space="preserve">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text>
  </threadedComment>
  <threadedComment ref="C26" dT="2023-01-04T16:24:22.11" personId="{8FE929AC-D734-4E31-9ABF-15811A573F24}" id="{D85D87E8-65AF-40A0-9292-8C1D1E72B689}" parentId="{C0A0F51D-ECB5-41FC-986B-3C07E70A689C}">
    <text>Además, si el factor de reducción es distinto por cultivo, pueden agregarse diferentes filas acá</text>
  </threadedComment>
  <threadedComment ref="C29" dT="2023-01-04T16:25:58.15" personId="{8FE929AC-D734-4E31-9ABF-15811A573F24}" id="{91C3108D-5BC8-43C1-880B-82DA99E67F97}">
    <text xml:space="preserve">La implementación de prácticas sostenibles también tiene el potencial de mejorar el rendimiento de los cultivos. 
Igualmente, esto puede definirse de acuerdo con metas del sector, estudios en el país, estudios internacionales, o criterio experto. </text>
  </threadedComment>
  <threadedComment ref="C29" dT="2023-01-04T16:26:20.40" personId="{8FE929AC-D734-4E31-9ABF-15811A573F24}" id="{9F20C1D3-E9C0-49DC-98D1-2F46199EEA67}" parentId="{91C3108D-5BC8-43C1-880B-82DA99E67F97}">
    <text>Si el escenario incluye cambios diferentes por cultivos, pueden agregarse diferentes filas para cada uno</text>
  </threadedComment>
  <threadedComment ref="B32" dT="2023-01-04T16:26:59.02" personId="{8FE929AC-D734-4E31-9ABF-15811A573F24}" id="{5F60F204-3ED0-4C4D-99A2-450A9F00C10E}">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32" dT="2023-01-04T16:27:16.22" personId="{8FE929AC-D734-4E31-9ABF-15811A573F24}" id="{216DF2B5-6FB1-4635-8BF2-8745C157F4DE}" parentId="{5F60F204-3ED0-4C4D-99A2-450A9F00C10E}">
    <text>Si habrán cambios diferentes por cultivos, puede agregarse una fila por producto</text>
  </threadedComment>
  <threadedComment ref="C48" dT="2023-01-04T16:34:12.36" personId="{8FE929AC-D734-4E31-9ABF-15811A573F24}" id="{010B5550-6D32-4B98-814B-50631DF03C29}">
    <text xml:space="preserve">La implementación de prácticas sostenibles puede implicar nuevos costos de inversión o cambios en los costos de operación en todos los subsectores. </text>
  </threadedComment>
  <threadedComment ref="C48" dT="2023-01-04T16:35:09.95" personId="{8FE929AC-D734-4E31-9ABF-15811A573F24}" id="{E7EFB453-3ECD-43FC-BA29-0E360BDDB45F}" parentId="{010B5550-6D32-4B98-814B-50631DF03C29}">
    <text>Si el cambio por tipo de cultivo es diferente, puede agregarse una fila por producto</text>
  </threadedComment>
  <threadedComment ref="C48" dT="2023-01-04T16:36:51.84" personId="{8FE929AC-D734-4E31-9ABF-15811A573F24}" id="{504CA452-8009-4A57-AEB9-5530A9CFFBEB}" parentId="{010B5550-6D32-4B98-814B-50631DF03C29}">
    <text xml:space="preserve">Los costos pueden desagregarse entre costos de inversión y costos de operación. Los costos de inversión pueden representar los costos de instalar un cultivo. En ese caso, es necesario saber la vida útil de los cultivos para saber cada cuanto se debe hacer esa inversión. </text>
  </threadedComment>
  <threadedComment ref="C50" dT="2023-01-04T16:22:22.82" personId="{8FE929AC-D734-4E31-9ABF-15811A573F24}" id="{4792D544-8866-452D-A318-0A418FB459F7}">
    <text xml:space="preserve">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ext>
  </threadedComment>
  <threadedComment ref="C53" dT="2023-01-04T16:25:11.87" personId="{8FE929AC-D734-4E31-9ABF-15811A573F24}" id="{F7C1044C-55CE-46D2-BDDD-1988D03FD827}">
    <text xml:space="preserve">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ext>
  </threadedComment>
  <threadedComment ref="C56" dT="2023-01-04T16:26:59.02" personId="{8FE929AC-D734-4E31-9ABF-15811A573F24}" id="{4B27A0ED-DE8C-4887-9D14-62B5DE69F0B2}">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59" dT="2023-01-04T16:22:22.82" personId="{8FE929AC-D734-4E31-9ABF-15811A573F24}" id="{4696C98B-3C3C-46B1-83FA-E98C4D3832ED}">
    <text xml:space="preserve">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ext>
  </threadedComment>
  <threadedComment ref="C60" dT="2023-01-04T16:34:12.36" personId="{8FE929AC-D734-4E31-9ABF-15811A573F24}" id="{DC067922-3B45-49CD-9C71-168B59BBFEA2}">
    <text xml:space="preserve">La implementación de prácticas sostenibles puede implicar nuevos costos de inversión o cambios en los costos de operación en todos los subsectores. </text>
  </threadedComment>
  <threadedComment ref="C60" dT="2023-01-04T16:35:09.95" personId="{8FE929AC-D734-4E31-9ABF-15811A573F24}" id="{6E21450C-F9BF-49D8-AC85-D9999A04349D}" parentId="{DC067922-3B45-49CD-9C71-168B59BBFEA2}">
    <text>Si el cambio por tipo de cultivo es diferente, puede agregarse una fila por producto</text>
  </threadedComment>
  <threadedComment ref="C60" dT="2023-01-04T16:36:51.84" personId="{8FE929AC-D734-4E31-9ABF-15811A573F24}" id="{CB03F998-7A26-434D-B946-139DE9328657}" parentId="{DC067922-3B45-49CD-9C71-168B59BBFEA2}">
    <text xml:space="preserve">Los costos pueden desagregarse entre costos de inversión y costos de operación. Los costos de inversión pueden representar los costos de instalar un cultivo. En ese caso, es necesario saber la vida útil de los cultivos para saber cada cuanto se debe hacer esa inversión. </text>
  </threadedComment>
</ThreadedComments>
</file>

<file path=xl/threadedComments/threadedComment4.xml><?xml version="1.0" encoding="utf-8"?>
<ThreadedComments xmlns="http://schemas.microsoft.com/office/spreadsheetml/2018/threadedcomments" xmlns:x="http://schemas.openxmlformats.org/spreadsheetml/2006/main">
  <threadedComment ref="A3" dT="2023-01-04T16:39:34.41" personId="{8FE929AC-D734-4E31-9ABF-15811A573F24}" id="{37D4E11D-AE30-4EF1-B8C2-8D85F9A59E58}">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BE3" dT="2023-01-13T03:55:43.57" personId="{E4FB7C9F-882C-4E7D-A58B-747589F9D416}" id="{872C55B7-826D-439A-B552-D87DA452A6F3}">
    <text>El gobierno plantea reducir la tasa de deforestación en un 50%. He planteado que esta reducción se alcanzaría al 2070 y realicé una extrapolación para obtener las tasas de deforestación anual que se encuentran en esta tabla</text>
  </threadedComment>
  <threadedComment ref="BE4" dT="2023-01-26T02:06:00.32" personId="{E4FB7C9F-882C-4E7D-A58B-747589F9D416}" id="{4EF26B00-CE6F-4417-A5E2-88E7109738FA}">
    <text>se mantiene la tasa de reforestación observada de 2014-2021</text>
  </threadedComment>
  <threadedComment ref="BE6" dT="2023-01-26T02:07:05.89" personId="{E4FB7C9F-882C-4E7D-A58B-747589F9D416}" id="{2F453880-39FA-4FD9-8C29-A3A34D2D683E}">
    <text xml:space="preserve">Gobierto plantea incentivar plantaciones forestales approximadamente 20000 ha en los próximos 10 años, lo cual implica una tasa de 2000 ha/año </text>
  </threadedComment>
  <threadedComment ref="BE9" dT="2023-01-26T02:07:51.00" personId="{E4FB7C9F-882C-4E7D-A58B-747589F9D416}" id="{C0B15FAA-B262-4120-8D1F-0509ACC07FCD}">
    <text>Se asume que el Proyecto Socio Bosque seguirá creciendo a la misma tasa observada  hasta el momento</text>
  </threadedComment>
  <threadedComment ref="BE10" dT="2023-01-26T02:08:12.96" personId="{E4FB7C9F-882C-4E7D-A58B-747589F9D416}" id="{FC8053A9-B9B8-44CD-A74F-16F9CD87E31C}">
    <text>se asume que los páramos protegidos bajo el proyecto PSB siguen creciendo</text>
  </threadedComment>
  <threadedComment ref="A28" dT="2023-01-04T16:39:34.41" personId="{8FE929AC-D734-4E31-9ABF-15811A573F24}" id="{37D4E11D-AE30-4EF3-B8C2-8D85F9A59E58}">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BE28" dT="2023-01-13T03:55:43.57" personId="{E4FB7C9F-882C-4E7D-A58B-747589F9D416}" id="{872C55B7-826D-439B-B552-D87DA452A6F3}">
    <text>El gobierno plantea reducir la tasa de deforestación en un 50%. He planteado que esta reducción se alcanzaría al 2070 y realicé una extrapolación para obtener las tasas de deforestación anual que se encuentran en esta tabla</text>
  </threadedComment>
  <threadedComment ref="C30" dT="2023-01-04T16:23:49.24" personId="{8FE929AC-D734-4E31-9ABF-15811A573F24}" id="{C0A0F51D-ECB5-41FD-986B-3C07E70A689C}">
    <text xml:space="preserve">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text>
  </threadedComment>
  <threadedComment ref="C30" dT="2023-01-04T16:24:22.11" personId="{8FE929AC-D734-4E31-9ABF-15811A573F24}" id="{D85D87E8-65AF-40A1-9292-8C1D1E72B689}" parentId="{C0A0F51D-ECB5-41FD-986B-3C07E70A689C}">
    <text>Además, si el factor de reducción es distinto por cultivo, pueden agregarse diferentes filas acá</text>
  </threadedComment>
  <threadedComment ref="C32" dT="2023-01-04T16:25:58.15" personId="{8FE929AC-D734-4E31-9ABF-15811A573F24}" id="{3B6BA5A7-60BA-409D-8468-C9C725A541D6}">
    <text xml:space="preserve">La implementación de prácticas sostenibles también tiene el potencial de mejorar el rendimiento de los cultivos. 
Igualmente, esto puede definirse de acuerdo con metas del sector, estudios en el país, estudios internacionales, o criterio experto. </text>
  </threadedComment>
  <threadedComment ref="C32" dT="2023-01-04T16:26:20.40" personId="{8FE929AC-D734-4E31-9ABF-15811A573F24}" id="{772E27BC-3197-4771-8D97-CF48326C621D}" parentId="{3B6BA5A7-60BA-409D-8468-C9C725A541D6}">
    <text>Si el escenario incluye cambios diferentes por cultivos, pueden agregarse diferentes filas para cada uno</text>
  </threadedComment>
  <threadedComment ref="B34" dT="2023-01-04T16:26:59.02" personId="{8FE929AC-D734-4E31-9ABF-15811A573F24}" id="{0E21EEEB-43A4-4B37-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34" dT="2023-01-04T16:27:16.22" personId="{8FE929AC-D734-4E31-9ABF-15811A573F24}" id="{69E0D8D3-C395-4A36-8041-FD3DB8261FB7}" parentId="{0E21EEEB-43A4-4B37-896C-0788D6A8D1EC}">
    <text>Si habrán cambios diferentes por cultivos, puede agregarse una fila por producto</text>
  </threadedComment>
  <threadedComment ref="B52" dT="2023-01-04T16:26:59.02" personId="{8FE929AC-D734-4E31-9ABF-15811A573F24}" id="{0E21EEEB-43A4-4B38-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52" dT="2023-01-04T16:27:16.22" personId="{8FE929AC-D734-4E31-9ABF-15811A573F24}" id="{69E0D8D3-C395-4A37-8041-FD3DB8261FB7}" parentId="{0E21EEEB-43A4-4B38-896C-0788D6A8D1EC}">
    <text>Si habrán cambios diferentes por cultivos, puede agregarse una fila por producto</text>
  </threadedComment>
  <threadedComment ref="B68" dT="2023-01-04T16:26:59.02" personId="{8FE929AC-D734-4E31-9ABF-15811A573F24}" id="{0E21EEEB-43A4-4B2F-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68" dT="2023-01-04T16:27:16.22" personId="{8FE929AC-D734-4E31-9ABF-15811A573F24}" id="{69E0D8D3-C395-4A2E-8041-FD3DB8261FB7}" parentId="{0E21EEEB-43A4-4B2F-896C-0788D6A8D1EC}">
    <text>Si habrán cambios diferentes por cultivos, puede agregarse una fila por producto</text>
  </threadedComment>
  <threadedComment ref="B84" dT="2023-01-04T16:26:59.02" personId="{8FE929AC-D734-4E31-9ABF-15811A573F24}" id="{0E21EEEB-43A4-4B30-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84" dT="2023-01-04T16:27:16.22" personId="{8FE929AC-D734-4E31-9ABF-15811A573F24}" id="{69E0D8D3-C395-4A2F-8041-FD3DB8261FB7}" parentId="{0E21EEEB-43A4-4B30-896C-0788D6A8D1EC}">
    <text>Si habrán cambios diferentes por cultivos, puede agregarse una fila por producto</text>
  </threadedComment>
  <threadedComment ref="B100" dT="2023-01-04T16:26:59.02" personId="{8FE929AC-D734-4E31-9ABF-15811A573F24}" id="{0E21EEEB-43A4-4B31-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100" dT="2023-01-04T16:27:16.22" personId="{8FE929AC-D734-4E31-9ABF-15811A573F24}" id="{69E0D8D3-C395-4A30-8041-FD3DB8261FB7}" parentId="{0E21EEEB-43A4-4B31-896C-0788D6A8D1EC}">
    <text>Si habrán cambios diferentes por cultivos, puede agregarse una fila por producto</text>
  </threadedComment>
  <threadedComment ref="B116" dT="2023-01-04T16:26:59.02" personId="{8FE929AC-D734-4E31-9ABF-15811A573F24}" id="{0E21EEEB-43A4-4B39-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116" dT="2023-01-04T16:27:16.22" personId="{8FE929AC-D734-4E31-9ABF-15811A573F24}" id="{69E0D8D3-C395-4A38-8041-FD3DB8261FB7}" parentId="{0E21EEEB-43A4-4B39-896C-0788D6A8D1EC}">
    <text>Si habrán cambios diferentes por cultivos, puede agregarse una fila por producto</text>
  </threadedComment>
  <threadedComment ref="C133" dT="2023-01-04T16:22:22.82" personId="{8FE929AC-D734-4E31-9ABF-15811A573F24}" id="{4696C98B-3C3C-46AE-83FA-E98C4D3832ED}">
    <text xml:space="preserve">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ext>
  </threadedComment>
  <threadedComment ref="C136" dT="2023-01-04T16:25:11.87" personId="{8FE929AC-D734-4E31-9ABF-15811A573F24}" id="{8CF15ADF-585B-4C2B-B748-BE188ECE2C66}">
    <text xml:space="preserve">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ext>
  </threadedComment>
  <threadedComment ref="C138" dT="2023-01-04T16:26:59.02" personId="{8FE929AC-D734-4E31-9ABF-15811A573F24}" id="{51B872A9-69FB-42DF-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41" dT="2023-01-04T16:26:59.02" personId="{8FE929AC-D734-4E31-9ABF-15811A573F24}" id="{51B872A9-69FB-42D9-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44" dT="2023-01-04T16:26:59.02" personId="{8FE929AC-D734-4E31-9ABF-15811A573F24}" id="{51B872A9-69FB-42DA-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47" dT="2023-01-04T16:26:59.02" personId="{8FE929AC-D734-4E31-9ABF-15811A573F24}" id="{51B872A9-69FB-42DB-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50" dT="2023-01-04T16:34:12.36" personId="{8FE929AC-D734-4E31-9ABF-15811A573F24}" id="{DD3FEAC0-C320-4939-A12D-9AC55FB45C47}">
    <text xml:space="preserve">La implementación de prácticas sostenibles puede implicar nuevos costos de inversión o cambios en los costos de operación en todos los subsectores. </text>
  </threadedComment>
  <threadedComment ref="C150" dT="2023-01-04T16:35:09.95" personId="{8FE929AC-D734-4E31-9ABF-15811A573F24}" id="{33073AB9-377F-4D36-925C-0911D0EBBD75}" parentId="{DD3FEAC0-C320-4939-A12D-9AC55FB45C47}">
    <text>Si el cambio por tipo de cultivo es diferente, puede agregarse una fila por producto</text>
  </threadedComment>
  <threadedComment ref="C150" dT="2023-01-04T16:36:51.84" personId="{8FE929AC-D734-4E31-9ABF-15811A573F24}" id="{33073AB9-377F-4D37-925C-0911D0EBBD75}" parentId="{DD3FEAC0-C320-4939-A12D-9AC55FB45C47}">
    <text xml:space="preserve">Los costos pueden desagregarse entre costos de inversión y costos de operación. Los costos de inversión pueden representar los costos de instalar un cultivo. En ese caso, es necesario saber la vida útil de los cultivos para saber cada cuanto se debe hacer esa inversión. </text>
  </threadedComment>
</ThreadedComments>
</file>

<file path=xl/threadedComments/threadedComment5.xml><?xml version="1.0" encoding="utf-8"?>
<ThreadedComments xmlns="http://schemas.microsoft.com/office/spreadsheetml/2018/threadedcomments" xmlns:x="http://schemas.openxmlformats.org/spreadsheetml/2006/main">
  <threadedComment ref="A3" dT="2023-01-04T16:39:34.41" personId="{8FE929AC-D734-4E31-9ABF-15811A573F24}" id="{5AE8D2E4-AFE7-4BCA-862B-C42F80FFC1CC}">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F4" dT="2023-01-19T05:49:58.71" personId="{E4FB7C9F-882C-4E7D-A58B-747589F9D416}" id="{F18134B9-F7A7-4C32-A60A-35846CDE7548}">
    <text>la proyeccion de bosque Nativo esta basada en una extrapolacion de las emisiones netas de todos los sectores usando el BAU 2050 y extrapolado al 2070. Esto como algo provisional ya que aun no tenemos un BAU 2070 para saber las emisiones netas para ese momento.</text>
  </threadedComment>
  <threadedComment ref="BD4" dT="2023-01-26T02:05:08.57" personId="{E4FB7C9F-882C-4E7D-A58B-747589F9D416}" id="{506CD694-FDFD-4BB9-A443-ACDC35062171}">
    <text>Se asume que se reduce la deforestacion en 60% hasta 2070. Para esto extrapole las tasas de deforestacion actual y la tasa deseada a 2070.</text>
  </threadedComment>
  <threadedComment ref="BD12" dT="2023-01-26T02:05:28.81" personId="{E4FB7C9F-882C-4E7D-A58B-747589F9D416}" id="{A9363E73-219E-4DF7-A074-13BB948F66B0}">
    <text>Se asume una tasa de reforestacion constante</text>
  </threadedComment>
  <threadedComment ref="A29" dT="2023-01-04T16:39:34.41" personId="{8FE929AC-D734-4E31-9ABF-15811A573F24}" id="{5AE8D2E4-AFE7-4BCC-862B-C42F80FFC1CC}">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C31" dT="2023-01-04T16:23:49.24" personId="{8FE929AC-D734-4E31-9ABF-15811A573F24}" id="{C0A0F51D-ECB5-41FE-986B-3C07E70A689C}">
    <text xml:space="preserve">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text>
  </threadedComment>
  <threadedComment ref="C31" dT="2023-01-04T16:24:22.11" personId="{8FE929AC-D734-4E31-9ABF-15811A573F24}" id="{D85D87E8-65AF-40A2-9292-8C1D1E72B689}" parentId="{C0A0F51D-ECB5-41FE-986B-3C07E70A689C}">
    <text>Además, si el factor de reducción es distinto por cultivo, pueden agregarse diferentes filas acá</text>
  </threadedComment>
  <threadedComment ref="C34" dT="2023-01-04T16:25:58.15" personId="{8FE929AC-D734-4E31-9ABF-15811A573F24}" id="{1B8E6EAD-FC89-42A7-BE4D-2477F629469C}">
    <text xml:space="preserve">La implementación de prácticas sostenibles también tiene el potencial de mejorar el rendimiento de los cultivos. 
Igualmente, esto puede definirse de acuerdo con metas del sector, estudios en el país, estudios internacionales, o criterio experto. </text>
  </threadedComment>
  <threadedComment ref="C34" dT="2023-01-04T16:26:20.40" personId="{8FE929AC-D734-4E31-9ABF-15811A573F24}" id="{AF6AFB57-708B-484B-BD7D-C189AA6429C9}" parentId="{1B8E6EAD-FC89-42A7-BE4D-2477F629469C}">
    <text>Si el escenario incluye cambios diferentes por cultivos, pueden agregarse diferentes filas para cada uno</text>
  </threadedComment>
  <threadedComment ref="C53" dT="2023-01-04T16:34:12.36" personId="{8FE929AC-D734-4E31-9ABF-15811A573F24}" id="{2BE13335-F6ED-41F0-97BF-572242310F2D}">
    <text xml:space="preserve">La implementación de prácticas sostenibles puede implicar nuevos costos de inversión o cambios en los costos de operación en todos los subsectores. </text>
  </threadedComment>
  <threadedComment ref="C53" dT="2023-01-04T16:35:09.95" personId="{8FE929AC-D734-4E31-9ABF-15811A573F24}" id="{635F9360-88CF-485D-9801-3BAED462B425}" parentId="{2BE13335-F6ED-41F0-97BF-572242310F2D}">
    <text>Si el cambio por tipo de cultivo es diferente, puede agregarse una fila por producto</text>
  </threadedComment>
  <threadedComment ref="C53" dT="2023-01-04T16:36:51.84" personId="{8FE929AC-D734-4E31-9ABF-15811A573F24}" id="{FB25B1FB-3A7D-4409-8ACC-E87C858E7CA3}" parentId="{2BE13335-F6ED-41F0-97BF-572242310F2D}">
    <text xml:space="preserve">Los costos pueden desagregarse entre costos de inversión y costos de operación. Los costos de inversión pueden representar los costos de instalar un cultivo. En ese caso, es necesario saber la vida útil de los cultivos para saber cada cuanto se debe hacer esa inversión. </text>
  </threadedComment>
  <threadedComment ref="C55" dT="2023-01-04T16:22:22.82" personId="{8FE929AC-D734-4E31-9ABF-15811A573F24}" id="{D6BF62EC-95BF-41F9-BA99-B3B0E35FDF87}">
    <text xml:space="preserve">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ext>
  </threadedComment>
  <threadedComment ref="C58" dT="2023-01-04T16:25:11.87" personId="{8FE929AC-D734-4E31-9ABF-15811A573F24}" id="{ECDA7970-310E-4E1F-885F-CB90CBEBEA5A}">
    <text xml:space="preserve">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ext>
  </threadedComment>
  <threadedComment ref="C61" dT="2023-01-04T16:26:59.02" personId="{8FE929AC-D734-4E31-9ABF-15811A573F24}" id="{13FEAACA-EBD5-4D77-A549-A9FF668E6D60}">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64" dT="2023-01-04T16:22:22.82" personId="{8FE929AC-D734-4E31-9ABF-15811A573F24}" id="{4696C98B-3C3C-46B2-83FA-E98C4D3832ED}">
    <text xml:space="preserve">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ext>
  </threadedComment>
  <threadedComment ref="C65" dT="2023-01-04T16:34:12.36" personId="{8FE929AC-D734-4E31-9ABF-15811A573F24}" id="{E93BE48B-3EE7-431B-A2BF-CB221B8EB3B8}">
    <text xml:space="preserve">La implementación de prácticas sostenibles puede implicar nuevos costos de inversión o cambios en los costos de operación en todos los subsectores. </text>
  </threadedComment>
  <threadedComment ref="C65" dT="2023-01-04T16:35:09.95" personId="{8FE929AC-D734-4E31-9ABF-15811A573F24}" id="{35BE5C8A-6427-44A0-9AEF-E39E89805A91}" parentId="{E93BE48B-3EE7-431B-A2BF-CB221B8EB3B8}">
    <text>Si el cambio por tipo de cultivo es diferente, puede agregarse una fila por producto</text>
  </threadedComment>
  <threadedComment ref="C65" dT="2023-01-04T16:36:51.84" personId="{8FE929AC-D734-4E31-9ABF-15811A573F24}" id="{C7518272-F0A7-4E2D-81C1-617D10B2AF49}" parentId="{E93BE48B-3EE7-431B-A2BF-CB221B8EB3B8}">
    <text xml:space="preserve">Los costos pueden desagregarse entre costos de inversión y costos de operación. Los costos de inversión pueden representar los costos de instalar un cultivo. En ese caso, es necesario saber la vida útil de los cultivos para saber cada cuanto se debe hacer esa inversión. </text>
  </threadedComment>
</ThreadedComments>
</file>

<file path=xl/threadedComments/threadedComment6.xml><?xml version="1.0" encoding="utf-8"?>
<ThreadedComments xmlns="http://schemas.microsoft.com/office/spreadsheetml/2018/threadedcomments" xmlns:x="http://schemas.openxmlformats.org/spreadsheetml/2006/main">
  <threadedComment ref="A3" dT="2023-01-04T16:39:34.41" personId="{8FE929AC-D734-4E31-9ABF-15811A573F24}" id="{5AE8D2E4-AFE7-4BCB-862B-C42F80FFC1CC}">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C4" dT="2023-01-18T03:19:54.97" personId="{E4FB7C9F-882C-4E7D-A58B-747589F9D416}" id="{5671FBC8-3A9F-4DD3-99A1-F09F56325E2B}">
    <text>Se asume que la cobertura de bosque aumenta en relación al escenario de políticas anunciadas pero es mas lento que en escenario Net Zero 2050. Las tasas de deforestación bajan pero no tanto como en NetZero 2050, la reforestacion es mayor que en políticas anunciadas pero sigue siendo menor al NetZero 2050.</text>
  </threadedComment>
  <threadedComment ref="E4" dT="2023-01-19T05:49:58.71" personId="{E4FB7C9F-882C-4E7D-A58B-747589F9D416}" id="{F18134B9-F7A7-4C33-A60A-35846CDE7548}">
    <text>la proyeccion de bosque Nativo esta basada en una extrapolacion de las emisiones netas de todos los sectores usando el BAU 2050 y extrapolado al 2070. Esto como algo provisional ya que aun no tenemos un BAU 2070 para saber las emisiones netas para ese momento.</text>
  </threadedComment>
  <threadedComment ref="BD4" dT="2023-01-26T02:05:08.57" personId="{E4FB7C9F-882C-4E7D-A58B-747589F9D416}" id="{506CD694-FDFD-4BBA-A443-ACDC35062171}">
    <text>Se asume que se reduce la deforestacion en 60% hasta 2070. Para esto extrapole las tasas de deforestacion actual y la tasa deseada a 2070.</text>
  </threadedComment>
  <threadedComment ref="BD5" dT="2023-01-26T02:05:28.81" personId="{E4FB7C9F-882C-4E7D-A58B-747589F9D416}" id="{A9363E73-219E-4DF8-A074-13BB948F66B0}">
    <text>Se asume una tasa de reforestacion constante</text>
  </threadedComment>
  <threadedComment ref="A28" dT="2023-01-04T16:39:34.41" personId="{8FE929AC-D734-4E31-9ABF-15811A573F24}" id="{5AE8D2E4-AFE7-4BCD-862B-C42F80FFC1CC}">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C30" dT="2023-01-04T16:23:49.24" personId="{8FE929AC-D734-4E31-9ABF-15811A573F24}" id="{C0A0F51D-ECB5-41FF-986B-3C07E70A689C}">
    <text xml:space="preserve">Las prácticas sostenibles en cultivos tienen el potencial de reducir sus emisiones. Un ejemplo de práctica con este potencial es el cambio en el tipo y cantidad de fertilizantes. 
Al igual que en ganadería, las mejoras en el cambio del factor de emisión pueden modelarse como un cambio porcentual anual o una reducción al 2050 con respecto al año base, por ejemplo. 
En el caso de Costa Rica, utilizamos de referencia instrumentos de política ya diseñados, y estudios realizados en el país. Sin embargo, también podrían establecerse por criterio experto o a partir de fuentes internacionales. </text>
  </threadedComment>
  <threadedComment ref="C30" dT="2023-01-04T16:24:22.11" personId="{8FE929AC-D734-4E31-9ABF-15811A573F24}" id="{D85D87E8-65AF-40A3-9292-8C1D1E72B689}" parentId="{C0A0F51D-ECB5-41FF-986B-3C07E70A689C}">
    <text>Además, si el factor de reducción es distinto por cultivo, pueden agregarse diferentes filas acá</text>
  </threadedComment>
  <threadedComment ref="C32" dT="2023-01-04T16:25:58.15" personId="{8FE929AC-D734-4E31-9ABF-15811A573F24}" id="{3B6BA5A7-60BA-409E-8468-C9C725A541D6}">
    <text xml:space="preserve">La implementación de prácticas sostenibles también tiene el potencial de mejorar el rendimiento de los cultivos. 
Igualmente, esto puede definirse de acuerdo con metas del sector, estudios en el país, estudios internacionales, o criterio experto. </text>
  </threadedComment>
  <threadedComment ref="C32" dT="2023-01-04T16:26:20.40" personId="{8FE929AC-D734-4E31-9ABF-15811A573F24}" id="{772E27BC-3197-4772-8D97-CF48326C621D}" parentId="{3B6BA5A7-60BA-409E-8468-C9C725A541D6}">
    <text>Si el escenario incluye cambios diferentes por cultivos, pueden agregarse diferentes filas para cada uno</text>
  </threadedComment>
  <threadedComment ref="B34" dT="2023-01-04T16:26:59.02" personId="{8FE929AC-D734-4E31-9ABF-15811A573F24}" id="{0E21EEEB-43A4-4B3A-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34" dT="2023-01-04T16:27:16.22" personId="{8FE929AC-D734-4E31-9ABF-15811A573F24}" id="{69E0D8D3-C395-4A39-8041-FD3DB8261FB7}" parentId="{0E21EEEB-43A4-4B3A-896C-0788D6A8D1EC}">
    <text>Si habrán cambios diferentes por cultivos, puede agregarse una fila por producto</text>
  </threadedComment>
  <threadedComment ref="B52" dT="2023-01-04T16:26:59.02" personId="{8FE929AC-D734-4E31-9ABF-15811A573F24}" id="{0E21EEEB-43A4-4B3B-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52" dT="2023-01-04T16:27:16.22" personId="{8FE929AC-D734-4E31-9ABF-15811A573F24}" id="{69E0D8D3-C395-4A3A-8041-FD3DB8261FB7}" parentId="{0E21EEEB-43A4-4B3B-896C-0788D6A8D1EC}">
    <text>Si habrán cambios diferentes por cultivos, puede agregarse una fila por producto</text>
  </threadedComment>
  <threadedComment ref="B68" dT="2023-01-04T16:26:59.02" personId="{8FE929AC-D734-4E31-9ABF-15811A573F24}" id="{0E21EEEB-43A4-4B32-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68" dT="2023-01-04T16:27:16.22" personId="{8FE929AC-D734-4E31-9ABF-15811A573F24}" id="{69E0D8D3-C395-4A31-8041-FD3DB8261FB7}" parentId="{0E21EEEB-43A4-4B32-896C-0788D6A8D1EC}">
    <text>Si habrán cambios diferentes por cultivos, puede agregarse una fila por producto</text>
  </threadedComment>
  <threadedComment ref="B84" dT="2023-01-04T16:26:59.02" personId="{8FE929AC-D734-4E31-9ABF-15811A573F24}" id="{0E21EEEB-43A4-4B33-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84" dT="2023-01-04T16:27:16.22" personId="{8FE929AC-D734-4E31-9ABF-15811A573F24}" id="{69E0D8D3-C395-4A32-8041-FD3DB8261FB7}" parentId="{0E21EEEB-43A4-4B33-896C-0788D6A8D1EC}">
    <text>Si habrán cambios diferentes por cultivos, puede agregarse una fila por producto</text>
  </threadedComment>
  <threadedComment ref="B100" dT="2023-01-04T16:26:59.02" personId="{8FE929AC-D734-4E31-9ABF-15811A573F24}" id="{0E21EEEB-43A4-4B34-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100" dT="2023-01-04T16:27:16.22" personId="{8FE929AC-D734-4E31-9ABF-15811A573F24}" id="{69E0D8D3-C395-4A33-8041-FD3DB8261FB7}" parentId="{0E21EEEB-43A4-4B34-896C-0788D6A8D1EC}">
    <text>Si habrán cambios diferentes por cultivos, puede agregarse una fila por producto</text>
  </threadedComment>
  <threadedComment ref="B116" dT="2023-01-04T16:26:59.02" personId="{8FE929AC-D734-4E31-9ABF-15811A573F24}" id="{0E21EEEB-43A4-4B3C-896C-0788D6A8D1EC}">
    <text>Algunos objetivos de políticas de descarbonización pueden estar relacionados con cambios en las demandas. Por ejemplo, un escenario de descarbonización puede incluir cambios en las dietas, que contempla más consumo de productos vegetales.</text>
  </threadedComment>
  <threadedComment ref="B116" dT="2023-01-04T16:27:16.22" personId="{8FE929AC-D734-4E31-9ABF-15811A573F24}" id="{69E0D8D3-C395-4A3B-8041-FD3DB8261FB7}" parentId="{0E21EEEB-43A4-4B3C-896C-0788D6A8D1EC}">
    <text>Si habrán cambios diferentes por cultivos, puede agregarse una fila por producto</text>
  </threadedComment>
  <threadedComment ref="C132" dT="2023-01-04T16:34:12.36" personId="{8FE929AC-D734-4E31-9ABF-15811A573F24}" id="{2FEA6679-5D7A-441A-9C7C-1285F236DCA5}">
    <text xml:space="preserve">La implementación de prácticas sostenibles puede implicar nuevos costos de inversión o cambios en los costos de operación en todos los subsectores. </text>
  </threadedComment>
  <threadedComment ref="C132" dT="2023-01-04T16:35:09.95" personId="{8FE929AC-D734-4E31-9ABF-15811A573F24}" id="{2F216A40-F412-407A-BF49-3A64B9D26E80}" parentId="{2FEA6679-5D7A-441A-9C7C-1285F236DCA5}">
    <text>Si el cambio por tipo de cultivo es diferente, puede agregarse una fila por producto</text>
  </threadedComment>
  <threadedComment ref="C132" dT="2023-01-04T16:36:51.84" personId="{8FE929AC-D734-4E31-9ABF-15811A573F24}" id="{2F216A40-F412-407B-BF49-3A64B9D26E80}" parentId="{2FEA6679-5D7A-441A-9C7C-1285F236DCA5}">
    <text xml:space="preserve">Los costos pueden desagregarse entre costos de inversión y costos de operación. Los costos de inversión pueden representar los costos de instalar un cultivo. En ese caso, es necesario saber la vida útil de los cultivos para saber cada cuanto se debe hacer esa inversión. </text>
  </threadedComment>
  <threadedComment ref="C134" dT="2023-01-04T16:22:22.82" personId="{8FE929AC-D734-4E31-9ABF-15811A573F24}" id="{4696C98B-3C3C-46AF-83FA-E98C4D3832ED}">
    <text xml:space="preserve">Las prácticas sostenibles en ganadería tienen el potencial de reducir el factor de emisión relacionado con la fermentación entérica y manejo de estiércol del ganado. Por ejemplo, la mejora de pastos, el cambio en la alimentación de los animales, la implementación de sistemas agroforestales, entre otros. 
Este cambio puede modelarse de varias formas. Algunos ejemplos son un cambio porcentual anual o una reducción al 2050 con respecto al año base. 
En el caso de Costa Rica, este cambio se modeló de acuerdo con políticas y metas del sector ganadero, ya establecido en instrumentos de política. Sin embargo, también podrían establecerse por criterio experto o con referencia en fuentes bibliográficas. </text>
  </threadedComment>
  <threadedComment ref="C137" dT="2023-01-04T16:25:11.87" personId="{8FE929AC-D734-4E31-9ABF-15811A573F24}" id="{8CF15ADF-585B-4C2C-B748-BE188ECE2C66}">
    <text xml:space="preserve">La implementación de prácticas sostenibles puede inducir cambios en el rendimiento de la ganadería. Este cambio en el rendimiento puede estar relacionado con la cantidad de animales por unidad de suelo, o al tamaño de los animales (i.e., más carne por animal). Por ejemplo, en Costa Rica, de acuerdo con las metas del sector, se espera que la implementación de prácticas sostenibles reduzca el área que requiere cada animal y aumente la productividad de cada animal. </text>
  </threadedComment>
  <threadedComment ref="C139" dT="2023-01-04T16:26:59.02" personId="{8FE929AC-D734-4E31-9ABF-15811A573F24}" id="{51B872A9-69FB-42E0-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42" dT="2023-01-04T16:26:59.02" personId="{8FE929AC-D734-4E31-9ABF-15811A573F24}" id="{51B872A9-69FB-42DC-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45" dT="2023-01-04T16:26:59.02" personId="{8FE929AC-D734-4E31-9ABF-15811A573F24}" id="{51B872A9-69FB-42DD-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48" dT="2023-01-04T16:26:59.02" personId="{8FE929AC-D734-4E31-9ABF-15811A573F24}" id="{51B872A9-69FB-42DE-9D1D-728706ED710B}">
    <text xml:space="preserve">Algunos objetivos de políticas de descarbonización pueden estar relacionados con cambios en las demandas. Por ejemplo, un escenario de descarbonización puede incluir cambios en las dietas, que contempla menos consumo de carne o productos derivados de la ganadería. </text>
  </threadedComment>
  <threadedComment ref="C151" dT="2023-01-04T16:34:12.36" personId="{8FE929AC-D734-4E31-9ABF-15811A573F24}" id="{DD3FEAC0-C320-493A-A12D-9AC55FB45C47}">
    <text xml:space="preserve">La implementación de prácticas sostenibles puede implicar nuevos costos de inversión o cambios en los costos de operación en todos los subsectores. </text>
  </threadedComment>
  <threadedComment ref="C151" dT="2023-01-04T16:35:09.95" personId="{8FE929AC-D734-4E31-9ABF-15811A573F24}" id="{33073AB9-377F-4D38-925C-0911D0EBBD75}" parentId="{DD3FEAC0-C320-493A-A12D-9AC55FB45C47}">
    <text>Si el cambio por tipo de cultivo es diferente, puede agregarse una fila por producto</text>
  </threadedComment>
  <threadedComment ref="C151" dT="2023-01-04T16:36:51.84" personId="{8FE929AC-D734-4E31-9ABF-15811A573F24}" id="{33073AB9-377F-4D39-925C-0911D0EBBD75}" parentId="{DD3FEAC0-C320-493A-A12D-9AC55FB45C47}">
    <text xml:space="preserve">Los costos pueden desagregarse entre costos de inversión y costos de operación. Los costos de inversión pueden representar los costos de instalar un cultivo. En ese caso, es necesario saber la vida útil de los cultivos para saber cada cuanto se debe hacer esa inversión. </text>
  </threadedComment>
</ThreadedComments>
</file>

<file path=xl/threadedComments/threadedComment7.xml><?xml version="1.0" encoding="utf-8"?>
<ThreadedComments xmlns="http://schemas.microsoft.com/office/spreadsheetml/2018/threadedcomments" xmlns:x="http://schemas.openxmlformats.org/spreadsheetml/2006/main">
  <threadedComment ref="D90" dT="2023-02-22T00:54:34.74" personId="{E4FB7C9F-882C-4E7D-A58B-747589F9D416}" id="{4ECFE4E6-2D40-4ABB-B9BA-FC03EE07DFFB}">
    <text>Son los mismos usados en el BAU</text>
  </threadedComment>
  <threadedComment ref="N152" dT="2023-02-22T00:56:57.17" personId="{E4FB7C9F-882C-4E7D-A58B-747589F9D416}" id="{E7A59765-4E74-4232-878F-8306C1C12BCD}">
    <text>Es el factor calculado para bosques jovenes de menos de 20 años. Los calculos fueron realizados siguiendo la metodología del INGEI 2018 y usando los valores de la Tabla 4.4 del IPCC 2006</text>
  </threadedComment>
  <threadedComment ref="Q153" dT="2023-02-22T00:58:45.66" personId="{E4FB7C9F-882C-4E7D-A58B-747589F9D416}" id="{8C7DF0DD-89AD-4FC9-ADFE-EC0F63020A1A}">
    <text xml:space="preserve">Factor de emisión calculado para esta transición como el promedio de transición de cualquier tipo de cobertura en bosque (usando los coeficientes de crecimientos de bosques jovenes considerando que son areas reforestadas que se crean) </text>
  </threadedComment>
</ThreadedComments>
</file>

<file path=xl/threadedComments/threadedComment8.xml><?xml version="1.0" encoding="utf-8"?>
<ThreadedComments xmlns="http://schemas.microsoft.com/office/spreadsheetml/2018/threadedcomments" xmlns:x="http://schemas.openxmlformats.org/spreadsheetml/2006/main">
  <threadedComment ref="A3" dT="2023-01-04T16:39:34.41" personId="{8FE929AC-D734-4E31-9ABF-15811A573F24}" id="{37A49C49-5870-4C80-BF64-A18B8152C310}">
    <text xml:space="preserve">Esta tabla solo enumera los cambios más comunes que el modelo puede incorporar relacionados con la implementación de un escenario de descarbonización. Es decir, no es necesario incluir todos los cambios en esta tabla y no es necesario limitarse a lo descrito aquí. En caso de que existan otras diferencias entre escenarios que deseen incorporar en este escenario de descarbonización, podemos conversarlo para encontrar la mejor forma de incluirlo. 
Los cambios en una variable, cambiarán otras. Por ejemplo, mejores rendimientos aumentarán la producción y por tanto afectará la importación y exportación de productos. </text>
  </threadedComment>
  <threadedComment ref="BE5" dT="2023-01-26T02:05:28.81" personId="{E4FB7C9F-882C-4E7D-A58B-747589F9D416}" id="{363ECA4D-00AD-4F2C-A9D4-12544F257A10}">
    <text>Se asume una tasa de reforestacion constante</text>
  </threadedComment>
  <threadedComment ref="BE15" dT="2023-01-26T02:07:05.89" personId="{E4FB7C9F-882C-4E7D-A58B-747589F9D416}" id="{8649C631-1841-4187-B187-4F8DCED53700}">
    <text xml:space="preserve">Gobierto plantea incentivar plantaciones forestales approximadamente 20000 ha en los próximos 10 años, lo cual implica una tasa de 2000 ha/año </text>
  </threadedComment>
</ThreadedComment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5.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 Id="rId4" Type="http://schemas.microsoft.com/office/2017/10/relationships/threadedComment" Target="../threadedComments/threadedComment6.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3.x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6AAAF-2ACE-46FF-8EB4-976D135B9BCE}">
  <dimension ref="B3:C14"/>
  <sheetViews>
    <sheetView workbookViewId="0">
      <selection activeCell="C17" sqref="C17"/>
    </sheetView>
  </sheetViews>
  <sheetFormatPr defaultColWidth="9.140625" defaultRowHeight="14.45"/>
  <cols>
    <col min="1" max="1" width="9.140625" style="4"/>
    <col min="2" max="2" width="3.28515625" style="4" bestFit="1" customWidth="1"/>
    <col min="3" max="3" width="163.140625" style="4" bestFit="1" customWidth="1"/>
    <col min="4" max="16384" width="9.140625" style="4"/>
  </cols>
  <sheetData>
    <row r="3" spans="2:3">
      <c r="C3" s="5" t="s">
        <v>0</v>
      </c>
    </row>
    <row r="5" spans="2:3">
      <c r="B5" s="6">
        <v>1</v>
      </c>
      <c r="C5" s="7" t="s">
        <v>1</v>
      </c>
    </row>
    <row r="6" spans="2:3">
      <c r="B6" s="6">
        <v>2</v>
      </c>
      <c r="C6" s="7" t="s">
        <v>2</v>
      </c>
    </row>
    <row r="7" spans="2:3">
      <c r="B7" s="6">
        <v>3</v>
      </c>
      <c r="C7" s="7" t="s">
        <v>3</v>
      </c>
    </row>
    <row r="8" spans="2:3">
      <c r="B8" s="6">
        <v>4</v>
      </c>
      <c r="C8" s="7" t="s">
        <v>4</v>
      </c>
    </row>
    <row r="9" spans="2:3">
      <c r="B9" s="6">
        <v>5</v>
      </c>
      <c r="C9" s="7" t="s">
        <v>5</v>
      </c>
    </row>
    <row r="10" spans="2:3">
      <c r="B10" s="6">
        <v>6</v>
      </c>
      <c r="C10" s="7" t="s">
        <v>6</v>
      </c>
    </row>
    <row r="11" spans="2:3">
      <c r="B11" s="6">
        <v>7</v>
      </c>
      <c r="C11" s="7" t="s">
        <v>7</v>
      </c>
    </row>
    <row r="12" spans="2:3" ht="28.9">
      <c r="B12" s="8">
        <v>8</v>
      </c>
      <c r="C12" s="9" t="s">
        <v>8</v>
      </c>
    </row>
    <row r="13" spans="2:3">
      <c r="B13" s="6">
        <v>9</v>
      </c>
      <c r="C13" s="7" t="s">
        <v>9</v>
      </c>
    </row>
    <row r="14" spans="2:3" ht="28.9">
      <c r="B14" s="8">
        <v>10</v>
      </c>
      <c r="C14" s="9" t="s">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A9113-878D-4DDB-8E17-2F889B65CD2A}">
  <sheetPr>
    <tabColor theme="9" tint="0.79998168889431442"/>
  </sheetPr>
  <dimension ref="A1:BB314"/>
  <sheetViews>
    <sheetView topLeftCell="B145" zoomScale="90" zoomScaleNormal="90" zoomScaleSheetLayoutView="70" workbookViewId="0">
      <selection activeCell="B145" sqref="B145"/>
    </sheetView>
  </sheetViews>
  <sheetFormatPr defaultColWidth="11.42578125" defaultRowHeight="14.45"/>
  <cols>
    <col min="2" max="2" width="12" bestFit="1" customWidth="1"/>
  </cols>
  <sheetData>
    <row r="1" spans="1:1">
      <c r="A1" t="s">
        <v>11</v>
      </c>
    </row>
    <row r="32" spans="1:1">
      <c r="A32" t="s">
        <v>12</v>
      </c>
    </row>
    <row r="62" spans="1:1">
      <c r="A62" t="s">
        <v>13</v>
      </c>
    </row>
    <row r="94" spans="1:1">
      <c r="A94" t="s">
        <v>14</v>
      </c>
    </row>
    <row r="118" spans="1:1">
      <c r="A118" t="s">
        <v>15</v>
      </c>
    </row>
    <row r="141" spans="1:54">
      <c r="A141" t="s">
        <v>16</v>
      </c>
    </row>
    <row r="143" spans="1:54">
      <c r="B143">
        <v>2018</v>
      </c>
      <c r="C143">
        <v>2019</v>
      </c>
      <c r="D143">
        <v>2020</v>
      </c>
      <c r="E143">
        <v>2021</v>
      </c>
      <c r="F143">
        <v>2022</v>
      </c>
      <c r="G143">
        <v>2023</v>
      </c>
      <c r="H143">
        <v>2024</v>
      </c>
      <c r="I143">
        <v>2025</v>
      </c>
      <c r="J143">
        <v>2026</v>
      </c>
      <c r="K143">
        <v>2027</v>
      </c>
      <c r="L143">
        <v>2028</v>
      </c>
      <c r="M143">
        <v>2029</v>
      </c>
      <c r="N143">
        <v>2030</v>
      </c>
      <c r="O143">
        <v>2031</v>
      </c>
      <c r="P143">
        <v>2032</v>
      </c>
      <c r="Q143">
        <v>2033</v>
      </c>
      <c r="R143">
        <v>2034</v>
      </c>
      <c r="S143">
        <v>2035</v>
      </c>
      <c r="T143">
        <v>2036</v>
      </c>
      <c r="U143">
        <v>2037</v>
      </c>
      <c r="V143">
        <v>2038</v>
      </c>
      <c r="W143">
        <v>2039</v>
      </c>
      <c r="X143">
        <v>2040</v>
      </c>
      <c r="Y143">
        <v>2041</v>
      </c>
      <c r="Z143">
        <v>2042</v>
      </c>
      <c r="AA143">
        <v>2043</v>
      </c>
      <c r="AB143">
        <v>2044</v>
      </c>
      <c r="AC143">
        <v>2045</v>
      </c>
      <c r="AD143">
        <v>2046</v>
      </c>
      <c r="AE143">
        <v>2047</v>
      </c>
      <c r="AF143">
        <v>2048</v>
      </c>
      <c r="AG143">
        <v>2049</v>
      </c>
      <c r="AH143">
        <v>2050</v>
      </c>
      <c r="AI143">
        <v>2051</v>
      </c>
      <c r="AJ143">
        <v>2052</v>
      </c>
      <c r="AK143">
        <v>2053</v>
      </c>
      <c r="AL143">
        <v>2054</v>
      </c>
      <c r="AM143">
        <v>2055</v>
      </c>
      <c r="AN143">
        <v>2056</v>
      </c>
      <c r="AO143">
        <v>2057</v>
      </c>
      <c r="AP143">
        <v>2058</v>
      </c>
      <c r="AQ143">
        <v>2059</v>
      </c>
      <c r="AR143">
        <v>2060</v>
      </c>
      <c r="AS143">
        <v>2061</v>
      </c>
      <c r="AT143">
        <v>2062</v>
      </c>
      <c r="AU143">
        <v>2063</v>
      </c>
      <c r="AV143">
        <v>2064</v>
      </c>
      <c r="AW143">
        <v>2065</v>
      </c>
      <c r="AX143">
        <v>2066</v>
      </c>
      <c r="AY143">
        <v>2067</v>
      </c>
      <c r="AZ143">
        <v>2068</v>
      </c>
      <c r="BA143">
        <v>2069</v>
      </c>
      <c r="BB143">
        <v>2070</v>
      </c>
    </row>
    <row r="144" spans="1:54">
      <c r="A144" t="s">
        <v>17</v>
      </c>
      <c r="B144">
        <f>'[1]Emisiones Agricultura-OseMOSYS'!$M$39</f>
        <v>3.764636078354596</v>
      </c>
      <c r="C144">
        <f>'[1]Emisiones Agricultura-OseMOSYS'!M39</f>
        <v>3.764636078354596</v>
      </c>
      <c r="D144">
        <f>'[1]Emisiones Agricultura-OseMOSYS'!N39</f>
        <v>3.9494644019269596</v>
      </c>
      <c r="E144">
        <f>'[1]Emisiones Agricultura-OseMOSYS'!O39</f>
        <v>4.1103167508640475</v>
      </c>
      <c r="F144">
        <f>'[1]Emisiones Agricultura-OseMOSYS'!P39</f>
        <v>4.4200521086184272</v>
      </c>
      <c r="G144">
        <f>'[1]Emisiones Agricultura-OseMOSYS'!Q39</f>
        <v>4.4794720103494496</v>
      </c>
      <c r="H144">
        <f>'[1]Emisiones Agricultura-OseMOSYS'!R39</f>
        <v>4.7300268983290854</v>
      </c>
      <c r="I144">
        <f>'[1]Emisiones Agricultura-OseMOSYS'!S39</f>
        <v>5.1501119694878144</v>
      </c>
      <c r="J144">
        <f>'[1]Emisiones Agricultura-OseMOSYS'!T39</f>
        <v>5.2311581580011071</v>
      </c>
      <c r="K144">
        <f>'[1]Emisiones Agricultura-OseMOSYS'!U39</f>
        <v>5.5195389307993974</v>
      </c>
      <c r="L144">
        <f>'[1]Emisiones Agricultura-OseMOSYS'!V39</f>
        <v>5.8086055102197136</v>
      </c>
      <c r="M144">
        <f>'[1]Emisiones Agricultura-OseMOSYS'!W39</f>
        <v>6.0655018475779228</v>
      </c>
      <c r="N144">
        <f>'[1]Emisiones Agricultura-OseMOSYS'!X39</f>
        <v>6.2439595944380271</v>
      </c>
      <c r="O144">
        <f>'[1]Emisiones Agricultura-OseMOSYS'!Y39</f>
        <v>6.4492230373741188</v>
      </c>
      <c r="P144">
        <f>'[1]Emisiones Agricultura-OseMOSYS'!Z39</f>
        <v>6.577330852629709</v>
      </c>
      <c r="Q144">
        <f>'[1]Emisiones Agricultura-OseMOSYS'!AA39</f>
        <v>6.7634345995590373</v>
      </c>
      <c r="R144">
        <f>'[1]Emisiones Agricultura-OseMOSYS'!AB39</f>
        <v>7.0154241880740766</v>
      </c>
      <c r="S144">
        <f>'[1]Emisiones Agricultura-OseMOSYS'!AC39</f>
        <v>7.2010997683889544</v>
      </c>
      <c r="T144">
        <f>'[1]Emisiones Agricultura-OseMOSYS'!AD39</f>
        <v>7.3918045894925166</v>
      </c>
      <c r="U144">
        <f>'[1]Emisiones Agricultura-OseMOSYS'!AE39</f>
        <v>7.585028422671841</v>
      </c>
      <c r="V144">
        <f>'[1]Emisiones Agricultura-OseMOSYS'!AF39</f>
        <v>7.7626301120545991</v>
      </c>
      <c r="W144">
        <f>'[1]Emisiones Agricultura-OseMOSYS'!AG39</f>
        <v>7.9496708221218428</v>
      </c>
      <c r="X144">
        <f>'[1]Emisiones Agricultura-OseMOSYS'!AH39</f>
        <v>8.190543865952943</v>
      </c>
      <c r="Y144">
        <f>'[1]Emisiones Agricultura-OseMOSYS'!AI39</f>
        <v>8.4234835192890447</v>
      </c>
      <c r="Z144">
        <f>'[1]Emisiones Agricultura-OseMOSYS'!AJ39</f>
        <v>8.6742684196525719</v>
      </c>
      <c r="AA144">
        <f>'[1]Emisiones Agricultura-OseMOSYS'!AK39</f>
        <v>8.9361731114479941</v>
      </c>
      <c r="AB144">
        <f>'[1]Emisiones Agricultura-OseMOSYS'!AL39</f>
        <v>9.1665650721521086</v>
      </c>
      <c r="AC144">
        <f>'[1]Emisiones Agricultura-OseMOSYS'!AM39</f>
        <v>9.4595528409048963</v>
      </c>
      <c r="AD144">
        <f>'[1]Emisiones Agricultura-OseMOSYS'!AN39</f>
        <v>9.7376071775367024</v>
      </c>
      <c r="AE144">
        <f>'[1]Emisiones Agricultura-OseMOSYS'!AO39</f>
        <v>10.081480072020431</v>
      </c>
      <c r="AF144">
        <f>'[1]Emisiones Agricultura-OseMOSYS'!AP39</f>
        <v>10.392336651602717</v>
      </c>
      <c r="AG144">
        <f>'[1]Emisiones Agricultura-OseMOSYS'!AQ39</f>
        <v>10.706645042710072</v>
      </c>
      <c r="AH144">
        <f>'[1]Emisiones Agricultura-OseMOSYS'!AR39</f>
        <v>11.038571412916465</v>
      </c>
      <c r="AI144">
        <f>'[1]Emisiones Agricultura-OseMOSYS'!AS39</f>
        <v>11.375526504663448</v>
      </c>
      <c r="AJ144">
        <f>'[1]Emisiones Agricultura-OseMOSYS'!AT39</f>
        <v>11.475314842991553</v>
      </c>
      <c r="AK144">
        <f>'[1]Emisiones Agricultura-OseMOSYS'!AU39</f>
        <v>11.569821305395291</v>
      </c>
      <c r="AL144">
        <f>'[1]Emisiones Agricultura-OseMOSYS'!AV39</f>
        <v>11.664590260729376</v>
      </c>
      <c r="AM144">
        <f>'[1]Emisiones Agricultura-OseMOSYS'!AW39</f>
        <v>11.758397731769751</v>
      </c>
      <c r="AN144">
        <f>'[1]Emisiones Agricultura-OseMOSYS'!AX39</f>
        <v>11.852210290173364</v>
      </c>
      <c r="AO144">
        <f>'[1]Emisiones Agricultura-OseMOSYS'!AY39</f>
        <v>11.945184934496043</v>
      </c>
      <c r="AP144">
        <f>'[1]Emisiones Agricultura-OseMOSYS'!AZ39</f>
        <v>12.035772944928485</v>
      </c>
      <c r="AQ144">
        <f>'[1]Emisiones Agricultura-OseMOSYS'!BA39</f>
        <v>12.117716318159694</v>
      </c>
      <c r="AR144">
        <f>'[1]Emisiones Agricultura-OseMOSYS'!BB39</f>
        <v>12.19809665347962</v>
      </c>
      <c r="AS144">
        <f>'[1]Emisiones Agricultura-OseMOSYS'!BC39</f>
        <v>12.277124895239155</v>
      </c>
      <c r="AT144">
        <f>'[1]Emisiones Agricultura-OseMOSYS'!BD39</f>
        <v>12.354694709077194</v>
      </c>
      <c r="AU144">
        <f>'[1]Emisiones Agricultura-OseMOSYS'!BE39</f>
        <v>12.430819500887303</v>
      </c>
      <c r="AV144">
        <f>'[1]Emisiones Agricultura-OseMOSYS'!BF39</f>
        <v>12.505621739993078</v>
      </c>
      <c r="AW144">
        <f>'[1]Emisiones Agricultura-OseMOSYS'!BG39</f>
        <v>12.578817536560031</v>
      </c>
      <c r="AX144">
        <f>'[1]Emisiones Agricultura-OseMOSYS'!BH39</f>
        <v>12.65046846035845</v>
      </c>
      <c r="AY144">
        <f>'[1]Emisiones Agricultura-OseMOSYS'!BI39</f>
        <v>12.720535954083154</v>
      </c>
      <c r="AZ144">
        <f>'[1]Emisiones Agricultura-OseMOSYS'!BJ39</f>
        <v>12.788924433863862</v>
      </c>
      <c r="BA144">
        <f>'[1]Emisiones Agricultura-OseMOSYS'!BK39</f>
        <v>12.855663273580545</v>
      </c>
      <c r="BB144">
        <f>'[1]Emisiones Agricultura-OseMOSYS'!BL39</f>
        <v>12.920727054605438</v>
      </c>
    </row>
    <row r="145" spans="1:54">
      <c r="A145" t="s">
        <v>18</v>
      </c>
      <c r="B145">
        <v>3.764636078354596</v>
      </c>
      <c r="C145">
        <v>3.764636078354596</v>
      </c>
      <c r="D145">
        <v>3.9494644019269596</v>
      </c>
      <c r="E145">
        <v>4.1103167508640475</v>
      </c>
      <c r="F145" s="20">
        <f>'Políticas anunciadas - Valores'!F30</f>
        <v>4.4660335943184011</v>
      </c>
      <c r="G145" s="20">
        <f>'Políticas anunciadas - Valores'!G30</f>
        <v>4.7016467369391108</v>
      </c>
      <c r="H145" s="20">
        <f>'Políticas anunciadas - Valores'!H30</f>
        <v>5.1037609617624238</v>
      </c>
      <c r="I145" s="20">
        <f>'Políticas anunciadas - Valores'!I30</f>
        <v>5.1683842601050936</v>
      </c>
      <c r="J145" s="20">
        <f>'Políticas anunciadas - Valores'!J30</f>
        <v>5.4367458468374066</v>
      </c>
      <c r="K145" s="20">
        <f>'Políticas anunciadas - Valores'!K30</f>
        <v>5.7040506110357585</v>
      </c>
      <c r="L145" s="20">
        <f>'Políticas anunciadas - Valores'!L30</f>
        <v>5.9381263087787861</v>
      </c>
      <c r="M145" s="20">
        <f>'Políticas anunciadas - Valores'!M30</f>
        <v>6.0941045641715146</v>
      </c>
      <c r="N145" s="20">
        <f>'Políticas anunciadas - Valores'!N30</f>
        <v>6.2750940153650179</v>
      </c>
      <c r="O145" s="20">
        <f>'Políticas anunciadas - Valores'!O30</f>
        <v>6.3800109270508178</v>
      </c>
      <c r="P145" s="20">
        <f>'Políticas anunciadas - Valores'!P30</f>
        <v>6.5402412577735891</v>
      </c>
      <c r="Q145" s="20">
        <f>'Políticas anunciadas - Valores'!Q30</f>
        <v>6.7628689173034093</v>
      </c>
      <c r="R145" s="20">
        <f>'Políticas anunciadas - Valores'!R30</f>
        <v>6.9202568774217852</v>
      </c>
      <c r="S145" s="20">
        <f>'Políticas anunciadas - Valores'!S30</f>
        <v>7.0813487967338302</v>
      </c>
      <c r="T145" s="20">
        <f>'Políticas anunciadas - Valores'!T30</f>
        <v>7.2437021436516078</v>
      </c>
      <c r="U145" s="20">
        <f>'Políticas anunciadas - Valores'!U30</f>
        <v>7.3900238666759783</v>
      </c>
      <c r="V145" s="20">
        <f>'Políticas anunciadas - Valores'!V30</f>
        <v>7.5442376101936297</v>
      </c>
      <c r="W145" s="20">
        <f>'Políticas anunciadas - Valores'!W30</f>
        <v>7.7482544971914846</v>
      </c>
      <c r="X145" s="20">
        <f>'Políticas anunciadas - Valores'!X30</f>
        <v>7.9433449586895692</v>
      </c>
      <c r="Y145" s="20">
        <f>'Políticas anunciadas - Valores'!Y30</f>
        <v>8.1538123144734183</v>
      </c>
      <c r="Z145" s="20">
        <f>'Políticas anunciadas - Valores'!Z30</f>
        <v>8.3731942054267705</v>
      </c>
      <c r="AA145" s="20">
        <f>'Políticas anunciadas - Valores'!AA30</f>
        <v>8.5615717773900695</v>
      </c>
      <c r="AB145" s="20">
        <f>'Políticas anunciadas - Valores'!AB30</f>
        <v>8.8068436948824598</v>
      </c>
      <c r="AC145" s="20">
        <f>'Políticas anunciadas - Valores'!AC30</f>
        <v>9.0364994607540599</v>
      </c>
      <c r="AD145" s="20">
        <f>'Políticas anunciadas - Valores'!AD30</f>
        <v>9.3253690666188991</v>
      </c>
      <c r="AE145" s="20">
        <f>'Políticas anunciadas - Valores'!AE30</f>
        <v>9.5817343927777046</v>
      </c>
      <c r="AF145" s="20">
        <f>'Políticas anunciadas - Valores'!AF30</f>
        <v>9.8394067942505572</v>
      </c>
      <c r="AG145" s="20">
        <f>'Políticas anunciadas - Valores'!AG30</f>
        <v>10.111331414231483</v>
      </c>
      <c r="AH145" s="20">
        <f>'Políticas anunciadas - Valores'!AH30</f>
        <v>10.385855698757728</v>
      </c>
      <c r="AI145" s="20">
        <f>'Políticas anunciadas - Valores'!AI30</f>
        <v>10.442536507122314</v>
      </c>
      <c r="AJ145" s="20">
        <f>'Políticas anunciadas - Valores'!AJ30</f>
        <v>10.493827923993528</v>
      </c>
      <c r="AK145" s="20">
        <f>'Políticas anunciadas - Valores'!AK30</f>
        <v>10.544789595699356</v>
      </c>
      <c r="AL145" s="20">
        <f>'Políticas anunciadas - Valores'!AL30</f>
        <v>10.594316356324546</v>
      </c>
      <c r="AM145" s="20">
        <f>'Políticas anunciadas - Valores'!AM30</f>
        <v>10.64328484057568</v>
      </c>
      <c r="AN145" s="20">
        <f>'Políticas anunciadas - Valores'!AN30</f>
        <v>10.690940516373958</v>
      </c>
      <c r="AO145" s="20">
        <f>'Políticas anunciadas - Valores'!AO30</f>
        <v>10.735909466876208</v>
      </c>
      <c r="AP145" s="20">
        <f>'Políticas anunciadas - Valores'!AP30</f>
        <v>10.772649806843967</v>
      </c>
      <c r="AQ145" s="20">
        <f>'Políticas anunciadas - Valores'!AQ30</f>
        <v>10.807513634982943</v>
      </c>
      <c r="AR145" s="20">
        <f>'Políticas anunciadas - Valores'!AR30</f>
        <v>10.840701282496171</v>
      </c>
      <c r="AS145" s="20">
        <f>'Políticas anunciadas - Valores'!AS30</f>
        <v>10.872131343987929</v>
      </c>
      <c r="AT145" s="20">
        <f>'Políticas anunciadas - Valores'!AT30</f>
        <v>10.901828702278163</v>
      </c>
      <c r="AU145" s="20">
        <f>'Políticas anunciadas - Valores'!AU30</f>
        <v>10.929913400753948</v>
      </c>
      <c r="AV145" s="20">
        <f>'Políticas anunciadas - Valores'!AV30</f>
        <v>10.956150074343785</v>
      </c>
      <c r="AW145" s="20">
        <f>'Políticas anunciadas - Valores'!AW30</f>
        <v>10.980606623591132</v>
      </c>
      <c r="AX145" s="20">
        <f>'Políticas anunciadas - Valores'!AX30</f>
        <v>11.003263600281926</v>
      </c>
      <c r="AY145" s="20">
        <f>'Políticas anunciadas - Valores'!AY30</f>
        <v>11.024052861990647</v>
      </c>
      <c r="AZ145" s="20">
        <f>'Políticas anunciadas - Valores'!AZ30</f>
        <v>11.043014752005686</v>
      </c>
      <c r="BA145" s="20">
        <f>'Políticas anunciadas - Valores'!BA30</f>
        <v>11.060142358742253</v>
      </c>
      <c r="BB145" s="20">
        <f>'Políticas anunciadas - Valores'!BB30</f>
        <v>11.075420975836295</v>
      </c>
    </row>
    <row r="146" spans="1:54">
      <c r="A146" t="s">
        <v>19</v>
      </c>
      <c r="B146">
        <v>3.764636078354596</v>
      </c>
      <c r="C146">
        <v>3.764636078354596</v>
      </c>
      <c r="D146">
        <v>3.9494644019269596</v>
      </c>
      <c r="E146">
        <v>4.1103167508640475</v>
      </c>
      <c r="F146" s="20">
        <f>'Net Zero 2050 - Valores'!F30</f>
        <v>4.434677290245955</v>
      </c>
      <c r="G146" s="20">
        <f>'Net Zero 2050 - Valores'!G30</f>
        <v>4.6354263603625032</v>
      </c>
      <c r="H146" s="20">
        <f>'Net Zero 2050 - Valores'!H30</f>
        <v>4.9956086104031794</v>
      </c>
      <c r="I146" s="20">
        <f>'Net Zero 2050 - Valores'!I30</f>
        <v>5.0219118316810629</v>
      </c>
      <c r="J146" s="20">
        <f>'Net Zero 2050 - Valores'!J30</f>
        <v>5.2435619842594274</v>
      </c>
      <c r="K146" s="20">
        <f>'Net Zero 2050 - Valores'!K30</f>
        <v>5.4600891796065305</v>
      </c>
      <c r="L146" s="20">
        <f>'Net Zero 2050 - Valores'!L30</f>
        <v>5.6409167182474675</v>
      </c>
      <c r="M146" s="20">
        <f>'Net Zero 2050 - Valores'!M30</f>
        <v>5.7444428268829855</v>
      </c>
      <c r="N146" s="20">
        <f>'Net Zero 2050 - Valores'!N30</f>
        <v>5.8687929640104484</v>
      </c>
      <c r="O146" s="20">
        <f>'Net Zero 2050 - Valores'!O30</f>
        <v>5.9195977673667386</v>
      </c>
      <c r="P146" s="20">
        <f>'Net Zero 2050 - Valores'!P30</f>
        <v>6.0194567936075432</v>
      </c>
      <c r="Q146" s="20">
        <f>'Net Zero 2050 - Valores'!Q30</f>
        <v>6.1735732855051877</v>
      </c>
      <c r="R146" s="20">
        <f>'Net Zero 2050 - Valores'!R30</f>
        <v>6.2649567984983907</v>
      </c>
      <c r="S146" s="20">
        <f>'Net Zero 2050 - Valores'!S30</f>
        <v>6.356951946963564</v>
      </c>
      <c r="T146" s="20">
        <f>'Net Zero 2050 - Valores'!T30</f>
        <v>6.447274159271065</v>
      </c>
      <c r="U146" s="20">
        <f>'Net Zero 2050 - Valores'!U30</f>
        <v>6.5206092941258627</v>
      </c>
      <c r="V146" s="20">
        <f>'Net Zero 2050 - Valores'!V30</f>
        <v>6.5982267823611291</v>
      </c>
      <c r="W146" s="20">
        <f>'Net Zero 2050 - Valores'!W30</f>
        <v>6.7162459700814141</v>
      </c>
      <c r="X146" s="20">
        <f>'Net Zero 2050 - Valores'!X30</f>
        <v>6.8230216506241268</v>
      </c>
      <c r="Y146" s="20">
        <f>'Net Zero 2050 - Valores'!Y30</f>
        <v>6.9394147357220577</v>
      </c>
      <c r="Z146" s="20">
        <f>'Net Zero 2050 - Valores'!Z30</f>
        <v>7.0595767580439155</v>
      </c>
      <c r="AA146" s="20">
        <f>'Net Zero 2050 - Valores'!AA30</f>
        <v>7.1499207562786449</v>
      </c>
      <c r="AB146" s="20">
        <f>'Net Zero 2050 - Valores'!AB30</f>
        <v>7.2838556874967706</v>
      </c>
      <c r="AC146" s="20">
        <f>'Net Zero 2050 - Valores'!AC30</f>
        <v>7.4005814549278934</v>
      </c>
      <c r="AD146" s="20">
        <f>'Net Zero 2050 - Valores'!AD30</f>
        <v>7.5611100540153231</v>
      </c>
      <c r="AE146" s="20">
        <f>'Net Zero 2050 - Valores'!AE30</f>
        <v>7.6903291221860108</v>
      </c>
      <c r="AF146" s="20">
        <f>'Net Zero 2050 - Valores'!AF30</f>
        <v>7.8158508811783527</v>
      </c>
      <c r="AG146" s="20">
        <f>'Net Zero 2050 - Valores'!AG30</f>
        <v>7.9477714172998546</v>
      </c>
      <c r="AH146" s="20">
        <f>'Net Zero 2050 - Valores'!AH30</f>
        <v>8.1619402670960248</v>
      </c>
      <c r="AI146" s="20">
        <f>'Net Zero 2050 - Valores'!AI30</f>
        <v>8.2048501127389617</v>
      </c>
      <c r="AJ146" s="20">
        <f>'Net Zero 2050 - Valores'!AJ30</f>
        <v>8.2434976800941442</v>
      </c>
      <c r="AK146" s="20">
        <f>'Net Zero 2050 - Valores'!AK30</f>
        <v>8.2818590851178566</v>
      </c>
      <c r="AL146" s="20">
        <f>'Net Zero 2050 - Valores'!AL30</f>
        <v>8.3190663952270985</v>
      </c>
      <c r="AM146" s="20">
        <f>'Net Zero 2050 - Valores'!AM30</f>
        <v>8.3558082545722225</v>
      </c>
      <c r="AN146" s="20">
        <f>'Net Zero 2050 - Valores'!AN30</f>
        <v>8.3914924164834694</v>
      </c>
      <c r="AO146" s="20">
        <f>'Net Zero 2050 - Valores'!AO30</f>
        <v>8.4250410614499387</v>
      </c>
      <c r="AP146" s="20">
        <f>'Net Zero 2050 - Valores'!AP30</f>
        <v>8.452107131916387</v>
      </c>
      <c r="AQ146" s="20">
        <f>'Net Zero 2050 - Valores'!AQ30</f>
        <v>8.4776771741683365</v>
      </c>
      <c r="AR146" s="20">
        <f>'Net Zero 2050 - Valores'!AR30</f>
        <v>8.5019089899531153</v>
      </c>
      <c r="AS146" s="20">
        <f>'Net Zero 2050 - Valores'!AS30</f>
        <v>8.5247393492632622</v>
      </c>
      <c r="AT146" s="20">
        <f>'Net Zero 2050 - Valores'!AT30</f>
        <v>8.5461884068600202</v>
      </c>
      <c r="AU146" s="20">
        <f>'Net Zero 2050 - Valores'!AU30</f>
        <v>8.5663508918952598</v>
      </c>
      <c r="AV146" s="20">
        <f>'Net Zero 2050 - Valores'!AV30</f>
        <v>8.5850429687022203</v>
      </c>
      <c r="AW146" s="20">
        <f>'Net Zero 2050 - Valores'!AW30</f>
        <v>8.6023185530437445</v>
      </c>
      <c r="AX146" s="20">
        <f>'Net Zero 2050 - Valores'!AX30</f>
        <v>8.618163108891336</v>
      </c>
      <c r="AY146" s="20">
        <f>'Net Zero 2050 - Valores'!AY30</f>
        <v>8.6325239928581077</v>
      </c>
      <c r="AZ146" s="20">
        <f>'Net Zero 2050 - Valores'!AZ30</f>
        <v>8.6454335514829168</v>
      </c>
      <c r="BA146" s="20">
        <f>'Net Zero 2050 - Valores'!BA30</f>
        <v>8.6568871265856426</v>
      </c>
      <c r="BB146" s="20">
        <f>'Net Zero 2050 - Valores'!BB30</f>
        <v>8.6668739758156246</v>
      </c>
    </row>
    <row r="147" spans="1:54">
      <c r="A147" t="s">
        <v>20</v>
      </c>
      <c r="B147">
        <v>3.764636078354596</v>
      </c>
      <c r="C147">
        <v>3.764636078354596</v>
      </c>
      <c r="D147">
        <v>3.9494644019269596</v>
      </c>
      <c r="E147">
        <v>4.1103167508640475</v>
      </c>
      <c r="F147" s="20">
        <f>'Net Zero 2070 - Valores'!E30</f>
        <v>4.4503554422821781</v>
      </c>
      <c r="G147" s="20">
        <f>'Net Zero 2070 - Valores'!F30</f>
        <v>4.668536548650807</v>
      </c>
      <c r="H147" s="20">
        <f>'Net Zero 2070 - Valores'!G30</f>
        <v>5.0496847860828025</v>
      </c>
      <c r="I147" s="20">
        <f>'Net Zero 2070 - Valores'!H30</f>
        <v>5.0951480458930778</v>
      </c>
      <c r="J147" s="20">
        <f>'Net Zero 2070 - Valores'!I30</f>
        <v>5.3401539155484175</v>
      </c>
      <c r="K147" s="20">
        <f>'Net Zero 2070 - Valores'!J30</f>
        <v>5.5820698953211449</v>
      </c>
      <c r="L147" s="20">
        <f>'Net Zero 2070 - Valores'!K30</f>
        <v>5.7895215135131277</v>
      </c>
      <c r="M147" s="20">
        <f>'Net Zero 2070 - Valores'!L30</f>
        <v>5.9192736955272496</v>
      </c>
      <c r="N147" s="20">
        <f>'Net Zero 2070 - Valores'!M30</f>
        <v>6.0719434896877331</v>
      </c>
      <c r="O147" s="20">
        <f>'Net Zero 2070 - Valores'!N30</f>
        <v>6.1498043472087787</v>
      </c>
      <c r="P147" s="20">
        <f>'Net Zero 2070 - Valores'!O30</f>
        <v>6.2798490256905657</v>
      </c>
      <c r="Q147" s="20">
        <f>'Net Zero 2070 - Valores'!P30</f>
        <v>6.4682211014042981</v>
      </c>
      <c r="R147" s="20">
        <f>'Net Zero 2070 - Valores'!Q30</f>
        <v>6.592606837960088</v>
      </c>
      <c r="S147" s="20">
        <f>'Net Zero 2070 - Valores'!R30</f>
        <v>6.7191503718486976</v>
      </c>
      <c r="T147" s="20">
        <f>'Net Zero 2070 - Valores'!S30</f>
        <v>6.8454881514613364</v>
      </c>
      <c r="U147" s="20">
        <f>'Net Zero 2070 - Valores'!T30</f>
        <v>6.9553165804009209</v>
      </c>
      <c r="V147" s="20">
        <f>'Net Zero 2070 - Valores'!U30</f>
        <v>7.0712321962773785</v>
      </c>
      <c r="W147" s="20">
        <f>'Net Zero 2070 - Valores'!V30</f>
        <v>7.2322502336364485</v>
      </c>
      <c r="X147" s="20">
        <f>'Net Zero 2070 - Valores'!W30</f>
        <v>7.3831833046568471</v>
      </c>
      <c r="Y147" s="20">
        <f>'Net Zero 2070 - Valores'!X30</f>
        <v>7.5466135250977375</v>
      </c>
      <c r="Z147" s="20">
        <f>'Net Zero 2070 - Valores'!Y30</f>
        <v>7.7163854817353421</v>
      </c>
      <c r="AA147" s="20">
        <f>'Net Zero 2070 - Valores'!Z30</f>
        <v>7.8557462668343572</v>
      </c>
      <c r="AB147" s="20">
        <f>'Net Zero 2070 - Valores'!AA30</f>
        <v>8.0453496911896138</v>
      </c>
      <c r="AC147" s="20">
        <f>'Net Zero 2070 - Valores'!AB30</f>
        <v>8.2185404578409766</v>
      </c>
      <c r="AD147" s="20">
        <f>'Net Zero 2070 - Valores'!AC30</f>
        <v>8.4432395603171102</v>
      </c>
      <c r="AE147" s="20">
        <f>'Net Zero 2070 - Valores'!AD30</f>
        <v>8.6360317574818577</v>
      </c>
      <c r="AF147" s="20">
        <f>'Net Zero 2070 - Valores'!AE30</f>
        <v>8.8276288377144549</v>
      </c>
      <c r="AG147" s="20">
        <f>'Net Zero 2070 - Valores'!AF30</f>
        <v>9.0295514157656687</v>
      </c>
      <c r="AH147" s="20">
        <f>'Net Zero 2070 - Valores'!AG30</f>
        <v>9.2312397585343877</v>
      </c>
      <c r="AI147" s="20">
        <f>'Net Zero 2070 - Valores'!AH30</f>
        <v>9.2376284486082003</v>
      </c>
      <c r="AJ147" s="20">
        <f>'Net Zero 2070 - Valores'!AI30</f>
        <v>9.2385023123581398</v>
      </c>
      <c r="AK147" s="20">
        <f>'Net Zero 2070 - Valores'!AJ30</f>
        <v>9.2383554864976674</v>
      </c>
      <c r="AL147" s="20">
        <f>'Net Zero 2070 - Valores'!AK30</f>
        <v>9.2362214183051403</v>
      </c>
      <c r="AM147" s="20">
        <f>'Net Zero 2070 - Valores'!AL30</f>
        <v>9.2328718160450514</v>
      </c>
      <c r="AN147" s="20">
        <f>'Net Zero 2070 - Valores'!AM30</f>
        <v>9.2276553618981936</v>
      </c>
      <c r="AO147" s="20">
        <f>'Net Zero 2070 - Valores'!AN30</f>
        <v>9.2194020758152213</v>
      </c>
      <c r="AP147" s="20">
        <f>'Net Zero 2070 - Valores'!AO30</f>
        <v>9.2034055436422904</v>
      </c>
      <c r="AQ147" s="20">
        <f>'Net Zero 2070 - Valores'!AP30</f>
        <v>9.1851667800701549</v>
      </c>
      <c r="AR147" s="20">
        <f>'Net Zero 2070 - Valores'!AQ30</f>
        <v>9.1648737342960302</v>
      </c>
      <c r="AS147" s="20">
        <f>'Net Zero 2070 - Valores'!AR30</f>
        <v>9.1424740847171257</v>
      </c>
      <c r="AT147" s="20">
        <f>'Net Zero 2070 - Valores'!AS30</f>
        <v>9.1180061039008393</v>
      </c>
      <c r="AU147" s="20">
        <f>'Net Zero 2070 - Valores'!AT30</f>
        <v>9.0915870049749703</v>
      </c>
      <c r="AV147" s="20">
        <f>'Net Zero 2070 - Valores'!AU30</f>
        <v>9.0630380350915036</v>
      </c>
      <c r="AW147" s="20">
        <f>'Net Zero 2070 - Valores'!AV30</f>
        <v>9.0324344806959349</v>
      </c>
      <c r="AX147" s="20">
        <f>'Net Zero 2070 - Valores'!AW30</f>
        <v>8.999779187513834</v>
      </c>
      <c r="AY147" s="20">
        <f>'Net Zero 2070 - Valores'!AX30</f>
        <v>8.9650360281385701</v>
      </c>
      <c r="AZ147" s="20">
        <f>'Net Zero 2070 - Valores'!AY30</f>
        <v>8.9282581435016919</v>
      </c>
      <c r="BA147" s="20">
        <f>'Net Zero 2070 - Valores'!AZ30</f>
        <v>8.8894602135685457</v>
      </c>
      <c r="BB147" s="20">
        <f>'Net Zero 2070 - Valores'!BA30</f>
        <v>8.8486511078926604</v>
      </c>
    </row>
    <row r="164" spans="1:54">
      <c r="A164" t="s">
        <v>21</v>
      </c>
    </row>
    <row r="166" spans="1:54">
      <c r="B166">
        <v>2018</v>
      </c>
      <c r="C166">
        <v>2019</v>
      </c>
      <c r="D166">
        <v>2020</v>
      </c>
      <c r="E166">
        <v>2021</v>
      </c>
      <c r="F166">
        <v>2022</v>
      </c>
      <c r="G166">
        <v>2023</v>
      </c>
      <c r="H166">
        <v>2024</v>
      </c>
      <c r="I166">
        <v>2025</v>
      </c>
      <c r="J166">
        <v>2026</v>
      </c>
      <c r="K166">
        <v>2027</v>
      </c>
      <c r="L166">
        <v>2028</v>
      </c>
      <c r="M166">
        <v>2029</v>
      </c>
      <c r="N166">
        <v>2030</v>
      </c>
      <c r="O166">
        <v>2031</v>
      </c>
      <c r="P166">
        <v>2032</v>
      </c>
      <c r="Q166">
        <v>2033</v>
      </c>
      <c r="R166">
        <v>2034</v>
      </c>
      <c r="S166">
        <v>2035</v>
      </c>
      <c r="T166">
        <v>2036</v>
      </c>
      <c r="U166">
        <v>2037</v>
      </c>
      <c r="V166">
        <v>2038</v>
      </c>
      <c r="W166">
        <v>2039</v>
      </c>
      <c r="X166">
        <v>2040</v>
      </c>
      <c r="Y166">
        <v>2041</v>
      </c>
      <c r="Z166">
        <v>2042</v>
      </c>
      <c r="AA166">
        <v>2043</v>
      </c>
      <c r="AB166">
        <v>2044</v>
      </c>
      <c r="AC166">
        <v>2045</v>
      </c>
      <c r="AD166">
        <v>2046</v>
      </c>
      <c r="AE166">
        <v>2047</v>
      </c>
      <c r="AF166">
        <v>2048</v>
      </c>
      <c r="AG166">
        <v>2049</v>
      </c>
      <c r="AH166">
        <v>2050</v>
      </c>
      <c r="AI166">
        <v>2051</v>
      </c>
      <c r="AJ166">
        <v>2052</v>
      </c>
      <c r="AK166">
        <v>2053</v>
      </c>
      <c r="AL166">
        <v>2054</v>
      </c>
      <c r="AM166">
        <v>2055</v>
      </c>
      <c r="AN166">
        <v>2056</v>
      </c>
      <c r="AO166">
        <v>2057</v>
      </c>
      <c r="AP166">
        <v>2058</v>
      </c>
      <c r="AQ166">
        <v>2059</v>
      </c>
      <c r="AR166">
        <v>2060</v>
      </c>
      <c r="AS166">
        <v>2061</v>
      </c>
      <c r="AT166">
        <v>2062</v>
      </c>
      <c r="AU166">
        <v>2063</v>
      </c>
      <c r="AV166">
        <v>2064</v>
      </c>
      <c r="AW166">
        <v>2065</v>
      </c>
      <c r="AX166">
        <v>2066</v>
      </c>
      <c r="AY166">
        <v>2067</v>
      </c>
      <c r="AZ166">
        <v>2068</v>
      </c>
      <c r="BA166">
        <v>2069</v>
      </c>
      <c r="BB166">
        <v>2070</v>
      </c>
    </row>
    <row r="167" spans="1:54">
      <c r="A167" t="s">
        <v>17</v>
      </c>
      <c r="B167">
        <v>15.85798556955133</v>
      </c>
      <c r="C167">
        <v>15.139454004879907</v>
      </c>
      <c r="D167">
        <v>16.971622061092361</v>
      </c>
      <c r="E167">
        <v>16.385482460406525</v>
      </c>
      <c r="F167">
        <v>16.692324684177127</v>
      </c>
      <c r="G167">
        <v>17.295460228494289</v>
      </c>
      <c r="H167">
        <v>16.791158576540205</v>
      </c>
      <c r="I167">
        <v>17.214800652584188</v>
      </c>
      <c r="J167">
        <v>16.683516544328175</v>
      </c>
      <c r="K167">
        <v>16.744284006163188</v>
      </c>
      <c r="L167">
        <v>16.771068019489039</v>
      </c>
      <c r="M167">
        <v>16.76978902571614</v>
      </c>
      <c r="N167">
        <v>16.756860553462051</v>
      </c>
      <c r="O167">
        <v>17.16254634533135</v>
      </c>
      <c r="P167">
        <v>17.218429947262809</v>
      </c>
      <c r="Q167">
        <v>17.281636039676506</v>
      </c>
      <c r="R167">
        <v>17.355735369674758</v>
      </c>
      <c r="S167">
        <v>17.43907361285758</v>
      </c>
      <c r="T167">
        <v>17.548329479468318</v>
      </c>
      <c r="U167">
        <v>17.652426327782759</v>
      </c>
      <c r="V167">
        <v>17.781514893140557</v>
      </c>
      <c r="W167">
        <v>17.885894890147814</v>
      </c>
      <c r="X167">
        <v>17.979213527309074</v>
      </c>
      <c r="Y167">
        <v>18.083870907922144</v>
      </c>
      <c r="Z167">
        <v>18.189932554293314</v>
      </c>
      <c r="AA167">
        <v>18.265390911321902</v>
      </c>
      <c r="AB167">
        <v>18.376516673936333</v>
      </c>
      <c r="AC167">
        <v>18.464519851945187</v>
      </c>
      <c r="AD167">
        <v>18.583420353041284</v>
      </c>
      <c r="AE167">
        <v>18.673269362952421</v>
      </c>
      <c r="AF167">
        <v>18.763134776397447</v>
      </c>
      <c r="AG167">
        <v>18.858527651949654</v>
      </c>
      <c r="AH167">
        <v>18.955070245928262</v>
      </c>
      <c r="AI167">
        <v>19.070515419846732</v>
      </c>
      <c r="AJ167">
        <v>19.171430920677857</v>
      </c>
      <c r="AK167">
        <v>19.272432053742758</v>
      </c>
      <c r="AL167">
        <v>19.378655179203673</v>
      </c>
      <c r="AM167">
        <v>19.48671782785862</v>
      </c>
      <c r="AN167">
        <v>19.59915997576255</v>
      </c>
      <c r="AO167">
        <v>19.707316373139424</v>
      </c>
      <c r="AP167">
        <v>19.817334240496336</v>
      </c>
      <c r="AQ167">
        <v>19.929236624566531</v>
      </c>
      <c r="AR167">
        <v>20.042474349259741</v>
      </c>
      <c r="AS167">
        <v>20.156550595410522</v>
      </c>
      <c r="AT167">
        <v>20.271866643452629</v>
      </c>
      <c r="AU167">
        <v>20.388609894070992</v>
      </c>
      <c r="AV167">
        <v>20.506867486700568</v>
      </c>
      <c r="AW167">
        <v>20.626310676271746</v>
      </c>
      <c r="AX167">
        <v>20.746986497955302</v>
      </c>
      <c r="AY167">
        <v>20.868778447723717</v>
      </c>
      <c r="AZ167">
        <v>20.992028094315021</v>
      </c>
      <c r="BA167">
        <v>21.116690120432729</v>
      </c>
      <c r="BB167">
        <v>21.242732405823968</v>
      </c>
    </row>
    <row r="168" spans="1:54">
      <c r="A168" t="s">
        <v>18</v>
      </c>
      <c r="B168">
        <v>15.85798556955133</v>
      </c>
      <c r="C168">
        <v>15.139454004879907</v>
      </c>
      <c r="D168">
        <v>16.971622061092361</v>
      </c>
      <c r="E168">
        <v>16.385482460406525</v>
      </c>
      <c r="F168" s="20">
        <f>'Políticas anunciadas - Valores'!F32</f>
        <v>16.859247931018899</v>
      </c>
      <c r="G168" s="20">
        <f>'Políticas anunciadas - Valores'!G32</f>
        <v>17.026171177860668</v>
      </c>
      <c r="H168" s="20">
        <f>'Políticas anunciadas - Valores'!H32</f>
        <v>17.193094424702441</v>
      </c>
      <c r="I168" s="20">
        <f>'Políticas anunciadas - Valores'!I32</f>
        <v>17.360017671544213</v>
      </c>
      <c r="J168" s="20">
        <f>'Políticas anunciadas - Valores'!J32</f>
        <v>17.526940918385982</v>
      </c>
      <c r="K168" s="20">
        <f>'Políticas anunciadas - Valores'!K32</f>
        <v>17.693864165227755</v>
      </c>
      <c r="L168" s="20">
        <f>'Políticas anunciadas - Valores'!L32</f>
        <v>17.860787412069527</v>
      </c>
      <c r="M168" s="20">
        <f>'Políticas anunciadas - Valores'!M32</f>
        <v>18.0277106589113</v>
      </c>
      <c r="N168" s="20">
        <f>'Políticas anunciadas - Valores'!N32</f>
        <v>18.194633905753069</v>
      </c>
      <c r="O168" s="20">
        <f>'Políticas anunciadas - Valores'!O32</f>
        <v>18.361557152594841</v>
      </c>
      <c r="P168" s="20">
        <f>'Políticas anunciadas - Valores'!P32</f>
        <v>18.528480399436614</v>
      </c>
      <c r="Q168" s="20">
        <f>'Políticas anunciadas - Valores'!Q32</f>
        <v>18.695403646278383</v>
      </c>
      <c r="R168" s="20">
        <f>'Políticas anunciadas - Valores'!R32</f>
        <v>18.862326893120152</v>
      </c>
      <c r="S168" s="20">
        <f>'Políticas anunciadas - Valores'!S32</f>
        <v>19.029250139961928</v>
      </c>
      <c r="T168" s="20">
        <f>'Políticas anunciadas - Valores'!T32</f>
        <v>19.196173386803693</v>
      </c>
      <c r="U168" s="20">
        <f>'Políticas anunciadas - Valores'!U32</f>
        <v>19.363096633645466</v>
      </c>
      <c r="V168" s="20">
        <f>'Políticas anunciadas - Valores'!V32</f>
        <v>19.530019880487238</v>
      </c>
      <c r="W168" s="20">
        <f>'Políticas anunciadas - Valores'!W32</f>
        <v>19.696943127329007</v>
      </c>
      <c r="X168" s="20">
        <f>'Políticas anunciadas - Valores'!X32</f>
        <v>19.863866374170779</v>
      </c>
      <c r="Y168" s="20">
        <f>'Políticas anunciadas - Valores'!Y32</f>
        <v>20.030789621012552</v>
      </c>
      <c r="Z168" s="20">
        <f>'Políticas anunciadas - Valores'!Z32</f>
        <v>20.197712867854321</v>
      </c>
      <c r="AA168" s="20">
        <f>'Políticas anunciadas - Valores'!AA32</f>
        <v>20.364636114696093</v>
      </c>
      <c r="AB168" s="20">
        <f>'Políticas anunciadas - Valores'!AB32</f>
        <v>20.531559361537866</v>
      </c>
      <c r="AC168" s="20">
        <f>'Políticas anunciadas - Valores'!AC32</f>
        <v>20.698482608379638</v>
      </c>
      <c r="AD168" s="20">
        <f>'Políticas anunciadas - Valores'!AD32</f>
        <v>20.865405855221407</v>
      </c>
      <c r="AE168" s="20">
        <f>'Políticas anunciadas - Valores'!AE32</f>
        <v>21.03232910206318</v>
      </c>
      <c r="AF168" s="20">
        <f>'Políticas anunciadas - Valores'!AF32</f>
        <v>21.199252348904952</v>
      </c>
      <c r="AG168" s="20">
        <f>'Políticas anunciadas - Valores'!AG32</f>
        <v>21.366175595746721</v>
      </c>
      <c r="AH168" s="20">
        <f>'Políticas anunciadas - Valores'!AH32</f>
        <v>21.533098842588494</v>
      </c>
      <c r="AI168" s="20">
        <f>'Políticas anunciadas - Valores'!AI32</f>
        <v>21.700022089430266</v>
      </c>
      <c r="AJ168" s="20">
        <f>'Políticas anunciadas - Valores'!AJ32</f>
        <v>21.866945336272035</v>
      </c>
      <c r="AK168" s="20">
        <f>'Políticas anunciadas - Valores'!AK32</f>
        <v>22.033868583113808</v>
      </c>
      <c r="AL168" s="20">
        <f>'Políticas anunciadas - Valores'!AL32</f>
        <v>22.20079182995558</v>
      </c>
      <c r="AM168" s="20">
        <f>'Políticas anunciadas - Valores'!AM32</f>
        <v>22.367715076797349</v>
      </c>
      <c r="AN168" s="20">
        <f>'Políticas anunciadas - Valores'!AN32</f>
        <v>22.534638323639122</v>
      </c>
      <c r="AO168" s="20">
        <f>'Políticas anunciadas - Valores'!AO32</f>
        <v>22.701561570480891</v>
      </c>
      <c r="AP168" s="20">
        <f>'Políticas anunciadas - Valores'!AP32</f>
        <v>22.868484817322667</v>
      </c>
      <c r="AQ168" s="20">
        <f>'Políticas anunciadas - Valores'!AQ32</f>
        <v>23.035408064164432</v>
      </c>
      <c r="AR168" s="20">
        <f>'Políticas anunciadas - Valores'!AR32</f>
        <v>23.202331311006208</v>
      </c>
      <c r="AS168" s="20">
        <f>'Políticas anunciadas - Valores'!AS32</f>
        <v>23.369254557847977</v>
      </c>
      <c r="AT168" s="20">
        <f>'Políticas anunciadas - Valores'!AT32</f>
        <v>23.536177804689746</v>
      </c>
      <c r="AU168" s="20">
        <f>'Políticas anunciadas - Valores'!AU32</f>
        <v>23.703101051531519</v>
      </c>
      <c r="AV168" s="20">
        <f>'Políticas anunciadas - Valores'!AV32</f>
        <v>23.870024298373291</v>
      </c>
      <c r="AW168" s="20">
        <f>'Políticas anunciadas - Valores'!AW32</f>
        <v>24.03694754521506</v>
      </c>
      <c r="AX168" s="20">
        <f>'Políticas anunciadas - Valores'!AX32</f>
        <v>24.203870792056833</v>
      </c>
      <c r="AY168" s="20">
        <f>'Políticas anunciadas - Valores'!AY32</f>
        <v>24.370794038898605</v>
      </c>
      <c r="AZ168" s="20">
        <f>'Políticas anunciadas - Valores'!AZ32</f>
        <v>24.537717285740374</v>
      </c>
      <c r="BA168" s="20">
        <f>'Políticas anunciadas - Valores'!BA32</f>
        <v>24.704640532582147</v>
      </c>
      <c r="BB168" s="20">
        <f>'Políticas anunciadas - Valores'!BB32</f>
        <v>24.871563779423919</v>
      </c>
    </row>
    <row r="169" spans="1:54">
      <c r="A169" t="s">
        <v>19</v>
      </c>
      <c r="B169">
        <v>15.85798556955133</v>
      </c>
      <c r="C169">
        <v>15.139454004879907</v>
      </c>
      <c r="D169">
        <v>16.971622061092361</v>
      </c>
      <c r="E169">
        <v>16.385482460406525</v>
      </c>
      <c r="F169" s="20">
        <f>'Net Zero 2050 - Valores'!F32</f>
        <v>16.942709554439784</v>
      </c>
      <c r="G169" s="20">
        <f>'Net Zero 2050 - Valores'!G32</f>
        <v>17.193094424702441</v>
      </c>
      <c r="H169" s="20">
        <f>'Net Zero 2050 - Valores'!H32</f>
        <v>17.443479294965098</v>
      </c>
      <c r="I169" s="20">
        <f>'Net Zero 2050 - Valores'!I32</f>
        <v>17.693864165227755</v>
      </c>
      <c r="J169" s="20">
        <f>'Net Zero 2050 - Valores'!J32</f>
        <v>17.944249035490412</v>
      </c>
      <c r="K169" s="20">
        <f>'Net Zero 2050 - Valores'!K32</f>
        <v>18.194633905753069</v>
      </c>
      <c r="L169" s="20">
        <f>'Net Zero 2050 - Valores'!L32</f>
        <v>18.445018776015726</v>
      </c>
      <c r="M169" s="20">
        <f>'Net Zero 2050 - Valores'!M32</f>
        <v>18.695403646278383</v>
      </c>
      <c r="N169" s="20">
        <f>'Net Zero 2050 - Valores'!N32</f>
        <v>18.94578851654104</v>
      </c>
      <c r="O169" s="20">
        <f>'Net Zero 2050 - Valores'!O32</f>
        <v>19.196173386803693</v>
      </c>
      <c r="P169" s="20">
        <f>'Net Zero 2050 - Valores'!P32</f>
        <v>19.446558257066354</v>
      </c>
      <c r="Q169" s="20">
        <f>'Net Zero 2050 - Valores'!Q32</f>
        <v>19.696943127329007</v>
      </c>
      <c r="R169" s="20">
        <f>'Net Zero 2050 - Valores'!R32</f>
        <v>19.947327997591668</v>
      </c>
      <c r="S169" s="20">
        <f>'Net Zero 2050 - Valores'!S32</f>
        <v>20.197712867854321</v>
      </c>
      <c r="T169" s="20">
        <f>'Net Zero 2050 - Valores'!T32</f>
        <v>20.448097738116982</v>
      </c>
      <c r="U169" s="20">
        <f>'Net Zero 2050 - Valores'!U32</f>
        <v>20.698482608379638</v>
      </c>
      <c r="V169" s="20">
        <f>'Net Zero 2050 - Valores'!V32</f>
        <v>20.948867478642292</v>
      </c>
      <c r="W169" s="20">
        <f>'Net Zero 2050 - Valores'!W32</f>
        <v>21.199252348904952</v>
      </c>
      <c r="X169" s="20">
        <f>'Net Zero 2050 - Valores'!X32</f>
        <v>21.449637219167606</v>
      </c>
      <c r="Y169" s="20">
        <f>'Net Zero 2050 - Valores'!Y32</f>
        <v>21.700022089430266</v>
      </c>
      <c r="Z169" s="20">
        <f>'Net Zero 2050 - Valores'!Z32</f>
        <v>21.95040695969292</v>
      </c>
      <c r="AA169" s="20">
        <f>'Net Zero 2050 - Valores'!AA32</f>
        <v>22.20079182995558</v>
      </c>
      <c r="AB169" s="20">
        <f>'Net Zero 2050 - Valores'!AB32</f>
        <v>22.451176700218234</v>
      </c>
      <c r="AC169" s="20">
        <f>'Net Zero 2050 - Valores'!AC32</f>
        <v>22.701561570480891</v>
      </c>
      <c r="AD169" s="20">
        <f>'Net Zero 2050 - Valores'!AD32</f>
        <v>22.951946440743548</v>
      </c>
      <c r="AE169" s="20">
        <f>'Net Zero 2050 - Valores'!AE32</f>
        <v>23.202331311006208</v>
      </c>
      <c r="AF169" s="20">
        <f>'Net Zero 2050 - Valores'!AF32</f>
        <v>23.452716181268862</v>
      </c>
      <c r="AG169" s="20">
        <f>'Net Zero 2050 - Valores'!AG32</f>
        <v>23.703101051531519</v>
      </c>
      <c r="AH169" s="20">
        <f>'Net Zero 2050 - Valores'!AH32</f>
        <v>23.765697269097185</v>
      </c>
      <c r="AI169" s="20">
        <f>'Net Zero 2050 - Valores'!AI32</f>
        <v>23.828293486662847</v>
      </c>
      <c r="AJ169" s="20">
        <f>'Net Zero 2050 - Valores'!AJ32</f>
        <v>23.89088970422851</v>
      </c>
      <c r="AK169" s="20">
        <f>'Net Zero 2050 - Valores'!AK32</f>
        <v>23.953485921794179</v>
      </c>
      <c r="AL169" s="20">
        <f>'Net Zero 2050 - Valores'!AL32</f>
        <v>24.016082139359842</v>
      </c>
      <c r="AM169" s="20">
        <f>'Net Zero 2050 - Valores'!AM32</f>
        <v>24.078678356925504</v>
      </c>
      <c r="AN169" s="20">
        <f>'Net Zero 2050 - Valores'!AN32</f>
        <v>24.14127457449117</v>
      </c>
      <c r="AO169" s="20">
        <f>'Net Zero 2050 - Valores'!AO32</f>
        <v>24.203870792056833</v>
      </c>
      <c r="AP169" s="20">
        <f>'Net Zero 2050 - Valores'!AP32</f>
        <v>24.266467009622495</v>
      </c>
      <c r="AQ169" s="20">
        <f>'Net Zero 2050 - Valores'!AQ32</f>
        <v>24.329063227188161</v>
      </c>
      <c r="AR169" s="20">
        <f>'Net Zero 2050 - Valores'!AR32</f>
        <v>24.391659444753824</v>
      </c>
      <c r="AS169" s="20">
        <f>'Net Zero 2050 - Valores'!AS32</f>
        <v>24.454255662319493</v>
      </c>
      <c r="AT169" s="20">
        <f>'Net Zero 2050 - Valores'!AT32</f>
        <v>24.516851879885156</v>
      </c>
      <c r="AU169" s="20">
        <f>'Net Zero 2050 - Valores'!AU32</f>
        <v>24.579448097450818</v>
      </c>
      <c r="AV169" s="20">
        <f>'Net Zero 2050 - Valores'!AV32</f>
        <v>24.642044315016484</v>
      </c>
      <c r="AW169" s="20">
        <f>'Net Zero 2050 - Valores'!AW32</f>
        <v>24.704640532582147</v>
      </c>
      <c r="AX169" s="20">
        <f>'Net Zero 2050 - Valores'!AX32</f>
        <v>24.767236750147813</v>
      </c>
      <c r="AY169" s="20">
        <f>'Net Zero 2050 - Valores'!AY32</f>
        <v>24.829832967713475</v>
      </c>
      <c r="AZ169" s="20">
        <f>'Net Zero 2050 - Valores'!AZ32</f>
        <v>24.892429185279141</v>
      </c>
      <c r="BA169" s="20">
        <f>'Net Zero 2050 - Valores'!BA32</f>
        <v>24.955025402844807</v>
      </c>
      <c r="BB169" s="20">
        <f>'Net Zero 2050 - Valores'!BB32</f>
        <v>25.01762162041047</v>
      </c>
    </row>
    <row r="170" spans="1:54">
      <c r="A170" t="s">
        <v>20</v>
      </c>
      <c r="B170">
        <v>15.85798556955133</v>
      </c>
      <c r="C170">
        <v>15.139454004879907</v>
      </c>
      <c r="D170">
        <v>16.971622061092361</v>
      </c>
      <c r="E170">
        <v>16.385482460406525</v>
      </c>
      <c r="F170" s="20">
        <f>'Net Zero 2070 - Valores'!E32</f>
        <v>16.892632580387254</v>
      </c>
      <c r="G170" s="20">
        <f>'Net Zero 2070 - Valores'!F32</f>
        <v>17.092940476597377</v>
      </c>
      <c r="H170" s="20">
        <f>'Net Zero 2070 - Valores'!G32</f>
        <v>17.293248372807504</v>
      </c>
      <c r="I170" s="20">
        <f>'Net Zero 2070 - Valores'!H32</f>
        <v>17.493556269017631</v>
      </c>
      <c r="J170" s="20">
        <f>'Net Zero 2070 - Valores'!I32</f>
        <v>17.693864165227755</v>
      </c>
      <c r="K170" s="20">
        <f>'Net Zero 2070 - Valores'!J32</f>
        <v>17.894172061437882</v>
      </c>
      <c r="L170" s="20">
        <f>'Net Zero 2070 - Valores'!K32</f>
        <v>18.094479957648005</v>
      </c>
      <c r="M170" s="20">
        <f>'Net Zero 2070 - Valores'!L32</f>
        <v>18.294787853858132</v>
      </c>
      <c r="N170" s="20">
        <f>'Net Zero 2070 - Valores'!M32</f>
        <v>18.495095750068259</v>
      </c>
      <c r="O170" s="20">
        <f>'Net Zero 2070 - Valores'!N32</f>
        <v>18.695403646278379</v>
      </c>
      <c r="P170" s="20">
        <f>'Net Zero 2070 - Valores'!O32</f>
        <v>18.895711542488506</v>
      </c>
      <c r="Q170" s="20">
        <f>'Net Zero 2070 - Valores'!P32</f>
        <v>19.096019438698633</v>
      </c>
      <c r="R170" s="20">
        <f>'Net Zero 2070 - Valores'!Q32</f>
        <v>19.296327334908757</v>
      </c>
      <c r="S170" s="20">
        <f>'Net Zero 2070 - Valores'!R32</f>
        <v>19.496635231118884</v>
      </c>
      <c r="T170" s="20">
        <f>'Net Zero 2070 - Valores'!S32</f>
        <v>19.696943127329007</v>
      </c>
      <c r="U170" s="20">
        <f>'Net Zero 2070 - Valores'!T32</f>
        <v>19.897251023539134</v>
      </c>
      <c r="V170" s="20">
        <f>'Net Zero 2070 - Valores'!U32</f>
        <v>20.097558919749261</v>
      </c>
      <c r="W170" s="20">
        <f>'Net Zero 2070 - Valores'!V32</f>
        <v>20.297866815959384</v>
      </c>
      <c r="X170" s="20">
        <f>'Net Zero 2070 - Valores'!W32</f>
        <v>20.498174712169511</v>
      </c>
      <c r="Y170" s="20">
        <f>'Net Zero 2070 - Valores'!X32</f>
        <v>20.698482608379638</v>
      </c>
      <c r="Z170" s="20">
        <f>'Net Zero 2070 - Valores'!Y32</f>
        <v>20.898790504589762</v>
      </c>
      <c r="AA170" s="20">
        <f>'Net Zero 2070 - Valores'!Z32</f>
        <v>21.099098400799885</v>
      </c>
      <c r="AB170" s="20">
        <f>'Net Zero 2070 - Valores'!AA32</f>
        <v>21.299406297010009</v>
      </c>
      <c r="AC170" s="20">
        <f>'Net Zero 2070 - Valores'!AB32</f>
        <v>21.499714193220136</v>
      </c>
      <c r="AD170" s="20">
        <f>'Net Zero 2070 - Valores'!AC32</f>
        <v>21.700022089430263</v>
      </c>
      <c r="AE170" s="20">
        <f>'Net Zero 2070 - Valores'!AD32</f>
        <v>21.900329985640386</v>
      </c>
      <c r="AF170" s="20">
        <f>'Net Zero 2070 - Valores'!AE32</f>
        <v>22.100637881850513</v>
      </c>
      <c r="AG170" s="20">
        <f>'Net Zero 2070 - Valores'!AF32</f>
        <v>22.30094577806064</v>
      </c>
      <c r="AH170" s="20">
        <f>'Net Zero 2070 - Valores'!AG32</f>
        <v>22.501253674270764</v>
      </c>
      <c r="AI170" s="20">
        <f>'Net Zero 2070 - Valores'!AH32</f>
        <v>22.701561570480891</v>
      </c>
      <c r="AJ170" s="20">
        <f>'Net Zero 2070 - Valores'!AI32</f>
        <v>22.901869466691018</v>
      </c>
      <c r="AK170" s="20">
        <f>'Net Zero 2070 - Valores'!AJ32</f>
        <v>23.102177362901145</v>
      </c>
      <c r="AL170" s="20">
        <f>'Net Zero 2070 - Valores'!AK32</f>
        <v>23.302485259111272</v>
      </c>
      <c r="AM170" s="20">
        <f>'Net Zero 2070 - Valores'!AL32</f>
        <v>23.502793155321395</v>
      </c>
      <c r="AN170" s="20">
        <f>'Net Zero 2070 - Valores'!AM32</f>
        <v>23.703101051531522</v>
      </c>
      <c r="AO170" s="20">
        <f>'Net Zero 2070 - Valores'!AN32</f>
        <v>23.903408947741649</v>
      </c>
      <c r="AP170" s="20">
        <f>'Net Zero 2070 - Valores'!AO32</f>
        <v>24.103716843951773</v>
      </c>
      <c r="AQ170" s="20">
        <f>'Net Zero 2070 - Valores'!AP32</f>
        <v>24.3040247401619</v>
      </c>
      <c r="AR170" s="20">
        <f>'Net Zero 2070 - Valores'!AQ32</f>
        <v>24.504332636372027</v>
      </c>
      <c r="AS170" s="20">
        <f>'Net Zero 2070 - Valores'!AR32</f>
        <v>24.70464053258215</v>
      </c>
      <c r="AT170" s="20">
        <f>'Net Zero 2070 - Valores'!AS32</f>
        <v>24.904948428792281</v>
      </c>
      <c r="AU170" s="20">
        <f>'Net Zero 2070 - Valores'!AT32</f>
        <v>25.105256325002404</v>
      </c>
      <c r="AV170" s="20">
        <f>'Net Zero 2070 - Valores'!AU32</f>
        <v>25.305564221212531</v>
      </c>
      <c r="AW170" s="20">
        <f>'Net Zero 2070 - Valores'!AV32</f>
        <v>25.505872117422658</v>
      </c>
      <c r="AX170" s="20">
        <f>'Net Zero 2070 - Valores'!AW32</f>
        <v>25.706180013632782</v>
      </c>
      <c r="AY170" s="20">
        <f>'Net Zero 2070 - Valores'!AX32</f>
        <v>25.906487909842909</v>
      </c>
      <c r="AZ170" s="20">
        <f>'Net Zero 2070 - Valores'!AY32</f>
        <v>26.106795806053036</v>
      </c>
      <c r="BA170" s="20">
        <f>'Net Zero 2070 - Valores'!AZ32</f>
        <v>26.307103702263159</v>
      </c>
      <c r="BB170" s="20">
        <f>'Net Zero 2070 - Valores'!BA32</f>
        <v>26.507411598473286</v>
      </c>
    </row>
    <row r="197" spans="1:54">
      <c r="A197" t="s">
        <v>22</v>
      </c>
    </row>
    <row r="199" spans="1:54">
      <c r="B199">
        <v>2018</v>
      </c>
      <c r="C199">
        <v>2019</v>
      </c>
      <c r="D199">
        <v>2020</v>
      </c>
      <c r="E199">
        <v>2021</v>
      </c>
      <c r="F199">
        <v>2022</v>
      </c>
      <c r="G199">
        <v>2023</v>
      </c>
      <c r="H199">
        <v>2024</v>
      </c>
      <c r="I199">
        <v>2025</v>
      </c>
      <c r="J199">
        <v>2026</v>
      </c>
      <c r="K199">
        <v>2027</v>
      </c>
      <c r="L199">
        <v>2028</v>
      </c>
      <c r="M199">
        <v>2029</v>
      </c>
      <c r="N199">
        <v>2030</v>
      </c>
      <c r="O199">
        <v>2031</v>
      </c>
      <c r="P199">
        <v>2032</v>
      </c>
      <c r="Q199">
        <v>2033</v>
      </c>
      <c r="R199">
        <v>2034</v>
      </c>
      <c r="S199">
        <v>2035</v>
      </c>
      <c r="T199">
        <v>2036</v>
      </c>
      <c r="U199">
        <v>2037</v>
      </c>
      <c r="V199">
        <v>2038</v>
      </c>
      <c r="W199">
        <v>2039</v>
      </c>
      <c r="X199">
        <v>2040</v>
      </c>
      <c r="Y199">
        <v>2041</v>
      </c>
      <c r="Z199">
        <v>2042</v>
      </c>
      <c r="AA199">
        <v>2043</v>
      </c>
      <c r="AB199">
        <v>2044</v>
      </c>
      <c r="AC199">
        <v>2045</v>
      </c>
      <c r="AD199">
        <v>2046</v>
      </c>
      <c r="AE199">
        <v>2047</v>
      </c>
      <c r="AF199">
        <v>2048</v>
      </c>
      <c r="AG199">
        <v>2049</v>
      </c>
      <c r="AH199">
        <v>2050</v>
      </c>
      <c r="AI199">
        <v>2051</v>
      </c>
      <c r="AJ199">
        <v>2052</v>
      </c>
      <c r="AK199">
        <v>2053</v>
      </c>
      <c r="AL199">
        <v>2054</v>
      </c>
      <c r="AM199">
        <v>2055</v>
      </c>
      <c r="AN199">
        <v>2056</v>
      </c>
      <c r="AO199">
        <v>2057</v>
      </c>
      <c r="AP199">
        <v>2058</v>
      </c>
      <c r="AQ199">
        <v>2059</v>
      </c>
      <c r="AR199">
        <v>2060</v>
      </c>
      <c r="AS199">
        <v>2061</v>
      </c>
      <c r="AT199">
        <v>2062</v>
      </c>
      <c r="AU199">
        <v>2063</v>
      </c>
      <c r="AV199">
        <v>2064</v>
      </c>
      <c r="AW199">
        <v>2065</v>
      </c>
      <c r="AX199">
        <v>2066</v>
      </c>
      <c r="AY199">
        <v>2067</v>
      </c>
      <c r="AZ199">
        <v>2068</v>
      </c>
      <c r="BA199">
        <v>2069</v>
      </c>
      <c r="BB199">
        <v>2070</v>
      </c>
    </row>
    <row r="200" spans="1:54">
      <c r="A200" t="s">
        <v>17</v>
      </c>
      <c r="B200">
        <f>'[1]Emisiones Agricultura-OseMOSYS'!M221</f>
        <v>8.7013683478451593</v>
      </c>
      <c r="C200">
        <f>'[1]Emisiones Agricultura-OseMOSYS'!N221</f>
        <v>9.5574759042145523</v>
      </c>
      <c r="D200">
        <f>'[1]Emisiones Agricultura-OseMOSYS'!O221</f>
        <v>9.5642020527159115</v>
      </c>
      <c r="E200">
        <f>'[1]Emisiones Agricultura-OseMOSYS'!P221</f>
        <v>8.8556833058877551</v>
      </c>
      <c r="F200">
        <f>'[1]Emisiones Agricultura-OseMOSYS'!Q221</f>
        <v>8.9747325430609752</v>
      </c>
      <c r="G200">
        <f>'[1]Emisiones Agricultura-OseMOSYS'!R221</f>
        <v>9.0927665678904628</v>
      </c>
      <c r="H200">
        <f>'[1]Emisiones Agricultura-OseMOSYS'!S221</f>
        <v>9.2097150388821198</v>
      </c>
      <c r="I200">
        <f>'[1]Emisiones Agricultura-OseMOSYS'!T221</f>
        <v>9.3255560054987985</v>
      </c>
      <c r="J200">
        <f>'[1]Emisiones Agricultura-OseMOSYS'!U221</f>
        <v>9.4401597600208955</v>
      </c>
      <c r="K200">
        <f>'[1]Emisiones Agricultura-OseMOSYS'!V221</f>
        <v>9.5534829002499375</v>
      </c>
      <c r="L200">
        <f>'[1]Emisiones Agricultura-OseMOSYS'!W221</f>
        <v>9.6654441094232517</v>
      </c>
      <c r="M200">
        <f>'[1]Emisiones Agricultura-OseMOSYS'!X221</f>
        <v>9.7760274235138169</v>
      </c>
      <c r="N200">
        <f>'[1]Emisiones Agricultura-OseMOSYS'!Y221</f>
        <v>9.8851086224363254</v>
      </c>
      <c r="O200">
        <f>'[1]Emisiones Agricultura-OseMOSYS'!Z221</f>
        <v>9.9926293377169628</v>
      </c>
      <c r="P200">
        <f>'[1]Emisiones Agricultura-OseMOSYS'!AA221</f>
        <v>10.098514239103199</v>
      </c>
      <c r="Q200">
        <f>'[1]Emisiones Agricultura-OseMOSYS'!AB221</f>
        <v>10.20267602332223</v>
      </c>
      <c r="R200">
        <f>'[1]Emisiones Agricultura-OseMOSYS'!AC221</f>
        <v>10.305071787051418</v>
      </c>
      <c r="S200">
        <f>'[1]Emisiones Agricultura-OseMOSYS'!AD221</f>
        <v>10.40562669891408</v>
      </c>
      <c r="T200">
        <f>'[1]Emisiones Agricultura-OseMOSYS'!AE221</f>
        <v>10.504296857835886</v>
      </c>
      <c r="U200">
        <f>'[1]Emisiones Agricultura-OseMOSYS'!AF221</f>
        <v>10.600997953799105</v>
      </c>
      <c r="V200">
        <f>'[1]Emisiones Agricultura-OseMOSYS'!AG221</f>
        <v>10.695696562122146</v>
      </c>
      <c r="W200">
        <f>'[1]Emisiones Agricultura-OseMOSYS'!AH221</f>
        <v>10.788330323324441</v>
      </c>
      <c r="X200">
        <f>'[1]Emisiones Agricultura-OseMOSYS'!AI221</f>
        <v>10.878855835207508</v>
      </c>
      <c r="Y200">
        <f>'[1]Emisiones Agricultura-OseMOSYS'!AJ221</f>
        <v>10.967261623626918</v>
      </c>
      <c r="Z200">
        <f>'[1]Emisiones Agricultura-OseMOSYS'!AK221</f>
        <v>11.053517257156157</v>
      </c>
      <c r="AA200">
        <f>'[1]Emisiones Agricultura-OseMOSYS'!AL221</f>
        <v>11.137569356079847</v>
      </c>
      <c r="AB200">
        <f>'[1]Emisiones Agricultura-OseMOSYS'!AM221</f>
        <v>11.219406945129412</v>
      </c>
      <c r="AC200">
        <f>'[1]Emisiones Agricultura-OseMOSYS'!AN221</f>
        <v>11.298976644589485</v>
      </c>
      <c r="AD200">
        <f>'[1]Emisiones Agricultura-OseMOSYS'!AO221</f>
        <v>11.376264984812259</v>
      </c>
      <c r="AE200">
        <f>'[1]Emisiones Agricultura-OseMOSYS'!AP221</f>
        <v>11.451284437693847</v>
      </c>
      <c r="AF200">
        <f>'[1]Emisiones Agricultura-OseMOSYS'!AQ221</f>
        <v>11.523970648250295</v>
      </c>
      <c r="AG200">
        <f>'[1]Emisiones Agricultura-OseMOSYS'!AR221</f>
        <v>11.594343072639544</v>
      </c>
      <c r="AH200">
        <f>'[1]Emisiones Agricultura-OseMOSYS'!AS221</f>
        <v>11.662426155777982</v>
      </c>
      <c r="AI200">
        <f>'[1]Emisiones Agricultura-OseMOSYS'!AT221</f>
        <v>11.728173984172697</v>
      </c>
      <c r="AJ200">
        <f>'[1]Emisiones Agricultura-OseMOSYS'!AU221</f>
        <v>11.791542006930412</v>
      </c>
      <c r="AK200">
        <f>'[1]Emisiones Agricultura-OseMOSYS'!AV221</f>
        <v>11.852487085870223</v>
      </c>
      <c r="AL200">
        <f>'[1]Emisiones Agricultura-OseMOSYS'!AW221</f>
        <v>11.910967544285864</v>
      </c>
      <c r="AM200">
        <f>'[1]Emisiones Agricultura-OseMOSYS'!AX221</f>
        <v>11.966943214280564</v>
      </c>
      <c r="AN200">
        <f>'[1]Emisiones Agricultura-OseMOSYS'!AY221</f>
        <v>12.020375482599572</v>
      </c>
      <c r="AO200">
        <f>'[1]Emisiones Agricultura-OseMOSYS'!AZ221</f>
        <v>12.071227334887338</v>
      </c>
      <c r="AP200">
        <f>'[1]Emisiones Agricultura-OseMOSYS'!BA221</f>
        <v>12.119463398298628</v>
      </c>
      <c r="AQ200">
        <f>'[1]Emisiones Agricultura-OseMOSYS'!BB221</f>
        <v>12.165049982395017</v>
      </c>
      <c r="AR200">
        <f>'[1]Emisiones Agricultura-OseMOSYS'!BC221</f>
        <v>12.207955118260836</v>
      </c>
      <c r="AS200">
        <f>'[1]Emisiones Agricultura-OseMOSYS'!BD221</f>
        <v>12.248148595775138</v>
      </c>
      <c r="AT200">
        <f>'[1]Emisiones Agricultura-OseMOSYS'!BE221</f>
        <v>12.285601998978986</v>
      </c>
      <c r="AU200">
        <f>'[1]Emisiones Agricultura-OseMOSYS'!BF221</f>
        <v>12.320288739480247</v>
      </c>
      <c r="AV200">
        <f>'[1]Emisiones Agricultura-OseMOSYS'!BG221</f>
        <v>12.352184087841072</v>
      </c>
      <c r="AW200">
        <f>'[1]Emisiones Agricultura-OseMOSYS'!BH221</f>
        <v>12.381265202896273</v>
      </c>
      <c r="AX200">
        <f>'[1]Emisiones Agricultura-OseMOSYS'!BI221</f>
        <v>12.40751115895408</v>
      </c>
      <c r="AY200">
        <f>'[1]Emisiones Agricultura-OseMOSYS'!BJ221</f>
        <v>12.430902970833968</v>
      </c>
      <c r="AZ200">
        <f>'[1]Emisiones Agricultura-OseMOSYS'!BK221</f>
        <v>12.451423616699842</v>
      </c>
      <c r="BA200">
        <f>'[1]Emisiones Agricultura-OseMOSYS'!BL221</f>
        <v>12.469058058650017</v>
      </c>
      <c r="BB200">
        <f>'[1]Emisiones Agricultura-OseMOSYS'!BM221</f>
        <v>12.483793261029451</v>
      </c>
    </row>
    <row r="201" spans="1:54">
      <c r="A201" t="s">
        <v>18</v>
      </c>
      <c r="B201">
        <v>8.7013683478451593</v>
      </c>
      <c r="C201">
        <v>9.5574759042145523</v>
      </c>
      <c r="D201">
        <v>9.5642020527159115</v>
      </c>
      <c r="E201">
        <v>8.8556833058877551</v>
      </c>
      <c r="F201" s="20">
        <f>'Políticas anunciadas - Valores'!F133+'Políticas anunciadas - Valores'!F134</f>
        <v>8.9747325430609752</v>
      </c>
      <c r="G201" s="20">
        <f>'Políticas anunciadas - Valores'!G133+'Políticas anunciadas - Valores'!G134</f>
        <v>9.0927665678904628</v>
      </c>
      <c r="H201" s="20">
        <f>'Políticas anunciadas - Valores'!H133+'Políticas anunciadas - Valores'!H134</f>
        <v>9.2097150388821198</v>
      </c>
      <c r="I201" s="20">
        <f>'Políticas anunciadas - Valores'!I133+'Políticas anunciadas - Valores'!I134</f>
        <v>9.3255560054987985</v>
      </c>
      <c r="J201" s="20">
        <f>'Políticas anunciadas - Valores'!J133+'Políticas anunciadas - Valores'!J134</f>
        <v>9.4401597600208955</v>
      </c>
      <c r="K201" s="20">
        <f>'Políticas anunciadas - Valores'!K133+'Políticas anunciadas - Valores'!K134</f>
        <v>9.5534829002499375</v>
      </c>
      <c r="L201" s="20">
        <f>'Políticas anunciadas - Valores'!L133+'Políticas anunciadas - Valores'!L134</f>
        <v>9.6654441094232517</v>
      </c>
      <c r="M201" s="20">
        <f>'Políticas anunciadas - Valores'!M133+'Políticas anunciadas - Valores'!M134</f>
        <v>9.7760274235138169</v>
      </c>
      <c r="N201" s="20">
        <f>'Políticas anunciadas - Valores'!N133+'Políticas anunciadas - Valores'!N134</f>
        <v>9.8851086224363254</v>
      </c>
      <c r="O201" s="20">
        <f>'Políticas anunciadas - Valores'!O133+'Políticas anunciadas - Valores'!O134</f>
        <v>9.9926293377169628</v>
      </c>
      <c r="P201" s="20">
        <f>'Políticas anunciadas - Valores'!P133+'Políticas anunciadas - Valores'!P134</f>
        <v>10.098514239103199</v>
      </c>
      <c r="Q201" s="20">
        <f>'Políticas anunciadas - Valores'!Q133+'Políticas anunciadas - Valores'!Q134</f>
        <v>10.20267602332223</v>
      </c>
      <c r="R201" s="20">
        <f>'Políticas anunciadas - Valores'!R133+'Políticas anunciadas - Valores'!R134</f>
        <v>10.305071787051418</v>
      </c>
      <c r="S201" s="20">
        <f>'Políticas anunciadas - Valores'!S133+'Políticas anunciadas - Valores'!S134</f>
        <v>10.353598565419508</v>
      </c>
      <c r="T201" s="20">
        <f>'Políticas anunciadas - Valores'!T133+'Políticas anunciadas - Valores'!T134</f>
        <v>10.399253889257526</v>
      </c>
      <c r="U201" s="20">
        <f>'Políticas anunciadas - Valores'!U133+'Políticas anunciadas - Valores'!U134</f>
        <v>10.441982984492117</v>
      </c>
      <c r="V201" s="20">
        <f>'Políticas anunciadas - Valores'!V133+'Políticas anunciadas - Valores'!V134</f>
        <v>10.481782630879703</v>
      </c>
      <c r="W201" s="20">
        <f>'Políticas anunciadas - Valores'!W133+'Políticas anunciadas - Valores'!W134</f>
        <v>10.518622065241331</v>
      </c>
      <c r="X201" s="20">
        <f>'Políticas anunciadas - Valores'!X133+'Políticas anunciadas - Valores'!X134</f>
        <v>10.552490160151283</v>
      </c>
      <c r="Y201" s="20">
        <f>'Políticas anunciadas - Valores'!Y133+'Políticas anunciadas - Valores'!Y134</f>
        <v>10.583407466799976</v>
      </c>
      <c r="Z201" s="20">
        <f>'Políticas anunciadas - Valores'!Z133+'Políticas anunciadas - Valores'!Z134</f>
        <v>10.611376566869909</v>
      </c>
      <c r="AA201" s="20">
        <f>'Políticas anunciadas - Valores'!AA133+'Políticas anunciadas - Valores'!AA134</f>
        <v>10.636378735056253</v>
      </c>
      <c r="AB201" s="20">
        <f>'Políticas anunciadas - Valores'!AB133+'Políticas anunciadas - Valores'!AB134</f>
        <v>10.658436597872942</v>
      </c>
      <c r="AC201" s="20">
        <f>'Políticas anunciadas - Valores'!AC133+'Políticas anunciadas - Valores'!AC134</f>
        <v>10.677532929137065</v>
      </c>
      <c r="AD201" s="20">
        <f>'Políticas anunciadas - Valores'!AD133+'Políticas anunciadas - Valores'!AD134</f>
        <v>10.693689085723523</v>
      </c>
      <c r="AE201" s="20">
        <f>'Políticas anunciadas - Valores'!AE133+'Políticas anunciadas - Valores'!AE134</f>
        <v>10.706950949243748</v>
      </c>
      <c r="AF201" s="20">
        <f>'Políticas anunciadas - Valores'!AF133+'Políticas anunciadas - Valores'!AF134</f>
        <v>10.717292702872774</v>
      </c>
      <c r="AG201" s="20">
        <f>'Políticas anunciadas - Valores'!AG133+'Políticas anunciadas - Valores'!AG134</f>
        <v>10.72476734219158</v>
      </c>
      <c r="AH201" s="20">
        <f>'Políticas anunciadas - Valores'!AH133+'Políticas anunciadas - Valores'!AH134</f>
        <v>10.729432063315743</v>
      </c>
      <c r="AI201" s="20">
        <f>'Políticas anunciadas - Valores'!AI133+'Políticas anunciadas - Valores'!AI134</f>
        <v>10.731279195518017</v>
      </c>
      <c r="AJ201" s="20">
        <f>'Políticas anunciadas - Valores'!AJ133+'Políticas anunciadas - Valores'!AJ134</f>
        <v>10.730303226306676</v>
      </c>
      <c r="AK201" s="20">
        <f>'Políticas anunciadas - Valores'!AK133+'Políticas anunciadas - Valores'!AK134</f>
        <v>10.726500812712553</v>
      </c>
      <c r="AL201" s="20">
        <f>'Políticas anunciadas - Valores'!AL133+'Políticas anunciadas - Valores'!AL134</f>
        <v>10.719870789857277</v>
      </c>
      <c r="AM201" s="20">
        <f>'Políticas anunciadas - Valores'!AM133+'Políticas anunciadas - Valores'!AM134</f>
        <v>10.710414176781105</v>
      </c>
      <c r="AN201" s="20">
        <f>'Políticas anunciadas - Valores'!AN133+'Políticas anunciadas - Valores'!AN134</f>
        <v>10.69813417951362</v>
      </c>
      <c r="AO201" s="20">
        <f>'Políticas anunciadas - Valores'!AO133+'Políticas anunciadas - Valores'!AO134</f>
        <v>10.683036191375294</v>
      </c>
      <c r="AP201" s="20">
        <f>'Políticas anunciadas - Valores'!AP133+'Políticas anunciadas - Valores'!AP134</f>
        <v>10.665127790502792</v>
      </c>
      <c r="AQ201" s="20">
        <f>'Políticas anunciadas - Valores'!AQ133+'Políticas anunciadas - Valores'!AQ134</f>
        <v>10.644418734595639</v>
      </c>
      <c r="AR201" s="20">
        <f>'Políticas anunciadas - Valores'!AR133+'Políticas anunciadas - Valores'!AR134</f>
        <v>10.620920952886927</v>
      </c>
      <c r="AS201" s="20">
        <f>'Políticas anunciadas - Valores'!AS133+'Políticas anunciadas - Valores'!AS134</f>
        <v>10.594648535345494</v>
      </c>
      <c r="AT201" s="20">
        <f>'Políticas anunciadas - Valores'!AT133+'Políticas anunciadas - Valores'!AT134</f>
        <v>10.56561771912193</v>
      </c>
      <c r="AU201" s="20">
        <f>'Políticas anunciadas - Valores'!AU133+'Políticas anunciadas - Valores'!AU134</f>
        <v>10.53384687225561</v>
      </c>
      <c r="AV201" s="20">
        <f>'Políticas anunciadas - Valores'!AV133+'Políticas anunciadas - Valores'!AV134</f>
        <v>10.499356474664912</v>
      </c>
      <c r="AW201" s="20">
        <f>'Políticas anunciadas - Valores'!AW133+'Políticas anunciadas - Valores'!AW134</f>
        <v>10.462169096447349</v>
      </c>
      <c r="AX201" s="20">
        <f>'Políticas anunciadas - Valores'!AX133+'Políticas anunciadas - Valores'!AX134</f>
        <v>10.422309373521427</v>
      </c>
      <c r="AY201" s="20">
        <f>'Políticas anunciadas - Valores'!AY133+'Políticas anunciadas - Valores'!AY134</f>
        <v>10.379803980646363</v>
      </c>
      <c r="AZ201" s="20">
        <f>'Políticas anunciadas - Valores'!AZ133+'Políticas anunciadas - Valores'!AZ134</f>
        <v>10.334681601860868</v>
      </c>
      <c r="BA201" s="20">
        <f>'Políticas anunciadas - Valores'!BA133+'Políticas anunciadas - Valores'!BA134</f>
        <v>10.286972898386262</v>
      </c>
      <c r="BB201" s="20">
        <f>'Políticas anunciadas - Valores'!BB133+'Políticas anunciadas - Valores'!BB134</f>
        <v>10.23671047404415</v>
      </c>
    </row>
    <row r="202" spans="1:54">
      <c r="A202" t="s">
        <v>19</v>
      </c>
      <c r="B202">
        <v>8.7013683478451593</v>
      </c>
      <c r="C202">
        <v>9.5574759042145523</v>
      </c>
      <c r="D202">
        <v>9.5642020527159115</v>
      </c>
      <c r="E202">
        <v>8.8556833058877551</v>
      </c>
      <c r="F202" s="20">
        <f>'Net Zero 2050 - Valores'!F133+'Net Zero 2050 - Valores'!F134</f>
        <v>8.9747325430609752</v>
      </c>
      <c r="G202" s="20">
        <f>'Net Zero 2050 - Valores'!G133+'Net Zero 2050 - Valores'!G134</f>
        <v>9.0900601609345699</v>
      </c>
      <c r="H202" s="20">
        <f>'Net Zero 2050 - Valores'!H133+'Net Zero 2050 - Valores'!H134</f>
        <v>9.204327115678435</v>
      </c>
      <c r="I202" s="20">
        <f>'Net Zero 2050 - Valores'!I133+'Net Zero 2050 - Valores'!I134</f>
        <v>9.3175119600601768</v>
      </c>
      <c r="J202" s="20">
        <f>'Net Zero 2050 - Valores'!J133+'Net Zero 2050 - Valores'!J134</f>
        <v>9.4294879604337734</v>
      </c>
      <c r="K202" s="20">
        <f>'Net Zero 2050 - Valores'!K133+'Net Zero 2050 - Valores'!K134</f>
        <v>9.5402127097715237</v>
      </c>
      <c r="L202" s="20">
        <f>'Net Zero 2050 - Valores'!L133+'Net Zero 2050 - Valores'!L134</f>
        <v>9.6496067558261149</v>
      </c>
      <c r="M202" s="20">
        <f>'Net Zero 2050 - Valores'!M133+'Net Zero 2050 - Valores'!M134</f>
        <v>9.7576545006103501</v>
      </c>
      <c r="N202" s="20">
        <f>'Net Zero 2050 - Valores'!N133+'Net Zero 2050 - Valores'!N134</f>
        <v>9.8642345722863105</v>
      </c>
      <c r="O202" s="20">
        <f>'Net Zero 2050 - Valores'!O133+'Net Zero 2050 - Valores'!O134</f>
        <v>9.9692899407132902</v>
      </c>
      <c r="P202" s="20">
        <f>'Net Zero 2050 - Valores'!P133+'Net Zero 2050 - Valores'!P134</f>
        <v>10.072747002889184</v>
      </c>
      <c r="Q202" s="20">
        <f>'Net Zero 2050 - Valores'!Q133+'Net Zero 2050 - Valores'!Q134</f>
        <v>10.174520457321478</v>
      </c>
      <c r="R202" s="20">
        <f>'Net Zero 2050 - Valores'!R133+'Net Zero 2050 - Valores'!R134</f>
        <v>10.274568384419569</v>
      </c>
      <c r="S202" s="20">
        <f>'Net Zero 2050 - Valores'!S133+'Net Zero 2050 - Valores'!S134</f>
        <v>10.269089491932267</v>
      </c>
      <c r="T202" s="20">
        <f>'Net Zero 2050 - Valores'!T133+'Net Zero 2050 - Valores'!T134</f>
        <v>10.280779357975153</v>
      </c>
      <c r="U202" s="20">
        <f>'Net Zero 2050 - Valores'!U133+'Net Zero 2050 - Valores'!U134</f>
        <v>10.289052807604838</v>
      </c>
      <c r="V202" s="20">
        <f>'Net Zero 2050 - Valores'!V133+'Net Zero 2050 - Valores'!V134</f>
        <v>10.293924466858943</v>
      </c>
      <c r="W202" s="20">
        <f>'Net Zero 2050 - Valores'!W133+'Net Zero 2050 - Valores'!W134</f>
        <v>10.295382922885214</v>
      </c>
      <c r="X202" s="20">
        <f>'Net Zero 2050 - Valores'!X133+'Net Zero 2050 - Valores'!X134</f>
        <v>10.293436309059095</v>
      </c>
      <c r="Y202" s="20">
        <f>'Net Zero 2050 - Valores'!Y133+'Net Zero 2050 - Valores'!Y134</f>
        <v>10.288123502388814</v>
      </c>
      <c r="Z202" s="20">
        <f>'Net Zero 2050 - Valores'!Z133+'Net Zero 2050 - Valores'!Z134</f>
        <v>10.27946643851875</v>
      </c>
      <c r="AA202" s="20">
        <f>'Net Zero 2050 - Valores'!AA133+'Net Zero 2050 - Valores'!AA134</f>
        <v>10.26746724169978</v>
      </c>
      <c r="AB202" s="20">
        <f>'Net Zero 2050 - Valores'!AB133+'Net Zero 2050 - Valores'!AB134</f>
        <v>10.252167739884339</v>
      </c>
      <c r="AC202" s="20">
        <f>'Net Zero 2050 - Valores'!AC133+'Net Zero 2050 - Valores'!AC134</f>
        <v>10.233572400920888</v>
      </c>
      <c r="AD202" s="20">
        <f>'Net Zero 2050 - Valores'!AD133+'Net Zero 2050 - Valores'!AD134</f>
        <v>10.211722535103657</v>
      </c>
      <c r="AE202" s="20">
        <f>'Net Zero 2050 - Valores'!AE133+'Net Zero 2050 - Valores'!AE134</f>
        <v>10.186682533848431</v>
      </c>
      <c r="AF202" s="20">
        <f>'Net Zero 2050 - Valores'!AF133+'Net Zero 2050 - Valores'!AF134</f>
        <v>10.158449890753646</v>
      </c>
      <c r="AG202" s="20">
        <f>'Net Zero 2050 - Valores'!AG133+'Net Zero 2050 - Valores'!AG134</f>
        <v>10.127096010480086</v>
      </c>
      <c r="AH202" s="20">
        <f>'Net Zero 2050 - Valores'!AH133+'Net Zero 2050 - Valores'!AH134</f>
        <v>10.1298184898126</v>
      </c>
      <c r="AI202" s="20">
        <f>'Net Zero 2050 - Valores'!AI133+'Net Zero 2050 - Valores'!AI134</f>
        <v>10.12992092130257</v>
      </c>
      <c r="AJ202" s="20">
        <f>'Net Zero 2050 - Valores'!AJ133+'Net Zero 2050 - Valores'!AJ134</f>
        <v>10.127398569592081</v>
      </c>
      <c r="AK202" s="20">
        <f>'Net Zero 2050 - Valores'!AK133+'Net Zero 2050 - Valores'!AK134</f>
        <v>10.122248720506413</v>
      </c>
      <c r="AL202" s="20">
        <f>'Net Zero 2050 - Valores'!AL133+'Net Zero 2050 - Valores'!AL134</f>
        <v>10.114470688614473</v>
      </c>
      <c r="AM202" s="20">
        <f>'Net Zero 2050 - Valores'!AM133+'Net Zero 2050 - Valores'!AM134</f>
        <v>10.104065822232778</v>
      </c>
      <c r="AN202" s="20">
        <f>'Net Zero 2050 - Valores'!AN133+'Net Zero 2050 - Valores'!AN134</f>
        <v>10.091037505857889</v>
      </c>
      <c r="AO202" s="20">
        <f>'Net Zero 2050 - Valores'!AO133+'Net Zero 2050 - Valores'!AO134</f>
        <v>10.075391160016862</v>
      </c>
      <c r="AP202" s="20">
        <f>'Net Zero 2050 - Valores'!AP133+'Net Zero 2050 - Valores'!AP134</f>
        <v>10.057134238529665</v>
      </c>
      <c r="AQ202" s="20">
        <f>'Net Zero 2050 - Valores'!AQ133+'Net Zero 2050 - Valores'!AQ134</f>
        <v>10.036276223182028</v>
      </c>
      <c r="AR202" s="20">
        <f>'Net Zero 2050 - Valores'!AR133+'Net Zero 2050 - Valores'!AR134</f>
        <v>10.012828615811877</v>
      </c>
      <c r="AS202" s="20">
        <f>'Net Zero 2050 - Valores'!AS133+'Net Zero 2050 - Valores'!AS134</f>
        <v>9.9868049278169249</v>
      </c>
      <c r="AT202" s="20">
        <f>'Net Zero 2050 - Valores'!AT133+'Net Zero 2050 - Valores'!AT134</f>
        <v>9.9582206670956221</v>
      </c>
      <c r="AU202" s="20">
        <f>'Net Zero 2050 - Valores'!AU133+'Net Zero 2050 - Valores'!AU134</f>
        <v>9.927093322438175</v>
      </c>
      <c r="AV202" s="20">
        <f>'Net Zero 2050 - Valores'!AV133+'Net Zero 2050 - Valores'!AV134</f>
        <v>9.8934423453888858</v>
      </c>
      <c r="AW202" s="20">
        <f>'Net Zero 2050 - Valores'!AW133+'Net Zero 2050 - Valores'!AW134</f>
        <v>9.8572891296055083</v>
      </c>
      <c r="AX202" s="20">
        <f>'Net Zero 2050 - Valores'!AX133+'Net Zero 2050 - Valores'!AX134</f>
        <v>9.8186569877458041</v>
      </c>
      <c r="AY202" s="20">
        <f>'Net Zero 2050 - Valores'!AY133+'Net Zero 2050 - Valores'!AY134</f>
        <v>9.7775711259157365</v>
      </c>
      <c r="AZ202" s="20">
        <f>'Net Zero 2050 - Valores'!AZ133+'Net Zero 2050 - Valores'!AZ134</f>
        <v>9.7340586157182933</v>
      </c>
      <c r="BA202" s="20">
        <f>'Net Zero 2050 - Valores'!BA133+'Net Zero 2050 - Valores'!BA134</f>
        <v>9.6881483639458157</v>
      </c>
      <c r="BB202" s="20">
        <f>'Net Zero 2050 - Valores'!BB133+'Net Zero 2050 - Valores'!BB134</f>
        <v>9.6398710799632674</v>
      </c>
    </row>
    <row r="203" spans="1:54">
      <c r="A203" t="s">
        <v>20</v>
      </c>
      <c r="B203">
        <v>8.7013683478451593</v>
      </c>
      <c r="C203">
        <v>9.5574759042145523</v>
      </c>
      <c r="D203">
        <v>9.5642020527159115</v>
      </c>
      <c r="E203">
        <v>8.8556833058877551</v>
      </c>
      <c r="F203" s="20">
        <f>'Net Zero 2070 - Valores'!E134+'Net Zero 2070 - Valores'!E135</f>
        <v>8.9747325430609752</v>
      </c>
      <c r="G203" s="20">
        <f>'Net Zero 2070 - Valores'!F134+'Net Zero 2070 - Valores'!F135</f>
        <v>9.0927665678904628</v>
      </c>
      <c r="H203" s="20">
        <f>'Net Zero 2070 - Valores'!G134+'Net Zero 2070 - Valores'!G135</f>
        <v>9.2097150388821198</v>
      </c>
      <c r="I203" s="20">
        <f>'Net Zero 2070 - Valores'!H134+'Net Zero 2070 - Valores'!H135</f>
        <v>9.3255560054987985</v>
      </c>
      <c r="J203" s="20">
        <f>'Net Zero 2070 - Valores'!I134+'Net Zero 2070 - Valores'!I135</f>
        <v>9.4401597600208955</v>
      </c>
      <c r="K203" s="20">
        <f>'Net Zero 2070 - Valores'!J134+'Net Zero 2070 - Valores'!J135</f>
        <v>9.5534829002499375</v>
      </c>
      <c r="L203" s="20">
        <f>'Net Zero 2070 - Valores'!K134+'Net Zero 2070 - Valores'!K135</f>
        <v>9.6654441094232517</v>
      </c>
      <c r="M203" s="20">
        <f>'Net Zero 2070 - Valores'!L134+'Net Zero 2070 - Valores'!L135</f>
        <v>9.7760274235138169</v>
      </c>
      <c r="N203" s="20">
        <f>'Net Zero 2070 - Valores'!M134+'Net Zero 2070 - Valores'!M135</f>
        <v>9.8851086224363254</v>
      </c>
      <c r="O203" s="20">
        <f>'Net Zero 2070 - Valores'!N134+'Net Zero 2070 - Valores'!N135</f>
        <v>9.9926293377169628</v>
      </c>
      <c r="P203" s="20">
        <f>'Net Zero 2070 - Valores'!O134+'Net Zero 2070 - Valores'!O135</f>
        <v>10.098514239103199</v>
      </c>
      <c r="Q203" s="20">
        <f>'Net Zero 2070 - Valores'!P134+'Net Zero 2070 - Valores'!P135</f>
        <v>10.20267602332223</v>
      </c>
      <c r="R203" s="20">
        <f>'Net Zero 2070 - Valores'!Q134+'Net Zero 2070 - Valores'!Q135</f>
        <v>10.305071787051418</v>
      </c>
      <c r="S203" s="20">
        <f>'Net Zero 2070 - Valores'!R134+'Net Zero 2070 - Valores'!R135</f>
        <v>10.345794345395323</v>
      </c>
      <c r="T203" s="20">
        <f>'Net Zero 2070 - Valores'!S134+'Net Zero 2070 - Valores'!S135</f>
        <v>10.383497443970773</v>
      </c>
      <c r="U203" s="20">
        <f>'Net Zero 2070 - Valores'!T134+'Net Zero 2070 - Valores'!T135</f>
        <v>10.418130739096069</v>
      </c>
      <c r="V203" s="20">
        <f>'Net Zero 2070 - Valores'!U134+'Net Zero 2070 - Valores'!U135</f>
        <v>10.449695541193337</v>
      </c>
      <c r="W203" s="20">
        <f>'Net Zero 2070 - Valores'!V134+'Net Zero 2070 - Valores'!V135</f>
        <v>10.478165826528864</v>
      </c>
      <c r="X203" s="20">
        <f>'Net Zero 2070 - Valores'!W134+'Net Zero 2070 - Valores'!W135</f>
        <v>10.503535308892848</v>
      </c>
      <c r="Y203" s="20">
        <f>'Net Zero 2070 - Valores'!X134+'Net Zero 2070 - Valores'!X135</f>
        <v>10.525829343275934</v>
      </c>
      <c r="Z203" s="20">
        <f>'Net Zero 2070 - Valores'!Y134+'Net Zero 2070 - Valores'!Y135</f>
        <v>10.545055463326975</v>
      </c>
      <c r="AA203" s="20">
        <f>'Net Zero 2070 - Valores'!Z134+'Net Zero 2070 - Valores'!Z135</f>
        <v>10.561200141902717</v>
      </c>
      <c r="AB203" s="20">
        <f>'Net Zero 2070 - Valores'!AA134+'Net Zero 2070 - Valores'!AA135</f>
        <v>10.574291045784472</v>
      </c>
      <c r="AC203" s="20">
        <f>'Net Zero 2070 - Valores'!AB134+'Net Zero 2070 - Valores'!AB135</f>
        <v>10.584316371819201</v>
      </c>
      <c r="AD203" s="20">
        <f>'Net Zero 2070 - Valores'!AC134+'Net Zero 2070 - Valores'!AC135</f>
        <v>10.591302700860213</v>
      </c>
      <c r="AE203" s="20">
        <f>'Net Zero 2070 - Valores'!AD134+'Net Zero 2070 - Valores'!AD135</f>
        <v>10.595300925976233</v>
      </c>
      <c r="AF203" s="20">
        <f>'Net Zero 2070 - Valores'!AE134+'Net Zero 2070 - Valores'!AE135</f>
        <v>10.596291011066146</v>
      </c>
      <c r="AG203" s="20">
        <f>'Net Zero 2070 - Valores'!AF134+'Net Zero 2070 - Valores'!AF135</f>
        <v>10.594330982624385</v>
      </c>
      <c r="AH203" s="20">
        <f>'Net Zero 2070 - Valores'!AG134+'Net Zero 2070 - Valores'!AG135</f>
        <v>10.589482949446408</v>
      </c>
      <c r="AI203" s="20">
        <f>'Net Zero 2070 - Valores'!AH134+'Net Zero 2070 - Valores'!AH135</f>
        <v>10.581744977219815</v>
      </c>
      <c r="AJ203" s="20">
        <f>'Net Zero 2070 - Valores'!AI134+'Net Zero 2070 - Valores'!AI135</f>
        <v>10.571117409213114</v>
      </c>
      <c r="AK203" s="20">
        <f>'Net Zero 2070 - Valores'!AJ134+'Net Zero 2070 - Valores'!AJ135</f>
        <v>10.557602871738903</v>
      </c>
      <c r="AL203" s="20">
        <f>'Net Zero 2070 - Valores'!AK134+'Net Zero 2070 - Valores'!AK135</f>
        <v>10.541206276692989</v>
      </c>
      <c r="AM203" s="20">
        <f>'Net Zero 2070 - Valores'!AL134+'Net Zero 2070 - Valores'!AL135</f>
        <v>10.521934821156187</v>
      </c>
      <c r="AN203" s="20">
        <f>'Net Zero 2070 - Valores'!AM134+'Net Zero 2070 - Valores'!AM135</f>
        <v>10.499797984050726</v>
      </c>
      <c r="AO203" s="20">
        <f>'Net Zero 2070 - Valores'!AN134+'Net Zero 2070 - Valores'!AN135</f>
        <v>10.474807519848486</v>
      </c>
      <c r="AP203" s="20">
        <f>'Net Zero 2070 - Valores'!AO134+'Net Zero 2070 - Valores'!AO135</f>
        <v>10.446977449333417</v>
      </c>
      <c r="AQ203" s="20">
        <f>'Net Zero 2070 - Valores'!AP134+'Net Zero 2070 - Valores'!AP135</f>
        <v>10.416324047425734</v>
      </c>
      <c r="AR203" s="20">
        <f>'Net Zero 2070 - Valores'!AQ134+'Net Zero 2070 - Valores'!AQ135</f>
        <v>10.382865828080842</v>
      </c>
      <c r="AS203" s="20">
        <f>'Net Zero 2070 - Valores'!AR134+'Net Zero 2070 - Valores'!AR135</f>
        <v>10.34662352628105</v>
      </c>
      <c r="AT203" s="20">
        <f>'Net Zero 2070 - Valores'!AS134+'Net Zero 2070 - Valores'!AS135</f>
        <v>10.307620077143371</v>
      </c>
      <c r="AU203" s="20">
        <f>'Net Zero 2070 - Valores'!AT134+'Net Zero 2070 - Valores'!AT135</f>
        <v>10.265880592171918</v>
      </c>
      <c r="AV203" s="20">
        <f>'Net Zero 2070 - Valores'!AU134+'Net Zero 2070 - Valores'!AU135</f>
        <v>10.22143233268849</v>
      </c>
      <c r="AW203" s="20">
        <f>'Net Zero 2070 - Valores'!AV134+'Net Zero 2070 - Valores'!AV135</f>
        <v>10.174304680480013</v>
      </c>
      <c r="AX203" s="20">
        <f>'Net Zero 2070 - Valores'!AW134+'Net Zero 2070 - Valores'!AW135</f>
        <v>10.124529105706531</v>
      </c>
      <c r="AY203" s="20">
        <f>'Net Zero 2070 - Valores'!AX134+'Net Zero 2070 - Valores'!AX135</f>
        <v>10.072139132118224</v>
      </c>
      <c r="AZ203" s="20">
        <f>'Net Zero 2070 - Valores'!AY134+'Net Zero 2070 - Valores'!AY135</f>
        <v>10.017170299635023</v>
      </c>
      <c r="BA203" s="20">
        <f>'Net Zero 2070 - Valores'!AZ134+'Net Zero 2070 - Valores'!AZ135</f>
        <v>9.9596601243467031</v>
      </c>
      <c r="BB203" s="20">
        <f>'Net Zero 2070 - Valores'!BA134+'Net Zero 2070 - Valores'!BA135</f>
        <v>9.8996480559963569</v>
      </c>
    </row>
    <row r="221" spans="1:54">
      <c r="A221" t="s">
        <v>23</v>
      </c>
    </row>
    <row r="223" spans="1:54">
      <c r="B223">
        <v>2018</v>
      </c>
      <c r="C223">
        <v>2019</v>
      </c>
      <c r="D223">
        <v>2020</v>
      </c>
      <c r="E223">
        <v>2021</v>
      </c>
      <c r="F223">
        <v>2022</v>
      </c>
      <c r="G223">
        <v>2023</v>
      </c>
      <c r="H223">
        <v>2024</v>
      </c>
      <c r="I223">
        <v>2025</v>
      </c>
      <c r="J223">
        <v>2026</v>
      </c>
      <c r="K223">
        <v>2027</v>
      </c>
      <c r="L223">
        <v>2028</v>
      </c>
      <c r="M223">
        <v>2029</v>
      </c>
      <c r="N223">
        <v>2030</v>
      </c>
      <c r="O223">
        <v>2031</v>
      </c>
      <c r="P223">
        <v>2032</v>
      </c>
      <c r="Q223">
        <v>2033</v>
      </c>
      <c r="R223">
        <v>2034</v>
      </c>
      <c r="S223">
        <v>2035</v>
      </c>
      <c r="T223">
        <v>2036</v>
      </c>
      <c r="U223">
        <v>2037</v>
      </c>
      <c r="V223">
        <v>2038</v>
      </c>
      <c r="W223">
        <v>2039</v>
      </c>
      <c r="X223">
        <v>2040</v>
      </c>
      <c r="Y223">
        <v>2041</v>
      </c>
      <c r="Z223">
        <v>2042</v>
      </c>
      <c r="AA223">
        <v>2043</v>
      </c>
      <c r="AB223">
        <v>2044</v>
      </c>
      <c r="AC223">
        <v>2045</v>
      </c>
      <c r="AD223">
        <v>2046</v>
      </c>
      <c r="AE223">
        <v>2047</v>
      </c>
      <c r="AF223">
        <v>2048</v>
      </c>
      <c r="AG223">
        <v>2049</v>
      </c>
      <c r="AH223">
        <v>2050</v>
      </c>
      <c r="AI223">
        <v>2051</v>
      </c>
      <c r="AJ223">
        <v>2052</v>
      </c>
      <c r="AK223">
        <v>2053</v>
      </c>
      <c r="AL223">
        <v>2054</v>
      </c>
      <c r="AM223">
        <v>2055</v>
      </c>
      <c r="AN223">
        <v>2056</v>
      </c>
      <c r="AO223">
        <v>2057</v>
      </c>
      <c r="AP223">
        <v>2058</v>
      </c>
      <c r="AQ223">
        <v>2059</v>
      </c>
      <c r="AR223">
        <v>2060</v>
      </c>
      <c r="AS223">
        <v>2061</v>
      </c>
      <c r="AT223">
        <v>2062</v>
      </c>
      <c r="AU223">
        <v>2063</v>
      </c>
      <c r="AV223">
        <v>2064</v>
      </c>
      <c r="AW223">
        <v>2065</v>
      </c>
      <c r="AX223">
        <v>2066</v>
      </c>
      <c r="AY223">
        <v>2067</v>
      </c>
      <c r="AZ223">
        <v>2068</v>
      </c>
      <c r="BA223">
        <v>2069</v>
      </c>
      <c r="BB223">
        <v>2070</v>
      </c>
    </row>
    <row r="224" spans="1:54">
      <c r="A224" t="s">
        <v>17</v>
      </c>
      <c r="B224">
        <f>'[1]Calibración Agricultura-OseMOSY'!M373</f>
        <v>0.67222987963410319</v>
      </c>
      <c r="C224">
        <f>'[1]Calibración Agricultura-OseMOSY'!N373</f>
        <v>0.71718762763512134</v>
      </c>
      <c r="D224">
        <f>'[1]Calibración Agricultura-OseMOSY'!O373</f>
        <v>0.69468343465280691</v>
      </c>
      <c r="E224">
        <f>'[1]Calibración Agricultura-OseMOSY'!P373</f>
        <v>0.68663299180531256</v>
      </c>
      <c r="F224">
        <f>'[1]Calibración Agricultura-OseMOSY'!Q373</f>
        <v>0.69852812066873649</v>
      </c>
      <c r="G224">
        <f>'[1]Calibración Agricultura-OseMOSY'!R373</f>
        <v>0.71014427790498957</v>
      </c>
      <c r="H224">
        <f>'[1]Calibración Agricultura-OseMOSY'!S373</f>
        <v>0.72005701333056593</v>
      </c>
      <c r="I224">
        <f>'[1]Calibración Agricultura-OseMOSY'!T373</f>
        <v>0.72746813791337339</v>
      </c>
      <c r="J224">
        <f>'[1]Calibración Agricultura-OseMOSY'!U373</f>
        <v>0.74152396080695493</v>
      </c>
      <c r="K224">
        <f>'[1]Calibración Agricultura-OseMOSY'!V373</f>
        <v>0.75358272814491856</v>
      </c>
      <c r="L224">
        <f>'[1]Calibración Agricultura-OseMOSY'!W373</f>
        <v>0.76121029547339691</v>
      </c>
      <c r="M224">
        <f>'[1]Calibración Agricultura-OseMOSY'!X373</f>
        <v>0.7705269713289612</v>
      </c>
      <c r="N224">
        <f>'[1]Calibración Agricultura-OseMOSY'!Y373</f>
        <v>0.78616384188253674</v>
      </c>
      <c r="O224">
        <f>'[1]Calibración Agricultura-OseMOSY'!Z373</f>
        <v>0.79688962169761135</v>
      </c>
      <c r="P224">
        <f>'[1]Calibración Agricultura-OseMOSY'!AA373</f>
        <v>0.81133401421218543</v>
      </c>
      <c r="Q224">
        <f>'[1]Calibración Agricultura-OseMOSY'!AB373</f>
        <v>0.82205634526055549</v>
      </c>
      <c r="R224">
        <f>'[1]Calibración Agricultura-OseMOSY'!AC373</f>
        <v>0.83313205594059681</v>
      </c>
      <c r="S224">
        <f>'[1]Calibración Agricultura-OseMOSY'!AD373</f>
        <v>0.84615188430271338</v>
      </c>
      <c r="T224">
        <f>'[1]Calibración Agricultura-OseMOSY'!AE373</f>
        <v>0.85722360280298182</v>
      </c>
      <c r="U224">
        <f>'[1]Calibración Agricultura-OseMOSY'!AF373</f>
        <v>0.86930308753551411</v>
      </c>
      <c r="V224">
        <f>'[1]Calibración Agricultura-OseMOSY'!AG373</f>
        <v>0.88332827097028466</v>
      </c>
      <c r="W224">
        <f>'[1]Calibración Agricultura-OseMOSY'!AH373</f>
        <v>0.89563579794995207</v>
      </c>
      <c r="X224">
        <f>'[1]Calibración Agricultura-OseMOSY'!AI373</f>
        <v>0.90845644398304226</v>
      </c>
      <c r="Y224">
        <f>'[1]Calibración Agricultura-OseMOSY'!AJ373</f>
        <v>0.92121155814295863</v>
      </c>
      <c r="Z224">
        <f>'[1]Calibración Agricultura-OseMOSY'!AK373</f>
        <v>0.93001176909222516</v>
      </c>
      <c r="AA224">
        <f>'[1]Calibración Agricultura-OseMOSY'!AL373</f>
        <v>0.94322194468916287</v>
      </c>
      <c r="AB224">
        <f>'[1]Calibración Agricultura-OseMOSY'!AM373</f>
        <v>0.95374903945025402</v>
      </c>
      <c r="AC224">
        <f>'[1]Calibración Agricultura-OseMOSY'!AN373</f>
        <v>0.96868292714040327</v>
      </c>
      <c r="AD224">
        <f>'[1]Calibración Agricultura-OseMOSY'!AO373</f>
        <v>0.97983367216540751</v>
      </c>
      <c r="AE224">
        <f>'[1]Calibración Agricultura-OseMOSY'!AP373</f>
        <v>0.99085801911371063</v>
      </c>
      <c r="AF224">
        <f>'[1]Calibración Agricultura-OseMOSY'!AQ373</f>
        <v>1.0025804346858851</v>
      </c>
      <c r="AG224">
        <f>'[1]Calibración Agricultura-OseMOSY'!AR373</f>
        <v>1.0144917764088361</v>
      </c>
      <c r="AH224">
        <f>'[1]Calibración Agricultura-OseMOSY'!AS373</f>
        <v>1.0085693613783853</v>
      </c>
      <c r="AI224">
        <f>'[1]Calibración Agricultura-OseMOSY'!AT373</f>
        <v>1.023113360423515</v>
      </c>
      <c r="AJ224">
        <f>'[1]Calibración Agricultura-OseMOSY'!AU373</f>
        <v>1.0359161623887339</v>
      </c>
      <c r="AK224">
        <f>'[1]Calibración Agricultura-OseMOSY'!AV373</f>
        <v>1.0488058657782153</v>
      </c>
      <c r="AL224">
        <f>'[1]Calibración Agricultura-OseMOSY'!AW373</f>
        <v>1.062366013225936</v>
      </c>
      <c r="AM224">
        <f>'[1]Calibración Agricultura-OseMOSY'!AX373</f>
        <v>1.0761923363128996</v>
      </c>
      <c r="AN224">
        <f>'[1]Calibración Agricultura-OseMOSY'!AY373</f>
        <v>1.0906368234242123</v>
      </c>
      <c r="AO224">
        <f>'[1]Calibración Agricultura-OseMOSY'!AZ373</f>
        <v>1.1045892898394201</v>
      </c>
      <c r="AP224">
        <f>'[1]Calibración Agricultura-OseMOSY'!BA373</f>
        <v>1.118843646939121</v>
      </c>
      <c r="AQ224">
        <f>'[1]Calibración Agricultura-OseMOSY'!BB373</f>
        <v>1.1334013656743962</v>
      </c>
      <c r="AR224">
        <f>'[1]Calibración Agricultura-OseMOSY'!BC373</f>
        <v>1.1481863522175886</v>
      </c>
      <c r="AS224">
        <f>'[1]Calibración Agricultura-OseMOSY'!BD373</f>
        <v>1.1631298468207474</v>
      </c>
      <c r="AT224">
        <f>'[1]Calibración Agricultura-OseMOSY'!BE373</f>
        <v>1.1782916007655801</v>
      </c>
      <c r="AU224">
        <f>'[1]Calibración Agricultura-OseMOSY'!BF373</f>
        <v>1.1937010478937511</v>
      </c>
      <c r="AV224">
        <f>'[1]Calibración Agricultura-OseMOSY'!BG373</f>
        <v>1.209371702251494</v>
      </c>
      <c r="AW224">
        <f>'[1]Calibración Agricultura-OseMOSY'!BH373</f>
        <v>1.2252607509550981</v>
      </c>
      <c r="AX224">
        <f>'[1]Calibración Agricultura-OseMOSY'!BI373</f>
        <v>1.2413747708172527</v>
      </c>
      <c r="AY224">
        <f>'[1]Calibración Agricultura-OseMOSY'!BJ373</f>
        <v>1.2576988728742899</v>
      </c>
      <c r="AZ224">
        <f>'[1]Calibración Agricultura-OseMOSY'!BK373</f>
        <v>1.2742807280414903</v>
      </c>
      <c r="BA224">
        <f>'[1]Calibración Agricultura-OseMOSY'!BL373</f>
        <v>1.2911170982362641</v>
      </c>
      <c r="BB224">
        <f>'[1]Calibración Agricultura-OseMOSY'!BM373</f>
        <v>1.3082056864680194</v>
      </c>
    </row>
    <row r="225" spans="1:54">
      <c r="A225" t="s">
        <v>18</v>
      </c>
      <c r="B225">
        <v>0.67222987963410319</v>
      </c>
      <c r="C225">
        <v>0.71718762763512134</v>
      </c>
      <c r="D225">
        <v>0.69468343465280691</v>
      </c>
      <c r="E225">
        <v>0.68663299180531256</v>
      </c>
      <c r="F225" s="20">
        <f>'Políticas anunciadas - Valores'!F136</f>
        <v>0.69852812066873649</v>
      </c>
      <c r="G225" s="20">
        <f>'Políticas anunciadas - Valores'!G136</f>
        <v>0.69852812066873649</v>
      </c>
      <c r="H225" s="20">
        <f>'Políticas anunciadas - Valores'!H136</f>
        <v>0.69852812066873649</v>
      </c>
      <c r="I225" s="20">
        <f>'Políticas anunciadas - Valores'!I136</f>
        <v>0.69852812066873649</v>
      </c>
      <c r="J225" s="20">
        <f>'Políticas anunciadas - Valores'!J136</f>
        <v>0.69852812066873649</v>
      </c>
      <c r="K225" s="20">
        <f>'Políticas anunciadas - Valores'!K136</f>
        <v>0.69852812066873649</v>
      </c>
      <c r="L225" s="20">
        <f>'Políticas anunciadas - Valores'!L136</f>
        <v>0.69852812066873649</v>
      </c>
      <c r="M225" s="20">
        <f>'Políticas anunciadas - Valores'!M136</f>
        <v>0.69852812066873649</v>
      </c>
      <c r="N225" s="20">
        <f>'Políticas anunciadas - Valores'!N136</f>
        <v>0.69852812066873649</v>
      </c>
      <c r="O225" s="20">
        <f>'Políticas anunciadas - Valores'!O136</f>
        <v>0.69852812066873649</v>
      </c>
      <c r="P225" s="20">
        <f>'Políticas anunciadas - Valores'!P136</f>
        <v>0.69852812066873649</v>
      </c>
      <c r="Q225" s="20">
        <f>'Políticas anunciadas - Valores'!Q136</f>
        <v>0.69852812066873649</v>
      </c>
      <c r="R225" s="20">
        <f>'Políticas anunciadas - Valores'!R136</f>
        <v>0.69852812066873649</v>
      </c>
      <c r="S225" s="20">
        <f>'Políticas anunciadas - Valores'!S136</f>
        <v>0.71249868308211117</v>
      </c>
      <c r="T225" s="20">
        <f>'Políticas anunciadas - Valores'!T136</f>
        <v>0.72646924549548597</v>
      </c>
      <c r="U225" s="20">
        <f>'Políticas anunciadas - Valores'!U136</f>
        <v>0.74043980790886066</v>
      </c>
      <c r="V225" s="20">
        <f>'Políticas anunciadas - Valores'!V136</f>
        <v>0.75441037032223546</v>
      </c>
      <c r="W225" s="20">
        <f>'Políticas anunciadas - Valores'!W136</f>
        <v>0.76838093273561014</v>
      </c>
      <c r="X225" s="20">
        <f>'Políticas anunciadas - Valores'!X136</f>
        <v>0.78235149514898494</v>
      </c>
      <c r="Y225" s="20">
        <f>'Políticas anunciadas - Valores'!Y136</f>
        <v>0.79632205756235963</v>
      </c>
      <c r="Z225" s="20">
        <f>'Políticas anunciadas - Valores'!Z136</f>
        <v>0.81029261997573432</v>
      </c>
      <c r="AA225" s="20">
        <f>'Políticas anunciadas - Valores'!AA136</f>
        <v>0.82426318238910901</v>
      </c>
      <c r="AB225" s="20">
        <f>'Políticas anunciadas - Valores'!AB136</f>
        <v>0.8382337448024838</v>
      </c>
      <c r="AC225" s="20">
        <f>'Políticas anunciadas - Valores'!AC136</f>
        <v>0.85220430721585849</v>
      </c>
      <c r="AD225" s="20">
        <f>'Políticas anunciadas - Valores'!AD136</f>
        <v>0.86617486962923329</v>
      </c>
      <c r="AE225" s="20">
        <f>'Políticas anunciadas - Valores'!AE136</f>
        <v>0.88014543204260798</v>
      </c>
      <c r="AF225" s="20">
        <f>'Políticas anunciadas - Valores'!AF136</f>
        <v>0.89411599445598267</v>
      </c>
      <c r="AG225" s="20">
        <f>'Políticas anunciadas - Valores'!AG136</f>
        <v>0.90808655686935746</v>
      </c>
      <c r="AH225" s="20">
        <f>'Políticas anunciadas - Valores'!AH136</f>
        <v>0.92205711928273215</v>
      </c>
      <c r="AI225" s="20">
        <f>'Políticas anunciadas - Valores'!AI136</f>
        <v>0.93602768169610695</v>
      </c>
      <c r="AJ225" s="20">
        <f>'Políticas anunciadas - Valores'!AJ136</f>
        <v>0.94999824410948153</v>
      </c>
      <c r="AK225" s="20">
        <f>'Políticas anunciadas - Valores'!AK136</f>
        <v>0.96396880652285633</v>
      </c>
      <c r="AL225" s="20">
        <f>'Políticas anunciadas - Valores'!AL136</f>
        <v>0.97793936893623101</v>
      </c>
      <c r="AM225" s="20">
        <f>'Políticas anunciadas - Valores'!AM136</f>
        <v>0.99190993134960581</v>
      </c>
      <c r="AN225" s="20">
        <f>'Políticas anunciadas - Valores'!AN136</f>
        <v>1.0058804937629806</v>
      </c>
      <c r="AO225" s="20">
        <f>'Políticas anunciadas - Valores'!AO136</f>
        <v>1.0198510561763552</v>
      </c>
      <c r="AP225" s="20">
        <f>'Políticas anunciadas - Valores'!AP136</f>
        <v>1.03382161858973</v>
      </c>
      <c r="AQ225" s="20">
        <f>'Políticas anunciadas - Valores'!AQ136</f>
        <v>1.0477921810031048</v>
      </c>
      <c r="AR225" s="20">
        <f>'Políticas anunciadas - Valores'!AR136</f>
        <v>1.0617627434164794</v>
      </c>
      <c r="AS225" s="20">
        <f>'Políticas anunciadas - Valores'!AS136</f>
        <v>1.0757333058298542</v>
      </c>
      <c r="AT225" s="20">
        <f>'Políticas anunciadas - Valores'!AT136</f>
        <v>1.089703868243229</v>
      </c>
      <c r="AU225" s="20">
        <f>'Políticas anunciadas - Valores'!AU136</f>
        <v>1.1036744306566038</v>
      </c>
      <c r="AV225" s="20">
        <f>'Políticas anunciadas - Valores'!AV136</f>
        <v>1.1176449930699783</v>
      </c>
      <c r="AW225" s="20">
        <f>'Políticas anunciadas - Valores'!AW136</f>
        <v>1.1316155554833531</v>
      </c>
      <c r="AX225" s="20">
        <f>'Políticas anunciadas - Valores'!AX136</f>
        <v>1.1455861178967279</v>
      </c>
      <c r="AY225" s="20">
        <f>'Políticas anunciadas - Valores'!AY136</f>
        <v>1.1595566803101027</v>
      </c>
      <c r="AZ225" s="20">
        <f>'Políticas anunciadas - Valores'!AZ136</f>
        <v>1.1735272427234773</v>
      </c>
      <c r="BA225" s="20">
        <f>'Políticas anunciadas - Valores'!BA136</f>
        <v>1.1874978051368521</v>
      </c>
      <c r="BB225" s="20">
        <f>'Políticas anunciadas - Valores'!BB136</f>
        <v>1.2014683675502267</v>
      </c>
    </row>
    <row r="226" spans="1:54">
      <c r="A226" t="s">
        <v>19</v>
      </c>
      <c r="B226">
        <v>0.67222987963410319</v>
      </c>
      <c r="C226">
        <v>0.71718762763512134</v>
      </c>
      <c r="D226">
        <v>0.69468343465280691</v>
      </c>
      <c r="E226">
        <v>0.68663299180531256</v>
      </c>
      <c r="F226" s="20">
        <f>'Net Zero 2050 - Valores'!F136</f>
        <v>0.69852812066873649</v>
      </c>
      <c r="G226" s="20">
        <f>'Net Zero 2050 - Valores'!G136</f>
        <v>0.69852812066873649</v>
      </c>
      <c r="H226" s="20">
        <f>'Net Zero 2050 - Valores'!H136</f>
        <v>0.69852812066873649</v>
      </c>
      <c r="I226" s="20">
        <f>'Net Zero 2050 - Valores'!I136</f>
        <v>0.69852812066873649</v>
      </c>
      <c r="J226" s="20">
        <f>'Net Zero 2050 - Valores'!J136</f>
        <v>0.69852812066873649</v>
      </c>
      <c r="K226" s="20">
        <f>'Net Zero 2050 - Valores'!K136</f>
        <v>0.69852812066873649</v>
      </c>
      <c r="L226" s="20">
        <f>'Net Zero 2050 - Valores'!L136</f>
        <v>0.69852812066873649</v>
      </c>
      <c r="M226" s="20">
        <f>'Net Zero 2050 - Valores'!M136</f>
        <v>0.69852812066873649</v>
      </c>
      <c r="N226" s="20">
        <f>'Net Zero 2050 - Valores'!N136</f>
        <v>0.69852812066873649</v>
      </c>
      <c r="O226" s="20">
        <f>'Net Zero 2050 - Valores'!O136</f>
        <v>0.69852812066873649</v>
      </c>
      <c r="P226" s="20">
        <f>'Net Zero 2050 - Valores'!P136</f>
        <v>0.69852812066873649</v>
      </c>
      <c r="Q226" s="20">
        <f>'Net Zero 2050 - Valores'!Q136</f>
        <v>0.69852812066873649</v>
      </c>
      <c r="R226" s="20">
        <f>'Net Zero 2050 - Valores'!R136</f>
        <v>0.69852812066873649</v>
      </c>
      <c r="S226" s="20">
        <f>'Net Zero 2050 - Valores'!S136</f>
        <v>0.72290675208007538</v>
      </c>
      <c r="T226" s="20">
        <f>'Net Zero 2050 - Valores'!T136</f>
        <v>0.74728538349141438</v>
      </c>
      <c r="U226" s="20">
        <f>'Net Zero 2050 - Valores'!U136</f>
        <v>0.77166401490275316</v>
      </c>
      <c r="V226" s="20">
        <f>'Net Zero 2050 - Valores'!V136</f>
        <v>0.79604264631409205</v>
      </c>
      <c r="W226" s="20">
        <f>'Net Zero 2050 - Valores'!W136</f>
        <v>0.82042127772543105</v>
      </c>
      <c r="X226" s="20">
        <f>'Net Zero 2050 - Valores'!X136</f>
        <v>0.84479990913676994</v>
      </c>
      <c r="Y226" s="20">
        <f>'Net Zero 2050 - Valores'!Y136</f>
        <v>0.86917854054810884</v>
      </c>
      <c r="Z226" s="20">
        <f>'Net Zero 2050 - Valores'!Z136</f>
        <v>0.89355717195944784</v>
      </c>
      <c r="AA226" s="20">
        <f>'Net Zero 2050 - Valores'!AA136</f>
        <v>0.91793580337078662</v>
      </c>
      <c r="AB226" s="20">
        <f>'Net Zero 2050 - Valores'!AB136</f>
        <v>0.94231443478212562</v>
      </c>
      <c r="AC226" s="20">
        <f>'Net Zero 2050 - Valores'!AC136</f>
        <v>0.96669306619346451</v>
      </c>
      <c r="AD226" s="20">
        <f>'Net Zero 2050 - Valores'!AD136</f>
        <v>0.9910716976048034</v>
      </c>
      <c r="AE226" s="20">
        <f>'Net Zero 2050 - Valores'!AE136</f>
        <v>1.0154503290161423</v>
      </c>
      <c r="AF226" s="20">
        <f>'Net Zero 2050 - Valores'!AF136</f>
        <v>1.0398289604274813</v>
      </c>
      <c r="AG226" s="20">
        <f>'Net Zero 2050 - Valores'!AG136</f>
        <v>1.0642075918388203</v>
      </c>
      <c r="AH226" s="20">
        <f>'Net Zero 2050 - Valores'!AH136</f>
        <v>1.0672549207652375</v>
      </c>
      <c r="AI226" s="20">
        <f>'Net Zero 2050 - Valores'!AI136</f>
        <v>1.070302249691655</v>
      </c>
      <c r="AJ226" s="20">
        <f>'Net Zero 2050 - Valores'!AJ136</f>
        <v>1.0733495786180722</v>
      </c>
      <c r="AK226" s="20">
        <f>'Net Zero 2050 - Valores'!AK136</f>
        <v>1.0763969075444897</v>
      </c>
      <c r="AL226" s="20">
        <f>'Net Zero 2050 - Valores'!AL136</f>
        <v>1.0794442364709071</v>
      </c>
      <c r="AM226" s="20">
        <f>'Net Zero 2050 - Valores'!AM136</f>
        <v>1.0824915653973244</v>
      </c>
      <c r="AN226" s="20">
        <f>'Net Zero 2050 - Valores'!AN136</f>
        <v>1.0855388943237416</v>
      </c>
      <c r="AO226" s="20">
        <f>'Net Zero 2050 - Valores'!AO136</f>
        <v>1.0885862232501591</v>
      </c>
      <c r="AP226" s="20">
        <f>'Net Zero 2050 - Valores'!AP136</f>
        <v>1.0916335521765765</v>
      </c>
      <c r="AQ226" s="20">
        <f>'Net Zero 2050 - Valores'!AQ136</f>
        <v>1.094680881102994</v>
      </c>
      <c r="AR226" s="20">
        <f>'Net Zero 2050 - Valores'!AR136</f>
        <v>1.0977282100294112</v>
      </c>
      <c r="AS226" s="20">
        <f>'Net Zero 2050 - Valores'!AS136</f>
        <v>1.1007755389558287</v>
      </c>
      <c r="AT226" s="20">
        <f>'Net Zero 2050 - Valores'!AT136</f>
        <v>1.1038228678822462</v>
      </c>
      <c r="AU226" s="20">
        <f>'Net Zero 2050 - Valores'!AU136</f>
        <v>1.1068701968086634</v>
      </c>
      <c r="AV226" s="20">
        <f>'Net Zero 2050 - Valores'!AV136</f>
        <v>1.1099175257350808</v>
      </c>
      <c r="AW226" s="20">
        <f>'Net Zero 2050 - Valores'!AW136</f>
        <v>1.1129648546614981</v>
      </c>
      <c r="AX226" s="20">
        <f>'Net Zero 2050 - Valores'!AX136</f>
        <v>1.1160121835879155</v>
      </c>
      <c r="AY226" s="20">
        <f>'Net Zero 2050 - Valores'!AY136</f>
        <v>1.119059512514333</v>
      </c>
      <c r="AZ226" s="20">
        <f>'Net Zero 2050 - Valores'!AZ136</f>
        <v>1.1221068414407502</v>
      </c>
      <c r="BA226" s="20">
        <f>'Net Zero 2050 - Valores'!BA136</f>
        <v>1.1251541703671675</v>
      </c>
      <c r="BB226" s="20">
        <f>'Net Zero 2050 - Valores'!BB136</f>
        <v>1.1282014992935849</v>
      </c>
    </row>
    <row r="227" spans="1:54">
      <c r="A227" t="s">
        <v>20</v>
      </c>
      <c r="B227">
        <v>0.67222987963410319</v>
      </c>
      <c r="C227">
        <v>0.71718762763512134</v>
      </c>
      <c r="D227">
        <v>0.69468343465280691</v>
      </c>
      <c r="E227">
        <v>0.68663299180531256</v>
      </c>
      <c r="F227" s="20">
        <f>'Net Zero 2070 - Valores'!E137</f>
        <v>0.69852812066873649</v>
      </c>
      <c r="G227" s="20">
        <f>'Net Zero 2070 - Valores'!F137</f>
        <v>0.69852812066873649</v>
      </c>
      <c r="H227" s="20">
        <f>'Net Zero 2070 - Valores'!G137</f>
        <v>0.69852812066873649</v>
      </c>
      <c r="I227" s="20">
        <f>'Net Zero 2070 - Valores'!H137</f>
        <v>0.69852812066873649</v>
      </c>
      <c r="J227" s="20">
        <f>'Net Zero 2070 - Valores'!I137</f>
        <v>0.69852812066873649</v>
      </c>
      <c r="K227" s="20">
        <f>'Net Zero 2070 - Valores'!J137</f>
        <v>0.69852812066873649</v>
      </c>
      <c r="L227" s="20">
        <f>'Net Zero 2070 - Valores'!K137</f>
        <v>0.69852812066873649</v>
      </c>
      <c r="M227" s="20">
        <f>'Net Zero 2070 - Valores'!L137</f>
        <v>0.69852812066873649</v>
      </c>
      <c r="N227" s="20">
        <f>'Net Zero 2070 - Valores'!M137</f>
        <v>0.69852812066873649</v>
      </c>
      <c r="O227" s="20">
        <f>'Net Zero 2070 - Valores'!N137</f>
        <v>0.69852812066873649</v>
      </c>
      <c r="P227" s="20">
        <f>'Net Zero 2070 - Valores'!O137</f>
        <v>0.69852812066873649</v>
      </c>
      <c r="Q227" s="20">
        <f>'Net Zero 2070 - Valores'!P137</f>
        <v>0.69852812066873649</v>
      </c>
      <c r="R227" s="20">
        <f>'Net Zero 2070 - Valores'!Q137</f>
        <v>0.69852812066873649</v>
      </c>
      <c r="S227" s="20">
        <f>'Net Zero 2070 - Valores'!R137</f>
        <v>0.71302956445381949</v>
      </c>
      <c r="T227" s="20">
        <f>'Net Zero 2070 - Valores'!S137</f>
        <v>0.72753100823890238</v>
      </c>
      <c r="U227" s="20">
        <f>'Net Zero 2070 - Valores'!T137</f>
        <v>0.74203245202398527</v>
      </c>
      <c r="V227" s="20">
        <f>'Net Zero 2070 - Valores'!U137</f>
        <v>0.75653389580906838</v>
      </c>
      <c r="W227" s="20">
        <f>'Net Zero 2070 - Valores'!V137</f>
        <v>0.77103533959415138</v>
      </c>
      <c r="X227" s="20">
        <f>'Net Zero 2070 - Valores'!W137</f>
        <v>0.78553678337923427</v>
      </c>
      <c r="Y227" s="20">
        <f>'Net Zero 2070 - Valores'!X137</f>
        <v>0.80003822716431716</v>
      </c>
      <c r="Z227" s="20">
        <f>'Net Zero 2070 - Valores'!Y137</f>
        <v>0.81453967094940027</v>
      </c>
      <c r="AA227" s="20">
        <f>'Net Zero 2070 - Valores'!Z137</f>
        <v>0.82904111473448328</v>
      </c>
      <c r="AB227" s="20">
        <f>'Net Zero 2070 - Valores'!AA137</f>
        <v>0.84354255851956617</v>
      </c>
      <c r="AC227" s="20">
        <f>'Net Zero 2070 - Valores'!AB137</f>
        <v>0.85804400230464906</v>
      </c>
      <c r="AD227" s="20">
        <f>'Net Zero 2070 - Valores'!AC137</f>
        <v>0.87254544608973217</v>
      </c>
      <c r="AE227" s="20">
        <f>'Net Zero 2070 - Valores'!AD137</f>
        <v>0.88704688987481517</v>
      </c>
      <c r="AF227" s="20">
        <f>'Net Zero 2070 - Valores'!AE137</f>
        <v>0.90154833365989806</v>
      </c>
      <c r="AG227" s="20">
        <f>'Net Zero 2070 - Valores'!AF137</f>
        <v>0.91604977744498106</v>
      </c>
      <c r="AH227" s="20">
        <f>'Net Zero 2070 - Valores'!AG137</f>
        <v>0.93055122123006395</v>
      </c>
      <c r="AI227" s="20">
        <f>'Net Zero 2070 - Valores'!AH137</f>
        <v>0.94505266501514706</v>
      </c>
      <c r="AJ227" s="20">
        <f>'Net Zero 2070 - Valores'!AI137</f>
        <v>0.95955410880022995</v>
      </c>
      <c r="AK227" s="20">
        <f>'Net Zero 2070 - Valores'!AJ137</f>
        <v>0.97405555258531284</v>
      </c>
      <c r="AL227" s="20">
        <f>'Net Zero 2070 - Valores'!AK137</f>
        <v>0.98855699637039585</v>
      </c>
      <c r="AM227" s="20">
        <f>'Net Zero 2070 - Valores'!AL137</f>
        <v>1.003058440155479</v>
      </c>
      <c r="AN227" s="20">
        <f>'Net Zero 2070 - Valores'!AM137</f>
        <v>1.0175598839405617</v>
      </c>
      <c r="AO227" s="20">
        <f>'Net Zero 2070 - Valores'!AN137</f>
        <v>1.032061327725645</v>
      </c>
      <c r="AP227" s="20">
        <f>'Net Zero 2070 - Valores'!AO137</f>
        <v>1.0465627715107277</v>
      </c>
      <c r="AQ227" s="20">
        <f>'Net Zero 2070 - Valores'!AP137</f>
        <v>1.0610642152958107</v>
      </c>
      <c r="AR227" s="20">
        <f>'Net Zero 2070 - Valores'!AQ137</f>
        <v>1.0755656590808937</v>
      </c>
      <c r="AS227" s="20">
        <f>'Net Zero 2070 - Valores'!AR137</f>
        <v>1.0900671028659765</v>
      </c>
      <c r="AT227" s="20">
        <f>'Net Zero 2070 - Valores'!AS137</f>
        <v>1.1045685466510597</v>
      </c>
      <c r="AU227" s="20">
        <f>'Net Zero 2070 - Valores'!AT137</f>
        <v>1.1190699904361427</v>
      </c>
      <c r="AV227" s="20">
        <f>'Net Zero 2070 - Valores'!AU137</f>
        <v>1.1335714342212257</v>
      </c>
      <c r="AW227" s="20">
        <f>'Net Zero 2070 - Valores'!AV137</f>
        <v>1.1480728780063085</v>
      </c>
      <c r="AX227" s="20">
        <f>'Net Zero 2070 - Valores'!AW137</f>
        <v>1.1625743217913915</v>
      </c>
      <c r="AY227" s="20">
        <f>'Net Zero 2070 - Valores'!AX137</f>
        <v>1.1770757655764743</v>
      </c>
      <c r="AZ227" s="20">
        <f>'Net Zero 2070 - Valores'!AY137</f>
        <v>1.1915772093615573</v>
      </c>
      <c r="BA227" s="20">
        <f>'Net Zero 2070 - Valores'!AZ137</f>
        <v>1.2060786531466403</v>
      </c>
      <c r="BB227" s="20">
        <f>'Net Zero 2070 - Valores'!BA137</f>
        <v>1.2205800969317233</v>
      </c>
    </row>
    <row r="266" spans="1:54">
      <c r="A266" t="s">
        <v>24</v>
      </c>
    </row>
    <row r="268" spans="1:54">
      <c r="B268">
        <v>2018</v>
      </c>
      <c r="C268">
        <v>2019</v>
      </c>
      <c r="D268">
        <v>2020</v>
      </c>
      <c r="E268">
        <v>2021</v>
      </c>
      <c r="F268">
        <v>2022</v>
      </c>
      <c r="G268">
        <v>2023</v>
      </c>
      <c r="H268">
        <v>2024</v>
      </c>
      <c r="I268">
        <v>2025</v>
      </c>
      <c r="J268">
        <v>2026</v>
      </c>
      <c r="K268">
        <v>2027</v>
      </c>
      <c r="L268">
        <v>2028</v>
      </c>
      <c r="M268">
        <v>2029</v>
      </c>
      <c r="N268">
        <v>2030</v>
      </c>
      <c r="O268">
        <v>2031</v>
      </c>
      <c r="P268">
        <v>2032</v>
      </c>
      <c r="Q268">
        <v>2033</v>
      </c>
      <c r="R268">
        <v>2034</v>
      </c>
      <c r="S268">
        <v>2035</v>
      </c>
      <c r="T268">
        <v>2036</v>
      </c>
      <c r="U268">
        <v>2037</v>
      </c>
      <c r="V268">
        <v>2038</v>
      </c>
      <c r="W268">
        <v>2039</v>
      </c>
      <c r="X268">
        <v>2040</v>
      </c>
      <c r="Y268">
        <v>2041</v>
      </c>
      <c r="Z268">
        <v>2042</v>
      </c>
      <c r="AA268">
        <v>2043</v>
      </c>
      <c r="AB268">
        <v>2044</v>
      </c>
      <c r="AC268">
        <v>2045</v>
      </c>
      <c r="AD268">
        <v>2046</v>
      </c>
      <c r="AE268">
        <v>2047</v>
      </c>
      <c r="AF268">
        <v>2048</v>
      </c>
      <c r="AG268">
        <v>2049</v>
      </c>
      <c r="AH268">
        <v>2050</v>
      </c>
      <c r="AI268">
        <v>2051</v>
      </c>
      <c r="AJ268">
        <v>2052</v>
      </c>
      <c r="AK268">
        <v>2053</v>
      </c>
      <c r="AL268">
        <v>2054</v>
      </c>
      <c r="AM268">
        <v>2055</v>
      </c>
      <c r="AN268">
        <v>2056</v>
      </c>
      <c r="AO268">
        <v>2057</v>
      </c>
      <c r="AP268">
        <v>2058</v>
      </c>
      <c r="AQ268">
        <v>2059</v>
      </c>
      <c r="AR268">
        <v>2060</v>
      </c>
      <c r="AS268">
        <v>2061</v>
      </c>
      <c r="AT268">
        <v>2062</v>
      </c>
      <c r="AU268">
        <v>2063</v>
      </c>
      <c r="AV268">
        <v>2064</v>
      </c>
      <c r="AW268">
        <v>2065</v>
      </c>
      <c r="AX268">
        <v>2066</v>
      </c>
      <c r="AY268">
        <v>2067</v>
      </c>
      <c r="AZ268">
        <v>2068</v>
      </c>
      <c r="BA268">
        <v>2069</v>
      </c>
      <c r="BB268">
        <v>2070</v>
      </c>
    </row>
    <row r="269" spans="1:54">
      <c r="A269" t="s">
        <v>17</v>
      </c>
      <c r="B269">
        <f>SUM('[1]Calibración Agricultura-OseMOSY'!M321:M324)</f>
        <v>4280804.5999999996</v>
      </c>
      <c r="C269">
        <f>SUM('[1]Calibración Agricultura-OseMOSY'!N321:N324)</f>
        <v>4656810.3999999994</v>
      </c>
      <c r="D269">
        <f>SUM('[1]Calibración Agricultura-OseMOSY'!O321:O324)</f>
        <v>4648055.4000000004</v>
      </c>
      <c r="E269">
        <f>SUM('[1]Calibración Agricultura-OseMOSY'!P321:P324)</f>
        <v>4303605.5</v>
      </c>
      <c r="F269" s="91">
        <f>SUM('[1]Calibración Agricultura-OseMOSY'!Q321:Q324)</f>
        <v>4361459.9799054461</v>
      </c>
      <c r="G269" s="91">
        <f>SUM('[1]Calibración Agricultura-OseMOSY'!R321:R324)</f>
        <v>4418821.0960268388</v>
      </c>
      <c r="H269" s="91">
        <f>SUM('[1]Calibración Agricultura-OseMOSY'!S321:S324)</f>
        <v>4475654.6644361429</v>
      </c>
      <c r="I269" s="91">
        <f>SUM('[1]Calibración Agricultura-OseMOSY'!T321:T324)</f>
        <v>4531950.0178082976</v>
      </c>
      <c r="J269" s="91">
        <f>SUM('[1]Calibración Agricultura-OseMOSY'!U321:U324)</f>
        <v>4587644.1219497621</v>
      </c>
      <c r="K269" s="91">
        <f>SUM('[1]Calibración Agricultura-OseMOSY'!V321:V324)</f>
        <v>4642715.8846496241</v>
      </c>
      <c r="L269" s="91">
        <f>SUM('[1]Calibración Agricultura-OseMOSY'!W321:W324)</f>
        <v>4697125.7883173153</v>
      </c>
      <c r="M269" s="91">
        <f>SUM('[1]Calibración Agricultura-OseMOSY'!X321:X324)</f>
        <v>4750866.0748982467</v>
      </c>
      <c r="N269" s="91">
        <f>SUM('[1]Calibración Agricultura-OseMOSY'!Y321:Y324)</f>
        <v>4803876.3770301435</v>
      </c>
      <c r="O269" s="91">
        <f>SUM('[1]Calibración Agricultura-OseMOSY'!Z321:Z324)</f>
        <v>4856128.3293259144</v>
      </c>
      <c r="P269" s="91">
        <f>SUM('[1]Calibración Agricultura-OseMOSY'!AA321:AA324)</f>
        <v>4907585.3234654618</v>
      </c>
      <c r="Q269" s="91">
        <f>SUM('[1]Calibración Agricultura-OseMOSY'!AB321:AB324)</f>
        <v>4958204.9325877512</v>
      </c>
      <c r="R269" s="91">
        <f>SUM('[1]Calibración Agricultura-OseMOSY'!AC321:AC324)</f>
        <v>5007966.3069210742</v>
      </c>
      <c r="S269" s="91">
        <f>SUM('[1]Calibración Agricultura-OseMOSY'!AD321:AD324)</f>
        <v>5056833.080584541</v>
      </c>
      <c r="T269" s="91">
        <f>SUM('[1]Calibración Agricultura-OseMOSY'!AE321:AE324)</f>
        <v>5104783.9189280309</v>
      </c>
      <c r="U269" s="91">
        <f>SUM('[1]Calibración Agricultura-OseMOSY'!AF321:AF324)</f>
        <v>5151777.8497257419</v>
      </c>
      <c r="V269" s="91">
        <f>SUM('[1]Calibración Agricultura-OseMOSY'!AG321:AG324)</f>
        <v>5197798.6295508789</v>
      </c>
      <c r="W269" s="91">
        <f>SUM('[1]Calibración Agricultura-OseMOSY'!AH321:AH324)</f>
        <v>5242815.9535026997</v>
      </c>
      <c r="X269" s="91">
        <f>SUM('[1]Calibración Agricultura-OseMOSY'!AI321:AI324)</f>
        <v>5286808.7293702886</v>
      </c>
      <c r="Y269" s="91">
        <f>SUM('[1]Calibración Agricultura-OseMOSY'!AJ321:AJ324)</f>
        <v>5329771.381051911</v>
      </c>
      <c r="Z269" s="91">
        <f>SUM('[1]Calibración Agricultura-OseMOSY'!AK321:AK324)</f>
        <v>5371689.1197560057</v>
      </c>
      <c r="AA269" s="91">
        <f>SUM('[1]Calibración Agricultura-OseMOSY'!AL321:AL324)</f>
        <v>5412536.0044875368</v>
      </c>
      <c r="AB269" s="91">
        <f>SUM('[1]Calibración Agricultura-OseMOSY'!AM321:AM324)</f>
        <v>5452306.7015839769</v>
      </c>
      <c r="AC269" s="91">
        <f>SUM('[1]Calibración Agricultura-OseMOSY'!AN321:AN324)</f>
        <v>5490975.27005029</v>
      </c>
      <c r="AD269" s="91">
        <f>SUM('[1]Calibración Agricultura-OseMOSY'!AO321:AO324)</f>
        <v>5528535.1640279181</v>
      </c>
      <c r="AE269" s="91">
        <f>SUM('[1]Calibración Agricultura-OseMOSY'!AP321:AP324)</f>
        <v>5564992.4444970088</v>
      </c>
      <c r="AF269" s="91">
        <f>SUM('[1]Calibración Agricultura-OseMOSY'!AQ321:AQ324)</f>
        <v>5600315.836799996</v>
      </c>
      <c r="AG269" s="91">
        <f>SUM('[1]Calibración Agricultura-OseMOSY'!AR321:AR324)</f>
        <v>5634514.7960659126</v>
      </c>
      <c r="AH269" s="91">
        <f>SUM('[1]Calibración Agricultura-OseMOSY'!AS321:AS324)</f>
        <v>5667601.2018158482</v>
      </c>
      <c r="AI269" s="91">
        <f>SUM('[1]Calibración Agricultura-OseMOSY'!AT321:AT324)</f>
        <v>5699552.7414225582</v>
      </c>
      <c r="AJ269" s="91">
        <f>SUM('[1]Calibración Agricultura-OseMOSY'!AU321:AU324)</f>
        <v>5730347.7644427344</v>
      </c>
      <c r="AK269" s="91">
        <f>SUM('[1]Calibración Agricultura-OseMOSY'!AV321:AV324)</f>
        <v>5759965.3069703598</v>
      </c>
      <c r="AL269" s="91">
        <f>SUM('[1]Calibración Agricultura-OseMOSY'!AW321:AW324)</f>
        <v>5788385.1153337359</v>
      </c>
      <c r="AM269" s="91">
        <f>SUM('[1]Calibración Agricultura-OseMOSY'!AX321:AX324)</f>
        <v>5815587.6690988671</v>
      </c>
      <c r="AN269" s="91">
        <f>SUM('[1]Calibración Agricultura-OseMOSY'!AY321:AY324)</f>
        <v>5841554.2033427311</v>
      </c>
      <c r="AO269" s="91">
        <f>SUM('[1]Calibración Agricultura-OseMOSY'!AZ321:AZ324)</f>
        <v>5866266.7301609982</v>
      </c>
      <c r="AP269" s="91">
        <f>SUM('[1]Calibración Agricultura-OseMOSY'!BA321:BA324)</f>
        <v>5889708.0593757816</v>
      </c>
      <c r="AQ269" s="91">
        <f>SUM('[1]Calibración Agricultura-OseMOSY'!BB321:BB324)</f>
        <v>5911861.8184101619</v>
      </c>
      <c r="AR269" s="91">
        <f>SUM('[1]Calibración Agricultura-OseMOSY'!BC321:BC324)</f>
        <v>5932712.471297401</v>
      </c>
      <c r="AS269" s="91">
        <f>SUM('[1]Calibración Agricultura-OseMOSY'!BD321:BD324)</f>
        <v>5952245.3367940336</v>
      </c>
      <c r="AT269" s="91">
        <f>SUM('[1]Calibración Agricultura-OseMOSY'!BE321:BE324)</f>
        <v>5970446.6055673454</v>
      </c>
      <c r="AU269" s="91">
        <f>SUM('[1]Calibración Agricultura-OseMOSY'!BF321:BF324)</f>
        <v>5987303.3564291401</v>
      </c>
      <c r="AV269" s="91">
        <f>SUM('[1]Calibración Agricultura-OseMOSY'!BG321:BG324)</f>
        <v>6002803.5715891384</v>
      </c>
      <c r="AW269" s="91">
        <f>SUM('[1]Calibración Agricultura-OseMOSY'!BH321:BH324)</f>
        <v>6016936.1509028655</v>
      </c>
      <c r="AX269" s="91">
        <f>SUM('[1]Calibración Agricultura-OseMOSY'!BI321:BI324)</f>
        <v>6029690.925090421</v>
      </c>
      <c r="AY269" s="91">
        <f>SUM('[1]Calibración Agricultura-OseMOSY'!BJ321:BJ324)</f>
        <v>6041058.6679041628</v>
      </c>
      <c r="AZ269" s="91">
        <f>SUM('[1]Calibración Agricultura-OseMOSY'!BK321:BK324)</f>
        <v>6051031.1072249319</v>
      </c>
      <c r="BA269" s="91">
        <f>SUM('[1]Calibración Agricultura-OseMOSY'!BL321:BL324)</f>
        <v>6059600.9350682274</v>
      </c>
      <c r="BB269" s="91">
        <f>SUM('[1]Calibración Agricultura-OseMOSY'!BM321:BM324)</f>
        <v>6066761.816483398</v>
      </c>
    </row>
    <row r="270" spans="1:54">
      <c r="A270" t="s">
        <v>18</v>
      </c>
      <c r="B270">
        <v>4280804.5999999996</v>
      </c>
      <c r="C270">
        <v>4656810.3999999994</v>
      </c>
      <c r="D270">
        <v>4648055.4000000004</v>
      </c>
      <c r="E270">
        <v>4303605.5</v>
      </c>
      <c r="F270" s="20">
        <f>'Políticas anunciadas - Valores'!F171</f>
        <v>4361459.9799054461</v>
      </c>
      <c r="G270" s="20">
        <f>'Políticas anunciadas - Valores'!G171</f>
        <v>4418821.0960268388</v>
      </c>
      <c r="H270" s="20">
        <f>'Políticas anunciadas - Valores'!H171</f>
        <v>4475654.6644361429</v>
      </c>
      <c r="I270" s="20">
        <f>'Políticas anunciadas - Valores'!I171</f>
        <v>4531950.0178082976</v>
      </c>
      <c r="J270" s="20">
        <f>'Políticas anunciadas - Valores'!J171</f>
        <v>4587644.1219497621</v>
      </c>
      <c r="K270" s="20">
        <f>'Políticas anunciadas - Valores'!K171</f>
        <v>4642715.8846496241</v>
      </c>
      <c r="L270" s="20">
        <f>'Políticas anunciadas - Valores'!L171</f>
        <v>4697125.7883173153</v>
      </c>
      <c r="M270" s="20">
        <f>'Políticas anunciadas - Valores'!M171</f>
        <v>4750866.0748982467</v>
      </c>
      <c r="N270" s="20">
        <f>'Políticas anunciadas - Valores'!N171</f>
        <v>4803876.3770301435</v>
      </c>
      <c r="O270" s="20">
        <f>'Políticas anunciadas - Valores'!O171</f>
        <v>4856128.3293259144</v>
      </c>
      <c r="P270" s="20">
        <f>'Políticas anunciadas - Valores'!P171</f>
        <v>4907585.3234654618</v>
      </c>
      <c r="Q270" s="20">
        <f>'Políticas anunciadas - Valores'!Q171</f>
        <v>4958204.9325877512</v>
      </c>
      <c r="R270" s="20">
        <f>'Políticas anunciadas - Valores'!R171</f>
        <v>5007966.3069210742</v>
      </c>
      <c r="S270" s="20">
        <f>'Políticas anunciadas - Valores'!S171</f>
        <v>5031548.9151816182</v>
      </c>
      <c r="T270" s="20">
        <f>'Políticas anunciadas - Valores'!T171</f>
        <v>5053736.0797387501</v>
      </c>
      <c r="U270" s="20">
        <f>'Políticas anunciadas - Valores'!U171</f>
        <v>5074501.1819798555</v>
      </c>
      <c r="V270" s="20">
        <f>'Políticas anunciadas - Valores'!V171</f>
        <v>5093842.6569598615</v>
      </c>
      <c r="W270" s="20">
        <f>'Políticas anunciadas - Valores'!W171</f>
        <v>5111745.5546651324</v>
      </c>
      <c r="X270" s="20">
        <f>'Políticas anunciadas - Valores'!X171</f>
        <v>5128204.4674891802</v>
      </c>
      <c r="Y270" s="20">
        <f>'Políticas anunciadas - Valores'!Y171</f>
        <v>5143229.3827150939</v>
      </c>
      <c r="Z270" s="20">
        <f>'Políticas anunciadas - Valores'!Z171</f>
        <v>5156821.5549657652</v>
      </c>
      <c r="AA270" s="20">
        <f>'Políticas anunciadas - Valores'!AA171</f>
        <v>5168971.8842855971</v>
      </c>
      <c r="AB270" s="20">
        <f>'Políticas anunciadas - Valores'!AB171</f>
        <v>5179691.3665047782</v>
      </c>
      <c r="AC270" s="20">
        <f>'Políticas anunciadas - Valores'!AC171</f>
        <v>5188971.6301975241</v>
      </c>
      <c r="AD270" s="20">
        <f>'Políticas anunciadas - Valores'!AD171</f>
        <v>5196823.0541862426</v>
      </c>
      <c r="AE270" s="20">
        <f>'Políticas anunciadas - Valores'!AE171</f>
        <v>5203267.9356047036</v>
      </c>
      <c r="AF270" s="20">
        <f>'Políticas anunciadas - Valores'!AF171</f>
        <v>5208293.7282239962</v>
      </c>
      <c r="AG270" s="20">
        <f>'Políticas anunciadas - Valores'!AG171</f>
        <v>5211926.1863609692</v>
      </c>
      <c r="AH270" s="20">
        <f>'Políticas anunciadas - Valores'!AH171</f>
        <v>5214193.1056705806</v>
      </c>
      <c r="AI270" s="20">
        <f>'Políticas anunciadas - Valores'!AI171</f>
        <v>5215090.7584016407</v>
      </c>
      <c r="AJ270" s="20">
        <f>'Políticas anunciadas - Valores'!AJ171</f>
        <v>5214616.4656428881</v>
      </c>
      <c r="AK270" s="20">
        <f>'Políticas anunciadas - Valores'!AK171</f>
        <v>5212768.6028081756</v>
      </c>
      <c r="AL270" s="20">
        <f>'Políticas anunciadas - Valores'!AL171</f>
        <v>5209546.6038003629</v>
      </c>
      <c r="AM270" s="20">
        <f>'Políticas anunciadas - Valores'!AM171</f>
        <v>5204950.9638434863</v>
      </c>
      <c r="AN270" s="20">
        <f>'Políticas anunciadas - Valores'!AN171</f>
        <v>5198983.2409750307</v>
      </c>
      <c r="AO270" s="20">
        <f>'Políticas anunciadas - Valores'!AO171</f>
        <v>5191646.0561924838</v>
      </c>
      <c r="AP270" s="20">
        <f>'Políticas anunciadas - Valores'!AP171</f>
        <v>5182943.092250688</v>
      </c>
      <c r="AQ270" s="20">
        <f>'Políticas anunciadas - Valores'!AQ171</f>
        <v>5172879.0911088921</v>
      </c>
      <c r="AR270" s="20">
        <f>'Políticas anunciadas - Valores'!AR171</f>
        <v>5161459.8500287393</v>
      </c>
      <c r="AS270" s="20">
        <f>'Políticas anunciadas - Valores'!AS171</f>
        <v>5148692.2163268393</v>
      </c>
      <c r="AT270" s="20">
        <f>'Políticas anunciadas - Valores'!AT171</f>
        <v>5134584.0807879167</v>
      </c>
      <c r="AU270" s="20">
        <f>'Políticas anunciadas - Valores'!AU171</f>
        <v>5119144.3697469151</v>
      </c>
      <c r="AV270" s="20">
        <f>'Políticas anunciadas - Valores'!AV171</f>
        <v>5102383.035850767</v>
      </c>
      <c r="AW270" s="20">
        <f>'Políticas anunciadas - Valores'!AW171</f>
        <v>5084311.0475129215</v>
      </c>
      <c r="AX270" s="20">
        <f>'Políticas anunciadas - Valores'!AX171</f>
        <v>5064940.3770759534</v>
      </c>
      <c r="AY270" s="20">
        <f>'Políticas anunciadas - Valores'!AY171</f>
        <v>5044283.9876999753</v>
      </c>
      <c r="AZ270" s="20">
        <f>'Políticas anunciadas - Valores'!AZ171</f>
        <v>5022355.818996693</v>
      </c>
      <c r="BA270" s="20">
        <f>'Políticas anunciadas - Valores'!BA171</f>
        <v>4999170.7714312878</v>
      </c>
      <c r="BB270" s="20">
        <f>'Políticas anunciadas - Valores'!BB171</f>
        <v>4974744.6895163869</v>
      </c>
    </row>
    <row r="271" spans="1:54">
      <c r="A271" t="s">
        <v>19</v>
      </c>
      <c r="B271">
        <v>4280804.5999999996</v>
      </c>
      <c r="C271">
        <v>4656810.3999999994</v>
      </c>
      <c r="D271">
        <v>4648055.4000000004</v>
      </c>
      <c r="E271">
        <v>4303605.5</v>
      </c>
      <c r="F271" s="20">
        <f>'Net Zero 2050 - Valores'!F171</f>
        <v>4361459.9799054461</v>
      </c>
      <c r="G271" s="20">
        <f>'Net Zero 2050 - Valores'!G171</f>
        <v>4418821.0960268388</v>
      </c>
      <c r="H271" s="20">
        <f>'Net Zero 2050 - Valores'!H171</f>
        <v>4475654.6644361429</v>
      </c>
      <c r="I271" s="20">
        <f>'Net Zero 2050 - Valores'!I171</f>
        <v>4531950.0178082976</v>
      </c>
      <c r="J271" s="20">
        <f>'Net Zero 2050 - Valores'!J171</f>
        <v>4587644.1219497621</v>
      </c>
      <c r="K271" s="20">
        <f>'Net Zero 2050 - Valores'!K171</f>
        <v>4642715.8846496241</v>
      </c>
      <c r="L271" s="20">
        <f>'Net Zero 2050 - Valores'!L171</f>
        <v>4697125.7883173153</v>
      </c>
      <c r="M271" s="20">
        <f>'Net Zero 2050 - Valores'!M171</f>
        <v>4750866.0748982467</v>
      </c>
      <c r="N271" s="20">
        <f>'Net Zero 2050 - Valores'!N171</f>
        <v>4803876.3770301435</v>
      </c>
      <c r="O271" s="20">
        <f>'Net Zero 2050 - Valores'!O171</f>
        <v>4856128.3293259144</v>
      </c>
      <c r="P271" s="20">
        <f>'Net Zero 2050 - Valores'!P171</f>
        <v>4907585.3234654618</v>
      </c>
      <c r="Q271" s="20">
        <f>'Net Zero 2050 - Valores'!Q171</f>
        <v>4958204.9325877512</v>
      </c>
      <c r="R271" s="20">
        <f>'Net Zero 2050 - Valores'!R171</f>
        <v>5007966.3069210742</v>
      </c>
      <c r="S271" s="20">
        <f>'Net Zero 2050 - Valores'!S171</f>
        <v>5006264.7497786954</v>
      </c>
      <c r="T271" s="20">
        <f>'Net Zero 2050 - Valores'!T171</f>
        <v>5012897.8083873261</v>
      </c>
      <c r="U271" s="20">
        <f>'Net Zero 2050 - Valores'!U171</f>
        <v>5017831.6256328728</v>
      </c>
      <c r="V271" s="20">
        <f>'Net Zero 2050 - Valores'!V171</f>
        <v>5021073.4761461485</v>
      </c>
      <c r="W271" s="20">
        <f>'Net Zero 2050 - Valores'!W171</f>
        <v>5022617.6834555864</v>
      </c>
      <c r="X271" s="20">
        <f>'Net Zero 2050 - Valores'!X171</f>
        <v>5022468.2929017739</v>
      </c>
      <c r="Y271" s="20">
        <f>'Net Zero 2050 - Valores'!Y171</f>
        <v>5020644.6409508996</v>
      </c>
      <c r="Z271" s="20">
        <f>'Net Zero 2050 - Valores'!Z171</f>
        <v>5017157.637852109</v>
      </c>
      <c r="AA271" s="20">
        <f>'Net Zero 2050 - Valores'!AA171</f>
        <v>5012008.340155459</v>
      </c>
      <c r="AB271" s="20">
        <f>'Net Zero 2050 - Valores'!AB171</f>
        <v>5005217.5520540914</v>
      </c>
      <c r="AC271" s="20">
        <f>'Net Zero 2050 - Valores'!AC171</f>
        <v>4996787.4957457641</v>
      </c>
      <c r="AD271" s="20">
        <f>'Net Zero 2050 - Valores'!AD171</f>
        <v>4986738.7179531818</v>
      </c>
      <c r="AE271" s="20">
        <f>'Net Zero 2050 - Valores'!AE171</f>
        <v>4975103.2453803262</v>
      </c>
      <c r="AF271" s="20">
        <f>'Net Zero 2050 - Valores'!AF171</f>
        <v>4961879.8314047968</v>
      </c>
      <c r="AG271" s="20">
        <f>'Net Zero 2050 - Valores'!AG171</f>
        <v>4947103.990945871</v>
      </c>
      <c r="AH271" s="20">
        <f>'Net Zero 2050 - Valores'!AH171</f>
        <v>4948949.3694255985</v>
      </c>
      <c r="AI271" s="20">
        <f>'Net Zero 2050 - Valores'!AI171</f>
        <v>4949491.6006513489</v>
      </c>
      <c r="AJ271" s="20">
        <f>'Net Zero 2050 - Valores'!AJ171</f>
        <v>4948728.329372745</v>
      </c>
      <c r="AK271" s="20">
        <f>'Net Zero 2050 - Valores'!AK171</f>
        <v>4946658.205626145</v>
      </c>
      <c r="AL271" s="20">
        <f>'Net Zero 2050 - Valores'!AL171</f>
        <v>4943280.8884950103</v>
      </c>
      <c r="AM271" s="20">
        <f>'Net Zero 2050 - Valores'!AM171</f>
        <v>4938597.0485987579</v>
      </c>
      <c r="AN271" s="20">
        <f>'Net Zero 2050 - Valores'!AN171</f>
        <v>4932608.3693026016</v>
      </c>
      <c r="AO271" s="20">
        <f>'Net Zero 2050 - Valores'!AO171</f>
        <v>4925317.5466431733</v>
      </c>
      <c r="AP271" s="20">
        <f>'Net Zero 2050 - Valores'!AP171</f>
        <v>4916728.2879669024</v>
      </c>
      <c r="AQ271" s="20">
        <f>'Net Zero 2050 - Valores'!AQ171</f>
        <v>4906845.3092804337</v>
      </c>
      <c r="AR271" s="20">
        <f>'Net Zero 2050 - Valores'!AR171</f>
        <v>4895674.331314615</v>
      </c>
      <c r="AS271" s="20">
        <f>'Net Zero 2050 - Valores'!AS171</f>
        <v>4883222.0743058249</v>
      </c>
      <c r="AT271" s="20">
        <f>'Net Zero 2050 - Valores'!AT171</f>
        <v>4869496.2515007257</v>
      </c>
      <c r="AU271" s="20">
        <f>'Net Zero 2050 - Valores'!AU171</f>
        <v>4854505.5613927469</v>
      </c>
      <c r="AV271" s="20">
        <f>'Net Zero 2050 - Valores'!AV171</f>
        <v>4838259.6787008448</v>
      </c>
      <c r="AW271" s="20">
        <f>'Net Zero 2050 - Valores'!AW171</f>
        <v>4820769.2441033749</v>
      </c>
      <c r="AX271" s="20">
        <f>'Net Zero 2050 - Valores'!AX171</f>
        <v>4802045.8527420107</v>
      </c>
      <c r="AY271" s="20">
        <f>'Net Zero 2050 - Valores'!AY171</f>
        <v>4782102.0415129345</v>
      </c>
      <c r="AZ271" s="20">
        <f>'Net Zero 2050 - Valores'!AZ171</f>
        <v>4760951.2751645762</v>
      </c>
      <c r="BA271" s="20">
        <f>'Net Zero 2050 - Valores'!BA171</f>
        <v>4738607.9312233534</v>
      </c>
      <c r="BB271" s="20">
        <f>'Net Zero 2050 - Valores'!BB171</f>
        <v>4715087.2837708965</v>
      </c>
    </row>
    <row r="272" spans="1:54">
      <c r="A272" t="s">
        <v>20</v>
      </c>
      <c r="B272">
        <v>4280804.5999999996</v>
      </c>
      <c r="C272">
        <v>4656810.3999999994</v>
      </c>
      <c r="D272">
        <v>4648055.4000000004</v>
      </c>
      <c r="E272">
        <v>4303605.5</v>
      </c>
      <c r="F272" s="20">
        <f>'Net Zero 2070 - Valores'!E172</f>
        <v>4361459.9799054461</v>
      </c>
      <c r="G272" s="20">
        <f>'Net Zero 2070 - Valores'!F172</f>
        <v>4418821.0960268388</v>
      </c>
      <c r="H272" s="20">
        <f>'Net Zero 2070 - Valores'!G172</f>
        <v>4475654.6644361429</v>
      </c>
      <c r="I272" s="20">
        <f>'Net Zero 2070 - Valores'!H172</f>
        <v>4531950.0178082976</v>
      </c>
      <c r="J272" s="20">
        <f>'Net Zero 2070 - Valores'!I172</f>
        <v>4587644.1219497621</v>
      </c>
      <c r="K272" s="20">
        <f>'Net Zero 2070 - Valores'!J172</f>
        <v>4642715.8846496241</v>
      </c>
      <c r="L272" s="20">
        <f>'Net Zero 2070 - Valores'!K172</f>
        <v>4697125.7883173153</v>
      </c>
      <c r="M272" s="20">
        <f>'Net Zero 2070 - Valores'!L172</f>
        <v>4750866.0748982467</v>
      </c>
      <c r="N272" s="20">
        <f>'Net Zero 2070 - Valores'!M172</f>
        <v>4803876.3770301435</v>
      </c>
      <c r="O272" s="20">
        <f>'Net Zero 2070 - Valores'!N172</f>
        <v>4856128.3293259144</v>
      </c>
      <c r="P272" s="20">
        <f>'Net Zero 2070 - Valores'!O172</f>
        <v>4907585.3234654618</v>
      </c>
      <c r="Q272" s="20">
        <f>'Net Zero 2070 - Valores'!P172</f>
        <v>4958204.9325877512</v>
      </c>
      <c r="R272" s="20">
        <f>'Net Zero 2070 - Valores'!Q172</f>
        <v>5007966.3069210742</v>
      </c>
      <c r="S272" s="20">
        <f>'Net Zero 2070 - Valores'!R172</f>
        <v>5027756.2903711796</v>
      </c>
      <c r="T272" s="20">
        <f>'Net Zero 2070 - Valores'!S172</f>
        <v>5046078.9038603585</v>
      </c>
      <c r="U272" s="20">
        <f>'Net Zero 2070 - Valores'!T172</f>
        <v>5062909.681817973</v>
      </c>
      <c r="V272" s="20">
        <f>'Net Zero 2070 - Valores'!U172</f>
        <v>5078249.2610712089</v>
      </c>
      <c r="W272" s="20">
        <f>'Net Zero 2070 - Valores'!V172</f>
        <v>5092084.9948394969</v>
      </c>
      <c r="X272" s="20">
        <f>'Net Zero 2070 - Valores'!W172</f>
        <v>5104413.8282070141</v>
      </c>
      <c r="Y272" s="20">
        <f>'Net Zero 2070 - Valores'!X172</f>
        <v>5115248.0829645712</v>
      </c>
      <c r="Z272" s="20">
        <f>'Net Zero 2070 - Valores'!Y172</f>
        <v>5124591.4202472288</v>
      </c>
      <c r="AA272" s="20">
        <f>'Net Zero 2070 - Valores'!Z172</f>
        <v>5132437.266255307</v>
      </c>
      <c r="AB272" s="20">
        <f>'Net Zero 2070 - Valores'!AA172</f>
        <v>5138799.0662428979</v>
      </c>
      <c r="AC272" s="20">
        <f>'Net Zero 2070 - Valores'!AB172</f>
        <v>5143671.0842196094</v>
      </c>
      <c r="AD272" s="20">
        <f>'Net Zero 2070 - Valores'!AC172</f>
        <v>5147066.2377099916</v>
      </c>
      <c r="AE272" s="20">
        <f>'Net Zero 2070 - Valores'!AD172</f>
        <v>5149009.2592708571</v>
      </c>
      <c r="AF272" s="20">
        <f>'Net Zero 2070 - Valores'!AE172</f>
        <v>5149490.4119375963</v>
      </c>
      <c r="AG272" s="20">
        <f>'Net Zero 2070 - Valores'!AF172</f>
        <v>5148537.8949052282</v>
      </c>
      <c r="AH272" s="20">
        <f>'Net Zero 2070 - Valores'!AG172</f>
        <v>5146181.8912487905</v>
      </c>
      <c r="AI272" s="20">
        <f>'Net Zero 2070 - Valores'!AH172</f>
        <v>5142421.4609485036</v>
      </c>
      <c r="AJ272" s="20">
        <f>'Net Zero 2070 - Valores'!AI172</f>
        <v>5137256.7708229115</v>
      </c>
      <c r="AK272" s="20">
        <f>'Net Zero 2070 - Valores'!AJ172</f>
        <v>5130689.0971838478</v>
      </c>
      <c r="AL272" s="20">
        <f>'Net Zero 2070 - Valores'!AK172</f>
        <v>5122720.8270703563</v>
      </c>
      <c r="AM272" s="20">
        <f>'Net Zero 2070 - Valores'!AL172</f>
        <v>5113355.4580551796</v>
      </c>
      <c r="AN272" s="20">
        <f>'Net Zero 2070 - Valores'!AM172</f>
        <v>5102597.5966198761</v>
      </c>
      <c r="AO272" s="20">
        <f>'Net Zero 2070 - Valores'!AN172</f>
        <v>5090452.9550972059</v>
      </c>
      <c r="AP272" s="20">
        <f>'Net Zero 2070 - Valores'!AO172</f>
        <v>5076928.3471819246</v>
      </c>
      <c r="AQ272" s="20">
        <f>'Net Zero 2070 - Valores'!AP172</f>
        <v>5062031.6820137016</v>
      </c>
      <c r="AR272" s="20">
        <f>'Net Zero 2070 - Valores'!AQ172</f>
        <v>5045771.9568384402</v>
      </c>
      <c r="AS272" s="20">
        <f>'Net Zero 2070 - Valores'!AR172</f>
        <v>5028159.2482567606</v>
      </c>
      <c r="AT272" s="20">
        <f>'Net Zero 2070 - Valores'!AS172</f>
        <v>5009204.7020710036</v>
      </c>
      <c r="AU272" s="20">
        <f>'Net Zero 2070 - Valores'!AT172</f>
        <v>4988920.5217445809</v>
      </c>
      <c r="AV272" s="20">
        <f>'Net Zero 2070 - Valores'!AU172</f>
        <v>4967319.9554900127</v>
      </c>
      <c r="AW272" s="20">
        <f>'Net Zero 2070 - Valores'!AV172</f>
        <v>4944417.28200443</v>
      </c>
      <c r="AX272" s="20">
        <f>'Net Zero 2070 - Valores'!AW172</f>
        <v>4920227.7948737843</v>
      </c>
      <c r="AY272" s="20">
        <f>'Net Zero 2070 - Valores'!AX172</f>
        <v>4894767.7856693491</v>
      </c>
      <c r="AZ272" s="20">
        <f>'Net Zero 2070 - Valores'!AY172</f>
        <v>4868054.5257624583</v>
      </c>
      <c r="BA272" s="20">
        <f>'Net Zero 2070 - Valores'!AZ172</f>
        <v>4840106.2468857476</v>
      </c>
      <c r="BB272" s="20">
        <f>'Net Zero 2070 - Valores'!BA172</f>
        <v>4810942.1204713359</v>
      </c>
    </row>
    <row r="287" spans="1:1">
      <c r="A287" t="s">
        <v>25</v>
      </c>
    </row>
    <row r="289" spans="1:54">
      <c r="B289">
        <v>2018</v>
      </c>
      <c r="C289">
        <v>2019</v>
      </c>
      <c r="D289">
        <v>2020</v>
      </c>
      <c r="E289">
        <v>2021</v>
      </c>
      <c r="F289">
        <v>2022</v>
      </c>
      <c r="G289">
        <v>2023</v>
      </c>
      <c r="H289">
        <v>2024</v>
      </c>
      <c r="I289">
        <v>2025</v>
      </c>
      <c r="J289">
        <v>2026</v>
      </c>
      <c r="K289">
        <v>2027</v>
      </c>
      <c r="L289">
        <v>2028</v>
      </c>
      <c r="M289">
        <v>2029</v>
      </c>
      <c r="N289">
        <v>2030</v>
      </c>
      <c r="O289">
        <v>2031</v>
      </c>
      <c r="P289">
        <v>2032</v>
      </c>
      <c r="Q289">
        <v>2033</v>
      </c>
      <c r="R289">
        <v>2034</v>
      </c>
      <c r="S289">
        <v>2035</v>
      </c>
      <c r="T289">
        <v>2036</v>
      </c>
      <c r="U289">
        <v>2037</v>
      </c>
      <c r="V289">
        <v>2038</v>
      </c>
      <c r="W289">
        <v>2039</v>
      </c>
      <c r="X289">
        <v>2040</v>
      </c>
      <c r="Y289">
        <v>2041</v>
      </c>
      <c r="Z289">
        <v>2042</v>
      </c>
      <c r="AA289">
        <v>2043</v>
      </c>
      <c r="AB289">
        <v>2044</v>
      </c>
      <c r="AC289">
        <v>2045</v>
      </c>
      <c r="AD289">
        <v>2046</v>
      </c>
      <c r="AE289">
        <v>2047</v>
      </c>
      <c r="AF289">
        <v>2048</v>
      </c>
      <c r="AG289">
        <v>2049</v>
      </c>
      <c r="AH289">
        <v>2050</v>
      </c>
      <c r="AI289">
        <v>2051</v>
      </c>
      <c r="AJ289">
        <v>2052</v>
      </c>
      <c r="AK289">
        <v>2053</v>
      </c>
      <c r="AL289">
        <v>2054</v>
      </c>
      <c r="AM289">
        <v>2055</v>
      </c>
      <c r="AN289">
        <v>2056</v>
      </c>
      <c r="AO289">
        <v>2057</v>
      </c>
      <c r="AP289">
        <v>2058</v>
      </c>
      <c r="AQ289">
        <v>2059</v>
      </c>
      <c r="AR289">
        <v>2060</v>
      </c>
      <c r="AS289">
        <v>2061</v>
      </c>
      <c r="AT289">
        <v>2062</v>
      </c>
      <c r="AU289">
        <v>2063</v>
      </c>
      <c r="AV289">
        <v>2064</v>
      </c>
      <c r="AW289">
        <v>2065</v>
      </c>
      <c r="AX289">
        <v>2066</v>
      </c>
      <c r="AY289">
        <v>2067</v>
      </c>
      <c r="AZ289">
        <v>2068</v>
      </c>
      <c r="BA289">
        <v>2069</v>
      </c>
      <c r="BB289">
        <v>2070</v>
      </c>
    </row>
    <row r="290" spans="1:54">
      <c r="A290" t="s">
        <v>17</v>
      </c>
      <c r="B290">
        <f>'[1]Calibración Agricultura-OseMOSY'!M352</f>
        <v>1.3110481641332572</v>
      </c>
      <c r="C290">
        <f>'[1]Calibración Agricultura-OseMOSY'!N352</f>
        <v>1.4842274441059415</v>
      </c>
      <c r="D290">
        <f>'[1]Calibración Agricultura-OseMOSY'!O352</f>
        <v>1.4904615321154371</v>
      </c>
      <c r="E290">
        <f>'[1]Calibración Agricultura-OseMOSY'!P352</f>
        <v>1.3454671170381349</v>
      </c>
      <c r="F290">
        <f>'[1]Calibración Agricultura-OseMOSY'!Q352</f>
        <v>1.3454671170381349</v>
      </c>
      <c r="G290">
        <f>'[1]Calibración Agricultura-OseMOSY'!R352</f>
        <v>1.3454671170381349</v>
      </c>
      <c r="H290">
        <f>'[1]Calibración Agricultura-OseMOSY'!S352</f>
        <v>1.3454671170381349</v>
      </c>
      <c r="I290">
        <f>'[1]Calibración Agricultura-OseMOSY'!T352</f>
        <v>1.3454671170381349</v>
      </c>
      <c r="J290">
        <f>'[1]Calibración Agricultura-OseMOSY'!U352</f>
        <v>1.3454671170381349</v>
      </c>
      <c r="K290">
        <f>'[1]Calibración Agricultura-OseMOSY'!V352</f>
        <v>1.3454671170381349</v>
      </c>
      <c r="L290">
        <f>'[1]Calibración Agricultura-OseMOSY'!W352</f>
        <v>1.3454671170381349</v>
      </c>
      <c r="M290">
        <f>'[1]Calibración Agricultura-OseMOSY'!X352</f>
        <v>1.3454671170381349</v>
      </c>
      <c r="N290">
        <f>'[1]Calibración Agricultura-OseMOSY'!Y352</f>
        <v>1.3454671170381349</v>
      </c>
      <c r="O290">
        <f>'[1]Calibración Agricultura-OseMOSY'!Z352</f>
        <v>1.3454671170381349</v>
      </c>
      <c r="P290">
        <f>'[1]Calibración Agricultura-OseMOSY'!AA352</f>
        <v>1.3454671170381349</v>
      </c>
      <c r="Q290">
        <f>'[1]Calibración Agricultura-OseMOSY'!AB352</f>
        <v>1.3454671170381349</v>
      </c>
      <c r="R290">
        <f>'[1]Calibración Agricultura-OseMOSY'!AC352</f>
        <v>1.3454671170381349</v>
      </c>
      <c r="S290">
        <f>'[1]Calibración Agricultura-OseMOSY'!AD352</f>
        <v>1.3454671170381349</v>
      </c>
      <c r="T290">
        <f>'[1]Calibración Agricultura-OseMOSY'!AE352</f>
        <v>1.3454671170381349</v>
      </c>
      <c r="U290">
        <f>'[1]Calibración Agricultura-OseMOSY'!AF352</f>
        <v>1.3454671170381349</v>
      </c>
      <c r="V290">
        <f>'[1]Calibración Agricultura-OseMOSY'!AG352</f>
        <v>1.3454671170381349</v>
      </c>
      <c r="W290">
        <f>'[1]Calibración Agricultura-OseMOSY'!AH352</f>
        <v>1.3454671170381349</v>
      </c>
      <c r="X290">
        <f>'[1]Calibración Agricultura-OseMOSY'!AI352</f>
        <v>1.3454671170381349</v>
      </c>
      <c r="Y290">
        <f>'[1]Calibración Agricultura-OseMOSY'!AJ352</f>
        <v>1.3454671170381349</v>
      </c>
      <c r="Z290">
        <f>'[1]Calibración Agricultura-OseMOSY'!AK352</f>
        <v>1.3454671170381349</v>
      </c>
      <c r="AA290">
        <f>'[1]Calibración Agricultura-OseMOSY'!AL352</f>
        <v>1.3454671170381349</v>
      </c>
      <c r="AB290">
        <f>'[1]Calibración Agricultura-OseMOSY'!AM352</f>
        <v>1.3454671170381349</v>
      </c>
      <c r="AC290">
        <f>'[1]Calibración Agricultura-OseMOSY'!AN352</f>
        <v>1.3454671170381349</v>
      </c>
      <c r="AD290">
        <f>'[1]Calibración Agricultura-OseMOSY'!AO352</f>
        <v>1.3454671170381349</v>
      </c>
      <c r="AE290">
        <f>'[1]Calibración Agricultura-OseMOSY'!AP352</f>
        <v>1.3454671170381349</v>
      </c>
      <c r="AF290">
        <f>'[1]Calibración Agricultura-OseMOSY'!AQ352</f>
        <v>1.3454671170381349</v>
      </c>
      <c r="AG290">
        <f>'[1]Calibración Agricultura-OseMOSY'!AR352</f>
        <v>1.3454671170381349</v>
      </c>
      <c r="AH290">
        <f>'[1]Calibración Agricultura-OseMOSY'!AS352</f>
        <v>1.3454671170381349</v>
      </c>
      <c r="AI290">
        <f>'[1]Calibración Agricultura-OseMOSY'!AT352</f>
        <v>1.3454671170381349</v>
      </c>
      <c r="AJ290">
        <f>'[1]Calibración Agricultura-OseMOSY'!AU352</f>
        <v>1.3454671170381349</v>
      </c>
      <c r="AK290">
        <f>'[1]Calibración Agricultura-OseMOSY'!AV352</f>
        <v>1.3454671170381349</v>
      </c>
      <c r="AL290">
        <f>'[1]Calibración Agricultura-OseMOSY'!AW352</f>
        <v>1.3454671170381349</v>
      </c>
      <c r="AM290">
        <f>'[1]Calibración Agricultura-OseMOSY'!AX352</f>
        <v>1.3454671170381349</v>
      </c>
      <c r="AN290">
        <f>'[1]Calibración Agricultura-OseMOSY'!AY352</f>
        <v>1.3454671170381349</v>
      </c>
      <c r="AO290">
        <f>'[1]Calibración Agricultura-OseMOSY'!AZ352</f>
        <v>1.3454671170381349</v>
      </c>
      <c r="AP290">
        <f>'[1]Calibración Agricultura-OseMOSY'!BA352</f>
        <v>1.3454671170381349</v>
      </c>
      <c r="AQ290">
        <f>'[1]Calibración Agricultura-OseMOSY'!BB352</f>
        <v>1.3454671170381349</v>
      </c>
      <c r="AR290">
        <f>'[1]Calibración Agricultura-OseMOSY'!BC352</f>
        <v>1.3454671170381349</v>
      </c>
      <c r="AS290">
        <f>'[1]Calibración Agricultura-OseMOSY'!BD352</f>
        <v>1.3454671170381349</v>
      </c>
      <c r="AT290">
        <f>'[1]Calibración Agricultura-OseMOSY'!BE352</f>
        <v>1.3454671170381349</v>
      </c>
      <c r="AU290">
        <f>'[1]Calibración Agricultura-OseMOSY'!BF352</f>
        <v>1.3454671170381349</v>
      </c>
      <c r="AV290">
        <f>'[1]Calibración Agricultura-OseMOSY'!BG352</f>
        <v>1.3454671170381349</v>
      </c>
      <c r="AW290">
        <f>'[1]Calibración Agricultura-OseMOSY'!BH352</f>
        <v>1.3454671170381349</v>
      </c>
      <c r="AX290">
        <f>'[1]Calibración Agricultura-OseMOSY'!BI352</f>
        <v>1.3454671170381349</v>
      </c>
      <c r="AY290">
        <f>'[1]Calibración Agricultura-OseMOSY'!BJ352</f>
        <v>1.3454671170381349</v>
      </c>
      <c r="AZ290">
        <f>'[1]Calibración Agricultura-OseMOSY'!BK352</f>
        <v>1.3454671170381349</v>
      </c>
      <c r="BA290">
        <f>'[1]Calibración Agricultura-OseMOSY'!BL352</f>
        <v>1.3454671170381349</v>
      </c>
      <c r="BB290">
        <f>'[1]Calibración Agricultura-OseMOSY'!BM352</f>
        <v>1.3454671170381349</v>
      </c>
    </row>
    <row r="291" spans="1:54">
      <c r="A291" t="s">
        <v>18</v>
      </c>
      <c r="B291">
        <v>1.3110481641332572</v>
      </c>
      <c r="C291">
        <v>1.4842274441059415</v>
      </c>
      <c r="D291">
        <v>1.4904615321154371</v>
      </c>
      <c r="E291">
        <v>1.3454671170381349</v>
      </c>
      <c r="F291" s="20">
        <f>'Políticas anunciadas - Valores'!F172</f>
        <v>1.3454671170381349</v>
      </c>
      <c r="G291" s="20">
        <f>'Políticas anunciadas - Valores'!G172</f>
        <v>1.3454671170381349</v>
      </c>
      <c r="H291" s="20">
        <f>'Políticas anunciadas - Valores'!H172</f>
        <v>1.3454671170381349</v>
      </c>
      <c r="I291" s="20">
        <f>'Políticas anunciadas - Valores'!I172</f>
        <v>1.3454671170381349</v>
      </c>
      <c r="J291" s="20">
        <f>'Políticas anunciadas - Valores'!J172</f>
        <v>1.3454671170381349</v>
      </c>
      <c r="K291" s="20">
        <f>'Políticas anunciadas - Valores'!K172</f>
        <v>1.3454671170381349</v>
      </c>
      <c r="L291" s="20">
        <f>'Políticas anunciadas - Valores'!L172</f>
        <v>1.3454671170381349</v>
      </c>
      <c r="M291" s="20">
        <f>'Políticas anunciadas - Valores'!M172</f>
        <v>1.3454671170381349</v>
      </c>
      <c r="N291" s="20">
        <f>'Políticas anunciadas - Valores'!N172</f>
        <v>1.3454671170381349</v>
      </c>
      <c r="O291" s="20">
        <f>'Políticas anunciadas - Valores'!O172</f>
        <v>1.3454671170381349</v>
      </c>
      <c r="P291" s="20">
        <f>'Políticas anunciadas - Valores'!P172</f>
        <v>1.3454671170381349</v>
      </c>
      <c r="Q291" s="20">
        <f>'Políticas anunciadas - Valores'!Q172</f>
        <v>1.3454671170381349</v>
      </c>
      <c r="R291" s="20">
        <f>'Políticas anunciadas - Valores'!R172</f>
        <v>1.3454671170381349</v>
      </c>
      <c r="S291" s="20">
        <f>'Políticas anunciadas - Valores'!S172</f>
        <v>1.346139850596654</v>
      </c>
      <c r="T291" s="20">
        <f>'Políticas anunciadas - Valores'!T172</f>
        <v>1.346812584155173</v>
      </c>
      <c r="U291" s="20">
        <f>'Políticas anunciadas - Valores'!U172</f>
        <v>1.3474853177136923</v>
      </c>
      <c r="V291" s="20">
        <f>'Políticas anunciadas - Valores'!V172</f>
        <v>1.3481580512722111</v>
      </c>
      <c r="W291" s="20">
        <f>'Políticas anunciadas - Valores'!W172</f>
        <v>1.3488307848307302</v>
      </c>
      <c r="X291" s="20">
        <f>'Políticas anunciadas - Valores'!X172</f>
        <v>1.3495035183892492</v>
      </c>
      <c r="Y291" s="20">
        <f>'Políticas anunciadas - Valores'!Y172</f>
        <v>1.3501762519477685</v>
      </c>
      <c r="Z291" s="20">
        <f>'Políticas anunciadas - Valores'!Z172</f>
        <v>1.3508489855062875</v>
      </c>
      <c r="AA291" s="20">
        <f>'Políticas anunciadas - Valores'!AA172</f>
        <v>1.3515217190648066</v>
      </c>
      <c r="AB291" s="20">
        <f>'Políticas anunciadas - Valores'!AB172</f>
        <v>1.3521944526233254</v>
      </c>
      <c r="AC291" s="20">
        <f>'Políticas anunciadas - Valores'!AC172</f>
        <v>1.3528671861818446</v>
      </c>
      <c r="AD291" s="20">
        <f>'Políticas anunciadas - Valores'!AD172</f>
        <v>1.3535399197403637</v>
      </c>
      <c r="AE291" s="20">
        <f>'Políticas anunciadas - Valores'!AE172</f>
        <v>1.3542126532988827</v>
      </c>
      <c r="AF291" s="20">
        <f>'Políticas anunciadas - Valores'!AF172</f>
        <v>1.3548853868574018</v>
      </c>
      <c r="AG291" s="20">
        <f>'Políticas anunciadas - Valores'!AG172</f>
        <v>1.3555581204159211</v>
      </c>
      <c r="AH291" s="20">
        <f>'Políticas anunciadas - Valores'!AH172</f>
        <v>1.3562308539744401</v>
      </c>
      <c r="AI291" s="20">
        <f>'Políticas anunciadas - Valores'!AI172</f>
        <v>1.3569035875329589</v>
      </c>
      <c r="AJ291" s="20">
        <f>'Políticas anunciadas - Valores'!AJ172</f>
        <v>1.357576321091478</v>
      </c>
      <c r="AK291" s="20">
        <f>'Políticas anunciadas - Valores'!AK172</f>
        <v>1.3582490546499972</v>
      </c>
      <c r="AL291" s="20">
        <f>'Políticas anunciadas - Valores'!AL172</f>
        <v>1.3589217882085163</v>
      </c>
      <c r="AM291" s="20">
        <f>'Políticas anunciadas - Valores'!AM172</f>
        <v>1.3595945217670353</v>
      </c>
      <c r="AN291" s="20">
        <f>'Políticas anunciadas - Valores'!AN172</f>
        <v>1.3602672553255544</v>
      </c>
      <c r="AO291" s="20">
        <f>'Políticas anunciadas - Valores'!AO172</f>
        <v>1.3609399888840736</v>
      </c>
      <c r="AP291" s="20">
        <f>'Políticas anunciadas - Valores'!AP172</f>
        <v>1.3616127224425925</v>
      </c>
      <c r="AQ291" s="20">
        <f>'Políticas anunciadas - Valores'!AQ172</f>
        <v>1.3622854560011115</v>
      </c>
      <c r="AR291" s="20">
        <f>'Políticas anunciadas - Valores'!AR172</f>
        <v>1.3629581895596306</v>
      </c>
      <c r="AS291" s="20">
        <f>'Políticas anunciadas - Valores'!AS172</f>
        <v>1.3636309231181498</v>
      </c>
      <c r="AT291" s="20">
        <f>'Políticas anunciadas - Valores'!AT172</f>
        <v>1.3643036566766689</v>
      </c>
      <c r="AU291" s="20">
        <f>'Políticas anunciadas - Valores'!AU172</f>
        <v>1.3649763902351879</v>
      </c>
      <c r="AV291" s="20">
        <f>'Políticas anunciadas - Valores'!AV172</f>
        <v>1.3656491237937067</v>
      </c>
      <c r="AW291" s="20">
        <f>'Políticas anunciadas - Valores'!AW172</f>
        <v>1.3663218573522262</v>
      </c>
      <c r="AX291" s="20">
        <f>'Políticas anunciadas - Valores'!AX172</f>
        <v>1.366994590910745</v>
      </c>
      <c r="AY291" s="20">
        <f>'Políticas anunciadas - Valores'!AY172</f>
        <v>1.3676673244692641</v>
      </c>
      <c r="AZ291" s="20">
        <f>'Políticas anunciadas - Valores'!AZ172</f>
        <v>1.3683400580277831</v>
      </c>
      <c r="BA291" s="20">
        <f>'Políticas anunciadas - Valores'!BA172</f>
        <v>1.3690127915863024</v>
      </c>
      <c r="BB291" s="20">
        <f>'Políticas anunciadas - Valores'!BB172</f>
        <v>1.3696855251448214</v>
      </c>
    </row>
    <row r="292" spans="1:54">
      <c r="A292" t="s">
        <v>19</v>
      </c>
      <c r="B292">
        <v>1.3110481641332572</v>
      </c>
      <c r="C292">
        <v>1.4842274441059415</v>
      </c>
      <c r="D292">
        <v>1.4904615321154371</v>
      </c>
      <c r="E292">
        <v>1.3454671170381349</v>
      </c>
      <c r="F292" s="20">
        <f>'Net Zero 2050 - Valores'!F172</f>
        <v>1.3454671170381349</v>
      </c>
      <c r="G292" s="20">
        <f>'Net Zero 2050 - Valores'!G172</f>
        <v>1.3454671170381349</v>
      </c>
      <c r="H292" s="20">
        <f>'Net Zero 2050 - Valores'!H172</f>
        <v>1.3454671170381349</v>
      </c>
      <c r="I292" s="20">
        <f>'Net Zero 2050 - Valores'!I172</f>
        <v>1.3454671170381349</v>
      </c>
      <c r="J292" s="20">
        <f>'Net Zero 2050 - Valores'!J172</f>
        <v>1.3454671170381349</v>
      </c>
      <c r="K292" s="20">
        <f>'Net Zero 2050 - Valores'!K172</f>
        <v>1.3454671170381349</v>
      </c>
      <c r="L292" s="20">
        <f>'Net Zero 2050 - Valores'!L172</f>
        <v>1.3454671170381349</v>
      </c>
      <c r="M292" s="20">
        <f>'Net Zero 2050 - Valores'!M172</f>
        <v>1.3454671170381349</v>
      </c>
      <c r="N292" s="20">
        <f>'Net Zero 2050 - Valores'!N172</f>
        <v>1.3454671170381349</v>
      </c>
      <c r="O292" s="20">
        <f>'Net Zero 2050 - Valores'!O172</f>
        <v>1.3454671170381349</v>
      </c>
      <c r="P292" s="20">
        <f>'Net Zero 2050 - Valores'!P172</f>
        <v>1.3454671170381349</v>
      </c>
      <c r="Q292" s="20">
        <f>'Net Zero 2050 - Valores'!Q172</f>
        <v>1.3454671170381349</v>
      </c>
      <c r="R292" s="20">
        <f>'Net Zero 2050 - Valores'!R172</f>
        <v>1.3454671170381349</v>
      </c>
      <c r="S292" s="20">
        <f>'Net Zero 2050 - Valores'!S172</f>
        <v>1.3464089440200615</v>
      </c>
      <c r="T292" s="20">
        <f>'Net Zero 2050 - Valores'!T172</f>
        <v>1.3473507710019883</v>
      </c>
      <c r="U292" s="20">
        <f>'Net Zero 2050 - Valores'!U172</f>
        <v>1.3482925979839151</v>
      </c>
      <c r="V292" s="20">
        <f>'Net Zero 2050 - Valores'!V172</f>
        <v>1.3492344249658417</v>
      </c>
      <c r="W292" s="20">
        <f>'Net Zero 2050 - Valores'!W172</f>
        <v>1.3501762519477685</v>
      </c>
      <c r="X292" s="20">
        <f>'Net Zero 2050 - Valores'!X172</f>
        <v>1.351118078929695</v>
      </c>
      <c r="Y292" s="20">
        <f>'Net Zero 2050 - Valores'!Y172</f>
        <v>1.3520599059116216</v>
      </c>
      <c r="Z292" s="20">
        <f>'Net Zero 2050 - Valores'!Z172</f>
        <v>1.3530017328935486</v>
      </c>
      <c r="AA292" s="20">
        <f>'Net Zero 2050 - Valores'!AA172</f>
        <v>1.3539435598754752</v>
      </c>
      <c r="AB292" s="20">
        <f>'Net Zero 2050 - Valores'!AB172</f>
        <v>1.3548853868574018</v>
      </c>
      <c r="AC292" s="20">
        <f>'Net Zero 2050 - Valores'!AC172</f>
        <v>1.3558272138393286</v>
      </c>
      <c r="AD292" s="20">
        <f>'Net Zero 2050 - Valores'!AD172</f>
        <v>1.3567690408212552</v>
      </c>
      <c r="AE292" s="20">
        <f>'Net Zero 2050 - Valores'!AE172</f>
        <v>1.3577108678031822</v>
      </c>
      <c r="AF292" s="20">
        <f>'Net Zero 2050 - Valores'!AF172</f>
        <v>1.3586526947851087</v>
      </c>
      <c r="AG292" s="20">
        <f>'Net Zero 2050 - Valores'!AG172</f>
        <v>1.3595945217670353</v>
      </c>
      <c r="AH292" s="20">
        <f>'Net Zero 2050 - Valores'!AH172</f>
        <v>1.359829978512517</v>
      </c>
      <c r="AI292" s="20">
        <f>'Net Zero 2050 - Valores'!AI172</f>
        <v>1.3600654352579988</v>
      </c>
      <c r="AJ292" s="20">
        <f>'Net Zero 2050 - Valores'!AJ172</f>
        <v>1.3603008920034805</v>
      </c>
      <c r="AK292" s="20">
        <f>'Net Zero 2050 - Valores'!AK172</f>
        <v>1.3605363487489621</v>
      </c>
      <c r="AL292" s="20">
        <f>'Net Zero 2050 - Valores'!AL172</f>
        <v>1.3607718054944435</v>
      </c>
      <c r="AM292" s="20">
        <f>'Net Zero 2050 - Valores'!AM172</f>
        <v>1.3610072622399254</v>
      </c>
      <c r="AN292" s="20">
        <f>'Net Zero 2050 - Valores'!AN172</f>
        <v>1.3612427189854071</v>
      </c>
      <c r="AO292" s="20">
        <f>'Net Zero 2050 - Valores'!AO172</f>
        <v>1.3614781757308887</v>
      </c>
      <c r="AP292" s="20">
        <f>'Net Zero 2050 - Valores'!AP172</f>
        <v>1.3617136324763706</v>
      </c>
      <c r="AQ292" s="20">
        <f>'Net Zero 2050 - Valores'!AQ172</f>
        <v>1.3619490892218522</v>
      </c>
      <c r="AR292" s="20">
        <f>'Net Zero 2050 - Valores'!AR172</f>
        <v>1.3621845459673336</v>
      </c>
      <c r="AS292" s="20">
        <f>'Net Zero 2050 - Valores'!AS172</f>
        <v>1.3624200027128153</v>
      </c>
      <c r="AT292" s="20">
        <f>'Net Zero 2050 - Valores'!AT172</f>
        <v>1.3626554594582971</v>
      </c>
      <c r="AU292" s="20">
        <f>'Net Zero 2050 - Valores'!AU172</f>
        <v>1.3628909162037788</v>
      </c>
      <c r="AV292" s="20">
        <f>'Net Zero 2050 - Valores'!AV172</f>
        <v>1.3631263729492604</v>
      </c>
      <c r="AW292" s="20">
        <f>'Net Zero 2050 - Valores'!AW172</f>
        <v>1.3633618296947423</v>
      </c>
      <c r="AX292" s="20">
        <f>'Net Zero 2050 - Valores'!AX172</f>
        <v>1.3635972864402239</v>
      </c>
      <c r="AY292" s="20">
        <f>'Net Zero 2050 - Valores'!AY172</f>
        <v>1.3638327431857054</v>
      </c>
      <c r="AZ292" s="20">
        <f>'Net Zero 2050 - Valores'!AZ172</f>
        <v>1.3640681999311872</v>
      </c>
      <c r="BA292" s="20">
        <f>'Net Zero 2050 - Valores'!BA172</f>
        <v>1.3643036566766689</v>
      </c>
      <c r="BB292" s="20">
        <f>'Net Zero 2050 - Valores'!BB172</f>
        <v>1.3645391134221505</v>
      </c>
    </row>
    <row r="293" spans="1:54">
      <c r="A293" t="s">
        <v>20</v>
      </c>
      <c r="B293">
        <v>1.3110481641332572</v>
      </c>
      <c r="C293">
        <v>1.4842274441059415</v>
      </c>
      <c r="D293">
        <v>1.4904615321154371</v>
      </c>
      <c r="E293">
        <v>1.3454671170381349</v>
      </c>
      <c r="F293" s="20">
        <f>'Net Zero 2070 - Valores'!E173</f>
        <v>1.3454671170381349</v>
      </c>
      <c r="G293" s="20">
        <f>'Net Zero 2070 - Valores'!F173</f>
        <v>1.3454671170381349</v>
      </c>
      <c r="H293" s="20">
        <f>'Net Zero 2070 - Valores'!G173</f>
        <v>1.3454671170381349</v>
      </c>
      <c r="I293" s="20">
        <f>'Net Zero 2070 - Valores'!H173</f>
        <v>1.3454671170381349</v>
      </c>
      <c r="J293" s="20">
        <f>'Net Zero 2070 - Valores'!I173</f>
        <v>1.3454671170381349</v>
      </c>
      <c r="K293" s="20">
        <f>'Net Zero 2070 - Valores'!J173</f>
        <v>1.3454671170381349</v>
      </c>
      <c r="L293" s="20">
        <f>'Net Zero 2070 - Valores'!K173</f>
        <v>1.3454671170381349</v>
      </c>
      <c r="M293" s="20">
        <f>'Net Zero 2070 - Valores'!L173</f>
        <v>1.3454671170381349</v>
      </c>
      <c r="N293" s="20">
        <f>'Net Zero 2070 - Valores'!M173</f>
        <v>1.3454671170381349</v>
      </c>
      <c r="O293" s="20">
        <f>'Net Zero 2070 - Valores'!N173</f>
        <v>1.3454671170381349</v>
      </c>
      <c r="P293" s="20">
        <f>'Net Zero 2070 - Valores'!O173</f>
        <v>1.3454671170381349</v>
      </c>
      <c r="Q293" s="20">
        <f>'Net Zero 2070 - Valores'!P173</f>
        <v>1.3454671170381349</v>
      </c>
      <c r="R293" s="20">
        <f>'Net Zero 2070 - Valores'!Q173</f>
        <v>1.3454671170381349</v>
      </c>
      <c r="S293" s="20">
        <f>'Net Zero 2070 - Valores'!R173</f>
        <v>1.3454671170381349</v>
      </c>
      <c r="T293" s="20">
        <f>'Net Zero 2070 - Valores'!S173</f>
        <v>1.3462743973083577</v>
      </c>
      <c r="U293" s="20">
        <f>'Net Zero 2070 - Valores'!T173</f>
        <v>1.3470816775785808</v>
      </c>
      <c r="V293" s="20">
        <f>'Net Zero 2070 - Valores'!U173</f>
        <v>1.3478889578488036</v>
      </c>
      <c r="W293" s="20">
        <f>'Net Zero 2070 - Valores'!V173</f>
        <v>1.3486962381190264</v>
      </c>
      <c r="X293" s="20">
        <f>'Net Zero 2070 - Valores'!W173</f>
        <v>1.3495035183892492</v>
      </c>
      <c r="Y293" s="20">
        <f>'Net Zero 2070 - Valores'!X173</f>
        <v>1.3503107986594722</v>
      </c>
      <c r="Z293" s="20">
        <f>'Net Zero 2070 - Valores'!Y173</f>
        <v>1.351118078929695</v>
      </c>
      <c r="AA293" s="20">
        <f>'Net Zero 2070 - Valores'!Z173</f>
        <v>1.3519253591999179</v>
      </c>
      <c r="AB293" s="20">
        <f>'Net Zero 2070 - Valores'!AA173</f>
        <v>1.3527326394701409</v>
      </c>
      <c r="AC293" s="20">
        <f>'Net Zero 2070 - Valores'!AB173</f>
        <v>1.3535399197403637</v>
      </c>
      <c r="AD293" s="20">
        <f>'Net Zero 2070 - Valores'!AC173</f>
        <v>1.3543472000105865</v>
      </c>
      <c r="AE293" s="20">
        <f>'Net Zero 2070 - Valores'!AD173</f>
        <v>1.3551544802808095</v>
      </c>
      <c r="AF293" s="20">
        <f>'Net Zero 2070 - Valores'!AE173</f>
        <v>1.3559617605510323</v>
      </c>
      <c r="AG293" s="20">
        <f>'Net Zero 2070 - Valores'!AF173</f>
        <v>1.3567690408212552</v>
      </c>
      <c r="AH293" s="20">
        <f>'Net Zero 2070 - Valores'!AG173</f>
        <v>1.357576321091478</v>
      </c>
      <c r="AI293" s="20">
        <f>'Net Zero 2070 - Valores'!AH173</f>
        <v>1.358383601361701</v>
      </c>
      <c r="AJ293" s="20">
        <f>'Net Zero 2070 - Valores'!AI173</f>
        <v>1.3591908816319238</v>
      </c>
      <c r="AK293" s="20">
        <f>'Net Zero 2070 - Valores'!AJ173</f>
        <v>1.3599981619021466</v>
      </c>
      <c r="AL293" s="20">
        <f>'Net Zero 2070 - Valores'!AK173</f>
        <v>1.3608054421723699</v>
      </c>
      <c r="AM293" s="20">
        <f>'Net Zero 2070 - Valores'!AL173</f>
        <v>1.3616127224425925</v>
      </c>
      <c r="AN293" s="20">
        <f>'Net Zero 2070 - Valores'!AM173</f>
        <v>1.3624200027128153</v>
      </c>
      <c r="AO293" s="20">
        <f>'Net Zero 2070 - Valores'!AN173</f>
        <v>1.3632272829830385</v>
      </c>
      <c r="AP293" s="20">
        <f>'Net Zero 2070 - Valores'!AO173</f>
        <v>1.3640345632532613</v>
      </c>
      <c r="AQ293" s="20">
        <f>'Net Zero 2070 - Valores'!AP173</f>
        <v>1.3648418435234839</v>
      </c>
      <c r="AR293" s="20">
        <f>'Net Zero 2070 - Valores'!AQ173</f>
        <v>1.3656491237937067</v>
      </c>
      <c r="AS293" s="20">
        <f>'Net Zero 2070 - Valores'!AR173</f>
        <v>1.36645640406393</v>
      </c>
      <c r="AT293" s="20">
        <f>'Net Zero 2070 - Valores'!AS173</f>
        <v>1.3672636843341528</v>
      </c>
      <c r="AU293" s="20">
        <f>'Net Zero 2070 - Valores'!AT173</f>
        <v>1.3680709646043756</v>
      </c>
      <c r="AV293" s="20">
        <f>'Net Zero 2070 - Valores'!AU173</f>
        <v>1.3688782448745986</v>
      </c>
      <c r="AW293" s="20">
        <f>'Net Zero 2070 - Valores'!AV173</f>
        <v>1.3696855251448214</v>
      </c>
      <c r="AX293" s="20">
        <f>'Net Zero 2070 - Valores'!AW173</f>
        <v>1.3704928054150443</v>
      </c>
      <c r="AY293" s="20">
        <f>'Net Zero 2070 - Valores'!AX173</f>
        <v>1.3713000856852673</v>
      </c>
      <c r="AZ293" s="20">
        <f>'Net Zero 2070 - Valores'!AY173</f>
        <v>1.3721073659554901</v>
      </c>
      <c r="BA293" s="20">
        <f>'Net Zero 2070 - Valores'!AZ173</f>
        <v>1.3729146462257129</v>
      </c>
      <c r="BB293" s="20">
        <f>'Net Zero 2070 - Valores'!BA173</f>
        <v>1.3737219264959357</v>
      </c>
    </row>
    <row r="308" spans="1:54">
      <c r="A308" t="s">
        <v>26</v>
      </c>
    </row>
    <row r="310" spans="1:54">
      <c r="B310">
        <v>2018</v>
      </c>
      <c r="C310">
        <v>2019</v>
      </c>
      <c r="D310">
        <v>2020</v>
      </c>
      <c r="E310">
        <v>2021</v>
      </c>
      <c r="F310">
        <v>2022</v>
      </c>
      <c r="G310">
        <v>2023</v>
      </c>
      <c r="H310">
        <v>2024</v>
      </c>
      <c r="I310">
        <v>2025</v>
      </c>
      <c r="J310">
        <v>2026</v>
      </c>
      <c r="K310">
        <v>2027</v>
      </c>
      <c r="L310">
        <v>2028</v>
      </c>
      <c r="M310">
        <v>2029</v>
      </c>
      <c r="N310">
        <v>2030</v>
      </c>
      <c r="O310">
        <v>2031</v>
      </c>
      <c r="P310">
        <v>2032</v>
      </c>
      <c r="Q310">
        <v>2033</v>
      </c>
      <c r="R310">
        <v>2034</v>
      </c>
      <c r="S310">
        <v>2035</v>
      </c>
      <c r="T310">
        <v>2036</v>
      </c>
      <c r="U310">
        <v>2037</v>
      </c>
      <c r="V310">
        <v>2038</v>
      </c>
      <c r="W310">
        <v>2039</v>
      </c>
      <c r="X310">
        <v>2040</v>
      </c>
      <c r="Y310">
        <v>2041</v>
      </c>
      <c r="Z310">
        <v>2042</v>
      </c>
      <c r="AA310">
        <v>2043</v>
      </c>
      <c r="AB310">
        <v>2044</v>
      </c>
      <c r="AC310">
        <v>2045</v>
      </c>
      <c r="AD310">
        <v>2046</v>
      </c>
      <c r="AE310">
        <v>2047</v>
      </c>
      <c r="AF310">
        <v>2048</v>
      </c>
      <c r="AG310">
        <v>2049</v>
      </c>
      <c r="AH310">
        <v>2050</v>
      </c>
      <c r="AI310">
        <v>2051</v>
      </c>
      <c r="AJ310">
        <v>2052</v>
      </c>
      <c r="AK310">
        <v>2053</v>
      </c>
      <c r="AL310">
        <v>2054</v>
      </c>
      <c r="AM310">
        <v>2055</v>
      </c>
      <c r="AN310">
        <v>2056</v>
      </c>
      <c r="AO310">
        <v>2057</v>
      </c>
      <c r="AP310">
        <v>2058</v>
      </c>
      <c r="AQ310">
        <v>2059</v>
      </c>
      <c r="AR310">
        <v>2060</v>
      </c>
      <c r="AS310">
        <v>2061</v>
      </c>
      <c r="AT310">
        <v>2062</v>
      </c>
      <c r="AU310">
        <v>2063</v>
      </c>
      <c r="AV310">
        <v>2064</v>
      </c>
      <c r="AW310">
        <v>2065</v>
      </c>
      <c r="AX310">
        <v>2066</v>
      </c>
      <c r="AY310">
        <v>2067</v>
      </c>
      <c r="AZ310">
        <v>2068</v>
      </c>
      <c r="BA310">
        <v>2069</v>
      </c>
      <c r="BB310">
        <v>2070</v>
      </c>
    </row>
    <row r="311" spans="1:54">
      <c r="A311" t="s">
        <v>17</v>
      </c>
      <c r="B311">
        <f>'[1]Calibración Agricultura-OseMOSY'!M343</f>
        <v>3.0943149999999999</v>
      </c>
      <c r="C311">
        <f>'[1]Calibración Agricultura-OseMOSY'!N343</f>
        <v>2.9013369999999998</v>
      </c>
      <c r="D311">
        <f>'[1]Calibración Agricultura-OseMOSY'!O343</f>
        <v>2.9091149999999999</v>
      </c>
      <c r="E311">
        <f>'[1]Calibración Agricultura-OseMOSY'!P343</f>
        <v>3.0226899999999999</v>
      </c>
      <c r="F311">
        <f>'[1]Calibración Agricultura-OseMOSY'!Q343</f>
        <v>3.0633248021131103</v>
      </c>
      <c r="G311">
        <f>'[1]Calibración Agricultura-OseMOSY'!R343</f>
        <v>3.1036130841336096</v>
      </c>
      <c r="H311">
        <f>'[1]Calibración Agricultura-OseMOSY'!S343</f>
        <v>3.1435308365612236</v>
      </c>
      <c r="I311">
        <f>'[1]Calibración Agricultura-OseMOSY'!T343</f>
        <v>3.1830705670696262</v>
      </c>
      <c r="J311">
        <f>'[1]Calibración Agricultura-OseMOSY'!U343</f>
        <v>3.222188002821432</v>
      </c>
      <c r="K311">
        <f>'[1]Calibración Agricultura-OseMOSY'!V343</f>
        <v>3.2608683294441305</v>
      </c>
      <c r="L311">
        <f>'[1]Calibración Agricultura-OseMOSY'!W343</f>
        <v>3.2990837912742843</v>
      </c>
      <c r="M311">
        <f>'[1]Calibración Agricultura-OseMOSY'!X343</f>
        <v>3.3368289393472943</v>
      </c>
      <c r="N311">
        <f>'[1]Calibración Agricultura-OseMOSY'!Y343</f>
        <v>3.3740613739073542</v>
      </c>
      <c r="O311">
        <f>'[1]Calibración Agricultura-OseMOSY'!Z343</f>
        <v>3.4107611721776423</v>
      </c>
      <c r="P311">
        <f>'[1]Calibración Agricultura-OseMOSY'!AA343</f>
        <v>3.4469026218564456</v>
      </c>
      <c r="Q311">
        <f>'[1]Calibración Agricultura-OseMOSY'!AB343</f>
        <v>3.4824559239186006</v>
      </c>
      <c r="R311">
        <f>'[1]Calibración Agricultura-OseMOSY'!AC343</f>
        <v>3.5174064342717433</v>
      </c>
      <c r="S311">
        <f>'[1]Calibración Agricultura-OseMOSY'!AD343</f>
        <v>3.5517286108943042</v>
      </c>
      <c r="T311">
        <f>'[1]Calibración Agricultura-OseMOSY'!AE343</f>
        <v>3.5854074691336302</v>
      </c>
      <c r="U311">
        <f>'[1]Calibración Agricultura-OseMOSY'!AF343</f>
        <v>3.6184142316454206</v>
      </c>
      <c r="V311">
        <f>'[1]Calibración Agricultura-OseMOSY'!AG343</f>
        <v>3.6507374896600417</v>
      </c>
      <c r="W311">
        <f>'[1]Calibración Agricultura-OseMOSY'!AH343</f>
        <v>3.6823559581595195</v>
      </c>
      <c r="X311">
        <f>'[1]Calibración Agricultura-OseMOSY'!AI343</f>
        <v>3.7132548227713444</v>
      </c>
      <c r="Y311">
        <f>'[1]Calibración Agricultura-OseMOSY'!AJ343</f>
        <v>3.743430167052209</v>
      </c>
      <c r="Z311">
        <f>'[1]Calibración Agricultura-OseMOSY'!AK343</f>
        <v>3.7728716039133428</v>
      </c>
      <c r="AA311">
        <f>'[1]Calibración Agricultura-OseMOSY'!AL343</f>
        <v>3.80156091337936</v>
      </c>
      <c r="AB311">
        <f>'[1]Calibración Agricultura-OseMOSY'!AM343</f>
        <v>3.8294943492870979</v>
      </c>
      <c r="AC311">
        <f>'[1]Calibración Agricultura-OseMOSY'!AN343</f>
        <v>3.8566536916611702</v>
      </c>
      <c r="AD311">
        <f>'[1]Calibración Agricultura-OseMOSY'!AO343</f>
        <v>3.8830343429376959</v>
      </c>
      <c r="AE311">
        <f>'[1]Calibración Agricultura-OseMOSY'!AP343</f>
        <v>3.9086405601202681</v>
      </c>
      <c r="AF311">
        <f>'[1]Calibración Agricultura-OseMOSY'!AQ343</f>
        <v>3.9334503770703391</v>
      </c>
      <c r="AG311">
        <f>'[1]Calibración Agricultura-OseMOSY'!AR343</f>
        <v>3.9574704347135157</v>
      </c>
      <c r="AH311">
        <f>'[1]Calibración Agricultura-OseMOSY'!AS343</f>
        <v>3.980709076776844</v>
      </c>
      <c r="AI311">
        <f>'[1]Calibración Agricultura-OseMOSY'!AT343</f>
        <v>4.003150631713468</v>
      </c>
      <c r="AJ311">
        <f>'[1]Calibración Agricultura-OseMOSY'!AU343</f>
        <v>4.0247798930695238</v>
      </c>
      <c r="AK311">
        <f>'[1]Calibración Agricultura-OseMOSY'!AV343</f>
        <v>4.0455821365890161</v>
      </c>
      <c r="AL311">
        <f>'[1]Calibración Agricultura-OseMOSY'!AW343</f>
        <v>4.0655431368577197</v>
      </c>
      <c r="AM311">
        <f>'[1]Calibración Agricultura-OseMOSY'!AX343</f>
        <v>4.0846491834598817</v>
      </c>
      <c r="AN311">
        <f>'[1]Calibración Agricultura-OseMOSY'!AY343</f>
        <v>4.1028870966221325</v>
      </c>
      <c r="AO311">
        <f>'[1]Calibración Agricultura-OseMOSY'!AZ343</f>
        <v>4.1202442423196892</v>
      </c>
      <c r="AP311">
        <f>'[1]Calibración Agricultura-OseMOSY'!BA343</f>
        <v>4.1367085468207021</v>
      </c>
      <c r="AQ311">
        <f>'[1]Calibración Agricultura-OseMOSY'!BB343</f>
        <v>4.1522685106453681</v>
      </c>
      <c r="AR311">
        <f>'[1]Calibración Agricultura-OseMOSY'!BC343</f>
        <v>4.1669132219172837</v>
      </c>
      <c r="AS311">
        <f>'[1]Calibración Agricultura-OseMOSY'!BD343</f>
        <v>4.1806323690854006</v>
      </c>
      <c r="AT311">
        <f>'[1]Calibración Agricultura-OseMOSY'!BE343</f>
        <v>4.1934162529958572</v>
      </c>
      <c r="AU311">
        <f>'[1]Calibración Agricultura-OseMOSY'!BF343</f>
        <v>4.2052557982939653</v>
      </c>
      <c r="AV311">
        <f>'[1]Calibración Agricultura-OseMOSY'!BG343</f>
        <v>4.2161425641376225</v>
      </c>
      <c r="AW311">
        <f>'[1]Calibración Agricultura-OseMOSY'!BH343</f>
        <v>4.226068754204487</v>
      </c>
      <c r="AX311">
        <f>'[1]Calibración Agricultura-OseMOSY'!BI343</f>
        <v>4.2350272259763511</v>
      </c>
      <c r="AY311">
        <f>'[1]Calibración Agricultura-OseMOSY'!BJ343</f>
        <v>4.243011499285247</v>
      </c>
      <c r="AZ311">
        <f>'[1]Calibración Agricultura-OseMOSY'!BK343</f>
        <v>4.2500157641070331</v>
      </c>
      <c r="BA311">
        <f>'[1]Calibración Agricultura-OseMOSY'!BL343</f>
        <v>4.2560348875893439</v>
      </c>
      <c r="BB311">
        <f>'[1]Calibración Agricultura-OseMOSY'!BM343</f>
        <v>4.2610644203020476</v>
      </c>
    </row>
    <row r="312" spans="1:54">
      <c r="A312" t="s">
        <v>18</v>
      </c>
      <c r="B312">
        <v>3.0943149999999999</v>
      </c>
      <c r="C312">
        <v>2.9013369999999998</v>
      </c>
      <c r="D312">
        <v>2.9091149999999999</v>
      </c>
      <c r="E312">
        <v>3.0226899999999999</v>
      </c>
      <c r="F312" s="20">
        <f>'Políticas anunciadas - Valores'!F173</f>
        <v>3.2415953721014112</v>
      </c>
      <c r="G312" s="20">
        <f>'Políticas anunciadas - Valores'!G173</f>
        <v>3.28422823573294</v>
      </c>
      <c r="H312" s="20">
        <f>'Políticas anunciadas - Valores'!H173</f>
        <v>3.3264690067555835</v>
      </c>
      <c r="I312" s="20">
        <f>'Políticas anunciadas - Valores'!I173</f>
        <v>3.3683097568261475</v>
      </c>
      <c r="J312" s="20">
        <f>'Políticas anunciadas - Valores'!J173</f>
        <v>3.4097036366439371</v>
      </c>
      <c r="K312" s="20">
        <f>'Políticas anunciadas - Valores'!K173</f>
        <v>3.4506349697121839</v>
      </c>
      <c r="L312" s="20">
        <f>'Políticas anunciadas - Valores'!L173</f>
        <v>3.4910743851231434</v>
      </c>
      <c r="M312" s="20">
        <f>'Políticas anunciadas - Valores'!M173</f>
        <v>3.5310161168090382</v>
      </c>
      <c r="N312" s="20">
        <f>'Políticas anunciadas - Valores'!N173</f>
        <v>3.5704152975549728</v>
      </c>
      <c r="O312" s="20">
        <f>'Políticas anunciadas - Valores'!O173</f>
        <v>3.6092508451756355</v>
      </c>
      <c r="P312" s="20">
        <f>'Políticas anunciadas - Valores'!P173</f>
        <v>3.6474955510386993</v>
      </c>
      <c r="Q312" s="20">
        <f>'Políticas anunciadas - Valores'!Q173</f>
        <v>3.6851178819610046</v>
      </c>
      <c r="R312" s="20">
        <f>'Políticas anunciadas - Valores'!R173</f>
        <v>3.7221023416354009</v>
      </c>
      <c r="S312" s="20">
        <f>'Políticas anunciadas - Valores'!S173</f>
        <v>3.737760911655255</v>
      </c>
      <c r="T312" s="20">
        <f>'Políticas anunciadas - Valores'!T173</f>
        <v>3.7523677304432463</v>
      </c>
      <c r="U312" s="20">
        <f>'Políticas anunciadas - Valores'!U173</f>
        <v>3.7659046189756431</v>
      </c>
      <c r="V312" s="20">
        <f>'Políticas anunciadas - Valores'!V173</f>
        <v>3.7783720181420679</v>
      </c>
      <c r="W312" s="20">
        <f>'Políticas anunciadas - Valores'!W173</f>
        <v>3.7897604444923942</v>
      </c>
      <c r="X312" s="20">
        <f>'Políticas anunciadas - Valores'!X173</f>
        <v>3.800067504536885</v>
      </c>
      <c r="Y312" s="20">
        <f>'Políticas anunciadas - Valores'!Y173</f>
        <v>3.8093022116893667</v>
      </c>
      <c r="Z312" s="20">
        <f>'Políticas anunciadas - Valores'!Z173</f>
        <v>3.8174670968369044</v>
      </c>
      <c r="AA312" s="20">
        <f>'Políticas anunciadas - Valores'!AA173</f>
        <v>3.8245570244052742</v>
      </c>
      <c r="AB312" s="20">
        <f>'Políticas anunciadas - Valores'!AB173</f>
        <v>3.8305817306496976</v>
      </c>
      <c r="AC312" s="20">
        <f>'Políticas anunciadas - Valores'!AC173</f>
        <v>3.8355366167481661</v>
      </c>
      <c r="AD312" s="20">
        <f>'Políticas anunciadas - Valores'!AD173</f>
        <v>3.8394309457700353</v>
      </c>
      <c r="AE312" s="20">
        <f>'Políticas anunciadas - Valores'!AE173</f>
        <v>3.8422827632938321</v>
      </c>
      <c r="AF312" s="20">
        <f>'Políticas anunciadas - Valores'!AF173</f>
        <v>3.8440843622237368</v>
      </c>
      <c r="AG312" s="20">
        <f>'Políticas anunciadas - Valores'!AG173</f>
        <v>3.8448563052108842</v>
      </c>
      <c r="AH312" s="20">
        <f>'Políticas anunciadas - Valores'!AH173</f>
        <v>3.8446206192628387</v>
      </c>
      <c r="AI312" s="20">
        <f>'Políticas anunciadas - Valores'!AI173</f>
        <v>3.8433760558356305</v>
      </c>
      <c r="AJ312" s="20">
        <f>'Políticas anunciadas - Valores'!AJ173</f>
        <v>3.8411221414427645</v>
      </c>
      <c r="AK312" s="20">
        <f>'Políticas anunciadas - Valores'!AK173</f>
        <v>3.8378591797742403</v>
      </c>
      <c r="AL312" s="20">
        <f>'Políticas anunciadas - Valores'!AL173</f>
        <v>3.83358825283696</v>
      </c>
      <c r="AM312" s="20">
        <f>'Políticas anunciadas - Valores'!AM173</f>
        <v>3.8283112211122514</v>
      </c>
      <c r="AN312" s="20">
        <f>'Políticas anunciadas - Valores'!AN173</f>
        <v>3.8220307227279036</v>
      </c>
      <c r="AO312" s="20">
        <f>'Políticas anunciadas - Valores'!AO173</f>
        <v>3.8147501716438388</v>
      </c>
      <c r="AP312" s="20">
        <f>'Políticas anunciadas - Valores'!AP173</f>
        <v>3.806473754852278</v>
      </c>
      <c r="AQ312" s="20">
        <f>'Políticas anunciadas - Valores'!AQ173</f>
        <v>3.7972064285950005</v>
      </c>
      <c r="AR312" s="20">
        <f>'Políticas anunciadas - Valores'!AR173</f>
        <v>3.7869539136019998</v>
      </c>
      <c r="AS312" s="20">
        <f>'Políticas anunciadas - Valores'!AS173</f>
        <v>3.7757226893575941</v>
      </c>
      <c r="AT312" s="20">
        <f>'Políticas anunciadas - Valores'!AT173</f>
        <v>3.7635199874017342</v>
      </c>
      <c r="AU312" s="20">
        <f>'Políticas anunciadas - Valores'!AU173</f>
        <v>3.7503537836759779</v>
      </c>
      <c r="AV312" s="20">
        <f>'Políticas anunciadas - Valores'!AV173</f>
        <v>3.7362327899252739</v>
      </c>
      <c r="AW312" s="20">
        <f>'Políticas anunciadas - Valores'!AW173</f>
        <v>3.7211664441683809</v>
      </c>
      <c r="AX312" s="20">
        <f>'Políticas anunciadas - Valores'!AX173</f>
        <v>3.7051649002513556</v>
      </c>
      <c r="AY312" s="20">
        <f>'Políticas anunciadas - Valores'!AY173</f>
        <v>3.6882390165001979</v>
      </c>
      <c r="AZ312" s="20">
        <f>'Políticas anunciadas - Valores'!AZ173</f>
        <v>3.6704003434902859</v>
      </c>
      <c r="BA312" s="20">
        <f>'Políticas anunciadas - Valores'!BA173</f>
        <v>3.6516611109518191</v>
      </c>
      <c r="BB312" s="20">
        <f>'Políticas anunciadas - Valores'!BB173</f>
        <v>3.6320342138319601</v>
      </c>
    </row>
    <row r="313" spans="1:54">
      <c r="A313" t="s">
        <v>19</v>
      </c>
      <c r="B313">
        <v>3.0943149999999999</v>
      </c>
      <c r="C313">
        <v>2.9013369999999998</v>
      </c>
      <c r="D313">
        <v>2.9091149999999999</v>
      </c>
      <c r="E313">
        <v>3.0226899999999999</v>
      </c>
      <c r="F313" s="20">
        <f>'Net Zero 2050 - Valores'!F173</f>
        <v>3.2415953721014112</v>
      </c>
      <c r="G313" s="20">
        <f>'Net Zero 2050 - Valores'!G173</f>
        <v>3.28422823573294</v>
      </c>
      <c r="H313" s="20">
        <f>'Net Zero 2050 - Valores'!H173</f>
        <v>3.3264690067555835</v>
      </c>
      <c r="I313" s="20">
        <f>'Net Zero 2050 - Valores'!I173</f>
        <v>3.3683097568261475</v>
      </c>
      <c r="J313" s="20">
        <f>'Net Zero 2050 - Valores'!J173</f>
        <v>3.4097036366439371</v>
      </c>
      <c r="K313" s="20">
        <f>'Net Zero 2050 - Valores'!K173</f>
        <v>3.4506349697121839</v>
      </c>
      <c r="L313" s="20">
        <f>'Net Zero 2050 - Valores'!L173</f>
        <v>3.4910743851231434</v>
      </c>
      <c r="M313" s="20">
        <f>'Net Zero 2050 - Valores'!M173</f>
        <v>3.5310161168090382</v>
      </c>
      <c r="N313" s="20">
        <f>'Net Zero 2050 - Valores'!N173</f>
        <v>3.5704152975549728</v>
      </c>
      <c r="O313" s="20">
        <f>'Net Zero 2050 - Valores'!O173</f>
        <v>3.6092508451756355</v>
      </c>
      <c r="P313" s="20">
        <f>'Net Zero 2050 - Valores'!P173</f>
        <v>3.6474955510386993</v>
      </c>
      <c r="Q313" s="20">
        <f>'Net Zero 2050 - Valores'!Q173</f>
        <v>3.6851178819610046</v>
      </c>
      <c r="R313" s="20">
        <f>'Net Zero 2050 - Valores'!R173</f>
        <v>3.7221023416354009</v>
      </c>
      <c r="S313" s="20">
        <f>'Net Zero 2050 - Valores'!S173</f>
        <v>3.7182349181602747</v>
      </c>
      <c r="T313" s="20">
        <f>'Net Zero 2050 - Valores'!T173</f>
        <v>3.7205588301696442</v>
      </c>
      <c r="U313" s="20">
        <f>'Net Zero 2050 - Valores'!U173</f>
        <v>3.7216192042706258</v>
      </c>
      <c r="V313" s="20">
        <f>'Net Zero 2050 - Valores'!V173</f>
        <v>3.7214240781569639</v>
      </c>
      <c r="W313" s="20">
        <f>'Net Zero 2050 - Valores'!W173</f>
        <v>3.7199718749385071</v>
      </c>
      <c r="X313" s="20">
        <f>'Net Zero 2050 - Valores'!X173</f>
        <v>3.7172682175050049</v>
      </c>
      <c r="Y313" s="20">
        <f>'Net Zero 2050 - Valores'!Y173</f>
        <v>3.7133300225819119</v>
      </c>
      <c r="Z313" s="20">
        <f>'Net Zero 2050 - Valores'!Z173</f>
        <v>3.7081679319969121</v>
      </c>
      <c r="AA313" s="20">
        <f>'Net Zero 2050 - Valores'!AA173</f>
        <v>3.7017852801902782</v>
      </c>
      <c r="AB313" s="20">
        <f>'Net Zero 2050 - Valores'!AB173</f>
        <v>3.6941999674699257</v>
      </c>
      <c r="AC313" s="20">
        <f>'Net Zero 2050 - Valores'!AC173</f>
        <v>3.6854161391230971</v>
      </c>
      <c r="AD313" s="20">
        <f>'Net Zero 2050 - Valores'!AD173</f>
        <v>3.6754514349285992</v>
      </c>
      <c r="AE313" s="20">
        <f>'Net Zero 2050 - Valores'!AE173</f>
        <v>3.664331901113965</v>
      </c>
      <c r="AF313" s="20">
        <f>'Net Zero 2050 - Valores'!AF173</f>
        <v>3.6520590217425597</v>
      </c>
      <c r="AG313" s="20">
        <f>'Net Zero 2050 - Valores'!AG173</f>
        <v>3.6386613153723419</v>
      </c>
      <c r="AH313" s="20">
        <f>'Net Zero 2050 - Valores'!AH173</f>
        <v>3.63938834091533</v>
      </c>
      <c r="AI313" s="20">
        <f>'Net Zero 2050 - Valores'!AI173</f>
        <v>3.6391569643209487</v>
      </c>
      <c r="AJ313" s="20">
        <f>'Net Zero 2050 - Valores'!AJ173</f>
        <v>3.6379659518447798</v>
      </c>
      <c r="AK313" s="20">
        <f>'Net Zero 2050 - Valores'!AK173</f>
        <v>3.6358148094864848</v>
      </c>
      <c r="AL313" s="20">
        <f>'Net Zero 2050 - Valores'!AL173</f>
        <v>3.6327037851132165</v>
      </c>
      <c r="AM313" s="20">
        <f>'Net Zero 2050 - Valores'!AM173</f>
        <v>3.6286338696465799</v>
      </c>
      <c r="AN313" s="20">
        <f>'Net Zero 2050 - Valores'!AN173</f>
        <v>3.6236067973087764</v>
      </c>
      <c r="AO313" s="20">
        <f>'Net Zero 2050 - Valores'!AO173</f>
        <v>3.6176250449252279</v>
      </c>
      <c r="AP313" s="20">
        <f>'Net Zero 2050 - Valores'!AP173</f>
        <v>3.6106918302826205</v>
      </c>
      <c r="AQ313" s="20">
        <f>'Net Zero 2050 - Valores'!AQ173</f>
        <v>3.6028111095429809</v>
      </c>
      <c r="AR313" s="20">
        <f>'Net Zero 2050 - Valores'!AR173</f>
        <v>3.5939875737160341</v>
      </c>
      <c r="AS313" s="20">
        <f>'Net Zero 2050 - Valores'!AS173</f>
        <v>3.5842266441937731</v>
      </c>
      <c r="AT313" s="20">
        <f>'Net Zero 2050 - Valores'!AT173</f>
        <v>3.5735344673528258</v>
      </c>
      <c r="AU313" s="20">
        <f>'Net Zero 2050 - Valores'!AU173</f>
        <v>3.5619179082318451</v>
      </c>
      <c r="AV313" s="20">
        <f>'Net Zero 2050 - Valores'!AV173</f>
        <v>3.5493845432927729</v>
      </c>
      <c r="AW313" s="20">
        <f>'Net Zero 2050 - Valores'!AW173</f>
        <v>3.5359426522765043</v>
      </c>
      <c r="AX313" s="20">
        <f>'Net Zero 2050 - Valores'!AX173</f>
        <v>3.521601209165004</v>
      </c>
      <c r="AY313" s="20">
        <f>'Net Zero 2050 - Valores'!AY173</f>
        <v>3.5063698722635688</v>
      </c>
      <c r="AZ313" s="20">
        <f>'Net Zero 2050 - Valores'!AZ173</f>
        <v>3.4902589734184479</v>
      </c>
      <c r="BA313" s="20">
        <f>'Net Zero 2050 - Valores'!BA173</f>
        <v>3.4732795063865849</v>
      </c>
      <c r="BB313" s="20">
        <f>'Net Zero 2050 - Valores'!BB173</f>
        <v>3.455443114375703</v>
      </c>
    </row>
    <row r="314" spans="1:54">
      <c r="A314" t="s">
        <v>20</v>
      </c>
      <c r="B314">
        <v>3.0943149999999999</v>
      </c>
      <c r="C314">
        <v>2.9013369999999998</v>
      </c>
      <c r="D314">
        <v>2.9091149999999999</v>
      </c>
      <c r="E314">
        <v>3.0226899999999999</v>
      </c>
      <c r="F314" s="20">
        <f>'Net Zero 2070 - Valores'!E174</f>
        <v>3.2415953721014112</v>
      </c>
      <c r="G314" s="20">
        <f>'Net Zero 2070 - Valores'!F174</f>
        <v>3.28422823573294</v>
      </c>
      <c r="H314" s="20">
        <f>'Net Zero 2070 - Valores'!G174</f>
        <v>3.3264690067555835</v>
      </c>
      <c r="I314" s="20">
        <f>'Net Zero 2070 - Valores'!H174</f>
        <v>3.3683097568261475</v>
      </c>
      <c r="J314" s="20">
        <f>'Net Zero 2070 - Valores'!I174</f>
        <v>3.4097036366439371</v>
      </c>
      <c r="K314" s="20">
        <f>'Net Zero 2070 - Valores'!J174</f>
        <v>3.4506349697121839</v>
      </c>
      <c r="L314" s="20">
        <f>'Net Zero 2070 - Valores'!K174</f>
        <v>3.4910743851231434</v>
      </c>
      <c r="M314" s="20">
        <f>'Net Zero 2070 - Valores'!L174</f>
        <v>3.5310161168090382</v>
      </c>
      <c r="N314" s="20">
        <f>'Net Zero 2070 - Valores'!M174</f>
        <v>3.5704152975549728</v>
      </c>
      <c r="O314" s="20">
        <f>'Net Zero 2070 - Valores'!N174</f>
        <v>3.6092508451756355</v>
      </c>
      <c r="P314" s="20">
        <f>'Net Zero 2070 - Valores'!O174</f>
        <v>3.6474955510386993</v>
      </c>
      <c r="Q314" s="20">
        <f>'Net Zero 2070 - Valores'!P174</f>
        <v>3.6851178819610046</v>
      </c>
      <c r="R314" s="20">
        <f>'Net Zero 2070 - Valores'!Q174</f>
        <v>3.7221023416354009</v>
      </c>
      <c r="S314" s="20">
        <f>'Net Zero 2070 - Valores'!R174</f>
        <v>3.7368109756848682</v>
      </c>
      <c r="T314" s="20">
        <f>'Net Zero 2070 - Valores'!S174</f>
        <v>3.7481800990564169</v>
      </c>
      <c r="U314" s="20">
        <f>'Net Zero 2070 - Valores'!T174</f>
        <v>3.7584281384620293</v>
      </c>
      <c r="V314" s="20">
        <f>'Net Zero 2070 - Valores'!U174</f>
        <v>3.767557580689707</v>
      </c>
      <c r="W314" s="20">
        <f>'Net Zero 2070 - Valores'!V174</f>
        <v>3.7755610573521192</v>
      </c>
      <c r="X314" s="20">
        <f>'Net Zero 2070 - Valores'!W174</f>
        <v>3.7824383253921261</v>
      </c>
      <c r="Y314" s="20">
        <f>'Net Zero 2070 - Valores'!X174</f>
        <v>3.7882005298652421</v>
      </c>
      <c r="Z314" s="20">
        <f>'Net Zero 2070 - Valores'!Y174</f>
        <v>3.792852379198965</v>
      </c>
      <c r="AA314" s="20">
        <f>'Net Zero 2070 - Valores'!Z174</f>
        <v>3.7963909999385854</v>
      </c>
      <c r="AB314" s="20">
        <f>'Net Zero 2070 - Valores'!AA174</f>
        <v>3.7988283244616183</v>
      </c>
      <c r="AC314" s="20">
        <f>'Net Zero 2070 - Valores'!AB174</f>
        <v>3.8001620855085454</v>
      </c>
      <c r="AD314" s="20">
        <f>'Net Zero 2070 - Valores'!AC174</f>
        <v>3.8004037942927473</v>
      </c>
      <c r="AE314" s="20">
        <f>'Net Zero 2070 - Valores'!AD174</f>
        <v>3.7995736531852078</v>
      </c>
      <c r="AF314" s="20">
        <f>'Net Zero 2070 - Valores'!AE174</f>
        <v>3.7976663957285632</v>
      </c>
      <c r="AG314" s="20">
        <f>'Net Zero 2070 - Valores'!AF174</f>
        <v>3.7947047286609719</v>
      </c>
      <c r="AH314" s="20">
        <f>'Net Zero 2070 - Valores'!AG174</f>
        <v>3.7907127660500968</v>
      </c>
      <c r="AI314" s="20">
        <f>'Net Zero 2070 - Valores'!AH174</f>
        <v>3.785691652780204</v>
      </c>
      <c r="AJ314" s="20">
        <f>'Net Zero 2070 - Valores'!AI174</f>
        <v>3.7796433453517739</v>
      </c>
      <c r="AK314" s="20">
        <f>'Net Zero 2070 - Valores'!AJ174</f>
        <v>3.7725706114248458</v>
      </c>
      <c r="AL314" s="20">
        <f>'Net Zero 2070 - Valores'!AK174</f>
        <v>3.7644770283197282</v>
      </c>
      <c r="AM314" s="20">
        <f>'Net Zero 2070 - Valores'!AL174</f>
        <v>3.7553669804747041</v>
      </c>
      <c r="AN314" s="20">
        <f>'Net Zero 2070 - Valores'!AM174</f>
        <v>3.7452456558621545</v>
      </c>
      <c r="AO314" s="20">
        <f>'Net Zero 2070 - Valores'!AN174</f>
        <v>3.7341190413664438</v>
      </c>
      <c r="AP314" s="20">
        <f>'Net Zero 2070 - Valores'!AO174</f>
        <v>3.7219939171286875</v>
      </c>
      <c r="AQ314" s="20">
        <f>'Net Zero 2070 - Valores'!AP174</f>
        <v>3.7088778498653956</v>
      </c>
      <c r="AR314" s="20">
        <f>'Net Zero 2070 - Valores'!AQ174</f>
        <v>3.6947791851698564</v>
      </c>
      <c r="AS314" s="20">
        <f>'Net Zero 2070 - Valores'!AR174</f>
        <v>3.6797070388068649</v>
      </c>
      <c r="AT314" s="20">
        <f>'Net Zero 2070 - Valores'!AS174</f>
        <v>3.6636712870132651</v>
      </c>
      <c r="AU314" s="20">
        <f>'Net Zero 2070 - Valores'!AT174</f>
        <v>3.6466825558185114</v>
      </c>
      <c r="AV314" s="20">
        <f>'Net Zero 2070 - Valores'!AU174</f>
        <v>3.6287522094012554</v>
      </c>
      <c r="AW314" s="20">
        <f>'Net Zero 2070 - Valores'!AV174</f>
        <v>3.609892337499617</v>
      </c>
      <c r="AX314" s="20">
        <f>'Net Zero 2070 - Valores'!AW174</f>
        <v>3.5901157418945573</v>
      </c>
      <c r="AY314" s="20">
        <f>'Net Zero 2070 - Valores'!AX174</f>
        <v>3.5694359219873681</v>
      </c>
      <c r="AZ314" s="20">
        <f>'Net Zero 2070 - Valores'!AY174</f>
        <v>3.5478670594939241</v>
      </c>
      <c r="BA314" s="20">
        <f>'Net Zero 2070 - Valores'!AZ174</f>
        <v>3.5254240022799013</v>
      </c>
      <c r="BB314" s="20">
        <f>'Net Zero 2070 - Valores'!BA174</f>
        <v>3.5021222473626792</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5A4B5-A225-4D47-A359-D54F80F123AC}">
  <sheetPr>
    <tabColor theme="9" tint="0.79998168889431442"/>
  </sheetPr>
  <dimension ref="A1:DL131"/>
  <sheetViews>
    <sheetView zoomScale="70" zoomScaleNormal="70" workbookViewId="0">
      <selection activeCell="F19" sqref="F19"/>
    </sheetView>
  </sheetViews>
  <sheetFormatPr defaultColWidth="8.85546875" defaultRowHeight="15" customHeight="1"/>
  <cols>
    <col min="1" max="1" width="18.28515625" style="99" bestFit="1" customWidth="1"/>
    <col min="2" max="2" width="18.28515625" style="99" hidden="1" customWidth="1"/>
    <col min="3" max="3" width="78.85546875" style="99" bestFit="1" customWidth="1"/>
    <col min="4" max="4" width="37.5703125" style="99" bestFit="1" customWidth="1"/>
    <col min="5" max="5" width="7.7109375" style="99" customWidth="1"/>
    <col min="6" max="18" width="10.7109375" style="99" customWidth="1"/>
    <col min="19" max="54" width="10.7109375" style="101" customWidth="1"/>
    <col min="55" max="55" width="5.85546875" style="99" customWidth="1"/>
    <col min="56" max="56" width="17.7109375" style="99" hidden="1" customWidth="1"/>
    <col min="57" max="57" width="35" style="99" customWidth="1"/>
    <col min="58" max="58" width="8.85546875" style="131"/>
    <col min="59" max="59" width="10.5703125" style="99" bestFit="1" customWidth="1"/>
    <col min="60" max="61" width="8.85546875" style="99"/>
    <col min="62" max="62" width="47.85546875" style="99" customWidth="1"/>
    <col min="63" max="63" width="8.85546875" style="99"/>
    <col min="64" max="64" width="9.28515625" style="99" bestFit="1" customWidth="1"/>
    <col min="65" max="115" width="8.85546875" style="99"/>
  </cols>
  <sheetData>
    <row r="1" spans="1:116">
      <c r="A1" s="99" t="s">
        <v>27</v>
      </c>
      <c r="G1" s="100"/>
    </row>
    <row r="2" spans="1:116">
      <c r="G2" s="101"/>
      <c r="BB2" s="102"/>
      <c r="BE2" s="103" t="s">
        <v>28</v>
      </c>
      <c r="BJ2" s="354" t="s">
        <v>29</v>
      </c>
      <c r="BK2" s="355"/>
      <c r="BL2" s="355"/>
      <c r="BM2" s="355"/>
    </row>
    <row r="3" spans="1:116">
      <c r="A3" s="104" t="s">
        <v>30</v>
      </c>
      <c r="B3" s="104"/>
      <c r="C3" s="104" t="s">
        <v>31</v>
      </c>
      <c r="D3" s="104" t="s">
        <v>32</v>
      </c>
      <c r="E3" s="104">
        <v>2021</v>
      </c>
      <c r="F3" s="104">
        <v>2022</v>
      </c>
      <c r="G3" s="104">
        <v>2023</v>
      </c>
      <c r="H3" s="104">
        <v>2024</v>
      </c>
      <c r="I3" s="104">
        <v>2025</v>
      </c>
      <c r="J3" s="104">
        <v>2026</v>
      </c>
      <c r="K3" s="104">
        <v>2027</v>
      </c>
      <c r="L3" s="104">
        <v>2028</v>
      </c>
      <c r="M3" s="104">
        <v>2029</v>
      </c>
      <c r="N3" s="104">
        <v>2030</v>
      </c>
      <c r="O3" s="104">
        <v>2031</v>
      </c>
      <c r="P3" s="104">
        <v>2032</v>
      </c>
      <c r="Q3" s="104">
        <v>2033</v>
      </c>
      <c r="R3" s="104">
        <v>2034</v>
      </c>
      <c r="S3" s="105">
        <v>2035</v>
      </c>
      <c r="T3" s="105">
        <v>2036</v>
      </c>
      <c r="U3" s="105">
        <v>2037</v>
      </c>
      <c r="V3" s="105">
        <v>2038</v>
      </c>
      <c r="W3" s="105">
        <v>2039</v>
      </c>
      <c r="X3" s="105">
        <v>2040</v>
      </c>
      <c r="Y3" s="105">
        <v>2041</v>
      </c>
      <c r="Z3" s="105">
        <v>2042</v>
      </c>
      <c r="AA3" s="105">
        <v>2043</v>
      </c>
      <c r="AB3" s="105">
        <v>2044</v>
      </c>
      <c r="AC3" s="105">
        <v>2045</v>
      </c>
      <c r="AD3" s="105">
        <v>2046</v>
      </c>
      <c r="AE3" s="105">
        <v>2047</v>
      </c>
      <c r="AF3" s="105">
        <v>2048</v>
      </c>
      <c r="AG3" s="105">
        <v>2049</v>
      </c>
      <c r="AH3" s="105">
        <v>2050</v>
      </c>
      <c r="AI3" s="105">
        <v>2051</v>
      </c>
      <c r="AJ3" s="105">
        <v>2052</v>
      </c>
      <c r="AK3" s="105">
        <v>2053</v>
      </c>
      <c r="AL3" s="105">
        <v>2054</v>
      </c>
      <c r="AM3" s="105">
        <v>2055</v>
      </c>
      <c r="AN3" s="105">
        <v>2056</v>
      </c>
      <c r="AO3" s="105">
        <v>2057</v>
      </c>
      <c r="AP3" s="105">
        <v>2058</v>
      </c>
      <c r="AQ3" s="105">
        <v>2059</v>
      </c>
      <c r="AR3" s="105">
        <v>2060</v>
      </c>
      <c r="AS3" s="105">
        <v>2061</v>
      </c>
      <c r="AT3" s="105">
        <v>2062</v>
      </c>
      <c r="AU3" s="105">
        <v>2063</v>
      </c>
      <c r="AV3" s="105">
        <v>2064</v>
      </c>
      <c r="AW3" s="105">
        <v>2065</v>
      </c>
      <c r="AX3" s="105">
        <v>2066</v>
      </c>
      <c r="AY3" s="105">
        <v>2067</v>
      </c>
      <c r="AZ3" s="105">
        <v>2068</v>
      </c>
      <c r="BA3" s="105">
        <v>2069</v>
      </c>
      <c r="BB3" s="105">
        <v>2070</v>
      </c>
      <c r="BC3" s="106"/>
      <c r="BE3" s="107"/>
      <c r="BF3" s="132"/>
      <c r="BG3" s="108"/>
      <c r="BH3" s="108"/>
      <c r="BI3" s="108"/>
      <c r="BJ3" s="336" t="s">
        <v>33</v>
      </c>
      <c r="BK3" s="337" t="s">
        <v>32</v>
      </c>
      <c r="BL3" s="337">
        <v>2022</v>
      </c>
      <c r="BM3" s="336">
        <v>2023</v>
      </c>
      <c r="BN3" s="336">
        <v>2024</v>
      </c>
      <c r="BO3" s="336">
        <v>2025</v>
      </c>
      <c r="BP3" s="336">
        <v>2026</v>
      </c>
      <c r="BQ3" s="336">
        <v>2027</v>
      </c>
      <c r="BR3" s="336">
        <v>2028</v>
      </c>
      <c r="BS3" s="336">
        <v>2029</v>
      </c>
      <c r="BT3" s="336">
        <v>2030</v>
      </c>
      <c r="BU3" s="336">
        <v>2031</v>
      </c>
      <c r="BV3" s="336">
        <v>2032</v>
      </c>
      <c r="BW3" s="336">
        <v>2033</v>
      </c>
      <c r="BX3" s="336">
        <v>2034</v>
      </c>
      <c r="BY3" s="336">
        <v>2035</v>
      </c>
      <c r="BZ3" s="336">
        <v>2036</v>
      </c>
      <c r="CA3" s="336">
        <v>2037</v>
      </c>
      <c r="CB3" s="336">
        <v>2038</v>
      </c>
      <c r="CC3" s="336">
        <v>2039</v>
      </c>
      <c r="CD3" s="336">
        <v>2040</v>
      </c>
      <c r="CE3" s="336">
        <v>2041</v>
      </c>
      <c r="CF3" s="336">
        <v>2042</v>
      </c>
      <c r="CG3" s="336">
        <v>2043</v>
      </c>
      <c r="CH3" s="336">
        <v>2044</v>
      </c>
      <c r="CI3" s="336">
        <v>2045</v>
      </c>
      <c r="CJ3" s="336">
        <v>2046</v>
      </c>
      <c r="CK3" s="336">
        <v>2047</v>
      </c>
      <c r="CL3" s="336">
        <v>2048</v>
      </c>
      <c r="CM3" s="336">
        <v>2049</v>
      </c>
      <c r="CN3" s="336">
        <v>2050</v>
      </c>
      <c r="CO3" s="336">
        <v>2051</v>
      </c>
      <c r="CP3" s="336">
        <v>2052</v>
      </c>
      <c r="CQ3" s="336">
        <v>2053</v>
      </c>
      <c r="CR3" s="336">
        <v>2054</v>
      </c>
      <c r="CS3" s="336">
        <v>2055</v>
      </c>
      <c r="CT3" s="336">
        <v>2056</v>
      </c>
      <c r="CU3" s="336">
        <v>2057</v>
      </c>
      <c r="CV3" s="336">
        <v>2058</v>
      </c>
      <c r="CW3" s="336">
        <v>2059</v>
      </c>
      <c r="CX3" s="336">
        <v>2060</v>
      </c>
      <c r="CY3" s="336">
        <v>2061</v>
      </c>
      <c r="CZ3" s="336">
        <v>2062</v>
      </c>
      <c r="DA3" s="336">
        <v>2063</v>
      </c>
      <c r="DB3" s="336">
        <v>2064</v>
      </c>
      <c r="DC3" s="336">
        <v>2065</v>
      </c>
      <c r="DD3" s="336">
        <v>2066</v>
      </c>
      <c r="DE3" s="336">
        <v>2067</v>
      </c>
      <c r="DF3" s="336">
        <v>2068</v>
      </c>
      <c r="DG3" s="336">
        <v>2069</v>
      </c>
      <c r="DH3" s="336">
        <v>2070</v>
      </c>
    </row>
    <row r="4" spans="1:116">
      <c r="A4" s="106" t="s">
        <v>34</v>
      </c>
      <c r="B4" s="106"/>
      <c r="C4" s="238" t="s">
        <v>35</v>
      </c>
      <c r="D4" s="228" t="s">
        <v>36</v>
      </c>
      <c r="E4" s="228"/>
      <c r="F4" s="253">
        <f>F13-F5</f>
        <v>12.253199032794521</v>
      </c>
      <c r="G4" s="253">
        <f>G13-G5</f>
        <v>12.200594748824376</v>
      </c>
      <c r="H4" s="253">
        <f t="shared" ref="G4:AK4" si="0">H13-H5</f>
        <v>12.14865680130111</v>
      </c>
      <c r="I4" s="253">
        <f t="shared" si="0"/>
        <v>12.097378577875427</v>
      </c>
      <c r="J4" s="253">
        <f t="shared" si="0"/>
        <v>12.046753565922012</v>
      </c>
      <c r="K4" s="253">
        <f t="shared" si="0"/>
        <v>11.996775351173019</v>
      </c>
      <c r="L4" s="253">
        <f t="shared" si="0"/>
        <v>11.947437616375096</v>
      </c>
      <c r="M4" s="253">
        <f t="shared" si="0"/>
        <v>11.898734139969633</v>
      </c>
      <c r="N4" s="253">
        <f t="shared" si="0"/>
        <v>11.850658794795789</v>
      </c>
      <c r="O4" s="253">
        <f t="shared" si="0"/>
        <v>11.803205546815946</v>
      </c>
      <c r="P4" s="253">
        <f t="shared" si="0"/>
        <v>11.756368453863216</v>
      </c>
      <c r="Q4" s="253">
        <f t="shared" si="0"/>
        <v>11.710141664410649</v>
      </c>
      <c r="R4" s="253">
        <f t="shared" si="0"/>
        <v>11.664519416361767</v>
      </c>
      <c r="S4" s="253">
        <f t="shared" si="0"/>
        <v>11.619496035862092</v>
      </c>
      <c r="T4" s="253">
        <f t="shared" si="0"/>
        <v>11.57506593613132</v>
      </c>
      <c r="U4" s="253">
        <f t="shared" si="0"/>
        <v>11.53122361631581</v>
      </c>
      <c r="V4" s="253">
        <f t="shared" si="0"/>
        <v>11.487963660361057</v>
      </c>
      <c r="W4" s="253">
        <f t="shared" si="0"/>
        <v>11.445280735903818</v>
      </c>
      <c r="X4" s="253">
        <f t="shared" si="0"/>
        <v>11.403169593183597</v>
      </c>
      <c r="Y4" s="253">
        <f t="shared" si="0"/>
        <v>11.361625063973152</v>
      </c>
      <c r="Z4" s="253">
        <f t="shared" si="0"/>
        <v>11.320642060527751</v>
      </c>
      <c r="AA4" s="253">
        <f t="shared" si="0"/>
        <v>11.280215574552841</v>
      </c>
      <c r="AB4" s="253">
        <f t="shared" si="0"/>
        <v>11.240340676189881</v>
      </c>
      <c r="AC4" s="253">
        <f t="shared" si="0"/>
        <v>11.201012513020009</v>
      </c>
      <c r="AD4" s="253">
        <f t="shared" si="0"/>
        <v>11.162226309085298</v>
      </c>
      <c r="AE4" s="253">
        <f t="shared" si="0"/>
        <v>11.123977363927306</v>
      </c>
      <c r="AF4" s="253">
        <f t="shared" si="0"/>
        <v>11.08626105164266</v>
      </c>
      <c r="AG4" s="253">
        <f t="shared" si="0"/>
        <v>11.04907281995539</v>
      </c>
      <c r="AH4" s="253">
        <f t="shared" si="0"/>
        <v>11.012408189305777</v>
      </c>
      <c r="AI4" s="253">
        <f t="shared" si="0"/>
        <v>10.976262751955456</v>
      </c>
      <c r="AJ4" s="253">
        <f t="shared" si="0"/>
        <v>10.940632171108509</v>
      </c>
      <c r="AK4" s="253">
        <f t="shared" si="0"/>
        <v>10.905512180048314</v>
      </c>
      <c r="AL4" s="253">
        <f t="shared" ref="AL4:BB4" si="1">AL13-AL5</f>
        <v>10.870898581289911</v>
      </c>
      <c r="AM4" s="253">
        <f t="shared" si="1"/>
        <v>10.836787245747653</v>
      </c>
      <c r="AN4" s="253">
        <f t="shared" si="1"/>
        <v>10.803174111917903</v>
      </c>
      <c r="AO4" s="253">
        <f t="shared" si="1"/>
        <v>10.770055185076544</v>
      </c>
      <c r="AP4" s="253">
        <f t="shared" si="1"/>
        <v>10.737426536491109</v>
      </c>
      <c r="AQ4" s="253">
        <f t="shared" si="1"/>
        <v>10.705284302647287</v>
      </c>
      <c r="AR4" s="253">
        <f t="shared" si="1"/>
        <v>10.673624684489594</v>
      </c>
      <c r="AS4" s="253">
        <f t="shared" si="1"/>
        <v>10.642443946676021</v>
      </c>
      <c r="AT4" s="253">
        <f t="shared" si="1"/>
        <v>10.611738416846432</v>
      </c>
      <c r="AU4" s="253">
        <f t="shared" si="1"/>
        <v>10.581504484904524</v>
      </c>
      <c r="AV4" s="253">
        <f t="shared" si="1"/>
        <v>10.551738602313145</v>
      </c>
      <c r="AW4" s="253">
        <f t="shared" si="1"/>
        <v>10.522437281402798</v>
      </c>
      <c r="AX4" s="253">
        <f t="shared" si="1"/>
        <v>10.493597094693097</v>
      </c>
      <c r="AY4" s="253">
        <f t="shared" si="1"/>
        <v>10.465214674227051</v>
      </c>
      <c r="AZ4" s="253">
        <f t="shared" si="1"/>
        <v>10.437286710917943</v>
      </c>
      <c r="BA4" s="253">
        <f t="shared" si="1"/>
        <v>10.40980995390867</v>
      </c>
      <c r="BB4" s="253">
        <f t="shared" si="1"/>
        <v>10.382781209943323</v>
      </c>
      <c r="BC4" s="342"/>
      <c r="BE4" s="110" t="s">
        <v>37</v>
      </c>
      <c r="BF4" s="133">
        <f>62500/1000000</f>
        <v>6.25E-2</v>
      </c>
      <c r="BG4" s="111"/>
      <c r="BH4" s="111"/>
      <c r="BI4" s="111"/>
      <c r="BJ4" s="107" t="s">
        <v>38</v>
      </c>
      <c r="BK4" s="107" t="s">
        <v>36</v>
      </c>
      <c r="BL4" s="334">
        <v>12.285659636415</v>
      </c>
      <c r="BM4" s="334">
        <v>12.229145602087447</v>
      </c>
      <c r="BN4" s="334">
        <v>12.172891532317845</v>
      </c>
      <c r="BO4" s="334">
        <v>12.116896231269182</v>
      </c>
      <c r="BP4" s="334">
        <v>12.061158508605343</v>
      </c>
      <c r="BQ4" s="334">
        <v>12.005677179465758</v>
      </c>
      <c r="BR4" s="334">
        <v>11.950451064440216</v>
      </c>
      <c r="BS4" s="334">
        <v>11.89547898954379</v>
      </c>
      <c r="BT4" s="334">
        <v>11.840759786191887</v>
      </c>
      <c r="BU4" s="334">
        <v>11.786292291175403</v>
      </c>
      <c r="BV4" s="334">
        <v>11.732075346635996</v>
      </c>
      <c r="BW4" s="334">
        <v>11.67810780004147</v>
      </c>
      <c r="BX4" s="334">
        <v>11.62438850416128</v>
      </c>
      <c r="BY4" s="334">
        <v>11.570916317042137</v>
      </c>
      <c r="BZ4" s="334">
        <v>11.517690101983742</v>
      </c>
      <c r="CA4" s="334">
        <v>11.464708727514617</v>
      </c>
      <c r="CB4" s="334">
        <v>11.41197106736805</v>
      </c>
      <c r="CC4" s="334">
        <v>11.359476000458157</v>
      </c>
      <c r="CD4" s="334">
        <v>11.307222410856049</v>
      </c>
      <c r="CE4" s="334">
        <v>11.255209187766111</v>
      </c>
      <c r="CF4" s="334">
        <v>11.203435225502385</v>
      </c>
      <c r="CG4" s="334">
        <v>11.151899423465075</v>
      </c>
      <c r="CH4" s="334">
        <v>11.100600686117135</v>
      </c>
      <c r="CI4" s="334">
        <v>11.049537922960996</v>
      </c>
      <c r="CJ4" s="334">
        <v>10.998710048515374</v>
      </c>
      <c r="CK4" s="334">
        <v>10.948115982292203</v>
      </c>
      <c r="CL4" s="334">
        <v>10.897754648773658</v>
      </c>
      <c r="CM4" s="334">
        <v>10.847624977389298</v>
      </c>
      <c r="CN4" s="334">
        <v>10.797725902493307</v>
      </c>
      <c r="CO4" s="334">
        <v>10.748056363341837</v>
      </c>
      <c r="CP4" s="334">
        <v>10.698615304070463</v>
      </c>
      <c r="CQ4" s="334">
        <v>10.649401673671738</v>
      </c>
      <c r="CR4" s="334">
        <v>10.600414425972847</v>
      </c>
      <c r="CS4" s="334">
        <v>10.551652519613372</v>
      </c>
      <c r="CT4" s="334">
        <v>10.503114918023149</v>
      </c>
      <c r="CU4" s="334">
        <v>10.454800589400243</v>
      </c>
      <c r="CV4" s="334">
        <v>10.406708506689002</v>
      </c>
      <c r="CW4" s="334">
        <v>10.358837647558232</v>
      </c>
      <c r="CX4" s="334">
        <v>10.311186994379463</v>
      </c>
      <c r="CY4" s="334">
        <v>10.263755534205318</v>
      </c>
      <c r="CZ4" s="334">
        <v>10.216542258747973</v>
      </c>
      <c r="DA4" s="334">
        <v>10.169546164357731</v>
      </c>
      <c r="DB4" s="334">
        <v>10.122766252001686</v>
      </c>
      <c r="DC4" s="334">
        <v>10.076201527242478</v>
      </c>
      <c r="DD4" s="334">
        <v>10.029851000217162</v>
      </c>
      <c r="DE4" s="334">
        <v>9.9837136856161628</v>
      </c>
      <c r="DF4" s="334">
        <v>9.9377886026623283</v>
      </c>
      <c r="DG4" s="334">
        <v>9.8920747750900819</v>
      </c>
      <c r="DH4" s="334">
        <v>9.8465712311246669</v>
      </c>
    </row>
    <row r="5" spans="1:116">
      <c r="A5" s="106"/>
      <c r="B5" s="106"/>
      <c r="C5" s="238" t="s">
        <v>39</v>
      </c>
      <c r="D5" s="228" t="s">
        <v>36</v>
      </c>
      <c r="E5" s="228"/>
      <c r="F5" s="253">
        <v>3.57930610263235E-2</v>
      </c>
      <c r="G5" s="253">
        <v>3.562841294560215E-2</v>
      </c>
      <c r="H5" s="253">
        <v>3.5464522246051899E-2</v>
      </c>
      <c r="I5" s="253">
        <v>3.5301385443720079E-2</v>
      </c>
      <c r="J5" s="253">
        <v>3.5138999070680299E-2</v>
      </c>
      <c r="K5" s="253">
        <v>3.49773596749543E-2</v>
      </c>
      <c r="L5" s="253">
        <v>3.4816463820449783E-2</v>
      </c>
      <c r="M5" s="253">
        <v>3.4656308086875143E-2</v>
      </c>
      <c r="N5" s="253">
        <v>3.4496889069675518E-2</v>
      </c>
      <c r="O5" s="253">
        <v>3.4338203379954635E-2</v>
      </c>
      <c r="P5" s="253">
        <v>3.4180247644407302E-2</v>
      </c>
      <c r="Q5" s="253">
        <v>3.402301850524303E-2</v>
      </c>
      <c r="R5" s="253">
        <v>3.3866512620120304E-2</v>
      </c>
      <c r="S5" s="253">
        <v>3.3710726662066648E-2</v>
      </c>
      <c r="T5" s="253">
        <v>3.3555657319420007E-2</v>
      </c>
      <c r="U5" s="253">
        <v>3.3401301295752361E-2</v>
      </c>
      <c r="V5" s="253">
        <v>3.3247655309791568E-2</v>
      </c>
      <c r="W5" s="253">
        <v>3.3094716095366294E-2</v>
      </c>
      <c r="X5" s="253">
        <v>3.2942480401327856E-2</v>
      </c>
      <c r="Y5" s="253">
        <v>3.2790944991480941E-2</v>
      </c>
      <c r="Z5" s="253">
        <v>3.2640106644519662E-2</v>
      </c>
      <c r="AA5" s="253">
        <v>3.2489962153956498E-2</v>
      </c>
      <c r="AB5" s="253">
        <v>3.234050832804769E-2</v>
      </c>
      <c r="AC5" s="253">
        <v>3.2191741989738176E-2</v>
      </c>
      <c r="AD5" s="253">
        <v>3.2043659976585204E-2</v>
      </c>
      <c r="AE5" s="253">
        <v>3.1896259140694383E-2</v>
      </c>
      <c r="AF5" s="253">
        <v>3.1749536348646856E-2</v>
      </c>
      <c r="AG5" s="253">
        <v>3.1603488481442454E-2</v>
      </c>
      <c r="AH5" s="253">
        <v>3.1458112434426866E-2</v>
      </c>
      <c r="AI5" s="253">
        <v>3.1313405117229465E-2</v>
      </c>
      <c r="AJ5" s="253">
        <v>3.116936345369048E-2</v>
      </c>
      <c r="AK5" s="253">
        <v>3.1025984381802374E-2</v>
      </c>
      <c r="AL5" s="253">
        <v>3.0883264853645898E-2</v>
      </c>
      <c r="AM5" s="253">
        <v>3.0741201835320808E-2</v>
      </c>
      <c r="AN5" s="253">
        <v>3.0599792306876594E-2</v>
      </c>
      <c r="AO5" s="253">
        <v>3.0459033262266288E-2</v>
      </c>
      <c r="AP5" s="253">
        <v>3.0318921709261204E-2</v>
      </c>
      <c r="AQ5" s="253">
        <v>3.0179454669397643E-2</v>
      </c>
      <c r="AR5" s="253">
        <v>3.0040629177918277E-2</v>
      </c>
      <c r="AS5" s="253">
        <v>2.9902442283699315E-2</v>
      </c>
      <c r="AT5" s="253">
        <v>2.9764891049193665E-2</v>
      </c>
      <c r="AU5" s="253">
        <v>2.9627972550366977E-2</v>
      </c>
      <c r="AV5" s="253">
        <v>2.9491683876637254E-2</v>
      </c>
      <c r="AW5" s="253">
        <v>2.935602213080557E-2</v>
      </c>
      <c r="AX5" s="253">
        <v>2.9220984429002783E-2</v>
      </c>
      <c r="AY5" s="253">
        <v>2.9086567900629134E-2</v>
      </c>
      <c r="AZ5" s="253">
        <v>2.895276968828675E-2</v>
      </c>
      <c r="BA5" s="253">
        <v>2.8819586947721021E-2</v>
      </c>
      <c r="BB5" s="253">
        <v>2.8687016847760205E-2</v>
      </c>
      <c r="BC5" s="342"/>
      <c r="BE5" s="110"/>
      <c r="BF5" s="133"/>
      <c r="BG5" s="111"/>
      <c r="BH5" s="111"/>
      <c r="BI5" s="111"/>
      <c r="BJ5" s="107"/>
      <c r="BK5" s="107"/>
      <c r="BL5" s="334"/>
      <c r="BM5" s="334"/>
      <c r="BN5" s="334"/>
      <c r="BO5" s="334"/>
      <c r="BP5" s="334"/>
      <c r="BQ5" s="334"/>
      <c r="BR5" s="334"/>
      <c r="BS5" s="334"/>
      <c r="BT5" s="334"/>
      <c r="BU5" s="334"/>
      <c r="BV5" s="334"/>
      <c r="BW5" s="334"/>
      <c r="BX5" s="334"/>
      <c r="BY5" s="334"/>
      <c r="BZ5" s="334"/>
      <c r="CA5" s="334"/>
      <c r="CB5" s="334"/>
      <c r="CC5" s="334"/>
      <c r="CD5" s="334"/>
      <c r="CE5" s="334"/>
      <c r="CF5" s="334"/>
      <c r="CG5" s="334"/>
      <c r="CH5" s="334"/>
      <c r="CI5" s="334"/>
      <c r="CJ5" s="334"/>
      <c r="CK5" s="334"/>
      <c r="CL5" s="334"/>
      <c r="CM5" s="334"/>
      <c r="CN5" s="334"/>
      <c r="CO5" s="334"/>
      <c r="CP5" s="334"/>
      <c r="CQ5" s="334"/>
      <c r="CR5" s="334"/>
      <c r="CS5" s="334"/>
      <c r="CT5" s="334"/>
      <c r="CU5" s="334"/>
      <c r="CV5" s="334"/>
      <c r="CW5" s="334"/>
      <c r="CX5" s="334"/>
      <c r="CY5" s="334"/>
      <c r="CZ5" s="334"/>
      <c r="DA5" s="334"/>
      <c r="DB5" s="334"/>
      <c r="DC5" s="334"/>
      <c r="DD5" s="334"/>
      <c r="DE5" s="334"/>
      <c r="DF5" s="334"/>
      <c r="DG5" s="334"/>
      <c r="DH5" s="334"/>
    </row>
    <row r="6" spans="1:116">
      <c r="A6" s="106"/>
      <c r="B6" s="106"/>
      <c r="C6" s="234" t="s">
        <v>40</v>
      </c>
      <c r="D6" s="228" t="s">
        <v>36</v>
      </c>
      <c r="E6" s="228"/>
      <c r="F6" s="263">
        <v>6.25E-2</v>
      </c>
      <c r="G6" s="263">
        <v>6.25E-2</v>
      </c>
      <c r="H6" s="263">
        <v>6.25E-2</v>
      </c>
      <c r="I6" s="263">
        <v>6.25E-2</v>
      </c>
      <c r="J6" s="269">
        <v>9.9970000000000003E-2</v>
      </c>
      <c r="K6" s="269">
        <v>9.9970000000000003E-2</v>
      </c>
      <c r="L6" s="269">
        <v>9.9970000000000003E-2</v>
      </c>
      <c r="M6" s="269">
        <v>9.9970000000000003E-2</v>
      </c>
      <c r="N6" s="269">
        <v>9.9970000000000003E-2</v>
      </c>
      <c r="O6" s="269">
        <v>9.9970000000000003E-2</v>
      </c>
      <c r="P6" s="269">
        <v>9.9970000000000003E-2</v>
      </c>
      <c r="Q6" s="269">
        <v>9.9970000000000003E-2</v>
      </c>
      <c r="R6" s="269">
        <v>9.9970000000000003E-2</v>
      </c>
      <c r="S6" s="269">
        <v>9.9970000000000003E-2</v>
      </c>
      <c r="T6" s="269">
        <v>9.9970000000000003E-2</v>
      </c>
      <c r="U6" s="269">
        <v>9.9970000000000003E-2</v>
      </c>
      <c r="V6" s="269">
        <v>9.9970000000000003E-2</v>
      </c>
      <c r="W6" s="269">
        <v>9.9970000000000003E-2</v>
      </c>
      <c r="X6" s="269">
        <v>9.9970000000000003E-2</v>
      </c>
      <c r="Y6" s="269">
        <v>9.9970000000000003E-2</v>
      </c>
      <c r="Z6" s="269">
        <v>9.9970000000000003E-2</v>
      </c>
      <c r="AA6" s="269">
        <v>9.9970000000000003E-2</v>
      </c>
      <c r="AB6" s="269">
        <v>9.9970000000000003E-2</v>
      </c>
      <c r="AC6" s="269">
        <v>9.9970000000000003E-2</v>
      </c>
      <c r="AD6" s="269">
        <v>9.9970000000000003E-2</v>
      </c>
      <c r="AE6" s="263"/>
      <c r="AF6" s="263"/>
      <c r="AG6" s="263"/>
      <c r="AH6" s="263"/>
      <c r="AI6" s="263"/>
      <c r="AJ6" s="263"/>
      <c r="AK6" s="263"/>
      <c r="AL6" s="263"/>
      <c r="AM6" s="263"/>
      <c r="AN6" s="263"/>
      <c r="AO6" s="263"/>
      <c r="AP6" s="263"/>
      <c r="AQ6" s="263"/>
      <c r="AR6" s="263"/>
      <c r="AS6" s="263"/>
      <c r="AT6" s="263"/>
      <c r="AU6" s="263"/>
      <c r="AV6" s="263"/>
      <c r="AW6" s="263"/>
      <c r="AX6" s="263"/>
      <c r="AY6" s="263"/>
      <c r="AZ6" s="263"/>
      <c r="BA6" s="263"/>
      <c r="BB6" s="263"/>
      <c r="BC6" s="342"/>
      <c r="BE6" s="110"/>
      <c r="BF6" s="133"/>
      <c r="BG6" s="111"/>
      <c r="BH6" s="111"/>
      <c r="BI6" s="111"/>
      <c r="BJ6" s="107"/>
      <c r="BK6" s="107"/>
      <c r="BL6" s="334"/>
      <c r="BM6" s="334"/>
      <c r="BN6" s="334"/>
      <c r="BO6" s="334"/>
      <c r="BP6" s="334"/>
      <c r="BQ6" s="334"/>
      <c r="BR6" s="334"/>
      <c r="BS6" s="334"/>
      <c r="BT6" s="334"/>
      <c r="BU6" s="334"/>
      <c r="BV6" s="334"/>
      <c r="BW6" s="334"/>
      <c r="BX6" s="334"/>
      <c r="BY6" s="334"/>
      <c r="BZ6" s="334"/>
      <c r="CA6" s="334"/>
      <c r="CB6" s="334"/>
      <c r="CC6" s="334"/>
      <c r="CD6" s="334"/>
      <c r="CE6" s="334"/>
      <c r="CF6" s="334"/>
      <c r="CG6" s="334"/>
      <c r="CH6" s="334"/>
      <c r="CI6" s="334"/>
      <c r="CJ6" s="334"/>
      <c r="CK6" s="334"/>
      <c r="CL6" s="334"/>
      <c r="CM6" s="334"/>
      <c r="CN6" s="334"/>
      <c r="CO6" s="334"/>
      <c r="CP6" s="334"/>
      <c r="CQ6" s="334"/>
      <c r="CR6" s="334"/>
      <c r="CS6" s="334"/>
      <c r="CT6" s="334"/>
      <c r="CU6" s="334"/>
      <c r="CV6" s="334"/>
      <c r="CW6" s="334"/>
      <c r="CX6" s="334"/>
      <c r="CY6" s="334"/>
      <c r="CZ6" s="334"/>
      <c r="DA6" s="334"/>
      <c r="DB6" s="334"/>
      <c r="DC6" s="334"/>
      <c r="DD6" s="334"/>
      <c r="DE6" s="334"/>
      <c r="DF6" s="334"/>
      <c r="DG6" s="334"/>
      <c r="DH6" s="334"/>
    </row>
    <row r="7" spans="1:116">
      <c r="A7" s="106"/>
      <c r="B7" s="106"/>
      <c r="C7" s="234" t="s">
        <v>41</v>
      </c>
      <c r="D7" s="228" t="s">
        <v>36</v>
      </c>
      <c r="E7" s="232">
        <v>1.6506510000000001</v>
      </c>
      <c r="F7" s="253">
        <f>E7+F6</f>
        <v>1.7131510000000001</v>
      </c>
      <c r="G7" s="253">
        <f>F7+G6</f>
        <v>1.7756510000000001</v>
      </c>
      <c r="H7" s="253">
        <f>G7+H6</f>
        <v>1.8381510000000001</v>
      </c>
      <c r="I7" s="253">
        <f t="shared" ref="H7:I7" si="2">H7+I6</f>
        <v>1.9006510000000001</v>
      </c>
      <c r="J7" s="253">
        <f t="shared" ref="J7" si="3">I7+J6</f>
        <v>2.0006210000000002</v>
      </c>
      <c r="K7" s="253">
        <f t="shared" ref="K7" si="4">J7+K6</f>
        <v>2.1005910000000001</v>
      </c>
      <c r="L7" s="253">
        <f t="shared" ref="L7" si="5">K7+L6</f>
        <v>2.200561</v>
      </c>
      <c r="M7" s="253">
        <f t="shared" ref="M7" si="6">L7+M6</f>
        <v>2.3005309999999999</v>
      </c>
      <c r="N7" s="253">
        <f t="shared" ref="N7" si="7">M7+N6</f>
        <v>2.4005009999999998</v>
      </c>
      <c r="O7" s="253">
        <f t="shared" ref="O7" si="8">N7+O6</f>
        <v>2.5004709999999997</v>
      </c>
      <c r="P7" s="253">
        <f t="shared" ref="P7" si="9">O7+P6</f>
        <v>2.6004409999999996</v>
      </c>
      <c r="Q7" s="253">
        <f t="shared" ref="Q7" si="10">P7+Q6</f>
        <v>2.7004109999999995</v>
      </c>
      <c r="R7" s="253">
        <f t="shared" ref="R7" si="11">Q7+R6</f>
        <v>2.8003809999999993</v>
      </c>
      <c r="S7" s="253">
        <f t="shared" ref="S7" si="12">R7+S6</f>
        <v>2.9003509999999992</v>
      </c>
      <c r="T7" s="253">
        <f t="shared" ref="T7" si="13">S7+T6</f>
        <v>3.0003209999999991</v>
      </c>
      <c r="U7" s="253">
        <f t="shared" ref="U7" si="14">T7+U6</f>
        <v>3.100290999999999</v>
      </c>
      <c r="V7" s="253">
        <f t="shared" ref="V7" si="15">U7+V6</f>
        <v>3.2002609999999989</v>
      </c>
      <c r="W7" s="253">
        <f t="shared" ref="W7" si="16">V7+W6</f>
        <v>3.3002309999999988</v>
      </c>
      <c r="X7" s="253">
        <f t="shared" ref="X7" si="17">W7+X6</f>
        <v>3.4002009999999987</v>
      </c>
      <c r="Y7" s="253">
        <f t="shared" ref="Y7" si="18">X7+Y6</f>
        <v>3.5001709999999986</v>
      </c>
      <c r="Z7" s="253">
        <f t="shared" ref="Z7" si="19">Y7+Z6</f>
        <v>3.6001409999999985</v>
      </c>
      <c r="AA7" s="253">
        <f t="shared" ref="AA7" si="20">Z7+AA6</f>
        <v>3.7001109999999984</v>
      </c>
      <c r="AB7" s="253">
        <f>AA7+AB6</f>
        <v>3.8000809999999983</v>
      </c>
      <c r="AC7" s="253">
        <f t="shared" ref="AC7" si="21">AB7+AC6</f>
        <v>3.9000509999999982</v>
      </c>
      <c r="AD7" s="253">
        <f t="shared" ref="AD7" si="22">AC7+AD6</f>
        <v>4.0000209999999985</v>
      </c>
      <c r="AE7" s="253">
        <f t="shared" ref="AE7" si="23">AD7+AE6</f>
        <v>4.0000209999999985</v>
      </c>
      <c r="AF7" s="253">
        <f t="shared" ref="AF7" si="24">AE7+AF6</f>
        <v>4.0000209999999985</v>
      </c>
      <c r="AG7" s="253">
        <f t="shared" ref="AG7" si="25">AF7+AG6</f>
        <v>4.0000209999999985</v>
      </c>
      <c r="AH7" s="253">
        <f t="shared" ref="AH7" si="26">AG7+AH6</f>
        <v>4.0000209999999985</v>
      </c>
      <c r="AI7" s="253">
        <f t="shared" ref="AI7" si="27">AH7+AI6</f>
        <v>4.0000209999999985</v>
      </c>
      <c r="AJ7" s="253">
        <f t="shared" ref="AJ7" si="28">AI7+AJ6</f>
        <v>4.0000209999999985</v>
      </c>
      <c r="AK7" s="253">
        <f t="shared" ref="AK7" si="29">AJ7+AK6</f>
        <v>4.0000209999999985</v>
      </c>
      <c r="AL7" s="253">
        <f t="shared" ref="AL7" si="30">AK7+AL6</f>
        <v>4.0000209999999985</v>
      </c>
      <c r="AM7" s="253">
        <f t="shared" ref="AM7" si="31">AL7+AM6</f>
        <v>4.0000209999999985</v>
      </c>
      <c r="AN7" s="253">
        <f t="shared" ref="AN7" si="32">AM7+AN6</f>
        <v>4.0000209999999985</v>
      </c>
      <c r="AO7" s="253">
        <f t="shared" ref="AO7" si="33">AN7+AO6</f>
        <v>4.0000209999999985</v>
      </c>
      <c r="AP7" s="253">
        <f t="shared" ref="AP7" si="34">AO7+AP6</f>
        <v>4.0000209999999985</v>
      </c>
      <c r="AQ7" s="253">
        <f t="shared" ref="AQ7" si="35">AP7+AQ6</f>
        <v>4.0000209999999985</v>
      </c>
      <c r="AR7" s="253">
        <f t="shared" ref="AR7" si="36">AQ7+AR6</f>
        <v>4.0000209999999985</v>
      </c>
      <c r="AS7" s="253">
        <f t="shared" ref="AS7" si="37">AR7+AS6</f>
        <v>4.0000209999999985</v>
      </c>
      <c r="AT7" s="253">
        <f t="shared" ref="AT7" si="38">AS7+AT6</f>
        <v>4.0000209999999985</v>
      </c>
      <c r="AU7" s="253">
        <f t="shared" ref="AU7" si="39">AT7+AU6</f>
        <v>4.0000209999999985</v>
      </c>
      <c r="AV7" s="253">
        <f t="shared" ref="AV7" si="40">AU7+AV6</f>
        <v>4.0000209999999985</v>
      </c>
      <c r="AW7" s="253">
        <f t="shared" ref="AW7" si="41">AV7+AW6</f>
        <v>4.0000209999999985</v>
      </c>
      <c r="AX7" s="253">
        <f t="shared" ref="AX7" si="42">AW7+AX6</f>
        <v>4.0000209999999985</v>
      </c>
      <c r="AY7" s="253">
        <f t="shared" ref="AY7" si="43">AX7+AY6</f>
        <v>4.0000209999999985</v>
      </c>
      <c r="AZ7" s="253">
        <f t="shared" ref="AZ7" si="44">AY7+AZ6</f>
        <v>4.0000209999999985</v>
      </c>
      <c r="BA7" s="253">
        <f t="shared" ref="BA7" si="45">AZ7+BA6</f>
        <v>4.0000209999999985</v>
      </c>
      <c r="BB7" s="253">
        <f t="shared" ref="BB7" si="46">BA7+BB6</f>
        <v>4.0000209999999985</v>
      </c>
      <c r="BC7" s="342"/>
      <c r="BE7" s="110"/>
      <c r="BF7" s="133"/>
      <c r="BG7" s="111"/>
      <c r="BH7" s="111"/>
      <c r="BI7" s="111"/>
      <c r="BJ7" s="107"/>
      <c r="BK7" s="107"/>
      <c r="BL7" s="334"/>
      <c r="BM7" s="334"/>
      <c r="BN7" s="334"/>
      <c r="BO7" s="334"/>
      <c r="BP7" s="334"/>
      <c r="BQ7" s="334"/>
      <c r="BR7" s="334"/>
      <c r="BS7" s="334"/>
      <c r="BT7" s="334"/>
      <c r="BU7" s="334"/>
      <c r="BV7" s="334"/>
      <c r="BW7" s="334"/>
      <c r="BX7" s="334"/>
      <c r="BY7" s="334"/>
      <c r="BZ7" s="334"/>
      <c r="CA7" s="334"/>
      <c r="CB7" s="334"/>
      <c r="CC7" s="334"/>
      <c r="CD7" s="334"/>
      <c r="CE7" s="334"/>
      <c r="CF7" s="334"/>
      <c r="CG7" s="334"/>
      <c r="CH7" s="334"/>
      <c r="CI7" s="334"/>
      <c r="CJ7" s="334"/>
      <c r="CK7" s="334"/>
      <c r="CL7" s="334"/>
      <c r="CM7" s="334"/>
      <c r="CN7" s="334"/>
      <c r="CO7" s="334"/>
      <c r="CP7" s="334"/>
      <c r="CQ7" s="334"/>
      <c r="CR7" s="334"/>
      <c r="CS7" s="334"/>
      <c r="CT7" s="334"/>
      <c r="CU7" s="334"/>
      <c r="CV7" s="334"/>
      <c r="CW7" s="334"/>
      <c r="CX7" s="334"/>
      <c r="CY7" s="334"/>
      <c r="CZ7" s="334"/>
      <c r="DA7" s="334"/>
      <c r="DB7" s="334"/>
      <c r="DC7" s="334"/>
      <c r="DD7" s="334"/>
      <c r="DE7" s="334"/>
      <c r="DF7" s="334"/>
      <c r="DG7" s="334"/>
      <c r="DH7" s="334"/>
    </row>
    <row r="8" spans="1:116">
      <c r="A8" s="106"/>
      <c r="B8" s="106"/>
      <c r="C8" s="234" t="s">
        <v>42</v>
      </c>
      <c r="D8" s="228" t="s">
        <v>36</v>
      </c>
      <c r="E8" s="273">
        <v>5.9598926199999998</v>
      </c>
      <c r="F8" s="277">
        <f>E8-$E$7</f>
        <v>4.3092416199999999</v>
      </c>
      <c r="G8" s="277">
        <v>4.3092416199999999</v>
      </c>
      <c r="H8" s="277">
        <v>4.3092416199999999</v>
      </c>
      <c r="I8" s="277">
        <v>4.3092416199999999</v>
      </c>
      <c r="J8" s="277">
        <v>4.3092416199999999</v>
      </c>
      <c r="K8" s="277">
        <v>4.3092416199999999</v>
      </c>
      <c r="L8" s="277">
        <v>4.3092416199999999</v>
      </c>
      <c r="M8" s="277">
        <v>4.3092416199999999</v>
      </c>
      <c r="N8" s="277">
        <v>4.3092416199999999</v>
      </c>
      <c r="O8" s="277">
        <v>4.3092416199999999</v>
      </c>
      <c r="P8" s="277">
        <v>4.3092416199999999</v>
      </c>
      <c r="Q8" s="277">
        <v>4.3092416199999999</v>
      </c>
      <c r="R8" s="277">
        <v>4.3092416199999999</v>
      </c>
      <c r="S8" s="277">
        <v>4.3092416199999999</v>
      </c>
      <c r="T8" s="277">
        <v>4.3092416199999999</v>
      </c>
      <c r="U8" s="277">
        <v>4.3092416199999999</v>
      </c>
      <c r="V8" s="277">
        <v>4.3092416199999999</v>
      </c>
      <c r="W8" s="277">
        <v>4.3092416199999999</v>
      </c>
      <c r="X8" s="277">
        <v>4.3092416199999999</v>
      </c>
      <c r="Y8" s="277">
        <v>4.3092416199999999</v>
      </c>
      <c r="Z8" s="277">
        <v>4.3092416199999999</v>
      </c>
      <c r="AA8" s="277">
        <v>4.3092416199999999</v>
      </c>
      <c r="AB8" s="277">
        <v>4.3092416199999999</v>
      </c>
      <c r="AC8" s="277">
        <v>4.3092416199999999</v>
      </c>
      <c r="AD8" s="277">
        <v>4.3092416199999999</v>
      </c>
      <c r="AE8" s="277">
        <v>4.3092416199999999</v>
      </c>
      <c r="AF8" s="277">
        <v>4.3092416199999999</v>
      </c>
      <c r="AG8" s="277">
        <v>4.3092416199999999</v>
      </c>
      <c r="AH8" s="277">
        <v>4.3092416199999999</v>
      </c>
      <c r="AI8" s="277">
        <v>4.3092416199999999</v>
      </c>
      <c r="AJ8" s="277">
        <v>4.3092416199999999</v>
      </c>
      <c r="AK8" s="277">
        <v>4.3092416199999999</v>
      </c>
      <c r="AL8" s="277">
        <v>4.3092416199999999</v>
      </c>
      <c r="AM8" s="277">
        <v>4.3092416199999999</v>
      </c>
      <c r="AN8" s="277">
        <v>4.3092416199999999</v>
      </c>
      <c r="AO8" s="277">
        <v>4.3092416199999999</v>
      </c>
      <c r="AP8" s="277">
        <v>4.3092416199999999</v>
      </c>
      <c r="AQ8" s="277">
        <v>4.3092416199999999</v>
      </c>
      <c r="AR8" s="277">
        <v>4.3092416199999999</v>
      </c>
      <c r="AS8" s="277">
        <v>4.3092416199999999</v>
      </c>
      <c r="AT8" s="277">
        <v>4.3092416199999999</v>
      </c>
      <c r="AU8" s="277">
        <v>4.3092416199999999</v>
      </c>
      <c r="AV8" s="277">
        <v>4.3092416199999999</v>
      </c>
      <c r="AW8" s="277">
        <v>4.3092416199999999</v>
      </c>
      <c r="AX8" s="277">
        <v>4.3092416199999999</v>
      </c>
      <c r="AY8" s="277">
        <v>4.3092416199999999</v>
      </c>
      <c r="AZ8" s="277">
        <v>4.3092416199999999</v>
      </c>
      <c r="BA8" s="277">
        <v>4.3092416199999999</v>
      </c>
      <c r="BB8" s="277">
        <v>4.3092416199999999</v>
      </c>
      <c r="BC8" s="342"/>
      <c r="BE8" s="110"/>
      <c r="BF8" s="133"/>
      <c r="BG8" s="111"/>
      <c r="BH8" s="111"/>
      <c r="BI8" s="111"/>
      <c r="BJ8" s="107"/>
      <c r="BK8" s="107"/>
      <c r="BL8" s="334"/>
      <c r="BM8" s="334"/>
      <c r="BN8" s="334"/>
      <c r="BO8" s="334"/>
      <c r="BP8" s="334"/>
      <c r="BQ8" s="334"/>
      <c r="BR8" s="334"/>
      <c r="BS8" s="334"/>
      <c r="BT8" s="334"/>
      <c r="BU8" s="334"/>
      <c r="BV8" s="334"/>
      <c r="BW8" s="334"/>
      <c r="BX8" s="334"/>
      <c r="BY8" s="334"/>
      <c r="BZ8" s="334"/>
      <c r="CA8" s="334"/>
      <c r="CB8" s="334"/>
      <c r="CC8" s="334"/>
      <c r="CD8" s="334"/>
      <c r="CE8" s="334"/>
      <c r="CF8" s="334"/>
      <c r="CG8" s="334"/>
      <c r="CH8" s="334"/>
      <c r="CI8" s="334"/>
      <c r="CJ8" s="334"/>
      <c r="CK8" s="334"/>
      <c r="CL8" s="334"/>
      <c r="CM8" s="334"/>
      <c r="CN8" s="334"/>
      <c r="CO8" s="334"/>
      <c r="CP8" s="334"/>
      <c r="CQ8" s="334"/>
      <c r="CR8" s="334"/>
      <c r="CS8" s="334"/>
      <c r="CT8" s="334"/>
      <c r="CU8" s="334"/>
      <c r="CV8" s="334"/>
      <c r="CW8" s="334"/>
      <c r="CX8" s="334"/>
      <c r="CY8" s="334"/>
      <c r="CZ8" s="334"/>
      <c r="DA8" s="334"/>
      <c r="DB8" s="334"/>
      <c r="DC8" s="334"/>
      <c r="DD8" s="334"/>
      <c r="DE8" s="334"/>
      <c r="DF8" s="334"/>
      <c r="DG8" s="334"/>
      <c r="DH8" s="334"/>
    </row>
    <row r="9" spans="1:116">
      <c r="A9" s="106"/>
      <c r="B9" s="106"/>
      <c r="C9" s="235" t="s">
        <v>43</v>
      </c>
      <c r="D9" s="228" t="s">
        <v>36</v>
      </c>
      <c r="E9" s="273">
        <f>E8</f>
        <v>5.9598926199999998</v>
      </c>
      <c r="F9" s="278">
        <f>F8+F7</f>
        <v>6.0223926199999998</v>
      </c>
      <c r="G9" s="278">
        <f t="shared" ref="G9:BB9" si="47">G8+G7</f>
        <v>6.0848926199999998</v>
      </c>
      <c r="H9" s="278">
        <f t="shared" si="47"/>
        <v>6.1473926199999998</v>
      </c>
      <c r="I9" s="278">
        <f>I8+I7</f>
        <v>6.2098926199999998</v>
      </c>
      <c r="J9" s="278">
        <f t="shared" si="47"/>
        <v>6.3098626200000005</v>
      </c>
      <c r="K9" s="278">
        <f t="shared" si="47"/>
        <v>6.4098326199999995</v>
      </c>
      <c r="L9" s="278">
        <f t="shared" si="47"/>
        <v>6.5098026200000003</v>
      </c>
      <c r="M9" s="278">
        <f t="shared" si="47"/>
        <v>6.6097726199999993</v>
      </c>
      <c r="N9" s="278">
        <f t="shared" si="47"/>
        <v>6.7097426200000001</v>
      </c>
      <c r="O9" s="278">
        <f t="shared" si="47"/>
        <v>6.8097126199999991</v>
      </c>
      <c r="P9" s="278">
        <f t="shared" si="47"/>
        <v>6.9096826199999999</v>
      </c>
      <c r="Q9" s="278">
        <f t="shared" si="47"/>
        <v>7.0096526199999989</v>
      </c>
      <c r="R9" s="278">
        <f t="shared" si="47"/>
        <v>7.1096226199999997</v>
      </c>
      <c r="S9" s="278">
        <f t="shared" si="47"/>
        <v>7.2095926199999987</v>
      </c>
      <c r="T9" s="278">
        <f t="shared" si="47"/>
        <v>7.3095626199999995</v>
      </c>
      <c r="U9" s="278">
        <f t="shared" si="47"/>
        <v>7.4095326199999985</v>
      </c>
      <c r="V9" s="278">
        <f t="shared" si="47"/>
        <v>7.5095026199999992</v>
      </c>
      <c r="W9" s="278">
        <f t="shared" si="47"/>
        <v>7.6094726199999982</v>
      </c>
      <c r="X9" s="278">
        <f t="shared" si="47"/>
        <v>7.709442619999999</v>
      </c>
      <c r="Y9" s="278">
        <f t="shared" si="47"/>
        <v>7.809412619999998</v>
      </c>
      <c r="Z9" s="278">
        <f t="shared" si="47"/>
        <v>7.9093826199999988</v>
      </c>
      <c r="AA9" s="278">
        <f t="shared" si="47"/>
        <v>8.0093526199999978</v>
      </c>
      <c r="AB9" s="278">
        <f t="shared" si="47"/>
        <v>8.1093226199999986</v>
      </c>
      <c r="AC9" s="278">
        <f t="shared" si="47"/>
        <v>8.2092926199999976</v>
      </c>
      <c r="AD9" s="278">
        <f t="shared" si="47"/>
        <v>8.3092626199999984</v>
      </c>
      <c r="AE9" s="278">
        <f t="shared" si="47"/>
        <v>8.3092626199999984</v>
      </c>
      <c r="AF9" s="278">
        <f t="shared" si="47"/>
        <v>8.3092626199999984</v>
      </c>
      <c r="AG9" s="278">
        <f t="shared" si="47"/>
        <v>8.3092626199999984</v>
      </c>
      <c r="AH9" s="278">
        <f t="shared" si="47"/>
        <v>8.3092626199999984</v>
      </c>
      <c r="AI9" s="278">
        <f t="shared" si="47"/>
        <v>8.3092626199999984</v>
      </c>
      <c r="AJ9" s="278">
        <f t="shared" si="47"/>
        <v>8.3092626199999984</v>
      </c>
      <c r="AK9" s="278">
        <f t="shared" si="47"/>
        <v>8.3092626199999984</v>
      </c>
      <c r="AL9" s="278">
        <f t="shared" si="47"/>
        <v>8.3092626199999984</v>
      </c>
      <c r="AM9" s="278">
        <f t="shared" si="47"/>
        <v>8.3092626199999984</v>
      </c>
      <c r="AN9" s="278">
        <f t="shared" si="47"/>
        <v>8.3092626199999984</v>
      </c>
      <c r="AO9" s="278">
        <f t="shared" si="47"/>
        <v>8.3092626199999984</v>
      </c>
      <c r="AP9" s="278">
        <f t="shared" si="47"/>
        <v>8.3092626199999984</v>
      </c>
      <c r="AQ9" s="278">
        <f t="shared" si="47"/>
        <v>8.3092626199999984</v>
      </c>
      <c r="AR9" s="278">
        <f t="shared" si="47"/>
        <v>8.3092626199999984</v>
      </c>
      <c r="AS9" s="278">
        <f t="shared" si="47"/>
        <v>8.3092626199999984</v>
      </c>
      <c r="AT9" s="278">
        <f t="shared" si="47"/>
        <v>8.3092626199999984</v>
      </c>
      <c r="AU9" s="278">
        <f t="shared" si="47"/>
        <v>8.3092626199999984</v>
      </c>
      <c r="AV9" s="278">
        <f t="shared" si="47"/>
        <v>8.3092626199999984</v>
      </c>
      <c r="AW9" s="278">
        <f t="shared" si="47"/>
        <v>8.3092626199999984</v>
      </c>
      <c r="AX9" s="278">
        <f t="shared" si="47"/>
        <v>8.3092626199999984</v>
      </c>
      <c r="AY9" s="278">
        <f t="shared" si="47"/>
        <v>8.3092626199999984</v>
      </c>
      <c r="AZ9" s="278">
        <f t="shared" si="47"/>
        <v>8.3092626199999984</v>
      </c>
      <c r="BA9" s="278">
        <f t="shared" si="47"/>
        <v>8.3092626199999984</v>
      </c>
      <c r="BB9" s="278">
        <f t="shared" si="47"/>
        <v>8.3092626199999984</v>
      </c>
      <c r="BC9" s="342"/>
      <c r="BE9" s="110"/>
      <c r="BF9" s="133"/>
      <c r="BG9" s="111"/>
      <c r="BH9" s="111"/>
      <c r="BI9" s="111"/>
      <c r="BJ9" s="107"/>
      <c r="BK9" s="107"/>
      <c r="BL9" s="334"/>
      <c r="BM9" s="334"/>
      <c r="BN9" s="334"/>
      <c r="BO9" s="334"/>
      <c r="BP9" s="334"/>
      <c r="BQ9" s="334"/>
      <c r="BR9" s="334"/>
      <c r="BS9" s="334"/>
      <c r="BT9" s="334"/>
      <c r="BU9" s="334"/>
      <c r="BV9" s="334"/>
      <c r="BW9" s="334"/>
      <c r="BX9" s="334"/>
      <c r="BY9" s="334"/>
      <c r="BZ9" s="334"/>
      <c r="CA9" s="334"/>
      <c r="CB9" s="334"/>
      <c r="CC9" s="334"/>
      <c r="CD9" s="334"/>
      <c r="CE9" s="334"/>
      <c r="CF9" s="334"/>
      <c r="CG9" s="334"/>
      <c r="CH9" s="334"/>
      <c r="CI9" s="334"/>
      <c r="CJ9" s="334"/>
      <c r="CK9" s="334"/>
      <c r="CL9" s="334"/>
      <c r="CM9" s="334"/>
      <c r="CN9" s="334"/>
      <c r="CO9" s="334"/>
      <c r="CP9" s="334"/>
      <c r="CQ9" s="334"/>
      <c r="CR9" s="334"/>
      <c r="CS9" s="334"/>
      <c r="CT9" s="334"/>
      <c r="CU9" s="334"/>
      <c r="CV9" s="334"/>
      <c r="CW9" s="334"/>
      <c r="CX9" s="334"/>
      <c r="CY9" s="334"/>
      <c r="CZ9" s="334"/>
      <c r="DA9" s="334"/>
      <c r="DB9" s="334"/>
      <c r="DC9" s="334"/>
      <c r="DD9" s="334"/>
      <c r="DE9" s="334"/>
      <c r="DF9" s="334"/>
      <c r="DG9" s="334"/>
      <c r="DH9" s="334"/>
    </row>
    <row r="10" spans="1:116">
      <c r="A10" s="106"/>
      <c r="B10" s="106"/>
      <c r="C10" s="237" t="s">
        <v>44</v>
      </c>
      <c r="D10" s="228" t="s">
        <v>36</v>
      </c>
      <c r="E10" s="273"/>
      <c r="F10" s="277">
        <f>F13-F9</f>
        <v>6.266599473820845</v>
      </c>
      <c r="G10" s="277">
        <f t="shared" ref="G10:BB10" si="48">G13-G9</f>
        <v>6.151330541769978</v>
      </c>
      <c r="H10" s="277">
        <f t="shared" si="48"/>
        <v>6.036728703547162</v>
      </c>
      <c r="I10" s="277">
        <f t="shared" si="48"/>
        <v>5.9227873433191469</v>
      </c>
      <c r="J10" s="277">
        <f t="shared" si="48"/>
        <v>5.772029944992692</v>
      </c>
      <c r="K10" s="277">
        <f t="shared" si="48"/>
        <v>5.6219200908479738</v>
      </c>
      <c r="L10" s="277">
        <f t="shared" si="48"/>
        <v>5.4724514601955452</v>
      </c>
      <c r="M10" s="277">
        <f t="shared" si="48"/>
        <v>5.3236178280565092</v>
      </c>
      <c r="N10" s="277">
        <f t="shared" si="48"/>
        <v>5.1754130638654647</v>
      </c>
      <c r="O10" s="277">
        <f t="shared" si="48"/>
        <v>5.0278311301959011</v>
      </c>
      <c r="P10" s="277">
        <f t="shared" si="48"/>
        <v>4.880866081507623</v>
      </c>
      <c r="Q10" s="277">
        <f t="shared" si="48"/>
        <v>4.7345120629158934</v>
      </c>
      <c r="R10" s="277">
        <f t="shared" si="48"/>
        <v>4.5887633089818873</v>
      </c>
      <c r="S10" s="277">
        <f t="shared" si="48"/>
        <v>4.4436141425241598</v>
      </c>
      <c r="T10" s="277">
        <f t="shared" si="48"/>
        <v>4.299058973450741</v>
      </c>
      <c r="U10" s="277">
        <f t="shared" si="48"/>
        <v>4.1550922976115636</v>
      </c>
      <c r="V10" s="277">
        <f t="shared" si="48"/>
        <v>4.0117086956708494</v>
      </c>
      <c r="W10" s="277">
        <f t="shared" si="48"/>
        <v>3.8689028319991863</v>
      </c>
      <c r="X10" s="277">
        <f t="shared" si="48"/>
        <v>3.7266694535849254</v>
      </c>
      <c r="Y10" s="277">
        <f t="shared" si="48"/>
        <v>3.5850033889646351</v>
      </c>
      <c r="Z10" s="277">
        <f t="shared" si="48"/>
        <v>3.443899547172272</v>
      </c>
      <c r="AA10" s="277">
        <f t="shared" si="48"/>
        <v>3.3033529167067996</v>
      </c>
      <c r="AB10" s="277">
        <f t="shared" si="48"/>
        <v>3.1633585645179298</v>
      </c>
      <c r="AC10" s="277">
        <f t="shared" si="48"/>
        <v>3.0239116350097497</v>
      </c>
      <c r="AD10" s="277">
        <f t="shared" si="48"/>
        <v>2.8850073490618851</v>
      </c>
      <c r="AE10" s="277">
        <f t="shared" si="48"/>
        <v>2.8466110030680021</v>
      </c>
      <c r="AF10" s="277">
        <f t="shared" si="48"/>
        <v>2.8087479679913088</v>
      </c>
      <c r="AG10" s="277">
        <f t="shared" si="48"/>
        <v>2.7714136884368337</v>
      </c>
      <c r="AH10" s="277">
        <f t="shared" si="48"/>
        <v>2.7346036817402055</v>
      </c>
      <c r="AI10" s="277">
        <f t="shared" si="48"/>
        <v>2.6983135370726874</v>
      </c>
      <c r="AJ10" s="277">
        <f t="shared" si="48"/>
        <v>2.6625389145622016</v>
      </c>
      <c r="AK10" s="277">
        <f t="shared" si="48"/>
        <v>2.6272755444301179</v>
      </c>
      <c r="AL10" s="277">
        <f t="shared" si="48"/>
        <v>2.5925192261435583</v>
      </c>
      <c r="AM10" s="277">
        <f t="shared" si="48"/>
        <v>2.558265827582975</v>
      </c>
      <c r="AN10" s="277">
        <f t="shared" si="48"/>
        <v>2.524511284224781</v>
      </c>
      <c r="AO10" s="277">
        <f t="shared" si="48"/>
        <v>2.4912515983388115</v>
      </c>
      <c r="AP10" s="277">
        <f t="shared" si="48"/>
        <v>2.4584828382003714</v>
      </c>
      <c r="AQ10" s="277">
        <f t="shared" si="48"/>
        <v>2.4262011373166867</v>
      </c>
      <c r="AR10" s="277">
        <f t="shared" si="48"/>
        <v>2.394402693667514</v>
      </c>
      <c r="AS10" s="277">
        <f t="shared" si="48"/>
        <v>2.3630837689597222</v>
      </c>
      <c r="AT10" s="277">
        <f t="shared" si="48"/>
        <v>2.3322406878956272</v>
      </c>
      <c r="AU10" s="277">
        <f t="shared" si="48"/>
        <v>2.3018698374548929</v>
      </c>
      <c r="AV10" s="277">
        <f t="shared" si="48"/>
        <v>2.2719676661897843</v>
      </c>
      <c r="AW10" s="277">
        <f t="shared" si="48"/>
        <v>2.2425306835336052</v>
      </c>
      <c r="AX10" s="277">
        <f t="shared" si="48"/>
        <v>2.2135554591221016</v>
      </c>
      <c r="AY10" s="277">
        <f t="shared" si="48"/>
        <v>2.1850386221276814</v>
      </c>
      <c r="AZ10" s="277">
        <f t="shared" si="48"/>
        <v>2.1569768606062318</v>
      </c>
      <c r="BA10" s="277">
        <f t="shared" si="48"/>
        <v>2.129366920856393</v>
      </c>
      <c r="BB10" s="277">
        <f t="shared" si="48"/>
        <v>2.1022056067910846</v>
      </c>
      <c r="BC10" s="342"/>
      <c r="BE10" s="110"/>
      <c r="BF10" s="133"/>
      <c r="BG10" s="111"/>
      <c r="BH10" s="111"/>
      <c r="BI10" s="111"/>
      <c r="BJ10" s="107"/>
      <c r="BK10" s="107"/>
      <c r="BL10" s="334"/>
      <c r="BM10" s="334"/>
      <c r="BN10" s="334"/>
      <c r="BO10" s="334"/>
      <c r="BP10" s="334"/>
      <c r="BQ10" s="334"/>
      <c r="BR10" s="334"/>
      <c r="BS10" s="334"/>
      <c r="BT10" s="334"/>
      <c r="BU10" s="334"/>
      <c r="BV10" s="334"/>
      <c r="BW10" s="334"/>
      <c r="BX10" s="334"/>
      <c r="BY10" s="334"/>
      <c r="BZ10" s="334"/>
      <c r="CA10" s="334"/>
      <c r="CB10" s="334"/>
      <c r="CC10" s="334"/>
      <c r="CD10" s="334"/>
      <c r="CE10" s="334"/>
      <c r="CF10" s="334"/>
      <c r="CG10" s="334"/>
      <c r="CH10" s="334"/>
      <c r="CI10" s="334"/>
      <c r="CJ10" s="334"/>
      <c r="CK10" s="334"/>
      <c r="CL10" s="334"/>
      <c r="CM10" s="334"/>
      <c r="CN10" s="334"/>
      <c r="CO10" s="334"/>
      <c r="CP10" s="334"/>
      <c r="CQ10" s="334"/>
      <c r="CR10" s="334"/>
      <c r="CS10" s="334"/>
      <c r="CT10" s="334"/>
      <c r="CU10" s="334"/>
      <c r="CV10" s="334"/>
      <c r="CW10" s="334"/>
      <c r="CX10" s="334"/>
      <c r="CY10" s="334"/>
      <c r="CZ10" s="334"/>
      <c r="DA10" s="334"/>
      <c r="DB10" s="334"/>
      <c r="DC10" s="334"/>
      <c r="DD10" s="334"/>
      <c r="DE10" s="334"/>
      <c r="DF10" s="334"/>
      <c r="DG10" s="334"/>
      <c r="DH10" s="334"/>
    </row>
    <row r="11" spans="1:116">
      <c r="A11" s="106"/>
      <c r="B11" s="106"/>
      <c r="C11" s="235" t="s">
        <v>45</v>
      </c>
      <c r="D11" s="228" t="s">
        <v>36</v>
      </c>
      <c r="E11" s="228"/>
      <c r="F11" s="279">
        <v>0.01</v>
      </c>
      <c r="G11" s="279">
        <v>0.01</v>
      </c>
      <c r="H11" s="279">
        <v>0.01</v>
      </c>
      <c r="I11" s="279">
        <v>0.01</v>
      </c>
      <c r="J11" s="279">
        <v>0.01</v>
      </c>
      <c r="K11" s="279">
        <v>0.01</v>
      </c>
      <c r="L11" s="279">
        <v>0.01</v>
      </c>
      <c r="M11" s="279">
        <v>0.01</v>
      </c>
      <c r="N11" s="279">
        <v>0.01</v>
      </c>
      <c r="O11" s="279">
        <v>0.01</v>
      </c>
      <c r="P11" s="279">
        <v>0.01</v>
      </c>
      <c r="Q11" s="279">
        <v>0.01</v>
      </c>
      <c r="R11" s="279">
        <v>0.01</v>
      </c>
      <c r="S11" s="279">
        <v>0.01</v>
      </c>
      <c r="T11" s="279">
        <v>0.01</v>
      </c>
      <c r="U11" s="279">
        <v>0.01</v>
      </c>
      <c r="V11" s="279">
        <v>0.01</v>
      </c>
      <c r="W11" s="279">
        <v>0.01</v>
      </c>
      <c r="X11" s="279">
        <v>0.01</v>
      </c>
      <c r="Y11" s="279">
        <v>0.01</v>
      </c>
      <c r="Z11" s="279">
        <v>0.01</v>
      </c>
      <c r="AA11" s="279">
        <v>0.01</v>
      </c>
      <c r="AB11" s="279">
        <v>0.01</v>
      </c>
      <c r="AC11" s="279">
        <v>0.01</v>
      </c>
      <c r="AD11" s="279">
        <v>0.01</v>
      </c>
      <c r="AE11" s="279">
        <v>0.01</v>
      </c>
      <c r="AF11" s="279">
        <v>0.01</v>
      </c>
      <c r="AG11" s="279">
        <v>0.01</v>
      </c>
      <c r="AH11" s="279">
        <v>0.01</v>
      </c>
      <c r="AI11" s="279">
        <v>0.01</v>
      </c>
      <c r="AJ11" s="279">
        <v>0.01</v>
      </c>
      <c r="AK11" s="279">
        <v>0.01</v>
      </c>
      <c r="AL11" s="279">
        <v>0.01</v>
      </c>
      <c r="AM11" s="279">
        <v>0.01</v>
      </c>
      <c r="AN11" s="279">
        <v>0.01</v>
      </c>
      <c r="AO11" s="279">
        <v>0.01</v>
      </c>
      <c r="AP11" s="279">
        <v>0.01</v>
      </c>
      <c r="AQ11" s="279">
        <v>0.01</v>
      </c>
      <c r="AR11" s="279">
        <v>0.01</v>
      </c>
      <c r="AS11" s="279">
        <v>0.01</v>
      </c>
      <c r="AT11" s="279">
        <v>0.01</v>
      </c>
      <c r="AU11" s="279">
        <v>0.01</v>
      </c>
      <c r="AV11" s="279">
        <v>0.01</v>
      </c>
      <c r="AW11" s="279">
        <v>0.01</v>
      </c>
      <c r="AX11" s="279">
        <v>0.01</v>
      </c>
      <c r="AY11" s="279">
        <v>0.01</v>
      </c>
      <c r="AZ11" s="279">
        <v>0.01</v>
      </c>
      <c r="BA11" s="279">
        <v>0.01</v>
      </c>
      <c r="BB11" s="279">
        <v>0.01</v>
      </c>
      <c r="BC11" s="112"/>
      <c r="BE11" s="110" t="s">
        <v>46</v>
      </c>
      <c r="BF11" s="134">
        <f>10000/1000000</f>
        <v>0.01</v>
      </c>
      <c r="BG11" s="111"/>
      <c r="BH11" s="111"/>
      <c r="BI11" s="111"/>
      <c r="BJ11" s="107" t="s">
        <v>47</v>
      </c>
      <c r="BK11" s="107"/>
      <c r="BL11" s="178">
        <f>(-0.0036*BL3)+7.7122</f>
        <v>0.43300000000000072</v>
      </c>
      <c r="BM11" s="178">
        <f>(-0.0036*BM3)+7.7122</f>
        <v>0.42940000000000023</v>
      </c>
      <c r="BN11" s="178">
        <f>(-0.0036*BN3)+7.7122</f>
        <v>0.42580000000000062</v>
      </c>
      <c r="BO11" s="178">
        <f t="shared" ref="BO11:DH11" si="49">(-0.0036*BO3)+7.7122</f>
        <v>0.42220000000000013</v>
      </c>
      <c r="BP11" s="178">
        <f t="shared" si="49"/>
        <v>0.41860000000000053</v>
      </c>
      <c r="BQ11" s="178">
        <f t="shared" si="49"/>
        <v>0.41500000000000004</v>
      </c>
      <c r="BR11" s="178">
        <f t="shared" si="49"/>
        <v>0.41140000000000043</v>
      </c>
      <c r="BS11" s="178">
        <f t="shared" si="49"/>
        <v>0.40779999999999994</v>
      </c>
      <c r="BT11" s="178">
        <f t="shared" si="49"/>
        <v>0.40420000000000034</v>
      </c>
      <c r="BU11" s="178">
        <f t="shared" si="49"/>
        <v>0.40060000000000073</v>
      </c>
      <c r="BV11" s="178">
        <f t="shared" si="49"/>
        <v>0.39700000000000024</v>
      </c>
      <c r="BW11" s="178">
        <f t="shared" si="49"/>
        <v>0.39340000000000064</v>
      </c>
      <c r="BX11" s="178">
        <f t="shared" si="49"/>
        <v>0.38980000000000015</v>
      </c>
      <c r="BY11" s="178">
        <f t="shared" si="49"/>
        <v>0.38620000000000054</v>
      </c>
      <c r="BZ11" s="178">
        <f t="shared" si="49"/>
        <v>0.38260000000000005</v>
      </c>
      <c r="CA11" s="178">
        <f t="shared" si="49"/>
        <v>0.37900000000000045</v>
      </c>
      <c r="CB11" s="178">
        <f t="shared" si="49"/>
        <v>0.37539999999999996</v>
      </c>
      <c r="CC11" s="178">
        <f t="shared" si="49"/>
        <v>0.37180000000000035</v>
      </c>
      <c r="CD11" s="178">
        <f t="shared" si="49"/>
        <v>0.36820000000000075</v>
      </c>
      <c r="CE11" s="178">
        <f t="shared" si="49"/>
        <v>0.36460000000000026</v>
      </c>
      <c r="CF11" s="178">
        <f t="shared" si="49"/>
        <v>0.36100000000000065</v>
      </c>
      <c r="CG11" s="178">
        <f t="shared" si="49"/>
        <v>0.35740000000000016</v>
      </c>
      <c r="CH11" s="178">
        <f t="shared" si="49"/>
        <v>0.35380000000000056</v>
      </c>
      <c r="CI11" s="178">
        <f t="shared" si="49"/>
        <v>0.35020000000000007</v>
      </c>
      <c r="CJ11" s="178">
        <f t="shared" si="49"/>
        <v>0.34660000000000046</v>
      </c>
      <c r="CK11" s="178">
        <f t="shared" si="49"/>
        <v>0.34299999999999997</v>
      </c>
      <c r="CL11" s="178">
        <f t="shared" si="49"/>
        <v>0.33940000000000037</v>
      </c>
      <c r="CM11" s="178">
        <f t="shared" si="49"/>
        <v>0.33580000000000076</v>
      </c>
      <c r="CN11" s="178">
        <f t="shared" si="49"/>
        <v>0.33220000000000027</v>
      </c>
      <c r="CO11" s="178">
        <f t="shared" si="49"/>
        <v>0.32860000000000067</v>
      </c>
      <c r="CP11" s="178">
        <f t="shared" si="49"/>
        <v>0.32500000000000018</v>
      </c>
      <c r="CQ11" s="178">
        <f t="shared" si="49"/>
        <v>0.32140000000000057</v>
      </c>
      <c r="CR11" s="178">
        <f t="shared" si="49"/>
        <v>0.31780000000000008</v>
      </c>
      <c r="CS11" s="178">
        <f t="shared" si="49"/>
        <v>0.31420000000000048</v>
      </c>
      <c r="CT11" s="178">
        <f t="shared" si="49"/>
        <v>0.31059999999999999</v>
      </c>
      <c r="CU11" s="178">
        <f t="shared" si="49"/>
        <v>0.30700000000000038</v>
      </c>
      <c r="CV11" s="178">
        <f t="shared" si="49"/>
        <v>0.30340000000000078</v>
      </c>
      <c r="CW11" s="178">
        <f t="shared" si="49"/>
        <v>0.29980000000000029</v>
      </c>
      <c r="CX11" s="178">
        <f t="shared" si="49"/>
        <v>0.29620000000000068</v>
      </c>
      <c r="CY11" s="178">
        <f t="shared" si="49"/>
        <v>0.29260000000000019</v>
      </c>
      <c r="CZ11" s="178">
        <f t="shared" si="49"/>
        <v>0.28900000000000059</v>
      </c>
      <c r="DA11" s="178">
        <f t="shared" si="49"/>
        <v>0.2854000000000001</v>
      </c>
      <c r="DB11" s="178">
        <f t="shared" si="49"/>
        <v>0.28180000000000049</v>
      </c>
      <c r="DC11" s="178">
        <f t="shared" si="49"/>
        <v>0.2782</v>
      </c>
      <c r="DD11" s="178">
        <f t="shared" si="49"/>
        <v>0.2746000000000004</v>
      </c>
      <c r="DE11" s="178">
        <f t="shared" si="49"/>
        <v>0.2710000000000008</v>
      </c>
      <c r="DF11" s="178">
        <f t="shared" si="49"/>
        <v>0.2674000000000003</v>
      </c>
      <c r="DG11" s="178">
        <f t="shared" si="49"/>
        <v>0.2638000000000007</v>
      </c>
      <c r="DH11" s="178">
        <f t="shared" si="49"/>
        <v>0.26020000000000021</v>
      </c>
    </row>
    <row r="12" spans="1:116">
      <c r="A12" s="106"/>
      <c r="B12" s="106"/>
      <c r="C12" s="238" t="s">
        <v>48</v>
      </c>
      <c r="D12" s="228" t="s">
        <v>36</v>
      </c>
      <c r="E12" s="228"/>
      <c r="F12" s="266">
        <f>E13-F4</f>
        <v>8.9235803869078367E-2</v>
      </c>
      <c r="G12" s="266">
        <f>F13-G4</f>
        <v>8.8397344996469229E-2</v>
      </c>
      <c r="H12" s="266">
        <f>G13-H4</f>
        <v>8.7566360468867899E-2</v>
      </c>
      <c r="I12" s="266">
        <f>H13-I4</f>
        <v>8.6742745671735122E-2</v>
      </c>
      <c r="J12" s="266">
        <f t="shared" ref="G12:BB12" si="50">I13-J4</f>
        <v>8.592639739713448E-2</v>
      </c>
      <c r="K12" s="266">
        <f t="shared" si="50"/>
        <v>8.511721381967341E-2</v>
      </c>
      <c r="L12" s="266">
        <f t="shared" si="50"/>
        <v>8.4315094472877661E-2</v>
      </c>
      <c r="M12" s="266">
        <f t="shared" si="50"/>
        <v>8.3519940225912137E-2</v>
      </c>
      <c r="N12" s="266">
        <f t="shared" si="50"/>
        <v>8.2731653260719185E-2</v>
      </c>
      <c r="O12" s="266">
        <f t="shared" si="50"/>
        <v>8.1950137049519256E-2</v>
      </c>
      <c r="P12" s="266">
        <f t="shared" si="50"/>
        <v>8.117529633268461E-2</v>
      </c>
      <c r="Q12" s="266">
        <f t="shared" si="50"/>
        <v>8.040703709697361E-2</v>
      </c>
      <c r="R12" s="266">
        <f t="shared" si="50"/>
        <v>7.9645266554125627E-2</v>
      </c>
      <c r="S12" s="266">
        <f t="shared" si="50"/>
        <v>7.8889893119795218E-2</v>
      </c>
      <c r="T12" s="266">
        <f t="shared" si="50"/>
        <v>7.8140826392838036E-2</v>
      </c>
      <c r="U12" s="266">
        <f t="shared" si="50"/>
        <v>7.7397977134930684E-2</v>
      </c>
      <c r="V12" s="266">
        <f t="shared" si="50"/>
        <v>7.6661257250504988E-2</v>
      </c>
      <c r="W12" s="266">
        <f t="shared" si="50"/>
        <v>7.5930579767030437E-2</v>
      </c>
      <c r="X12" s="266">
        <f t="shared" si="50"/>
        <v>7.5205858815587945E-2</v>
      </c>
      <c r="Y12" s="266">
        <f t="shared" si="50"/>
        <v>7.4487009611772237E-2</v>
      </c>
      <c r="Z12" s="266">
        <f t="shared" si="50"/>
        <v>7.3773948436882009E-2</v>
      </c>
      <c r="AA12" s="266">
        <f t="shared" si="50"/>
        <v>7.3066592619429827E-2</v>
      </c>
      <c r="AB12" s="266">
        <f t="shared" si="50"/>
        <v>7.2364860516916707E-2</v>
      </c>
      <c r="AC12" s="266">
        <f t="shared" si="50"/>
        <v>7.1668671497919334E-2</v>
      </c>
      <c r="AD12" s="266">
        <f t="shared" si="50"/>
        <v>7.097794592444906E-2</v>
      </c>
      <c r="AE12" s="266">
        <f t="shared" si="50"/>
        <v>7.0292605134577357E-2</v>
      </c>
      <c r="AF12" s="266">
        <f t="shared" si="50"/>
        <v>6.9612571425340164E-2</v>
      </c>
      <c r="AG12" s="266">
        <f t="shared" si="50"/>
        <v>6.8937768035917557E-2</v>
      </c>
      <c r="AH12" s="266">
        <f t="shared" si="50"/>
        <v>6.8268119131055016E-2</v>
      </c>
      <c r="AI12" s="266">
        <f t="shared" si="50"/>
        <v>6.7603549784747585E-2</v>
      </c>
      <c r="AJ12" s="266">
        <f t="shared" si="50"/>
        <v>6.6943985964176278E-2</v>
      </c>
      <c r="AK12" s="266">
        <f t="shared" si="50"/>
        <v>6.6289354513886067E-2</v>
      </c>
      <c r="AL12" s="266">
        <f t="shared" si="50"/>
        <v>6.563958314020546E-2</v>
      </c>
      <c r="AM12" s="266">
        <f t="shared" si="50"/>
        <v>6.4994600395904101E-2</v>
      </c>
      <c r="AN12" s="266">
        <f t="shared" si="50"/>
        <v>6.435433566507065E-2</v>
      </c>
      <c r="AO12" s="266">
        <f t="shared" si="50"/>
        <v>6.3718719148235792E-2</v>
      </c>
      <c r="AP12" s="266">
        <f t="shared" si="50"/>
        <v>6.3087681847701305E-2</v>
      </c>
      <c r="AQ12" s="266">
        <f t="shared" si="50"/>
        <v>6.2461155553082293E-2</v>
      </c>
      <c r="AR12" s="266">
        <f t="shared" si="50"/>
        <v>6.1839072827091002E-2</v>
      </c>
      <c r="AS12" s="266">
        <f t="shared" si="50"/>
        <v>6.1221366991491166E-2</v>
      </c>
      <c r="AT12" s="266">
        <f t="shared" si="50"/>
        <v>6.0607972113288611E-2</v>
      </c>
      <c r="AU12" s="266">
        <f t="shared" si="50"/>
        <v>5.9998822991101264E-2</v>
      </c>
      <c r="AV12" s="266">
        <f t="shared" si="50"/>
        <v>5.9393855141745888E-2</v>
      </c>
      <c r="AW12" s="266">
        <f t="shared" si="50"/>
        <v>5.8793004786984682E-2</v>
      </c>
      <c r="AX12" s="266">
        <f t="shared" si="50"/>
        <v>5.8196208840506358E-2</v>
      </c>
      <c r="AY12" s="266">
        <f t="shared" si="50"/>
        <v>5.7603404895049337E-2</v>
      </c>
      <c r="AZ12" s="266">
        <f t="shared" si="50"/>
        <v>5.7014531209736319E-2</v>
      </c>
      <c r="BA12" s="266">
        <f t="shared" si="50"/>
        <v>5.6429526697559851E-2</v>
      </c>
      <c r="BB12" s="266">
        <f t="shared" si="50"/>
        <v>5.5848330913068622E-2</v>
      </c>
      <c r="BC12" s="112"/>
      <c r="BE12" s="110"/>
      <c r="BF12" s="134"/>
      <c r="BG12" s="111"/>
      <c r="BH12" s="111"/>
      <c r="BI12" s="111"/>
      <c r="BJ12" s="107"/>
      <c r="BK12" s="107"/>
      <c r="BL12" s="178"/>
      <c r="BM12" s="178"/>
      <c r="BN12" s="178"/>
      <c r="BO12" s="178"/>
      <c r="BP12" s="178"/>
      <c r="BQ12" s="178"/>
      <c r="BR12" s="178"/>
      <c r="BS12" s="178"/>
      <c r="BT12" s="178"/>
      <c r="BU12" s="178"/>
      <c r="BV12" s="178"/>
      <c r="BW12" s="178"/>
      <c r="BX12" s="178"/>
      <c r="BY12" s="178"/>
      <c r="BZ12" s="178"/>
      <c r="CA12" s="178"/>
      <c r="CB12" s="178"/>
      <c r="CC12" s="178"/>
      <c r="CD12" s="178"/>
      <c r="CE12" s="178"/>
      <c r="CF12" s="178"/>
      <c r="CG12" s="178"/>
      <c r="CH12" s="178"/>
      <c r="CI12" s="178"/>
      <c r="CJ12" s="178"/>
      <c r="CK12" s="178"/>
      <c r="CL12" s="178"/>
      <c r="CM12" s="178"/>
      <c r="CN12" s="178"/>
      <c r="CO12" s="178"/>
      <c r="CP12" s="178"/>
      <c r="CQ12" s="178"/>
      <c r="CR12" s="178"/>
      <c r="CS12" s="178"/>
      <c r="CT12" s="178"/>
      <c r="CU12" s="178"/>
      <c r="CV12" s="178"/>
      <c r="CW12" s="178"/>
      <c r="CX12" s="178"/>
      <c r="CY12" s="178"/>
      <c r="CZ12" s="178"/>
      <c r="DA12" s="178"/>
      <c r="DB12" s="178"/>
      <c r="DC12" s="178"/>
      <c r="DD12" s="178"/>
      <c r="DE12" s="178"/>
      <c r="DF12" s="178"/>
      <c r="DG12" s="178"/>
      <c r="DH12" s="178"/>
    </row>
    <row r="13" spans="1:116" s="245" customFormat="1">
      <c r="A13" s="240"/>
      <c r="B13" s="240"/>
      <c r="C13" s="238" t="s">
        <v>49</v>
      </c>
      <c r="D13" s="228" t="s">
        <v>36</v>
      </c>
      <c r="E13" s="101">
        <v>12.3424348366636</v>
      </c>
      <c r="F13" s="266">
        <f>E13*(1-(BL11/100))</f>
        <v>12.288992093820845</v>
      </c>
      <c r="G13" s="266">
        <f>F13*(1-(BM11/100))</f>
        <v>12.236223161769978</v>
      </c>
      <c r="H13" s="266">
        <f>G13*(1-(BN11/100))</f>
        <v>12.184121323547162</v>
      </c>
      <c r="I13" s="266">
        <f t="shared" ref="H13:BB13" si="51">H13*(1-(BO11/100))</f>
        <v>12.132679963319147</v>
      </c>
      <c r="J13" s="266">
        <f t="shared" si="51"/>
        <v>12.081892564992692</v>
      </c>
      <c r="K13" s="266">
        <f t="shared" si="51"/>
        <v>12.031752710847973</v>
      </c>
      <c r="L13" s="266">
        <f t="shared" si="51"/>
        <v>11.982254080195545</v>
      </c>
      <c r="M13" s="266">
        <f t="shared" si="51"/>
        <v>11.933390448056509</v>
      </c>
      <c r="N13" s="266">
        <f t="shared" si="51"/>
        <v>11.885155683865465</v>
      </c>
      <c r="O13" s="266">
        <f t="shared" si="51"/>
        <v>11.8375437501959</v>
      </c>
      <c r="P13" s="266">
        <f t="shared" si="51"/>
        <v>11.790548701507623</v>
      </c>
      <c r="Q13" s="266">
        <f t="shared" si="51"/>
        <v>11.744164682915892</v>
      </c>
      <c r="R13" s="266">
        <f t="shared" si="51"/>
        <v>11.698385928981887</v>
      </c>
      <c r="S13" s="266">
        <f t="shared" si="51"/>
        <v>11.653206762524158</v>
      </c>
      <c r="T13" s="266">
        <f t="shared" si="51"/>
        <v>11.60862159345074</v>
      </c>
      <c r="U13" s="266">
        <f t="shared" si="51"/>
        <v>11.564624917611562</v>
      </c>
      <c r="V13" s="266">
        <f t="shared" si="51"/>
        <v>11.521211315670849</v>
      </c>
      <c r="W13" s="266">
        <f t="shared" si="51"/>
        <v>11.478375451999185</v>
      </c>
      <c r="X13" s="266">
        <f t="shared" si="51"/>
        <v>11.436112073584924</v>
      </c>
      <c r="Y13" s="266">
        <f t="shared" si="51"/>
        <v>11.394416008964633</v>
      </c>
      <c r="Z13" s="266">
        <f t="shared" si="51"/>
        <v>11.353282167172271</v>
      </c>
      <c r="AA13" s="266">
        <f t="shared" si="51"/>
        <v>11.312705536706797</v>
      </c>
      <c r="AB13" s="266">
        <f t="shared" si="51"/>
        <v>11.272681184517928</v>
      </c>
      <c r="AC13" s="266">
        <f t="shared" si="51"/>
        <v>11.233204255009747</v>
      </c>
      <c r="AD13" s="266">
        <f t="shared" si="51"/>
        <v>11.194269969061883</v>
      </c>
      <c r="AE13" s="266">
        <f t="shared" si="51"/>
        <v>11.155873623068</v>
      </c>
      <c r="AF13" s="266">
        <f t="shared" si="51"/>
        <v>11.118010587991307</v>
      </c>
      <c r="AG13" s="266">
        <f t="shared" si="51"/>
        <v>11.080676308436832</v>
      </c>
      <c r="AH13" s="266">
        <f t="shared" si="51"/>
        <v>11.043866301740204</v>
      </c>
      <c r="AI13" s="266">
        <f t="shared" si="51"/>
        <v>11.007576157072686</v>
      </c>
      <c r="AJ13" s="266">
        <f t="shared" si="51"/>
        <v>10.9718015345622</v>
      </c>
      <c r="AK13" s="266">
        <f t="shared" si="51"/>
        <v>10.936538164430116</v>
      </c>
      <c r="AL13" s="266">
        <f t="shared" si="51"/>
        <v>10.901781846143557</v>
      </c>
      <c r="AM13" s="266">
        <f t="shared" si="51"/>
        <v>10.867528447582973</v>
      </c>
      <c r="AN13" s="266">
        <f t="shared" si="51"/>
        <v>10.833773904224779</v>
      </c>
      <c r="AO13" s="266">
        <f t="shared" si="51"/>
        <v>10.80051421833881</v>
      </c>
      <c r="AP13" s="266">
        <f t="shared" si="51"/>
        <v>10.76774545820037</v>
      </c>
      <c r="AQ13" s="266">
        <f t="shared" si="51"/>
        <v>10.735463757316685</v>
      </c>
      <c r="AR13" s="266">
        <f t="shared" si="51"/>
        <v>10.703665313667512</v>
      </c>
      <c r="AS13" s="266">
        <f t="shared" si="51"/>
        <v>10.672346388959721</v>
      </c>
      <c r="AT13" s="266">
        <f t="shared" si="51"/>
        <v>10.641503307895626</v>
      </c>
      <c r="AU13" s="266">
        <f t="shared" si="51"/>
        <v>10.611132457454891</v>
      </c>
      <c r="AV13" s="266">
        <f t="shared" si="51"/>
        <v>10.581230286189783</v>
      </c>
      <c r="AW13" s="266">
        <f t="shared" si="51"/>
        <v>10.551793303533604</v>
      </c>
      <c r="AX13" s="266">
        <f t="shared" si="51"/>
        <v>10.5228180791221</v>
      </c>
      <c r="AY13" s="266">
        <f t="shared" si="51"/>
        <v>10.49430124212768</v>
      </c>
      <c r="AZ13" s="266">
        <f t="shared" si="51"/>
        <v>10.46623948060623</v>
      </c>
      <c r="BA13" s="266">
        <f t="shared" si="51"/>
        <v>10.438629540856391</v>
      </c>
      <c r="BB13" s="266">
        <f t="shared" si="51"/>
        <v>10.411468226791083</v>
      </c>
      <c r="BC13" s="246"/>
      <c r="BD13" s="227"/>
      <c r="BE13" s="241" t="s">
        <v>50</v>
      </c>
      <c r="BF13" s="274">
        <f>(7164/3)/1000000</f>
        <v>2.3879999999999999E-3</v>
      </c>
      <c r="BG13" s="232"/>
      <c r="BH13" s="232"/>
      <c r="BI13" s="232"/>
      <c r="BJ13" s="243"/>
      <c r="BK13" s="243"/>
      <c r="BL13" s="243"/>
      <c r="BM13" s="243"/>
      <c r="BN13" s="243"/>
      <c r="BO13" s="243"/>
      <c r="BP13" s="242"/>
      <c r="BQ13" s="242"/>
      <c r="BR13" s="242"/>
      <c r="BS13" s="242"/>
      <c r="BT13" s="242"/>
      <c r="BU13" s="242"/>
      <c r="BV13" s="242"/>
      <c r="BW13" s="242"/>
      <c r="BX13" s="242"/>
      <c r="BY13" s="242"/>
      <c r="BZ13" s="242"/>
      <c r="CA13" s="242"/>
      <c r="CB13" s="242"/>
      <c r="CC13" s="242"/>
      <c r="CD13" s="242"/>
      <c r="CE13" s="242"/>
      <c r="CF13" s="242"/>
      <c r="CG13" s="242"/>
      <c r="CH13" s="242"/>
      <c r="CI13" s="242"/>
      <c r="CJ13" s="242"/>
      <c r="CK13" s="242"/>
      <c r="CL13" s="242"/>
      <c r="CM13" s="242"/>
      <c r="CN13" s="242"/>
      <c r="CO13" s="242"/>
      <c r="CP13" s="242"/>
      <c r="CQ13" s="242"/>
      <c r="CR13" s="242"/>
      <c r="CS13" s="243"/>
      <c r="CT13" s="243"/>
      <c r="CU13" s="243"/>
      <c r="CV13" s="243"/>
      <c r="CW13" s="243"/>
      <c r="CX13" s="243"/>
      <c r="CY13" s="243"/>
      <c r="CZ13" s="243"/>
      <c r="DA13" s="243"/>
      <c r="DB13" s="243"/>
      <c r="DC13" s="243"/>
      <c r="DD13" s="243"/>
      <c r="DE13" s="243"/>
      <c r="DF13" s="243"/>
      <c r="DG13" s="243"/>
      <c r="DH13" s="243"/>
      <c r="DI13" s="227"/>
      <c r="DJ13" s="227"/>
      <c r="DK13" s="227"/>
    </row>
    <row r="14" spans="1:116">
      <c r="A14" s="106"/>
      <c r="B14" s="106"/>
      <c r="C14" s="99" t="s">
        <v>51</v>
      </c>
      <c r="D14" s="340" t="s">
        <v>36</v>
      </c>
      <c r="E14" s="340"/>
      <c r="F14" s="268">
        <v>0.132718</v>
      </c>
      <c r="G14" s="268">
        <f>F14+$BG$14</f>
        <v>0.14160600000000001</v>
      </c>
      <c r="H14" s="268">
        <f>G14+$BG$14</f>
        <v>0.15049400000000002</v>
      </c>
      <c r="I14" s="268">
        <f t="shared" ref="H14:BB14" si="52">H14+$BG$14</f>
        <v>0.15938200000000002</v>
      </c>
      <c r="J14" s="268">
        <f t="shared" si="52"/>
        <v>0.16827000000000003</v>
      </c>
      <c r="K14" s="268">
        <f t="shared" si="52"/>
        <v>0.17715800000000004</v>
      </c>
      <c r="L14" s="268">
        <f t="shared" si="52"/>
        <v>0.18604600000000004</v>
      </c>
      <c r="M14" s="268">
        <f t="shared" si="52"/>
        <v>0.19493400000000005</v>
      </c>
      <c r="N14" s="268">
        <f t="shared" si="52"/>
        <v>0.20382200000000006</v>
      </c>
      <c r="O14" s="268">
        <f t="shared" si="52"/>
        <v>0.21271000000000007</v>
      </c>
      <c r="P14" s="268">
        <f t="shared" si="52"/>
        <v>0.22159800000000007</v>
      </c>
      <c r="Q14" s="268">
        <f t="shared" si="52"/>
        <v>0.23048600000000008</v>
      </c>
      <c r="R14" s="268">
        <f t="shared" si="52"/>
        <v>0.23937400000000009</v>
      </c>
      <c r="S14" s="268">
        <f t="shared" si="52"/>
        <v>0.24826200000000009</v>
      </c>
      <c r="T14" s="268">
        <f t="shared" si="52"/>
        <v>0.2571500000000001</v>
      </c>
      <c r="U14" s="268">
        <f t="shared" si="52"/>
        <v>0.26603800000000011</v>
      </c>
      <c r="V14" s="268">
        <f t="shared" si="52"/>
        <v>0.27492600000000011</v>
      </c>
      <c r="W14" s="268">
        <f t="shared" si="52"/>
        <v>0.28381400000000012</v>
      </c>
      <c r="X14" s="268">
        <f t="shared" si="52"/>
        <v>0.29270200000000013</v>
      </c>
      <c r="Y14" s="268">
        <f t="shared" si="52"/>
        <v>0.30159000000000014</v>
      </c>
      <c r="Z14" s="268">
        <f t="shared" si="52"/>
        <v>0.31047800000000014</v>
      </c>
      <c r="AA14" s="268">
        <f t="shared" si="52"/>
        <v>0.31936600000000015</v>
      </c>
      <c r="AB14" s="268">
        <f t="shared" si="52"/>
        <v>0.32825400000000016</v>
      </c>
      <c r="AC14" s="268">
        <f t="shared" si="52"/>
        <v>0.33714200000000016</v>
      </c>
      <c r="AD14" s="268">
        <f t="shared" si="52"/>
        <v>0.34603000000000017</v>
      </c>
      <c r="AE14" s="268">
        <f t="shared" si="52"/>
        <v>0.35491800000000018</v>
      </c>
      <c r="AF14" s="268">
        <f t="shared" si="52"/>
        <v>0.36380600000000018</v>
      </c>
      <c r="AG14" s="268">
        <f t="shared" si="52"/>
        <v>0.37269400000000019</v>
      </c>
      <c r="AH14" s="268">
        <f t="shared" si="52"/>
        <v>0.3815820000000002</v>
      </c>
      <c r="AI14" s="268">
        <f t="shared" si="52"/>
        <v>0.39047000000000021</v>
      </c>
      <c r="AJ14" s="268">
        <f t="shared" si="52"/>
        <v>0.39935800000000021</v>
      </c>
      <c r="AK14" s="268">
        <f t="shared" si="52"/>
        <v>0.40824600000000022</v>
      </c>
      <c r="AL14" s="268">
        <f t="shared" si="52"/>
        <v>0.41713400000000023</v>
      </c>
      <c r="AM14" s="268">
        <f t="shared" si="52"/>
        <v>0.42602200000000023</v>
      </c>
      <c r="AN14" s="268">
        <f t="shared" si="52"/>
        <v>0.43491000000000024</v>
      </c>
      <c r="AO14" s="268">
        <f t="shared" si="52"/>
        <v>0.44379800000000025</v>
      </c>
      <c r="AP14" s="268">
        <f t="shared" si="52"/>
        <v>0.45268600000000025</v>
      </c>
      <c r="AQ14" s="268">
        <f t="shared" si="52"/>
        <v>0.46157400000000026</v>
      </c>
      <c r="AR14" s="268">
        <f t="shared" si="52"/>
        <v>0.47046200000000027</v>
      </c>
      <c r="AS14" s="268">
        <f t="shared" si="52"/>
        <v>0.47935000000000028</v>
      </c>
      <c r="AT14" s="268">
        <f t="shared" si="52"/>
        <v>0.48823800000000028</v>
      </c>
      <c r="AU14" s="268">
        <f t="shared" si="52"/>
        <v>0.49712600000000029</v>
      </c>
      <c r="AV14" s="268">
        <f t="shared" si="52"/>
        <v>0.5060140000000003</v>
      </c>
      <c r="AW14" s="268">
        <f t="shared" si="52"/>
        <v>0.5149020000000003</v>
      </c>
      <c r="AX14" s="268">
        <f t="shared" si="52"/>
        <v>0.52379000000000031</v>
      </c>
      <c r="AY14" s="268">
        <f t="shared" si="52"/>
        <v>0.53267800000000032</v>
      </c>
      <c r="AZ14" s="268">
        <f t="shared" si="52"/>
        <v>0.54156600000000032</v>
      </c>
      <c r="BA14" s="268">
        <f t="shared" si="52"/>
        <v>0.55045400000000033</v>
      </c>
      <c r="BB14" s="268">
        <f t="shared" si="52"/>
        <v>0.55934200000000034</v>
      </c>
      <c r="BC14" s="177"/>
      <c r="BE14" s="110" t="s">
        <v>52</v>
      </c>
      <c r="BF14" s="134">
        <f>(26000/4)/1000000</f>
        <v>6.4999999999999997E-3</v>
      </c>
      <c r="BG14" s="99">
        <f>BF13+BF14</f>
        <v>8.8880000000000001E-3</v>
      </c>
      <c r="BJ14" s="107"/>
      <c r="BK14" s="107"/>
      <c r="BL14" s="107"/>
      <c r="BM14" s="107"/>
      <c r="BN14" s="107"/>
      <c r="BO14" s="107"/>
      <c r="BP14" s="178"/>
      <c r="BQ14" s="178"/>
      <c r="BR14" s="178"/>
      <c r="BS14" s="178"/>
      <c r="BT14" s="178"/>
      <c r="BU14" s="178"/>
      <c r="BV14" s="178"/>
      <c r="BW14" s="178"/>
      <c r="BX14" s="178"/>
      <c r="BY14" s="178"/>
      <c r="BZ14" s="178"/>
      <c r="CA14" s="178"/>
      <c r="CB14" s="178"/>
      <c r="CC14" s="178"/>
      <c r="CD14" s="178"/>
      <c r="CE14" s="178"/>
      <c r="CF14" s="178"/>
      <c r="CG14" s="178"/>
      <c r="CH14" s="178"/>
      <c r="CI14" s="178"/>
      <c r="CJ14" s="178"/>
      <c r="CK14" s="178"/>
      <c r="CL14" s="178"/>
      <c r="CM14" s="178"/>
      <c r="CN14" s="178"/>
      <c r="CO14" s="178"/>
      <c r="CP14" s="178"/>
      <c r="CQ14" s="178"/>
      <c r="CR14" s="178"/>
      <c r="CS14" s="178"/>
      <c r="CT14" s="178"/>
      <c r="CU14" s="178"/>
      <c r="CV14" s="178"/>
      <c r="CW14" s="178"/>
      <c r="CX14" s="178"/>
      <c r="CY14" s="178"/>
      <c r="CZ14" s="178"/>
      <c r="DA14" s="178"/>
      <c r="DB14" s="178"/>
      <c r="DC14" s="178"/>
      <c r="DD14" s="178"/>
      <c r="DE14" s="178"/>
      <c r="DF14" s="178"/>
      <c r="DG14" s="178"/>
      <c r="DH14" s="178"/>
      <c r="DI14" s="111"/>
      <c r="DJ14" s="111"/>
      <c r="DK14" s="111"/>
      <c r="DL14" s="10"/>
    </row>
    <row r="15" spans="1:116" s="245" customFormat="1">
      <c r="A15" s="240"/>
      <c r="B15" s="240"/>
      <c r="C15" s="227" t="s">
        <v>53</v>
      </c>
      <c r="D15" s="228" t="s">
        <v>36</v>
      </c>
      <c r="E15" s="228"/>
      <c r="F15" s="255">
        <f>(0.02043*F3)-37.31151</f>
        <v>3.997950000000003</v>
      </c>
      <c r="G15" s="255">
        <f>(0.02043*G3)-37.31151</f>
        <v>4.0183800000000005</v>
      </c>
      <c r="H15" s="255">
        <f t="shared" ref="H15:BB15" si="53">(0.02043*H3)-37.31151</f>
        <v>4.0388100000000051</v>
      </c>
      <c r="I15" s="255">
        <f t="shared" si="53"/>
        <v>4.0592400000000026</v>
      </c>
      <c r="J15" s="255">
        <f t="shared" si="53"/>
        <v>4.0796700000000001</v>
      </c>
      <c r="K15" s="255">
        <f t="shared" si="53"/>
        <v>4.1001000000000047</v>
      </c>
      <c r="L15" s="255">
        <f t="shared" si="53"/>
        <v>4.1205300000000022</v>
      </c>
      <c r="M15" s="255">
        <f t="shared" si="53"/>
        <v>4.1409599999999998</v>
      </c>
      <c r="N15" s="255">
        <f t="shared" si="53"/>
        <v>4.1613900000000044</v>
      </c>
      <c r="O15" s="255">
        <f t="shared" si="53"/>
        <v>4.1818200000000019</v>
      </c>
      <c r="P15" s="255">
        <f t="shared" si="53"/>
        <v>4.2022499999999994</v>
      </c>
      <c r="Q15" s="255">
        <f t="shared" si="53"/>
        <v>4.222680000000004</v>
      </c>
      <c r="R15" s="255">
        <f t="shared" si="53"/>
        <v>4.2431100000000015</v>
      </c>
      <c r="S15" s="255">
        <f t="shared" si="53"/>
        <v>4.263539999999999</v>
      </c>
      <c r="T15" s="255">
        <f t="shared" si="53"/>
        <v>4.2839700000000036</v>
      </c>
      <c r="U15" s="255">
        <f t="shared" si="53"/>
        <v>4.3044000000000011</v>
      </c>
      <c r="V15" s="255">
        <f t="shared" si="53"/>
        <v>4.3248299999999986</v>
      </c>
      <c r="W15" s="255">
        <f t="shared" si="53"/>
        <v>4.3452600000000032</v>
      </c>
      <c r="X15" s="255">
        <f t="shared" si="53"/>
        <v>4.3656900000000007</v>
      </c>
      <c r="Y15" s="255">
        <f t="shared" si="53"/>
        <v>4.3861200000000053</v>
      </c>
      <c r="Z15" s="255">
        <f t="shared" si="53"/>
        <v>4.4065500000000029</v>
      </c>
      <c r="AA15" s="255">
        <f t="shared" si="53"/>
        <v>4.4269800000000004</v>
      </c>
      <c r="AB15" s="255">
        <f t="shared" si="53"/>
        <v>4.447410000000005</v>
      </c>
      <c r="AC15" s="255">
        <f t="shared" si="53"/>
        <v>4.4678400000000025</v>
      </c>
      <c r="AD15" s="255">
        <f t="shared" si="53"/>
        <v>4.48827</v>
      </c>
      <c r="AE15" s="255">
        <f t="shared" si="53"/>
        <v>4.5087000000000046</v>
      </c>
      <c r="AF15" s="255">
        <f t="shared" si="53"/>
        <v>4.5291300000000021</v>
      </c>
      <c r="AG15" s="255">
        <f t="shared" si="53"/>
        <v>4.5495599999999996</v>
      </c>
      <c r="AH15" s="255">
        <f t="shared" si="53"/>
        <v>4.5699900000000042</v>
      </c>
      <c r="AI15" s="255">
        <f t="shared" si="53"/>
        <v>4.5904200000000017</v>
      </c>
      <c r="AJ15" s="255">
        <f t="shared" si="53"/>
        <v>4.6108499999999992</v>
      </c>
      <c r="AK15" s="255">
        <f t="shared" si="53"/>
        <v>4.6312800000000038</v>
      </c>
      <c r="AL15" s="255">
        <f t="shared" si="53"/>
        <v>4.6517100000000013</v>
      </c>
      <c r="AM15" s="255">
        <f t="shared" si="53"/>
        <v>4.6721399999999988</v>
      </c>
      <c r="AN15" s="255">
        <f t="shared" si="53"/>
        <v>4.6925700000000035</v>
      </c>
      <c r="AO15" s="255">
        <f t="shared" si="53"/>
        <v>4.713000000000001</v>
      </c>
      <c r="AP15" s="255">
        <f t="shared" si="53"/>
        <v>4.7334300000000056</v>
      </c>
      <c r="AQ15" s="255">
        <f t="shared" si="53"/>
        <v>4.7538600000000031</v>
      </c>
      <c r="AR15" s="255">
        <f t="shared" si="53"/>
        <v>4.7742900000000006</v>
      </c>
      <c r="AS15" s="255">
        <f t="shared" si="53"/>
        <v>4.7947200000000052</v>
      </c>
      <c r="AT15" s="255">
        <f t="shared" si="53"/>
        <v>4.8151500000000027</v>
      </c>
      <c r="AU15" s="255">
        <f t="shared" si="53"/>
        <v>4.8355800000000002</v>
      </c>
      <c r="AV15" s="255">
        <f t="shared" si="53"/>
        <v>4.8560100000000048</v>
      </c>
      <c r="AW15" s="255">
        <f t="shared" si="53"/>
        <v>4.8764400000000023</v>
      </c>
      <c r="AX15" s="255">
        <f t="shared" si="53"/>
        <v>4.8968699999999998</v>
      </c>
      <c r="AY15" s="255">
        <f t="shared" si="53"/>
        <v>4.9173000000000044</v>
      </c>
      <c r="AZ15" s="255">
        <f t="shared" si="53"/>
        <v>4.937730000000002</v>
      </c>
      <c r="BA15" s="255">
        <f t="shared" si="53"/>
        <v>4.9581599999999995</v>
      </c>
      <c r="BB15" s="255">
        <f t="shared" si="53"/>
        <v>4.9785900000000041</v>
      </c>
      <c r="BC15" s="232"/>
      <c r="BD15" s="227"/>
      <c r="BE15" s="241" t="s">
        <v>54</v>
      </c>
      <c r="BF15" s="274"/>
      <c r="BG15" s="227"/>
      <c r="BH15" s="227"/>
      <c r="BI15" s="227"/>
      <c r="BJ15" s="243" t="s">
        <v>55</v>
      </c>
      <c r="BK15" s="243"/>
      <c r="BL15" s="243">
        <v>3.997942977882706</v>
      </c>
      <c r="BM15" s="243">
        <v>4.0379279180725449</v>
      </c>
      <c r="BN15" s="243">
        <v>4.0806905252637522</v>
      </c>
      <c r="BO15" s="243">
        <v>4.1134669490763196</v>
      </c>
      <c r="BP15" s="243">
        <v>4.1407382892015052</v>
      </c>
      <c r="BQ15" s="243">
        <v>4.1765105943737693</v>
      </c>
      <c r="BR15" s="243">
        <v>4.2070879077261329</v>
      </c>
      <c r="BS15" s="243">
        <v>4.2249668409769665</v>
      </c>
      <c r="BT15" s="243">
        <v>4.2458298841549222</v>
      </c>
      <c r="BU15" s="243">
        <v>4.2760125340181814</v>
      </c>
      <c r="BV15" s="243">
        <v>4.2956230310373718</v>
      </c>
      <c r="BW15" s="243">
        <v>4.3207400028850147</v>
      </c>
      <c r="BX15" s="243">
        <v>4.3383251897924939</v>
      </c>
      <c r="BY15" s="243">
        <v>4.3566466140845872</v>
      </c>
      <c r="BZ15" s="243">
        <v>4.3786447934366537</v>
      </c>
      <c r="CA15" s="243">
        <v>4.3983374209364339</v>
      </c>
      <c r="CB15" s="243">
        <v>4.4207652747331734</v>
      </c>
      <c r="CC15" s="243">
        <v>4.4484252824289294</v>
      </c>
      <c r="CD15" s="243">
        <v>4.4744432864224413</v>
      </c>
      <c r="CE15" s="243">
        <v>4.5034968525465002</v>
      </c>
      <c r="CF15" s="243">
        <v>4.5338486218058476</v>
      </c>
      <c r="CG15" s="243">
        <v>4.5595652353897282</v>
      </c>
      <c r="CH15" s="243">
        <v>4.5939071272333871</v>
      </c>
      <c r="CI15" s="243">
        <v>4.6253574230025114</v>
      </c>
      <c r="CJ15" s="243">
        <v>4.664858463980158</v>
      </c>
      <c r="CK15" s="243">
        <v>4.6990519005315123</v>
      </c>
      <c r="CL15" s="243">
        <v>4.7331692887346462</v>
      </c>
      <c r="CM15" s="243">
        <v>4.7687775035584927</v>
      </c>
      <c r="CN15" s="243">
        <v>4.8042268976384088</v>
      </c>
      <c r="CO15" s="243">
        <v>4.8349574297727758</v>
      </c>
      <c r="CP15" s="243">
        <v>4.8665413017743848</v>
      </c>
      <c r="CQ15" s="243">
        <v>4.8987825785305859</v>
      </c>
      <c r="CR15" s="243">
        <v>4.9318888922797992</v>
      </c>
      <c r="CS15" s="243">
        <v>4.9657302862438213</v>
      </c>
      <c r="CT15" s="243">
        <v>4.999991631445118</v>
      </c>
      <c r="CU15" s="243">
        <v>5.0348177223779178</v>
      </c>
      <c r="CV15" s="243">
        <v>5.0700349137480529</v>
      </c>
      <c r="CW15" s="243">
        <v>5.1055792846630856</v>
      </c>
      <c r="CX15" s="243">
        <v>5.1417999714103635</v>
      </c>
      <c r="CY15" s="243">
        <v>5.1781370236188096</v>
      </c>
      <c r="CZ15" s="243">
        <v>5.2148023607060709</v>
      </c>
      <c r="DA15" s="243">
        <v>5.2512516922199639</v>
      </c>
      <c r="DB15" s="243">
        <v>5.2878440643414688</v>
      </c>
      <c r="DC15" s="243">
        <v>5.3245948645713437</v>
      </c>
      <c r="DD15" s="243">
        <v>5.3614103747164075</v>
      </c>
      <c r="DE15" s="243">
        <v>5.3983063888604823</v>
      </c>
      <c r="DF15" s="243">
        <v>5.4356200209153167</v>
      </c>
      <c r="DG15" s="243">
        <v>5.4733205627515655</v>
      </c>
      <c r="DH15" s="243">
        <v>5.5113888880572297</v>
      </c>
      <c r="DI15" s="227"/>
      <c r="DJ15" s="227"/>
      <c r="DK15" s="227"/>
    </row>
    <row r="16" spans="1:116">
      <c r="A16" s="106"/>
      <c r="B16" s="106"/>
      <c r="C16" s="99" t="s">
        <v>56</v>
      </c>
      <c r="D16" s="340" t="s">
        <v>36</v>
      </c>
      <c r="E16" s="340"/>
      <c r="F16" s="268">
        <f>F22-(F13+F14+F15+F17+F18+F20+F19)</f>
        <v>5.2531108585651474</v>
      </c>
      <c r="G16" s="268">
        <f>G22-(G13+G14+G15+G17+G18+G20+G19)</f>
        <v>5.2794650879060256</v>
      </c>
      <c r="H16" s="268">
        <f t="shared" ref="G16:BB16" si="54">H22-(H13+H14+H15+H17+H18+H20+H19)</f>
        <v>5.3051680687821658</v>
      </c>
      <c r="I16" s="268">
        <f t="shared" si="54"/>
        <v>5.3302268815696472</v>
      </c>
      <c r="J16" s="268">
        <f t="shared" si="54"/>
        <v>5.3546517693238975</v>
      </c>
      <c r="K16" s="268">
        <f t="shared" si="54"/>
        <v>5.3784502591834205</v>
      </c>
      <c r="L16" s="268">
        <f t="shared" si="54"/>
        <v>5.401630927441424</v>
      </c>
      <c r="M16" s="268">
        <f t="shared" si="54"/>
        <v>5.424200271923727</v>
      </c>
      <c r="N16" s="268">
        <f t="shared" si="54"/>
        <v>5.4461679734484818</v>
      </c>
      <c r="O16" s="268">
        <f t="shared" si="54"/>
        <v>5.4675416217565385</v>
      </c>
      <c r="P16" s="268">
        <f t="shared" si="54"/>
        <v>5.4883292259039678</v>
      </c>
      <c r="Q16" s="268">
        <f t="shared" si="54"/>
        <v>5.5085390643038252</v>
      </c>
      <c r="R16" s="268">
        <f t="shared" si="54"/>
        <v>5.528177977849154</v>
      </c>
      <c r="S16" s="268">
        <f t="shared" si="54"/>
        <v>5.5472536837386741</v>
      </c>
      <c r="T16" s="268">
        <f t="shared" si="54"/>
        <v>5.5657728720557706</v>
      </c>
      <c r="U16" s="268">
        <f t="shared" si="54"/>
        <v>5.583743368397343</v>
      </c>
      <c r="V16" s="268">
        <f t="shared" si="54"/>
        <v>5.601171368827746</v>
      </c>
      <c r="W16" s="268">
        <f t="shared" si="54"/>
        <v>5.6180638594307446</v>
      </c>
      <c r="X16" s="268">
        <f t="shared" si="54"/>
        <v>5.6344271662724204</v>
      </c>
      <c r="Y16" s="268">
        <f t="shared" si="54"/>
        <v>5.6502665634299376</v>
      </c>
      <c r="Z16" s="268">
        <f t="shared" si="54"/>
        <v>5.6655878157856669</v>
      </c>
      <c r="AA16" s="268">
        <f t="shared" si="54"/>
        <v>5.6803973009449429</v>
      </c>
      <c r="AB16" s="268">
        <f t="shared" si="54"/>
        <v>5.6947000300801598</v>
      </c>
      <c r="AC16" s="268">
        <f t="shared" si="54"/>
        <v>5.7085022185232894</v>
      </c>
      <c r="AD16" s="268">
        <f t="shared" si="54"/>
        <v>5.7218087926463284</v>
      </c>
      <c r="AE16" s="268">
        <f t="shared" si="54"/>
        <v>5.7346238140163912</v>
      </c>
      <c r="AF16" s="268">
        <f t="shared" si="54"/>
        <v>5.7469535940929468</v>
      </c>
      <c r="AG16" s="268">
        <f t="shared" si="54"/>
        <v>5.7588018279215163</v>
      </c>
      <c r="AH16" s="268">
        <f t="shared" si="54"/>
        <v>5.770171983252407</v>
      </c>
      <c r="AI16" s="268">
        <f t="shared" si="54"/>
        <v>5.7810695843467386</v>
      </c>
      <c r="AJ16" s="268">
        <f t="shared" si="54"/>
        <v>5.7915000397279215</v>
      </c>
      <c r="AK16" s="268">
        <f t="shared" si="54"/>
        <v>5.8014686414827423</v>
      </c>
      <c r="AL16" s="268">
        <f t="shared" si="54"/>
        <v>5.8109805645873749</v>
      </c>
      <c r="AM16" s="268">
        <f t="shared" si="54"/>
        <v>5.8200408662606584</v>
      </c>
      <c r="AN16" s="268">
        <f t="shared" si="54"/>
        <v>5.828654485347375</v>
      </c>
      <c r="AO16" s="268">
        <f t="shared" si="54"/>
        <v>5.8368262417338954</v>
      </c>
      <c r="AP16" s="268">
        <f t="shared" si="54"/>
        <v>5.8445608357984256</v>
      </c>
      <c r="AQ16" s="268">
        <f t="shared" si="54"/>
        <v>5.8518628478983139</v>
      </c>
      <c r="AR16" s="268">
        <f t="shared" si="54"/>
        <v>5.8587367378965176</v>
      </c>
      <c r="AS16" s="268">
        <f t="shared" si="54"/>
        <v>5.8651868447293438</v>
      </c>
      <c r="AT16" s="268">
        <f t="shared" si="54"/>
        <v>5.8712173860176478</v>
      </c>
      <c r="AU16" s="268">
        <f t="shared" si="54"/>
        <v>5.8768324577231503</v>
      </c>
      <c r="AV16" s="268">
        <f t="shared" si="54"/>
        <v>5.8820360338520636</v>
      </c>
      <c r="AW16" s="268">
        <f t="shared" si="54"/>
        <v>5.8868319662075059</v>
      </c>
      <c r="AX16" s="268">
        <f t="shared" si="54"/>
        <v>5.8912239841924752</v>
      </c>
      <c r="AY16" s="268">
        <f t="shared" si="54"/>
        <v>5.8952156946649481</v>
      </c>
      <c r="AZ16" s="268">
        <f t="shared" si="54"/>
        <v>5.8988105818465009</v>
      </c>
      <c r="BA16" s="268">
        <f t="shared" si="54"/>
        <v>5.902012007285748</v>
      </c>
      <c r="BB16" s="268">
        <f t="shared" si="54"/>
        <v>5.9048232098779323</v>
      </c>
      <c r="BC16" s="111"/>
      <c r="BE16" s="110"/>
      <c r="BF16" s="134"/>
      <c r="BJ16" s="107"/>
      <c r="BK16" s="107"/>
      <c r="BL16" s="107"/>
      <c r="BM16" s="107"/>
      <c r="BN16" s="107"/>
      <c r="BO16" s="107"/>
      <c r="BP16" s="107"/>
      <c r="BQ16" s="107"/>
      <c r="BR16" s="107"/>
      <c r="BS16" s="107"/>
      <c r="BT16" s="107"/>
      <c r="BU16" s="107"/>
      <c r="BV16" s="107"/>
      <c r="BW16" s="107"/>
      <c r="BX16" s="107"/>
      <c r="BY16" s="107"/>
      <c r="BZ16" s="107"/>
      <c r="CA16" s="107"/>
      <c r="CB16" s="107"/>
      <c r="CC16" s="107"/>
      <c r="CD16" s="107"/>
      <c r="CE16" s="107"/>
      <c r="CF16" s="107"/>
      <c r="CG16" s="107"/>
      <c r="CH16" s="107"/>
      <c r="CI16" s="107"/>
      <c r="CJ16" s="107"/>
      <c r="CK16" s="107"/>
      <c r="CL16" s="107"/>
      <c r="CM16" s="107"/>
      <c r="CN16" s="107"/>
      <c r="CO16" s="107"/>
      <c r="CP16" s="107"/>
      <c r="CQ16" s="107"/>
      <c r="CR16" s="107"/>
      <c r="CS16" s="107"/>
      <c r="CT16" s="107"/>
      <c r="CU16" s="107"/>
      <c r="CV16" s="107"/>
      <c r="CW16" s="107"/>
      <c r="CX16" s="107"/>
      <c r="CY16" s="107"/>
      <c r="CZ16" s="107"/>
      <c r="DA16" s="107"/>
      <c r="DB16" s="107"/>
      <c r="DC16" s="107"/>
      <c r="DD16" s="107"/>
      <c r="DE16" s="107"/>
      <c r="DF16" s="107"/>
      <c r="DG16" s="107"/>
      <c r="DH16" s="107"/>
    </row>
    <row r="17" spans="1:115">
      <c r="A17" s="106"/>
      <c r="B17" s="106"/>
      <c r="C17" s="99" t="s">
        <v>57</v>
      </c>
      <c r="D17" s="340" t="s">
        <v>36</v>
      </c>
      <c r="E17" s="340"/>
      <c r="F17" s="268">
        <f>BL17+$BF$17</f>
        <v>2.357139498</v>
      </c>
      <c r="G17" s="268">
        <f>BM17+$BF$17</f>
        <v>2.350048498</v>
      </c>
      <c r="H17" s="268">
        <f t="shared" ref="H17:BB17" si="55">BN17+$BF$17</f>
        <v>2.3429574979999996</v>
      </c>
      <c r="I17" s="268">
        <f t="shared" si="55"/>
        <v>2.3358664979999997</v>
      </c>
      <c r="J17" s="268">
        <f t="shared" si="55"/>
        <v>2.3287754979999997</v>
      </c>
      <c r="K17" s="268">
        <f t="shared" si="55"/>
        <v>2.3216844979999998</v>
      </c>
      <c r="L17" s="268">
        <f t="shared" si="55"/>
        <v>2.3145934979999998</v>
      </c>
      <c r="M17" s="268">
        <f t="shared" si="55"/>
        <v>2.3075024979999998</v>
      </c>
      <c r="N17" s="268">
        <f t="shared" si="55"/>
        <v>2.3004114979999999</v>
      </c>
      <c r="O17" s="268">
        <f t="shared" si="55"/>
        <v>2.2933204979999999</v>
      </c>
      <c r="P17" s="268">
        <f t="shared" si="55"/>
        <v>2.286229498</v>
      </c>
      <c r="Q17" s="268">
        <f t="shared" si="55"/>
        <v>2.279138498</v>
      </c>
      <c r="R17" s="268">
        <f t="shared" si="55"/>
        <v>2.2720474980000001</v>
      </c>
      <c r="S17" s="268">
        <f t="shared" si="55"/>
        <v>2.2649564979999997</v>
      </c>
      <c r="T17" s="268">
        <f t="shared" si="55"/>
        <v>2.2578654979999997</v>
      </c>
      <c r="U17" s="268">
        <f t="shared" si="55"/>
        <v>2.2507744979999997</v>
      </c>
      <c r="V17" s="268">
        <f t="shared" si="55"/>
        <v>2.2436834979999998</v>
      </c>
      <c r="W17" s="268">
        <f t="shared" si="55"/>
        <v>2.2365924979999998</v>
      </c>
      <c r="X17" s="268">
        <f t="shared" si="55"/>
        <v>2.2295014979999999</v>
      </c>
      <c r="Y17" s="268">
        <f t="shared" si="55"/>
        <v>2.2224104979999999</v>
      </c>
      <c r="Z17" s="268">
        <f t="shared" si="55"/>
        <v>2.2153194979999999</v>
      </c>
      <c r="AA17" s="268">
        <f t="shared" si="55"/>
        <v>2.208228498</v>
      </c>
      <c r="AB17" s="268">
        <f t="shared" si="55"/>
        <v>2.201137498</v>
      </c>
      <c r="AC17" s="268">
        <f t="shared" si="55"/>
        <v>2.1940464980000001</v>
      </c>
      <c r="AD17" s="268">
        <f t="shared" si="55"/>
        <v>2.1869554979999997</v>
      </c>
      <c r="AE17" s="268">
        <f t="shared" si="55"/>
        <v>2.1798644979999997</v>
      </c>
      <c r="AF17" s="268">
        <f t="shared" si="55"/>
        <v>2.1727734979999997</v>
      </c>
      <c r="AG17" s="268">
        <f t="shared" si="55"/>
        <v>2.1656824979999998</v>
      </c>
      <c r="AH17" s="268">
        <f t="shared" si="55"/>
        <v>2.1585914979999998</v>
      </c>
      <c r="AI17" s="268">
        <f t="shared" si="55"/>
        <v>2.1515004979999999</v>
      </c>
      <c r="AJ17" s="268">
        <f t="shared" si="55"/>
        <v>2.1444094979999999</v>
      </c>
      <c r="AK17" s="268">
        <f t="shared" si="55"/>
        <v>2.137318498</v>
      </c>
      <c r="AL17" s="268">
        <f t="shared" si="55"/>
        <v>2.130227498</v>
      </c>
      <c r="AM17" s="268">
        <f t="shared" si="55"/>
        <v>2.123136498</v>
      </c>
      <c r="AN17" s="268">
        <f t="shared" si="55"/>
        <v>2.1160454979999996</v>
      </c>
      <c r="AO17" s="268">
        <f t="shared" si="55"/>
        <v>2.1089544979999997</v>
      </c>
      <c r="AP17" s="268">
        <f t="shared" si="55"/>
        <v>2.1018634979999997</v>
      </c>
      <c r="AQ17" s="268">
        <f t="shared" si="55"/>
        <v>2.0947724979999998</v>
      </c>
      <c r="AR17" s="268">
        <f t="shared" si="55"/>
        <v>2.0876814979999998</v>
      </c>
      <c r="AS17" s="268">
        <f t="shared" si="55"/>
        <v>2.0805904979999998</v>
      </c>
      <c r="AT17" s="268">
        <f t="shared" si="55"/>
        <v>2.0734994979999999</v>
      </c>
      <c r="AU17" s="268">
        <f t="shared" si="55"/>
        <v>2.0664084979999999</v>
      </c>
      <c r="AV17" s="268">
        <f t="shared" si="55"/>
        <v>2.059317498</v>
      </c>
      <c r="AW17" s="268">
        <f t="shared" si="55"/>
        <v>2.052226498</v>
      </c>
      <c r="AX17" s="268">
        <f t="shared" si="55"/>
        <v>2.0451354980000001</v>
      </c>
      <c r="AY17" s="268">
        <f t="shared" si="55"/>
        <v>2.0380444979999996</v>
      </c>
      <c r="AZ17" s="268">
        <f t="shared" si="55"/>
        <v>2.0309534979999997</v>
      </c>
      <c r="BA17" s="268">
        <f t="shared" si="55"/>
        <v>2.0238624979999997</v>
      </c>
      <c r="BB17" s="268">
        <f t="shared" si="55"/>
        <v>2.0167714979999998</v>
      </c>
      <c r="BC17" s="342"/>
      <c r="BE17" s="113" t="s">
        <v>58</v>
      </c>
      <c r="BF17" s="133">
        <v>9.353498E-3</v>
      </c>
      <c r="BJ17" s="107" t="s">
        <v>57</v>
      </c>
      <c r="BK17" s="335" t="s">
        <v>36</v>
      </c>
      <c r="BL17" s="107">
        <v>2.3477860000000002</v>
      </c>
      <c r="BM17" s="107">
        <v>2.3406950000000002</v>
      </c>
      <c r="BN17" s="107">
        <v>2.3336039999999998</v>
      </c>
      <c r="BO17" s="107">
        <v>2.3265129999999998</v>
      </c>
      <c r="BP17" s="107">
        <v>2.3194219999999999</v>
      </c>
      <c r="BQ17" s="107">
        <v>2.3123309999999999</v>
      </c>
      <c r="BR17" s="107">
        <v>2.30524</v>
      </c>
      <c r="BS17" s="107">
        <v>2.298149</v>
      </c>
      <c r="BT17" s="107">
        <v>2.291058</v>
      </c>
      <c r="BU17" s="107">
        <v>2.2839670000000001</v>
      </c>
      <c r="BV17" s="107">
        <v>2.2768760000000001</v>
      </c>
      <c r="BW17" s="107">
        <v>2.2697850000000002</v>
      </c>
      <c r="BX17" s="107">
        <v>2.2626940000000002</v>
      </c>
      <c r="BY17" s="107">
        <v>2.2556029999999998</v>
      </c>
      <c r="BZ17" s="107">
        <v>2.2485119999999998</v>
      </c>
      <c r="CA17" s="107">
        <v>2.2414209999999999</v>
      </c>
      <c r="CB17" s="107">
        <v>2.2343299999999999</v>
      </c>
      <c r="CC17" s="107">
        <v>2.227239</v>
      </c>
      <c r="CD17" s="107">
        <v>2.220148</v>
      </c>
      <c r="CE17" s="107">
        <v>2.2130570000000001</v>
      </c>
      <c r="CF17" s="107">
        <v>2.2059660000000001</v>
      </c>
      <c r="CG17" s="107">
        <v>2.1988750000000001</v>
      </c>
      <c r="CH17" s="107">
        <v>2.1917840000000002</v>
      </c>
      <c r="CI17" s="107">
        <v>2.1846930000000002</v>
      </c>
      <c r="CJ17" s="107">
        <v>2.1776019999999998</v>
      </c>
      <c r="CK17" s="107">
        <v>2.1705109999999999</v>
      </c>
      <c r="CL17" s="107">
        <v>2.1634199999999999</v>
      </c>
      <c r="CM17" s="107">
        <v>2.1563289999999999</v>
      </c>
      <c r="CN17" s="107">
        <v>2.149238</v>
      </c>
      <c r="CO17" s="107">
        <v>2.142147</v>
      </c>
      <c r="CP17" s="107">
        <v>2.1350560000000001</v>
      </c>
      <c r="CQ17" s="107">
        <v>2.1279650000000001</v>
      </c>
      <c r="CR17" s="107">
        <v>2.1208740000000001</v>
      </c>
      <c r="CS17" s="107">
        <v>2.1137830000000002</v>
      </c>
      <c r="CT17" s="107">
        <v>2.1066919999999998</v>
      </c>
      <c r="CU17" s="107">
        <v>2.0996009999999998</v>
      </c>
      <c r="CV17" s="107">
        <v>2.0925099999999999</v>
      </c>
      <c r="CW17" s="107">
        <v>2.0854189999999999</v>
      </c>
      <c r="CX17" s="107">
        <v>2.078328</v>
      </c>
      <c r="CY17" s="107">
        <v>2.071237</v>
      </c>
      <c r="CZ17" s="107">
        <v>2.064146</v>
      </c>
      <c r="DA17" s="107">
        <v>2.0570550000000001</v>
      </c>
      <c r="DB17" s="107">
        <v>2.0499640000000001</v>
      </c>
      <c r="DC17" s="107">
        <v>2.0428730000000002</v>
      </c>
      <c r="DD17" s="107">
        <v>2.0357820000000002</v>
      </c>
      <c r="DE17" s="107">
        <v>2.0286909999999998</v>
      </c>
      <c r="DF17" s="107">
        <v>2.0215999999999998</v>
      </c>
      <c r="DG17" s="107">
        <v>2.0145089999999999</v>
      </c>
      <c r="DH17" s="107">
        <v>2.0074179999999999</v>
      </c>
    </row>
    <row r="18" spans="1:115">
      <c r="A18" s="106"/>
      <c r="B18" s="106"/>
      <c r="C18" s="99" t="s">
        <v>59</v>
      </c>
      <c r="D18" s="340" t="s">
        <v>36</v>
      </c>
      <c r="E18" s="340"/>
      <c r="F18" s="268">
        <f>BL18+$BF$18</f>
        <v>0.49363865835182269</v>
      </c>
      <c r="G18" s="268">
        <f>BM18+$BF$18</f>
        <v>0.49296344138329717</v>
      </c>
      <c r="H18" s="268">
        <f t="shared" ref="H18" si="56">BN18+$BF$18</f>
        <v>0.49228915621418823</v>
      </c>
      <c r="I18" s="268">
        <f t="shared" ref="I18" si="57">BO18+$BF$18</f>
        <v>0.49161580155861262</v>
      </c>
      <c r="J18" s="268">
        <f t="shared" ref="J18" si="58">BP18+$BF$18</f>
        <v>0.4909433761324617</v>
      </c>
      <c r="K18" s="268">
        <f t="shared" ref="K18" si="59">BQ18+$BF$18</f>
        <v>0.49027187865339888</v>
      </c>
      <c r="L18" s="268">
        <f t="shared" ref="L18" si="60">BR18+$BF$18</f>
        <v>0.48960130784085715</v>
      </c>
      <c r="M18" s="268">
        <f t="shared" ref="M18" si="61">BS18+$BF$18</f>
        <v>0.48893166241603675</v>
      </c>
      <c r="N18" s="268">
        <f t="shared" ref="N18" si="62">BT18+$BF$18</f>
        <v>0.4882629411019026</v>
      </c>
      <c r="O18" s="268">
        <f t="shared" ref="O18" si="63">BU18+$BF$18</f>
        <v>0.48759514262318193</v>
      </c>
      <c r="P18" s="268">
        <f t="shared" ref="P18" si="64">BV18+$BF$18</f>
        <v>0.48692826570636194</v>
      </c>
      <c r="Q18" s="268">
        <f t="shared" ref="Q18" si="65">BW18+$BF$18</f>
        <v>0.48626230907968715</v>
      </c>
      <c r="R18" s="268">
        <f t="shared" ref="R18" si="66">BX18+$BF$18</f>
        <v>0.48559727147315718</v>
      </c>
      <c r="S18" s="268">
        <f t="shared" ref="S18" si="67">BY18+$BF$18</f>
        <v>0.48493315161852418</v>
      </c>
      <c r="T18" s="268">
        <f t="shared" ref="T18" si="68">BZ18+$BF$18</f>
        <v>0.48426994824929059</v>
      </c>
      <c r="U18" s="268">
        <f t="shared" ref="U18" si="69">CA18+$BF$18</f>
        <v>0.48360766010070655</v>
      </c>
      <c r="V18" s="268">
        <f t="shared" ref="V18" si="70">CB18+$BF$18</f>
        <v>0.48294628590976757</v>
      </c>
      <c r="W18" s="268">
        <f t="shared" ref="W18" si="71">CC18+$BF$18</f>
        <v>0.48228582441521206</v>
      </c>
      <c r="X18" s="268">
        <f t="shared" ref="X18" si="72">CD18+$BF$18</f>
        <v>0.48162627435751904</v>
      </c>
      <c r="Y18" s="268">
        <f t="shared" ref="Y18" si="73">CE18+$BF$18</f>
        <v>0.48096763447890561</v>
      </c>
      <c r="Z18" s="268">
        <f t="shared" ref="Z18" si="74">CF18+$BF$18</f>
        <v>0.4803099035233247</v>
      </c>
      <c r="AA18" s="268">
        <f t="shared" ref="AA18" si="75">CG18+$BF$18</f>
        <v>0.47965308023646247</v>
      </c>
      <c r="AB18" s="268">
        <f t="shared" ref="AB18" si="76">CH18+$BF$18</f>
        <v>0.47899716336573611</v>
      </c>
      <c r="AC18" s="268">
        <f t="shared" ref="AC18" si="77">CI18+$BF$18</f>
        <v>0.47834215166029137</v>
      </c>
      <c r="AD18" s="268">
        <f t="shared" ref="AD18" si="78">CJ18+$BF$18</f>
        <v>0.47768804387100017</v>
      </c>
      <c r="AE18" s="268">
        <f t="shared" ref="AE18" si="79">CK18+$BF$18</f>
        <v>0.47703483875045816</v>
      </c>
      <c r="AF18" s="268">
        <f t="shared" ref="AF18" si="80">CL18+$BF$18</f>
        <v>0.4763825350529825</v>
      </c>
      <c r="AG18" s="268">
        <f t="shared" ref="AG18" si="81">CM18+$BF$18</f>
        <v>0.47573113153460939</v>
      </c>
      <c r="AH18" s="268">
        <f t="shared" ref="AH18" si="82">CN18+$BF$18</f>
        <v>0.47508062695309161</v>
      </c>
      <c r="AI18" s="268">
        <f t="shared" ref="AI18" si="83">CO18+$BF$18</f>
        <v>0.47443102006789634</v>
      </c>
      <c r="AJ18" s="268">
        <f t="shared" ref="AJ18" si="84">CP18+$BF$18</f>
        <v>0.47378230964020263</v>
      </c>
      <c r="AK18" s="268">
        <f t="shared" ref="AK18" si="85">CQ18+$BF$18</f>
        <v>0.47313449443289912</v>
      </c>
      <c r="AL18" s="268">
        <f t="shared" ref="AL18" si="86">CR18+$BF$18</f>
        <v>0.47248757321058171</v>
      </c>
      <c r="AM18" s="268">
        <f t="shared" ref="AM18" si="87">CS18+$BF$18</f>
        <v>0.47184154473955109</v>
      </c>
      <c r="AN18" s="268">
        <f t="shared" ref="AN18" si="88">CT18+$BF$18</f>
        <v>0.47119640778781047</v>
      </c>
      <c r="AO18" s="268">
        <f t="shared" ref="AO18" si="89">CU18+$BF$18</f>
        <v>0.47055216112506326</v>
      </c>
      <c r="AP18" s="268">
        <f t="shared" ref="AP18" si="90">CV18+$BF$18</f>
        <v>0.46990880352271064</v>
      </c>
      <c r="AQ18" s="268">
        <f t="shared" ref="AQ18" si="91">CW18+$BF$18</f>
        <v>0.4692663337538493</v>
      </c>
      <c r="AR18" s="268">
        <f t="shared" ref="AR18" si="92">CX18+$BF$18</f>
        <v>0.46862475059326897</v>
      </c>
      <c r="AS18" s="268">
        <f t="shared" ref="AS18" si="93">CY18+$BF$18</f>
        <v>0.46798405281745026</v>
      </c>
      <c r="AT18" s="268">
        <f t="shared" ref="AT18" si="94">CZ18+$BF$18</f>
        <v>0.46734423920456214</v>
      </c>
      <c r="AU18" s="268">
        <f t="shared" ref="AU18" si="95">DA18+$BF$18</f>
        <v>0.4667053085344598</v>
      </c>
      <c r="AV18" s="268">
        <f t="shared" ref="AV18" si="96">DB18+$BF$18</f>
        <v>0.46606725958868223</v>
      </c>
      <c r="AW18" s="268">
        <f t="shared" ref="AW18" si="97">DC18+$BF$18</f>
        <v>0.46543009115044981</v>
      </c>
      <c r="AX18" s="268">
        <f t="shared" ref="AX18" si="98">DD18+$BF$18</f>
        <v>0.46479380200466219</v>
      </c>
      <c r="AY18" s="268">
        <f t="shared" ref="AY18" si="99">DE18+$BF$18</f>
        <v>0.46415839093789574</v>
      </c>
      <c r="AZ18" s="268">
        <f t="shared" ref="AZ18" si="100">DF18+$BF$18</f>
        <v>0.46352385673840141</v>
      </c>
      <c r="BA18" s="268">
        <f t="shared" ref="BA18" si="101">DG18+$BF$18</f>
        <v>0.46289019819610239</v>
      </c>
      <c r="BB18" s="268">
        <f t="shared" ref="BB18" si="102">DH18+$BF$18</f>
        <v>0.46225741410259175</v>
      </c>
      <c r="BC18" s="342"/>
      <c r="BE18" s="113" t="s">
        <v>60</v>
      </c>
      <c r="BF18" s="133">
        <v>4.3509999999999998E-3</v>
      </c>
      <c r="BJ18" s="107" t="s">
        <v>59</v>
      </c>
      <c r="BK18" s="335" t="s">
        <v>36</v>
      </c>
      <c r="BL18" s="107">
        <v>0.4892876583518227</v>
      </c>
      <c r="BM18" s="107">
        <v>0.48861244138329718</v>
      </c>
      <c r="BN18" s="107">
        <v>0.48793815621418823</v>
      </c>
      <c r="BO18" s="107">
        <v>0.48726480155861263</v>
      </c>
      <c r="BP18" s="107">
        <v>0.4865923761324617</v>
      </c>
      <c r="BQ18" s="107">
        <v>0.48592087865339889</v>
      </c>
      <c r="BR18" s="107">
        <v>0.48525030784085715</v>
      </c>
      <c r="BS18" s="107">
        <v>0.48458066241603676</v>
      </c>
      <c r="BT18" s="107">
        <v>0.48391194110190261</v>
      </c>
      <c r="BU18" s="107">
        <v>0.48324414262318194</v>
      </c>
      <c r="BV18" s="107">
        <v>0.48257726570636195</v>
      </c>
      <c r="BW18" s="107">
        <v>0.48191130907968716</v>
      </c>
      <c r="BX18" s="107">
        <v>0.48124627147315718</v>
      </c>
      <c r="BY18" s="107">
        <v>0.48058215161852419</v>
      </c>
      <c r="BZ18" s="107">
        <v>0.4799189482492906</v>
      </c>
      <c r="CA18" s="107">
        <v>0.47925666010070656</v>
      </c>
      <c r="CB18" s="107">
        <v>0.47859528590976758</v>
      </c>
      <c r="CC18" s="107">
        <v>0.47793482441521207</v>
      </c>
      <c r="CD18" s="107">
        <v>0.47727527435751904</v>
      </c>
      <c r="CE18" s="107">
        <v>0.47661663447890562</v>
      </c>
      <c r="CF18" s="107">
        <v>0.47595890352332471</v>
      </c>
      <c r="CG18" s="107">
        <v>0.47530208023646248</v>
      </c>
      <c r="CH18" s="107">
        <v>0.47464616336573612</v>
      </c>
      <c r="CI18" s="107">
        <v>0.47399115166029138</v>
      </c>
      <c r="CJ18" s="107">
        <v>0.47333704387100017</v>
      </c>
      <c r="CK18" s="107">
        <v>0.47268383875045816</v>
      </c>
      <c r="CL18" s="107">
        <v>0.47203153505298251</v>
      </c>
      <c r="CM18" s="107">
        <v>0.47138013153460939</v>
      </c>
      <c r="CN18" s="107">
        <v>0.47072962695309162</v>
      </c>
      <c r="CO18" s="107">
        <v>0.47008002006789634</v>
      </c>
      <c r="CP18" s="107">
        <v>0.46943130964020263</v>
      </c>
      <c r="CQ18" s="107">
        <v>0.46878349443289913</v>
      </c>
      <c r="CR18" s="107">
        <v>0.46813657321058172</v>
      </c>
      <c r="CS18" s="107">
        <v>0.46749054473955109</v>
      </c>
      <c r="CT18" s="107">
        <v>0.46684540778781047</v>
      </c>
      <c r="CU18" s="107">
        <v>0.46620116112506327</v>
      </c>
      <c r="CV18" s="107">
        <v>0.46555780352271064</v>
      </c>
      <c r="CW18" s="107">
        <v>0.4649153337538493</v>
      </c>
      <c r="CX18" s="107">
        <v>0.46427375059326897</v>
      </c>
      <c r="CY18" s="107">
        <v>0.46363305281745026</v>
      </c>
      <c r="CZ18" s="107">
        <v>0.46299323920456215</v>
      </c>
      <c r="DA18" s="107">
        <v>0.4623543085344598</v>
      </c>
      <c r="DB18" s="107">
        <v>0.46171625958868223</v>
      </c>
      <c r="DC18" s="107">
        <v>0.46107909115044982</v>
      </c>
      <c r="DD18" s="107">
        <v>0.4604428020046622</v>
      </c>
      <c r="DE18" s="107">
        <v>0.45980739093789574</v>
      </c>
      <c r="DF18" s="107">
        <v>0.45917285673840141</v>
      </c>
      <c r="DG18" s="107">
        <v>0.45853919819610239</v>
      </c>
      <c r="DH18" s="107">
        <v>0.45790641410259175</v>
      </c>
    </row>
    <row r="19" spans="1:115">
      <c r="A19" s="106"/>
      <c r="B19" s="106"/>
      <c r="C19" s="99" t="s">
        <v>61</v>
      </c>
      <c r="D19" s="340" t="s">
        <v>36</v>
      </c>
      <c r="E19" s="340"/>
      <c r="F19" s="268">
        <f>BL19-(0.1*BL19)</f>
        <v>0.27192659343469749</v>
      </c>
      <c r="G19" s="268">
        <f t="shared" ref="G19:BB20" si="103">BM19-(0.1*BM19)</f>
        <v>0.27550292176841307</v>
      </c>
      <c r="H19" s="268">
        <f t="shared" si="103"/>
        <v>0.27904635876462158</v>
      </c>
      <c r="I19" s="268">
        <f t="shared" si="103"/>
        <v>0.28255623934113083</v>
      </c>
      <c r="J19" s="268">
        <f t="shared" si="103"/>
        <v>0.28602863346680485</v>
      </c>
      <c r="K19" s="268">
        <f t="shared" si="103"/>
        <v>0.28946222609276351</v>
      </c>
      <c r="L19" s="268">
        <f t="shared" si="103"/>
        <v>0.29285455339179467</v>
      </c>
      <c r="M19" s="268">
        <f t="shared" si="103"/>
        <v>0.29620513166775858</v>
      </c>
      <c r="N19" s="268">
        <f t="shared" si="103"/>
        <v>0.29951019716006727</v>
      </c>
      <c r="O19" s="268">
        <f t="shared" si="103"/>
        <v>0.30276798135470961</v>
      </c>
      <c r="P19" s="268">
        <f t="shared" si="103"/>
        <v>0.30597620181052587</v>
      </c>
      <c r="Q19" s="268">
        <f t="shared" si="103"/>
        <v>0.30913221331425145</v>
      </c>
      <c r="R19" s="268">
        <f t="shared" si="103"/>
        <v>0.31223471593251062</v>
      </c>
      <c r="S19" s="268">
        <f t="shared" si="103"/>
        <v>0.31528144233964805</v>
      </c>
      <c r="T19" s="268">
        <f>BZ19-(0.1*BZ19)</f>
        <v>0.31827106237127922</v>
      </c>
      <c r="U19" s="268">
        <f t="shared" si="103"/>
        <v>0.32120102150716578</v>
      </c>
      <c r="V19" s="268">
        <f t="shared" si="103"/>
        <v>0.32407030700851502</v>
      </c>
      <c r="W19" s="268">
        <f t="shared" si="103"/>
        <v>0.32687702943728075</v>
      </c>
      <c r="X19" s="268">
        <f t="shared" si="103"/>
        <v>0.3296198737445829</v>
      </c>
      <c r="Y19" s="268">
        <f t="shared" si="103"/>
        <v>0.33229849227382102</v>
      </c>
      <c r="Z19" s="268">
        <f t="shared" si="103"/>
        <v>0.33491196297922848</v>
      </c>
      <c r="AA19" s="268">
        <f t="shared" si="103"/>
        <v>0.33745866850183792</v>
      </c>
      <c r="AB19" s="268">
        <f t="shared" si="103"/>
        <v>0.33993827630055318</v>
      </c>
      <c r="AC19" s="268">
        <f t="shared" si="103"/>
        <v>0.34234916901640677</v>
      </c>
      <c r="AD19" s="268">
        <f t="shared" si="103"/>
        <v>0.34469093853078081</v>
      </c>
      <c r="AE19" s="268">
        <f t="shared" si="103"/>
        <v>0.34696396273128438</v>
      </c>
      <c r="AF19" s="268">
        <f t="shared" si="103"/>
        <v>0.3491662917178539</v>
      </c>
      <c r="AG19" s="268">
        <f t="shared" si="103"/>
        <v>0.35129851499515985</v>
      </c>
      <c r="AH19" s="268">
        <f t="shared" si="103"/>
        <v>0.35336137322291622</v>
      </c>
      <c r="AI19" s="268">
        <f t="shared" si="103"/>
        <v>0.35535347526220507</v>
      </c>
      <c r="AJ19" s="268">
        <f t="shared" si="103"/>
        <v>0.3572734712596925</v>
      </c>
      <c r="AK19" s="268">
        <f t="shared" si="103"/>
        <v>0.35912005416600151</v>
      </c>
      <c r="AL19" s="268">
        <f t="shared" si="103"/>
        <v>0.36089196121316586</v>
      </c>
      <c r="AM19" s="268">
        <f t="shared" si="103"/>
        <v>0.36258797534883536</v>
      </c>
      <c r="AN19" s="268">
        <f t="shared" si="103"/>
        <v>0.36420692662496107</v>
      </c>
      <c r="AO19" s="268">
        <f t="shared" si="103"/>
        <v>0.36574769353875047</v>
      </c>
      <c r="AP19" s="268">
        <f t="shared" si="103"/>
        <v>0.36720920432374576</v>
      </c>
      <c r="AQ19" s="268">
        <f t="shared" si="103"/>
        <v>0.36859043818895315</v>
      </c>
      <c r="AR19" s="268">
        <f t="shared" si="103"/>
        <v>0.36989042650402176</v>
      </c>
      <c r="AS19" s="268">
        <f t="shared" si="103"/>
        <v>0.3711082539285514</v>
      </c>
      <c r="AT19" s="268">
        <f t="shared" si="103"/>
        <v>0.37224305948369113</v>
      </c>
      <c r="AU19" s="268">
        <f t="shared" si="103"/>
        <v>0.37329403756427515</v>
      </c>
      <c r="AV19" s="268">
        <f t="shared" si="103"/>
        <v>0.37426043888983651</v>
      </c>
      <c r="AW19" s="268">
        <f t="shared" si="103"/>
        <v>0.37514157139292792</v>
      </c>
      <c r="AX19" s="268">
        <f t="shared" si="103"/>
        <v>0.37593680104328148</v>
      </c>
      <c r="AY19" s="268">
        <f t="shared" si="103"/>
        <v>0.37664555260643334</v>
      </c>
      <c r="AZ19" s="268">
        <f t="shared" si="103"/>
        <v>0.37726731033554817</v>
      </c>
      <c r="BA19" s="268">
        <f t="shared" si="103"/>
        <v>0.37780161859527905</v>
      </c>
      <c r="BB19" s="268">
        <f t="shared" si="103"/>
        <v>0.37824808241661151</v>
      </c>
      <c r="BC19" s="342"/>
      <c r="BE19" s="113" t="s">
        <v>62</v>
      </c>
      <c r="BF19" s="134"/>
      <c r="BJ19" s="107" t="s">
        <v>61</v>
      </c>
      <c r="BK19" s="335" t="s">
        <v>36</v>
      </c>
      <c r="BL19" s="107">
        <v>0.30214065937188611</v>
      </c>
      <c r="BM19" s="107">
        <v>0.30611435752045896</v>
      </c>
      <c r="BN19" s="107">
        <v>0.3100515097384684</v>
      </c>
      <c r="BO19" s="107">
        <v>0.31395137704570092</v>
      </c>
      <c r="BP19" s="107">
        <v>0.31780959274089426</v>
      </c>
      <c r="BQ19" s="107">
        <v>0.32162469565862611</v>
      </c>
      <c r="BR19" s="107">
        <v>0.32539394821310519</v>
      </c>
      <c r="BS19" s="107">
        <v>0.32911681296417622</v>
      </c>
      <c r="BT19" s="107">
        <v>0.33278910795563033</v>
      </c>
      <c r="BU19" s="107">
        <v>0.33640886817189958</v>
      </c>
      <c r="BV19" s="107">
        <v>0.33997355756725095</v>
      </c>
      <c r="BW19" s="107">
        <v>0.34348023701583491</v>
      </c>
      <c r="BX19" s="107">
        <v>0.34692746214723402</v>
      </c>
      <c r="BY19" s="107">
        <v>0.35031271371072004</v>
      </c>
      <c r="BZ19" s="107">
        <v>0.3536345137458658</v>
      </c>
      <c r="CA19" s="107">
        <v>0.35689002389685087</v>
      </c>
      <c r="CB19" s="107">
        <v>0.36007811889835001</v>
      </c>
      <c r="CC19" s="107">
        <v>0.3631966993747564</v>
      </c>
      <c r="CD19" s="107">
        <v>0.36624430416064768</v>
      </c>
      <c r="CE19" s="107">
        <v>0.36922054697091222</v>
      </c>
      <c r="CF19" s="107">
        <v>0.37212440331025387</v>
      </c>
      <c r="CG19" s="107">
        <v>0.37495407611315323</v>
      </c>
      <c r="CH19" s="107">
        <v>0.37770919588950352</v>
      </c>
      <c r="CI19" s="107">
        <v>0.38038796557378529</v>
      </c>
      <c r="CJ19" s="107">
        <v>0.38298993170086754</v>
      </c>
      <c r="CK19" s="107">
        <v>0.38551551414587154</v>
      </c>
      <c r="CL19" s="107">
        <v>0.38796254635317101</v>
      </c>
      <c r="CM19" s="107">
        <v>0.39033168332795537</v>
      </c>
      <c r="CN19" s="107">
        <v>0.39262374802546246</v>
      </c>
      <c r="CO19" s="107">
        <v>0.39483719473578344</v>
      </c>
      <c r="CP19" s="107">
        <v>0.39697052362188057</v>
      </c>
      <c r="CQ19" s="107">
        <v>0.39902228240666837</v>
      </c>
      <c r="CR19" s="107">
        <v>0.40099106801462875</v>
      </c>
      <c r="CS19" s="107">
        <v>0.40287552816537259</v>
      </c>
      <c r="CT19" s="107">
        <v>0.4046743629166234</v>
      </c>
      <c r="CU19" s="107">
        <v>0.4063863261541672</v>
      </c>
      <c r="CV19" s="107">
        <v>0.40801022702638418</v>
      </c>
      <c r="CW19" s="107">
        <v>0.40954493132105907</v>
      </c>
      <c r="CX19" s="107">
        <v>0.4109893627822464</v>
      </c>
      <c r="CY19" s="107">
        <v>0.41234250436505715</v>
      </c>
      <c r="CZ19" s="107">
        <v>0.41360339942632346</v>
      </c>
      <c r="DA19" s="107">
        <v>0.41477115284919464</v>
      </c>
      <c r="DB19" s="107">
        <v>0.41584493209981832</v>
      </c>
      <c r="DC19" s="107">
        <v>0.41682396821436435</v>
      </c>
      <c r="DD19" s="107">
        <v>0.41770755671475718</v>
      </c>
      <c r="DE19" s="107">
        <v>0.41849505845159263</v>
      </c>
      <c r="DF19" s="107">
        <v>0.41918590037283127</v>
      </c>
      <c r="DG19" s="107">
        <v>0.4197795762169767</v>
      </c>
      <c r="DH19" s="107">
        <v>0.42027564712956833</v>
      </c>
    </row>
    <row r="20" spans="1:115">
      <c r="A20" s="106"/>
      <c r="B20" s="106"/>
      <c r="C20" s="99" t="s">
        <v>63</v>
      </c>
      <c r="D20" s="340" t="s">
        <v>36</v>
      </c>
      <c r="E20" s="340"/>
      <c r="F20" s="268">
        <f>BL20-(0.1*BL20)</f>
        <v>0.10272429782748704</v>
      </c>
      <c r="G20" s="268">
        <f t="shared" si="103"/>
        <v>0.10401088917228646</v>
      </c>
      <c r="H20" s="268">
        <f t="shared" si="103"/>
        <v>0.10531359469185776</v>
      </c>
      <c r="I20" s="268">
        <f t="shared" si="103"/>
        <v>0.10663261621145778</v>
      </c>
      <c r="J20" s="268">
        <f t="shared" si="103"/>
        <v>0.10796815808414478</v>
      </c>
      <c r="K20" s="268">
        <f t="shared" si="103"/>
        <v>0.10932042722243843</v>
      </c>
      <c r="L20" s="268">
        <f t="shared" si="103"/>
        <v>0.11068963313037627</v>
      </c>
      <c r="M20" s="268">
        <f t="shared" si="103"/>
        <v>0.11207598793597182</v>
      </c>
      <c r="N20" s="268">
        <f t="shared" si="103"/>
        <v>0.11347970642407892</v>
      </c>
      <c r="O20" s="268">
        <f t="shared" si="103"/>
        <v>0.11490100606966804</v>
      </c>
      <c r="P20" s="268">
        <f t="shared" si="103"/>
        <v>0.11634010707151905</v>
      </c>
      <c r="Q20" s="268">
        <f t="shared" si="103"/>
        <v>0.11779723238633626</v>
      </c>
      <c r="R20" s="268">
        <f t="shared" si="103"/>
        <v>0.11927260776329046</v>
      </c>
      <c r="S20" s="268">
        <f t="shared" si="103"/>
        <v>0.12076646177899386</v>
      </c>
      <c r="T20" s="268">
        <f t="shared" si="103"/>
        <v>0.12227902587291289</v>
      </c>
      <c r="U20" s="268">
        <f t="shared" si="103"/>
        <v>0.12381053438322462</v>
      </c>
      <c r="V20" s="268">
        <f t="shared" si="103"/>
        <v>0.12536122458312221</v>
      </c>
      <c r="W20" s="268">
        <f t="shared" si="103"/>
        <v>0.12693133671757523</v>
      </c>
      <c r="X20" s="268">
        <f t="shared" si="103"/>
        <v>0.12852111404055006</v>
      </c>
      <c r="Y20" s="268">
        <f t="shared" si="103"/>
        <v>0.1301308028526969</v>
      </c>
      <c r="Z20" s="268">
        <f t="shared" si="103"/>
        <v>0.13176065253950858</v>
      </c>
      <c r="AA20" s="268">
        <f t="shared" si="103"/>
        <v>0.13341091560995708</v>
      </c>
      <c r="AB20" s="268">
        <f t="shared" si="103"/>
        <v>0.13508184773561435</v>
      </c>
      <c r="AC20" s="268">
        <f t="shared" si="103"/>
        <v>0.13677370779026296</v>
      </c>
      <c r="AD20" s="268">
        <f t="shared" si="103"/>
        <v>0.13848675789000275</v>
      </c>
      <c r="AE20" s="268">
        <f t="shared" si="103"/>
        <v>0.14022126343385991</v>
      </c>
      <c r="AF20" s="268">
        <f t="shared" si="103"/>
        <v>0.14197749314490465</v>
      </c>
      <c r="AG20" s="268">
        <f t="shared" si="103"/>
        <v>0.14375571911188395</v>
      </c>
      <c r="AH20" s="268">
        <f t="shared" si="103"/>
        <v>0.14555621683137551</v>
      </c>
      <c r="AI20" s="268">
        <f t="shared" si="103"/>
        <v>0.14737926525047002</v>
      </c>
      <c r="AJ20" s="268">
        <f t="shared" si="103"/>
        <v>0.14922514680998761</v>
      </c>
      <c r="AK20" s="268">
        <f t="shared" si="103"/>
        <v>0.15109414748823588</v>
      </c>
      <c r="AL20" s="268">
        <f t="shared" si="103"/>
        <v>0.1529865568453159</v>
      </c>
      <c r="AM20" s="268">
        <f t="shared" si="103"/>
        <v>0.15490266806798303</v>
      </c>
      <c r="AN20" s="268">
        <f t="shared" si="103"/>
        <v>0.15684277801506968</v>
      </c>
      <c r="AO20" s="268">
        <f t="shared" si="103"/>
        <v>0.1588071872634772</v>
      </c>
      <c r="AP20" s="268">
        <f t="shared" si="103"/>
        <v>0.1607962001547433</v>
      </c>
      <c r="AQ20" s="268">
        <f t="shared" si="103"/>
        <v>0.16281012484219315</v>
      </c>
      <c r="AR20" s="268">
        <f t="shared" si="103"/>
        <v>0.16484927333868085</v>
      </c>
      <c r="AS20" s="268">
        <f t="shared" si="103"/>
        <v>0.16691396156492899</v>
      </c>
      <c r="AT20" s="268">
        <f t="shared" si="103"/>
        <v>0.16900450939847333</v>
      </c>
      <c r="AU20" s="268">
        <f t="shared" si="103"/>
        <v>0.17112124072322099</v>
      </c>
      <c r="AV20" s="268">
        <f t="shared" si="103"/>
        <v>0.17326448347962869</v>
      </c>
      <c r="AW20" s="268">
        <f t="shared" si="103"/>
        <v>0.1754345697155103</v>
      </c>
      <c r="AX20" s="268">
        <f t="shared" si="103"/>
        <v>0.17763183563747978</v>
      </c>
      <c r="AY20" s="268">
        <f t="shared" si="103"/>
        <v>0.17985662166303937</v>
      </c>
      <c r="AZ20" s="268">
        <f t="shared" si="103"/>
        <v>0.18210927247331932</v>
      </c>
      <c r="BA20" s="268">
        <f t="shared" si="103"/>
        <v>0.18439013706647886</v>
      </c>
      <c r="BB20" s="268">
        <f t="shared" si="103"/>
        <v>0.18669956881177555</v>
      </c>
      <c r="BC20" s="342"/>
      <c r="BE20" s="113" t="s">
        <v>64</v>
      </c>
      <c r="BF20" s="134"/>
      <c r="BJ20" s="107" t="s">
        <v>63</v>
      </c>
      <c r="BK20" s="335" t="s">
        <v>36</v>
      </c>
      <c r="BL20" s="107">
        <v>0.11413810869720784</v>
      </c>
      <c r="BM20" s="107">
        <v>0.11556765463587385</v>
      </c>
      <c r="BN20" s="107">
        <v>0.11701510521317529</v>
      </c>
      <c r="BO20" s="107">
        <v>0.11848068467939754</v>
      </c>
      <c r="BP20" s="107">
        <v>0.11996462009349421</v>
      </c>
      <c r="BQ20" s="107">
        <v>0.12146714135826492</v>
      </c>
      <c r="BR20" s="107">
        <v>0.12298848125597364</v>
      </c>
      <c r="BS20" s="107">
        <v>0.12452887548441313</v>
      </c>
      <c r="BT20" s="107">
        <v>0.12608856269342103</v>
      </c>
      <c r="BU20" s="107">
        <v>0.12766778452185337</v>
      </c>
      <c r="BV20" s="107">
        <v>0.12926678563502117</v>
      </c>
      <c r="BW20" s="107">
        <v>0.13088581376259584</v>
      </c>
      <c r="BX20" s="107">
        <v>0.13252511973698941</v>
      </c>
      <c r="BY20" s="107">
        <v>0.1341849575322154</v>
      </c>
      <c r="BZ20" s="107">
        <v>0.13586558430323656</v>
      </c>
      <c r="CA20" s="107">
        <v>0.13756726042580514</v>
      </c>
      <c r="CB20" s="107">
        <v>0.13929024953680247</v>
      </c>
      <c r="CC20" s="107">
        <v>0.14103481857508357</v>
      </c>
      <c r="CD20" s="107">
        <v>0.14280123782283338</v>
      </c>
      <c r="CE20" s="107">
        <v>0.14458978094744102</v>
      </c>
      <c r="CF20" s="107">
        <v>0.14640072504389842</v>
      </c>
      <c r="CG20" s="107">
        <v>0.14823435067773008</v>
      </c>
      <c r="CH20" s="107">
        <v>0.1500909419284604</v>
      </c>
      <c r="CI20" s="107">
        <v>0.15197078643362552</v>
      </c>
      <c r="CJ20" s="107">
        <v>0.1538741754333364</v>
      </c>
      <c r="CK20" s="107">
        <v>0.15580140381539989</v>
      </c>
      <c r="CL20" s="107">
        <v>0.15775277016100517</v>
      </c>
      <c r="CM20" s="107">
        <v>0.15972857679098215</v>
      </c>
      <c r="CN20" s="107">
        <v>0.16172912981263945</v>
      </c>
      <c r="CO20" s="107">
        <v>0.16375473916718891</v>
      </c>
      <c r="CP20" s="107">
        <v>0.165805718677764</v>
      </c>
      <c r="CQ20" s="107">
        <v>0.16788238609803988</v>
      </c>
      <c r="CR20" s="107">
        <v>0.16998506316146211</v>
      </c>
      <c r="CS20" s="107">
        <v>0.17211407563109224</v>
      </c>
      <c r="CT20" s="107">
        <v>0.17426975335007744</v>
      </c>
      <c r="CU20" s="107">
        <v>0.17645243029275245</v>
      </c>
      <c r="CV20" s="107">
        <v>0.17866244461638145</v>
      </c>
      <c r="CW20" s="107">
        <v>0.18090013871354793</v>
      </c>
      <c r="CX20" s="107">
        <v>0.18316585926520096</v>
      </c>
      <c r="CY20" s="107">
        <v>0.18545995729436554</v>
      </c>
      <c r="CZ20" s="107">
        <v>0.18778278822052594</v>
      </c>
      <c r="DA20" s="107">
        <v>0.19013471191468997</v>
      </c>
      <c r="DB20" s="107">
        <v>0.192516092755143</v>
      </c>
      <c r="DC20" s="107">
        <v>0.19492729968390032</v>
      </c>
      <c r="DD20" s="107">
        <v>0.19736870626386643</v>
      </c>
      <c r="DE20" s="107">
        <v>0.1998406907367104</v>
      </c>
      <c r="DF20" s="107">
        <v>0.20234363608146591</v>
      </c>
      <c r="DG20" s="107">
        <v>0.2048779300738654</v>
      </c>
      <c r="DH20" s="107">
        <v>0.20744396534641726</v>
      </c>
    </row>
    <row r="21" spans="1:115" s="12" customFormat="1">
      <c r="A21" s="116"/>
      <c r="B21" s="116"/>
      <c r="C21" s="117"/>
      <c r="D21" s="118" t="s">
        <v>65</v>
      </c>
      <c r="E21" s="118"/>
      <c r="F21" s="116">
        <f>SUM(F13:F20)</f>
        <v>24.898200000000003</v>
      </c>
      <c r="G21" s="116">
        <f t="shared" ref="G21:BB21" si="104">SUM(G13:G20)</f>
        <v>24.898199999999999</v>
      </c>
      <c r="H21" s="116">
        <f t="shared" si="104"/>
        <v>24.898199999999999</v>
      </c>
      <c r="I21" s="116">
        <f t="shared" si="104"/>
        <v>24.898199999999996</v>
      </c>
      <c r="J21" s="116">
        <f t="shared" si="104"/>
        <v>24.898199999999999</v>
      </c>
      <c r="K21" s="116">
        <f t="shared" si="104"/>
        <v>24.898199999999999</v>
      </c>
      <c r="L21" s="116">
        <f t="shared" si="104"/>
        <v>24.898199999999999</v>
      </c>
      <c r="M21" s="116">
        <f t="shared" si="104"/>
        <v>24.898200000000003</v>
      </c>
      <c r="N21" s="116">
        <f t="shared" si="104"/>
        <v>24.898199999999999</v>
      </c>
      <c r="O21" s="116">
        <f t="shared" si="104"/>
        <v>24.898199999999999</v>
      </c>
      <c r="P21" s="116">
        <f t="shared" si="104"/>
        <v>24.898199999999999</v>
      </c>
      <c r="Q21" s="116">
        <f t="shared" si="104"/>
        <v>24.898199999999999</v>
      </c>
      <c r="R21" s="116">
        <f t="shared" si="104"/>
        <v>24.898199999999999</v>
      </c>
      <c r="S21" s="338">
        <f t="shared" si="104"/>
        <v>24.898199999999999</v>
      </c>
      <c r="T21" s="338">
        <f t="shared" si="104"/>
        <v>24.898199999999999</v>
      </c>
      <c r="U21" s="338">
        <f t="shared" si="104"/>
        <v>24.898199999999999</v>
      </c>
      <c r="V21" s="338">
        <f t="shared" si="104"/>
        <v>24.898199999999999</v>
      </c>
      <c r="W21" s="338">
        <f t="shared" si="104"/>
        <v>24.898199999999999</v>
      </c>
      <c r="X21" s="338">
        <f t="shared" si="104"/>
        <v>24.898199999999999</v>
      </c>
      <c r="Y21" s="338">
        <f t="shared" si="104"/>
        <v>24.898199999999999</v>
      </c>
      <c r="Z21" s="338">
        <f t="shared" si="104"/>
        <v>24.898199999999999</v>
      </c>
      <c r="AA21" s="338">
        <f t="shared" si="104"/>
        <v>24.898199999999999</v>
      </c>
      <c r="AB21" s="338">
        <f t="shared" si="104"/>
        <v>24.898199999999999</v>
      </c>
      <c r="AC21" s="338">
        <f t="shared" si="104"/>
        <v>24.898199999999999</v>
      </c>
      <c r="AD21" s="338">
        <f t="shared" si="104"/>
        <v>24.898199999999999</v>
      </c>
      <c r="AE21" s="338">
        <f t="shared" si="104"/>
        <v>24.898199999999999</v>
      </c>
      <c r="AF21" s="338">
        <f t="shared" si="104"/>
        <v>24.898199999999996</v>
      </c>
      <c r="AG21" s="338">
        <f t="shared" si="104"/>
        <v>24.898199999999999</v>
      </c>
      <c r="AH21" s="338">
        <f t="shared" si="104"/>
        <v>24.898199999999999</v>
      </c>
      <c r="AI21" s="338">
        <f t="shared" si="104"/>
        <v>24.898199999999999</v>
      </c>
      <c r="AJ21" s="338">
        <f t="shared" si="104"/>
        <v>24.898199999999999</v>
      </c>
      <c r="AK21" s="338">
        <f t="shared" si="104"/>
        <v>24.898199999999999</v>
      </c>
      <c r="AL21" s="338">
        <f t="shared" si="104"/>
        <v>24.898199999999999</v>
      </c>
      <c r="AM21" s="338">
        <f t="shared" si="104"/>
        <v>24.898199999999999</v>
      </c>
      <c r="AN21" s="338">
        <f t="shared" si="104"/>
        <v>24.898199999999999</v>
      </c>
      <c r="AO21" s="338">
        <f t="shared" si="104"/>
        <v>24.898199999999999</v>
      </c>
      <c r="AP21" s="338">
        <f t="shared" si="104"/>
        <v>24.898199999999999</v>
      </c>
      <c r="AQ21" s="338">
        <f t="shared" si="104"/>
        <v>24.898199999999999</v>
      </c>
      <c r="AR21" s="338">
        <f t="shared" si="104"/>
        <v>24.898199999999999</v>
      </c>
      <c r="AS21" s="338">
        <f t="shared" si="104"/>
        <v>24.898199999999999</v>
      </c>
      <c r="AT21" s="338">
        <f t="shared" si="104"/>
        <v>24.898200000000003</v>
      </c>
      <c r="AU21" s="338">
        <f t="shared" si="104"/>
        <v>24.898199999999999</v>
      </c>
      <c r="AV21" s="338">
        <f t="shared" si="104"/>
        <v>24.898199999999999</v>
      </c>
      <c r="AW21" s="338">
        <f t="shared" si="104"/>
        <v>24.898199999999996</v>
      </c>
      <c r="AX21" s="338">
        <f t="shared" si="104"/>
        <v>24.898199999999999</v>
      </c>
      <c r="AY21" s="338">
        <f t="shared" si="104"/>
        <v>24.898199999999999</v>
      </c>
      <c r="AZ21" s="338">
        <f t="shared" si="104"/>
        <v>24.898199999999999</v>
      </c>
      <c r="BA21" s="338">
        <f t="shared" si="104"/>
        <v>24.898199999999999</v>
      </c>
      <c r="BB21" s="338">
        <f>SUM(BB13:BB20)</f>
        <v>24.898199999999999</v>
      </c>
      <c r="BC21" s="119"/>
      <c r="BD21" s="117"/>
      <c r="BE21" s="117"/>
      <c r="BF21" s="135"/>
      <c r="BG21" s="117"/>
      <c r="BH21" s="117"/>
      <c r="BI21" s="117"/>
      <c r="BJ21" s="117"/>
      <c r="BK21" s="117"/>
      <c r="BL21" s="117"/>
      <c r="BM21" s="117"/>
      <c r="BN21" s="117"/>
      <c r="BO21" s="117"/>
      <c r="BP21" s="117"/>
      <c r="BQ21" s="117"/>
      <c r="BR21" s="117"/>
      <c r="BS21" s="117"/>
      <c r="BT21" s="117"/>
      <c r="BU21" s="117"/>
      <c r="BV21" s="117"/>
      <c r="BW21" s="117"/>
      <c r="BX21" s="117"/>
      <c r="BY21" s="117"/>
      <c r="BZ21" s="117"/>
      <c r="CA21" s="117"/>
      <c r="CB21" s="117"/>
      <c r="CC21" s="117"/>
      <c r="CD21" s="117"/>
      <c r="CE21" s="117"/>
      <c r="CF21" s="117"/>
      <c r="CG21" s="117"/>
      <c r="CH21" s="117"/>
      <c r="CI21" s="117"/>
      <c r="CJ21" s="117"/>
      <c r="CK21" s="117"/>
      <c r="CL21" s="117"/>
      <c r="CM21" s="117"/>
      <c r="CN21" s="117"/>
      <c r="CO21" s="117"/>
      <c r="CP21" s="117"/>
      <c r="CQ21" s="117"/>
      <c r="CR21" s="117"/>
      <c r="CS21" s="117"/>
      <c r="CT21" s="117"/>
      <c r="CU21" s="117"/>
      <c r="CV21" s="117"/>
      <c r="CW21" s="117"/>
      <c r="CX21" s="117"/>
      <c r="CY21" s="117"/>
      <c r="CZ21" s="117"/>
      <c r="DA21" s="117"/>
      <c r="DB21" s="117"/>
      <c r="DC21" s="117"/>
      <c r="DD21" s="117"/>
      <c r="DE21" s="117"/>
      <c r="DF21" s="117"/>
      <c r="DG21" s="117"/>
      <c r="DH21" s="117"/>
      <c r="DI21" s="117"/>
      <c r="DJ21" s="117"/>
      <c r="DK21" s="117"/>
    </row>
    <row r="22" spans="1:115" ht="14.25" hidden="1" customHeight="1">
      <c r="A22" s="106"/>
      <c r="B22" s="106"/>
      <c r="F22" s="106">
        <v>24.898199999999999</v>
      </c>
      <c r="G22" s="106">
        <v>24.898199999999999</v>
      </c>
      <c r="H22" s="106">
        <v>24.898199999999999</v>
      </c>
      <c r="I22" s="106">
        <v>24.898199999999999</v>
      </c>
      <c r="J22" s="106">
        <v>24.898199999999999</v>
      </c>
      <c r="K22" s="106">
        <v>24.898199999999999</v>
      </c>
      <c r="L22" s="106">
        <v>24.898199999999999</v>
      </c>
      <c r="M22" s="106">
        <v>24.898199999999999</v>
      </c>
      <c r="N22" s="106">
        <v>24.898199999999999</v>
      </c>
      <c r="O22" s="106">
        <v>24.898199999999999</v>
      </c>
      <c r="P22" s="106">
        <v>24.898199999999999</v>
      </c>
      <c r="Q22" s="106">
        <v>24.898199999999999</v>
      </c>
      <c r="R22" s="106">
        <v>24.898199999999999</v>
      </c>
      <c r="S22" s="120">
        <v>24.898199999999999</v>
      </c>
      <c r="T22" s="120">
        <v>24.898199999999999</v>
      </c>
      <c r="U22" s="120">
        <v>24.898199999999999</v>
      </c>
      <c r="V22" s="120">
        <v>24.898199999999999</v>
      </c>
      <c r="W22" s="120">
        <v>24.898199999999999</v>
      </c>
      <c r="X22" s="120">
        <v>24.898199999999999</v>
      </c>
      <c r="Y22" s="120">
        <v>24.898199999999999</v>
      </c>
      <c r="Z22" s="120">
        <v>24.898199999999999</v>
      </c>
      <c r="AA22" s="120">
        <v>24.898199999999999</v>
      </c>
      <c r="AB22" s="120">
        <v>24.898199999999999</v>
      </c>
      <c r="AC22" s="120">
        <v>24.898199999999999</v>
      </c>
      <c r="AD22" s="120">
        <v>24.898199999999999</v>
      </c>
      <c r="AE22" s="120">
        <v>24.898199999999999</v>
      </c>
      <c r="AF22" s="120">
        <v>24.898199999999999</v>
      </c>
      <c r="AG22" s="120">
        <v>24.898199999999999</v>
      </c>
      <c r="AH22" s="120">
        <v>24.898199999999999</v>
      </c>
      <c r="AI22" s="120">
        <v>24.898199999999999</v>
      </c>
      <c r="AJ22" s="120">
        <v>24.898199999999999</v>
      </c>
      <c r="AK22" s="120">
        <v>24.898199999999999</v>
      </c>
      <c r="AL22" s="120">
        <v>24.898199999999999</v>
      </c>
      <c r="AM22" s="120">
        <v>24.898199999999999</v>
      </c>
      <c r="AN22" s="120">
        <v>24.898199999999999</v>
      </c>
      <c r="AO22" s="120">
        <v>24.898199999999999</v>
      </c>
      <c r="AP22" s="120">
        <v>24.898199999999999</v>
      </c>
      <c r="AQ22" s="120">
        <v>24.898199999999999</v>
      </c>
      <c r="AR22" s="120">
        <v>24.898199999999999</v>
      </c>
      <c r="AS22" s="120">
        <v>24.898199999999999</v>
      </c>
      <c r="AT22" s="120">
        <v>24.898199999999999</v>
      </c>
      <c r="AU22" s="120">
        <v>24.898199999999999</v>
      </c>
      <c r="AV22" s="120">
        <v>24.898199999999999</v>
      </c>
      <c r="AW22" s="120">
        <v>24.898199999999999</v>
      </c>
      <c r="AX22" s="120">
        <v>24.898199999999999</v>
      </c>
      <c r="AY22" s="120">
        <v>24.898199999999999</v>
      </c>
      <c r="AZ22" s="120">
        <v>24.898199999999999</v>
      </c>
      <c r="BA22" s="120">
        <v>24.898199999999999</v>
      </c>
      <c r="BB22" s="120">
        <v>24.898199999999999</v>
      </c>
      <c r="BC22" s="106"/>
    </row>
    <row r="23" spans="1:115" ht="14.25" customHeight="1">
      <c r="A23" s="106"/>
      <c r="B23" s="106"/>
      <c r="F23" s="106"/>
      <c r="G23" s="106"/>
      <c r="H23" s="106"/>
      <c r="I23" s="106"/>
      <c r="J23" s="106"/>
      <c r="K23" s="106"/>
      <c r="L23" s="106"/>
      <c r="M23" s="106"/>
      <c r="N23" s="106"/>
      <c r="O23" s="106"/>
      <c r="P23" s="106"/>
      <c r="Q23" s="106"/>
      <c r="R23" s="106"/>
      <c r="S23" s="120"/>
      <c r="T23" s="120"/>
      <c r="U23" s="120"/>
      <c r="V23" s="120"/>
      <c r="W23" s="120"/>
      <c r="X23" s="120"/>
      <c r="Y23" s="120"/>
      <c r="Z23" s="120"/>
      <c r="AA23" s="120"/>
      <c r="AB23" s="120"/>
      <c r="AC23" s="120"/>
      <c r="AD23" s="120"/>
      <c r="AE23" s="120"/>
      <c r="AF23" s="120"/>
      <c r="AG23" s="120"/>
      <c r="AH23" s="120"/>
      <c r="AI23" s="120"/>
      <c r="AJ23" s="120"/>
      <c r="AK23" s="120"/>
      <c r="AL23" s="120"/>
      <c r="AM23" s="120"/>
      <c r="AN23" s="120"/>
      <c r="AO23" s="120"/>
      <c r="AP23" s="120"/>
      <c r="AQ23" s="120"/>
      <c r="AR23" s="120"/>
      <c r="AS23" s="120"/>
      <c r="AT23" s="120"/>
      <c r="AU23" s="120"/>
      <c r="AV23" s="120"/>
      <c r="AW23" s="120"/>
      <c r="AX23" s="120"/>
      <c r="AY23" s="120"/>
      <c r="AZ23" s="120"/>
      <c r="BA23" s="120"/>
      <c r="BB23" s="120"/>
      <c r="BC23" s="106"/>
    </row>
    <row r="24" spans="1:115" s="129" customFormat="1" ht="17.25">
      <c r="A24" s="125" t="s">
        <v>30</v>
      </c>
      <c r="B24" s="125"/>
      <c r="C24" s="125" t="s">
        <v>31</v>
      </c>
      <c r="D24" s="125" t="s">
        <v>32</v>
      </c>
      <c r="E24" s="125"/>
      <c r="F24" s="125">
        <v>2022</v>
      </c>
      <c r="G24" s="125">
        <v>2023</v>
      </c>
      <c r="H24" s="125">
        <v>2024</v>
      </c>
      <c r="I24" s="125">
        <v>2025</v>
      </c>
      <c r="J24" s="125">
        <v>2026</v>
      </c>
      <c r="K24" s="125">
        <v>2027</v>
      </c>
      <c r="L24" s="125">
        <v>2028</v>
      </c>
      <c r="M24" s="125">
        <v>2029</v>
      </c>
      <c r="N24" s="125">
        <v>2030</v>
      </c>
      <c r="O24" s="125">
        <v>2031</v>
      </c>
      <c r="P24" s="125">
        <v>2032</v>
      </c>
      <c r="Q24" s="125">
        <v>2033</v>
      </c>
      <c r="R24" s="125">
        <v>2034</v>
      </c>
      <c r="S24" s="126">
        <v>2035</v>
      </c>
      <c r="T24" s="126">
        <v>2036</v>
      </c>
      <c r="U24" s="126">
        <v>2037</v>
      </c>
      <c r="V24" s="126">
        <v>2038</v>
      </c>
      <c r="W24" s="126">
        <v>2039</v>
      </c>
      <c r="X24" s="126">
        <v>2040</v>
      </c>
      <c r="Y24" s="126">
        <v>2041</v>
      </c>
      <c r="Z24" s="126">
        <v>2042</v>
      </c>
      <c r="AA24" s="126">
        <v>2043</v>
      </c>
      <c r="AB24" s="126">
        <v>2044</v>
      </c>
      <c r="AC24" s="126">
        <v>2045</v>
      </c>
      <c r="AD24" s="126">
        <v>2046</v>
      </c>
      <c r="AE24" s="126">
        <v>2047</v>
      </c>
      <c r="AF24" s="126">
        <v>2048</v>
      </c>
      <c r="AG24" s="126">
        <v>2049</v>
      </c>
      <c r="AH24" s="126">
        <v>2050</v>
      </c>
      <c r="AI24" s="126">
        <v>2051</v>
      </c>
      <c r="AJ24" s="126">
        <v>2052</v>
      </c>
      <c r="AK24" s="126">
        <v>2053</v>
      </c>
      <c r="AL24" s="126">
        <v>2054</v>
      </c>
      <c r="AM24" s="126">
        <v>2055</v>
      </c>
      <c r="AN24" s="126">
        <v>2056</v>
      </c>
      <c r="AO24" s="126">
        <v>2057</v>
      </c>
      <c r="AP24" s="126">
        <v>2058</v>
      </c>
      <c r="AQ24" s="126">
        <v>2059</v>
      </c>
      <c r="AR24" s="126">
        <v>2060</v>
      </c>
      <c r="AS24" s="126">
        <v>2061</v>
      </c>
      <c r="AT24" s="126">
        <v>2062</v>
      </c>
      <c r="AU24" s="126">
        <v>2063</v>
      </c>
      <c r="AV24" s="126">
        <v>2064</v>
      </c>
      <c r="AW24" s="126">
        <v>2065</v>
      </c>
      <c r="AX24" s="126">
        <v>2066</v>
      </c>
      <c r="AY24" s="126">
        <v>2067</v>
      </c>
      <c r="AZ24" s="126">
        <v>2068</v>
      </c>
      <c r="BA24" s="126">
        <v>2069</v>
      </c>
      <c r="BB24" s="126">
        <v>2070</v>
      </c>
      <c r="BC24" s="125"/>
      <c r="BD24" s="127"/>
      <c r="BE24" s="127"/>
      <c r="BF24" s="137"/>
      <c r="BG24" s="128"/>
      <c r="BH24" s="128"/>
      <c r="BI24" s="128"/>
      <c r="BJ24" s="199"/>
      <c r="BK24" s="199"/>
      <c r="BL24" s="333"/>
      <c r="BM24" s="333"/>
      <c r="BN24" s="333"/>
      <c r="BO24" s="333"/>
      <c r="BP24" s="333"/>
      <c r="BQ24" s="333"/>
      <c r="BR24" s="333"/>
      <c r="BS24" s="333"/>
      <c r="BT24" s="333"/>
      <c r="BU24" s="333"/>
      <c r="BV24" s="333"/>
      <c r="BW24" s="333"/>
      <c r="BX24" s="333"/>
      <c r="BY24" s="333"/>
      <c r="BZ24" s="333"/>
      <c r="CA24" s="333"/>
      <c r="CB24" s="333"/>
      <c r="CC24" s="333"/>
      <c r="CD24" s="333"/>
      <c r="CE24" s="333"/>
      <c r="CF24" s="333"/>
      <c r="CG24" s="333"/>
      <c r="CH24" s="333"/>
      <c r="CI24" s="333"/>
      <c r="CJ24" s="333"/>
      <c r="CK24" s="333"/>
      <c r="CL24" s="333"/>
      <c r="CM24" s="333"/>
      <c r="CN24" s="333"/>
      <c r="CO24" s="333"/>
      <c r="CP24" s="333"/>
      <c r="CQ24" s="333"/>
      <c r="CR24" s="333"/>
      <c r="CS24" s="333"/>
      <c r="CT24" s="333"/>
      <c r="CU24" s="333"/>
      <c r="CV24" s="333"/>
      <c r="CW24" s="333"/>
      <c r="CX24" s="333"/>
      <c r="CY24" s="333"/>
      <c r="CZ24" s="333"/>
      <c r="DA24" s="333"/>
      <c r="DB24" s="333"/>
      <c r="DC24" s="333"/>
      <c r="DD24" s="333"/>
      <c r="DE24" s="333"/>
      <c r="DF24" s="333"/>
      <c r="DG24" s="333"/>
      <c r="DH24" s="333"/>
      <c r="DI24" s="127"/>
      <c r="DJ24" s="127"/>
      <c r="DK24" s="127"/>
    </row>
    <row r="25" spans="1:115">
      <c r="A25" s="106" t="s">
        <v>66</v>
      </c>
      <c r="B25" s="106"/>
      <c r="C25" s="124" t="s">
        <v>67</v>
      </c>
      <c r="D25" s="106"/>
      <c r="E25" s="106"/>
      <c r="F25" s="106"/>
      <c r="G25" s="106"/>
      <c r="H25" s="106"/>
      <c r="I25" s="106"/>
      <c r="J25" s="106"/>
      <c r="K25" s="106"/>
      <c r="L25" s="106"/>
      <c r="M25" s="106"/>
      <c r="N25" s="106"/>
      <c r="O25" s="106"/>
      <c r="P25" s="106"/>
      <c r="Q25" s="106"/>
      <c r="R25" s="106"/>
      <c r="S25" s="122"/>
      <c r="T25" s="122"/>
      <c r="U25" s="122"/>
      <c r="V25" s="122"/>
      <c r="W25" s="122"/>
      <c r="X25" s="122"/>
      <c r="Y25" s="122"/>
      <c r="Z25" s="122"/>
      <c r="AA25" s="122"/>
      <c r="AB25" s="122"/>
      <c r="AC25" s="122"/>
      <c r="AD25" s="122"/>
      <c r="AE25" s="122"/>
      <c r="AF25" s="122"/>
      <c r="AG25" s="122"/>
      <c r="AH25" s="122"/>
      <c r="AI25" s="122"/>
      <c r="AJ25" s="122"/>
      <c r="AK25" s="122"/>
      <c r="AL25" s="122"/>
      <c r="AM25" s="122"/>
      <c r="AN25" s="122"/>
      <c r="AO25" s="122"/>
      <c r="AP25" s="122"/>
      <c r="AQ25" s="122"/>
      <c r="AR25" s="122"/>
      <c r="AS25" s="122"/>
      <c r="AT25" s="122"/>
      <c r="AU25" s="122"/>
      <c r="AV25" s="122"/>
      <c r="AW25" s="122"/>
      <c r="AX25" s="122"/>
      <c r="AY25" s="122"/>
      <c r="AZ25" s="122"/>
      <c r="BA25" s="122"/>
      <c r="BB25" s="122"/>
      <c r="BC25" s="106"/>
      <c r="BF25" s="136"/>
      <c r="BG25" s="108"/>
      <c r="BH25" s="108"/>
      <c r="BI25" s="108"/>
      <c r="BJ25" s="103"/>
      <c r="BK25" s="103"/>
      <c r="BL25" s="103"/>
      <c r="BM25" s="103"/>
      <c r="BN25" s="103"/>
      <c r="BO25" s="103"/>
      <c r="BP25" s="103"/>
      <c r="BQ25" s="103"/>
      <c r="BR25" s="103"/>
      <c r="BS25" s="103"/>
      <c r="BT25" s="103"/>
      <c r="BU25" s="103"/>
      <c r="BV25" s="103"/>
      <c r="BW25" s="103"/>
      <c r="BX25" s="103"/>
      <c r="BY25" s="103"/>
      <c r="BZ25" s="103"/>
      <c r="CA25" s="103"/>
      <c r="CB25" s="103"/>
      <c r="CC25" s="103"/>
      <c r="CD25" s="103"/>
      <c r="CE25" s="103"/>
      <c r="CF25" s="103"/>
      <c r="CG25" s="103"/>
      <c r="CH25" s="103"/>
      <c r="CI25" s="103"/>
      <c r="CJ25" s="103"/>
      <c r="CK25" s="103"/>
      <c r="CL25" s="103"/>
      <c r="CM25" s="103"/>
      <c r="CN25" s="103"/>
      <c r="CO25" s="103"/>
      <c r="CP25" s="103"/>
      <c r="CQ25" s="103"/>
      <c r="CR25" s="103"/>
      <c r="CS25" s="103"/>
      <c r="CT25" s="103"/>
      <c r="CU25" s="103"/>
      <c r="CV25" s="103"/>
      <c r="CW25" s="103"/>
      <c r="CX25" s="103"/>
      <c r="CY25" s="103"/>
      <c r="CZ25" s="103"/>
      <c r="DA25" s="103"/>
      <c r="DB25" s="103"/>
      <c r="DC25" s="103"/>
      <c r="DD25" s="103"/>
      <c r="DE25" s="103"/>
      <c r="DF25" s="103"/>
      <c r="DG25" s="103"/>
      <c r="DH25" s="103"/>
    </row>
    <row r="26" spans="1:115" ht="16.899999999999999" customHeight="1">
      <c r="A26"/>
      <c r="B26" s="106"/>
      <c r="C26" s="340" t="s">
        <v>68</v>
      </c>
      <c r="D26" s="340" t="s">
        <v>69</v>
      </c>
      <c r="E26" s="340"/>
      <c r="F26" s="112">
        <f>BF26</f>
        <v>0.3</v>
      </c>
      <c r="G26" s="112">
        <f>F26+$BF26</f>
        <v>0.6</v>
      </c>
      <c r="H26" s="112">
        <f t="shared" ref="H26:BB41" si="105">G26+$BF26</f>
        <v>0.89999999999999991</v>
      </c>
      <c r="I26" s="112">
        <f t="shared" si="105"/>
        <v>1.2</v>
      </c>
      <c r="J26" s="112">
        <f t="shared" si="105"/>
        <v>1.5</v>
      </c>
      <c r="K26" s="112">
        <f t="shared" si="105"/>
        <v>1.8</v>
      </c>
      <c r="L26" s="112">
        <f t="shared" si="105"/>
        <v>2.1</v>
      </c>
      <c r="M26" s="112">
        <f t="shared" si="105"/>
        <v>2.4</v>
      </c>
      <c r="N26" s="112">
        <f t="shared" si="105"/>
        <v>2.6999999999999997</v>
      </c>
      <c r="O26" s="112">
        <f t="shared" si="105"/>
        <v>2.9999999999999996</v>
      </c>
      <c r="P26" s="112">
        <f t="shared" si="105"/>
        <v>3.2999999999999994</v>
      </c>
      <c r="Q26" s="112">
        <f t="shared" si="105"/>
        <v>3.5999999999999992</v>
      </c>
      <c r="R26" s="112">
        <f t="shared" si="105"/>
        <v>3.899999999999999</v>
      </c>
      <c r="S26" s="112">
        <f t="shared" si="105"/>
        <v>4.1999999999999993</v>
      </c>
      <c r="T26" s="112">
        <f t="shared" si="105"/>
        <v>4.4999999999999991</v>
      </c>
      <c r="U26" s="112">
        <f t="shared" si="105"/>
        <v>4.7999999999999989</v>
      </c>
      <c r="V26" s="112">
        <f t="shared" si="105"/>
        <v>5.0999999999999988</v>
      </c>
      <c r="W26" s="112">
        <f t="shared" si="105"/>
        <v>5.3999999999999986</v>
      </c>
      <c r="X26" s="112">
        <f t="shared" si="105"/>
        <v>5.6999999999999984</v>
      </c>
      <c r="Y26" s="112">
        <f t="shared" si="105"/>
        <v>5.9999999999999982</v>
      </c>
      <c r="Z26" s="112">
        <f t="shared" si="105"/>
        <v>6.299999999999998</v>
      </c>
      <c r="AA26" s="112">
        <f t="shared" si="105"/>
        <v>6.5999999999999979</v>
      </c>
      <c r="AB26" s="112">
        <f t="shared" si="105"/>
        <v>6.8999999999999977</v>
      </c>
      <c r="AC26" s="112">
        <f t="shared" si="105"/>
        <v>7.1999999999999975</v>
      </c>
      <c r="AD26" s="112">
        <f t="shared" si="105"/>
        <v>7.4999999999999973</v>
      </c>
      <c r="AE26" s="112">
        <f t="shared" si="105"/>
        <v>7.7999999999999972</v>
      </c>
      <c r="AF26" s="112">
        <f t="shared" si="105"/>
        <v>8.0999999999999979</v>
      </c>
      <c r="AG26" s="112">
        <f t="shared" si="105"/>
        <v>8.3999999999999986</v>
      </c>
      <c r="AH26" s="112">
        <f t="shared" si="105"/>
        <v>8.6999999999999993</v>
      </c>
      <c r="AI26" s="112">
        <f t="shared" si="105"/>
        <v>9</v>
      </c>
      <c r="AJ26" s="112">
        <f t="shared" si="105"/>
        <v>9.3000000000000007</v>
      </c>
      <c r="AK26" s="112">
        <f t="shared" si="105"/>
        <v>9.6000000000000014</v>
      </c>
      <c r="AL26" s="112">
        <f t="shared" si="105"/>
        <v>9.9000000000000021</v>
      </c>
      <c r="AM26" s="112">
        <f t="shared" si="105"/>
        <v>10.200000000000003</v>
      </c>
      <c r="AN26" s="112">
        <f t="shared" si="105"/>
        <v>10.500000000000004</v>
      </c>
      <c r="AO26" s="112">
        <f t="shared" si="105"/>
        <v>10.800000000000004</v>
      </c>
      <c r="AP26" s="112">
        <f t="shared" si="105"/>
        <v>11.100000000000005</v>
      </c>
      <c r="AQ26" s="112">
        <f t="shared" si="105"/>
        <v>11.400000000000006</v>
      </c>
      <c r="AR26" s="112">
        <f t="shared" si="105"/>
        <v>11.700000000000006</v>
      </c>
      <c r="AS26" s="112">
        <f t="shared" si="105"/>
        <v>12.000000000000007</v>
      </c>
      <c r="AT26" s="112">
        <f t="shared" si="105"/>
        <v>12.300000000000008</v>
      </c>
      <c r="AU26" s="112">
        <f t="shared" si="105"/>
        <v>12.600000000000009</v>
      </c>
      <c r="AV26" s="112">
        <f t="shared" si="105"/>
        <v>12.900000000000009</v>
      </c>
      <c r="AW26" s="112">
        <f t="shared" si="105"/>
        <v>13.20000000000001</v>
      </c>
      <c r="AX26" s="112">
        <f t="shared" si="105"/>
        <v>13.500000000000011</v>
      </c>
      <c r="AY26" s="112">
        <f t="shared" si="105"/>
        <v>13.800000000000011</v>
      </c>
      <c r="AZ26" s="112">
        <f t="shared" si="105"/>
        <v>14.100000000000012</v>
      </c>
      <c r="BA26" s="112">
        <f t="shared" si="105"/>
        <v>14.400000000000013</v>
      </c>
      <c r="BB26" s="112">
        <f t="shared" si="105"/>
        <v>14.700000000000014</v>
      </c>
      <c r="BC26" s="112"/>
      <c r="BE26" s="356" t="s">
        <v>70</v>
      </c>
      <c r="BF26" s="343">
        <v>0.3</v>
      </c>
      <c r="BG26" s="130" t="s">
        <v>71</v>
      </c>
    </row>
    <row r="27" spans="1:115">
      <c r="A27" s="106"/>
      <c r="B27" s="106"/>
      <c r="C27" s="340" t="s">
        <v>72</v>
      </c>
      <c r="D27" s="340" t="s">
        <v>69</v>
      </c>
      <c r="E27" s="340"/>
      <c r="F27" s="112">
        <f>BF27</f>
        <v>0</v>
      </c>
      <c r="G27" s="112">
        <f t="shared" ref="G27:V80" si="106">F27+$BF27</f>
        <v>0</v>
      </c>
      <c r="H27" s="112">
        <f t="shared" si="106"/>
        <v>0</v>
      </c>
      <c r="I27" s="112">
        <f t="shared" si="106"/>
        <v>0</v>
      </c>
      <c r="J27" s="112">
        <f t="shared" si="106"/>
        <v>0</v>
      </c>
      <c r="K27" s="112">
        <f t="shared" si="106"/>
        <v>0</v>
      </c>
      <c r="L27" s="112">
        <f t="shared" si="106"/>
        <v>0</v>
      </c>
      <c r="M27" s="112">
        <f t="shared" si="106"/>
        <v>0</v>
      </c>
      <c r="N27" s="112">
        <f t="shared" si="106"/>
        <v>0</v>
      </c>
      <c r="O27" s="112">
        <f t="shared" si="106"/>
        <v>0</v>
      </c>
      <c r="P27" s="112">
        <f t="shared" si="106"/>
        <v>0</v>
      </c>
      <c r="Q27" s="112">
        <f t="shared" si="106"/>
        <v>0</v>
      </c>
      <c r="R27" s="112">
        <f t="shared" si="106"/>
        <v>0</v>
      </c>
      <c r="S27" s="112">
        <f t="shared" si="106"/>
        <v>0</v>
      </c>
      <c r="T27" s="112">
        <f t="shared" si="106"/>
        <v>0</v>
      </c>
      <c r="U27" s="112">
        <f t="shared" si="106"/>
        <v>0</v>
      </c>
      <c r="V27" s="112">
        <f t="shared" si="106"/>
        <v>0</v>
      </c>
      <c r="W27" s="112">
        <f t="shared" si="105"/>
        <v>0</v>
      </c>
      <c r="X27" s="112">
        <f t="shared" si="105"/>
        <v>0</v>
      </c>
      <c r="Y27" s="112">
        <f t="shared" si="105"/>
        <v>0</v>
      </c>
      <c r="Z27" s="112">
        <f t="shared" si="105"/>
        <v>0</v>
      </c>
      <c r="AA27" s="112">
        <f t="shared" si="105"/>
        <v>0</v>
      </c>
      <c r="AB27" s="112">
        <f t="shared" si="105"/>
        <v>0</v>
      </c>
      <c r="AC27" s="112">
        <f t="shared" si="105"/>
        <v>0</v>
      </c>
      <c r="AD27" s="112">
        <f t="shared" si="105"/>
        <v>0</v>
      </c>
      <c r="AE27" s="112">
        <f t="shared" si="105"/>
        <v>0</v>
      </c>
      <c r="AF27" s="112">
        <f t="shared" si="105"/>
        <v>0</v>
      </c>
      <c r="AG27" s="112">
        <f t="shared" si="105"/>
        <v>0</v>
      </c>
      <c r="AH27" s="112">
        <f t="shared" si="105"/>
        <v>0</v>
      </c>
      <c r="AI27" s="112">
        <f t="shared" si="105"/>
        <v>0</v>
      </c>
      <c r="AJ27" s="112">
        <f t="shared" si="105"/>
        <v>0</v>
      </c>
      <c r="AK27" s="112">
        <f t="shared" si="105"/>
        <v>0</v>
      </c>
      <c r="AL27" s="112">
        <f t="shared" si="105"/>
        <v>0</v>
      </c>
      <c r="AM27" s="112">
        <f t="shared" si="105"/>
        <v>0</v>
      </c>
      <c r="AN27" s="112">
        <f t="shared" si="105"/>
        <v>0</v>
      </c>
      <c r="AO27" s="112">
        <f t="shared" si="105"/>
        <v>0</v>
      </c>
      <c r="AP27" s="112">
        <f t="shared" si="105"/>
        <v>0</v>
      </c>
      <c r="AQ27" s="112">
        <f t="shared" si="105"/>
        <v>0</v>
      </c>
      <c r="AR27" s="112">
        <f t="shared" si="105"/>
        <v>0</v>
      </c>
      <c r="AS27" s="112">
        <f t="shared" si="105"/>
        <v>0</v>
      </c>
      <c r="AT27" s="112">
        <f t="shared" si="105"/>
        <v>0</v>
      </c>
      <c r="AU27" s="112">
        <f t="shared" si="105"/>
        <v>0</v>
      </c>
      <c r="AV27" s="112">
        <f t="shared" si="105"/>
        <v>0</v>
      </c>
      <c r="AW27" s="112">
        <f t="shared" si="105"/>
        <v>0</v>
      </c>
      <c r="AX27" s="112">
        <f t="shared" si="105"/>
        <v>0</v>
      </c>
      <c r="AY27" s="112">
        <f t="shared" si="105"/>
        <v>0</v>
      </c>
      <c r="AZ27" s="112">
        <f t="shared" si="105"/>
        <v>0</v>
      </c>
      <c r="BA27" s="112">
        <f t="shared" si="105"/>
        <v>0</v>
      </c>
      <c r="BB27" s="112">
        <f t="shared" si="105"/>
        <v>0</v>
      </c>
      <c r="BC27" s="112"/>
      <c r="BE27" s="356"/>
      <c r="BF27" s="343">
        <v>0</v>
      </c>
      <c r="BG27" s="130" t="s">
        <v>71</v>
      </c>
    </row>
    <row r="28" spans="1:115">
      <c r="A28" s="106" t="s">
        <v>66</v>
      </c>
      <c r="B28" s="106"/>
      <c r="C28" s="124" t="s">
        <v>73</v>
      </c>
      <c r="D28" s="340"/>
      <c r="E28" s="340"/>
      <c r="F28" s="112"/>
      <c r="G28" s="112"/>
      <c r="H28" s="112"/>
      <c r="I28" s="112"/>
      <c r="J28" s="112"/>
      <c r="K28" s="112"/>
      <c r="L28" s="112"/>
      <c r="M28" s="112"/>
      <c r="N28" s="112"/>
      <c r="O28" s="112"/>
      <c r="P28" s="112"/>
      <c r="Q28" s="112"/>
      <c r="R28" s="112"/>
      <c r="S28" s="112"/>
      <c r="T28" s="112"/>
      <c r="U28" s="112"/>
      <c r="V28" s="112"/>
      <c r="W28" s="112"/>
      <c r="X28" s="112"/>
      <c r="Y28" s="112"/>
      <c r="Z28" s="112"/>
      <c r="AA28" s="112"/>
      <c r="AB28" s="112"/>
      <c r="AC28" s="112"/>
      <c r="AD28" s="112"/>
      <c r="AE28" s="112"/>
      <c r="AF28" s="112"/>
      <c r="AG28" s="112"/>
      <c r="AH28" s="112"/>
      <c r="AI28" s="112"/>
      <c r="AJ28" s="112"/>
      <c r="AK28" s="112"/>
      <c r="AL28" s="112"/>
      <c r="AM28" s="112"/>
      <c r="AN28" s="112"/>
      <c r="AO28" s="112"/>
      <c r="AP28" s="112"/>
      <c r="AQ28" s="112"/>
      <c r="AR28" s="112"/>
      <c r="AS28" s="112"/>
      <c r="AT28" s="112"/>
      <c r="AU28" s="112"/>
      <c r="AV28" s="112"/>
      <c r="AW28" s="112"/>
      <c r="AX28" s="112"/>
      <c r="AY28" s="112"/>
      <c r="AZ28" s="112"/>
      <c r="BA28" s="112"/>
      <c r="BB28" s="112"/>
      <c r="BC28" s="112"/>
      <c r="BE28" s="356"/>
      <c r="BF28" s="343"/>
      <c r="BG28" s="130"/>
    </row>
    <row r="29" spans="1:115">
      <c r="C29" s="99" t="s">
        <v>74</v>
      </c>
      <c r="D29" s="340" t="s">
        <v>69</v>
      </c>
      <c r="F29" s="112">
        <f t="shared" ref="F29:F38" si="107">BF29</f>
        <v>1</v>
      </c>
      <c r="G29" s="112">
        <f t="shared" si="106"/>
        <v>2</v>
      </c>
      <c r="H29" s="112">
        <f t="shared" si="105"/>
        <v>3</v>
      </c>
      <c r="I29" s="112">
        <f t="shared" si="105"/>
        <v>4</v>
      </c>
      <c r="J29" s="112">
        <f t="shared" si="105"/>
        <v>5</v>
      </c>
      <c r="K29" s="112">
        <f t="shared" si="105"/>
        <v>6</v>
      </c>
      <c r="L29" s="112">
        <f t="shared" si="105"/>
        <v>7</v>
      </c>
      <c r="M29" s="112">
        <f t="shared" si="105"/>
        <v>8</v>
      </c>
      <c r="N29" s="112">
        <f t="shared" si="105"/>
        <v>9</v>
      </c>
      <c r="O29" s="112">
        <f t="shared" si="105"/>
        <v>10</v>
      </c>
      <c r="P29" s="112">
        <f t="shared" si="105"/>
        <v>11</v>
      </c>
      <c r="Q29" s="112">
        <f t="shared" si="105"/>
        <v>12</v>
      </c>
      <c r="R29" s="112">
        <f t="shared" si="105"/>
        <v>13</v>
      </c>
      <c r="S29" s="112">
        <f t="shared" si="105"/>
        <v>14</v>
      </c>
      <c r="T29" s="112">
        <f t="shared" si="105"/>
        <v>15</v>
      </c>
      <c r="U29" s="112">
        <f t="shared" si="105"/>
        <v>16</v>
      </c>
      <c r="V29" s="112">
        <f t="shared" si="105"/>
        <v>17</v>
      </c>
      <c r="W29" s="112">
        <f t="shared" si="105"/>
        <v>18</v>
      </c>
      <c r="X29" s="112">
        <f t="shared" si="105"/>
        <v>19</v>
      </c>
      <c r="Y29" s="112">
        <f t="shared" si="105"/>
        <v>20</v>
      </c>
      <c r="Z29" s="112">
        <f t="shared" si="105"/>
        <v>21</v>
      </c>
      <c r="AA29" s="112">
        <f t="shared" si="105"/>
        <v>22</v>
      </c>
      <c r="AB29" s="112">
        <f t="shared" si="105"/>
        <v>23</v>
      </c>
      <c r="AC29" s="112">
        <f t="shared" si="105"/>
        <v>24</v>
      </c>
      <c r="AD29" s="112">
        <f t="shared" si="105"/>
        <v>25</v>
      </c>
      <c r="AE29" s="112">
        <f t="shared" si="105"/>
        <v>26</v>
      </c>
      <c r="AF29" s="112">
        <f t="shared" si="105"/>
        <v>27</v>
      </c>
      <c r="AG29" s="112">
        <f t="shared" si="105"/>
        <v>28</v>
      </c>
      <c r="AH29" s="112">
        <f t="shared" si="105"/>
        <v>29</v>
      </c>
      <c r="AI29" s="112">
        <f t="shared" si="105"/>
        <v>30</v>
      </c>
      <c r="AJ29" s="112">
        <f t="shared" si="105"/>
        <v>31</v>
      </c>
      <c r="AK29" s="112">
        <f t="shared" si="105"/>
        <v>32</v>
      </c>
      <c r="AL29" s="112">
        <f t="shared" si="105"/>
        <v>33</v>
      </c>
      <c r="AM29" s="112">
        <f t="shared" si="105"/>
        <v>34</v>
      </c>
      <c r="AN29" s="112">
        <f t="shared" si="105"/>
        <v>35</v>
      </c>
      <c r="AO29" s="112">
        <f t="shared" si="105"/>
        <v>36</v>
      </c>
      <c r="AP29" s="112">
        <f t="shared" si="105"/>
        <v>37</v>
      </c>
      <c r="AQ29" s="112">
        <f t="shared" si="105"/>
        <v>38</v>
      </c>
      <c r="AR29" s="112">
        <f t="shared" si="105"/>
        <v>39</v>
      </c>
      <c r="AS29" s="112">
        <f t="shared" si="105"/>
        <v>40</v>
      </c>
      <c r="AT29" s="112">
        <f t="shared" si="105"/>
        <v>41</v>
      </c>
      <c r="AU29" s="112">
        <f t="shared" si="105"/>
        <v>42</v>
      </c>
      <c r="AV29" s="112">
        <f t="shared" si="105"/>
        <v>43</v>
      </c>
      <c r="AW29" s="112">
        <f t="shared" si="105"/>
        <v>44</v>
      </c>
      <c r="AX29" s="112">
        <f t="shared" si="105"/>
        <v>45</v>
      </c>
      <c r="AY29" s="112">
        <f t="shared" si="105"/>
        <v>46</v>
      </c>
      <c r="AZ29" s="112">
        <f t="shared" si="105"/>
        <v>47</v>
      </c>
      <c r="BA29" s="112">
        <f t="shared" si="105"/>
        <v>48</v>
      </c>
      <c r="BB29" s="112">
        <f t="shared" si="105"/>
        <v>49</v>
      </c>
      <c r="BC29" s="112"/>
      <c r="BE29" s="356"/>
      <c r="BF29" s="343">
        <v>1</v>
      </c>
      <c r="BG29" s="130" t="s">
        <v>75</v>
      </c>
    </row>
    <row r="30" spans="1:115">
      <c r="C30" s="99" t="s">
        <v>76</v>
      </c>
      <c r="D30" s="340" t="s">
        <v>69</v>
      </c>
      <c r="F30" s="112">
        <f t="shared" si="107"/>
        <v>1</v>
      </c>
      <c r="G30" s="112">
        <f>F30+$BF30</f>
        <v>2</v>
      </c>
      <c r="H30" s="112">
        <f>G30+$BF30</f>
        <v>3</v>
      </c>
      <c r="I30" s="112">
        <f>H30+$BF30</f>
        <v>4</v>
      </c>
      <c r="J30" s="112">
        <f t="shared" ref="J30:J35" si="108">I30+$BF30</f>
        <v>5</v>
      </c>
      <c r="K30" s="112">
        <f t="shared" ref="K30:K35" si="109">J30+$BF30</f>
        <v>6</v>
      </c>
      <c r="L30" s="112">
        <f t="shared" ref="L30:L35" si="110">K30+$BF30</f>
        <v>7</v>
      </c>
      <c r="M30" s="112">
        <f t="shared" ref="M30:M35" si="111">L30+$BF30</f>
        <v>8</v>
      </c>
      <c r="N30" s="112">
        <f t="shared" ref="N30:N35" si="112">M30+$BF30</f>
        <v>9</v>
      </c>
      <c r="O30" s="112">
        <f t="shared" ref="O30:O35" si="113">N30+$BF30</f>
        <v>10</v>
      </c>
      <c r="P30" s="112">
        <f t="shared" ref="P30:P35" si="114">O30+$BF30</f>
        <v>11</v>
      </c>
      <c r="Q30" s="112">
        <f t="shared" ref="Q30:Q35" si="115">P30+$BF30</f>
        <v>12</v>
      </c>
      <c r="R30" s="112">
        <f t="shared" ref="R30:R35" si="116">Q30+$BF30</f>
        <v>13</v>
      </c>
      <c r="S30" s="112">
        <f t="shared" ref="S30:S35" si="117">R30+$BF30</f>
        <v>14</v>
      </c>
      <c r="T30" s="112">
        <f t="shared" ref="T30:T35" si="118">S30+$BF30</f>
        <v>15</v>
      </c>
      <c r="U30" s="112">
        <f t="shared" ref="U30:U35" si="119">T30+$BF30</f>
        <v>16</v>
      </c>
      <c r="V30" s="112">
        <f t="shared" ref="V30:V35" si="120">U30+$BF30</f>
        <v>17</v>
      </c>
      <c r="W30" s="112">
        <f t="shared" ref="W30:W35" si="121">V30+$BF30</f>
        <v>18</v>
      </c>
      <c r="X30" s="112">
        <f t="shared" ref="X30:X35" si="122">W30+$BF30</f>
        <v>19</v>
      </c>
      <c r="Y30" s="112">
        <f t="shared" ref="Y30:Y35" si="123">X30+$BF30</f>
        <v>20</v>
      </c>
      <c r="Z30" s="112">
        <f t="shared" ref="Z30:Z35" si="124">Y30+$BF30</f>
        <v>21</v>
      </c>
      <c r="AA30" s="112">
        <f t="shared" ref="AA30:AA35" si="125">Z30+$BF30</f>
        <v>22</v>
      </c>
      <c r="AB30" s="112">
        <f t="shared" ref="AB30:AB35" si="126">AA30+$BF30</f>
        <v>23</v>
      </c>
      <c r="AC30" s="112">
        <f t="shared" ref="AC30:AC35" si="127">AB30+$BF30</f>
        <v>24</v>
      </c>
      <c r="AD30" s="112">
        <f t="shared" ref="AD30:AD35" si="128">AC30+$BF30</f>
        <v>25</v>
      </c>
      <c r="AE30" s="112">
        <f t="shared" ref="AE30:AE35" si="129">AD30+$BF30</f>
        <v>26</v>
      </c>
      <c r="AF30" s="112">
        <f t="shared" ref="AF30:AF35" si="130">AE30+$BF30</f>
        <v>27</v>
      </c>
      <c r="AG30" s="112">
        <f t="shared" ref="AG30:AG35" si="131">AF30+$BF30</f>
        <v>28</v>
      </c>
      <c r="AH30" s="112">
        <f t="shared" ref="AH30:AH35" si="132">AG30+$BF30</f>
        <v>29</v>
      </c>
      <c r="AI30" s="112">
        <f t="shared" ref="AI30:AI35" si="133">AH30+$BF30</f>
        <v>30</v>
      </c>
      <c r="AJ30" s="112">
        <f t="shared" ref="AJ30:AJ35" si="134">AI30+$BF30</f>
        <v>31</v>
      </c>
      <c r="AK30" s="112">
        <f t="shared" ref="AK30:AK35" si="135">AJ30+$BF30</f>
        <v>32</v>
      </c>
      <c r="AL30" s="112">
        <f t="shared" ref="AL30:AL35" si="136">AK30+$BF30</f>
        <v>33</v>
      </c>
      <c r="AM30" s="112">
        <f t="shared" ref="AM30:AM35" si="137">AL30+$BF30</f>
        <v>34</v>
      </c>
      <c r="AN30" s="112">
        <f t="shared" ref="AN30:AN35" si="138">AM30+$BF30</f>
        <v>35</v>
      </c>
      <c r="AO30" s="112">
        <f t="shared" ref="AO30:AO35" si="139">AN30+$BF30</f>
        <v>36</v>
      </c>
      <c r="AP30" s="112">
        <f t="shared" ref="AP30:AP35" si="140">AO30+$BF30</f>
        <v>37</v>
      </c>
      <c r="AQ30" s="112">
        <f t="shared" ref="AQ30:AQ35" si="141">AP30+$BF30</f>
        <v>38</v>
      </c>
      <c r="AR30" s="112">
        <f t="shared" ref="AR30:AR35" si="142">AQ30+$BF30</f>
        <v>39</v>
      </c>
      <c r="AS30" s="112">
        <f t="shared" ref="AS30:AS35" si="143">AR30+$BF30</f>
        <v>40</v>
      </c>
      <c r="AT30" s="112">
        <f t="shared" ref="AT30:AT35" si="144">AS30+$BF30</f>
        <v>41</v>
      </c>
      <c r="AU30" s="112">
        <f t="shared" ref="AU30:AU35" si="145">AT30+$BF30</f>
        <v>42</v>
      </c>
      <c r="AV30" s="112">
        <f t="shared" ref="AV30:AV35" si="146">AU30+$BF30</f>
        <v>43</v>
      </c>
      <c r="AW30" s="112">
        <f t="shared" ref="AW30:AW35" si="147">AV30+$BF30</f>
        <v>44</v>
      </c>
      <c r="AX30" s="112">
        <f t="shared" ref="AX30:AX35" si="148">AW30+$BF30</f>
        <v>45</v>
      </c>
      <c r="AY30" s="112">
        <f t="shared" ref="AY30:AY35" si="149">AX30+$BF30</f>
        <v>46</v>
      </c>
      <c r="AZ30" s="112">
        <f t="shared" ref="AZ30:AZ35" si="150">AY30+$BF30</f>
        <v>47</v>
      </c>
      <c r="BA30" s="112">
        <f t="shared" ref="BA30:BA35" si="151">AZ30+$BF30</f>
        <v>48</v>
      </c>
      <c r="BB30" s="112">
        <f t="shared" ref="BB30:BB35" si="152">BA30+$BF30</f>
        <v>49</v>
      </c>
      <c r="BC30" s="112"/>
      <c r="BE30" s="356"/>
      <c r="BF30" s="343">
        <v>1</v>
      </c>
      <c r="BG30" s="130" t="s">
        <v>75</v>
      </c>
    </row>
    <row r="31" spans="1:115">
      <c r="A31" s="106" t="s">
        <v>66</v>
      </c>
      <c r="B31" s="106"/>
      <c r="C31" s="124" t="s">
        <v>77</v>
      </c>
      <c r="D31" s="340"/>
      <c r="E31" s="340"/>
      <c r="F31" s="112"/>
      <c r="G31" s="112"/>
      <c r="H31" s="112"/>
      <c r="I31" s="112"/>
      <c r="J31" s="112"/>
      <c r="K31" s="112"/>
      <c r="L31" s="112"/>
      <c r="M31" s="112"/>
      <c r="N31" s="112"/>
      <c r="O31" s="112"/>
      <c r="P31" s="112"/>
      <c r="Q31" s="112"/>
      <c r="R31" s="112"/>
      <c r="S31" s="112"/>
      <c r="T31" s="112"/>
      <c r="U31" s="112"/>
      <c r="V31" s="112"/>
      <c r="W31" s="112"/>
      <c r="X31" s="112"/>
      <c r="Y31" s="112"/>
      <c r="Z31" s="112"/>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E31" s="356"/>
      <c r="BF31" s="343"/>
      <c r="BG31" s="130"/>
    </row>
    <row r="32" spans="1:115" ht="14.45" customHeight="1">
      <c r="B32" s="352" t="s">
        <v>78</v>
      </c>
      <c r="C32" s="99" t="s">
        <v>79</v>
      </c>
      <c r="D32" s="353" t="s">
        <v>69</v>
      </c>
      <c r="E32" s="340"/>
      <c r="F32" s="112">
        <f t="shared" si="107"/>
        <v>0.25</v>
      </c>
      <c r="G32" s="112">
        <f t="shared" ref="G32:V38" si="153">F32+$BF32</f>
        <v>0.5</v>
      </c>
      <c r="H32" s="112">
        <f t="shared" ref="H32:H35" si="154">G32+$BF32</f>
        <v>0.75</v>
      </c>
      <c r="I32" s="112">
        <f t="shared" ref="I32:I35" si="155">H32+$BF32</f>
        <v>1</v>
      </c>
      <c r="J32" s="112">
        <f t="shared" si="108"/>
        <v>1.25</v>
      </c>
      <c r="K32" s="112">
        <f t="shared" si="109"/>
        <v>1.5</v>
      </c>
      <c r="L32" s="112">
        <f t="shared" si="110"/>
        <v>1.75</v>
      </c>
      <c r="M32" s="112">
        <f t="shared" si="111"/>
        <v>2</v>
      </c>
      <c r="N32" s="112">
        <f t="shared" si="112"/>
        <v>2.25</v>
      </c>
      <c r="O32" s="112">
        <f t="shared" si="113"/>
        <v>2.5</v>
      </c>
      <c r="P32" s="112">
        <f t="shared" si="114"/>
        <v>2.75</v>
      </c>
      <c r="Q32" s="112">
        <f t="shared" si="115"/>
        <v>3</v>
      </c>
      <c r="R32" s="112">
        <f t="shared" si="116"/>
        <v>3.25</v>
      </c>
      <c r="S32" s="112">
        <f t="shared" si="117"/>
        <v>3.5</v>
      </c>
      <c r="T32" s="112">
        <f t="shared" si="118"/>
        <v>3.75</v>
      </c>
      <c r="U32" s="112">
        <f t="shared" si="119"/>
        <v>4</v>
      </c>
      <c r="V32" s="112">
        <f t="shared" si="120"/>
        <v>4.25</v>
      </c>
      <c r="W32" s="112">
        <f t="shared" si="121"/>
        <v>4.5</v>
      </c>
      <c r="X32" s="112">
        <f t="shared" si="122"/>
        <v>4.75</v>
      </c>
      <c r="Y32" s="112">
        <f t="shared" si="123"/>
        <v>5</v>
      </c>
      <c r="Z32" s="112">
        <f t="shared" si="124"/>
        <v>5.25</v>
      </c>
      <c r="AA32" s="112">
        <f t="shared" si="125"/>
        <v>5.5</v>
      </c>
      <c r="AB32" s="112">
        <f t="shared" si="126"/>
        <v>5.75</v>
      </c>
      <c r="AC32" s="112">
        <f t="shared" si="127"/>
        <v>6</v>
      </c>
      <c r="AD32" s="112">
        <f t="shared" si="128"/>
        <v>6.25</v>
      </c>
      <c r="AE32" s="112">
        <f t="shared" si="129"/>
        <v>6.5</v>
      </c>
      <c r="AF32" s="112">
        <f t="shared" si="130"/>
        <v>6.75</v>
      </c>
      <c r="AG32" s="112">
        <f t="shared" si="131"/>
        <v>7</v>
      </c>
      <c r="AH32" s="112">
        <f t="shared" si="132"/>
        <v>7.25</v>
      </c>
      <c r="AI32" s="112">
        <f t="shared" si="133"/>
        <v>7.5</v>
      </c>
      <c r="AJ32" s="112">
        <f t="shared" si="134"/>
        <v>7.75</v>
      </c>
      <c r="AK32" s="112">
        <f t="shared" si="135"/>
        <v>8</v>
      </c>
      <c r="AL32" s="112">
        <f t="shared" si="136"/>
        <v>8.25</v>
      </c>
      <c r="AM32" s="112">
        <f t="shared" si="137"/>
        <v>8.5</v>
      </c>
      <c r="AN32" s="112">
        <f t="shared" si="138"/>
        <v>8.75</v>
      </c>
      <c r="AO32" s="112">
        <f t="shared" si="139"/>
        <v>9</v>
      </c>
      <c r="AP32" s="112">
        <f t="shared" si="140"/>
        <v>9.25</v>
      </c>
      <c r="AQ32" s="112">
        <f t="shared" si="141"/>
        <v>9.5</v>
      </c>
      <c r="AR32" s="112">
        <f t="shared" si="142"/>
        <v>9.75</v>
      </c>
      <c r="AS32" s="112">
        <f t="shared" si="143"/>
        <v>10</v>
      </c>
      <c r="AT32" s="112">
        <f t="shared" si="144"/>
        <v>10.25</v>
      </c>
      <c r="AU32" s="112">
        <f t="shared" si="145"/>
        <v>10.5</v>
      </c>
      <c r="AV32" s="112">
        <f t="shared" si="146"/>
        <v>10.75</v>
      </c>
      <c r="AW32" s="112">
        <f t="shared" si="147"/>
        <v>11</v>
      </c>
      <c r="AX32" s="112">
        <f t="shared" si="148"/>
        <v>11.25</v>
      </c>
      <c r="AY32" s="112">
        <f t="shared" si="149"/>
        <v>11.5</v>
      </c>
      <c r="AZ32" s="112">
        <f t="shared" si="150"/>
        <v>11.75</v>
      </c>
      <c r="BA32" s="112">
        <f t="shared" si="151"/>
        <v>12</v>
      </c>
      <c r="BB32" s="112">
        <f>BA32+$BF32</f>
        <v>12.25</v>
      </c>
      <c r="BC32" s="112"/>
      <c r="BE32" s="356"/>
      <c r="BF32" s="343">
        <v>0.25</v>
      </c>
      <c r="BG32" s="130" t="s">
        <v>75</v>
      </c>
    </row>
    <row r="33" spans="1:73">
      <c r="B33" s="352"/>
      <c r="C33" s="99" t="s">
        <v>80</v>
      </c>
      <c r="D33" s="353"/>
      <c r="E33" s="340"/>
      <c r="F33" s="112">
        <f t="shared" si="107"/>
        <v>1</v>
      </c>
      <c r="G33" s="112">
        <f t="shared" si="153"/>
        <v>2</v>
      </c>
      <c r="H33" s="112">
        <f t="shared" si="154"/>
        <v>3</v>
      </c>
      <c r="I33" s="112">
        <f t="shared" si="155"/>
        <v>4</v>
      </c>
      <c r="J33" s="112">
        <f t="shared" si="108"/>
        <v>5</v>
      </c>
      <c r="K33" s="112">
        <f t="shared" si="109"/>
        <v>6</v>
      </c>
      <c r="L33" s="112">
        <f t="shared" si="110"/>
        <v>7</v>
      </c>
      <c r="M33" s="112">
        <f t="shared" si="111"/>
        <v>8</v>
      </c>
      <c r="N33" s="112">
        <f t="shared" si="112"/>
        <v>9</v>
      </c>
      <c r="O33" s="112">
        <f t="shared" si="113"/>
        <v>10</v>
      </c>
      <c r="P33" s="112">
        <f t="shared" si="114"/>
        <v>11</v>
      </c>
      <c r="Q33" s="112">
        <f t="shared" si="115"/>
        <v>12</v>
      </c>
      <c r="R33" s="112">
        <f t="shared" si="116"/>
        <v>13</v>
      </c>
      <c r="S33" s="112">
        <f t="shared" si="117"/>
        <v>14</v>
      </c>
      <c r="T33" s="112">
        <f t="shared" si="118"/>
        <v>15</v>
      </c>
      <c r="U33" s="112">
        <f t="shared" si="119"/>
        <v>16</v>
      </c>
      <c r="V33" s="112">
        <f t="shared" si="120"/>
        <v>17</v>
      </c>
      <c r="W33" s="112">
        <f t="shared" si="121"/>
        <v>18</v>
      </c>
      <c r="X33" s="112">
        <f t="shared" si="122"/>
        <v>19</v>
      </c>
      <c r="Y33" s="112">
        <f t="shared" si="123"/>
        <v>20</v>
      </c>
      <c r="Z33" s="112">
        <f t="shared" si="124"/>
        <v>21</v>
      </c>
      <c r="AA33" s="112">
        <f t="shared" si="125"/>
        <v>22</v>
      </c>
      <c r="AB33" s="112">
        <f t="shared" si="126"/>
        <v>23</v>
      </c>
      <c r="AC33" s="112">
        <f t="shared" si="127"/>
        <v>24</v>
      </c>
      <c r="AD33" s="112">
        <f t="shared" si="128"/>
        <v>25</v>
      </c>
      <c r="AE33" s="112">
        <f t="shared" si="129"/>
        <v>26</v>
      </c>
      <c r="AF33" s="112">
        <f t="shared" si="130"/>
        <v>27</v>
      </c>
      <c r="AG33" s="112">
        <f t="shared" si="131"/>
        <v>28</v>
      </c>
      <c r="AH33" s="112">
        <f t="shared" si="132"/>
        <v>29</v>
      </c>
      <c r="AI33" s="112">
        <f t="shared" si="133"/>
        <v>30</v>
      </c>
      <c r="AJ33" s="112">
        <f t="shared" si="134"/>
        <v>31</v>
      </c>
      <c r="AK33" s="112">
        <f t="shared" si="135"/>
        <v>32</v>
      </c>
      <c r="AL33" s="112">
        <f t="shared" si="136"/>
        <v>33</v>
      </c>
      <c r="AM33" s="112">
        <f t="shared" si="137"/>
        <v>34</v>
      </c>
      <c r="AN33" s="112">
        <f t="shared" si="138"/>
        <v>35</v>
      </c>
      <c r="AO33" s="112">
        <f t="shared" si="139"/>
        <v>36</v>
      </c>
      <c r="AP33" s="112">
        <f t="shared" si="140"/>
        <v>37</v>
      </c>
      <c r="AQ33" s="112">
        <f t="shared" si="141"/>
        <v>38</v>
      </c>
      <c r="AR33" s="112">
        <f t="shared" si="142"/>
        <v>39</v>
      </c>
      <c r="AS33" s="112">
        <f t="shared" si="143"/>
        <v>40</v>
      </c>
      <c r="AT33" s="112">
        <f t="shared" si="144"/>
        <v>41</v>
      </c>
      <c r="AU33" s="112">
        <f t="shared" si="145"/>
        <v>42</v>
      </c>
      <c r="AV33" s="112">
        <f t="shared" si="146"/>
        <v>43</v>
      </c>
      <c r="AW33" s="112">
        <f t="shared" si="147"/>
        <v>44</v>
      </c>
      <c r="AX33" s="112">
        <f t="shared" si="148"/>
        <v>45</v>
      </c>
      <c r="AY33" s="112">
        <f t="shared" si="149"/>
        <v>46</v>
      </c>
      <c r="AZ33" s="112">
        <f t="shared" si="150"/>
        <v>47</v>
      </c>
      <c r="BA33" s="112">
        <f t="shared" si="151"/>
        <v>48</v>
      </c>
      <c r="BB33" s="112">
        <f t="shared" si="152"/>
        <v>49</v>
      </c>
      <c r="BC33" s="112"/>
      <c r="BE33" s="356"/>
      <c r="BF33" s="343">
        <v>1</v>
      </c>
      <c r="BG33" s="130" t="s">
        <v>75</v>
      </c>
    </row>
    <row r="34" spans="1:73">
      <c r="B34" s="352"/>
      <c r="C34" s="99" t="s">
        <v>81</v>
      </c>
      <c r="D34" s="353"/>
      <c r="E34" s="340"/>
      <c r="F34" s="112">
        <f t="shared" si="107"/>
        <v>1</v>
      </c>
      <c r="G34" s="112">
        <f t="shared" si="153"/>
        <v>2</v>
      </c>
      <c r="H34" s="112">
        <f t="shared" si="154"/>
        <v>3</v>
      </c>
      <c r="I34" s="112">
        <f t="shared" si="155"/>
        <v>4</v>
      </c>
      <c r="J34" s="112">
        <f t="shared" si="108"/>
        <v>5</v>
      </c>
      <c r="K34" s="112">
        <f t="shared" si="109"/>
        <v>6</v>
      </c>
      <c r="L34" s="112">
        <f t="shared" si="110"/>
        <v>7</v>
      </c>
      <c r="M34" s="112">
        <f t="shared" si="111"/>
        <v>8</v>
      </c>
      <c r="N34" s="112">
        <f t="shared" si="112"/>
        <v>9</v>
      </c>
      <c r="O34" s="112">
        <f t="shared" si="113"/>
        <v>10</v>
      </c>
      <c r="P34" s="112">
        <f t="shared" si="114"/>
        <v>11</v>
      </c>
      <c r="Q34" s="112">
        <f t="shared" si="115"/>
        <v>12</v>
      </c>
      <c r="R34" s="112">
        <f t="shared" si="116"/>
        <v>13</v>
      </c>
      <c r="S34" s="112">
        <f t="shared" si="117"/>
        <v>14</v>
      </c>
      <c r="T34" s="112">
        <f t="shared" si="118"/>
        <v>15</v>
      </c>
      <c r="U34" s="112">
        <f t="shared" si="119"/>
        <v>16</v>
      </c>
      <c r="V34" s="112">
        <f t="shared" si="120"/>
        <v>17</v>
      </c>
      <c r="W34" s="112">
        <f t="shared" si="121"/>
        <v>18</v>
      </c>
      <c r="X34" s="112">
        <f t="shared" si="122"/>
        <v>19</v>
      </c>
      <c r="Y34" s="112">
        <f t="shared" si="123"/>
        <v>20</v>
      </c>
      <c r="Z34" s="112">
        <f t="shared" si="124"/>
        <v>21</v>
      </c>
      <c r="AA34" s="112">
        <f t="shared" si="125"/>
        <v>22</v>
      </c>
      <c r="AB34" s="112">
        <f t="shared" si="126"/>
        <v>23</v>
      </c>
      <c r="AC34" s="112">
        <f t="shared" si="127"/>
        <v>24</v>
      </c>
      <c r="AD34" s="112">
        <f t="shared" si="128"/>
        <v>25</v>
      </c>
      <c r="AE34" s="112">
        <f t="shared" si="129"/>
        <v>26</v>
      </c>
      <c r="AF34" s="112">
        <f t="shared" si="130"/>
        <v>27</v>
      </c>
      <c r="AG34" s="112">
        <f t="shared" si="131"/>
        <v>28</v>
      </c>
      <c r="AH34" s="112">
        <f t="shared" si="132"/>
        <v>29</v>
      </c>
      <c r="AI34" s="112">
        <f t="shared" si="133"/>
        <v>30</v>
      </c>
      <c r="AJ34" s="112">
        <f t="shared" si="134"/>
        <v>31</v>
      </c>
      <c r="AK34" s="112">
        <f t="shared" si="135"/>
        <v>32</v>
      </c>
      <c r="AL34" s="112">
        <f t="shared" si="136"/>
        <v>33</v>
      </c>
      <c r="AM34" s="112">
        <f t="shared" si="137"/>
        <v>34</v>
      </c>
      <c r="AN34" s="112">
        <f t="shared" si="138"/>
        <v>35</v>
      </c>
      <c r="AO34" s="112">
        <f t="shared" si="139"/>
        <v>36</v>
      </c>
      <c r="AP34" s="112">
        <f t="shared" si="140"/>
        <v>37</v>
      </c>
      <c r="AQ34" s="112">
        <f t="shared" si="141"/>
        <v>38</v>
      </c>
      <c r="AR34" s="112">
        <f t="shared" si="142"/>
        <v>39</v>
      </c>
      <c r="AS34" s="112">
        <f t="shared" si="143"/>
        <v>40</v>
      </c>
      <c r="AT34" s="112">
        <f t="shared" si="144"/>
        <v>41</v>
      </c>
      <c r="AU34" s="112">
        <f t="shared" si="145"/>
        <v>42</v>
      </c>
      <c r="AV34" s="112">
        <f t="shared" si="146"/>
        <v>43</v>
      </c>
      <c r="AW34" s="112">
        <f t="shared" si="147"/>
        <v>44</v>
      </c>
      <c r="AX34" s="112">
        <f t="shared" si="148"/>
        <v>45</v>
      </c>
      <c r="AY34" s="112">
        <f t="shared" si="149"/>
        <v>46</v>
      </c>
      <c r="AZ34" s="112">
        <f t="shared" si="150"/>
        <v>47</v>
      </c>
      <c r="BA34" s="112">
        <f t="shared" si="151"/>
        <v>48</v>
      </c>
      <c r="BB34" s="112">
        <f t="shared" si="152"/>
        <v>49</v>
      </c>
      <c r="BC34" s="112"/>
      <c r="BE34" s="356"/>
      <c r="BF34" s="343">
        <v>1</v>
      </c>
      <c r="BG34" s="130" t="s">
        <v>75</v>
      </c>
    </row>
    <row r="35" spans="1:73">
      <c r="B35" s="352"/>
      <c r="C35" s="99" t="s">
        <v>82</v>
      </c>
      <c r="D35" s="353"/>
      <c r="E35" s="340"/>
      <c r="F35" s="112">
        <f t="shared" si="107"/>
        <v>0.25</v>
      </c>
      <c r="G35" s="112">
        <f t="shared" si="153"/>
        <v>0.5</v>
      </c>
      <c r="H35" s="112">
        <f t="shared" si="154"/>
        <v>0.75</v>
      </c>
      <c r="I35" s="112">
        <f t="shared" si="155"/>
        <v>1</v>
      </c>
      <c r="J35" s="112">
        <f t="shared" si="108"/>
        <v>1.25</v>
      </c>
      <c r="K35" s="112">
        <f t="shared" si="109"/>
        <v>1.5</v>
      </c>
      <c r="L35" s="112">
        <f t="shared" si="110"/>
        <v>1.75</v>
      </c>
      <c r="M35" s="112">
        <f t="shared" si="111"/>
        <v>2</v>
      </c>
      <c r="N35" s="112">
        <f t="shared" si="112"/>
        <v>2.25</v>
      </c>
      <c r="O35" s="112">
        <f t="shared" si="113"/>
        <v>2.5</v>
      </c>
      <c r="P35" s="112">
        <f t="shared" si="114"/>
        <v>2.75</v>
      </c>
      <c r="Q35" s="112">
        <f t="shared" si="115"/>
        <v>3</v>
      </c>
      <c r="R35" s="112">
        <f t="shared" si="116"/>
        <v>3.25</v>
      </c>
      <c r="S35" s="112">
        <f t="shared" si="117"/>
        <v>3.5</v>
      </c>
      <c r="T35" s="112">
        <f t="shared" si="118"/>
        <v>3.75</v>
      </c>
      <c r="U35" s="112">
        <f t="shared" si="119"/>
        <v>4</v>
      </c>
      <c r="V35" s="112">
        <f t="shared" si="120"/>
        <v>4.25</v>
      </c>
      <c r="W35" s="112">
        <f t="shared" si="121"/>
        <v>4.5</v>
      </c>
      <c r="X35" s="112">
        <f t="shared" si="122"/>
        <v>4.75</v>
      </c>
      <c r="Y35" s="112">
        <f t="shared" si="123"/>
        <v>5</v>
      </c>
      <c r="Z35" s="112">
        <f t="shared" si="124"/>
        <v>5.25</v>
      </c>
      <c r="AA35" s="112">
        <f t="shared" si="125"/>
        <v>5.5</v>
      </c>
      <c r="AB35" s="112">
        <f t="shared" si="126"/>
        <v>5.75</v>
      </c>
      <c r="AC35" s="112">
        <f t="shared" si="127"/>
        <v>6</v>
      </c>
      <c r="AD35" s="112">
        <f t="shared" si="128"/>
        <v>6.25</v>
      </c>
      <c r="AE35" s="112">
        <f t="shared" si="129"/>
        <v>6.5</v>
      </c>
      <c r="AF35" s="112">
        <f t="shared" si="130"/>
        <v>6.75</v>
      </c>
      <c r="AG35" s="112">
        <f t="shared" si="131"/>
        <v>7</v>
      </c>
      <c r="AH35" s="112">
        <f t="shared" si="132"/>
        <v>7.25</v>
      </c>
      <c r="AI35" s="112">
        <f t="shared" si="133"/>
        <v>7.5</v>
      </c>
      <c r="AJ35" s="112">
        <f t="shared" si="134"/>
        <v>7.75</v>
      </c>
      <c r="AK35" s="112">
        <f t="shared" si="135"/>
        <v>8</v>
      </c>
      <c r="AL35" s="112">
        <f t="shared" si="136"/>
        <v>8.25</v>
      </c>
      <c r="AM35" s="112">
        <f t="shared" si="137"/>
        <v>8.5</v>
      </c>
      <c r="AN35" s="112">
        <f t="shared" si="138"/>
        <v>8.75</v>
      </c>
      <c r="AO35" s="112">
        <f t="shared" si="139"/>
        <v>9</v>
      </c>
      <c r="AP35" s="112">
        <f t="shared" si="140"/>
        <v>9.25</v>
      </c>
      <c r="AQ35" s="112">
        <f t="shared" si="141"/>
        <v>9.5</v>
      </c>
      <c r="AR35" s="112">
        <f t="shared" si="142"/>
        <v>9.75</v>
      </c>
      <c r="AS35" s="112">
        <f t="shared" si="143"/>
        <v>10</v>
      </c>
      <c r="AT35" s="112">
        <f t="shared" si="144"/>
        <v>10.25</v>
      </c>
      <c r="AU35" s="112">
        <f t="shared" si="145"/>
        <v>10.5</v>
      </c>
      <c r="AV35" s="112">
        <f t="shared" si="146"/>
        <v>10.75</v>
      </c>
      <c r="AW35" s="112">
        <f t="shared" si="147"/>
        <v>11</v>
      </c>
      <c r="AX35" s="112">
        <f t="shared" si="148"/>
        <v>11.25</v>
      </c>
      <c r="AY35" s="112">
        <f t="shared" si="149"/>
        <v>11.5</v>
      </c>
      <c r="AZ35" s="112">
        <f t="shared" si="150"/>
        <v>11.75</v>
      </c>
      <c r="BA35" s="112">
        <f t="shared" si="151"/>
        <v>12</v>
      </c>
      <c r="BB35" s="112">
        <f t="shared" si="152"/>
        <v>12.25</v>
      </c>
      <c r="BC35" s="112"/>
      <c r="BE35" s="356"/>
      <c r="BF35" s="343">
        <v>0.25</v>
      </c>
      <c r="BG35" s="130" t="s">
        <v>75</v>
      </c>
    </row>
    <row r="36" spans="1:73">
      <c r="B36" s="352"/>
      <c r="C36" s="99" t="s">
        <v>83</v>
      </c>
      <c r="D36" s="353"/>
      <c r="E36" s="340"/>
      <c r="F36" s="112">
        <f t="shared" si="107"/>
        <v>1</v>
      </c>
      <c r="G36" s="112">
        <f t="shared" si="153"/>
        <v>2</v>
      </c>
      <c r="H36" s="112">
        <f t="shared" si="153"/>
        <v>3</v>
      </c>
      <c r="I36" s="112">
        <f t="shared" si="153"/>
        <v>4</v>
      </c>
      <c r="J36" s="112">
        <f t="shared" si="153"/>
        <v>5</v>
      </c>
      <c r="K36" s="112">
        <f t="shared" si="153"/>
        <v>6</v>
      </c>
      <c r="L36" s="112">
        <f t="shared" si="153"/>
        <v>7</v>
      </c>
      <c r="M36" s="112">
        <f t="shared" si="153"/>
        <v>8</v>
      </c>
      <c r="N36" s="112">
        <f t="shared" si="153"/>
        <v>9</v>
      </c>
      <c r="O36" s="112">
        <f t="shared" si="153"/>
        <v>10</v>
      </c>
      <c r="P36" s="112">
        <f t="shared" si="153"/>
        <v>11</v>
      </c>
      <c r="Q36" s="112">
        <f t="shared" si="153"/>
        <v>12</v>
      </c>
      <c r="R36" s="112">
        <f t="shared" si="153"/>
        <v>13</v>
      </c>
      <c r="S36" s="112">
        <f t="shared" si="153"/>
        <v>14</v>
      </c>
      <c r="T36" s="112">
        <f t="shared" si="153"/>
        <v>15</v>
      </c>
      <c r="U36" s="112">
        <f t="shared" si="153"/>
        <v>16</v>
      </c>
      <c r="V36" s="112">
        <f t="shared" si="153"/>
        <v>17</v>
      </c>
      <c r="W36" s="112">
        <f t="shared" ref="W36:AL38" si="156">V36+$BF36</f>
        <v>18</v>
      </c>
      <c r="X36" s="112">
        <f t="shared" si="156"/>
        <v>19</v>
      </c>
      <c r="Y36" s="112">
        <f t="shared" si="156"/>
        <v>20</v>
      </c>
      <c r="Z36" s="112">
        <f t="shared" si="156"/>
        <v>21</v>
      </c>
      <c r="AA36" s="112">
        <f t="shared" si="156"/>
        <v>22</v>
      </c>
      <c r="AB36" s="112">
        <f t="shared" si="156"/>
        <v>23</v>
      </c>
      <c r="AC36" s="112">
        <f t="shared" si="156"/>
        <v>24</v>
      </c>
      <c r="AD36" s="112">
        <f t="shared" si="156"/>
        <v>25</v>
      </c>
      <c r="AE36" s="112">
        <f t="shared" si="156"/>
        <v>26</v>
      </c>
      <c r="AF36" s="112">
        <f t="shared" si="156"/>
        <v>27</v>
      </c>
      <c r="AG36" s="112">
        <f t="shared" si="156"/>
        <v>28</v>
      </c>
      <c r="AH36" s="112">
        <f t="shared" si="156"/>
        <v>29</v>
      </c>
      <c r="AI36" s="112">
        <f t="shared" si="156"/>
        <v>30</v>
      </c>
      <c r="AJ36" s="112">
        <f t="shared" si="156"/>
        <v>31</v>
      </c>
      <c r="AK36" s="112">
        <f t="shared" si="156"/>
        <v>32</v>
      </c>
      <c r="AL36" s="112">
        <f t="shared" si="156"/>
        <v>33</v>
      </c>
      <c r="AM36" s="112">
        <f t="shared" ref="AM36:BB38" si="157">AL36+$BF36</f>
        <v>34</v>
      </c>
      <c r="AN36" s="112">
        <f t="shared" si="157"/>
        <v>35</v>
      </c>
      <c r="AO36" s="112">
        <f t="shared" si="157"/>
        <v>36</v>
      </c>
      <c r="AP36" s="112">
        <f t="shared" si="157"/>
        <v>37</v>
      </c>
      <c r="AQ36" s="112">
        <f t="shared" si="157"/>
        <v>38</v>
      </c>
      <c r="AR36" s="112">
        <f t="shared" si="157"/>
        <v>39</v>
      </c>
      <c r="AS36" s="112">
        <f t="shared" si="157"/>
        <v>40</v>
      </c>
      <c r="AT36" s="112">
        <f t="shared" si="157"/>
        <v>41</v>
      </c>
      <c r="AU36" s="112">
        <f t="shared" si="157"/>
        <v>42</v>
      </c>
      <c r="AV36" s="112">
        <f t="shared" si="157"/>
        <v>43</v>
      </c>
      <c r="AW36" s="112">
        <f t="shared" si="157"/>
        <v>44</v>
      </c>
      <c r="AX36" s="112">
        <f t="shared" si="157"/>
        <v>45</v>
      </c>
      <c r="AY36" s="112">
        <f t="shared" si="157"/>
        <v>46</v>
      </c>
      <c r="AZ36" s="112">
        <f t="shared" si="157"/>
        <v>47</v>
      </c>
      <c r="BA36" s="112">
        <f t="shared" si="157"/>
        <v>48</v>
      </c>
      <c r="BB36" s="112">
        <f t="shared" si="157"/>
        <v>49</v>
      </c>
      <c r="BC36" s="112"/>
      <c r="BE36" s="356"/>
      <c r="BF36" s="343">
        <v>1</v>
      </c>
      <c r="BG36" s="130" t="s">
        <v>75</v>
      </c>
    </row>
    <row r="37" spans="1:73">
      <c r="B37" s="352"/>
      <c r="C37" s="99" t="s">
        <v>84</v>
      </c>
      <c r="D37" s="353"/>
      <c r="E37" s="340"/>
      <c r="F37" s="112">
        <f t="shared" si="107"/>
        <v>1</v>
      </c>
      <c r="G37" s="112">
        <f t="shared" si="153"/>
        <v>2</v>
      </c>
      <c r="H37" s="112">
        <f t="shared" si="153"/>
        <v>3</v>
      </c>
      <c r="I37" s="112">
        <f t="shared" si="153"/>
        <v>4</v>
      </c>
      <c r="J37" s="112">
        <f t="shared" si="153"/>
        <v>5</v>
      </c>
      <c r="K37" s="112">
        <f t="shared" si="153"/>
        <v>6</v>
      </c>
      <c r="L37" s="112">
        <f t="shared" si="153"/>
        <v>7</v>
      </c>
      <c r="M37" s="112">
        <f t="shared" si="153"/>
        <v>8</v>
      </c>
      <c r="N37" s="112">
        <f t="shared" si="153"/>
        <v>9</v>
      </c>
      <c r="O37" s="112">
        <f t="shared" si="153"/>
        <v>10</v>
      </c>
      <c r="P37" s="112">
        <f t="shared" si="153"/>
        <v>11</v>
      </c>
      <c r="Q37" s="112">
        <f t="shared" si="153"/>
        <v>12</v>
      </c>
      <c r="R37" s="112">
        <f t="shared" si="153"/>
        <v>13</v>
      </c>
      <c r="S37" s="112">
        <f t="shared" si="153"/>
        <v>14</v>
      </c>
      <c r="T37" s="112">
        <f t="shared" si="153"/>
        <v>15</v>
      </c>
      <c r="U37" s="112">
        <f t="shared" si="153"/>
        <v>16</v>
      </c>
      <c r="V37" s="112">
        <f t="shared" si="153"/>
        <v>17</v>
      </c>
      <c r="W37" s="112">
        <f t="shared" si="156"/>
        <v>18</v>
      </c>
      <c r="X37" s="112">
        <f t="shared" si="156"/>
        <v>19</v>
      </c>
      <c r="Y37" s="112">
        <f t="shared" si="156"/>
        <v>20</v>
      </c>
      <c r="Z37" s="112">
        <f t="shared" si="156"/>
        <v>21</v>
      </c>
      <c r="AA37" s="112">
        <f t="shared" si="156"/>
        <v>22</v>
      </c>
      <c r="AB37" s="112">
        <f t="shared" si="156"/>
        <v>23</v>
      </c>
      <c r="AC37" s="112">
        <f t="shared" si="156"/>
        <v>24</v>
      </c>
      <c r="AD37" s="112">
        <f t="shared" si="156"/>
        <v>25</v>
      </c>
      <c r="AE37" s="112">
        <f t="shared" si="156"/>
        <v>26</v>
      </c>
      <c r="AF37" s="112">
        <f t="shared" si="156"/>
        <v>27</v>
      </c>
      <c r="AG37" s="112">
        <f t="shared" si="156"/>
        <v>28</v>
      </c>
      <c r="AH37" s="112">
        <f t="shared" si="156"/>
        <v>29</v>
      </c>
      <c r="AI37" s="112">
        <f t="shared" si="156"/>
        <v>30</v>
      </c>
      <c r="AJ37" s="112">
        <f t="shared" si="156"/>
        <v>31</v>
      </c>
      <c r="AK37" s="112">
        <f t="shared" si="156"/>
        <v>32</v>
      </c>
      <c r="AL37" s="112">
        <f t="shared" si="156"/>
        <v>33</v>
      </c>
      <c r="AM37" s="112">
        <f t="shared" si="157"/>
        <v>34</v>
      </c>
      <c r="AN37" s="112">
        <f t="shared" si="157"/>
        <v>35</v>
      </c>
      <c r="AO37" s="112">
        <f t="shared" si="157"/>
        <v>36</v>
      </c>
      <c r="AP37" s="112">
        <f t="shared" si="157"/>
        <v>37</v>
      </c>
      <c r="AQ37" s="112">
        <f t="shared" si="157"/>
        <v>38</v>
      </c>
      <c r="AR37" s="112">
        <f t="shared" si="157"/>
        <v>39</v>
      </c>
      <c r="AS37" s="112">
        <f t="shared" si="157"/>
        <v>40</v>
      </c>
      <c r="AT37" s="112">
        <f t="shared" si="157"/>
        <v>41</v>
      </c>
      <c r="AU37" s="112">
        <f t="shared" si="157"/>
        <v>42</v>
      </c>
      <c r="AV37" s="112">
        <f t="shared" si="157"/>
        <v>43</v>
      </c>
      <c r="AW37" s="112">
        <f t="shared" si="157"/>
        <v>44</v>
      </c>
      <c r="AX37" s="112">
        <f t="shared" si="157"/>
        <v>45</v>
      </c>
      <c r="AY37" s="112">
        <f t="shared" si="157"/>
        <v>46</v>
      </c>
      <c r="AZ37" s="112">
        <f t="shared" si="157"/>
        <v>47</v>
      </c>
      <c r="BA37" s="112">
        <f t="shared" si="157"/>
        <v>48</v>
      </c>
      <c r="BB37" s="112">
        <f t="shared" si="157"/>
        <v>49</v>
      </c>
      <c r="BC37" s="112"/>
      <c r="BE37" s="356"/>
      <c r="BF37" s="343">
        <v>1</v>
      </c>
      <c r="BG37" s="130" t="s">
        <v>75</v>
      </c>
      <c r="BU37" s="99" t="s">
        <v>85</v>
      </c>
    </row>
    <row r="38" spans="1:73">
      <c r="B38" s="352"/>
      <c r="C38" s="99" t="s">
        <v>86</v>
      </c>
      <c r="D38" s="353"/>
      <c r="E38" s="340"/>
      <c r="F38" s="112">
        <f t="shared" si="107"/>
        <v>1</v>
      </c>
      <c r="G38" s="112">
        <f t="shared" si="153"/>
        <v>2</v>
      </c>
      <c r="H38" s="112">
        <f t="shared" si="153"/>
        <v>3</v>
      </c>
      <c r="I38" s="112">
        <f t="shared" si="153"/>
        <v>4</v>
      </c>
      <c r="J38" s="112">
        <f t="shared" si="153"/>
        <v>5</v>
      </c>
      <c r="K38" s="112">
        <f t="shared" si="153"/>
        <v>6</v>
      </c>
      <c r="L38" s="112">
        <f t="shared" si="153"/>
        <v>7</v>
      </c>
      <c r="M38" s="112">
        <f t="shared" si="153"/>
        <v>8</v>
      </c>
      <c r="N38" s="112">
        <f t="shared" si="153"/>
        <v>9</v>
      </c>
      <c r="O38" s="112">
        <f t="shared" si="153"/>
        <v>10</v>
      </c>
      <c r="P38" s="112">
        <f t="shared" si="153"/>
        <v>11</v>
      </c>
      <c r="Q38" s="112">
        <f t="shared" si="153"/>
        <v>12</v>
      </c>
      <c r="R38" s="112">
        <f t="shared" si="153"/>
        <v>13</v>
      </c>
      <c r="S38" s="112">
        <f t="shared" si="153"/>
        <v>14</v>
      </c>
      <c r="T38" s="112">
        <f t="shared" si="153"/>
        <v>15</v>
      </c>
      <c r="U38" s="112">
        <f t="shared" si="153"/>
        <v>16</v>
      </c>
      <c r="V38" s="112">
        <f t="shared" si="153"/>
        <v>17</v>
      </c>
      <c r="W38" s="112">
        <f t="shared" si="156"/>
        <v>18</v>
      </c>
      <c r="X38" s="112">
        <f t="shared" si="156"/>
        <v>19</v>
      </c>
      <c r="Y38" s="112">
        <f t="shared" si="156"/>
        <v>20</v>
      </c>
      <c r="Z38" s="112">
        <f t="shared" si="156"/>
        <v>21</v>
      </c>
      <c r="AA38" s="112">
        <f t="shared" si="156"/>
        <v>22</v>
      </c>
      <c r="AB38" s="112">
        <f t="shared" si="156"/>
        <v>23</v>
      </c>
      <c r="AC38" s="112">
        <f t="shared" si="156"/>
        <v>24</v>
      </c>
      <c r="AD38" s="112">
        <f t="shared" si="156"/>
        <v>25</v>
      </c>
      <c r="AE38" s="112">
        <f t="shared" si="156"/>
        <v>26</v>
      </c>
      <c r="AF38" s="112">
        <f t="shared" si="156"/>
        <v>27</v>
      </c>
      <c r="AG38" s="112">
        <f t="shared" si="156"/>
        <v>28</v>
      </c>
      <c r="AH38" s="112">
        <f t="shared" si="156"/>
        <v>29</v>
      </c>
      <c r="AI38" s="112">
        <f t="shared" si="156"/>
        <v>30</v>
      </c>
      <c r="AJ38" s="112">
        <f t="shared" si="156"/>
        <v>31</v>
      </c>
      <c r="AK38" s="112">
        <f t="shared" si="156"/>
        <v>32</v>
      </c>
      <c r="AL38" s="112">
        <f t="shared" si="156"/>
        <v>33</v>
      </c>
      <c r="AM38" s="112">
        <f t="shared" si="157"/>
        <v>34</v>
      </c>
      <c r="AN38" s="112">
        <f t="shared" si="157"/>
        <v>35</v>
      </c>
      <c r="AO38" s="112">
        <f t="shared" si="157"/>
        <v>36</v>
      </c>
      <c r="AP38" s="112">
        <f t="shared" si="157"/>
        <v>37</v>
      </c>
      <c r="AQ38" s="112">
        <f t="shared" si="157"/>
        <v>38</v>
      </c>
      <c r="AR38" s="112">
        <f t="shared" si="157"/>
        <v>39</v>
      </c>
      <c r="AS38" s="112">
        <f t="shared" si="157"/>
        <v>40</v>
      </c>
      <c r="AT38" s="112">
        <f t="shared" si="157"/>
        <v>41</v>
      </c>
      <c r="AU38" s="112">
        <f t="shared" si="157"/>
        <v>42</v>
      </c>
      <c r="AV38" s="112">
        <f t="shared" si="157"/>
        <v>43</v>
      </c>
      <c r="AW38" s="112">
        <f t="shared" si="157"/>
        <v>44</v>
      </c>
      <c r="AX38" s="112">
        <f t="shared" si="157"/>
        <v>45</v>
      </c>
      <c r="AY38" s="112">
        <f t="shared" si="157"/>
        <v>46</v>
      </c>
      <c r="AZ38" s="112">
        <f t="shared" si="157"/>
        <v>47</v>
      </c>
      <c r="BA38" s="112">
        <f t="shared" si="157"/>
        <v>48</v>
      </c>
      <c r="BB38" s="112">
        <f t="shared" si="157"/>
        <v>49</v>
      </c>
      <c r="BC38" s="112"/>
      <c r="BE38" s="356"/>
      <c r="BF38" s="343">
        <v>1</v>
      </c>
      <c r="BG38" s="130" t="s">
        <v>75</v>
      </c>
    </row>
    <row r="39" spans="1:73" ht="14.45" customHeight="1">
      <c r="B39" s="352"/>
      <c r="C39" s="99" t="s">
        <v>87</v>
      </c>
      <c r="D39" s="353"/>
      <c r="E39" s="340"/>
      <c r="F39" s="112">
        <f t="shared" ref="F39:F46" si="158">BF39</f>
        <v>1</v>
      </c>
      <c r="G39" s="112">
        <f t="shared" si="106"/>
        <v>2</v>
      </c>
      <c r="H39" s="112">
        <f t="shared" si="105"/>
        <v>3</v>
      </c>
      <c r="I39" s="112">
        <f t="shared" si="105"/>
        <v>4</v>
      </c>
      <c r="J39" s="112">
        <f t="shared" si="105"/>
        <v>5</v>
      </c>
      <c r="K39" s="112">
        <f t="shared" si="105"/>
        <v>6</v>
      </c>
      <c r="L39" s="112">
        <f t="shared" si="105"/>
        <v>7</v>
      </c>
      <c r="M39" s="112">
        <f t="shared" si="105"/>
        <v>8</v>
      </c>
      <c r="N39" s="112">
        <f t="shared" si="105"/>
        <v>9</v>
      </c>
      <c r="O39" s="112">
        <f t="shared" si="105"/>
        <v>10</v>
      </c>
      <c r="P39" s="112">
        <f t="shared" si="105"/>
        <v>11</v>
      </c>
      <c r="Q39" s="112">
        <f t="shared" si="105"/>
        <v>12</v>
      </c>
      <c r="R39" s="112">
        <f t="shared" si="105"/>
        <v>13</v>
      </c>
      <c r="S39" s="112">
        <f t="shared" si="105"/>
        <v>14</v>
      </c>
      <c r="T39" s="112">
        <f t="shared" si="105"/>
        <v>15</v>
      </c>
      <c r="U39" s="112">
        <f t="shared" si="105"/>
        <v>16</v>
      </c>
      <c r="V39" s="112">
        <f t="shared" si="105"/>
        <v>17</v>
      </c>
      <c r="W39" s="112">
        <f t="shared" si="105"/>
        <v>18</v>
      </c>
      <c r="X39" s="112">
        <f t="shared" si="105"/>
        <v>19</v>
      </c>
      <c r="Y39" s="112">
        <f t="shared" si="105"/>
        <v>20</v>
      </c>
      <c r="Z39" s="112">
        <f t="shared" si="105"/>
        <v>21</v>
      </c>
      <c r="AA39" s="112">
        <f t="shared" si="105"/>
        <v>22</v>
      </c>
      <c r="AB39" s="112">
        <f t="shared" si="105"/>
        <v>23</v>
      </c>
      <c r="AC39" s="112">
        <f t="shared" si="105"/>
        <v>24</v>
      </c>
      <c r="AD39" s="112">
        <f t="shared" si="105"/>
        <v>25</v>
      </c>
      <c r="AE39" s="112">
        <f t="shared" si="105"/>
        <v>26</v>
      </c>
      <c r="AF39" s="112">
        <f t="shared" si="105"/>
        <v>27</v>
      </c>
      <c r="AG39" s="112">
        <f t="shared" si="105"/>
        <v>28</v>
      </c>
      <c r="AH39" s="112">
        <f t="shared" si="105"/>
        <v>29</v>
      </c>
      <c r="AI39" s="112">
        <f t="shared" si="105"/>
        <v>30</v>
      </c>
      <c r="AJ39" s="112">
        <f t="shared" si="105"/>
        <v>31</v>
      </c>
      <c r="AK39" s="112">
        <f t="shared" si="105"/>
        <v>32</v>
      </c>
      <c r="AL39" s="112">
        <f t="shared" si="105"/>
        <v>33</v>
      </c>
      <c r="AM39" s="112">
        <f t="shared" si="105"/>
        <v>34</v>
      </c>
      <c r="AN39" s="112">
        <f t="shared" si="105"/>
        <v>35</v>
      </c>
      <c r="AO39" s="112">
        <f t="shared" si="105"/>
        <v>36</v>
      </c>
      <c r="AP39" s="112">
        <f t="shared" si="105"/>
        <v>37</v>
      </c>
      <c r="AQ39" s="112">
        <f t="shared" si="105"/>
        <v>38</v>
      </c>
      <c r="AR39" s="112">
        <f t="shared" si="105"/>
        <v>39</v>
      </c>
      <c r="AS39" s="112">
        <f t="shared" si="105"/>
        <v>40</v>
      </c>
      <c r="AT39" s="112">
        <f t="shared" si="105"/>
        <v>41</v>
      </c>
      <c r="AU39" s="112">
        <f t="shared" si="105"/>
        <v>42</v>
      </c>
      <c r="AV39" s="112">
        <f t="shared" si="105"/>
        <v>43</v>
      </c>
      <c r="AW39" s="112">
        <f t="shared" si="105"/>
        <v>44</v>
      </c>
      <c r="AX39" s="112">
        <f t="shared" si="105"/>
        <v>45</v>
      </c>
      <c r="AY39" s="112">
        <f t="shared" si="105"/>
        <v>46</v>
      </c>
      <c r="AZ39" s="112">
        <f t="shared" si="105"/>
        <v>47</v>
      </c>
      <c r="BA39" s="112">
        <f t="shared" si="105"/>
        <v>48</v>
      </c>
      <c r="BB39" s="112">
        <f t="shared" si="105"/>
        <v>49</v>
      </c>
      <c r="BC39" s="112"/>
      <c r="BE39" s="356"/>
      <c r="BF39" s="343">
        <v>1</v>
      </c>
      <c r="BG39" s="130" t="s">
        <v>75</v>
      </c>
    </row>
    <row r="40" spans="1:73">
      <c r="B40" s="352"/>
      <c r="C40" s="99" t="s">
        <v>88</v>
      </c>
      <c r="D40" s="353"/>
      <c r="E40" s="340"/>
      <c r="F40" s="112">
        <f t="shared" si="158"/>
        <v>1</v>
      </c>
      <c r="G40" s="112">
        <f t="shared" si="106"/>
        <v>2</v>
      </c>
      <c r="H40" s="112">
        <f t="shared" si="105"/>
        <v>3</v>
      </c>
      <c r="I40" s="112">
        <f t="shared" si="105"/>
        <v>4</v>
      </c>
      <c r="J40" s="112">
        <f t="shared" si="105"/>
        <v>5</v>
      </c>
      <c r="K40" s="112">
        <f t="shared" si="105"/>
        <v>6</v>
      </c>
      <c r="L40" s="112">
        <f t="shared" si="105"/>
        <v>7</v>
      </c>
      <c r="M40" s="112">
        <f t="shared" si="105"/>
        <v>8</v>
      </c>
      <c r="N40" s="112">
        <f t="shared" si="105"/>
        <v>9</v>
      </c>
      <c r="O40" s="112">
        <f t="shared" si="105"/>
        <v>10</v>
      </c>
      <c r="P40" s="112">
        <f t="shared" si="105"/>
        <v>11</v>
      </c>
      <c r="Q40" s="112">
        <f t="shared" si="105"/>
        <v>12</v>
      </c>
      <c r="R40" s="112">
        <f t="shared" si="105"/>
        <v>13</v>
      </c>
      <c r="S40" s="112">
        <f t="shared" si="105"/>
        <v>14</v>
      </c>
      <c r="T40" s="112">
        <f t="shared" si="105"/>
        <v>15</v>
      </c>
      <c r="U40" s="112">
        <f t="shared" si="105"/>
        <v>16</v>
      </c>
      <c r="V40" s="112">
        <f t="shared" si="105"/>
        <v>17</v>
      </c>
      <c r="W40" s="112">
        <f t="shared" si="105"/>
        <v>18</v>
      </c>
      <c r="X40" s="112">
        <f t="shared" si="105"/>
        <v>19</v>
      </c>
      <c r="Y40" s="112">
        <f t="shared" si="105"/>
        <v>20</v>
      </c>
      <c r="Z40" s="112">
        <f t="shared" si="105"/>
        <v>21</v>
      </c>
      <c r="AA40" s="112">
        <f t="shared" si="105"/>
        <v>22</v>
      </c>
      <c r="AB40" s="112">
        <f t="shared" si="105"/>
        <v>23</v>
      </c>
      <c r="AC40" s="112">
        <f t="shared" si="105"/>
        <v>24</v>
      </c>
      <c r="AD40" s="112">
        <f t="shared" si="105"/>
        <v>25</v>
      </c>
      <c r="AE40" s="112">
        <f t="shared" si="105"/>
        <v>26</v>
      </c>
      <c r="AF40" s="112">
        <f t="shared" si="105"/>
        <v>27</v>
      </c>
      <c r="AG40" s="112">
        <f t="shared" si="105"/>
        <v>28</v>
      </c>
      <c r="AH40" s="112">
        <f t="shared" si="105"/>
        <v>29</v>
      </c>
      <c r="AI40" s="112">
        <f t="shared" si="105"/>
        <v>30</v>
      </c>
      <c r="AJ40" s="112">
        <f t="shared" si="105"/>
        <v>31</v>
      </c>
      <c r="AK40" s="112">
        <f t="shared" si="105"/>
        <v>32</v>
      </c>
      <c r="AL40" s="112">
        <f t="shared" si="105"/>
        <v>33</v>
      </c>
      <c r="AM40" s="112">
        <f t="shared" si="105"/>
        <v>34</v>
      </c>
      <c r="AN40" s="112">
        <f t="shared" si="105"/>
        <v>35</v>
      </c>
      <c r="AO40" s="112">
        <f t="shared" si="105"/>
        <v>36</v>
      </c>
      <c r="AP40" s="112">
        <f t="shared" si="105"/>
        <v>37</v>
      </c>
      <c r="AQ40" s="112">
        <f t="shared" si="105"/>
        <v>38</v>
      </c>
      <c r="AR40" s="112">
        <f t="shared" si="105"/>
        <v>39</v>
      </c>
      <c r="AS40" s="112">
        <f t="shared" si="105"/>
        <v>40</v>
      </c>
      <c r="AT40" s="112">
        <f t="shared" si="105"/>
        <v>41</v>
      </c>
      <c r="AU40" s="112">
        <f t="shared" si="105"/>
        <v>42</v>
      </c>
      <c r="AV40" s="112">
        <f t="shared" si="105"/>
        <v>43</v>
      </c>
      <c r="AW40" s="112">
        <f t="shared" si="105"/>
        <v>44</v>
      </c>
      <c r="AX40" s="112">
        <f t="shared" si="105"/>
        <v>45</v>
      </c>
      <c r="AY40" s="112">
        <f t="shared" si="105"/>
        <v>46</v>
      </c>
      <c r="AZ40" s="112">
        <f t="shared" si="105"/>
        <v>47</v>
      </c>
      <c r="BA40" s="112">
        <f t="shared" si="105"/>
        <v>48</v>
      </c>
      <c r="BB40" s="112">
        <f t="shared" si="105"/>
        <v>49</v>
      </c>
      <c r="BC40" s="112"/>
      <c r="BE40" s="356"/>
      <c r="BF40" s="343">
        <v>1</v>
      </c>
      <c r="BG40" s="130" t="s">
        <v>75</v>
      </c>
    </row>
    <row r="41" spans="1:73">
      <c r="B41" s="352"/>
      <c r="C41" s="99" t="s">
        <v>89</v>
      </c>
      <c r="D41" s="353"/>
      <c r="E41" s="340"/>
      <c r="F41" s="112">
        <f t="shared" si="158"/>
        <v>0.05</v>
      </c>
      <c r="G41" s="112">
        <f t="shared" si="106"/>
        <v>0.1</v>
      </c>
      <c r="H41" s="112">
        <f t="shared" si="105"/>
        <v>0.15000000000000002</v>
      </c>
      <c r="I41" s="112">
        <f t="shared" si="105"/>
        <v>0.2</v>
      </c>
      <c r="J41" s="112">
        <f t="shared" si="105"/>
        <v>0.25</v>
      </c>
      <c r="K41" s="112">
        <f t="shared" si="105"/>
        <v>0.3</v>
      </c>
      <c r="L41" s="112">
        <f t="shared" si="105"/>
        <v>0.35</v>
      </c>
      <c r="M41" s="112">
        <f t="shared" si="105"/>
        <v>0.39999999999999997</v>
      </c>
      <c r="N41" s="112">
        <f t="shared" si="105"/>
        <v>0.44999999999999996</v>
      </c>
      <c r="O41" s="112">
        <f t="shared" si="105"/>
        <v>0.49999999999999994</v>
      </c>
      <c r="P41" s="112">
        <f t="shared" si="105"/>
        <v>0.54999999999999993</v>
      </c>
      <c r="Q41" s="112">
        <f t="shared" si="105"/>
        <v>0.6</v>
      </c>
      <c r="R41" s="112">
        <f t="shared" si="105"/>
        <v>0.65</v>
      </c>
      <c r="S41" s="112">
        <f t="shared" si="105"/>
        <v>0.70000000000000007</v>
      </c>
      <c r="T41" s="112">
        <f t="shared" si="105"/>
        <v>0.75000000000000011</v>
      </c>
      <c r="U41" s="112">
        <f t="shared" si="105"/>
        <v>0.80000000000000016</v>
      </c>
      <c r="V41" s="112">
        <f t="shared" si="105"/>
        <v>0.8500000000000002</v>
      </c>
      <c r="W41" s="112">
        <f t="shared" si="105"/>
        <v>0.90000000000000024</v>
      </c>
      <c r="X41" s="112">
        <f t="shared" si="105"/>
        <v>0.95000000000000029</v>
      </c>
      <c r="Y41" s="112">
        <f t="shared" si="105"/>
        <v>1.0000000000000002</v>
      </c>
      <c r="Z41" s="112">
        <f t="shared" si="105"/>
        <v>1.0500000000000003</v>
      </c>
      <c r="AA41" s="112">
        <f t="shared" si="105"/>
        <v>1.1000000000000003</v>
      </c>
      <c r="AB41" s="112">
        <f t="shared" si="105"/>
        <v>1.1500000000000004</v>
      </c>
      <c r="AC41" s="112">
        <f t="shared" si="105"/>
        <v>1.2000000000000004</v>
      </c>
      <c r="AD41" s="112">
        <f t="shared" si="105"/>
        <v>1.2500000000000004</v>
      </c>
      <c r="AE41" s="112">
        <f t="shared" si="105"/>
        <v>1.3000000000000005</v>
      </c>
      <c r="AF41" s="112">
        <f t="shared" si="105"/>
        <v>1.3500000000000005</v>
      </c>
      <c r="AG41" s="112">
        <f t="shared" si="105"/>
        <v>1.4000000000000006</v>
      </c>
      <c r="AH41" s="112">
        <f t="shared" si="105"/>
        <v>1.4500000000000006</v>
      </c>
      <c r="AI41" s="112">
        <f t="shared" si="105"/>
        <v>1.5000000000000007</v>
      </c>
      <c r="AJ41" s="112">
        <f t="shared" si="105"/>
        <v>1.5500000000000007</v>
      </c>
      <c r="AK41" s="112">
        <f t="shared" si="105"/>
        <v>1.6000000000000008</v>
      </c>
      <c r="AL41" s="112">
        <f t="shared" si="105"/>
        <v>1.6500000000000008</v>
      </c>
      <c r="AM41" s="112">
        <f t="shared" si="105"/>
        <v>1.7000000000000008</v>
      </c>
      <c r="AN41" s="112">
        <f t="shared" si="105"/>
        <v>1.7500000000000009</v>
      </c>
      <c r="AO41" s="112">
        <f t="shared" si="105"/>
        <v>1.8000000000000009</v>
      </c>
      <c r="AP41" s="112">
        <f t="shared" si="105"/>
        <v>1.850000000000001</v>
      </c>
      <c r="AQ41" s="112">
        <f t="shared" ref="H41:BB80" si="159">AP41+$BF41</f>
        <v>1.900000000000001</v>
      </c>
      <c r="AR41" s="112">
        <f t="shared" si="159"/>
        <v>1.9500000000000011</v>
      </c>
      <c r="AS41" s="112">
        <f t="shared" si="159"/>
        <v>2.0000000000000009</v>
      </c>
      <c r="AT41" s="112">
        <f t="shared" si="159"/>
        <v>2.0500000000000007</v>
      </c>
      <c r="AU41" s="112">
        <f t="shared" si="159"/>
        <v>2.1000000000000005</v>
      </c>
      <c r="AV41" s="112">
        <f t="shared" si="159"/>
        <v>2.1500000000000004</v>
      </c>
      <c r="AW41" s="112">
        <f t="shared" si="159"/>
        <v>2.2000000000000002</v>
      </c>
      <c r="AX41" s="112">
        <f t="shared" si="159"/>
        <v>2.25</v>
      </c>
      <c r="AY41" s="112">
        <f t="shared" si="159"/>
        <v>2.2999999999999998</v>
      </c>
      <c r="AZ41" s="112">
        <f t="shared" si="159"/>
        <v>2.3499999999999996</v>
      </c>
      <c r="BA41" s="112">
        <f t="shared" si="159"/>
        <v>2.3999999999999995</v>
      </c>
      <c r="BB41" s="112">
        <f t="shared" si="159"/>
        <v>2.4499999999999993</v>
      </c>
      <c r="BC41" s="112"/>
      <c r="BE41" s="356"/>
      <c r="BF41" s="343">
        <v>0.05</v>
      </c>
      <c r="BG41" s="130" t="s">
        <v>75</v>
      </c>
    </row>
    <row r="42" spans="1:73">
      <c r="B42" s="352"/>
      <c r="C42" s="99" t="s">
        <v>90</v>
      </c>
      <c r="D42" s="353"/>
      <c r="E42" s="340"/>
      <c r="F42" s="112">
        <f t="shared" si="158"/>
        <v>2</v>
      </c>
      <c r="G42" s="112">
        <f t="shared" si="106"/>
        <v>4</v>
      </c>
      <c r="H42" s="112">
        <f t="shared" si="159"/>
        <v>6</v>
      </c>
      <c r="I42" s="112">
        <f t="shared" si="159"/>
        <v>8</v>
      </c>
      <c r="J42" s="112">
        <f t="shared" si="159"/>
        <v>10</v>
      </c>
      <c r="K42" s="112">
        <f t="shared" si="159"/>
        <v>12</v>
      </c>
      <c r="L42" s="112">
        <f t="shared" si="159"/>
        <v>14</v>
      </c>
      <c r="M42" s="112">
        <f t="shared" si="159"/>
        <v>16</v>
      </c>
      <c r="N42" s="112">
        <f t="shared" si="159"/>
        <v>18</v>
      </c>
      <c r="O42" s="112">
        <f t="shared" si="159"/>
        <v>20</v>
      </c>
      <c r="P42" s="112">
        <f t="shared" si="159"/>
        <v>22</v>
      </c>
      <c r="Q42" s="112">
        <f t="shared" si="159"/>
        <v>24</v>
      </c>
      <c r="R42" s="112">
        <f t="shared" si="159"/>
        <v>26</v>
      </c>
      <c r="S42" s="112">
        <f t="shared" si="159"/>
        <v>28</v>
      </c>
      <c r="T42" s="112">
        <f t="shared" si="159"/>
        <v>30</v>
      </c>
      <c r="U42" s="112">
        <f t="shared" si="159"/>
        <v>32</v>
      </c>
      <c r="V42" s="112">
        <f t="shared" si="159"/>
        <v>34</v>
      </c>
      <c r="W42" s="112">
        <f t="shared" si="159"/>
        <v>36</v>
      </c>
      <c r="X42" s="112">
        <f t="shared" si="159"/>
        <v>38</v>
      </c>
      <c r="Y42" s="112">
        <f t="shared" si="159"/>
        <v>40</v>
      </c>
      <c r="Z42" s="112">
        <f t="shared" si="159"/>
        <v>42</v>
      </c>
      <c r="AA42" s="112">
        <f t="shared" si="159"/>
        <v>44</v>
      </c>
      <c r="AB42" s="112">
        <f t="shared" si="159"/>
        <v>46</v>
      </c>
      <c r="AC42" s="112">
        <f t="shared" si="159"/>
        <v>48</v>
      </c>
      <c r="AD42" s="112">
        <f t="shared" si="159"/>
        <v>50</v>
      </c>
      <c r="AE42" s="112">
        <f t="shared" si="159"/>
        <v>52</v>
      </c>
      <c r="AF42" s="112">
        <f t="shared" si="159"/>
        <v>54</v>
      </c>
      <c r="AG42" s="112">
        <f t="shared" si="159"/>
        <v>56</v>
      </c>
      <c r="AH42" s="112">
        <f t="shared" si="159"/>
        <v>58</v>
      </c>
      <c r="AI42" s="112">
        <f t="shared" si="159"/>
        <v>60</v>
      </c>
      <c r="AJ42" s="112">
        <f t="shared" si="159"/>
        <v>62</v>
      </c>
      <c r="AK42" s="112">
        <f t="shared" si="159"/>
        <v>64</v>
      </c>
      <c r="AL42" s="112">
        <f t="shared" si="159"/>
        <v>66</v>
      </c>
      <c r="AM42" s="112">
        <f t="shared" si="159"/>
        <v>68</v>
      </c>
      <c r="AN42" s="112">
        <f t="shared" si="159"/>
        <v>70</v>
      </c>
      <c r="AO42" s="112">
        <f t="shared" si="159"/>
        <v>72</v>
      </c>
      <c r="AP42" s="112">
        <f t="shared" si="159"/>
        <v>74</v>
      </c>
      <c r="AQ42" s="112">
        <f t="shared" si="159"/>
        <v>76</v>
      </c>
      <c r="AR42" s="112">
        <f t="shared" si="159"/>
        <v>78</v>
      </c>
      <c r="AS42" s="112">
        <f t="shared" si="159"/>
        <v>80</v>
      </c>
      <c r="AT42" s="112">
        <f t="shared" si="159"/>
        <v>82</v>
      </c>
      <c r="AU42" s="112">
        <f t="shared" si="159"/>
        <v>84</v>
      </c>
      <c r="AV42" s="112">
        <f t="shared" si="159"/>
        <v>86</v>
      </c>
      <c r="AW42" s="112">
        <f t="shared" si="159"/>
        <v>88</v>
      </c>
      <c r="AX42" s="112">
        <f t="shared" si="159"/>
        <v>90</v>
      </c>
      <c r="AY42" s="112">
        <f t="shared" si="159"/>
        <v>92</v>
      </c>
      <c r="AZ42" s="112">
        <f t="shared" si="159"/>
        <v>94</v>
      </c>
      <c r="BA42" s="112">
        <f t="shared" si="159"/>
        <v>96</v>
      </c>
      <c r="BB42" s="112">
        <f t="shared" si="159"/>
        <v>98</v>
      </c>
      <c r="BC42" s="112"/>
      <c r="BE42" s="356"/>
      <c r="BF42" s="343">
        <v>2</v>
      </c>
      <c r="BG42" s="130" t="s">
        <v>75</v>
      </c>
    </row>
    <row r="43" spans="1:73">
      <c r="B43" s="352"/>
      <c r="C43" s="99" t="s">
        <v>91</v>
      </c>
      <c r="D43" s="353"/>
      <c r="E43" s="340"/>
      <c r="F43" s="112">
        <f t="shared" si="158"/>
        <v>1</v>
      </c>
      <c r="G43" s="112">
        <f t="shared" si="106"/>
        <v>2</v>
      </c>
      <c r="H43" s="112">
        <f t="shared" si="159"/>
        <v>3</v>
      </c>
      <c r="I43" s="112">
        <f t="shared" si="159"/>
        <v>4</v>
      </c>
      <c r="J43" s="112">
        <f t="shared" si="159"/>
        <v>5</v>
      </c>
      <c r="K43" s="112">
        <f t="shared" si="159"/>
        <v>6</v>
      </c>
      <c r="L43" s="112">
        <f t="shared" si="159"/>
        <v>7</v>
      </c>
      <c r="M43" s="112">
        <f t="shared" si="159"/>
        <v>8</v>
      </c>
      <c r="N43" s="112">
        <f t="shared" si="159"/>
        <v>9</v>
      </c>
      <c r="O43" s="112">
        <f t="shared" si="159"/>
        <v>10</v>
      </c>
      <c r="P43" s="112">
        <f t="shared" si="159"/>
        <v>11</v>
      </c>
      <c r="Q43" s="112">
        <f t="shared" si="159"/>
        <v>12</v>
      </c>
      <c r="R43" s="112">
        <f t="shared" si="159"/>
        <v>13</v>
      </c>
      <c r="S43" s="112">
        <f t="shared" si="159"/>
        <v>14</v>
      </c>
      <c r="T43" s="112">
        <f t="shared" si="159"/>
        <v>15</v>
      </c>
      <c r="U43" s="112">
        <f t="shared" si="159"/>
        <v>16</v>
      </c>
      <c r="V43" s="112">
        <f t="shared" si="159"/>
        <v>17</v>
      </c>
      <c r="W43" s="112">
        <f t="shared" si="159"/>
        <v>18</v>
      </c>
      <c r="X43" s="112">
        <f t="shared" si="159"/>
        <v>19</v>
      </c>
      <c r="Y43" s="112">
        <f t="shared" si="159"/>
        <v>20</v>
      </c>
      <c r="Z43" s="112">
        <f t="shared" si="159"/>
        <v>21</v>
      </c>
      <c r="AA43" s="112">
        <f t="shared" si="159"/>
        <v>22</v>
      </c>
      <c r="AB43" s="112">
        <f t="shared" si="159"/>
        <v>23</v>
      </c>
      <c r="AC43" s="112">
        <f t="shared" si="159"/>
        <v>24</v>
      </c>
      <c r="AD43" s="112">
        <f t="shared" si="159"/>
        <v>25</v>
      </c>
      <c r="AE43" s="112">
        <f t="shared" si="159"/>
        <v>26</v>
      </c>
      <c r="AF43" s="112">
        <f t="shared" si="159"/>
        <v>27</v>
      </c>
      <c r="AG43" s="112">
        <f t="shared" si="159"/>
        <v>28</v>
      </c>
      <c r="AH43" s="112">
        <f t="shared" si="159"/>
        <v>29</v>
      </c>
      <c r="AI43" s="112">
        <f t="shared" si="159"/>
        <v>30</v>
      </c>
      <c r="AJ43" s="112">
        <f t="shared" si="159"/>
        <v>31</v>
      </c>
      <c r="AK43" s="112">
        <f t="shared" si="159"/>
        <v>32</v>
      </c>
      <c r="AL43" s="112">
        <f t="shared" si="159"/>
        <v>33</v>
      </c>
      <c r="AM43" s="112">
        <f t="shared" si="159"/>
        <v>34</v>
      </c>
      <c r="AN43" s="112">
        <f t="shared" si="159"/>
        <v>35</v>
      </c>
      <c r="AO43" s="112">
        <f t="shared" si="159"/>
        <v>36</v>
      </c>
      <c r="AP43" s="112">
        <f t="shared" si="159"/>
        <v>37</v>
      </c>
      <c r="AQ43" s="112">
        <f t="shared" si="159"/>
        <v>38</v>
      </c>
      <c r="AR43" s="112">
        <f t="shared" si="159"/>
        <v>39</v>
      </c>
      <c r="AS43" s="112">
        <f t="shared" si="159"/>
        <v>40</v>
      </c>
      <c r="AT43" s="112">
        <f t="shared" si="159"/>
        <v>41</v>
      </c>
      <c r="AU43" s="112">
        <f t="shared" si="159"/>
        <v>42</v>
      </c>
      <c r="AV43" s="112">
        <f t="shared" si="159"/>
        <v>43</v>
      </c>
      <c r="AW43" s="112">
        <f t="shared" si="159"/>
        <v>44</v>
      </c>
      <c r="AX43" s="112">
        <f t="shared" si="159"/>
        <v>45</v>
      </c>
      <c r="AY43" s="112">
        <f t="shared" si="159"/>
        <v>46</v>
      </c>
      <c r="AZ43" s="112">
        <f t="shared" si="159"/>
        <v>47</v>
      </c>
      <c r="BA43" s="112">
        <f t="shared" si="159"/>
        <v>48</v>
      </c>
      <c r="BB43" s="112">
        <f t="shared" si="159"/>
        <v>49</v>
      </c>
      <c r="BC43" s="112"/>
      <c r="BE43" s="356"/>
      <c r="BF43" s="343">
        <v>1</v>
      </c>
      <c r="BG43" s="130" t="s">
        <v>75</v>
      </c>
    </row>
    <row r="44" spans="1:73">
      <c r="B44" s="352"/>
      <c r="C44" s="99" t="s">
        <v>92</v>
      </c>
      <c r="D44" s="353"/>
      <c r="E44" s="340"/>
      <c r="F44" s="112">
        <f t="shared" si="158"/>
        <v>1</v>
      </c>
      <c r="G44" s="112">
        <f t="shared" si="106"/>
        <v>2</v>
      </c>
      <c r="H44" s="112">
        <f t="shared" ref="H44:H46" si="160">G44+$BF44</f>
        <v>3</v>
      </c>
      <c r="I44" s="112">
        <f t="shared" ref="I44:I46" si="161">H44+$BF44</f>
        <v>4</v>
      </c>
      <c r="J44" s="112">
        <f t="shared" ref="J44:J46" si="162">I44+$BF44</f>
        <v>5</v>
      </c>
      <c r="K44" s="112">
        <f t="shared" ref="K44:K46" si="163">J44+$BF44</f>
        <v>6</v>
      </c>
      <c r="L44" s="112">
        <f t="shared" ref="L44:L46" si="164">K44+$BF44</f>
        <v>7</v>
      </c>
      <c r="M44" s="112">
        <f t="shared" ref="M44:M46" si="165">L44+$BF44</f>
        <v>8</v>
      </c>
      <c r="N44" s="112">
        <f t="shared" ref="N44:N46" si="166">M44+$BF44</f>
        <v>9</v>
      </c>
      <c r="O44" s="112">
        <f t="shared" ref="O44:O46" si="167">N44+$BF44</f>
        <v>10</v>
      </c>
      <c r="P44" s="112">
        <f t="shared" ref="P44:P46" si="168">O44+$BF44</f>
        <v>11</v>
      </c>
      <c r="Q44" s="112">
        <f t="shared" ref="Q44:Q46" si="169">P44+$BF44</f>
        <v>12</v>
      </c>
      <c r="R44" s="112">
        <f t="shared" ref="R44:R46" si="170">Q44+$BF44</f>
        <v>13</v>
      </c>
      <c r="S44" s="112">
        <f t="shared" ref="S44:S46" si="171">R44+$BF44</f>
        <v>14</v>
      </c>
      <c r="T44" s="112">
        <f t="shared" ref="T44:T46" si="172">S44+$BF44</f>
        <v>15</v>
      </c>
      <c r="U44" s="112">
        <f t="shared" ref="U44:U46" si="173">T44+$BF44</f>
        <v>16</v>
      </c>
      <c r="V44" s="112">
        <f t="shared" ref="V44:V46" si="174">U44+$BF44</f>
        <v>17</v>
      </c>
      <c r="W44" s="112">
        <f t="shared" ref="W44:W46" si="175">V44+$BF44</f>
        <v>18</v>
      </c>
      <c r="X44" s="112">
        <f t="shared" ref="X44:X46" si="176">W44+$BF44</f>
        <v>19</v>
      </c>
      <c r="Y44" s="112">
        <f t="shared" ref="Y44:Y46" si="177">X44+$BF44</f>
        <v>20</v>
      </c>
      <c r="Z44" s="112">
        <f t="shared" ref="Z44:Z46" si="178">Y44+$BF44</f>
        <v>21</v>
      </c>
      <c r="AA44" s="112">
        <f t="shared" ref="AA44:AA46" si="179">Z44+$BF44</f>
        <v>22</v>
      </c>
      <c r="AB44" s="112">
        <f t="shared" ref="AB44:AB46" si="180">AA44+$BF44</f>
        <v>23</v>
      </c>
      <c r="AC44" s="112">
        <f t="shared" ref="AC44:AC46" si="181">AB44+$BF44</f>
        <v>24</v>
      </c>
      <c r="AD44" s="112">
        <f t="shared" ref="AD44:AD46" si="182">AC44+$BF44</f>
        <v>25</v>
      </c>
      <c r="AE44" s="112">
        <f t="shared" ref="AE44:AE46" si="183">AD44+$BF44</f>
        <v>26</v>
      </c>
      <c r="AF44" s="112">
        <f t="shared" ref="AF44:AF46" si="184">AE44+$BF44</f>
        <v>27</v>
      </c>
      <c r="AG44" s="112">
        <f t="shared" ref="AG44:AG46" si="185">AF44+$BF44</f>
        <v>28</v>
      </c>
      <c r="AH44" s="112">
        <f t="shared" ref="AH44:AH46" si="186">AG44+$BF44</f>
        <v>29</v>
      </c>
      <c r="AI44" s="112">
        <f t="shared" ref="AI44:AI46" si="187">AH44+$BF44</f>
        <v>30</v>
      </c>
      <c r="AJ44" s="112">
        <f t="shared" ref="AJ44:AJ46" si="188">AI44+$BF44</f>
        <v>31</v>
      </c>
      <c r="AK44" s="112">
        <f t="shared" ref="AK44:AK46" si="189">AJ44+$BF44</f>
        <v>32</v>
      </c>
      <c r="AL44" s="112">
        <f t="shared" ref="AL44:AL46" si="190">AK44+$BF44</f>
        <v>33</v>
      </c>
      <c r="AM44" s="112">
        <f t="shared" ref="AM44:AM46" si="191">AL44+$BF44</f>
        <v>34</v>
      </c>
      <c r="AN44" s="112">
        <f t="shared" ref="AN44:AN46" si="192">AM44+$BF44</f>
        <v>35</v>
      </c>
      <c r="AO44" s="112">
        <f t="shared" ref="AO44:AO46" si="193">AN44+$BF44</f>
        <v>36</v>
      </c>
      <c r="AP44" s="112">
        <f t="shared" ref="AP44:AP46" si="194">AO44+$BF44</f>
        <v>37</v>
      </c>
      <c r="AQ44" s="112">
        <f t="shared" ref="AQ44:AQ46" si="195">AP44+$BF44</f>
        <v>38</v>
      </c>
      <c r="AR44" s="112">
        <f t="shared" ref="AR44:AR46" si="196">AQ44+$BF44</f>
        <v>39</v>
      </c>
      <c r="AS44" s="112">
        <f t="shared" ref="AS44:AS46" si="197">AR44+$BF44</f>
        <v>40</v>
      </c>
      <c r="AT44" s="112">
        <f t="shared" ref="AT44:AT46" si="198">AS44+$BF44</f>
        <v>41</v>
      </c>
      <c r="AU44" s="112">
        <f t="shared" ref="AU44:AU46" si="199">AT44+$BF44</f>
        <v>42</v>
      </c>
      <c r="AV44" s="112">
        <f t="shared" ref="AV44:AV46" si="200">AU44+$BF44</f>
        <v>43</v>
      </c>
      <c r="AW44" s="112">
        <f t="shared" ref="AW44:AW46" si="201">AV44+$BF44</f>
        <v>44</v>
      </c>
      <c r="AX44" s="112">
        <f t="shared" ref="AX44:AX46" si="202">AW44+$BF44</f>
        <v>45</v>
      </c>
      <c r="AY44" s="112">
        <f t="shared" ref="AY44:AY46" si="203">AX44+$BF44</f>
        <v>46</v>
      </c>
      <c r="AZ44" s="112">
        <f t="shared" ref="AZ44:AZ46" si="204">AY44+$BF44</f>
        <v>47</v>
      </c>
      <c r="BA44" s="112">
        <f t="shared" ref="BA44:BA46" si="205">AZ44+$BF44</f>
        <v>48</v>
      </c>
      <c r="BB44" s="112">
        <f t="shared" ref="BB44:BB46" si="206">BA44+$BF44</f>
        <v>49</v>
      </c>
      <c r="BC44" s="112"/>
      <c r="BE44" s="356"/>
      <c r="BF44" s="343">
        <v>1</v>
      </c>
      <c r="BG44" s="130" t="s">
        <v>75</v>
      </c>
      <c r="BU44" s="99" t="s">
        <v>85</v>
      </c>
    </row>
    <row r="45" spans="1:73">
      <c r="B45" s="352"/>
      <c r="C45" s="99" t="s">
        <v>93</v>
      </c>
      <c r="D45" s="353"/>
      <c r="E45" s="340"/>
      <c r="F45" s="112">
        <f t="shared" si="158"/>
        <v>1</v>
      </c>
      <c r="G45" s="112">
        <f t="shared" si="106"/>
        <v>2</v>
      </c>
      <c r="H45" s="112">
        <f t="shared" si="160"/>
        <v>3</v>
      </c>
      <c r="I45" s="112">
        <f t="shared" si="161"/>
        <v>4</v>
      </c>
      <c r="J45" s="112">
        <f t="shared" si="162"/>
        <v>5</v>
      </c>
      <c r="K45" s="112">
        <f t="shared" si="163"/>
        <v>6</v>
      </c>
      <c r="L45" s="112">
        <f t="shared" si="164"/>
        <v>7</v>
      </c>
      <c r="M45" s="112">
        <f t="shared" si="165"/>
        <v>8</v>
      </c>
      <c r="N45" s="112">
        <f t="shared" si="166"/>
        <v>9</v>
      </c>
      <c r="O45" s="112">
        <f t="shared" si="167"/>
        <v>10</v>
      </c>
      <c r="P45" s="112">
        <f t="shared" si="168"/>
        <v>11</v>
      </c>
      <c r="Q45" s="112">
        <f t="shared" si="169"/>
        <v>12</v>
      </c>
      <c r="R45" s="112">
        <f t="shared" si="170"/>
        <v>13</v>
      </c>
      <c r="S45" s="112">
        <f t="shared" si="171"/>
        <v>14</v>
      </c>
      <c r="T45" s="112">
        <f t="shared" si="172"/>
        <v>15</v>
      </c>
      <c r="U45" s="112">
        <f t="shared" si="173"/>
        <v>16</v>
      </c>
      <c r="V45" s="112">
        <f t="shared" si="174"/>
        <v>17</v>
      </c>
      <c r="W45" s="112">
        <f t="shared" si="175"/>
        <v>18</v>
      </c>
      <c r="X45" s="112">
        <f t="shared" si="176"/>
        <v>19</v>
      </c>
      <c r="Y45" s="112">
        <f t="shared" si="177"/>
        <v>20</v>
      </c>
      <c r="Z45" s="112">
        <f t="shared" si="178"/>
        <v>21</v>
      </c>
      <c r="AA45" s="112">
        <f t="shared" si="179"/>
        <v>22</v>
      </c>
      <c r="AB45" s="112">
        <f t="shared" si="180"/>
        <v>23</v>
      </c>
      <c r="AC45" s="112">
        <f t="shared" si="181"/>
        <v>24</v>
      </c>
      <c r="AD45" s="112">
        <f t="shared" si="182"/>
        <v>25</v>
      </c>
      <c r="AE45" s="112">
        <f t="shared" si="183"/>
        <v>26</v>
      </c>
      <c r="AF45" s="112">
        <f t="shared" si="184"/>
        <v>27</v>
      </c>
      <c r="AG45" s="112">
        <f t="shared" si="185"/>
        <v>28</v>
      </c>
      <c r="AH45" s="112">
        <f t="shared" si="186"/>
        <v>29</v>
      </c>
      <c r="AI45" s="112">
        <f t="shared" si="187"/>
        <v>30</v>
      </c>
      <c r="AJ45" s="112">
        <f t="shared" si="188"/>
        <v>31</v>
      </c>
      <c r="AK45" s="112">
        <f t="shared" si="189"/>
        <v>32</v>
      </c>
      <c r="AL45" s="112">
        <f t="shared" si="190"/>
        <v>33</v>
      </c>
      <c r="AM45" s="112">
        <f t="shared" si="191"/>
        <v>34</v>
      </c>
      <c r="AN45" s="112">
        <f t="shared" si="192"/>
        <v>35</v>
      </c>
      <c r="AO45" s="112">
        <f t="shared" si="193"/>
        <v>36</v>
      </c>
      <c r="AP45" s="112">
        <f t="shared" si="194"/>
        <v>37</v>
      </c>
      <c r="AQ45" s="112">
        <f t="shared" si="195"/>
        <v>38</v>
      </c>
      <c r="AR45" s="112">
        <f t="shared" si="196"/>
        <v>39</v>
      </c>
      <c r="AS45" s="112">
        <f t="shared" si="197"/>
        <v>40</v>
      </c>
      <c r="AT45" s="112">
        <f t="shared" si="198"/>
        <v>41</v>
      </c>
      <c r="AU45" s="112">
        <f t="shared" si="199"/>
        <v>42</v>
      </c>
      <c r="AV45" s="112">
        <f t="shared" si="200"/>
        <v>43</v>
      </c>
      <c r="AW45" s="112">
        <f t="shared" si="201"/>
        <v>44</v>
      </c>
      <c r="AX45" s="112">
        <f t="shared" si="202"/>
        <v>45</v>
      </c>
      <c r="AY45" s="112">
        <f t="shared" si="203"/>
        <v>46</v>
      </c>
      <c r="AZ45" s="112">
        <f t="shared" si="204"/>
        <v>47</v>
      </c>
      <c r="BA45" s="112">
        <f t="shared" si="205"/>
        <v>48</v>
      </c>
      <c r="BB45" s="112">
        <f t="shared" si="206"/>
        <v>49</v>
      </c>
      <c r="BC45" s="112"/>
      <c r="BE45" s="356"/>
      <c r="BF45" s="343">
        <v>1</v>
      </c>
      <c r="BG45" s="130" t="s">
        <v>75</v>
      </c>
    </row>
    <row r="46" spans="1:73">
      <c r="B46" s="352"/>
      <c r="C46" s="99" t="s">
        <v>94</v>
      </c>
      <c r="D46" s="353"/>
      <c r="E46" s="340"/>
      <c r="F46" s="112">
        <f t="shared" si="158"/>
        <v>1</v>
      </c>
      <c r="G46" s="112">
        <f t="shared" si="106"/>
        <v>2</v>
      </c>
      <c r="H46" s="112">
        <f t="shared" si="160"/>
        <v>3</v>
      </c>
      <c r="I46" s="112">
        <f t="shared" si="161"/>
        <v>4</v>
      </c>
      <c r="J46" s="112">
        <f t="shared" si="162"/>
        <v>5</v>
      </c>
      <c r="K46" s="112">
        <f t="shared" si="163"/>
        <v>6</v>
      </c>
      <c r="L46" s="112">
        <f t="shared" si="164"/>
        <v>7</v>
      </c>
      <c r="M46" s="112">
        <f t="shared" si="165"/>
        <v>8</v>
      </c>
      <c r="N46" s="112">
        <f t="shared" si="166"/>
        <v>9</v>
      </c>
      <c r="O46" s="112">
        <f t="shared" si="167"/>
        <v>10</v>
      </c>
      <c r="P46" s="112">
        <f t="shared" si="168"/>
        <v>11</v>
      </c>
      <c r="Q46" s="112">
        <f t="shared" si="169"/>
        <v>12</v>
      </c>
      <c r="R46" s="112">
        <f t="shared" si="170"/>
        <v>13</v>
      </c>
      <c r="S46" s="112">
        <f t="shared" si="171"/>
        <v>14</v>
      </c>
      <c r="T46" s="112">
        <f t="shared" si="172"/>
        <v>15</v>
      </c>
      <c r="U46" s="112">
        <f t="shared" si="173"/>
        <v>16</v>
      </c>
      <c r="V46" s="112">
        <f t="shared" si="174"/>
        <v>17</v>
      </c>
      <c r="W46" s="112">
        <f t="shared" si="175"/>
        <v>18</v>
      </c>
      <c r="X46" s="112">
        <f t="shared" si="176"/>
        <v>19</v>
      </c>
      <c r="Y46" s="112">
        <f t="shared" si="177"/>
        <v>20</v>
      </c>
      <c r="Z46" s="112">
        <f t="shared" si="178"/>
        <v>21</v>
      </c>
      <c r="AA46" s="112">
        <f t="shared" si="179"/>
        <v>22</v>
      </c>
      <c r="AB46" s="112">
        <f t="shared" si="180"/>
        <v>23</v>
      </c>
      <c r="AC46" s="112">
        <f t="shared" si="181"/>
        <v>24</v>
      </c>
      <c r="AD46" s="112">
        <f t="shared" si="182"/>
        <v>25</v>
      </c>
      <c r="AE46" s="112">
        <f t="shared" si="183"/>
        <v>26</v>
      </c>
      <c r="AF46" s="112">
        <f t="shared" si="184"/>
        <v>27</v>
      </c>
      <c r="AG46" s="112">
        <f t="shared" si="185"/>
        <v>28</v>
      </c>
      <c r="AH46" s="112">
        <f t="shared" si="186"/>
        <v>29</v>
      </c>
      <c r="AI46" s="112">
        <f t="shared" si="187"/>
        <v>30</v>
      </c>
      <c r="AJ46" s="112">
        <f t="shared" si="188"/>
        <v>31</v>
      </c>
      <c r="AK46" s="112">
        <f t="shared" si="189"/>
        <v>32</v>
      </c>
      <c r="AL46" s="112">
        <f t="shared" si="190"/>
        <v>33</v>
      </c>
      <c r="AM46" s="112">
        <f t="shared" si="191"/>
        <v>34</v>
      </c>
      <c r="AN46" s="112">
        <f t="shared" si="192"/>
        <v>35</v>
      </c>
      <c r="AO46" s="112">
        <f t="shared" si="193"/>
        <v>36</v>
      </c>
      <c r="AP46" s="112">
        <f t="shared" si="194"/>
        <v>37</v>
      </c>
      <c r="AQ46" s="112">
        <f t="shared" si="195"/>
        <v>38</v>
      </c>
      <c r="AR46" s="112">
        <f t="shared" si="196"/>
        <v>39</v>
      </c>
      <c r="AS46" s="112">
        <f t="shared" si="197"/>
        <v>40</v>
      </c>
      <c r="AT46" s="112">
        <f t="shared" si="198"/>
        <v>41</v>
      </c>
      <c r="AU46" s="112">
        <f t="shared" si="199"/>
        <v>42</v>
      </c>
      <c r="AV46" s="112">
        <f t="shared" si="200"/>
        <v>43</v>
      </c>
      <c r="AW46" s="112">
        <f t="shared" si="201"/>
        <v>44</v>
      </c>
      <c r="AX46" s="112">
        <f t="shared" si="202"/>
        <v>45</v>
      </c>
      <c r="AY46" s="112">
        <f t="shared" si="203"/>
        <v>46</v>
      </c>
      <c r="AZ46" s="112">
        <f t="shared" si="204"/>
        <v>47</v>
      </c>
      <c r="BA46" s="112">
        <f t="shared" si="205"/>
        <v>48</v>
      </c>
      <c r="BB46" s="112">
        <f t="shared" si="206"/>
        <v>49</v>
      </c>
      <c r="BC46" s="112"/>
      <c r="BE46" s="356"/>
      <c r="BF46" s="343">
        <v>1</v>
      </c>
      <c r="BG46" s="130" t="s">
        <v>75</v>
      </c>
    </row>
    <row r="47" spans="1:73" hidden="1">
      <c r="A47" s="106" t="s">
        <v>66</v>
      </c>
      <c r="B47" s="106"/>
      <c r="C47" s="124" t="s">
        <v>95</v>
      </c>
      <c r="D47" s="340"/>
      <c r="E47" s="340"/>
      <c r="F47" s="112"/>
      <c r="G47" s="112"/>
      <c r="H47" s="112"/>
      <c r="I47" s="112"/>
      <c r="J47" s="112"/>
      <c r="K47" s="112"/>
      <c r="L47" s="112"/>
      <c r="M47" s="112"/>
      <c r="N47" s="112"/>
      <c r="O47" s="112"/>
      <c r="P47" s="112"/>
      <c r="Q47" s="112"/>
      <c r="R47" s="112"/>
      <c r="S47" s="112"/>
      <c r="T47" s="112"/>
      <c r="U47" s="112"/>
      <c r="V47" s="112"/>
      <c r="W47" s="112"/>
      <c r="X47" s="112"/>
      <c r="Y47" s="112"/>
      <c r="Z47" s="112"/>
      <c r="AA47" s="112"/>
      <c r="AB47" s="112"/>
      <c r="AC47" s="112"/>
      <c r="AD47" s="112"/>
      <c r="AE47" s="112"/>
      <c r="AF47" s="112"/>
      <c r="AG47" s="112"/>
      <c r="AH47" s="112"/>
      <c r="AI47" s="112"/>
      <c r="AJ47" s="112"/>
      <c r="AK47" s="112"/>
      <c r="AL47" s="112"/>
      <c r="AM47" s="112"/>
      <c r="AN47" s="112"/>
      <c r="AO47" s="112"/>
      <c r="AP47" s="112"/>
      <c r="AQ47" s="112"/>
      <c r="AR47" s="112"/>
      <c r="AS47" s="112"/>
      <c r="AT47" s="112"/>
      <c r="AU47" s="112"/>
      <c r="AV47" s="112"/>
      <c r="AW47" s="112"/>
      <c r="AX47" s="112"/>
      <c r="AY47" s="112"/>
      <c r="AZ47" s="112"/>
      <c r="BA47" s="112"/>
      <c r="BB47" s="112"/>
      <c r="BC47" s="112"/>
    </row>
    <row r="48" spans="1:73" ht="14.45" hidden="1" customHeight="1">
      <c r="B48" s="352" t="s">
        <v>96</v>
      </c>
      <c r="C48" s="99" t="s">
        <v>97</v>
      </c>
      <c r="D48" s="353" t="s">
        <v>69</v>
      </c>
      <c r="E48" s="340"/>
      <c r="F48" s="112">
        <f>'[1]Calibración Agricultura-OseMOSY'!Q98/'[1]Calibración Agricultura-OseMOSY'!Q210</f>
        <v>6.6984678397165434</v>
      </c>
      <c r="G48" s="112">
        <f>'[1]Calibración Agricultura-OseMOSY'!R98/'[1]Calibración Agricultura-OseMOSY'!R210</f>
        <v>6.0018373223492016</v>
      </c>
      <c r="H48" s="112">
        <f>'[1]Calibración Agricultura-OseMOSY'!S98/'[1]Calibración Agricultura-OseMOSY'!S210</f>
        <v>5.4705201528142373</v>
      </c>
      <c r="I48" s="112">
        <f>'[1]Calibración Agricultura-OseMOSY'!T98/'[1]Calibración Agricultura-OseMOSY'!T210</f>
        <v>5.0935780408448093</v>
      </c>
      <c r="J48" s="112">
        <f>'[1]Calibración Agricultura-OseMOSY'!U98/'[1]Calibración Agricultura-OseMOSY'!U210</f>
        <v>4.9919030829728364</v>
      </c>
      <c r="K48" s="112">
        <f>'[1]Calibración Agricultura-OseMOSY'!V98/'[1]Calibración Agricultura-OseMOSY'!V210</f>
        <v>4.8946784777821017</v>
      </c>
      <c r="L48" s="112">
        <f>'[1]Calibración Agricultura-OseMOSY'!W98/'[1]Calibración Agricultura-OseMOSY'!W210</f>
        <v>4.8016253433470659</v>
      </c>
      <c r="M48" s="112">
        <f>'[1]Calibración Agricultura-OseMOSY'!X98/'[1]Calibración Agricultura-OseMOSY'!X210</f>
        <v>4.7124820619653311</v>
      </c>
      <c r="N48" s="112">
        <f>'[1]Calibración Agricultura-OseMOSY'!Y98/'[1]Calibración Agricultura-OseMOSY'!Y210</f>
        <v>4.6270069858641216</v>
      </c>
      <c r="O48" s="112">
        <f>'[1]Calibración Agricultura-OseMOSY'!Z98/'[1]Calibración Agricultura-OseMOSY'!Z210</f>
        <v>4.5450103646606683</v>
      </c>
      <c r="P48" s="112">
        <f>'[1]Calibración Agricultura-OseMOSY'!AA98/'[1]Calibración Agricultura-OseMOSY'!AA210</f>
        <v>4.4662328985972239</v>
      </c>
      <c r="Q48" s="112">
        <f>'[1]Calibración Agricultura-OseMOSY'!AB98/'[1]Calibración Agricultura-OseMOSY'!AB210</f>
        <v>4.3905125078618932</v>
      </c>
      <c r="R48" s="112">
        <f>'[1]Calibración Agricultura-OseMOSY'!AC98/'[1]Calibración Agricultura-OseMOSY'!AC210</f>
        <v>4.3176768097444773</v>
      </c>
      <c r="S48" s="112">
        <f>'[1]Calibración Agricultura-OseMOSY'!AD98/'[1]Calibración Agricultura-OseMOSY'!AD210</f>
        <v>4.2475647058335593</v>
      </c>
      <c r="T48" s="112">
        <f>'[1]Calibración Agricultura-OseMOSY'!AE98/'[1]Calibración Agricultura-OseMOSY'!AE210</f>
        <v>4.1800273425078922</v>
      </c>
      <c r="U48" s="112">
        <f>'[1]Calibración Agricultura-OseMOSY'!AF98/'[1]Calibración Agricultura-OseMOSY'!AF210</f>
        <v>4.1149214386875759</v>
      </c>
      <c r="V48" s="112">
        <f>'[1]Calibración Agricultura-OseMOSY'!AG98/'[1]Calibración Agricultura-OseMOSY'!AG210</f>
        <v>4.0521221333349162</v>
      </c>
      <c r="W48" s="112">
        <f>'[1]Calibración Agricultura-OseMOSY'!AH98/'[1]Calibración Agricultura-OseMOSY'!AH210</f>
        <v>3.9915095067448116</v>
      </c>
      <c r="X48" s="112">
        <f>'[1]Calibración Agricultura-OseMOSY'!AI98/'[1]Calibración Agricultura-OseMOSY'!AI210</f>
        <v>3.9329723101192053</v>
      </c>
      <c r="Y48" s="112">
        <f>'[1]Calibración Agricultura-OseMOSY'!AJ98/'[1]Calibración Agricultura-OseMOSY'!AJ210</f>
        <v>3.8764059222235696</v>
      </c>
      <c r="Z48" s="112">
        <f>'[1]Calibración Agricultura-OseMOSY'!AK98/'[1]Calibración Agricultura-OseMOSY'!AK210</f>
        <v>3.8217128094621264</v>
      </c>
      <c r="AA48" s="112">
        <f>'[1]Calibración Agricultura-OseMOSY'!AL98/'[1]Calibración Agricultura-OseMOSY'!AL210</f>
        <v>3.768803057726779</v>
      </c>
      <c r="AB48" s="112">
        <f>'[1]Calibración Agricultura-OseMOSY'!AM98/'[1]Calibración Agricultura-OseMOSY'!AM210</f>
        <v>3.7175904837433071</v>
      </c>
      <c r="AC48" s="112">
        <f>'[1]Calibración Agricultura-OseMOSY'!AN98/'[1]Calibración Agricultura-OseMOSY'!AN210</f>
        <v>3.6679960207896825</v>
      </c>
      <c r="AD48" s="112">
        <f>'[1]Calibración Agricultura-OseMOSY'!AO98/'[1]Calibración Agricultura-OseMOSY'!AO210</f>
        <v>3.6199439752744254</v>
      </c>
      <c r="AE48" s="112">
        <f>'[1]Calibración Agricultura-OseMOSY'!AP98/'[1]Calibración Agricultura-OseMOSY'!AP210</f>
        <v>3.5733648960882007</v>
      </c>
      <c r="AF48" s="112">
        <f>'[1]Calibración Agricultura-OseMOSY'!AQ98/'[1]Calibración Agricultura-OseMOSY'!AQ210</f>
        <v>3.5281923377491586</v>
      </c>
      <c r="AG48" s="112">
        <f>'[1]Calibración Agricultura-OseMOSY'!AR98/'[1]Calibración Agricultura-OseMOSY'!AR210</f>
        <v>3.4843639763754277</v>
      </c>
      <c r="AH48" s="112">
        <f>'[1]Calibración Agricultura-OseMOSY'!AS98/'[1]Calibración Agricultura-OseMOSY'!AS210</f>
        <v>3.4418212502836663</v>
      </c>
      <c r="AI48" s="112">
        <f>'[1]Calibración Agricultura-OseMOSY'!AT98/'[1]Calibración Agricultura-OseMOSY'!AT210</f>
        <v>3.4005086977719436</v>
      </c>
      <c r="AJ48" s="112">
        <f>'[1]Calibración Agricultura-OseMOSY'!AU98/'[1]Calibración Agricultura-OseMOSY'!AU210</f>
        <v>3.3603746042624643</v>
      </c>
      <c r="AK48" s="112">
        <f>'[1]Calibración Agricultura-OseMOSY'!AV98/'[1]Calibración Agricultura-OseMOSY'!AV210</f>
        <v>3.3213695784044184</v>
      </c>
      <c r="AL48" s="112">
        <f>'[1]Calibración Agricultura-OseMOSY'!AW98/'[1]Calibración Agricultura-OseMOSY'!AW210</f>
        <v>3.2834470460749641</v>
      </c>
      <c r="AM48" s="112">
        <f>'[1]Calibración Agricultura-OseMOSY'!AX98/'[1]Calibración Agricultura-OseMOSY'!AX210</f>
        <v>3.2465630468808113</v>
      </c>
      <c r="AN48" s="112">
        <f>'[1]Calibración Agricultura-OseMOSY'!AY98/'[1]Calibración Agricultura-OseMOSY'!AY210</f>
        <v>3.2106759076289975</v>
      </c>
      <c r="AO48" s="112">
        <f>'[1]Calibración Agricultura-OseMOSY'!AZ98/'[1]Calibración Agricultura-OseMOSY'!AZ210</f>
        <v>3.1757462756089985</v>
      </c>
      <c r="AP48" s="112">
        <f>'[1]Calibración Agricultura-OseMOSY'!BA98/'[1]Calibración Agricultura-OseMOSY'!BA210</f>
        <v>3.1417366897754402</v>
      </c>
      <c r="AQ48" s="112">
        <f>'[1]Calibración Agricultura-OseMOSY'!BB98/'[1]Calibración Agricultura-OseMOSY'!BB210</f>
        <v>3.108611678084912</v>
      </c>
      <c r="AR48" s="112">
        <f>'[1]Calibración Agricultura-OseMOSY'!BC98/'[1]Calibración Agricultura-OseMOSY'!BC210</f>
        <v>3.0763375752879822</v>
      </c>
      <c r="AS48" s="112">
        <f>'[1]Calibración Agricultura-OseMOSY'!BD98/'[1]Calibración Agricultura-OseMOSY'!BD210</f>
        <v>3.0448824026223607</v>
      </c>
      <c r="AT48" s="112">
        <f>'[1]Calibración Agricultura-OseMOSY'!BE98/'[1]Calibración Agricultura-OseMOSY'!BE210</f>
        <v>3.0142157542566141</v>
      </c>
      <c r="AU48" s="112">
        <f>'[1]Calibración Agricultura-OseMOSY'!BF98/'[1]Calibración Agricultura-OseMOSY'!BF210</f>
        <v>2.9843087129348231</v>
      </c>
      <c r="AV48" s="112">
        <f>'[1]Calibración Agricultura-OseMOSY'!BG98/'[1]Calibración Agricultura-OseMOSY'!BG210</f>
        <v>2.9551337590913773</v>
      </c>
      <c r="AW48" s="112">
        <f>'[1]Calibración Agricultura-OseMOSY'!BH98/'[1]Calibración Agricultura-OseMOSY'!BH210</f>
        <v>2.9266646904147255</v>
      </c>
      <c r="AX48" s="112">
        <f>'[1]Calibración Agricultura-OseMOSY'!BI98/'[1]Calibración Agricultura-OseMOSY'!BI210</f>
        <v>2.8988765367669269</v>
      </c>
      <c r="AY48" s="112">
        <f>'[1]Calibración Agricultura-OseMOSY'!BJ98/'[1]Calibración Agricultura-OseMOSY'!BJ210</f>
        <v>2.871745493185565</v>
      </c>
      <c r="AZ48" s="112">
        <f>'[1]Calibración Agricultura-OseMOSY'!BK98/'[1]Calibración Agricultura-OseMOSY'!BK210</f>
        <v>2.8452488472940414</v>
      </c>
      <c r="BA48" s="112">
        <f>'[1]Calibración Agricultura-OseMOSY'!BL98/'[1]Calibración Agricultura-OseMOSY'!BL210</f>
        <v>2.8193649244926537</v>
      </c>
      <c r="BB48" s="112">
        <f>'[1]Calibración Agricultura-OseMOSY'!BM98/'[1]Calibración Agricultura-OseMOSY'!BM210</f>
        <v>2.7940730261861955</v>
      </c>
      <c r="BC48" s="112"/>
    </row>
    <row r="49" spans="1:73" hidden="1">
      <c r="B49" s="352"/>
      <c r="C49" s="99" t="s">
        <v>98</v>
      </c>
      <c r="D49" s="353"/>
      <c r="E49" s="340"/>
      <c r="F49" s="112">
        <f>'[1]Calibración Agricultura-OseMOSY'!Q99/'[1]Calibración Agricultura-OseMOSY'!Q211</f>
        <v>3.2098021176834997</v>
      </c>
      <c r="G49" s="112">
        <f>'[1]Calibración Agricultura-OseMOSY'!R99/'[1]Calibración Agricultura-OseMOSY'!R211</f>
        <v>2.7385546070991644</v>
      </c>
      <c r="H49" s="112">
        <f>'[1]Calibración Agricultura-OseMOSY'!S99/'[1]Calibración Agricultura-OseMOSY'!S211</f>
        <v>3.6557739979613659</v>
      </c>
      <c r="I49" s="112">
        <f>'[1]Calibración Agricultura-OseMOSY'!T99/'[1]Calibración Agricultura-OseMOSY'!T211</f>
        <v>3.2235155009549876</v>
      </c>
      <c r="J49" s="112">
        <f>'[1]Calibración Agricultura-OseMOSY'!U99/'[1]Calibración Agricultura-OseMOSY'!U211</f>
        <v>3.1348816871350547</v>
      </c>
      <c r="K49" s="112">
        <f>'[1]Calibración Agricultura-OseMOSY'!V99/'[1]Calibración Agricultura-OseMOSY'!V211</f>
        <v>2.9992197461485248</v>
      </c>
      <c r="L49" s="112">
        <f>'[1]Calibración Agricultura-OseMOSY'!W99/'[1]Calibración Agricultura-OseMOSY'!W211</f>
        <v>2.8952410818092496</v>
      </c>
      <c r="M49" s="112">
        <f>'[1]Calibración Agricultura-OseMOSY'!X99/'[1]Calibración Agricultura-OseMOSY'!X211</f>
        <v>2.8323534823587502</v>
      </c>
      <c r="N49" s="112">
        <f>'[1]Calibración Agricultura-OseMOSY'!Y99/'[1]Calibración Agricultura-OseMOSY'!Y211</f>
        <v>2.7639211270733393</v>
      </c>
      <c r="O49" s="112">
        <f>'[1]Calibración Agricultura-OseMOSY'!Z99/'[1]Calibración Agricultura-OseMOSY'!Z211</f>
        <v>2.6652296792378105</v>
      </c>
      <c r="P49" s="112">
        <f>'[1]Calibración Agricultura-OseMOSY'!AA99/'[1]Calibración Agricultura-OseMOSY'!AA211</f>
        <v>2.6031455553958258</v>
      </c>
      <c r="Q49" s="112">
        <f>'[1]Calibración Agricultura-OseMOSY'!AB99/'[1]Calibración Agricultura-OseMOSY'!AB211</f>
        <v>2.5286031434854803</v>
      </c>
      <c r="R49" s="112">
        <f>'[1]Calibración Agricultura-OseMOSY'!AC99/'[1]Calibración Agricultura-OseMOSY'!AC211</f>
        <v>2.4780189009949556</v>
      </c>
      <c r="S49" s="112">
        <f>'[1]Calibración Agricultura-OseMOSY'!AD99/'[1]Calibración Agricultura-OseMOSY'!AD211</f>
        <v>2.4301370931519131</v>
      </c>
      <c r="T49" s="112">
        <f>'[1]Calibración Agricultura-OseMOSY'!AE99/'[1]Calibración Agricultura-OseMOSY'!AE211</f>
        <v>2.4301956030192464</v>
      </c>
      <c r="U49" s="112">
        <f>'[1]Calibración Agricultura-OseMOSY'!AF99/'[1]Calibración Agricultura-OseMOSY'!AF211</f>
        <v>2.4176986624231929</v>
      </c>
      <c r="V49" s="112">
        <f>'[1]Calibración Agricultura-OseMOSY'!AG99/'[1]Calibración Agricultura-OseMOSY'!AG211</f>
        <v>2.3863198941965642</v>
      </c>
      <c r="W49" s="112">
        <f>'[1]Calibración Agricultura-OseMOSY'!AH99/'[1]Calibración Agricultura-OseMOSY'!AH211</f>
        <v>2.4008021107024256</v>
      </c>
      <c r="X49" s="112">
        <f>'[1]Calibración Agricultura-OseMOSY'!AI99/'[1]Calibración Agricultura-OseMOSY'!AI211</f>
        <v>2.4113723280455024</v>
      </c>
      <c r="Y49" s="112">
        <f>'[1]Calibración Agricultura-OseMOSY'!AJ99/'[1]Calibración Agricultura-OseMOSY'!AJ211</f>
        <v>2.4133786369052759</v>
      </c>
      <c r="Z49" s="112">
        <f>'[1]Calibración Agricultura-OseMOSY'!AK99/'[1]Calibración Agricultura-OseMOSY'!AK211</f>
        <v>2.4127557855206496</v>
      </c>
      <c r="AA49" s="112">
        <f>'[1]Calibración Agricultura-OseMOSY'!AL99/'[1]Calibración Agricultura-OseMOSY'!AL211</f>
        <v>2.4102921198438052</v>
      </c>
      <c r="AB49" s="112">
        <f>'[1]Calibración Agricultura-OseMOSY'!AM99/'[1]Calibración Agricultura-OseMOSY'!AM211</f>
        <v>2.4074763406332176</v>
      </c>
      <c r="AC49" s="112">
        <f>'[1]Calibración Agricultura-OseMOSY'!AN99/'[1]Calibración Agricultura-OseMOSY'!AN211</f>
        <v>2.406023421198737</v>
      </c>
      <c r="AD49" s="112">
        <f>'[1]Calibración Agricultura-OseMOSY'!AO99/'[1]Calibración Agricultura-OseMOSY'!AO211</f>
        <v>2.4088646736935297</v>
      </c>
      <c r="AE49" s="112">
        <f>'[1]Calibración Agricultura-OseMOSY'!AP99/'[1]Calibración Agricultura-OseMOSY'!AP211</f>
        <v>2.4100205601805444</v>
      </c>
      <c r="AF49" s="112">
        <f>'[1]Calibración Agricultura-OseMOSY'!AQ99/'[1]Calibración Agricultura-OseMOSY'!AQ211</f>
        <v>2.4098275736260457</v>
      </c>
      <c r="AG49" s="112">
        <f>'[1]Calibración Agricultura-OseMOSY'!AR99/'[1]Calibración Agricultura-OseMOSY'!AR211</f>
        <v>2.4093213105045241</v>
      </c>
      <c r="AH49" s="112">
        <f>'[1]Calibración Agricultura-OseMOSY'!AS99/'[1]Calibración Agricultura-OseMOSY'!AS211</f>
        <v>2.4088314848954067</v>
      </c>
      <c r="AI49" s="112">
        <f>'[1]Calibración Agricultura-OseMOSY'!AT99/'[1]Calibración Agricultura-OseMOSY'!AT211</f>
        <v>2.4086229138971333</v>
      </c>
      <c r="AJ49" s="112">
        <f>'[1]Calibración Agricultura-OseMOSY'!AU99/'[1]Calibración Agricultura-OseMOSY'!AU211</f>
        <v>2.408786761186271</v>
      </c>
      <c r="AK49" s="112">
        <f>'[1]Calibración Agricultura-OseMOSY'!AV99/'[1]Calibración Agricultura-OseMOSY'!AV211</f>
        <v>2.4091820627585179</v>
      </c>
      <c r="AL49" s="112">
        <f>'[1]Calibración Agricultura-OseMOSY'!AW99/'[1]Calibración Agricultura-OseMOSY'!AW211</f>
        <v>2.4092274355635679</v>
      </c>
      <c r="AM49" s="112">
        <f>'[1]Calibración Agricultura-OseMOSY'!AX99/'[1]Calibración Agricultura-OseMOSY'!AX211</f>
        <v>2.4091141685332635</v>
      </c>
      <c r="AN49" s="112">
        <f>'[1]Calibración Agricultura-OseMOSY'!AY99/'[1]Calibración Agricultura-OseMOSY'!AY211</f>
        <v>2.4090122775165157</v>
      </c>
      <c r="AO49" s="112">
        <f>'[1]Calibración Agricultura-OseMOSY'!AZ99/'[1]Calibración Agricultura-OseMOSY'!AZ211</f>
        <v>2.4089681345147724</v>
      </c>
      <c r="AP49" s="112">
        <f>'[1]Calibración Agricultura-OseMOSY'!BA99/'[1]Calibración Agricultura-OseMOSY'!BA211</f>
        <v>2.4089876624817497</v>
      </c>
      <c r="AQ49" s="112">
        <f>'[1]Calibración Agricultura-OseMOSY'!BB99/'[1]Calibración Agricultura-OseMOSY'!BB211</f>
        <v>2.4090397807393327</v>
      </c>
      <c r="AR49" s="112">
        <f>'[1]Calibración Agricultura-OseMOSY'!BC99/'[1]Calibración Agricultura-OseMOSY'!BC211</f>
        <v>2.4090759285516299</v>
      </c>
      <c r="AS49" s="112">
        <f>'[1]Calibración Agricultura-OseMOSY'!BD99/'[1]Calibración Agricultura-OseMOSY'!BD211</f>
        <v>2.4090607658977938</v>
      </c>
      <c r="AT49" s="112">
        <f>'[1]Calibración Agricultura-OseMOSY'!BE99/'[1]Calibración Agricultura-OseMOSY'!BE211</f>
        <v>2.4090369582595113</v>
      </c>
      <c r="AU49" s="112">
        <f>'[1]Calibración Agricultura-OseMOSY'!BF99/'[1]Calibración Agricultura-OseMOSY'!BF211</f>
        <v>2.409025929522933</v>
      </c>
      <c r="AV49" s="112">
        <f>'[1]Calibración Agricultura-OseMOSY'!BG99/'[1]Calibración Agricultura-OseMOSY'!BG211</f>
        <v>2.4090278798349618</v>
      </c>
      <c r="AW49" s="112">
        <f>'[1]Calibración Agricultura-OseMOSY'!BH99/'[1]Calibración Agricultura-OseMOSY'!BH211</f>
        <v>2.4090364146782082</v>
      </c>
      <c r="AX49" s="112">
        <f>'[1]Calibración Agricultura-OseMOSY'!BI99/'[1]Calibración Agricultura-OseMOSY'!BI211</f>
        <v>2.4090433793409409</v>
      </c>
      <c r="AY49" s="112">
        <f>'[1]Calibración Agricultura-OseMOSY'!BJ99/'[1]Calibración Agricultura-OseMOSY'!BJ211</f>
        <v>2.4090438935878735</v>
      </c>
      <c r="AZ49" s="112">
        <f>'[1]Calibración Agricultura-OseMOSY'!BK99/'[1]Calibración Agricultura-OseMOSY'!BK211</f>
        <v>2.4090393173398601</v>
      </c>
      <c r="BA49" s="112">
        <f>'[1]Calibración Agricultura-OseMOSY'!BL99/'[1]Calibración Agricultura-OseMOSY'!BL211</f>
        <v>2.4090362532386225</v>
      </c>
      <c r="BB49" s="112">
        <f>'[1]Calibración Agricultura-OseMOSY'!BM99/'[1]Calibración Agricultura-OseMOSY'!BM211</f>
        <v>2.4090361524555806</v>
      </c>
      <c r="BC49" s="112"/>
    </row>
    <row r="50" spans="1:73" hidden="1">
      <c r="B50" s="352"/>
      <c r="C50" s="99" t="s">
        <v>99</v>
      </c>
      <c r="D50" s="353"/>
      <c r="E50" s="340"/>
      <c r="F50" s="112">
        <f>'[1]Calibración Agricultura-OseMOSY'!Q100/'[1]Calibración Agricultura-OseMOSY'!Q212</f>
        <v>0.4330198429261099</v>
      </c>
      <c r="G50" s="112">
        <f>'[1]Calibración Agricultura-OseMOSY'!R100/'[1]Calibración Agricultura-OseMOSY'!R212</f>
        <v>0.43159295067690051</v>
      </c>
      <c r="H50" s="112">
        <f>'[1]Calibración Agricultura-OseMOSY'!S100/'[1]Calibración Agricultura-OseMOSY'!S212</f>
        <v>0.44668832608402792</v>
      </c>
      <c r="I50" s="112">
        <f>'[1]Calibración Agricultura-OseMOSY'!T100/'[1]Calibración Agricultura-OseMOSY'!T212</f>
        <v>0.39374704377457254</v>
      </c>
      <c r="J50" s="112">
        <f>'[1]Calibración Agricultura-OseMOSY'!U100/'[1]Calibración Agricultura-OseMOSY'!U212</f>
        <v>0.38504937039863518</v>
      </c>
      <c r="K50" s="112">
        <f>'[1]Calibración Agricultura-OseMOSY'!V100/'[1]Calibración Agricultura-OseMOSY'!V212</f>
        <v>0.34862724186607669</v>
      </c>
      <c r="L50" s="112">
        <f>'[1]Calibración Agricultura-OseMOSY'!W100/'[1]Calibración Agricultura-OseMOSY'!W212</f>
        <v>0.32064266295574728</v>
      </c>
      <c r="M50" s="112">
        <f>'[1]Calibración Agricultura-OseMOSY'!X100/'[1]Calibración Agricultura-OseMOSY'!X212</f>
        <v>0.29691616883451533</v>
      </c>
      <c r="N50" s="112">
        <f>'[1]Calibración Agricultura-OseMOSY'!Y100/'[1]Calibración Agricultura-OseMOSY'!Y212</f>
        <v>0.25845119379971715</v>
      </c>
      <c r="O50" s="112">
        <f>'[1]Calibración Agricultura-OseMOSY'!Z100/'[1]Calibración Agricultura-OseMOSY'!Z212</f>
        <v>0.27763515588733823</v>
      </c>
      <c r="P50" s="112">
        <f>'[1]Calibración Agricultura-OseMOSY'!AA100/'[1]Calibración Agricultura-OseMOSY'!AA212</f>
        <v>0.25155961573165841</v>
      </c>
      <c r="Q50" s="112">
        <f>'[1]Calibración Agricultura-OseMOSY'!AB100/'[1]Calibración Agricultura-OseMOSY'!AB212</f>
        <v>0.23092592955901015</v>
      </c>
      <c r="R50" s="112">
        <f>'[1]Calibración Agricultura-OseMOSY'!AC100/'[1]Calibración Agricultura-OseMOSY'!AC212</f>
        <v>0.21381498005782618</v>
      </c>
      <c r="S50" s="112">
        <f>'[1]Calibración Agricultura-OseMOSY'!AD100/'[1]Calibración Agricultura-OseMOSY'!AD212</f>
        <v>0.20067573170378139</v>
      </c>
      <c r="T50" s="112">
        <f>'[1]Calibración Agricultura-OseMOSY'!AE100/'[1]Calibración Agricultura-OseMOSY'!AE212</f>
        <v>0.19157143607023563</v>
      </c>
      <c r="U50" s="112">
        <f>'[1]Calibración Agricultura-OseMOSY'!AF100/'[1]Calibración Agricultura-OseMOSY'!AF212</f>
        <v>0.17737226824853278</v>
      </c>
      <c r="V50" s="112">
        <f>'[1]Calibración Agricultura-OseMOSY'!AG100/'[1]Calibración Agricultura-OseMOSY'!AG212</f>
        <v>0.16493137792091275</v>
      </c>
      <c r="W50" s="112">
        <f>'[1]Calibración Agricultura-OseMOSY'!AH100/'[1]Calibración Agricultura-OseMOSY'!AH212</f>
        <v>0.15429686930859524</v>
      </c>
      <c r="X50" s="112">
        <f>'[1]Calibración Agricultura-OseMOSY'!AI100/'[1]Calibración Agricultura-OseMOSY'!AI212</f>
        <v>0.14463062146610195</v>
      </c>
      <c r="Y50" s="112">
        <f>'[1]Calibración Agricultura-OseMOSY'!AJ100/'[1]Calibración Agricultura-OseMOSY'!AJ212</f>
        <v>0.13548931101606349</v>
      </c>
      <c r="Z50" s="112">
        <f>'[1]Calibración Agricultura-OseMOSY'!AK100/'[1]Calibración Agricultura-OseMOSY'!AK212</f>
        <v>0.12643113661062405</v>
      </c>
      <c r="AA50" s="112">
        <f>'[1]Calibración Agricultura-OseMOSY'!AL100/'[1]Calibración Agricultura-OseMOSY'!AL212</f>
        <v>0.11814050893937304</v>
      </c>
      <c r="AB50" s="112">
        <f>'[1]Calibración Agricultura-OseMOSY'!AM100/'[1]Calibración Agricultura-OseMOSY'!AM212</f>
        <v>0.11047138734438075</v>
      </c>
      <c r="AC50" s="112">
        <f>'[1]Calibración Agricultura-OseMOSY'!AN100/'[1]Calibración Agricultura-OseMOSY'!AN212</f>
        <v>0.1033127709629886</v>
      </c>
      <c r="AD50" s="112">
        <f>'[1]Calibración Agricultura-OseMOSY'!AO100/'[1]Calibración Agricultura-OseMOSY'!AO212</f>
        <v>9.6595293092409801E-2</v>
      </c>
      <c r="AE50" s="112">
        <f>'[1]Calibración Agricultura-OseMOSY'!AP100/'[1]Calibración Agricultura-OseMOSY'!AP212</f>
        <v>9.0274833666244364E-2</v>
      </c>
      <c r="AF50" s="112">
        <f>'[1]Calibración Agricultura-OseMOSY'!AQ100/'[1]Calibración Agricultura-OseMOSY'!AQ212</f>
        <v>8.4389925029880214E-2</v>
      </c>
      <c r="AG50" s="112">
        <f>'[1]Calibración Agricultura-OseMOSY'!AR100/'[1]Calibración Agricultura-OseMOSY'!AR212</f>
        <v>7.8893640001646989E-2</v>
      </c>
      <c r="AH50" s="112">
        <f>'[1]Calibración Agricultura-OseMOSY'!AS100/'[1]Calibración Agricultura-OseMOSY'!AS212</f>
        <v>7.375118620645707E-2</v>
      </c>
      <c r="AI50" s="112">
        <f>'[1]Calibración Agricultura-OseMOSY'!AT100/'[1]Calibración Agricultura-OseMOSY'!AT212</f>
        <v>7.0324557048893455E-2</v>
      </c>
      <c r="AJ50" s="112">
        <f>'[1]Calibración Agricultura-OseMOSY'!AU100/'[1]Calibración Agricultura-OseMOSY'!AU212</f>
        <v>6.6915922325861452E-2</v>
      </c>
      <c r="AK50" s="112">
        <f>'[1]Calibración Agricultura-OseMOSY'!AV100/'[1]Calibración Agricultura-OseMOSY'!AV212</f>
        <v>6.3653047458118367E-2</v>
      </c>
      <c r="AL50" s="112">
        <f>'[1]Calibración Agricultura-OseMOSY'!AW100/'[1]Calibración Agricultura-OseMOSY'!AW212</f>
        <v>6.0563366433471294E-2</v>
      </c>
      <c r="AM50" s="112">
        <f>'[1]Calibración Agricultura-OseMOSY'!AX100/'[1]Calibración Agricultura-OseMOSY'!AX212</f>
        <v>5.7614570500071925E-2</v>
      </c>
      <c r="AN50" s="112">
        <f>'[1]Calibración Agricultura-OseMOSY'!AY100/'[1]Calibración Agricultura-OseMOSY'!AY212</f>
        <v>5.4818242135006391E-2</v>
      </c>
      <c r="AO50" s="112">
        <f>'[1]Calibración Agricultura-OseMOSY'!AZ100/'[1]Calibración Agricultura-OseMOSY'!AZ212</f>
        <v>5.2112944712505743E-2</v>
      </c>
      <c r="AP50" s="112">
        <f>'[1]Calibración Agricultura-OseMOSY'!BA100/'[1]Calibración Agricultura-OseMOSY'!BA212</f>
        <v>4.9534824373015686E-2</v>
      </c>
      <c r="AQ50" s="112">
        <f>'[1]Calibración Agricultura-OseMOSY'!BB100/'[1]Calibración Agricultura-OseMOSY'!BB212</f>
        <v>4.7077983329562867E-2</v>
      </c>
      <c r="AR50" s="112">
        <f>'[1]Calibración Agricultura-OseMOSY'!BC100/'[1]Calibración Agricultura-OseMOSY'!BC212</f>
        <v>4.4733789158070351E-2</v>
      </c>
      <c r="AS50" s="112">
        <f>'[1]Calibración Agricultura-OseMOSY'!BD100/'[1]Calibración Agricultura-OseMOSY'!BD212</f>
        <v>4.2494911884577997E-2</v>
      </c>
      <c r="AT50" s="112">
        <f>'[1]Calibración Agricultura-OseMOSY'!BE100/'[1]Calibración Agricultura-OseMOSY'!BE212</f>
        <v>4.0359283693628997E-2</v>
      </c>
      <c r="AU50" s="112">
        <f>'[1]Calibración Agricultura-OseMOSY'!BF100/'[1]Calibración Agricultura-OseMOSY'!BF212</f>
        <v>3.8323470709799412E-2</v>
      </c>
      <c r="AV50" s="112">
        <f>'[1]Calibración Agricultura-OseMOSY'!BG100/'[1]Calibración Agricultura-OseMOSY'!BG212</f>
        <v>3.6383489457950613E-2</v>
      </c>
      <c r="AW50" s="112">
        <f>'[1]Calibración Agricultura-OseMOSY'!BH100/'[1]Calibración Agricultura-OseMOSY'!BH212</f>
        <v>3.4533857826029357E-2</v>
      </c>
      <c r="AX50" s="112">
        <f>'[1]Calibración Agricultura-OseMOSY'!BI100/'[1]Calibración Agricultura-OseMOSY'!BI212</f>
        <v>3.2770892281699618E-2</v>
      </c>
      <c r="AY50" s="112">
        <f>'[1]Calibración Agricultura-OseMOSY'!BJ100/'[1]Calibración Agricultura-OseMOSY'!BJ212</f>
        <v>3.1090491277909884E-2</v>
      </c>
      <c r="AZ50" s="112">
        <f>'[1]Calibración Agricultura-OseMOSY'!BK100/'[1]Calibración Agricultura-OseMOSY'!BK212</f>
        <v>2.9490246566905381E-2</v>
      </c>
      <c r="BA50" s="112">
        <f>'[1]Calibración Agricultura-OseMOSY'!BL100/'[1]Calibración Agricultura-OseMOSY'!BL212</f>
        <v>2.7966504111753426E-2</v>
      </c>
      <c r="BB50" s="112">
        <f>'[1]Calibración Agricultura-OseMOSY'!BM100/'[1]Calibración Agricultura-OseMOSY'!BM212</f>
        <v>2.651580227932655E-2</v>
      </c>
      <c r="BC50" s="112"/>
    </row>
    <row r="51" spans="1:73" hidden="1">
      <c r="B51" s="352"/>
      <c r="C51" s="99" t="s">
        <v>100</v>
      </c>
      <c r="D51" s="353"/>
      <c r="E51" s="340"/>
      <c r="F51" s="112">
        <f>'[1]Calibración Agricultura-OseMOSY'!Q101/'[1]Calibración Agricultura-OseMOSY'!Q213</f>
        <v>0.99800993647693625</v>
      </c>
      <c r="G51" s="112">
        <f>'[1]Calibración Agricultura-OseMOSY'!R101/'[1]Calibración Agricultura-OseMOSY'!R213</f>
        <v>0.99796766718262742</v>
      </c>
      <c r="H51" s="112">
        <f>'[1]Calibración Agricultura-OseMOSY'!S101/'[1]Calibración Agricultura-OseMOSY'!S213</f>
        <v>0.99815717659247238</v>
      </c>
      <c r="I51" s="112">
        <f>'[1]Calibración Agricultura-OseMOSY'!T101/'[1]Calibración Agricultura-OseMOSY'!T213</f>
        <v>0.99759692367581976</v>
      </c>
      <c r="J51" s="112">
        <f>'[1]Calibración Agricultura-OseMOSY'!U101/'[1]Calibración Agricultura-OseMOSY'!U213</f>
        <v>0.99754914168332465</v>
      </c>
      <c r="K51" s="112">
        <f>'[1]Calibración Agricultura-OseMOSY'!V101/'[1]Calibración Agricultura-OseMOSY'!V213</f>
        <v>0.99755158654092679</v>
      </c>
      <c r="L51" s="112">
        <f>'[1]Calibración Agricultura-OseMOSY'!W101/'[1]Calibración Agricultura-OseMOSY'!W213</f>
        <v>0.99755402896563738</v>
      </c>
      <c r="M51" s="112">
        <f>'[1]Calibración Agricultura-OseMOSY'!X101/'[1]Calibración Agricultura-OseMOSY'!X213</f>
        <v>0.99755646895986561</v>
      </c>
      <c r="N51" s="112">
        <f>'[1]Calibración Agricultura-OseMOSY'!Y101/'[1]Calibración Agricultura-OseMOSY'!Y213</f>
        <v>0.9975589065260182</v>
      </c>
      <c r="O51" s="112">
        <f>'[1]Calibración Agricultura-OseMOSY'!Z101/'[1]Calibración Agricultura-OseMOSY'!Z213</f>
        <v>0.99756134166649924</v>
      </c>
      <c r="P51" s="112">
        <f>'[1]Calibración Agricultura-OseMOSY'!AA101/'[1]Calibración Agricultura-OseMOSY'!AA213</f>
        <v>0.9975637743837108</v>
      </c>
      <c r="Q51" s="112">
        <f>'[1]Calibración Agricultura-OseMOSY'!AB101/'[1]Calibración Agricultura-OseMOSY'!AB213</f>
        <v>0.99756620468005264</v>
      </c>
      <c r="R51" s="112">
        <f>'[1]Calibración Agricultura-OseMOSY'!AC101/'[1]Calibración Agricultura-OseMOSY'!AC213</f>
        <v>0.99756863255792172</v>
      </c>
      <c r="S51" s="112">
        <f>'[1]Calibración Agricultura-OseMOSY'!AD101/'[1]Calibración Agricultura-OseMOSY'!AD213</f>
        <v>0.99757105801971335</v>
      </c>
      <c r="T51" s="112">
        <f>'[1]Calibración Agricultura-OseMOSY'!AE101/'[1]Calibración Agricultura-OseMOSY'!AE213</f>
        <v>0.99757348106782007</v>
      </c>
      <c r="U51" s="112">
        <f>'[1]Calibración Agricultura-OseMOSY'!AF101/'[1]Calibración Agricultura-OseMOSY'!AF213</f>
        <v>0.99757590170463184</v>
      </c>
      <c r="V51" s="112">
        <f>'[1]Calibración Agricultura-OseMOSY'!AG101/'[1]Calibración Agricultura-OseMOSY'!AG213</f>
        <v>0.99757831993253665</v>
      </c>
      <c r="W51" s="112">
        <f>'[1]Calibración Agricultura-OseMOSY'!AH101/'[1]Calibración Agricultura-OseMOSY'!AH213</f>
        <v>0.99758073575392003</v>
      </c>
      <c r="X51" s="112">
        <f>'[1]Calibración Agricultura-OseMOSY'!AI101/'[1]Calibración Agricultura-OseMOSY'!AI213</f>
        <v>0.99758314917116542</v>
      </c>
      <c r="Y51" s="112">
        <f>'[1]Calibración Agricultura-OseMOSY'!AJ101/'[1]Calibración Agricultura-OseMOSY'!AJ213</f>
        <v>0.99758556018665323</v>
      </c>
      <c r="Z51" s="112">
        <f>'[1]Calibración Agricultura-OseMOSY'!AK101/'[1]Calibración Agricultura-OseMOSY'!AK213</f>
        <v>0.99758796880276246</v>
      </c>
      <c r="AA51" s="112">
        <f>'[1]Calibración Agricultura-OseMOSY'!AL101/'[1]Calibración Agricultura-OseMOSY'!AL213</f>
        <v>0.9975903750218692</v>
      </c>
      <c r="AB51" s="112">
        <f>'[1]Calibración Agricultura-OseMOSY'!AM101/'[1]Calibración Agricultura-OseMOSY'!AM213</f>
        <v>0.99759277884634701</v>
      </c>
      <c r="AC51" s="112">
        <f>'[1]Calibración Agricultura-OseMOSY'!AN101/'[1]Calibración Agricultura-OseMOSY'!AN213</f>
        <v>0.99759518027856786</v>
      </c>
      <c r="AD51" s="112">
        <f>'[1]Calibración Agricultura-OseMOSY'!AO101/'[1]Calibración Agricultura-OseMOSY'!AO213</f>
        <v>0.99759757932090054</v>
      </c>
      <c r="AE51" s="112">
        <f>'[1]Calibración Agricultura-OseMOSY'!AP101/'[1]Calibración Agricultura-OseMOSY'!AP213</f>
        <v>0.99759997597571248</v>
      </c>
      <c r="AF51" s="112">
        <f>'[1]Calibración Agricultura-OseMOSY'!AQ101/'[1]Calibración Agricultura-OseMOSY'!AQ213</f>
        <v>0.99760237024536758</v>
      </c>
      <c r="AG51" s="112">
        <f>'[1]Calibración Agricultura-OseMOSY'!AR101/'[1]Calibración Agricultura-OseMOSY'!AR213</f>
        <v>0.99760476213222871</v>
      </c>
      <c r="AH51" s="112">
        <f>'[1]Calibración Agricultura-OseMOSY'!AS101/'[1]Calibración Agricultura-OseMOSY'!AS213</f>
        <v>0.99760715163865543</v>
      </c>
      <c r="AI51" s="112">
        <f>'[1]Calibración Agricultura-OseMOSY'!AT101/'[1]Calibración Agricultura-OseMOSY'!AT213</f>
        <v>0.99760953876700553</v>
      </c>
      <c r="AJ51" s="112">
        <f>'[1]Calibración Agricultura-OseMOSY'!AU101/'[1]Calibración Agricultura-OseMOSY'!AU213</f>
        <v>0.99761192351963435</v>
      </c>
      <c r="AK51" s="112">
        <f>'[1]Calibración Agricultura-OseMOSY'!AV101/'[1]Calibración Agricultura-OseMOSY'!AV213</f>
        <v>0.99761430589889466</v>
      </c>
      <c r="AL51" s="112">
        <f>'[1]Calibración Agricultura-OseMOSY'!AW101/'[1]Calibración Agricultura-OseMOSY'!AW213</f>
        <v>0.99761668590713737</v>
      </c>
      <c r="AM51" s="112">
        <f>'[1]Calibración Agricultura-OseMOSY'!AX101/'[1]Calibración Agricultura-OseMOSY'!AX213</f>
        <v>0.99761906354671093</v>
      </c>
      <c r="AN51" s="112">
        <f>'[1]Calibración Agricultura-OseMOSY'!AY101/'[1]Calibración Agricultura-OseMOSY'!AY213</f>
        <v>0.99762143881996124</v>
      </c>
      <c r="AO51" s="112">
        <f>'[1]Calibración Agricultura-OseMOSY'!AZ101/'[1]Calibración Agricultura-OseMOSY'!AZ213</f>
        <v>0.99762381172923198</v>
      </c>
      <c r="AP51" s="112">
        <f>'[1]Calibración Agricultura-OseMOSY'!BA101/'[1]Calibración Agricultura-OseMOSY'!BA213</f>
        <v>0.99762618227686495</v>
      </c>
      <c r="AQ51" s="112">
        <f>'[1]Calibración Agricultura-OseMOSY'!BB101/'[1]Calibración Agricultura-OseMOSY'!BB213</f>
        <v>0.99762855046519916</v>
      </c>
      <c r="AR51" s="112">
        <f>'[1]Calibración Agricultura-OseMOSY'!BC101/'[1]Calibración Agricultura-OseMOSY'!BC213</f>
        <v>0.99763091629657141</v>
      </c>
      <c r="AS51" s="112">
        <f>'[1]Calibración Agricultura-OseMOSY'!BD101/'[1]Calibración Agricultura-OseMOSY'!BD213</f>
        <v>0.99763327977331662</v>
      </c>
      <c r="AT51" s="112">
        <f>'[1]Calibración Agricultura-OseMOSY'!BE101/'[1]Calibración Agricultura-OseMOSY'!BE213</f>
        <v>0.9976356408977668</v>
      </c>
      <c r="AU51" s="112">
        <f>'[1]Calibración Agricultura-OseMOSY'!BF101/'[1]Calibración Agricultura-OseMOSY'!BF213</f>
        <v>0.99763799967225208</v>
      </c>
      <c r="AV51" s="112">
        <f>'[1]Calibración Agricultura-OseMOSY'!BG101/'[1]Calibración Agricultura-OseMOSY'!BG213</f>
        <v>0.99764035609910007</v>
      </c>
      <c r="AW51" s="112">
        <f>'[1]Calibración Agricultura-OseMOSY'!BH101/'[1]Calibración Agricultura-OseMOSY'!BH213</f>
        <v>0.99764271018063633</v>
      </c>
      <c r="AX51" s="112">
        <f>'[1]Calibración Agricultura-OseMOSY'!BI101/'[1]Calibración Agricultura-OseMOSY'!BI213</f>
        <v>0.99764506191918423</v>
      </c>
      <c r="AY51" s="112">
        <f>'[1]Calibración Agricultura-OseMOSY'!BJ101/'[1]Calibración Agricultura-OseMOSY'!BJ213</f>
        <v>0.99764741131706447</v>
      </c>
      <c r="AZ51" s="112">
        <f>'[1]Calibración Agricultura-OseMOSY'!BK101/'[1]Calibración Agricultura-OseMOSY'!BK213</f>
        <v>0.99764975837659553</v>
      </c>
      <c r="BA51" s="112">
        <f>'[1]Calibración Agricultura-OseMOSY'!BL101/'[1]Calibración Agricultura-OseMOSY'!BL213</f>
        <v>0.99765210310009389</v>
      </c>
      <c r="BB51" s="112">
        <f>'[1]Calibración Agricultura-OseMOSY'!BM101/'[1]Calibración Agricultura-OseMOSY'!BM213</f>
        <v>0.9976544454898737</v>
      </c>
      <c r="BC51" s="112"/>
    </row>
    <row r="52" spans="1:73" hidden="1">
      <c r="B52" s="352"/>
      <c r="C52" s="99" t="s">
        <v>101</v>
      </c>
      <c r="D52" s="353"/>
      <c r="E52" s="340"/>
      <c r="F52" s="112">
        <f>'[1]Calibración Agricultura-OseMOSY'!Q102/'[1]Calibración Agricultura-OseMOSY'!Q214</f>
        <v>0.96868680381906702</v>
      </c>
      <c r="G52" s="112">
        <f>'[1]Calibración Agricultura-OseMOSY'!R102/'[1]Calibración Agricultura-OseMOSY'!R214</f>
        <v>0.96934970456791281</v>
      </c>
      <c r="H52" s="112">
        <f>'[1]Calibración Agricultura-OseMOSY'!S102/'[1]Calibración Agricultura-OseMOSY'!S214</f>
        <v>0.96922940351455178</v>
      </c>
      <c r="I52" s="112">
        <f>'[1]Calibración Agricultura-OseMOSY'!T102/'[1]Calibración Agricultura-OseMOSY'!T214</f>
        <v>0.96510874717207618</v>
      </c>
      <c r="J52" s="112">
        <f>'[1]Calibración Agricultura-OseMOSY'!U102/'[1]Calibración Agricultura-OseMOSY'!U214</f>
        <v>0.96273143005731243</v>
      </c>
      <c r="K52" s="112">
        <f>'[1]Calibración Agricultura-OseMOSY'!V102/'[1]Calibración Agricultura-OseMOSY'!V214</f>
        <v>0.95832470311137807</v>
      </c>
      <c r="L52" s="112">
        <f>'[1]Calibración Agricultura-OseMOSY'!W102/'[1]Calibración Agricultura-OseMOSY'!W214</f>
        <v>0.95420204689640942</v>
      </c>
      <c r="M52" s="112">
        <f>'[1]Calibración Agricultura-OseMOSY'!X102/'[1]Calibración Agricultura-OseMOSY'!X214</f>
        <v>0.95016897858606364</v>
      </c>
      <c r="N52" s="112">
        <f>'[1]Calibración Agricultura-OseMOSY'!Y102/'[1]Calibración Agricultura-OseMOSY'!Y214</f>
        <v>0.94608650490964408</v>
      </c>
      <c r="O52" s="112">
        <f>'[1]Calibración Agricultura-OseMOSY'!Z102/'[1]Calibración Agricultura-OseMOSY'!Z214</f>
        <v>0.9541487951472496</v>
      </c>
      <c r="P52" s="112">
        <f>'[1]Calibración Agricultura-OseMOSY'!AA102/'[1]Calibración Agricultura-OseMOSY'!AA214</f>
        <v>0.95247981142874139</v>
      </c>
      <c r="Q52" s="112">
        <f>'[1]Calibración Agricultura-OseMOSY'!AB102/'[1]Calibración Agricultura-OseMOSY'!AB214</f>
        <v>0.95137518115735831</v>
      </c>
      <c r="R52" s="112">
        <f>'[1]Calibración Agricultura-OseMOSY'!AC102/'[1]Calibración Agricultura-OseMOSY'!AC214</f>
        <v>0.9508326045899117</v>
      </c>
      <c r="S52" s="112">
        <f>'[1]Calibración Agricultura-OseMOSY'!AD102/'[1]Calibración Agricultura-OseMOSY'!AD214</f>
        <v>0.95099026858217794</v>
      </c>
      <c r="T52" s="112">
        <f>'[1]Calibración Agricultura-OseMOSY'!AE102/'[1]Calibración Agricultura-OseMOSY'!AE214</f>
        <v>0.95200962491672514</v>
      </c>
      <c r="U52" s="112">
        <f>'[1]Calibración Agricultura-OseMOSY'!AF102/'[1]Calibración Agricultura-OseMOSY'!AF214</f>
        <v>0.95155056472511745</v>
      </c>
      <c r="V52" s="112">
        <f>'[1]Calibración Agricultura-OseMOSY'!AG102/'[1]Calibración Agricultura-OseMOSY'!AG214</f>
        <v>0.95132626668965325</v>
      </c>
      <c r="W52" s="112">
        <f>'[1]Calibración Agricultura-OseMOSY'!AH102/'[1]Calibración Agricultura-OseMOSY'!AH214</f>
        <v>0.95132963083078059</v>
      </c>
      <c r="X52" s="112">
        <f>'[1]Calibración Agricultura-OseMOSY'!AI102/'[1]Calibración Agricultura-OseMOSY'!AI214</f>
        <v>0.95143996222510518</v>
      </c>
      <c r="Y52" s="112">
        <f>'[1]Calibración Agricultura-OseMOSY'!AJ102/'[1]Calibración Agricultura-OseMOSY'!AJ214</f>
        <v>0.95153439535954687</v>
      </c>
      <c r="Z52" s="112">
        <f>'[1]Calibración Agricultura-OseMOSY'!AK102/'[1]Calibración Agricultura-OseMOSY'!AK214</f>
        <v>0.9514415099762642</v>
      </c>
      <c r="AA52" s="112">
        <f>'[1]Calibración Agricultura-OseMOSY'!AL102/'[1]Calibración Agricultura-OseMOSY'!AL214</f>
        <v>0.9514185559482794</v>
      </c>
      <c r="AB52" s="112">
        <f>'[1]Calibración Agricultura-OseMOSY'!AM102/'[1]Calibración Agricultura-OseMOSY'!AM214</f>
        <v>0.95143106911037767</v>
      </c>
      <c r="AC52" s="112">
        <f>'[1]Calibración Agricultura-OseMOSY'!AN102/'[1]Calibración Agricultura-OseMOSY'!AN214</f>
        <v>0.95144918684810587</v>
      </c>
      <c r="AD52" s="112">
        <f>'[1]Calibración Agricultura-OseMOSY'!AO102/'[1]Calibración Agricultura-OseMOSY'!AO214</f>
        <v>0.95145407389841941</v>
      </c>
      <c r="AE52" s="112">
        <f>'[1]Calibración Agricultura-OseMOSY'!AP102/'[1]Calibración Agricultura-OseMOSY'!AP214</f>
        <v>0.95143960930489679</v>
      </c>
      <c r="AF52" s="112">
        <f>'[1]Calibración Agricultura-OseMOSY'!AQ102/'[1]Calibración Agricultura-OseMOSY'!AQ214</f>
        <v>0.95143950355597173</v>
      </c>
      <c r="AG52" s="112">
        <f>'[1]Calibración Agricultura-OseMOSY'!AR102/'[1]Calibración Agricultura-OseMOSY'!AR214</f>
        <v>0.95144337212485397</v>
      </c>
      <c r="AH52" s="112">
        <f>'[1]Calibración Agricultura-OseMOSY'!AS102/'[1]Calibración Agricultura-OseMOSY'!AS214</f>
        <v>0.95144516531752388</v>
      </c>
      <c r="AI52" s="112">
        <f>'[1]Calibración Agricultura-OseMOSY'!AT102/'[1]Calibración Agricultura-OseMOSY'!AT214</f>
        <v>0.95144376195359059</v>
      </c>
      <c r="AJ52" s="112">
        <f>'[1]Calibración Agricultura-OseMOSY'!AU102/'[1]Calibración Agricultura-OseMOSY'!AU214</f>
        <v>0.95144186451472657</v>
      </c>
      <c r="AK52" s="112">
        <f>'[1]Calibración Agricultura-OseMOSY'!AV102/'[1]Calibración Agricultura-OseMOSY'!AV214</f>
        <v>0.95144281439616529</v>
      </c>
      <c r="AL52" s="112">
        <f>'[1]Calibración Agricultura-OseMOSY'!AW102/'[1]Calibración Agricultura-OseMOSY'!AW214</f>
        <v>0.95144361209083872</v>
      </c>
      <c r="AM52" s="112">
        <f>'[1]Calibración Agricultura-OseMOSY'!AX102/'[1]Calibración Agricultura-OseMOSY'!AX214</f>
        <v>0.95144358667026052</v>
      </c>
      <c r="AN52" s="112">
        <f>'[1]Calibración Agricultura-OseMOSY'!AY102/'[1]Calibración Agricultura-OseMOSY'!AY214</f>
        <v>0.95144314784194217</v>
      </c>
      <c r="AO52" s="112">
        <f>'[1]Calibración Agricultura-OseMOSY'!AZ102/'[1]Calibración Agricultura-OseMOSY'!AZ214</f>
        <v>0.95144293020077919</v>
      </c>
      <c r="AP52" s="112">
        <f>'[1]Calibración Agricultura-OseMOSY'!BA102/'[1]Calibración Agricultura-OseMOSY'!BA214</f>
        <v>0.95144313032304884</v>
      </c>
      <c r="AQ52" s="112">
        <f>'[1]Calibración Agricultura-OseMOSY'!BB102/'[1]Calibración Agricultura-OseMOSY'!BB214</f>
        <v>0.95144326421402348</v>
      </c>
      <c r="AR52" s="112">
        <f>'[1]Calibración Agricultura-OseMOSY'!BC102/'[1]Calibración Agricultura-OseMOSY'!BC214</f>
        <v>0.95144325188451928</v>
      </c>
      <c r="AS52" s="112">
        <f>'[1]Calibración Agricultura-OseMOSY'!BD102/'[1]Calibración Agricultura-OseMOSY'!BD214</f>
        <v>0.95144317908850629</v>
      </c>
      <c r="AT52" s="112">
        <f>'[1]Calibración Agricultura-OseMOSY'!BE102/'[1]Calibración Agricultura-OseMOSY'!BE214</f>
        <v>0.95144315930426138</v>
      </c>
      <c r="AU52" s="112">
        <f>'[1]Calibración Agricultura-OseMOSY'!BF102/'[1]Calibración Agricultura-OseMOSY'!BF214</f>
        <v>0.95144318586000654</v>
      </c>
      <c r="AV52" s="112">
        <f>'[1]Calibración Agricultura-OseMOSY'!BG102/'[1]Calibración Agricultura-OseMOSY'!BG214</f>
        <v>0.95144319253593801</v>
      </c>
      <c r="AW52" s="112">
        <f>'[1]Calibración Agricultura-OseMOSY'!BH102/'[1]Calibración Agricultura-OseMOSY'!BH214</f>
        <v>0.95144318668136296</v>
      </c>
      <c r="AX52" s="112">
        <f>'[1]Calibración Agricultura-OseMOSY'!BI102/'[1]Calibración Agricultura-OseMOSY'!BI214</f>
        <v>0.95144318519266902</v>
      </c>
      <c r="AY52" s="112">
        <f>'[1]Calibración Agricultura-OseMOSY'!BJ102/'[1]Calibración Agricultura-OseMOSY'!BJ214</f>
        <v>0.95144318951491924</v>
      </c>
      <c r="AZ52" s="112">
        <f>'[1]Calibración Agricultura-OseMOSY'!BK102/'[1]Calibración Agricultura-OseMOSY'!BK214</f>
        <v>0.95144319092355356</v>
      </c>
      <c r="BA52" s="112">
        <f>'[1]Calibración Agricultura-OseMOSY'!BL102/'[1]Calibración Agricultura-OseMOSY'!BL214</f>
        <v>0.95144318747496504</v>
      </c>
      <c r="BB52" s="112">
        <f>'[1]Calibración Agricultura-OseMOSY'!BM102/'[1]Calibración Agricultura-OseMOSY'!BM214</f>
        <v>0.95144318508322379</v>
      </c>
      <c r="BC52" s="112"/>
    </row>
    <row r="53" spans="1:73" hidden="1">
      <c r="B53" s="352"/>
      <c r="C53" s="99" t="s">
        <v>102</v>
      </c>
      <c r="D53" s="353"/>
      <c r="E53" s="340"/>
      <c r="F53" s="112">
        <f>'[1]Calibración Agricultura-OseMOSY'!Q103/'[1]Calibración Agricultura-OseMOSY'!Q215</f>
        <v>1.0397805717863922</v>
      </c>
      <c r="G53" s="112">
        <f>'[1]Calibración Agricultura-OseMOSY'!R103/'[1]Calibración Agricultura-OseMOSY'!R215</f>
        <v>1.036200024401321</v>
      </c>
      <c r="H53" s="112">
        <f>'[1]Calibración Agricultura-OseMOSY'!S103/'[1]Calibración Agricultura-OseMOSY'!S215</f>
        <v>1.0425565305479112</v>
      </c>
      <c r="I53" s="112">
        <f>'[1]Calibración Agricultura-OseMOSY'!T103/'[1]Calibración Agricultura-OseMOSY'!T215</f>
        <v>1.0390874944343083</v>
      </c>
      <c r="J53" s="112">
        <f>'[1]Calibración Agricultura-OseMOSY'!U103/'[1]Calibración Agricultura-OseMOSY'!U215</f>
        <v>1.0458308943147872</v>
      </c>
      <c r="K53" s="112">
        <f>'[1]Calibración Agricultura-OseMOSY'!V103/'[1]Calibración Agricultura-OseMOSY'!V215</f>
        <v>1.0461672351608744</v>
      </c>
      <c r="L53" s="112">
        <f>'[1]Calibración Agricultura-OseMOSY'!W103/'[1]Calibración Agricultura-OseMOSY'!W215</f>
        <v>1.0469181211173137</v>
      </c>
      <c r="M53" s="112">
        <f>'[1]Calibración Agricultura-OseMOSY'!X103/'[1]Calibración Agricultura-OseMOSY'!X215</f>
        <v>1.0474933707410918</v>
      </c>
      <c r="N53" s="112">
        <f>'[1]Calibración Agricultura-OseMOSY'!Y103/'[1]Calibración Agricultura-OseMOSY'!Y215</f>
        <v>1.0486654321594611</v>
      </c>
      <c r="O53" s="112">
        <f>'[1]Calibración Agricultura-OseMOSY'!Z103/'[1]Calibración Agricultura-OseMOSY'!Z215</f>
        <v>1.0443813273215368</v>
      </c>
      <c r="P53" s="112">
        <f>'[1]Calibración Agricultura-OseMOSY'!AA103/'[1]Calibración Agricultura-OseMOSY'!AA215</f>
        <v>1.0447448155625332</v>
      </c>
      <c r="Q53" s="112">
        <f>'[1]Calibración Agricultura-OseMOSY'!AB103/'[1]Calibración Agricultura-OseMOSY'!AB215</f>
        <v>1.0457125491083012</v>
      </c>
      <c r="R53" s="112">
        <f>'[1]Calibración Agricultura-OseMOSY'!AC103/'[1]Calibración Agricultura-OseMOSY'!AC215</f>
        <v>1.0459391427298517</v>
      </c>
      <c r="S53" s="112">
        <f>'[1]Calibración Agricultura-OseMOSY'!AD103/'[1]Calibración Agricultura-OseMOSY'!AD215</f>
        <v>1.0461870836833449</v>
      </c>
      <c r="T53" s="112">
        <f>'[1]Calibración Agricultura-OseMOSY'!AE103/'[1]Calibración Agricultura-OseMOSY'!AE215</f>
        <v>1.0464221493011863</v>
      </c>
      <c r="U53" s="112">
        <f>'[1]Calibración Agricultura-OseMOSY'!AF103/'[1]Calibración Agricultura-OseMOSY'!AF215</f>
        <v>1.0461034230590316</v>
      </c>
      <c r="V53" s="112">
        <f>'[1]Calibración Agricultura-OseMOSY'!AG103/'[1]Calibración Agricultura-OseMOSY'!AG215</f>
        <v>1.0455067970492582</v>
      </c>
      <c r="W53" s="112">
        <f>'[1]Calibración Agricultura-OseMOSY'!AH103/'[1]Calibración Agricultura-OseMOSY'!AH215</f>
        <v>1.0457608655916453</v>
      </c>
      <c r="X53" s="112">
        <f>'[1]Calibración Agricultura-OseMOSY'!AI103/'[1]Calibración Agricultura-OseMOSY'!AI215</f>
        <v>1.0459692208191145</v>
      </c>
      <c r="Y53" s="112">
        <f>'[1]Calibración Agricultura-OseMOSY'!AJ103/'[1]Calibración Agricultura-OseMOSY'!AJ215</f>
        <v>1.0460254622656873</v>
      </c>
      <c r="Z53" s="112">
        <f>'[1]Calibración Agricultura-OseMOSY'!AK103/'[1]Calibración Agricultura-OseMOSY'!AK215</f>
        <v>1.0459934188022033</v>
      </c>
      <c r="AA53" s="112">
        <f>'[1]Calibración Agricultura-OseMOSY'!AL103/'[1]Calibración Agricultura-OseMOSY'!AL215</f>
        <v>1.045945673216389</v>
      </c>
      <c r="AB53" s="112">
        <f>'[1]Calibración Agricultura-OseMOSY'!AM103/'[1]Calibración Agricultura-OseMOSY'!AM215</f>
        <v>1.0458998945200042</v>
      </c>
      <c r="AC53" s="112">
        <f>'[1]Calibración Agricultura-OseMOSY'!AN103/'[1]Calibración Agricultura-OseMOSY'!AN215</f>
        <v>1.0458789059068101</v>
      </c>
      <c r="AD53" s="112">
        <f>'[1]Calibración Agricultura-OseMOSY'!AO103/'[1]Calibración Agricultura-OseMOSY'!AO215</f>
        <v>1.0459291748819124</v>
      </c>
      <c r="AE53" s="112">
        <f>'[1]Calibración Agricultura-OseMOSY'!AP103/'[1]Calibración Agricultura-OseMOSY'!AP215</f>
        <v>1.0459458178349321</v>
      </c>
      <c r="AF53" s="112">
        <f>'[1]Calibración Agricultura-OseMOSY'!AQ103/'[1]Calibración Agricultura-OseMOSY'!AQ215</f>
        <v>1.0459424619286863</v>
      </c>
      <c r="AG53" s="112">
        <f>'[1]Calibración Agricultura-OseMOSY'!AR103/'[1]Calibración Agricultura-OseMOSY'!AR215</f>
        <v>1.0459346073912139</v>
      </c>
      <c r="AH53" s="112">
        <f>'[1]Calibración Agricultura-OseMOSY'!AS103/'[1]Calibración Agricultura-OseMOSY'!AS215</f>
        <v>1.0459265570383123</v>
      </c>
      <c r="AI53" s="112">
        <f>'[1]Calibración Agricultura-OseMOSY'!AT103/'[1]Calibración Agricultura-OseMOSY'!AT215</f>
        <v>1.0459226308601108</v>
      </c>
      <c r="AJ53" s="112">
        <f>'[1]Calibración Agricultura-OseMOSY'!AU103/'[1]Calibración Agricultura-OseMOSY'!AU215</f>
        <v>1.045925026765691</v>
      </c>
      <c r="AK53" s="112">
        <f>'[1]Calibración Agricultura-OseMOSY'!AV103/'[1]Calibración Agricultura-OseMOSY'!AV215</f>
        <v>1.045932074191672</v>
      </c>
      <c r="AL53" s="112">
        <f>'[1]Calibración Agricultura-OseMOSY'!AW103/'[1]Calibración Agricultura-OseMOSY'!AW215</f>
        <v>1.0459330410024295</v>
      </c>
      <c r="AM53" s="112">
        <f>'[1]Calibración Agricultura-OseMOSY'!AX103/'[1]Calibración Agricultura-OseMOSY'!AX215</f>
        <v>1.0459310785974543</v>
      </c>
      <c r="AN53" s="112">
        <f>'[1]Calibración Agricultura-OseMOSY'!AY103/'[1]Calibración Agricultura-OseMOSY'!AY215</f>
        <v>1.0459292176777992</v>
      </c>
      <c r="AO53" s="112">
        <f>'[1]Calibración Agricultura-OseMOSY'!AZ103/'[1]Calibración Agricultura-OseMOSY'!AZ215</f>
        <v>1.0459284050970252</v>
      </c>
      <c r="AP53" s="112">
        <f>'[1]Calibración Agricultura-OseMOSY'!BA103/'[1]Calibración Agricultura-OseMOSY'!BA215</f>
        <v>1.0459287884002251</v>
      </c>
      <c r="AQ53" s="112">
        <f>'[1]Calibración Agricultura-OseMOSY'!BB103/'[1]Calibración Agricultura-OseMOSY'!BB215</f>
        <v>1.045929719528548</v>
      </c>
      <c r="AR53" s="112">
        <f>'[1]Calibración Agricultura-OseMOSY'!BC103/'[1]Calibración Agricultura-OseMOSY'!BC215</f>
        <v>1.0459303411713783</v>
      </c>
      <c r="AS53" s="112">
        <f>'[1]Calibración Agricultura-OseMOSY'!BD103/'[1]Calibración Agricultura-OseMOSY'!BD215</f>
        <v>1.0459300625248682</v>
      </c>
      <c r="AT53" s="112">
        <f>'[1]Calibración Agricultura-OseMOSY'!BE103/'[1]Calibración Agricultura-OseMOSY'!BE215</f>
        <v>1.0459296466922769</v>
      </c>
      <c r="AU53" s="112">
        <f>'[1]Calibración Agricultura-OseMOSY'!BF103/'[1]Calibración Agricultura-OseMOSY'!BF215</f>
        <v>1.0459294622553588</v>
      </c>
      <c r="AV53" s="112">
        <f>'[1]Calibración Agricultura-OseMOSY'!BG103/'[1]Calibración Agricultura-OseMOSY'!BG215</f>
        <v>1.0459294974809039</v>
      </c>
      <c r="AW53" s="112">
        <f>'[1]Calibración Agricultura-OseMOSY'!BH103/'[1]Calibración Agricultura-OseMOSY'!BH215</f>
        <v>1.0459296435842289</v>
      </c>
      <c r="AX53" s="112">
        <f>'[1]Calibración Agricultura-OseMOSY'!BI103/'[1]Calibración Agricultura-OseMOSY'!BI215</f>
        <v>1.0459297635624916</v>
      </c>
      <c r="AY53" s="112">
        <f>'[1]Calibración Agricultura-OseMOSY'!BJ103/'[1]Calibración Agricultura-OseMOSY'!BJ215</f>
        <v>1.0459297734383881</v>
      </c>
      <c r="AZ53" s="112">
        <f>'[1]Calibración Agricultura-OseMOSY'!BK103/'[1]Calibración Agricultura-OseMOSY'!BK215</f>
        <v>1.0459296947035603</v>
      </c>
      <c r="BA53" s="112">
        <f>'[1]Calibración Agricultura-OseMOSY'!BL103/'[1]Calibración Agricultura-OseMOSY'!BL215</f>
        <v>1.0459296409773515</v>
      </c>
      <c r="BB53" s="112">
        <f>'[1]Calibración Agricultura-OseMOSY'!BM103/'[1]Calibración Agricultura-OseMOSY'!BM215</f>
        <v>1.045929638687362</v>
      </c>
      <c r="BC53" s="112"/>
      <c r="BU53" s="99" t="s">
        <v>85</v>
      </c>
    </row>
    <row r="54" spans="1:73" hidden="1">
      <c r="B54" s="352"/>
      <c r="C54" s="99" t="s">
        <v>103</v>
      </c>
      <c r="D54" s="353"/>
      <c r="E54" s="340"/>
      <c r="F54" s="112">
        <f>'[1]Calibración Agricultura-OseMOSY'!Q104/'[1]Calibración Agricultura-OseMOSY'!Q216</f>
        <v>1.000430530156478</v>
      </c>
      <c r="G54" s="112">
        <f>'[1]Calibración Agricultura-OseMOSY'!R104/'[1]Calibración Agricultura-OseMOSY'!R216</f>
        <v>1.0003969929595868</v>
      </c>
      <c r="H54" s="112">
        <f>'[1]Calibración Agricultura-OseMOSY'!S104/'[1]Calibración Agricultura-OseMOSY'!S216</f>
        <v>1.0004543058064816</v>
      </c>
      <c r="I54" s="112">
        <f>'[1]Calibración Agricultura-OseMOSY'!T104/'[1]Calibración Agricultura-OseMOSY'!T216</f>
        <v>1.000431363111286</v>
      </c>
      <c r="J54" s="112">
        <f>'[1]Calibración Agricultura-OseMOSY'!U104/'[1]Calibración Agricultura-OseMOSY'!U216</f>
        <v>1.0004962783900875</v>
      </c>
      <c r="K54" s="112">
        <f>'[1]Calibración Agricultura-OseMOSY'!V104/'[1]Calibración Agricultura-OseMOSY'!V216</f>
        <v>1.0005080673994411</v>
      </c>
      <c r="L54" s="112">
        <f>'[1]Calibración Agricultura-OseMOSY'!W104/'[1]Calibración Agricultura-OseMOSY'!W216</f>
        <v>1.0005230317090124</v>
      </c>
      <c r="M54" s="112">
        <f>'[1]Calibración Agricultura-OseMOSY'!X104/'[1]Calibración Agricultura-OseMOSY'!X216</f>
        <v>1.0005363232700517</v>
      </c>
      <c r="N54" s="112">
        <f>'[1]Calibración Agricultura-OseMOSY'!Y104/'[1]Calibración Agricultura-OseMOSY'!Y216</f>
        <v>1.0005550500210132</v>
      </c>
      <c r="O54" s="112">
        <f>'[1]Calibración Agricultura-OseMOSY'!Z104/'[1]Calibración Agricultura-OseMOSY'!Z216</f>
        <v>1.0005006297082248</v>
      </c>
      <c r="P54" s="112">
        <f>'[1]Calibración Agricultura-OseMOSY'!AA104/'[1]Calibración Agricultura-OseMOSY'!AA216</f>
        <v>1.0005072477586687</v>
      </c>
      <c r="Q54" s="112">
        <f>'[1]Calibración Agricultura-OseMOSY'!AB104/'[1]Calibración Agricultura-OseMOSY'!AB216</f>
        <v>1.0005180893623451</v>
      </c>
      <c r="R54" s="112">
        <f>'[1]Calibración Agricultura-OseMOSY'!AC104/'[1]Calibración Agricultura-OseMOSY'!AC216</f>
        <v>1.0005212052931549</v>
      </c>
      <c r="S54" s="112">
        <f>'[1]Calibración Agricultura-OseMOSY'!AD104/'[1]Calibración Agricultura-OseMOSY'!AD216</f>
        <v>1.0005230821632802</v>
      </c>
      <c r="T54" s="112">
        <f>'[1]Calibración Agricultura-OseMOSY'!AE104/'[1]Calibración Agricultura-OseMOSY'!AE216</f>
        <v>1.0005230893710331</v>
      </c>
      <c r="U54" s="112">
        <f>'[1]Calibración Agricultura-OseMOSY'!AF104/'[1]Calibración Agricultura-OseMOSY'!AF216</f>
        <v>1.0005211988426086</v>
      </c>
      <c r="V54" s="112">
        <f>'[1]Calibración Agricultura-OseMOSY'!AG104/'[1]Calibración Agricultura-OseMOSY'!AG216</f>
        <v>1.0005163631469607</v>
      </c>
      <c r="W54" s="112">
        <f>'[1]Calibración Agricultura-OseMOSY'!AH104/'[1]Calibración Agricultura-OseMOSY'!AH216</f>
        <v>1.0005186108214605</v>
      </c>
      <c r="X54" s="112">
        <f>'[1]Calibración Agricultura-OseMOSY'!AI104/'[1]Calibración Agricultura-OseMOSY'!AI216</f>
        <v>1.0005202341372155</v>
      </c>
      <c r="Y54" s="112">
        <f>'[1]Calibración Agricultura-OseMOSY'!AJ104/'[1]Calibración Agricultura-OseMOSY'!AJ216</f>
        <v>1.000520540534376</v>
      </c>
      <c r="Z54" s="112">
        <f>'[1]Calibración Agricultura-OseMOSY'!AK104/'[1]Calibración Agricultura-OseMOSY'!AK216</f>
        <v>1.0005204455689083</v>
      </c>
      <c r="AA54" s="112">
        <f>'[1]Calibración Agricultura-OseMOSY'!AL104/'[1]Calibración Agricultura-OseMOSY'!AL216</f>
        <v>1.0005200689137037</v>
      </c>
      <c r="AB54" s="112">
        <f>'[1]Calibración Agricultura-OseMOSY'!AM104/'[1]Calibración Agricultura-OseMOSY'!AM216</f>
        <v>1.0005196374212881</v>
      </c>
      <c r="AC54" s="112">
        <f>'[1]Calibración Agricultura-OseMOSY'!AN104/'[1]Calibración Agricultura-OseMOSY'!AN216</f>
        <v>1.0005194143614975</v>
      </c>
      <c r="AD54" s="112">
        <f>'[1]Calibración Agricultura-OseMOSY'!AO104/'[1]Calibración Agricultura-OseMOSY'!AO216</f>
        <v>1.0005198502508077</v>
      </c>
      <c r="AE54" s="112">
        <f>'[1]Calibración Agricultura-OseMOSY'!AP104/'[1]Calibración Agricultura-OseMOSY'!AP216</f>
        <v>1.0005200273123935</v>
      </c>
      <c r="AF54" s="112">
        <f>'[1]Calibración Agricultura-OseMOSY'!AQ104/'[1]Calibración Agricultura-OseMOSY'!AQ216</f>
        <v>1.0005199977659973</v>
      </c>
      <c r="AG54" s="112">
        <f>'[1]Calibración Agricultura-OseMOSY'!AR104/'[1]Calibración Agricultura-OseMOSY'!AR216</f>
        <v>1.0005199202277058</v>
      </c>
      <c r="AH54" s="112">
        <f>'[1]Calibración Agricultura-OseMOSY'!AS104/'[1]Calibración Agricultura-OseMOSY'!AS216</f>
        <v>1.0005198451790076</v>
      </c>
      <c r="AI54" s="112">
        <f>'[1]Calibración Agricultura-OseMOSY'!AT104/'[1]Calibración Agricultura-OseMOSY'!AT216</f>
        <v>1.0005198132169162</v>
      </c>
      <c r="AJ54" s="112">
        <f>'[1]Calibración Agricultura-OseMOSY'!AU104/'[1]Calibración Agricultura-OseMOSY'!AU216</f>
        <v>1.0005198383305824</v>
      </c>
      <c r="AK54" s="112">
        <f>'[1]Calibración Agricultura-OseMOSY'!AV104/'[1]Calibración Agricultura-OseMOSY'!AV216</f>
        <v>1.000519898897624</v>
      </c>
      <c r="AL54" s="112">
        <f>'[1]Calibración Agricultura-OseMOSY'!AW104/'[1]Calibración Agricultura-OseMOSY'!AW216</f>
        <v>1.0005199058471697</v>
      </c>
      <c r="AM54" s="112">
        <f>'[1]Calibración Agricultura-OseMOSY'!AX104/'[1]Calibración Agricultura-OseMOSY'!AX216</f>
        <v>1.0005198884949971</v>
      </c>
      <c r="AN54" s="112">
        <f>'[1]Calibración Agricultura-OseMOSY'!AY104/'[1]Calibración Agricultura-OseMOSY'!AY216</f>
        <v>1.0005198728848563</v>
      </c>
      <c r="AO54" s="112">
        <f>'[1]Calibración Agricultura-OseMOSY'!AZ104/'[1]Calibración Agricultura-OseMOSY'!AZ216</f>
        <v>1.0005198661215924</v>
      </c>
      <c r="AP54" s="112">
        <f>'[1]Calibración Agricultura-OseMOSY'!BA104/'[1]Calibración Agricultura-OseMOSY'!BA216</f>
        <v>1.0005198691133901</v>
      </c>
      <c r="AQ54" s="112">
        <f>'[1]Calibración Agricultura-OseMOSY'!BB104/'[1]Calibración Agricultura-OseMOSY'!BB216</f>
        <v>1.0005198770986012</v>
      </c>
      <c r="AR54" s="112">
        <f>'[1]Calibración Agricultura-OseMOSY'!BC104/'[1]Calibración Agricultura-OseMOSY'!BC216</f>
        <v>1.0005198826368897</v>
      </c>
      <c r="AS54" s="112">
        <f>'[1]Calibración Agricultura-OseMOSY'!BD104/'[1]Calibración Agricultura-OseMOSY'!BD216</f>
        <v>1.0005198803139279</v>
      </c>
      <c r="AT54" s="112">
        <f>'[1]Calibración Agricultura-OseMOSY'!BE104/'[1]Calibración Agricultura-OseMOSY'!BE216</f>
        <v>1.0005198766663219</v>
      </c>
      <c r="AU54" s="112">
        <f>'[1]Calibración Agricultura-OseMOSY'!BF104/'[1]Calibración Agricultura-OseMOSY'!BF216</f>
        <v>1.0005198749765114</v>
      </c>
      <c r="AV54" s="112">
        <f>'[1]Calibración Agricultura-OseMOSY'!BG104/'[1]Calibración Agricultura-OseMOSY'!BG216</f>
        <v>1.0005198752753193</v>
      </c>
      <c r="AW54" s="112">
        <f>'[1]Calibración Agricultura-OseMOSY'!BH104/'[1]Calibración Agricultura-OseMOSY'!BH216</f>
        <v>1.0005198765829946</v>
      </c>
      <c r="AX54" s="112">
        <f>'[1]Calibración Agricultura-OseMOSY'!BI104/'[1]Calibración Agricultura-OseMOSY'!BI216</f>
        <v>1.000519877650081</v>
      </c>
      <c r="AY54" s="112">
        <f>'[1]Calibración Agricultura-OseMOSY'!BJ104/'[1]Calibración Agricultura-OseMOSY'!BJ216</f>
        <v>1.0005198777288637</v>
      </c>
      <c r="AZ54" s="112">
        <f>'[1]Calibración Agricultura-OseMOSY'!BK104/'[1]Calibración Agricultura-OseMOSY'!BK216</f>
        <v>1.0005198770277171</v>
      </c>
      <c r="BA54" s="112">
        <f>'[1]Calibración Agricultura-OseMOSY'!BL104/'[1]Calibración Agricultura-OseMOSY'!BL216</f>
        <v>1.0005198765582586</v>
      </c>
      <c r="BB54" s="112">
        <f>'[1]Calibración Agricultura-OseMOSY'!BM104/'[1]Calibración Agricultura-OseMOSY'!BM216</f>
        <v>1.0005198765428207</v>
      </c>
      <c r="BC54" s="112"/>
    </row>
    <row r="55" spans="1:73" ht="14.45" hidden="1" customHeight="1">
      <c r="B55" s="352"/>
      <c r="C55" s="99" t="s">
        <v>104</v>
      </c>
      <c r="D55" s="353"/>
      <c r="E55" s="340"/>
      <c r="F55" s="112">
        <f>'[1]Calibración Agricultura-OseMOSY'!Q105/'[1]Calibración Agricultura-OseMOSY'!Q217</f>
        <v>1.4698317193177681</v>
      </c>
      <c r="G55" s="112">
        <f>'[1]Calibración Agricultura-OseMOSY'!R105/'[1]Calibración Agricultura-OseMOSY'!R217</f>
        <v>1.239910935498284</v>
      </c>
      <c r="H55" s="112">
        <f>'[1]Calibración Agricultura-OseMOSY'!S105/'[1]Calibración Agricultura-OseMOSY'!S217</f>
        <v>1.8845958382859724</v>
      </c>
      <c r="I55" s="112">
        <f>'[1]Calibración Agricultura-OseMOSY'!T105/'[1]Calibración Agricultura-OseMOSY'!T217</f>
        <v>1.1232909519807708</v>
      </c>
      <c r="J55" s="112">
        <f>'[1]Calibración Agricultura-OseMOSY'!U105/'[1]Calibración Agricultura-OseMOSY'!U217</f>
        <v>1.4030443521933986</v>
      </c>
      <c r="K55" s="112">
        <f>'[1]Calibración Agricultura-OseMOSY'!V105/'[1]Calibración Agricultura-OseMOSY'!V217</f>
        <v>1.0850716804395599</v>
      </c>
      <c r="L55" s="112">
        <f>'[1]Calibración Agricultura-OseMOSY'!W105/'[1]Calibración Agricultura-OseMOSY'!W217</f>
        <v>0.90925641622456221</v>
      </c>
      <c r="M55" s="112">
        <f>'[1]Calibración Agricultura-OseMOSY'!X105/'[1]Calibración Agricultura-OseMOSY'!X217</f>
        <v>0.77948294640782734</v>
      </c>
      <c r="N55" s="112">
        <f>'[1]Calibración Agricultura-OseMOSY'!Y105/'[1]Calibración Agricultura-OseMOSY'!Y217</f>
        <v>0.59537900691075452</v>
      </c>
      <c r="O55" s="112">
        <f>'[1]Calibración Agricultura-OseMOSY'!Z105/'[1]Calibración Agricultura-OseMOSY'!Z217</f>
        <v>0.61509179862115437</v>
      </c>
      <c r="P55" s="112">
        <f>'[1]Calibración Agricultura-OseMOSY'!AA105/'[1]Calibración Agricultura-OseMOSY'!AA217</f>
        <v>0.51353736713557385</v>
      </c>
      <c r="Q55" s="112">
        <f>'[1]Calibración Agricultura-OseMOSY'!AB105/'[1]Calibración Agricultura-OseMOSY'!AB217</f>
        <v>0.44702617465232075</v>
      </c>
      <c r="R55" s="112">
        <f>'[1]Calibración Agricultura-OseMOSY'!AC105/'[1]Calibración Agricultura-OseMOSY'!AC217</f>
        <v>0.39274568095168166</v>
      </c>
      <c r="S55" s="112">
        <f>'[1]Calibración Agricultura-OseMOSY'!AD105/'[1]Calibración Agricultura-OseMOSY'!AD217</f>
        <v>0.35429776252743217</v>
      </c>
      <c r="T55" s="112">
        <f>'[1]Calibración Agricultura-OseMOSY'!AE105/'[1]Calibración Agricultura-OseMOSY'!AE217</f>
        <v>0.32880687993180824</v>
      </c>
      <c r="U55" s="112">
        <f>'[1]Calibración Agricultura-OseMOSY'!AF105/'[1]Calibración Agricultura-OseMOSY'!AF217</f>
        <v>0.29119220046991656</v>
      </c>
      <c r="V55" s="112">
        <f>'[1]Calibración Agricultura-OseMOSY'!AG105/'[1]Calibración Agricultura-OseMOSY'!AG217</f>
        <v>0.2601249957011369</v>
      </c>
      <c r="W55" s="112">
        <f>'[1]Calibración Agricultura-OseMOSY'!AH105/'[1]Calibración Agricultura-OseMOSY'!AH217</f>
        <v>0.23682760125798316</v>
      </c>
      <c r="X55" s="112">
        <f>'[1]Calibración Agricultura-OseMOSY'!AI105/'[1]Calibración Agricultura-OseMOSY'!AI217</f>
        <v>0.21659176819332335</v>
      </c>
      <c r="Y55" s="112">
        <f>'[1]Calibración Agricultura-OseMOSY'!AJ105/'[1]Calibración Agricultura-OseMOSY'!AJ217</f>
        <v>0.19813893214475331</v>
      </c>
      <c r="Z55" s="112">
        <f>'[1]Calibración Agricultura-OseMOSY'!AK105/'[1]Calibración Agricultura-OseMOSY'!AK217</f>
        <v>0.18063783257871741</v>
      </c>
      <c r="AA55" s="112">
        <f>'[1]Calibración Agricultura-OseMOSY'!AL105/'[1]Calibración Agricultura-OseMOSY'!AL217</f>
        <v>0.16528420079316597</v>
      </c>
      <c r="AB55" s="112">
        <f>'[1]Calibración Agricultura-OseMOSY'!AM105/'[1]Calibración Agricultura-OseMOSY'!AM217</f>
        <v>0.15163644725784903</v>
      </c>
      <c r="AC55" s="112">
        <f>'[1]Calibración Agricultura-OseMOSY'!AN105/'[1]Calibración Agricultura-OseMOSY'!AN217</f>
        <v>0.139370570135814</v>
      </c>
      <c r="AD55" s="112">
        <f>'[1]Calibración Agricultura-OseMOSY'!AO105/'[1]Calibración Agricultura-OseMOSY'!AO217</f>
        <v>0.12827774122329702</v>
      </c>
      <c r="AE55" s="112">
        <f>'[1]Calibración Agricultura-OseMOSY'!AP105/'[1]Calibración Agricultura-OseMOSY'!AP217</f>
        <v>0.11813718697307614</v>
      </c>
      <c r="AF55" s="112">
        <f>'[1]Calibración Agricultura-OseMOSY'!AQ105/'[1]Calibración Agricultura-OseMOSY'!AQ217</f>
        <v>0.10894837726404849</v>
      </c>
      <c r="AG55" s="112">
        <f>'[1]Calibración Agricultura-OseMOSY'!AR105/'[1]Calibración Agricultura-OseMOSY'!AR217</f>
        <v>0.10058551072117959</v>
      </c>
      <c r="AH55" s="112">
        <f>'[1]Calibración Agricultura-OseMOSY'!AS105/'[1]Calibración Agricultura-OseMOSY'!AS217</f>
        <v>9.2947507102144805E-2</v>
      </c>
      <c r="AI55" s="112">
        <f>'[1]Calibración Agricultura-OseMOSY'!AT105/'[1]Calibración Agricultura-OseMOSY'!AT217</f>
        <v>8.595819779430236E-2</v>
      </c>
      <c r="AJ55" s="112">
        <f>'[1]Calibración Agricultura-OseMOSY'!AU105/'[1]Calibración Agricultura-OseMOSY'!AU217</f>
        <v>7.9557403533559293E-2</v>
      </c>
      <c r="AK55" s="112">
        <f>'[1]Calibración Agricultura-OseMOSY'!AV105/'[1]Calibración Agricultura-OseMOSY'!AV217</f>
        <v>7.3691606843347676E-2</v>
      </c>
      <c r="AL55" s="112">
        <f>'[1]Calibración Agricultura-OseMOSY'!AW105/'[1]Calibración Agricultura-OseMOSY'!AW217</f>
        <v>6.8301910839481589E-2</v>
      </c>
      <c r="AM55" s="112">
        <f>'[1]Calibración Agricultura-OseMOSY'!AX105/'[1]Calibración Agricultura-OseMOSY'!AX217</f>
        <v>6.3343211321035209E-2</v>
      </c>
      <c r="AN55" s="112">
        <f>'[1]Calibración Agricultura-OseMOSY'!AY105/'[1]Calibración Agricultura-OseMOSY'!AY217</f>
        <v>5.8776790620211683E-2</v>
      </c>
      <c r="AO55" s="112">
        <f>'[1]Calibración Agricultura-OseMOSY'!AZ105/'[1]Calibración Agricultura-OseMOSY'!AZ217</f>
        <v>5.4567979333404355E-2</v>
      </c>
      <c r="AP55" s="112">
        <f>'[1]Calibración Agricultura-OseMOSY'!BA105/'[1]Calibración Agricultura-OseMOSY'!BA217</f>
        <v>5.068511054653551E-2</v>
      </c>
      <c r="AQ55" s="112">
        <f>'[1]Calibración Agricultura-OseMOSY'!BB105/'[1]Calibración Agricultura-OseMOSY'!BB217</f>
        <v>4.709907540983746E-2</v>
      </c>
      <c r="AR55" s="112">
        <f>'[1]Calibración Agricultura-OseMOSY'!BC105/'[1]Calibración Agricultura-OseMOSY'!BC217</f>
        <v>4.3784272707510771E-2</v>
      </c>
      <c r="AS55" s="112">
        <f>'[1]Calibración Agricultura-OseMOSY'!BD105/'[1]Calibración Agricultura-OseMOSY'!BD217</f>
        <v>4.071787631206162E-2</v>
      </c>
      <c r="AT55" s="112">
        <f>'[1]Calibración Agricultura-OseMOSY'!BE105/'[1]Calibración Agricultura-OseMOSY'!BE217</f>
        <v>3.7879365866542836E-2</v>
      </c>
      <c r="AU55" s="112">
        <f>'[1]Calibración Agricultura-OseMOSY'!BF105/'[1]Calibración Agricultura-OseMOSY'!BF217</f>
        <v>3.5250057719763479E-2</v>
      </c>
      <c r="AV55" s="112">
        <f>'[1]Calibración Agricultura-OseMOSY'!BG105/'[1]Calibración Agricultura-OseMOSY'!BG217</f>
        <v>3.2812978225157781E-2</v>
      </c>
      <c r="AW55" s="112">
        <f>'[1]Calibración Agricultura-OseMOSY'!BH105/'[1]Calibración Agricultura-OseMOSY'!BH217</f>
        <v>3.0552783887990018E-2</v>
      </c>
      <c r="AX55" s="112">
        <f>'[1]Calibración Agricultura-OseMOSY'!BI105/'[1]Calibración Agricultura-OseMOSY'!BI217</f>
        <v>2.845553338961276E-2</v>
      </c>
      <c r="AY55" s="112">
        <f>'[1]Calibración Agricultura-OseMOSY'!BJ105/'[1]Calibración Agricultura-OseMOSY'!BJ217</f>
        <v>2.6508522638409467E-2</v>
      </c>
      <c r="AZ55" s="112">
        <f>'[1]Calibración Agricultura-OseMOSY'!BK105/'[1]Calibración Agricultura-OseMOSY'!BK217</f>
        <v>2.4700159575382092E-2</v>
      </c>
      <c r="BA55" s="112">
        <f>'[1]Calibración Agricultura-OseMOSY'!BL105/'[1]Calibración Agricultura-OseMOSY'!BL217</f>
        <v>2.3019858555985626E-2</v>
      </c>
      <c r="BB55" s="112">
        <f>'[1]Calibración Agricultura-OseMOSY'!BM105/'[1]Calibración Agricultura-OseMOSY'!BM217</f>
        <v>2.1457938057838889E-2</v>
      </c>
      <c r="BC55" s="112"/>
    </row>
    <row r="56" spans="1:73" hidden="1">
      <c r="B56" s="352"/>
      <c r="C56" s="99" t="s">
        <v>105</v>
      </c>
      <c r="D56" s="353"/>
      <c r="E56" s="340"/>
      <c r="F56" s="112">
        <f>'[1]Calibración Agricultura-OseMOSY'!Q106/'[1]Calibración Agricultura-OseMOSY'!Q218</f>
        <v>1.0727697620488317</v>
      </c>
      <c r="G56" s="112">
        <f>'[1]Calibración Agricultura-OseMOSY'!R106/'[1]Calibración Agricultura-OseMOSY'!R218</f>
        <v>1.0634960373318096</v>
      </c>
      <c r="H56" s="112">
        <f>'[1]Calibración Agricultura-OseMOSY'!S106/'[1]Calibración Agricultura-OseMOSY'!S218</f>
        <v>1.0814209509225339</v>
      </c>
      <c r="I56" s="112">
        <f>'[1]Calibración Agricultura-OseMOSY'!T106/'[1]Calibración Agricultura-OseMOSY'!T218</f>
        <v>1.0661521224103601</v>
      </c>
      <c r="J56" s="112">
        <f>'[1]Calibración Agricultura-OseMOSY'!U106/'[1]Calibración Agricultura-OseMOSY'!U218</f>
        <v>1.082140735796038</v>
      </c>
      <c r="K56" s="112">
        <f>'[1]Calibración Agricultura-OseMOSY'!V106/'[1]Calibración Agricultura-OseMOSY'!V218</f>
        <v>1.0771746178054933</v>
      </c>
      <c r="L56" s="112">
        <f>'[1]Calibración Agricultura-OseMOSY'!W106/'[1]Calibración Agricultura-OseMOSY'!W218</f>
        <v>1.0737454817358514</v>
      </c>
      <c r="M56" s="112">
        <f>'[1]Calibración Agricultura-OseMOSY'!X106/'[1]Calibración Agricultura-OseMOSY'!X218</f>
        <v>1.0699186318283451</v>
      </c>
      <c r="N56" s="112">
        <f>'[1]Calibración Agricultura-OseMOSY'!Y106/'[1]Calibración Agricultura-OseMOSY'!Y218</f>
        <v>1.0676559443426334</v>
      </c>
      <c r="O56" s="112">
        <f>'[1]Calibración Agricultura-OseMOSY'!Z106/'[1]Calibración Agricultura-OseMOSY'!Z218</f>
        <v>1.0665745696378333</v>
      </c>
      <c r="P56" s="112">
        <f>'[1]Calibración Agricultura-OseMOSY'!AA106/'[1]Calibración Agricultura-OseMOSY'!AA218</f>
        <v>1.0653658463623892</v>
      </c>
      <c r="Q56" s="112">
        <f>'[1]Calibración Agricultura-OseMOSY'!AB106/'[1]Calibración Agricultura-OseMOSY'!AB218</f>
        <v>1.0665815261657707</v>
      </c>
      <c r="R56" s="112">
        <f>'[1]Calibración Agricultura-OseMOSY'!AC106/'[1]Calibración Agricultura-OseMOSY'!AC218</f>
        <v>1.0664853019377165</v>
      </c>
      <c r="S56" s="112">
        <f>'[1]Calibración Agricultura-OseMOSY'!AD106/'[1]Calibración Agricultura-OseMOSY'!AD218</f>
        <v>1.0673856685247638</v>
      </c>
      <c r="T56" s="112">
        <f>'[1]Calibración Agricultura-OseMOSY'!AE106/'[1]Calibración Agricultura-OseMOSY'!AE218</f>
        <v>1.0694079373170688</v>
      </c>
      <c r="U56" s="112">
        <f>'[1]Calibración Agricultura-OseMOSY'!AF106/'[1]Calibración Agricultura-OseMOSY'!AF218</f>
        <v>1.0679037419402049</v>
      </c>
      <c r="V56" s="112">
        <f>'[1]Calibración Agricultura-OseMOSY'!AG106/'[1]Calibración Agricultura-OseMOSY'!AG218</f>
        <v>1.0659444579181869</v>
      </c>
      <c r="W56" s="112">
        <f>'[1]Calibración Agricultura-OseMOSY'!AH106/'[1]Calibración Agricultura-OseMOSY'!AH218</f>
        <v>1.06665491587815</v>
      </c>
      <c r="X56" s="112">
        <f>'[1]Calibración Agricultura-OseMOSY'!AI106/'[1]Calibración Agricultura-OseMOSY'!AI218</f>
        <v>1.0673820357708945</v>
      </c>
      <c r="Y56" s="112">
        <f>'[1]Calibración Agricultura-OseMOSY'!AJ106/'[1]Calibración Agricultura-OseMOSY'!AJ218</f>
        <v>1.067665030183844</v>
      </c>
      <c r="Z56" s="112">
        <f>'[1]Calibración Agricultura-OseMOSY'!AK106/'[1]Calibración Agricultura-OseMOSY'!AK218</f>
        <v>1.067451441724768</v>
      </c>
      <c r="AA56" s="112">
        <f>'[1]Calibración Agricultura-OseMOSY'!AL106/'[1]Calibración Agricultura-OseMOSY'!AL218</f>
        <v>1.0672878573387896</v>
      </c>
      <c r="AB56" s="112">
        <f>'[1]Calibración Agricultura-OseMOSY'!AM106/'[1]Calibración Agricultura-OseMOSY'!AM218</f>
        <v>1.0671772546279161</v>
      </c>
      <c r="AC56" s="112">
        <f>'[1]Calibración Agricultura-OseMOSY'!AN106/'[1]Calibración Agricultura-OseMOSY'!AN218</f>
        <v>1.067143119728216</v>
      </c>
      <c r="AD56" s="112">
        <f>'[1]Calibración Agricultura-OseMOSY'!AO106/'[1]Calibración Agricultura-OseMOSY'!AO218</f>
        <v>1.0672895081045233</v>
      </c>
      <c r="AE56" s="112">
        <f>'[1]Calibración Agricultura-OseMOSY'!AP106/'[1]Calibración Agricultura-OseMOSY'!AP218</f>
        <v>1.0673164473364967</v>
      </c>
      <c r="AF56" s="112">
        <f>'[1]Calibración Agricultura-OseMOSY'!AQ106/'[1]Calibración Agricultura-OseMOSY'!AQ218</f>
        <v>1.0673069687797947</v>
      </c>
      <c r="AG56" s="112">
        <f>'[1]Calibración Agricultura-OseMOSY'!AR106/'[1]Calibración Agricultura-OseMOSY'!AR218</f>
        <v>1.0672902951161058</v>
      </c>
      <c r="AH56" s="112">
        <f>'[1]Calibración Agricultura-OseMOSY'!AS106/'[1]Calibración Agricultura-OseMOSY'!AS218</f>
        <v>1.0672702984225411</v>
      </c>
      <c r="AI56" s="112">
        <f>'[1]Calibración Agricultura-OseMOSY'!AT106/'[1]Calibración Agricultura-OseMOSY'!AT218</f>
        <v>1.0672574966576458</v>
      </c>
      <c r="AJ56" s="112">
        <f>'[1]Calibración Agricultura-OseMOSY'!AU106/'[1]Calibración Agricultura-OseMOSY'!AU218</f>
        <v>1.0672616221339633</v>
      </c>
      <c r="AK56" s="112">
        <f>'[1]Calibración Agricultura-OseMOSY'!AV106/'[1]Calibración Agricultura-OseMOSY'!AV218</f>
        <v>1.0672825006274353</v>
      </c>
      <c r="AL56" s="112">
        <f>'[1]Calibración Agricultura-OseMOSY'!AW106/'[1]Calibración Agricultura-OseMOSY'!AW218</f>
        <v>1.0672862583991241</v>
      </c>
      <c r="AM56" s="112">
        <f>'[1]Calibración Agricultura-OseMOSY'!AX106/'[1]Calibración Agricultura-OseMOSY'!AX218</f>
        <v>1.0672807646257165</v>
      </c>
      <c r="AN56" s="112">
        <f>'[1]Calibración Agricultura-OseMOSY'!AY106/'[1]Calibración Agricultura-OseMOSY'!AY218</f>
        <v>1.0672749997814559</v>
      </c>
      <c r="AO56" s="112">
        <f>'[1]Calibración Agricultura-OseMOSY'!AZ106/'[1]Calibración Agricultura-OseMOSY'!AZ218</f>
        <v>1.0672724477039617</v>
      </c>
      <c r="AP56" s="112">
        <f>'[1]Calibración Agricultura-OseMOSY'!BA106/'[1]Calibración Agricultura-OseMOSY'!BA218</f>
        <v>1.0672737820188871</v>
      </c>
      <c r="AQ56" s="112">
        <f>'[1]Calibración Agricultura-OseMOSY'!BB106/'[1]Calibración Agricultura-OseMOSY'!BB218</f>
        <v>1.0672765517957608</v>
      </c>
      <c r="AR56" s="112">
        <f>'[1]Calibración Agricultura-OseMOSY'!BC106/'[1]Calibración Agricultura-OseMOSY'!BC218</f>
        <v>1.0672782647913461</v>
      </c>
      <c r="AS56" s="112">
        <f>'[1]Calibración Agricultura-OseMOSY'!BD106/'[1]Calibración Agricultura-OseMOSY'!BD218</f>
        <v>1.0672773920985374</v>
      </c>
      <c r="AT56" s="112">
        <f>'[1]Calibración Agricultura-OseMOSY'!BE106/'[1]Calibración Agricultura-OseMOSY'!BE218</f>
        <v>1.0672762087055379</v>
      </c>
      <c r="AU56" s="112">
        <f>'[1]Calibración Agricultura-OseMOSY'!BF106/'[1]Calibración Agricultura-OseMOSY'!BF218</f>
        <v>1.0672757311275982</v>
      </c>
      <c r="AV56" s="112">
        <f>'[1]Calibración Agricultura-OseMOSY'!BG106/'[1]Calibración Agricultura-OseMOSY'!BG218</f>
        <v>1.0672758380675336</v>
      </c>
      <c r="AW56" s="112">
        <f>'[1]Calibración Agricultura-OseMOSY'!BH106/'[1]Calibración Agricultura-OseMOSY'!BH218</f>
        <v>1.0672762367099307</v>
      </c>
      <c r="AX56" s="112">
        <f>'[1]Calibración Agricultura-OseMOSY'!BI106/'[1]Calibración Agricultura-OseMOSY'!BI218</f>
        <v>1.0672765685136965</v>
      </c>
      <c r="AY56" s="112">
        <f>'[1]Calibración Agricultura-OseMOSY'!BJ106/'[1]Calibración Agricultura-OseMOSY'!BJ218</f>
        <v>1.0672766017763347</v>
      </c>
      <c r="AZ56" s="112">
        <f>'[1]Calibración Agricultura-OseMOSY'!BK106/'[1]Calibración Agricultura-OseMOSY'!BK218</f>
        <v>1.0672763846105289</v>
      </c>
      <c r="BA56" s="112">
        <f>'[1]Calibración Agricultura-OseMOSY'!BL106/'[1]Calibración Agricultura-OseMOSY'!BL218</f>
        <v>1.0672762305196686</v>
      </c>
      <c r="BB56" s="112">
        <f>'[1]Calibración Agricultura-OseMOSY'!BM106/'[1]Calibración Agricultura-OseMOSY'!BM218</f>
        <v>1.0672762209466176</v>
      </c>
      <c r="BC56" s="112"/>
    </row>
    <row r="57" spans="1:73" hidden="1">
      <c r="B57" s="352"/>
      <c r="C57" s="99" t="s">
        <v>106</v>
      </c>
      <c r="D57" s="353"/>
      <c r="E57" s="340"/>
      <c r="F57" s="112">
        <f>'[1]Calibración Agricultura-OseMOSY'!Q107/'[1]Calibración Agricultura-OseMOSY'!Q219</f>
        <v>1.5820119007627309E-2</v>
      </c>
      <c r="G57" s="112">
        <f>'[1]Calibración Agricultura-OseMOSY'!R107/'[1]Calibración Agricultura-OseMOSY'!R219</f>
        <v>1.6230467323121289E-2</v>
      </c>
      <c r="H57" s="112">
        <f>'[1]Calibración Agricultura-OseMOSY'!S107/'[1]Calibración Agricultura-OseMOSY'!S219</f>
        <v>1.6022868529401414E-2</v>
      </c>
      <c r="I57" s="112">
        <f>'[1]Calibración Agricultura-OseMOSY'!T107/'[1]Calibración Agricultura-OseMOSY'!T219</f>
        <v>1.4269725805572682E-2</v>
      </c>
      <c r="J57" s="112">
        <f>'[1]Calibración Agricultura-OseMOSY'!U107/'[1]Calibración Agricultura-OseMOSY'!U219</f>
        <v>1.3278735177123071E-2</v>
      </c>
      <c r="K57" s="112">
        <f>'[1]Calibración Agricultura-OseMOSY'!V107/'[1]Calibración Agricultura-OseMOSY'!V219</f>
        <v>1.1906752708518976E-2</v>
      </c>
      <c r="L57" s="112">
        <f>'[1]Calibración Agricultura-OseMOSY'!W107/'[1]Calibración Agricultura-OseMOSY'!W219</f>
        <v>1.0844248224653087E-2</v>
      </c>
      <c r="M57" s="112">
        <f>'[1]Calibración Agricultura-OseMOSY'!X107/'[1]Calibración Agricultura-OseMOSY'!X219</f>
        <v>9.9681747120439427E-3</v>
      </c>
      <c r="N57" s="112">
        <f>'[1]Calibración Agricultura-OseMOSY'!Y107/'[1]Calibración Agricultura-OseMOSY'!Y219</f>
        <v>9.0253704636695208E-3</v>
      </c>
      <c r="O57" s="112">
        <f>'[1]Calibración Agricultura-OseMOSY'!Z107/'[1]Calibración Agricultura-OseMOSY'!Z219</f>
        <v>1.0440586742093819E-2</v>
      </c>
      <c r="P57" s="112">
        <f>'[1]Calibración Agricultura-OseMOSY'!AA107/'[1]Calibración Agricultura-OseMOSY'!AA219</f>
        <v>9.8775690381031657E-3</v>
      </c>
      <c r="Q57" s="112">
        <f>'[1]Calibración Agricultura-OseMOSY'!AB107/'[1]Calibración Agricultura-OseMOSY'!AB219</f>
        <v>9.4583270412066638E-3</v>
      </c>
      <c r="R57" s="112">
        <f>'[1]Calibración Agricultura-OseMOSY'!AC107/'[1]Calibración Agricultura-OseMOSY'!AC219</f>
        <v>9.1706288114812573E-3</v>
      </c>
      <c r="S57" s="112">
        <f>'[1]Calibración Agricultura-OseMOSY'!AD107/'[1]Calibración Agricultura-OseMOSY'!AD219</f>
        <v>9.0191693592439337E-3</v>
      </c>
      <c r="T57" s="112">
        <f>'[1]Calibración Agricultura-OseMOSY'!AE107/'[1]Calibración Agricultura-OseMOSY'!AE219</f>
        <v>9.0288754319325822E-3</v>
      </c>
      <c r="U57" s="112">
        <f>'[1]Calibración Agricultura-OseMOSY'!AF107/'[1]Calibración Agricultura-OseMOSY'!AF219</f>
        <v>8.7723719512708409E-3</v>
      </c>
      <c r="V57" s="112">
        <f>'[1]Calibración Agricultura-OseMOSY'!AG107/'[1]Calibración Agricultura-OseMOSY'!AG219</f>
        <v>8.5668772599780327E-3</v>
      </c>
      <c r="W57" s="112">
        <f>'[1]Calibración Agricultura-OseMOSY'!AH107/'[1]Calibración Agricultura-OseMOSY'!AH219</f>
        <v>8.3988747869936306E-3</v>
      </c>
      <c r="X57" s="112">
        <f>'[1]Calibración Agricultura-OseMOSY'!AI107/'[1]Calibración Agricultura-OseMOSY'!AI219</f>
        <v>8.2525612555779185E-3</v>
      </c>
      <c r="Y57" s="112">
        <f>'[1]Calibración Agricultura-OseMOSY'!AJ107/'[1]Calibración Agricultura-OseMOSY'!AJ219</f>
        <v>8.107275925346184E-3</v>
      </c>
      <c r="Z57" s="112">
        <f>'[1]Calibración Agricultura-OseMOSY'!AK107/'[1]Calibración Agricultura-OseMOSY'!AK219</f>
        <v>7.9345684186594191E-3</v>
      </c>
      <c r="AA57" s="112">
        <f>'[1]Calibración Agricultura-OseMOSY'!AL107/'[1]Calibración Agricultura-OseMOSY'!AL219</f>
        <v>7.7767953784661269E-3</v>
      </c>
      <c r="AB57" s="112">
        <f>'[1]Calibración Agricultura-OseMOSY'!AM107/'[1]Calibración Agricultura-OseMOSY'!AM219</f>
        <v>7.6276759536404596E-3</v>
      </c>
      <c r="AC57" s="112">
        <f>'[1]Calibración Agricultura-OseMOSY'!AN107/'[1]Calibración Agricultura-OseMOSY'!AN219</f>
        <v>7.4820896418981309E-3</v>
      </c>
      <c r="AD57" s="112">
        <f>'[1]Calibración Agricultura-OseMOSY'!AO107/'[1]Calibración Agricultura-OseMOSY'!AO219</f>
        <v>7.33679421962015E-3</v>
      </c>
      <c r="AE57" s="112">
        <f>'[1]Calibración Agricultura-OseMOSY'!AP107/'[1]Calibración Agricultura-OseMOSY'!AP219</f>
        <v>7.1916602659593586E-3</v>
      </c>
      <c r="AF57" s="112">
        <f>'[1]Calibración Agricultura-OseMOSY'!AQ107/'[1]Calibración Agricultura-OseMOSY'!AQ219</f>
        <v>7.0515865619444765E-3</v>
      </c>
      <c r="AG57" s="112">
        <f>'[1]Calibración Agricultura-OseMOSY'!AR107/'[1]Calibración Agricultura-OseMOSY'!AR219</f>
        <v>6.9148162807754028E-3</v>
      </c>
      <c r="AH57" s="112">
        <f>'[1]Calibración Agricultura-OseMOSY'!AS107/'[1]Calibración Agricultura-OseMOSY'!AS219</f>
        <v>6.780393765851901E-3</v>
      </c>
      <c r="AI57" s="112">
        <f>'[1]Calibración Agricultura-OseMOSY'!AT107/'[1]Calibración Agricultura-OseMOSY'!AT219</f>
        <v>6.7813136797896523E-3</v>
      </c>
      <c r="AJ57" s="112">
        <f>'[1]Calibración Agricultura-OseMOSY'!AU107/'[1]Calibración Agricultura-OseMOSY'!AU219</f>
        <v>6.7679974751751783E-3</v>
      </c>
      <c r="AK57" s="112">
        <f>'[1]Calibración Agricultura-OseMOSY'!AV107/'[1]Calibración Agricultura-OseMOSY'!AV219</f>
        <v>6.7526728487828742E-3</v>
      </c>
      <c r="AL57" s="112">
        <f>'[1]Calibración Agricultura-OseMOSY'!AW107/'[1]Calibración Agricultura-OseMOSY'!AW219</f>
        <v>6.7390355103604692E-3</v>
      </c>
      <c r="AM57" s="112">
        <f>'[1]Calibración Agricultura-OseMOSY'!AX107/'[1]Calibración Agricultura-OseMOSY'!AX219</f>
        <v>6.7244299341141555E-3</v>
      </c>
      <c r="AN57" s="112">
        <f>'[1]Calibración Agricultura-OseMOSY'!AY107/'[1]Calibración Agricultura-OseMOSY'!AY219</f>
        <v>6.7109789672082738E-3</v>
      </c>
      <c r="AO57" s="112">
        <f>'[1]Calibración Agricultura-OseMOSY'!AZ107/'[1]Calibración Agricultura-OseMOSY'!AZ219</f>
        <v>6.691871702708678E-3</v>
      </c>
      <c r="AP57" s="112">
        <f>'[1]Calibración Agricultura-OseMOSY'!BA107/'[1]Calibración Agricultura-OseMOSY'!BA219</f>
        <v>6.6720012517901238E-3</v>
      </c>
      <c r="AQ57" s="112">
        <f>'[1]Calibración Agricultura-OseMOSY'!BB107/'[1]Calibración Agricultura-OseMOSY'!BB219</f>
        <v>6.651341713448904E-3</v>
      </c>
      <c r="AR57" s="112">
        <f>'[1]Calibración Agricultura-OseMOSY'!BC107/'[1]Calibración Agricultura-OseMOSY'!BC219</f>
        <v>6.6294233588621646E-3</v>
      </c>
      <c r="AS57" s="112">
        <f>'[1]Calibración Agricultura-OseMOSY'!BD107/'[1]Calibración Agricultura-OseMOSY'!BD219</f>
        <v>6.6058482377277994E-3</v>
      </c>
      <c r="AT57" s="112">
        <f>'[1]Calibración Agricultura-OseMOSY'!BE107/'[1]Calibración Agricultura-OseMOSY'!BE219</f>
        <v>6.5809592627229362E-3</v>
      </c>
      <c r="AU57" s="112">
        <f>'[1]Calibración Agricultura-OseMOSY'!BF107/'[1]Calibración Agricultura-OseMOSY'!BF219</f>
        <v>6.5549132457193597E-3</v>
      </c>
      <c r="AV57" s="112">
        <f>'[1]Calibración Agricultura-OseMOSY'!BG107/'[1]Calibración Agricultura-OseMOSY'!BG219</f>
        <v>6.5277723821899397E-3</v>
      </c>
      <c r="AW57" s="112">
        <f>'[1]Calibración Agricultura-OseMOSY'!BH107/'[1]Calibración Agricultura-OseMOSY'!BH219</f>
        <v>6.4992986976743824E-3</v>
      </c>
      <c r="AX57" s="112">
        <f>'[1]Calibración Agricultura-OseMOSY'!BI107/'[1]Calibración Agricultura-OseMOSY'!BI219</f>
        <v>6.4695276582420799E-3</v>
      </c>
      <c r="AY57" s="112">
        <f>'[1]Calibración Agricultura-OseMOSY'!BJ107/'[1]Calibración Agricultura-OseMOSY'!BJ219</f>
        <v>6.4383848177674138E-3</v>
      </c>
      <c r="AZ57" s="112">
        <f>'[1]Calibración Agricultura-OseMOSY'!BK107/'[1]Calibración Agricultura-OseMOSY'!BK219</f>
        <v>6.4061155040596816E-3</v>
      </c>
      <c r="BA57" s="112">
        <f>'[1]Calibración Agricultura-OseMOSY'!BL107/'[1]Calibración Agricultura-OseMOSY'!BL219</f>
        <v>6.3726996352715982E-3</v>
      </c>
      <c r="BB57" s="112">
        <f>'[1]Calibración Agricultura-OseMOSY'!BM107/'[1]Calibración Agricultura-OseMOSY'!BM219</f>
        <v>6.3381246153339024E-3</v>
      </c>
      <c r="BC57" s="112"/>
    </row>
    <row r="58" spans="1:73" hidden="1">
      <c r="B58" s="352"/>
      <c r="C58" s="99" t="s">
        <v>107</v>
      </c>
      <c r="D58" s="353"/>
      <c r="E58" s="340"/>
      <c r="F58" s="112">
        <f>'[1]Calibración Agricultura-OseMOSY'!Q108/'[1]Calibración Agricultura-OseMOSY'!Q220</f>
        <v>0.9576209998706513</v>
      </c>
      <c r="G58" s="112">
        <f>'[1]Calibración Agricultura-OseMOSY'!R108/'[1]Calibración Agricultura-OseMOSY'!R220</f>
        <v>0.95859376066542634</v>
      </c>
      <c r="H58" s="112">
        <f>'[1]Calibración Agricultura-OseMOSY'!S108/'[1]Calibración Agricultura-OseMOSY'!S220</f>
        <v>0.95823547451359126</v>
      </c>
      <c r="I58" s="112">
        <f>'[1]Calibración Agricultura-OseMOSY'!T108/'[1]Calibración Agricultura-OseMOSY'!T220</f>
        <v>0.95301596864486982</v>
      </c>
      <c r="J58" s="112">
        <f>'[1]Calibración Agricultura-OseMOSY'!U108/'[1]Calibración Agricultura-OseMOSY'!U220</f>
        <v>0.94973777665847092</v>
      </c>
      <c r="K58" s="112">
        <f>'[1]Calibración Agricultura-OseMOSY'!V108/'[1]Calibración Agricultura-OseMOSY'!V220</f>
        <v>0.94405443887585216</v>
      </c>
      <c r="L58" s="112">
        <f>'[1]Calibración Agricultura-OseMOSY'!W108/'[1]Calibración Agricultura-OseMOSY'!W220</f>
        <v>0.9387389366091301</v>
      </c>
      <c r="M58" s="112">
        <f>'[1]Calibración Agricultura-OseMOSY'!X108/'[1]Calibración Agricultura-OseMOSY'!X220</f>
        <v>0.93355761062844411</v>
      </c>
      <c r="N58" s="112">
        <f>'[1]Calibración Agricultura-OseMOSY'!Y108/'[1]Calibración Agricultura-OseMOSY'!Y220</f>
        <v>0.92830933930230064</v>
      </c>
      <c r="O58" s="112">
        <f>'[1]Calibración Agricultura-OseMOSY'!Z108/'[1]Calibración Agricultura-OseMOSY'!Z220</f>
        <v>0.93874725409645365</v>
      </c>
      <c r="P58" s="112">
        <f>'[1]Calibración Agricultura-OseMOSY'!AA108/'[1]Calibración Agricultura-OseMOSY'!AA220</f>
        <v>0.93659735164523028</v>
      </c>
      <c r="Q58" s="112">
        <f>'[1]Calibración Agricultura-OseMOSY'!AB108/'[1]Calibración Agricultura-OseMOSY'!AB220</f>
        <v>0.93515392648971951</v>
      </c>
      <c r="R58" s="112">
        <f>'[1]Calibración Agricultura-OseMOSY'!AC108/'[1]Calibración Agricultura-OseMOSY'!AC220</f>
        <v>0.93445282332480339</v>
      </c>
      <c r="S58" s="112">
        <f>'[1]Calibración Agricultura-OseMOSY'!AD108/'[1]Calibración Agricultura-OseMOSY'!AD220</f>
        <v>0.93464714031707485</v>
      </c>
      <c r="T58" s="112">
        <f>'[1]Calibración Agricultura-OseMOSY'!AE108/'[1]Calibración Agricultura-OseMOSY'!AE220</f>
        <v>0.93594483523465521</v>
      </c>
      <c r="U58" s="112">
        <f>'[1]Calibración Agricultura-OseMOSY'!AF108/'[1]Calibración Agricultura-OseMOSY'!AF220</f>
        <v>0.9353667013387964</v>
      </c>
      <c r="V58" s="112">
        <f>'[1]Calibración Agricultura-OseMOSY'!AG108/'[1]Calibración Agricultura-OseMOSY'!AG220</f>
        <v>0.93509748642969437</v>
      </c>
      <c r="W58" s="112">
        <f>'[1]Calibración Agricultura-OseMOSY'!AH108/'[1]Calibración Agricultura-OseMOSY'!AH220</f>
        <v>0.93509417999806488</v>
      </c>
      <c r="X58" s="112">
        <f>'[1]Calibración Agricultura-OseMOSY'!AI108/'[1]Calibración Agricultura-OseMOSY'!AI220</f>
        <v>0.93522915240554827</v>
      </c>
      <c r="Y58" s="112">
        <f>'[1]Calibración Agricultura-OseMOSY'!AJ108/'[1]Calibración Agricultura-OseMOSY'!AJ220</f>
        <v>0.93534833953164831</v>
      </c>
      <c r="Z58" s="112">
        <f>'[1]Calibración Agricultura-OseMOSY'!AK108/'[1]Calibración Agricultura-OseMOSY'!AK220</f>
        <v>0.93523040870881324</v>
      </c>
      <c r="AA58" s="112">
        <f>'[1]Calibración Agricultura-OseMOSY'!AL108/'[1]Calibración Agricultura-OseMOSY'!AL220</f>
        <v>0.93520245917598033</v>
      </c>
      <c r="AB58" s="112">
        <f>'[1]Calibración Agricultura-OseMOSY'!AM108/'[1]Calibración Agricultura-OseMOSY'!AM220</f>
        <v>0.93521984625215204</v>
      </c>
      <c r="AC58" s="112">
        <f>'[1]Calibración Agricultura-OseMOSY'!AN108/'[1]Calibración Agricultura-OseMOSY'!AN220</f>
        <v>0.9352436646128246</v>
      </c>
      <c r="AD58" s="112">
        <f>'[1]Calibración Agricultura-OseMOSY'!AO108/'[1]Calibración Agricultura-OseMOSY'!AO220</f>
        <v>0.93524841398759206</v>
      </c>
      <c r="AE58" s="112">
        <f>'[1]Calibración Agricultura-OseMOSY'!AP108/'[1]Calibración Agricultura-OseMOSY'!AP220</f>
        <v>0.93522940162883017</v>
      </c>
      <c r="AF58" s="112">
        <f>'[1]Calibración Agricultura-OseMOSY'!AQ108/'[1]Calibración Agricultura-OseMOSY'!AQ220</f>
        <v>0.9352293667916205</v>
      </c>
      <c r="AG58" s="112">
        <f>'[1]Calibración Agricultura-OseMOSY'!AR108/'[1]Calibración Agricultura-OseMOSY'!AR220</f>
        <v>0.93523455358277596</v>
      </c>
      <c r="AH58" s="112">
        <f>'[1]Calibración Agricultura-OseMOSY'!AS108/'[1]Calibración Agricultura-OseMOSY'!AS220</f>
        <v>0.93523708989541043</v>
      </c>
      <c r="AI58" s="112">
        <f>'[1]Calibración Agricultura-OseMOSY'!AT108/'[1]Calibración Agricultura-OseMOSY'!AT220</f>
        <v>0.9352354112718041</v>
      </c>
      <c r="AJ58" s="112">
        <f>'[1]Calibración Agricultura-OseMOSY'!AU108/'[1]Calibración Agricultura-OseMOSY'!AU220</f>
        <v>0.93523291089705374</v>
      </c>
      <c r="AK58" s="112">
        <f>'[1]Calibración Agricultura-OseMOSY'!AV108/'[1]Calibración Agricultura-OseMOSY'!AV220</f>
        <v>0.93523391559890723</v>
      </c>
      <c r="AL58" s="112">
        <f>'[1]Calibración Agricultura-OseMOSY'!AW108/'[1]Calibración Agricultura-OseMOSY'!AW220</f>
        <v>0.93523490764234452</v>
      </c>
      <c r="AM58" s="112">
        <f>'[1]Calibración Agricultura-OseMOSY'!AX108/'[1]Calibración Agricultura-OseMOSY'!AX220</f>
        <v>0.9352349338847078</v>
      </c>
      <c r="AN58" s="112">
        <f>'[1]Calibración Agricultura-OseMOSY'!AY108/'[1]Calibración Agricultura-OseMOSY'!AY220</f>
        <v>0.93523442794995171</v>
      </c>
      <c r="AO58" s="112">
        <f>'[1]Calibración Agricultura-OseMOSY'!AZ108/'[1]Calibración Agricultura-OseMOSY'!AZ220</f>
        <v>0.93523417372118089</v>
      </c>
      <c r="AP58" s="112">
        <f>'[1]Calibración Agricultura-OseMOSY'!BA108/'[1]Calibración Agricultura-OseMOSY'!BA220</f>
        <v>0.93523441838485954</v>
      </c>
      <c r="AQ58" s="112">
        <f>'[1]Calibración Agricultura-OseMOSY'!BB108/'[1]Calibración Agricultura-OseMOSY'!BB220</f>
        <v>0.93523456186753373</v>
      </c>
      <c r="AR58" s="112">
        <f>'[1]Calibración Agricultura-OseMOSY'!BC108/'[1]Calibración Agricultura-OseMOSY'!BC220</f>
        <v>0.93523452746659597</v>
      </c>
      <c r="AS58" s="112">
        <f>'[1]Calibración Agricultura-OseMOSY'!BD108/'[1]Calibración Agricultura-OseMOSY'!BD220</f>
        <v>0.93523444263821909</v>
      </c>
      <c r="AT58" s="112">
        <f>'[1]Calibración Agricultura-OseMOSY'!BE108/'[1]Calibración Agricultura-OseMOSY'!BE220</f>
        <v>0.93523442977087679</v>
      </c>
      <c r="AU58" s="112">
        <f>'[1]Calibración Agricultura-OseMOSY'!BF108/'[1]Calibración Agricultura-OseMOSY'!BF220</f>
        <v>0.93523446928505571</v>
      </c>
      <c r="AV58" s="112">
        <f>'[1]Calibración Agricultura-OseMOSY'!BG108/'[1]Calibración Agricultura-OseMOSY'!BG220</f>
        <v>0.93523447677475202</v>
      </c>
      <c r="AW58" s="112">
        <f>'[1]Calibración Agricultura-OseMOSY'!BH108/'[1]Calibración Agricultura-OseMOSY'!BH220</f>
        <v>0.9352344649050448</v>
      </c>
      <c r="AX58" s="112">
        <f>'[1]Calibración Agricultura-OseMOSY'!BI108/'[1]Calibración Agricultura-OseMOSY'!BI220</f>
        <v>0.9352344594059262</v>
      </c>
      <c r="AY58" s="112">
        <f>'[1]Calibración Agricultura-OseMOSY'!BJ108/'[1]Calibración Agricultura-OseMOSY'!BJ220</f>
        <v>0.93523446464234106</v>
      </c>
      <c r="AZ58" s="112">
        <f>'[1]Calibración Agricultura-OseMOSY'!BK108/'[1]Calibración Agricultura-OseMOSY'!BK220</f>
        <v>0.93523446880363381</v>
      </c>
      <c r="BA58" s="112">
        <f>'[1]Calibración Agricultura-OseMOSY'!BL108/'[1]Calibración Agricultura-OseMOSY'!BL220</f>
        <v>0.93523446599889137</v>
      </c>
      <c r="BB58" s="112">
        <f>'[1]Calibración Agricultura-OseMOSY'!BM108/'[1]Calibración Agricultura-OseMOSY'!BM220</f>
        <v>0.93523446300619539</v>
      </c>
      <c r="BC58" s="112"/>
    </row>
    <row r="59" spans="1:73" hidden="1">
      <c r="B59" s="352"/>
      <c r="C59" s="99" t="s">
        <v>108</v>
      </c>
      <c r="D59" s="353"/>
      <c r="E59" s="340"/>
      <c r="F59" s="112">
        <f>'[1]Calibración Agricultura-OseMOSY'!Q109/'[1]Calibración Agricultura-OseMOSY'!Q221</f>
        <v>2.3584342579430797</v>
      </c>
      <c r="G59" s="112">
        <f>'[1]Calibración Agricultura-OseMOSY'!R109/'[1]Calibración Agricultura-OseMOSY'!R221</f>
        <v>2.1280597260175695</v>
      </c>
      <c r="H59" s="112">
        <f>'[1]Calibración Agricultura-OseMOSY'!S109/'[1]Calibración Agricultura-OseMOSY'!S221</f>
        <v>2.5585592063870601</v>
      </c>
      <c r="I59" s="112">
        <f>'[1]Calibración Agricultura-OseMOSY'!T109/'[1]Calibración Agricultura-OseMOSY'!T221</f>
        <v>2.3524911866531877</v>
      </c>
      <c r="J59" s="112">
        <f>'[1]Calibración Agricultura-OseMOSY'!U109/'[1]Calibración Agricultura-OseMOSY'!U221</f>
        <v>2.967937582929161</v>
      </c>
      <c r="K59" s="112">
        <f>'[1]Calibración Agricultura-OseMOSY'!V109/'[1]Calibración Agricultura-OseMOSY'!V221</f>
        <v>3.0918585426523122</v>
      </c>
      <c r="L59" s="112">
        <f>'[1]Calibración Agricultura-OseMOSY'!W109/'[1]Calibración Agricultura-OseMOSY'!W221</f>
        <v>3.2745349943184872</v>
      </c>
      <c r="M59" s="112">
        <f>'[1]Calibración Agricultura-OseMOSY'!X109/'[1]Calibración Agricultura-OseMOSY'!X221</f>
        <v>3.4528154152063264</v>
      </c>
      <c r="N59" s="112">
        <f>'[1]Calibración Agricultura-OseMOSY'!Y109/'[1]Calibración Agricultura-OseMOSY'!Y221</f>
        <v>3.7537286667078793</v>
      </c>
      <c r="O59" s="112">
        <f>'[1]Calibración Agricultura-OseMOSY'!Z109/'[1]Calibración Agricultura-OseMOSY'!Z221</f>
        <v>2.9730979349615749</v>
      </c>
      <c r="P59" s="112">
        <f>'[1]Calibración Agricultura-OseMOSY'!AA109/'[1]Calibración Agricultura-OseMOSY'!AA221</f>
        <v>3.0461966263751106</v>
      </c>
      <c r="Q59" s="112">
        <f>'[1]Calibración Agricultura-OseMOSY'!AB109/'[1]Calibración Agricultura-OseMOSY'!AB221</f>
        <v>3.184534724553115</v>
      </c>
      <c r="R59" s="112">
        <f>'[1]Calibración Agricultura-OseMOSY'!AC109/'[1]Calibración Agricultura-OseMOSY'!AC221</f>
        <v>3.2251417907546993</v>
      </c>
      <c r="S59" s="112">
        <f>'[1]Calibración Agricultura-OseMOSY'!AD109/'[1]Calibración Agricultura-OseMOSY'!AD221</f>
        <v>3.25339213961476</v>
      </c>
      <c r="T59" s="112">
        <f>'[1]Calibración Agricultura-OseMOSY'!AE109/'[1]Calibración Agricultura-OseMOSY'!AE221</f>
        <v>3.2604295548793778</v>
      </c>
      <c r="U59" s="112">
        <f>'[1]Calibración Agricultura-OseMOSY'!AF109/'[1]Calibración Agricultura-OseMOSY'!AF221</f>
        <v>3.2298466355140096</v>
      </c>
      <c r="V59" s="112">
        <f>'[1]Calibración Agricultura-OseMOSY'!AG109/'[1]Calibración Agricultura-OseMOSY'!AG221</f>
        <v>3.1602345690524807</v>
      </c>
      <c r="W59" s="112">
        <f>'[1]Calibración Agricultura-OseMOSY'!AH109/'[1]Calibración Agricultura-OseMOSY'!AH221</f>
        <v>3.1915549149369697</v>
      </c>
      <c r="X59" s="112">
        <f>'[1]Calibración Agricultura-OseMOSY'!AI109/'[1]Calibración Agricultura-OseMOSY'!AI221</f>
        <v>3.2152790169748191</v>
      </c>
      <c r="Y59" s="112">
        <f>'[1]Calibración Agricultura-OseMOSY'!AJ109/'[1]Calibración Agricultura-OseMOSY'!AJ221</f>
        <v>3.2202857716593134</v>
      </c>
      <c r="Z59" s="112">
        <f>'[1]Calibración Agricultura-OseMOSY'!AK109/'[1]Calibración Agricultura-OseMOSY'!AK221</f>
        <v>3.2183098199964162</v>
      </c>
      <c r="AA59" s="112">
        <f>'[1]Calibración Agricultura-OseMOSY'!AL109/'[1]Calibración Agricultura-OseMOSY'!AL221</f>
        <v>3.2127808905621777</v>
      </c>
      <c r="AB59" s="112">
        <f>'[1]Calibración Agricultura-OseMOSY'!AM109/'[1]Calibración Agricultura-OseMOSY'!AM221</f>
        <v>3.2067261593834249</v>
      </c>
      <c r="AC59" s="112">
        <f>'[1]Calibración Agricultura-OseMOSY'!AN109/'[1]Calibración Agricultura-OseMOSY'!AN221</f>
        <v>3.2036817610432262</v>
      </c>
      <c r="AD59" s="112">
        <f>'[1]Calibración Agricultura-OseMOSY'!AO109/'[1]Calibración Agricultura-OseMOSY'!AO221</f>
        <v>3.2099024798893994</v>
      </c>
      <c r="AE59" s="112">
        <f>'[1]Calibración Agricultura-OseMOSY'!AP109/'[1]Calibración Agricultura-OseMOSY'!AP221</f>
        <v>3.2123274508804274</v>
      </c>
      <c r="AF59" s="112">
        <f>'[1]Calibración Agricultura-OseMOSY'!AQ109/'[1]Calibración Agricultura-OseMOSY'!AQ221</f>
        <v>3.2119058748988563</v>
      </c>
      <c r="AG59" s="112">
        <f>'[1]Calibración Agricultura-OseMOSY'!AR109/'[1]Calibración Agricultura-OseMOSY'!AR221</f>
        <v>3.2108274687623615</v>
      </c>
      <c r="AH59" s="112">
        <f>'[1]Calibración Agricultura-OseMOSY'!AS109/'[1]Calibración Agricultura-OseMOSY'!AS221</f>
        <v>3.2097714884841828</v>
      </c>
      <c r="AI59" s="112">
        <f>'[1]Calibración Agricultura-OseMOSY'!AT109/'[1]Calibración Agricultura-OseMOSY'!AT221</f>
        <v>3.2093076628622281</v>
      </c>
      <c r="AJ59" s="112">
        <f>'[1]Calibración Agricultura-OseMOSY'!AU109/'[1]Calibración Agricultura-OseMOSY'!AU221</f>
        <v>3.2096522784584218</v>
      </c>
      <c r="AK59" s="112">
        <f>'[1]Calibración Agricultura-OseMOSY'!AV109/'[1]Calibración Agricultura-OseMOSY'!AV221</f>
        <v>3.2105202170305547</v>
      </c>
      <c r="AL59" s="112">
        <f>'[1]Calibración Agricultura-OseMOSY'!AW109/'[1]Calibración Agricultura-OseMOSY'!AW221</f>
        <v>3.2106243872250313</v>
      </c>
      <c r="AM59" s="112">
        <f>'[1]Calibración Agricultura-OseMOSY'!AX109/'[1]Calibración Agricultura-OseMOSY'!AX221</f>
        <v>3.2103772931345795</v>
      </c>
      <c r="AN59" s="112">
        <f>'[1]Calibración Agricultura-OseMOSY'!AY109/'[1]Calibración Agricultura-OseMOSY'!AY221</f>
        <v>3.2101522896570427</v>
      </c>
      <c r="AO59" s="112">
        <f>'[1]Calibración Agricultura-OseMOSY'!AZ109/'[1]Calibración Agricultura-OseMOSY'!AZ221</f>
        <v>3.2100546324563135</v>
      </c>
      <c r="AP59" s="112">
        <f>'[1]Calibración Agricultura-OseMOSY'!BA109/'[1]Calibración Agricultura-OseMOSY'!BA221</f>
        <v>3.2100985174786478</v>
      </c>
      <c r="AQ59" s="112">
        <f>'[1]Calibración Agricultura-OseMOSY'!BB109/'[1]Calibración Agricultura-OseMOSY'!BB221</f>
        <v>3.2102130094088834</v>
      </c>
      <c r="AR59" s="112">
        <f>'[1]Calibración Agricultura-OseMOSY'!BC109/'[1]Calibración Agricultura-OseMOSY'!BC221</f>
        <v>3.2102917270866409</v>
      </c>
      <c r="AS59" s="112">
        <f>'[1]Calibración Agricultura-OseMOSY'!BD109/'[1]Calibración Agricultura-OseMOSY'!BD221</f>
        <v>3.2102581943487483</v>
      </c>
      <c r="AT59" s="112">
        <f>'[1]Calibración Agricultura-OseMOSY'!BE109/'[1]Calibración Agricultura-OseMOSY'!BE221</f>
        <v>3.2102061658938026</v>
      </c>
      <c r="AU59" s="112">
        <f>'[1]Calibración Agricultura-OseMOSY'!BF109/'[1]Calibración Agricultura-OseMOSY'!BF221</f>
        <v>3.2101822994861937</v>
      </c>
      <c r="AV59" s="112">
        <f>'[1]Calibración Agricultura-OseMOSY'!BG109/'[1]Calibración Agricultura-OseMOSY'!BG221</f>
        <v>3.2101865948750929</v>
      </c>
      <c r="AW59" s="112">
        <f>'[1]Calibración Agricultura-OseMOSY'!BH109/'[1]Calibración Agricultura-OseMOSY'!BH221</f>
        <v>3.2102051612298794</v>
      </c>
      <c r="AX59" s="112">
        <f>'[1]Calibración Agricultura-OseMOSY'!BI109/'[1]Calibración Agricultura-OseMOSY'!BI221</f>
        <v>3.2102203335956063</v>
      </c>
      <c r="AY59" s="112">
        <f>'[1]Calibración Agricultura-OseMOSY'!BJ109/'[1]Calibración Agricultura-OseMOSY'!BJ221</f>
        <v>3.2102214830598044</v>
      </c>
      <c r="AZ59" s="112">
        <f>'[1]Calibración Agricultura-OseMOSY'!BK109/'[1]Calibración Agricultura-OseMOSY'!BK221</f>
        <v>3.2102115166288812</v>
      </c>
      <c r="BA59" s="112">
        <f>'[1]Calibración Agricultura-OseMOSY'!BL109/'[1]Calibración Agricultura-OseMOSY'!BL221</f>
        <v>3.2102048145365853</v>
      </c>
      <c r="BB59" s="112">
        <f>'[1]Calibración Agricultura-OseMOSY'!BM109/'[1]Calibración Agricultura-OseMOSY'!BM221</f>
        <v>3.2102045790918141</v>
      </c>
      <c r="BC59" s="112"/>
    </row>
    <row r="60" spans="1:73" hidden="1">
      <c r="B60" s="352"/>
      <c r="C60" s="99" t="s">
        <v>109</v>
      </c>
      <c r="D60" s="353"/>
      <c r="E60" s="340"/>
      <c r="F60" s="112">
        <f>'[1]Calibración Agricultura-OseMOSY'!Q110/'[1]Calibración Agricultura-OseMOSY'!Q222</f>
        <v>1.3444367664000472</v>
      </c>
      <c r="G60" s="112">
        <f>'[1]Calibración Agricultura-OseMOSY'!R110/'[1]Calibración Agricultura-OseMOSY'!R222</f>
        <v>1.3091374646638179</v>
      </c>
      <c r="H60" s="112">
        <f>'[1]Calibración Agricultura-OseMOSY'!S110/'[1]Calibración Agricultura-OseMOSY'!S222</f>
        <v>1.3707552663520679</v>
      </c>
      <c r="I60" s="112">
        <f>'[1]Calibración Agricultura-OseMOSY'!T110/'[1]Calibración Agricultura-OseMOSY'!T222</f>
        <v>1.3449309081605694</v>
      </c>
      <c r="J60" s="112">
        <f>'[1]Calibración Agricultura-OseMOSY'!U110/'[1]Calibración Agricultura-OseMOSY'!U222</f>
        <v>1.4188695933856414</v>
      </c>
      <c r="K60" s="112">
        <f>'[1]Calibración Agricultura-OseMOSY'!V110/'[1]Calibración Agricultura-OseMOSY'!V222</f>
        <v>1.4326548128914935</v>
      </c>
      <c r="L60" s="112">
        <f>'[1]Calibración Agricultura-OseMOSY'!W110/'[1]Calibración Agricultura-OseMOSY'!W222</f>
        <v>1.4507361518134452</v>
      </c>
      <c r="M60" s="112">
        <f>'[1]Calibración Agricultura-OseMOSY'!X110/'[1]Calibración Agricultura-OseMOSY'!X222</f>
        <v>1.4671265153788093</v>
      </c>
      <c r="N60" s="112">
        <f>'[1]Calibración Agricultura-OseMOSY'!Y110/'[1]Calibración Agricultura-OseMOSY'!Y222</f>
        <v>1.5060345545914273</v>
      </c>
      <c r="O60" s="112">
        <f>'[1]Calibración Agricultura-OseMOSY'!Z110/'[1]Calibración Agricultura-OseMOSY'!Z222</f>
        <v>1.4480168243467686</v>
      </c>
      <c r="P60" s="112">
        <f>'[1]Calibración Agricultura-OseMOSY'!AA110/'[1]Calibración Agricultura-OseMOSY'!AA222</f>
        <v>1.4700434565821503</v>
      </c>
      <c r="Q60" s="112">
        <f>'[1]Calibración Agricultura-OseMOSY'!AB110/'[1]Calibración Agricultura-OseMOSY'!AB222</f>
        <v>1.4996205782613889</v>
      </c>
      <c r="R60" s="112">
        <f>'[1]Calibración Agricultura-OseMOSY'!AC110/'[1]Calibración Agricultura-OseMOSY'!AC222</f>
        <v>1.5195664855272901</v>
      </c>
      <c r="S60" s="112">
        <f>'[1]Calibración Agricultura-OseMOSY'!AD110/'[1]Calibración Agricultura-OseMOSY'!AD222</f>
        <v>1.538691462598325</v>
      </c>
      <c r="T60" s="112">
        <f>'[1]Calibración Agricultura-OseMOSY'!AE110/'[1]Calibración Agricultura-OseMOSY'!AE222</f>
        <v>1.5557779719357083</v>
      </c>
      <c r="U60" s="112">
        <f>'[1]Calibración Agricultura-OseMOSY'!AF110/'[1]Calibración Agricultura-OseMOSY'!AF222</f>
        <v>1.5700689471736105</v>
      </c>
      <c r="V60" s="112">
        <f>'[1]Calibración Agricultura-OseMOSY'!AG110/'[1]Calibración Agricultura-OseMOSY'!AG222</f>
        <v>1.579612019318609</v>
      </c>
      <c r="W60" s="112">
        <f>'[1]Calibración Agricultura-OseMOSY'!AH110/'[1]Calibración Agricultura-OseMOSY'!AH222</f>
        <v>1.6025065084569947</v>
      </c>
      <c r="X60" s="112">
        <f>'[1]Calibración Agricultura-OseMOSY'!AI110/'[1]Calibración Agricultura-OseMOSY'!AI222</f>
        <v>1.6254283186417759</v>
      </c>
      <c r="Y60" s="112">
        <f>'[1]Calibración Agricultura-OseMOSY'!AJ110/'[1]Calibración Agricultura-OseMOSY'!AJ222</f>
        <v>1.6468381127013672</v>
      </c>
      <c r="Z60" s="112">
        <f>'[1]Calibración Agricultura-OseMOSY'!AK110/'[1]Calibración Agricultura-OseMOSY'!AK222</f>
        <v>1.6683772577964855</v>
      </c>
      <c r="AA60" s="112">
        <f>'[1]Calibración Agricultura-OseMOSY'!AL110/'[1]Calibración Agricultura-OseMOSY'!AL222</f>
        <v>1.6903080660618639</v>
      </c>
      <c r="AB60" s="112">
        <f>'[1]Calibración Agricultura-OseMOSY'!AM110/'[1]Calibración Agricultura-OseMOSY'!AM222</f>
        <v>1.7131391103738922</v>
      </c>
      <c r="AC60" s="112">
        <f>'[1]Calibración Agricultura-OseMOSY'!AN110/'[1]Calibración Agricultura-OseMOSY'!AN222</f>
        <v>1.7375685732016295</v>
      </c>
      <c r="AD60" s="112">
        <f>'[1]Calibración Agricultura-OseMOSY'!AO110/'[1]Calibración Agricultura-OseMOSY'!AO222</f>
        <v>1.7649213932730576</v>
      </c>
      <c r="AE60" s="112">
        <f>'[1]Calibración Agricultura-OseMOSY'!AP110/'[1]Calibración Agricultura-OseMOSY'!AP222</f>
        <v>1.7930299525162643</v>
      </c>
      <c r="AF60" s="112">
        <f>'[1]Calibración Agricultura-OseMOSY'!AQ110/'[1]Calibración Agricultura-OseMOSY'!AQ222</f>
        <v>1.822052547784492</v>
      </c>
      <c r="AG60" s="112">
        <f>'[1]Calibración Agricultura-OseMOSY'!AR110/'[1]Calibración Agricultura-OseMOSY'!AR222</f>
        <v>1.8524922120233074</v>
      </c>
      <c r="AH60" s="112">
        <f>'[1]Calibración Agricultura-OseMOSY'!AS110/'[1]Calibración Agricultura-OseMOSY'!AS222</f>
        <v>1.8846092388151516</v>
      </c>
      <c r="AI60" s="112">
        <f>'[1]Calibración Agricultura-OseMOSY'!AT110/'[1]Calibración Agricultura-OseMOSY'!AT222</f>
        <v>1.9186776676350688</v>
      </c>
      <c r="AJ60" s="112">
        <f>'[1]Calibración Agricultura-OseMOSY'!AU110/'[1]Calibración Agricultura-OseMOSY'!AU222</f>
        <v>1.9549239429025052</v>
      </c>
      <c r="AK60" s="112">
        <f>'[1]Calibración Agricultura-OseMOSY'!AV110/'[1]Calibración Agricultura-OseMOSY'!AV222</f>
        <v>1.9934721225119898</v>
      </c>
      <c r="AL60" s="112">
        <f>'[1]Calibración Agricultura-OseMOSY'!AW110/'[1]Calibración Agricultura-OseMOSY'!AW222</f>
        <v>2.0341761891701005</v>
      </c>
      <c r="AM60" s="112">
        <f>'[1]Calibración Agricultura-OseMOSY'!AX110/'[1]Calibración Agricultura-OseMOSY'!AX222</f>
        <v>2.0773383901322608</v>
      </c>
      <c r="AN60" s="112">
        <f>'[1]Calibración Agricultura-OseMOSY'!AY110/'[1]Calibración Agricultura-OseMOSY'!AY222</f>
        <v>2.1232989129444229</v>
      </c>
      <c r="AO60" s="112">
        <f>'[1]Calibración Agricultura-OseMOSY'!AZ110/'[1]Calibración Agricultura-OseMOSY'!AZ222</f>
        <v>2.1723642866830088</v>
      </c>
      <c r="AP60" s="112">
        <f>'[1]Calibración Agricultura-OseMOSY'!BA110/'[1]Calibración Agricultura-OseMOSY'!BA222</f>
        <v>2.2248542795800046</v>
      </c>
      <c r="AQ60" s="112">
        <f>'[1]Calibración Agricultura-OseMOSY'!BB110/'[1]Calibración Agricultura-OseMOSY'!BB222</f>
        <v>2.2811018119014945</v>
      </c>
      <c r="AR60" s="112">
        <f>'[1]Calibración Agricultura-OseMOSY'!BC110/'[1]Calibración Agricultura-OseMOSY'!BC222</f>
        <v>2.3414678208513298</v>
      </c>
      <c r="AS60" s="112">
        <f>'[1]Calibración Agricultura-OseMOSY'!BD110/'[1]Calibración Agricultura-OseMOSY'!BD222</f>
        <v>2.4063732210249391</v>
      </c>
      <c r="AT60" s="112">
        <f>'[1]Calibración Agricultura-OseMOSY'!BE110/'[1]Calibración Agricultura-OseMOSY'!BE222</f>
        <v>2.4763819552072137</v>
      </c>
      <c r="AU60" s="112">
        <f>'[1]Calibración Agricultura-OseMOSY'!BF110/'[1]Calibración Agricultura-OseMOSY'!BF222</f>
        <v>2.5521302165977877</v>
      </c>
      <c r="AV60" s="112">
        <f>'[1]Calibración Agricultura-OseMOSY'!BG110/'[1]Calibración Agricultura-OseMOSY'!BG222</f>
        <v>2.6343374083907807</v>
      </c>
      <c r="AW60" s="112">
        <f>'[1]Calibración Agricultura-OseMOSY'!BH110/'[1]Calibración Agricultura-OseMOSY'!BH222</f>
        <v>2.7238392122988833</v>
      </c>
      <c r="AX60" s="112">
        <f>'[1]Calibración Agricultura-OseMOSY'!BI110/'[1]Calibración Agricultura-OseMOSY'!BI222</f>
        <v>2.8216191640753143</v>
      </c>
      <c r="AY60" s="112">
        <f>'[1]Calibración Agricultura-OseMOSY'!BJ110/'[1]Calibración Agricultura-OseMOSY'!BJ222</f>
        <v>2.9288512287501778</v>
      </c>
      <c r="AZ60" s="112">
        <f>'[1]Calibración Agricultura-OseMOSY'!BK110/'[1]Calibración Agricultura-OseMOSY'!BK222</f>
        <v>3.0469537478285664</v>
      </c>
      <c r="BA60" s="112">
        <f>'[1]Calibración Agricultura-OseMOSY'!BL110/'[1]Calibración Agricultura-OseMOSY'!BL222</f>
        <v>3.1776544614476454</v>
      </c>
      <c r="BB60" s="112">
        <f>'[1]Calibración Agricultura-OseMOSY'!BM110/'[1]Calibración Agricultura-OseMOSY'!BM222</f>
        <v>3.3230559531028225</v>
      </c>
      <c r="BC60" s="112"/>
      <c r="BU60" s="99" t="s">
        <v>85</v>
      </c>
    </row>
    <row r="61" spans="1:73" hidden="1">
      <c r="B61" s="352"/>
      <c r="C61" s="99" t="s">
        <v>110</v>
      </c>
      <c r="D61" s="353"/>
      <c r="E61" s="340"/>
      <c r="F61" s="112">
        <f>'[1]Calibración Agricultura-OseMOSY'!Q111/'[1]Calibración Agricultura-OseMOSY'!Q223</f>
        <v>1.5791340788144217</v>
      </c>
      <c r="G61" s="112">
        <f>'[1]Calibración Agricultura-OseMOSY'!R111/'[1]Calibración Agricultura-OseMOSY'!R223</f>
        <v>1.5109823071965673</v>
      </c>
      <c r="H61" s="112">
        <f>'[1]Calibración Agricultura-OseMOSY'!S111/'[1]Calibración Agricultura-OseMOSY'!S223</f>
        <v>1.6313023891756404</v>
      </c>
      <c r="I61" s="112">
        <f>'[1]Calibración Agricultura-OseMOSY'!T111/'[1]Calibración Agricultura-OseMOSY'!T223</f>
        <v>1.5808746473459248</v>
      </c>
      <c r="J61" s="112">
        <f>'[1]Calibración Agricultura-OseMOSY'!U111/'[1]Calibración Agricultura-OseMOSY'!U223</f>
        <v>1.7322494001133073</v>
      </c>
      <c r="K61" s="112">
        <f>'[1]Calibración Agricultura-OseMOSY'!V111/'[1]Calibración Agricultura-OseMOSY'!V223</f>
        <v>1.7628602621339942</v>
      </c>
      <c r="L61" s="112">
        <f>'[1]Calibración Agricultura-OseMOSY'!W111/'[1]Calibración Agricultura-OseMOSY'!W223</f>
        <v>1.8033249382785423</v>
      </c>
      <c r="M61" s="112">
        <f>'[1]Calibración Agricultura-OseMOSY'!X111/'[1]Calibración Agricultura-OseMOSY'!X223</f>
        <v>1.840850688683771</v>
      </c>
      <c r="N61" s="112">
        <f>'[1]Calibración Agricultura-OseMOSY'!Y111/'[1]Calibración Agricultura-OseMOSY'!Y223</f>
        <v>1.9311074162517687</v>
      </c>
      <c r="O61" s="112">
        <f>'[1]Calibración Agricultura-OseMOSY'!Z111/'[1]Calibración Agricultura-OseMOSY'!Z223</f>
        <v>1.7973471478403507</v>
      </c>
      <c r="P61" s="112">
        <f>'[1]Calibración Agricultura-OseMOSY'!AA111/'[1]Calibración Agricultura-OseMOSY'!AA223</f>
        <v>1.846637247369205</v>
      </c>
      <c r="Q61" s="112">
        <f>'[1]Calibración Agricultura-OseMOSY'!AB111/'[1]Calibración Agricultura-OseMOSY'!AB223</f>
        <v>1.9143795729871325</v>
      </c>
      <c r="R61" s="112">
        <f>'[1]Calibración Agricultura-OseMOSY'!AC111/'[1]Calibración Agricultura-OseMOSY'!AC223</f>
        <v>1.9612511890821918</v>
      </c>
      <c r="S61" s="112">
        <f>'[1]Calibración Agricultura-OseMOSY'!AD111/'[1]Calibración Agricultura-OseMOSY'!AD223</f>
        <v>2.0069350638490464</v>
      </c>
      <c r="T61" s="112">
        <f>'[1]Calibración Agricultura-OseMOSY'!AE111/'[1]Calibración Agricultura-OseMOSY'!AE223</f>
        <v>2.0482420256516698</v>
      </c>
      <c r="U61" s="112">
        <f>'[1]Calibración Agricultura-OseMOSY'!AF111/'[1]Calibración Agricultura-OseMOSY'!AF223</f>
        <v>2.083886940085677</v>
      </c>
      <c r="V61" s="112">
        <f>'[1]Calibración Agricultura-OseMOSY'!AG111/'[1]Calibración Agricultura-OseMOSY'!AG223</f>
        <v>2.1079766479310691</v>
      </c>
      <c r="W61" s="112">
        <f>'[1]Calibración Agricultura-OseMOSY'!AH111/'[1]Calibración Agricultura-OseMOSY'!AH223</f>
        <v>2.1666610295606819</v>
      </c>
      <c r="X61" s="112">
        <f>'[1]Calibración Agricultura-OseMOSY'!AI111/'[1]Calibración Agricultura-OseMOSY'!AI223</f>
        <v>2.2269342458860444</v>
      </c>
      <c r="Y61" s="112">
        <f>'[1]Calibración Agricultura-OseMOSY'!AJ111/'[1]Calibración Agricultura-OseMOSY'!AJ223</f>
        <v>2.2847005992552361</v>
      </c>
      <c r="Z61" s="112">
        <f>'[1]Calibración Agricultura-OseMOSY'!AK111/'[1]Calibración Agricultura-OseMOSY'!AK223</f>
        <v>2.3443937998085889</v>
      </c>
      <c r="AA61" s="112">
        <f>'[1]Calibración Agricultura-OseMOSY'!AL111/'[1]Calibración Agricultura-OseMOSY'!AL223</f>
        <v>2.4067368764378516</v>
      </c>
      <c r="AB61" s="112">
        <f>'[1]Calibración Agricultura-OseMOSY'!AM111/'[1]Calibración Agricultura-OseMOSY'!AM223</f>
        <v>2.4734023118362773</v>
      </c>
      <c r="AC61" s="112">
        <f>'[1]Calibración Agricultura-OseMOSY'!AN111/'[1]Calibración Agricultura-OseMOSY'!AN223</f>
        <v>2.5468319438401217</v>
      </c>
      <c r="AD61" s="112">
        <f>'[1]Calibración Agricultura-OseMOSY'!AO111/'[1]Calibración Agricultura-OseMOSY'!AO223</f>
        <v>2.6317565346806102</v>
      </c>
      <c r="AE61" s="112">
        <f>'[1]Calibración Agricultura-OseMOSY'!AP111/'[1]Calibración Agricultura-OseMOSY'!AP223</f>
        <v>2.7221617016838167</v>
      </c>
      <c r="AF61" s="112">
        <f>'[1]Calibración Agricultura-OseMOSY'!AQ111/'[1]Calibración Agricultura-OseMOSY'!AQ223</f>
        <v>2.8190023929373402</v>
      </c>
      <c r="AG61" s="112">
        <f>'[1]Calibración Agricultura-OseMOSY'!AR111/'[1]Calibración Agricultura-OseMOSY'!AR223</f>
        <v>2.9246197763897785</v>
      </c>
      <c r="AH61" s="112">
        <f>'[1]Calibración Agricultura-OseMOSY'!AS111/'[1]Calibración Agricultura-OseMOSY'!AS223</f>
        <v>3.0408381401766569</v>
      </c>
      <c r="AI61" s="112">
        <f>'[1]Calibración Agricultura-OseMOSY'!AT111/'[1]Calibración Agricultura-OseMOSY'!AT223</f>
        <v>3.0781513575893094</v>
      </c>
      <c r="AJ61" s="112">
        <f>'[1]Calibración Agricultura-OseMOSY'!AU111/'[1]Calibración Agricultura-OseMOSY'!AU223</f>
        <v>3.1173458760001651</v>
      </c>
      <c r="AK61" s="112">
        <f>'[1]Calibración Agricultura-OseMOSY'!AV111/'[1]Calibración Agricultura-OseMOSY'!AV223</f>
        <v>3.1582624600833347</v>
      </c>
      <c r="AL61" s="112">
        <f>'[1]Calibración Agricultura-OseMOSY'!AW111/'[1]Calibración Agricultura-OseMOSY'!AW223</f>
        <v>3.1998018366609551</v>
      </c>
      <c r="AM61" s="112">
        <f>'[1]Calibración Agricultura-OseMOSY'!AX111/'[1]Calibración Agricultura-OseMOSY'!AX223</f>
        <v>3.2423685426213171</v>
      </c>
      <c r="AN61" s="112">
        <f>'[1]Calibración Agricultura-OseMOSY'!AY111/'[1]Calibración Agricultura-OseMOSY'!AY223</f>
        <v>3.2863725447676888</v>
      </c>
      <c r="AO61" s="112">
        <f>'[1]Calibración Agricultura-OseMOSY'!AZ111/'[1]Calibración Agricultura-OseMOSY'!AZ223</f>
        <v>3.3319932345199414</v>
      </c>
      <c r="AP61" s="112">
        <f>'[1]Calibración Agricultura-OseMOSY'!BA111/'[1]Calibración Agricultura-OseMOSY'!BA223</f>
        <v>3.3793339830857958</v>
      </c>
      <c r="AQ61" s="112">
        <f>'[1]Calibración Agricultura-OseMOSY'!BB111/'[1]Calibración Agricultura-OseMOSY'!BB223</f>
        <v>3.4284160437559072</v>
      </c>
      <c r="AR61" s="112">
        <f>'[1]Calibración Agricultura-OseMOSY'!BC111/'[1]Calibración Agricultura-OseMOSY'!BC223</f>
        <v>3.4792127360699796</v>
      </c>
      <c r="AS61" s="112">
        <f>'[1]Calibración Agricultura-OseMOSY'!BD111/'[1]Calibración Agricultura-OseMOSY'!BD223</f>
        <v>3.5317214047242467</v>
      </c>
      <c r="AT61" s="112">
        <f>'[1]Calibración Agricultura-OseMOSY'!BE111/'[1]Calibración Agricultura-OseMOSY'!BE223</f>
        <v>3.5861451378476374</v>
      </c>
      <c r="AU61" s="112">
        <f>'[1]Calibración Agricultura-OseMOSY'!BF111/'[1]Calibración Agricultura-OseMOSY'!BF223</f>
        <v>3.6426503664509178</v>
      </c>
      <c r="AV61" s="112">
        <f>'[1]Calibración Agricultura-OseMOSY'!BG111/'[1]Calibración Agricultura-OseMOSY'!BG223</f>
        <v>3.7013583166854929</v>
      </c>
      <c r="AW61" s="112">
        <f>'[1]Calibración Agricultura-OseMOSY'!BH111/'[1]Calibración Agricultura-OseMOSY'!BH223</f>
        <v>3.7623796178585596</v>
      </c>
      <c r="AX61" s="112">
        <f>'[1]Calibración Agricultura-OseMOSY'!BI111/'[1]Calibración Agricultura-OseMOSY'!BI223</f>
        <v>3.8258266078964049</v>
      </c>
      <c r="AY61" s="112">
        <f>'[1]Calibración Agricultura-OseMOSY'!BJ111/'[1]Calibración Agricultura-OseMOSY'!BJ223</f>
        <v>3.8918294685205974</v>
      </c>
      <c r="AZ61" s="112">
        <f>'[1]Calibración Agricultura-OseMOSY'!BK111/'[1]Calibración Agricultura-OseMOSY'!BK223</f>
        <v>3.9605492460618703</v>
      </c>
      <c r="BA61" s="112">
        <f>'[1]Calibración Agricultura-OseMOSY'!BL111/'[1]Calibración Agricultura-OseMOSY'!BL223</f>
        <v>4.0321796919387856</v>
      </c>
      <c r="BB61" s="112">
        <f>'[1]Calibración Agricultura-OseMOSY'!BM111/'[1]Calibración Agricultura-OseMOSY'!BM223</f>
        <v>4.1069138212914753</v>
      </c>
      <c r="BC61" s="112"/>
    </row>
    <row r="62" spans="1:73" hidden="1">
      <c r="B62" s="352"/>
      <c r="C62" s="99" t="s">
        <v>111</v>
      </c>
      <c r="D62" s="353"/>
      <c r="E62" s="340"/>
      <c r="F62" s="112">
        <f>'[1]Calibración Agricultura-OseMOSY'!Q302/'[1]Calibración Agricultura-OseMOSY'!Q312</f>
        <v>1.0119784616472176</v>
      </c>
      <c r="G62" s="112">
        <f>'[1]Calibración Agricultura-OseMOSY'!R302/'[1]Calibración Agricultura-OseMOSY'!R312</f>
        <v>1.0110093684016004</v>
      </c>
      <c r="H62" s="112">
        <f>'[1]Calibración Agricultura-OseMOSY'!S302/'[1]Calibración Agricultura-OseMOSY'!S312</f>
        <v>1.0126821502027425</v>
      </c>
      <c r="I62" s="112">
        <f>'[1]Calibración Agricultura-OseMOSY'!T302/'[1]Calibración Agricultura-OseMOSY'!T312</f>
        <v>1.0119475918181273</v>
      </c>
      <c r="J62" s="112">
        <f>'[1]Calibración Agricultura-OseMOSY'!U302/'[1]Calibración Agricultura-OseMOSY'!U312</f>
        <v>1.0138111097407747</v>
      </c>
      <c r="K62" s="112">
        <f>'[1]Calibración Agricultura-OseMOSY'!V302/'[1]Calibración Agricultura-OseMOSY'!V312</f>
        <v>1.0140877783710018</v>
      </c>
      <c r="L62" s="112">
        <f>'[1]Calibración Agricultura-OseMOSY'!W302/'[1]Calibración Agricultura-OseMOSY'!W312</f>
        <v>1.0144617072497004</v>
      </c>
      <c r="M62" s="112">
        <f>'[1]Calibración Agricultura-OseMOSY'!X302/'[1]Calibración Agricultura-OseMOSY'!X312</f>
        <v>1.0147876187452824</v>
      </c>
      <c r="N62" s="112">
        <f>'[1]Calibración Agricultura-OseMOSY'!Y302/'[1]Calibración Agricultura-OseMOSY'!Y312</f>
        <v>1.0152722007152168</v>
      </c>
      <c r="O62" s="112">
        <f>'[1]Calibración Agricultura-OseMOSY'!Z302/'[1]Calibración Agricultura-OseMOSY'!Z312</f>
        <v>1.0155506076866192</v>
      </c>
      <c r="P62" s="112">
        <f>'[1]Calibración Agricultura-OseMOSY'!AA302/'[1]Calibración Agricultura-OseMOSY'!AA312</f>
        <v>1.0160018399775612</v>
      </c>
      <c r="Q62" s="112">
        <f>'[1]Calibración Agricultura-OseMOSY'!AB302/'[1]Calibración Agricultura-OseMOSY'!AB312</f>
        <v>1.0165289479955346</v>
      </c>
      <c r="R62" s="112">
        <f>'[1]Calibración Agricultura-OseMOSY'!AC302/'[1]Calibración Agricultura-OseMOSY'!AC312</f>
        <v>1.0171187782947753</v>
      </c>
      <c r="S62" s="112">
        <f>'[1]Calibración Agricultura-OseMOSY'!AD302/'[1]Calibración Agricultura-OseMOSY'!AD312</f>
        <v>1.0177531192235498</v>
      </c>
      <c r="T62" s="112">
        <f>'[1]Calibración Agricultura-OseMOSY'!AE302/'[1]Calibración Agricultura-OseMOSY'!AE312</f>
        <v>1.0181915210006696</v>
      </c>
      <c r="U62" s="112">
        <f>'[1]Calibración Agricultura-OseMOSY'!AF302/'[1]Calibración Agricultura-OseMOSY'!AF312</f>
        <v>1.0186683472027487</v>
      </c>
      <c r="V62" s="112">
        <f>'[1]Calibración Agricultura-OseMOSY'!AG302/'[1]Calibración Agricultura-OseMOSY'!AG312</f>
        <v>1.0192591786253264</v>
      </c>
      <c r="W62" s="112">
        <f>'[1]Calibración Agricultura-OseMOSY'!AH302/'[1]Calibración Agricultura-OseMOSY'!AH312</f>
        <v>1.0198026981116683</v>
      </c>
      <c r="X62" s="112">
        <f>'[1]Calibración Agricultura-OseMOSY'!AI302/'[1]Calibración Agricultura-OseMOSY'!AI312</f>
        <v>1.0205460061576361</v>
      </c>
      <c r="Y62" s="112">
        <f>'[1]Calibración Agricultura-OseMOSY'!AJ302/'[1]Calibración Agricultura-OseMOSY'!AJ312</f>
        <v>1.0211782981761786</v>
      </c>
      <c r="Z62" s="112">
        <f>'[1]Calibración Agricultura-OseMOSY'!AK302/'[1]Calibración Agricultura-OseMOSY'!AK312</f>
        <v>1.0218790687624435</v>
      </c>
      <c r="AA62" s="112">
        <f>'[1]Calibración Agricultura-OseMOSY'!AL302/'[1]Calibración Agricultura-OseMOSY'!AL312</f>
        <v>1.022613356729821</v>
      </c>
      <c r="AB62" s="112">
        <f>'[1]Calibración Agricultura-OseMOSY'!AM302/'[1]Calibración Agricultura-OseMOSY'!AM312</f>
        <v>1.0232615041291075</v>
      </c>
      <c r="AC62" s="112">
        <f>'[1]Calibración Agricultura-OseMOSY'!AN302/'[1]Calibración Agricultura-OseMOSY'!AN312</f>
        <v>1.0239104644864552</v>
      </c>
      <c r="AD62" s="112">
        <f>'[1]Calibración Agricultura-OseMOSY'!AO302/'[1]Calibración Agricultura-OseMOSY'!AO312</f>
        <v>1.0245974628976948</v>
      </c>
      <c r="AE62" s="112">
        <f>'[1]Calibración Agricultura-OseMOSY'!AP302/'[1]Calibración Agricultura-OseMOSY'!AP312</f>
        <v>1.0253141680039406</v>
      </c>
      <c r="AF62" s="112">
        <f>'[1]Calibración Agricultura-OseMOSY'!AQ302/'[1]Calibración Agricultura-OseMOSY'!AQ312</f>
        <v>1.0261527302823299</v>
      </c>
      <c r="AG62" s="112">
        <f>'[1]Calibración Agricultura-OseMOSY'!AR302/'[1]Calibración Agricultura-OseMOSY'!AR312</f>
        <v>1.0269168200721956</v>
      </c>
      <c r="AH62" s="112">
        <f>'[1]Calibración Agricultura-OseMOSY'!AS302/'[1]Calibración Agricultura-OseMOSY'!AS312</f>
        <v>1.0276850484850431</v>
      </c>
      <c r="AI62" s="112">
        <f>'[1]Calibración Agricultura-OseMOSY'!AT302/'[1]Calibración Agricultura-OseMOSY'!AT312</f>
        <v>1.0276829807732901</v>
      </c>
      <c r="AJ62" s="112">
        <f>'[1]Calibración Agricultura-OseMOSY'!AU302/'[1]Calibración Agricultura-OseMOSY'!AU312</f>
        <v>1.0276843796231847</v>
      </c>
      <c r="AK62" s="112">
        <f>'[1]Calibración Agricultura-OseMOSY'!AV302/'[1]Calibración Agricultura-OseMOSY'!AV312</f>
        <v>1.0276881692114199</v>
      </c>
      <c r="AL62" s="112">
        <f>'[1]Calibración Agricultura-OseMOSY'!AW302/'[1]Calibración Agricultura-OseMOSY'!AW312</f>
        <v>1.0276886558750062</v>
      </c>
      <c r="AM62" s="112">
        <f>'[1]Calibración Agricultura-OseMOSY'!AX302/'[1]Calibración Agricultura-OseMOSY'!AX312</f>
        <v>1.0276875887424848</v>
      </c>
      <c r="AN62" s="112">
        <f>'[1]Calibración Agricultura-OseMOSY'!AY302/'[1]Calibración Agricultura-OseMOSY'!AY312</f>
        <v>1.0276865974346614</v>
      </c>
      <c r="AO62" s="112">
        <f>'[1]Calibración Agricultura-OseMOSY'!AZ302/'[1]Calibración Agricultura-OseMOSY'!AZ312</f>
        <v>1.0276861658693157</v>
      </c>
      <c r="AP62" s="112">
        <f>'[1]Calibración Agricultura-OseMOSY'!BA302/'[1]Calibración Agricultura-OseMOSY'!BA312</f>
        <v>1.0276863645931245</v>
      </c>
      <c r="AQ62" s="112">
        <f>'[1]Calibración Agricultura-OseMOSY'!BB302/'[1]Calibración Agricultura-OseMOSY'!BB312</f>
        <v>1.0276868648676958</v>
      </c>
      <c r="AR62" s="112">
        <f>'[1]Calibración Agricultura-OseMOSY'!BC302/'[1]Calibración Agricultura-OseMOSY'!BC312</f>
        <v>1.0276872039246583</v>
      </c>
      <c r="AS62" s="112">
        <f>'[1]Calibración Agricultura-OseMOSY'!BD302/'[1]Calibración Agricultura-OseMOSY'!BD312</f>
        <v>1.0276870558430165</v>
      </c>
      <c r="AT62" s="112">
        <f>'[1]Calibración Agricultura-OseMOSY'!BE302/'[1]Calibración Agricultura-OseMOSY'!BE312</f>
        <v>1.0276868304342963</v>
      </c>
      <c r="AU62" s="112">
        <f>'[1]Calibración Agricultura-OseMOSY'!BF302/'[1]Calibración Agricultura-OseMOSY'!BF312</f>
        <v>1.0276867286989448</v>
      </c>
      <c r="AV62" s="112">
        <f>'[1]Calibración Agricultura-OseMOSY'!BG302/'[1]Calibración Agricultura-OseMOSY'!BG312</f>
        <v>1.0276867475446834</v>
      </c>
      <c r="AW62" s="112">
        <f>'[1]Calibración Agricultura-OseMOSY'!BH302/'[1]Calibración Agricultura-OseMOSY'!BH312</f>
        <v>1.0276868273796687</v>
      </c>
      <c r="AX62" s="112">
        <f>'[1]Calibración Agricultura-OseMOSY'!BI302/'[1]Calibración Agricultura-OseMOSY'!BI312</f>
        <v>1.0276868927739944</v>
      </c>
      <c r="AY62" s="112">
        <f>'[1]Calibración Agricultura-OseMOSY'!BJ302/'[1]Calibración Agricultura-OseMOSY'!BJ312</f>
        <v>1.0276868979356577</v>
      </c>
      <c r="AZ62" s="112">
        <f>'[1]Calibración Agricultura-OseMOSY'!BK302/'[1]Calibración Agricultura-OseMOSY'!BK312</f>
        <v>1.0276868549996427</v>
      </c>
      <c r="BA62" s="112">
        <f>'[1]Calibración Agricultura-OseMOSY'!BL302/'[1]Calibración Agricultura-OseMOSY'!BL312</f>
        <v>1.0276868259209002</v>
      </c>
      <c r="BB62" s="112">
        <f>'[1]Calibración Agricultura-OseMOSY'!BM302/'[1]Calibración Agricultura-OseMOSY'!BM312</f>
        <v>1.0276868247931843</v>
      </c>
      <c r="BC62" s="112"/>
    </row>
    <row r="63" spans="1:73" hidden="1">
      <c r="A63" s="106" t="s">
        <v>66</v>
      </c>
      <c r="B63" s="106"/>
      <c r="C63" s="124" t="s">
        <v>112</v>
      </c>
      <c r="D63" s="340"/>
      <c r="E63" s="340"/>
      <c r="F63" s="112"/>
      <c r="G63" s="112"/>
      <c r="H63" s="112"/>
      <c r="I63" s="112"/>
      <c r="J63" s="112"/>
      <c r="K63" s="112"/>
      <c r="L63" s="112"/>
      <c r="M63" s="112"/>
      <c r="N63" s="112"/>
      <c r="O63" s="112"/>
      <c r="P63" s="112"/>
      <c r="Q63" s="112"/>
      <c r="R63" s="112"/>
      <c r="S63" s="112"/>
      <c r="T63" s="112"/>
      <c r="U63" s="112"/>
      <c r="V63" s="112"/>
      <c r="W63" s="112"/>
      <c r="X63" s="112"/>
      <c r="Y63" s="112"/>
      <c r="Z63" s="112"/>
      <c r="AA63" s="112"/>
      <c r="AB63" s="112"/>
      <c r="AC63" s="112"/>
      <c r="AD63" s="112"/>
      <c r="AE63" s="112"/>
      <c r="AF63" s="112"/>
      <c r="AG63" s="112"/>
      <c r="AH63" s="112"/>
      <c r="AI63" s="112"/>
      <c r="AJ63" s="112"/>
      <c r="AK63" s="112"/>
      <c r="AL63" s="112"/>
      <c r="AM63" s="112"/>
      <c r="AN63" s="112"/>
      <c r="AO63" s="112"/>
      <c r="AP63" s="112"/>
      <c r="AQ63" s="112"/>
      <c r="AR63" s="112"/>
      <c r="AS63" s="112"/>
      <c r="AT63" s="112"/>
      <c r="AU63" s="112"/>
      <c r="AV63" s="112"/>
      <c r="AW63" s="112"/>
      <c r="AX63" s="112"/>
      <c r="AY63" s="112"/>
      <c r="AZ63" s="112"/>
      <c r="BA63" s="112"/>
      <c r="BB63" s="112"/>
      <c r="BC63" s="112"/>
    </row>
    <row r="64" spans="1:73" ht="14.45" hidden="1" customHeight="1">
      <c r="B64" s="352" t="s">
        <v>113</v>
      </c>
      <c r="C64" s="99" t="s">
        <v>114</v>
      </c>
      <c r="D64" s="353" t="s">
        <v>69</v>
      </c>
      <c r="E64" s="340"/>
      <c r="F64" s="112">
        <f>'[1]Calibración Agricultura-OseMOSY'!Q192/'[1]Calibración Agricultura-OseMOSY'!Q210</f>
        <v>2.2682744089383032E-5</v>
      </c>
      <c r="G64" s="112">
        <f>'[1]Calibración Agricultura-OseMOSY'!R192/'[1]Calibración Agricultura-OseMOSY'!R210</f>
        <v>1.9800806737278882E-5</v>
      </c>
      <c r="H64" s="112">
        <f>'[1]Calibración Agricultura-OseMOSY'!S192/'[1]Calibración Agricultura-OseMOSY'!S210</f>
        <v>1.8287455064295534E-5</v>
      </c>
      <c r="I64" s="112">
        <f>'[1]Calibración Agricultura-OseMOSY'!T192/'[1]Calibración Agricultura-OseMOSY'!T210</f>
        <v>1.9150761553741768E-5</v>
      </c>
      <c r="J64" s="112">
        <f>'[1]Calibración Agricultura-OseMOSY'!U192/'[1]Calibración Agricultura-OseMOSY'!U210</f>
        <v>2.0552109899514967E-5</v>
      </c>
      <c r="K64" s="112">
        <f>'[1]Calibración Agricultura-OseMOSY'!V192/'[1]Calibración Agricultura-OseMOSY'!V210</f>
        <v>2.3104810291945379E-5</v>
      </c>
      <c r="L64" s="112">
        <f>'[1]Calibración Agricultura-OseMOSY'!W192/'[1]Calibración Agricultura-OseMOSY'!W210</f>
        <v>2.5493487015111664E-5</v>
      </c>
      <c r="M64" s="112">
        <f>'[1]Calibración Agricultura-OseMOSY'!X192/'[1]Calibración Agricultura-OseMOSY'!X210</f>
        <v>2.7701897699498407E-5</v>
      </c>
      <c r="N64" s="112">
        <f>'[1]Calibración Agricultura-OseMOSY'!Y192/'[1]Calibración Agricultura-OseMOSY'!Y210</f>
        <v>3.0030583260464871E-5</v>
      </c>
      <c r="O64" s="112">
        <f>'[1]Calibración Agricultura-OseMOSY'!Z192/'[1]Calibración Agricultura-OseMOSY'!Z210</f>
        <v>2.5627583818225399E-5</v>
      </c>
      <c r="P64" s="112">
        <f>'[1]Calibración Agricultura-OseMOSY'!AA192/'[1]Calibración Agricultura-OseMOSY'!AA210</f>
        <v>2.6622069374298841E-5</v>
      </c>
      <c r="Q64" s="112">
        <f>'[1]Calibración Agricultura-OseMOSY'!AB192/'[1]Calibración Agricultura-OseMOSY'!AB210</f>
        <v>2.7443684346261447E-5</v>
      </c>
      <c r="R64" s="112">
        <f>'[1]Calibración Agricultura-OseMOSY'!AC192/'[1]Calibración Agricultura-OseMOSY'!AC210</f>
        <v>2.7803829334345513E-5</v>
      </c>
      <c r="S64" s="112">
        <f>'[1]Calibración Agricultura-OseMOSY'!AD192/'[1]Calibración Agricultura-OseMOSY'!AD210</f>
        <v>2.7776219496887632E-5</v>
      </c>
      <c r="T64" s="112">
        <f>'[1]Calibración Agricultura-OseMOSY'!AE192/'[1]Calibración Agricultura-OseMOSY'!AE210</f>
        <v>2.7316598442622257E-5</v>
      </c>
      <c r="U64" s="112">
        <f>'[1]Calibración Agricultura-OseMOSY'!AF192/'[1]Calibración Agricultura-OseMOSY'!AF210</f>
        <v>2.7619034144729739E-5</v>
      </c>
      <c r="V64" s="112">
        <f>'[1]Calibración Agricultura-OseMOSY'!AG192/'[1]Calibración Agricultura-OseMOSY'!AG210</f>
        <v>2.7809735805356092E-5</v>
      </c>
      <c r="W64" s="112">
        <f>'[1]Calibración Agricultura-OseMOSY'!AH192/'[1]Calibración Agricultura-OseMOSY'!AH210</f>
        <v>2.7949237656063299E-5</v>
      </c>
      <c r="X64" s="112">
        <f>'[1]Calibración Agricultura-OseMOSY'!AI192/'[1]Calibración Agricultura-OseMOSY'!AI210</f>
        <v>2.7966304491416415E-5</v>
      </c>
      <c r="Y64" s="112">
        <f>'[1]Calibración Agricultura-OseMOSY'!AJ192/'[1]Calibración Agricultura-OseMOSY'!AJ210</f>
        <v>2.7999640579930491E-5</v>
      </c>
      <c r="Z64" s="112">
        <f>'[1]Calibración Agricultura-OseMOSY'!AK192/'[1]Calibración Agricultura-OseMOSY'!AK210</f>
        <v>2.8132465318677183E-5</v>
      </c>
      <c r="AA64" s="112">
        <f>'[1]Calibración Agricultura-OseMOSY'!AL192/'[1]Calibración Agricultura-OseMOSY'!AL210</f>
        <v>2.8099951339604309E-5</v>
      </c>
      <c r="AB64" s="112">
        <f>'[1]Calibración Agricultura-OseMOSY'!AM192/'[1]Calibración Agricultura-OseMOSY'!AM210</f>
        <v>2.817619202783968E-5</v>
      </c>
      <c r="AC64" s="112">
        <f>'[1]Calibración Agricultura-OseMOSY'!AN192/'[1]Calibración Agricultura-OseMOSY'!AN210</f>
        <v>2.8165150005052026E-5</v>
      </c>
      <c r="AD64" s="112">
        <f>'[1]Calibración Agricultura-OseMOSY'!AO192/'[1]Calibración Agricultura-OseMOSY'!AO210</f>
        <v>2.8288631398254269E-5</v>
      </c>
      <c r="AE64" s="112">
        <f>'[1]Calibración Agricultura-OseMOSY'!AP192/'[1]Calibración Agricultura-OseMOSY'!AP210</f>
        <v>2.830670502187892E-5</v>
      </c>
      <c r="AF64" s="112">
        <f>'[1]Calibración Agricultura-OseMOSY'!AQ192/'[1]Calibración Agricultura-OseMOSY'!AQ210</f>
        <v>2.8308139201398286E-5</v>
      </c>
      <c r="AG64" s="112">
        <f>'[1]Calibración Agricultura-OseMOSY'!AR192/'[1]Calibración Agricultura-OseMOSY'!AR210</f>
        <v>2.8322681182035079E-5</v>
      </c>
      <c r="AH64" s="112">
        <f>'[1]Calibración Agricultura-OseMOSY'!AS192/'[1]Calibración Agricultura-OseMOSY'!AS210</f>
        <v>2.8339166730828296E-5</v>
      </c>
      <c r="AI64" s="112">
        <f>'[1]Calibración Agricultura-OseMOSY'!AT192/'[1]Calibración Agricultura-OseMOSY'!AT210</f>
        <v>2.8421507513921321E-5</v>
      </c>
      <c r="AJ64" s="112">
        <f>'[1]Calibración Agricultura-OseMOSY'!AU192/'[1]Calibración Agricultura-OseMOSY'!AU210</f>
        <v>2.8450107610432047E-5</v>
      </c>
      <c r="AK64" s="112">
        <f>'[1]Calibración Agricultura-OseMOSY'!AV192/'[1]Calibración Agricultura-OseMOSY'!AV210</f>
        <v>2.8474167318227523E-5</v>
      </c>
      <c r="AL64" s="112">
        <f>'[1]Calibración Agricultura-OseMOSY'!AW192/'[1]Calibración Agricultura-OseMOSY'!AW210</f>
        <v>2.8510682586338119E-5</v>
      </c>
      <c r="AM64" s="112">
        <f>'[1]Calibración Agricultura-OseMOSY'!AX192/'[1]Calibración Agricultura-OseMOSY'!AX210</f>
        <v>2.8548726292566164E-5</v>
      </c>
      <c r="AN64" s="112">
        <f>'[1]Calibración Agricultura-OseMOSY'!AY192/'[1]Calibración Agricultura-OseMOSY'!AY210</f>
        <v>2.8597071888229972E-5</v>
      </c>
      <c r="AO64" s="112">
        <f>'[1]Calibración Agricultura-OseMOSY'!AZ192/'[1]Calibración Agricultura-OseMOSY'!AZ210</f>
        <v>2.862599098510942E-5</v>
      </c>
      <c r="AP64" s="112">
        <f>'[1]Calibración Agricultura-OseMOSY'!BA192/'[1]Calibración Agricultura-OseMOSY'!BA210</f>
        <v>2.8656117203507521E-5</v>
      </c>
      <c r="AQ64" s="112">
        <f>'[1]Calibración Agricultura-OseMOSY'!BB192/'[1]Calibración Agricultura-OseMOSY'!BB210</f>
        <v>2.8687452281096342E-5</v>
      </c>
      <c r="AR64" s="112">
        <f>'[1]Calibración Agricultura-OseMOSY'!BC192/'[1]Calibración Agricultura-OseMOSY'!BC210</f>
        <v>2.8717820004634727E-5</v>
      </c>
      <c r="AS64" s="112">
        <f>'[1]Calibración Agricultura-OseMOSY'!BD192/'[1]Calibración Agricultura-OseMOSY'!BD210</f>
        <v>2.8745232561628602E-5</v>
      </c>
      <c r="AT64" s="112">
        <f>'[1]Calibración Agricultura-OseMOSY'!BE192/'[1]Calibración Agricultura-OseMOSY'!BE210</f>
        <v>2.8770947494200141E-5</v>
      </c>
      <c r="AU64" s="112">
        <f>'[1]Calibración Agricultura-OseMOSY'!BF192/'[1]Calibración Agricultura-OseMOSY'!BF210</f>
        <v>2.8795487750663532E-5</v>
      </c>
      <c r="AV64" s="112">
        <f>'[1]Calibración Agricultura-OseMOSY'!BG192/'[1]Calibración Agricultura-OseMOSY'!BG210</f>
        <v>2.8818994531544189E-5</v>
      </c>
      <c r="AW64" s="112">
        <f>'[1]Calibración Agricultura-OseMOSY'!BH192/'[1]Calibración Agricultura-OseMOSY'!BH210</f>
        <v>2.8840227950597835E-5</v>
      </c>
      <c r="AX64" s="112">
        <f>'[1]Calibración Agricultura-OseMOSY'!BI192/'[1]Calibración Agricultura-OseMOSY'!BI210</f>
        <v>2.8859146355031921E-5</v>
      </c>
      <c r="AY64" s="112">
        <f>'[1]Calibración Agricultura-OseMOSY'!BJ192/'[1]Calibración Agricultura-OseMOSY'!BJ210</f>
        <v>2.8875224678557487E-5</v>
      </c>
      <c r="AZ64" s="112">
        <f>'[1]Calibración Agricultura-OseMOSY'!BK192/'[1]Calibración Agricultura-OseMOSY'!BK210</f>
        <v>2.888938852113807E-5</v>
      </c>
      <c r="BA64" s="112">
        <f>'[1]Calibración Agricultura-OseMOSY'!BL192/'[1]Calibración Agricultura-OseMOSY'!BL210</f>
        <v>2.8901373968784298E-5</v>
      </c>
      <c r="BB64" s="112">
        <f>'[1]Calibración Agricultura-OseMOSY'!BM192/'[1]Calibración Agricultura-OseMOSY'!BM210</f>
        <v>2.8910941138121726E-5</v>
      </c>
      <c r="BC64" s="112"/>
    </row>
    <row r="65" spans="1:73" hidden="1">
      <c r="B65" s="352"/>
      <c r="C65" s="99" t="s">
        <v>115</v>
      </c>
      <c r="D65" s="353"/>
      <c r="E65" s="340"/>
      <c r="F65" s="112">
        <f>'[1]Calibración Agricultura-OseMOSY'!Q193/'[1]Calibración Agricultura-OseMOSY'!Q211</f>
        <v>1.783866916067522E-4</v>
      </c>
      <c r="G65" s="112">
        <f>'[1]Calibración Agricultura-OseMOSY'!R193/'[1]Calibración Agricultura-OseMOSY'!R211</f>
        <v>1.4828053547933528E-4</v>
      </c>
      <c r="H65" s="112">
        <f>'[1]Calibración Agricultura-OseMOSY'!S193/'[1]Calibración Agricultura-OseMOSY'!S211</f>
        <v>2.0057096530884538E-4</v>
      </c>
      <c r="I65" s="112">
        <f>'[1]Calibración Agricultura-OseMOSY'!T193/'[1]Calibración Agricultura-OseMOSY'!T211</f>
        <v>1.9891013983404008E-4</v>
      </c>
      <c r="J65" s="112">
        <f>'[1]Calibración Agricultura-OseMOSY'!U193/'[1]Calibración Agricultura-OseMOSY'!U211</f>
        <v>2.0809705155420437E-4</v>
      </c>
      <c r="K65" s="112">
        <f>'[1]Calibración Agricultura-OseMOSY'!V193/'[1]Calibración Agricultura-OseMOSY'!V211</f>
        <v>2.2232651887678029E-4</v>
      </c>
      <c r="L65" s="112">
        <f>'[1]Calibración Agricultura-OseMOSY'!W193/'[1]Calibración Agricultura-OseMOSY'!W211</f>
        <v>2.3588937318325408E-4</v>
      </c>
      <c r="M65" s="112">
        <f>'[1]Calibración Agricultura-OseMOSY'!X193/'[1]Calibración Agricultura-OseMOSY'!X211</f>
        <v>2.5125932957891309E-4</v>
      </c>
      <c r="N65" s="112">
        <f>'[1]Calibración Agricultura-OseMOSY'!Y193/'[1]Calibración Agricultura-OseMOSY'!Y211</f>
        <v>2.6573359495621606E-4</v>
      </c>
      <c r="O65" s="112">
        <f>'[1]Calibración Agricultura-OseMOSY'!Z193/'[1]Calibración Agricultura-OseMOSY'!Z211</f>
        <v>2.168634874871279E-4</v>
      </c>
      <c r="P65" s="112">
        <f>'[1]Calibración Agricultura-OseMOSY'!AA193/'[1]Calibración Agricultura-OseMOSY'!AA211</f>
        <v>2.1961425841922211E-4</v>
      </c>
      <c r="Q65" s="112">
        <f>'[1]Calibración Agricultura-OseMOSY'!AB193/'[1]Calibración Agricultura-OseMOSY'!AB211</f>
        <v>2.1850247035402244E-4</v>
      </c>
      <c r="R65" s="112">
        <f>'[1]Calibración Agricultura-OseMOSY'!AC193/'[1]Calibración Agricultura-OseMOSY'!AC211</f>
        <v>2.1657839161852869E-4</v>
      </c>
      <c r="S65" s="112">
        <f>'[1]Calibración Agricultura-OseMOSY'!AD193/'[1]Calibración Agricultura-OseMOSY'!AD211</f>
        <v>2.1175652943415497E-4</v>
      </c>
      <c r="T65" s="112">
        <f>'[1]Calibración Agricultura-OseMOSY'!AE193/'[1]Calibración Agricultura-OseMOSY'!AE211</f>
        <v>2.073843555503609E-4</v>
      </c>
      <c r="U65" s="112">
        <f>'[1]Calibración Agricultura-OseMOSY'!AF193/'[1]Calibración Agricultura-OseMOSY'!AF211</f>
        <v>2.082369987989677E-4</v>
      </c>
      <c r="V65" s="112">
        <f>'[1]Calibración Agricultura-OseMOSY'!AG193/'[1]Calibración Agricultura-OseMOSY'!AG211</f>
        <v>2.0637685080180344E-4</v>
      </c>
      <c r="W65" s="112">
        <f>'[1]Calibración Agricultura-OseMOSY'!AH193/'[1]Calibración Agricultura-OseMOSY'!AH211</f>
        <v>2.0766340778301061E-4</v>
      </c>
      <c r="X65" s="112">
        <f>'[1]Calibración Agricultura-OseMOSY'!AI193/'[1]Calibración Agricultura-OseMOSY'!AI211</f>
        <v>2.081425476282798E-4</v>
      </c>
      <c r="Y65" s="112">
        <f>'[1]Calibración Agricultura-OseMOSY'!AJ193/'[1]Calibración Agricultura-OseMOSY'!AJ211</f>
        <v>2.0791962429210126E-4</v>
      </c>
      <c r="Z65" s="112">
        <f>'[1]Calibración Agricultura-OseMOSY'!AK193/'[1]Calibración Agricultura-OseMOSY'!AK211</f>
        <v>2.0825993603140879E-4</v>
      </c>
      <c r="AA65" s="112">
        <f>'[1]Calibración Agricultura-OseMOSY'!AL193/'[1]Calibración Agricultura-OseMOSY'!AL211</f>
        <v>2.0813692381404646E-4</v>
      </c>
      <c r="AB65" s="112">
        <f>'[1]Calibración Agricultura-OseMOSY'!AM193/'[1]Calibración Agricultura-OseMOSY'!AM211</f>
        <v>2.0783121996365556E-4</v>
      </c>
      <c r="AC65" s="112">
        <f>'[1]Calibración Agricultura-OseMOSY'!AN193/'[1]Calibración Agricultura-OseMOSY'!AN211</f>
        <v>2.0762394418441513E-4</v>
      </c>
      <c r="AD65" s="112">
        <f>'[1]Calibración Agricultura-OseMOSY'!AO193/'[1]Calibración Agricultura-OseMOSY'!AO211</f>
        <v>2.078577317706893E-4</v>
      </c>
      <c r="AE65" s="112">
        <f>'[1]Calibración Agricultura-OseMOSY'!AP193/'[1]Calibración Agricultura-OseMOSY'!AP211</f>
        <v>2.0802290278243554E-4</v>
      </c>
      <c r="AF65" s="112">
        <f>'[1]Calibración Agricultura-OseMOSY'!AQ193/'[1]Calibración Agricultura-OseMOSY'!AQ211</f>
        <v>2.0800605721201553E-4</v>
      </c>
      <c r="AG65" s="112">
        <f>'[1]Calibración Agricultura-OseMOSY'!AR193/'[1]Calibración Agricultura-OseMOSY'!AR211</f>
        <v>2.0794421225648564E-4</v>
      </c>
      <c r="AH65" s="112">
        <f>'[1]Calibración Agricultura-OseMOSY'!AS193/'[1]Calibración Agricultura-OseMOSY'!AS211</f>
        <v>2.0789268232712982E-4</v>
      </c>
      <c r="AI65" s="112">
        <f>'[1]Calibración Agricultura-OseMOSY'!AT193/'[1]Calibración Agricultura-OseMOSY'!AT211</f>
        <v>2.0787996543626693E-4</v>
      </c>
      <c r="AJ65" s="112">
        <f>'[1]Calibración Agricultura-OseMOSY'!AU193/'[1]Calibración Agricultura-OseMOSY'!AU211</f>
        <v>2.0790272607839962E-4</v>
      </c>
      <c r="AK65" s="112">
        <f>'[1]Calibración Agricultura-OseMOSY'!AV193/'[1]Calibración Agricultura-OseMOSY'!AV211</f>
        <v>2.0793410809777442E-4</v>
      </c>
      <c r="AL65" s="112">
        <f>'[1]Calibración Agricultura-OseMOSY'!AW193/'[1]Calibración Agricultura-OseMOSY'!AW211</f>
        <v>2.0793477784548497E-4</v>
      </c>
      <c r="AM65" s="112">
        <f>'[1]Calibración Agricultura-OseMOSY'!AX193/'[1]Calibración Agricultura-OseMOSY'!AX211</f>
        <v>2.0792473559932769E-4</v>
      </c>
      <c r="AN65" s="112">
        <f>'[1]Calibración Agricultura-OseMOSY'!AY193/'[1]Calibración Agricultura-OseMOSY'!AY211</f>
        <v>2.079174728586107E-4</v>
      </c>
      <c r="AO65" s="112">
        <f>'[1]Calibración Agricultura-OseMOSY'!AZ193/'[1]Calibración Agricultura-OseMOSY'!AZ211</f>
        <v>2.0791444349934233E-4</v>
      </c>
      <c r="AP65" s="112">
        <f>'[1]Calibración Agricultura-OseMOSY'!BA193/'[1]Calibración Agricultura-OseMOSY'!BA211</f>
        <v>2.079153415352982E-4</v>
      </c>
      <c r="AQ65" s="112">
        <f>'[1]Calibración Agricultura-OseMOSY'!BB193/'[1]Calibración Agricultura-OseMOSY'!BB211</f>
        <v>2.0791944214508794E-4</v>
      </c>
      <c r="AR65" s="112">
        <f>'[1]Calibración Agricultura-OseMOSY'!BC193/'[1]Calibración Agricultura-OseMOSY'!BC211</f>
        <v>2.0792273406320861E-4</v>
      </c>
      <c r="AS65" s="112">
        <f>'[1]Calibración Agricultura-OseMOSY'!BD193/'[1]Calibración Agricultura-OseMOSY'!BD211</f>
        <v>2.0792168517451458E-4</v>
      </c>
      <c r="AT65" s="112">
        <f>'[1]Calibración Agricultura-OseMOSY'!BE193/'[1]Calibración Agricultura-OseMOSY'!BE211</f>
        <v>2.0791963585454712E-4</v>
      </c>
      <c r="AU65" s="112">
        <f>'[1]Calibración Agricultura-OseMOSY'!BF193/'[1]Calibración Agricultura-OseMOSY'!BF211</f>
        <v>2.0791853444097268E-4</v>
      </c>
      <c r="AV65" s="112">
        <f>'[1]Calibración Agricultura-OseMOSY'!BG193/'[1]Calibración Agricultura-OseMOSY'!BG211</f>
        <v>2.0791868079814499E-4</v>
      </c>
      <c r="AW65" s="112">
        <f>'[1]Calibración Agricultura-OseMOSY'!BH193/'[1]Calibración Agricultura-OseMOSY'!BH211</f>
        <v>2.0791947058395468E-4</v>
      </c>
      <c r="AX65" s="112">
        <f>'[1]Calibración Agricultura-OseMOSY'!BI193/'[1]Calibración Agricultura-OseMOSY'!BI211</f>
        <v>2.0792010106869091E-4</v>
      </c>
      <c r="AY65" s="112">
        <f>'[1]Calibración Agricultura-OseMOSY'!BJ193/'[1]Calibración Agricultura-OseMOSY'!BJ211</f>
        <v>2.0792012875169518E-4</v>
      </c>
      <c r="AZ65" s="112">
        <f>'[1]Calibración Agricultura-OseMOSY'!BK193/'[1]Calibración Agricultura-OseMOSY'!BK211</f>
        <v>2.0791971264851462E-4</v>
      </c>
      <c r="BA65" s="112">
        <f>'[1]Calibración Agricultura-OseMOSY'!BL193/'[1]Calibración Agricultura-OseMOSY'!BL211</f>
        <v>2.0791945273762464E-4</v>
      </c>
      <c r="BB65" s="112">
        <f>'[1]Calibración Agricultura-OseMOSY'!BM193/'[1]Calibración Agricultura-OseMOSY'!BM211</f>
        <v>2.0791945388856767E-4</v>
      </c>
      <c r="BC65" s="112"/>
    </row>
    <row r="66" spans="1:73" hidden="1">
      <c r="B66" s="352"/>
      <c r="C66" s="99" t="s">
        <v>116</v>
      </c>
      <c r="D66" s="353"/>
      <c r="E66" s="340"/>
      <c r="F66" s="112">
        <f>'[1]Calibración Agricultura-OseMOSY'!Q194/'[1]Calibración Agricultura-OseMOSY'!Q212</f>
        <v>0.91023472382813586</v>
      </c>
      <c r="G66" s="112">
        <f>'[1]Calibración Agricultura-OseMOSY'!R194/'[1]Calibración Agricultura-OseMOSY'!R212</f>
        <v>0.88389055296130359</v>
      </c>
      <c r="H66" s="112">
        <f>'[1]Calibración Agricultura-OseMOSY'!S194/'[1]Calibración Agricultura-OseMOSY'!S212</f>
        <v>0.92694664482149458</v>
      </c>
      <c r="I66" s="112">
        <f>'[1]Calibración Agricultura-OseMOSY'!T194/'[1]Calibración Agricultura-OseMOSY'!T212</f>
        <v>0.9189796088791945</v>
      </c>
      <c r="J66" s="112">
        <f>'[1]Calibración Agricultura-OseMOSY'!U194/'[1]Calibración Agricultura-OseMOSY'!U212</f>
        <v>0.96676873880798708</v>
      </c>
      <c r="K66" s="112">
        <f>'[1]Calibración Agricultura-OseMOSY'!V194/'[1]Calibración Agricultura-OseMOSY'!V212</f>
        <v>0.9774751164439438</v>
      </c>
      <c r="L66" s="112">
        <f>'[1]Calibración Agricultura-OseMOSY'!W194/'[1]Calibración Agricultura-OseMOSY'!W212</f>
        <v>0.98811242330631499</v>
      </c>
      <c r="M66" s="112">
        <f>'[1]Calibración Agricultura-OseMOSY'!X194/'[1]Calibración Agricultura-OseMOSY'!X212</f>
        <v>0.99625382259983453</v>
      </c>
      <c r="N66" s="112">
        <f>'[1]Calibración Agricultura-OseMOSY'!Y194/'[1]Calibración Agricultura-OseMOSY'!Y212</f>
        <v>1.0056446478847003</v>
      </c>
      <c r="O66" s="112">
        <f>'[1]Calibración Agricultura-OseMOSY'!Z194/'[1]Calibración Agricultura-OseMOSY'!Z212</f>
        <v>0.97826208024742123</v>
      </c>
      <c r="P66" s="112">
        <f>'[1]Calibración Agricultura-OseMOSY'!AA194/'[1]Calibración Agricultura-OseMOSY'!AA212</f>
        <v>0.98336726143411057</v>
      </c>
      <c r="Q66" s="112">
        <f>'[1]Calibración Agricultura-OseMOSY'!AB194/'[1]Calibración Agricultura-OseMOSY'!AB212</f>
        <v>0.9893384732861481</v>
      </c>
      <c r="R66" s="112">
        <f>'[1]Calibración Agricultura-OseMOSY'!AC194/'[1]Calibración Agricultura-OseMOSY'!AC212</f>
        <v>0.99135439441012463</v>
      </c>
      <c r="S66" s="112">
        <f>'[1]Calibración Agricultura-OseMOSY'!AD194/'[1]Calibración Agricultura-OseMOSY'!AD212</f>
        <v>0.99257873448750966</v>
      </c>
      <c r="T66" s="112">
        <f>'[1]Calibración Agricultura-OseMOSY'!AE194/'[1]Calibración Agricultura-OseMOSY'!AE212</f>
        <v>0.99291796469221483</v>
      </c>
      <c r="U66" s="112">
        <f>'[1]Calibración Agricultura-OseMOSY'!AF194/'[1]Calibración Agricultura-OseMOSY'!AF212</f>
        <v>0.99282584959241904</v>
      </c>
      <c r="V66" s="112">
        <f>'[1]Calibración Agricultura-OseMOSY'!AG194/'[1]Calibración Agricultura-OseMOSY'!AG212</f>
        <v>0.99186145820503868</v>
      </c>
      <c r="W66" s="112">
        <f>'[1]Calibración Agricultura-OseMOSY'!AH194/'[1]Calibración Agricultura-OseMOSY'!AH212</f>
        <v>0.99302438332454834</v>
      </c>
      <c r="X66" s="112">
        <f>'[1]Calibración Agricultura-OseMOSY'!AI194/'[1]Calibración Agricultura-OseMOSY'!AI212</f>
        <v>0.99389340555907779</v>
      </c>
      <c r="Y66" s="112">
        <f>'[1]Calibración Agricultura-OseMOSY'!AJ194/'[1]Calibración Agricultura-OseMOSY'!AJ212</f>
        <v>0.99435575880513238</v>
      </c>
      <c r="Z66" s="112">
        <f>'[1]Calibración Agricultura-OseMOSY'!AK194/'[1]Calibración Agricultura-OseMOSY'!AK212</f>
        <v>0.99471101281864505</v>
      </c>
      <c r="AA66" s="112">
        <f>'[1]Calibración Agricultura-OseMOSY'!AL194/'[1]Calibración Agricultura-OseMOSY'!AL212</f>
        <v>0.99497595325654653</v>
      </c>
      <c r="AB66" s="112">
        <f>'[1]Calibración Agricultura-OseMOSY'!AM194/'[1]Calibración Agricultura-OseMOSY'!AM212</f>
        <v>0.99521437765251175</v>
      </c>
      <c r="AC66" s="112">
        <f>'[1]Calibración Agricultura-OseMOSY'!AN194/'[1]Calibración Agricultura-OseMOSY'!AN212</f>
        <v>0.9954820841333778</v>
      </c>
      <c r="AD66" s="112">
        <f>'[1]Calibración Agricultura-OseMOSY'!AO194/'[1]Calibración Agricultura-OseMOSY'!AO212</f>
        <v>0.9958533195947985</v>
      </c>
      <c r="AE66" s="112">
        <f>'[1]Calibración Agricultura-OseMOSY'!AP194/'[1]Calibración Agricultura-OseMOSY'!AP212</f>
        <v>0.99615405920733391</v>
      </c>
      <c r="AF66" s="112">
        <f>'[1]Calibración Agricultura-OseMOSY'!AQ194/'[1]Calibración Agricultura-OseMOSY'!AQ212</f>
        <v>0.99640018336918712</v>
      </c>
      <c r="AG66" s="112">
        <f>'[1]Calibración Agricultura-OseMOSY'!AR194/'[1]Calibración Agricultura-OseMOSY'!AR212</f>
        <v>0.99662338173690534</v>
      </c>
      <c r="AH66" s="112">
        <f>'[1]Calibración Agricultura-OseMOSY'!AS194/'[1]Calibración Agricultura-OseMOSY'!AS212</f>
        <v>0.9968332920320867</v>
      </c>
      <c r="AI66" s="112">
        <f>'[1]Calibración Agricultura-OseMOSY'!AT194/'[1]Calibración Agricultura-OseMOSY'!AT212</f>
        <v>0.9969762876635373</v>
      </c>
      <c r="AJ66" s="112">
        <f>'[1]Calibración Agricultura-OseMOSY'!AU194/'[1]Calibración Agricultura-OseMOSY'!AU212</f>
        <v>0.99712593943750294</v>
      </c>
      <c r="AK66" s="112">
        <f>'[1]Calibración Agricultura-OseMOSY'!AV194/'[1]Calibración Agricultura-OseMOSY'!AV212</f>
        <v>0.9972731750499686</v>
      </c>
      <c r="AL66" s="112">
        <f>'[1]Calibración Agricultura-OseMOSY'!AW194/'[1]Calibración Agricultura-OseMOSY'!AW212</f>
        <v>0.99740630798348295</v>
      </c>
      <c r="AM66" s="112">
        <f>'[1]Calibración Agricultura-OseMOSY'!AX194/'[1]Calibración Agricultura-OseMOSY'!AX212</f>
        <v>0.99753075376188927</v>
      </c>
      <c r="AN66" s="112">
        <f>'[1]Calibración Agricultura-OseMOSY'!AY194/'[1]Calibración Agricultura-OseMOSY'!AY212</f>
        <v>0.99764902424261526</v>
      </c>
      <c r="AO66" s="112">
        <f>'[1]Calibración Agricultura-OseMOSY'!AZ194/'[1]Calibración Agricultura-OseMOSY'!AZ212</f>
        <v>0.99776439708433717</v>
      </c>
      <c r="AP66" s="112">
        <f>'[1]Calibración Agricultura-OseMOSY'!BA194/'[1]Calibración Agricultura-OseMOSY'!BA212</f>
        <v>0.99787526904754376</v>
      </c>
      <c r="AQ66" s="112">
        <f>'[1]Calibración Agricultura-OseMOSY'!BB194/'[1]Calibración Agricultura-OseMOSY'!BB212</f>
        <v>0.99798134374628</v>
      </c>
      <c r="AR66" s="112">
        <f>'[1]Calibración Agricultura-OseMOSY'!BC194/'[1]Calibración Agricultura-OseMOSY'!BC212</f>
        <v>0.99808231629984023</v>
      </c>
      <c r="AS66" s="112">
        <f>'[1]Calibración Agricultura-OseMOSY'!BD194/'[1]Calibración Agricultura-OseMOSY'!BD212</f>
        <v>0.9981781126305318</v>
      </c>
      <c r="AT66" s="112">
        <f>'[1]Calibración Agricultura-OseMOSY'!BE194/'[1]Calibración Agricultura-OseMOSY'!BE212</f>
        <v>0.99826940268008069</v>
      </c>
      <c r="AU66" s="112">
        <f>'[1]Calibración Agricultura-OseMOSY'!BF194/'[1]Calibración Agricultura-OseMOSY'!BF212</f>
        <v>0.99835657873518513</v>
      </c>
      <c r="AV66" s="112">
        <f>'[1]Calibración Agricultura-OseMOSY'!BG194/'[1]Calibración Agricultura-OseMOSY'!BG212</f>
        <v>0.99843979074708245</v>
      </c>
      <c r="AW66" s="112">
        <f>'[1]Calibración Agricultura-OseMOSY'!BH194/'[1]Calibración Agricultura-OseMOSY'!BH212</f>
        <v>0.99851919038107229</v>
      </c>
      <c r="AX66" s="112">
        <f>'[1]Calibración Agricultura-OseMOSY'!BI194/'[1]Calibración Agricultura-OseMOSY'!BI212</f>
        <v>0.99859485057806019</v>
      </c>
      <c r="AY66" s="112">
        <f>'[1]Calibración Agricultura-OseMOSY'!BJ194/'[1]Calibración Agricultura-OseMOSY'!BJ212</f>
        <v>0.99866690727341234</v>
      </c>
      <c r="AZ66" s="112">
        <f>'[1]Calibración Agricultura-OseMOSY'!BK194/'[1]Calibración Agricultura-OseMOSY'!BK212</f>
        <v>0.99873548424269387</v>
      </c>
      <c r="BA66" s="112">
        <f>'[1]Calibración Agricultura-OseMOSY'!BL194/'[1]Calibración Agricultura-OseMOSY'!BL212</f>
        <v>0.99880079681613132</v>
      </c>
      <c r="BB66" s="112">
        <f>'[1]Calibración Agricultura-OseMOSY'!BM194/'[1]Calibración Agricultura-OseMOSY'!BM212</f>
        <v>0.99886300213089518</v>
      </c>
      <c r="BC66" s="112"/>
    </row>
    <row r="67" spans="1:73" hidden="1">
      <c r="B67" s="352"/>
      <c r="C67" s="99" t="s">
        <v>117</v>
      </c>
      <c r="D67" s="353"/>
      <c r="E67" s="340"/>
      <c r="F67" s="112">
        <f>'[1]Calibración Agricultura-OseMOSY'!Q195/'[1]Calibración Agricultura-OseMOSY'!Q213</f>
        <v>3.7847043726334005E-3</v>
      </c>
      <c r="G67" s="112">
        <f>'[1]Calibración Agricultura-OseMOSY'!R195/'[1]Calibración Agricultura-OseMOSY'!R213</f>
        <v>3.6871611255269937E-3</v>
      </c>
      <c r="H67" s="112">
        <f>'[1]Calibración Agricultura-OseMOSY'!S195/'[1]Calibración Agricultura-OseMOSY'!S213</f>
        <v>3.7368061032479619E-3</v>
      </c>
      <c r="I67" s="112">
        <f>'[1]Calibración Agricultura-OseMOSY'!T195/'[1]Calibración Agricultura-OseMOSY'!T213</f>
        <v>4.200443678212493E-3</v>
      </c>
      <c r="J67" s="112">
        <f>'[1]Calibración Agricultura-OseMOSY'!U195/'[1]Calibración Agricultura-OseMOSY'!U213</f>
        <v>4.5184759617421981E-3</v>
      </c>
      <c r="K67" s="112">
        <f>'[1]Calibración Agricultura-OseMOSY'!V195/'[1]Calibración Agricultura-OseMOSY'!V213</f>
        <v>4.5139685488778149E-3</v>
      </c>
      <c r="L67" s="112">
        <f>'[1]Calibración Agricultura-OseMOSY'!W195/'[1]Calibración Agricultura-OseMOSY'!W213</f>
        <v>4.5094656213652568E-3</v>
      </c>
      <c r="M67" s="112">
        <f>'[1]Calibración Agricultura-OseMOSY'!X195/'[1]Calibración Agricultura-OseMOSY'!X213</f>
        <v>4.5049671747631123E-3</v>
      </c>
      <c r="N67" s="112">
        <f>'[1]Calibración Agricultura-OseMOSY'!Y195/'[1]Calibración Agricultura-OseMOSY'!Y213</f>
        <v>4.5004732046343204E-3</v>
      </c>
      <c r="O67" s="112">
        <f>'[1]Calibración Agricultura-OseMOSY'!Z195/'[1]Calibración Agricultura-OseMOSY'!Z213</f>
        <v>4.4959837065461708E-3</v>
      </c>
      <c r="P67" s="112">
        <f>'[1]Calibración Agricultura-OseMOSY'!AA195/'[1]Calibración Agricultura-OseMOSY'!AA213</f>
        <v>4.4914986760703013E-3</v>
      </c>
      <c r="Q67" s="112">
        <f>'[1]Calibración Agricultura-OseMOSY'!AB195/'[1]Calibración Agricultura-OseMOSY'!AB213</f>
        <v>4.4870181087826883E-3</v>
      </c>
      <c r="R67" s="112">
        <f>'[1]Calibración Agricultura-OseMOSY'!AC195/'[1]Calibración Agricultura-OseMOSY'!AC213</f>
        <v>4.4825420002636467E-3</v>
      </c>
      <c r="S67" s="112">
        <f>'[1]Calibración Agricultura-OseMOSY'!AD195/'[1]Calibración Agricultura-OseMOSY'!AD213</f>
        <v>4.4780703460978264E-3</v>
      </c>
      <c r="T67" s="112">
        <f>'[1]Calibración Agricultura-OseMOSY'!AE195/'[1]Calibración Agricultura-OseMOSY'!AE213</f>
        <v>4.4736031418742038E-3</v>
      </c>
      <c r="U67" s="112">
        <f>'[1]Calibración Agricultura-OseMOSY'!AF195/'[1]Calibración Agricultura-OseMOSY'!AF213</f>
        <v>4.46914038318608E-3</v>
      </c>
      <c r="V67" s="112">
        <f>'[1]Calibración Agricultura-OseMOSY'!AG195/'[1]Calibración Agricultura-OseMOSY'!AG213</f>
        <v>4.464682065631078E-3</v>
      </c>
      <c r="W67" s="112">
        <f>'[1]Calibración Agricultura-OseMOSY'!AH195/'[1]Calibración Agricultura-OseMOSY'!AH213</f>
        <v>4.4602281848111379E-3</v>
      </c>
      <c r="X67" s="112">
        <f>'[1]Calibración Agricultura-OseMOSY'!AI195/'[1]Calibración Agricultura-OseMOSY'!AI213</f>
        <v>4.4557787363325128E-3</v>
      </c>
      <c r="Y67" s="112">
        <f>'[1]Calibración Agricultura-OseMOSY'!AJ195/'[1]Calibración Agricultura-OseMOSY'!AJ213</f>
        <v>4.4513337158057593E-3</v>
      </c>
      <c r="Z67" s="112">
        <f>'[1]Calibración Agricultura-OseMOSY'!AK195/'[1]Calibración Agricultura-OseMOSY'!AK213</f>
        <v>4.4468931188457461E-3</v>
      </c>
      <c r="AA67" s="112">
        <f>'[1]Calibración Agricultura-OseMOSY'!AL195/'[1]Calibración Agricultura-OseMOSY'!AL213</f>
        <v>4.4424569410716347E-3</v>
      </c>
      <c r="AB67" s="112">
        <f>'[1]Calibración Agricultura-OseMOSY'!AM195/'[1]Calibración Agricultura-OseMOSY'!AM213</f>
        <v>4.438025178106886E-3</v>
      </c>
      <c r="AC67" s="112">
        <f>'[1]Calibración Agricultura-OseMOSY'!AN195/'[1]Calibración Agricultura-OseMOSY'!AN213</f>
        <v>4.4335978255792517E-3</v>
      </c>
      <c r="AD67" s="112">
        <f>'[1]Calibración Agricultura-OseMOSY'!AO195/'[1]Calibración Agricultura-OseMOSY'!AO213</f>
        <v>4.4291748791207711E-3</v>
      </c>
      <c r="AE67" s="112">
        <f>'[1]Calibración Agricultura-OseMOSY'!AP195/'[1]Calibración Agricultura-OseMOSY'!AP213</f>
        <v>4.424756334367768E-3</v>
      </c>
      <c r="AF67" s="112">
        <f>'[1]Calibración Agricultura-OseMOSY'!AQ195/'[1]Calibración Agricultura-OseMOSY'!AQ213</f>
        <v>4.4203421869608442E-3</v>
      </c>
      <c r="AG67" s="112">
        <f>'[1]Calibración Agricultura-OseMOSY'!AR195/'[1]Calibración Agricultura-OseMOSY'!AR213</f>
        <v>4.4159324325448775E-3</v>
      </c>
      <c r="AH67" s="112">
        <f>'[1]Calibración Agricultura-OseMOSY'!AS195/'[1]Calibración Agricultura-OseMOSY'!AS213</f>
        <v>4.4115270667690176E-3</v>
      </c>
      <c r="AI67" s="112">
        <f>'[1]Calibración Agricultura-OseMOSY'!AT195/'[1]Calibración Agricultura-OseMOSY'!AT213</f>
        <v>4.4071260852866804E-3</v>
      </c>
      <c r="AJ67" s="112">
        <f>'[1]Calibración Agricultura-OseMOSY'!AU195/'[1]Calibración Agricultura-OseMOSY'!AU213</f>
        <v>4.4027294837555436E-3</v>
      </c>
      <c r="AK67" s="112">
        <f>'[1]Calibración Agricultura-OseMOSY'!AV195/'[1]Calibración Agricultura-OseMOSY'!AV213</f>
        <v>4.398337257837546E-3</v>
      </c>
      <c r="AL67" s="112">
        <f>'[1]Calibración Agricultura-OseMOSY'!AW195/'[1]Calibración Agricultura-OseMOSY'!AW213</f>
        <v>4.3939494031988808E-3</v>
      </c>
      <c r="AM67" s="112">
        <f>'[1]Calibración Agricultura-OseMOSY'!AX195/'[1]Calibración Agricultura-OseMOSY'!AX213</f>
        <v>4.3895659155099905E-3</v>
      </c>
      <c r="AN67" s="112">
        <f>'[1]Calibración Agricultura-OseMOSY'!AY195/'[1]Calibración Agricultura-OseMOSY'!AY213</f>
        <v>4.3851867904455642E-3</v>
      </c>
      <c r="AO67" s="112">
        <f>'[1]Calibración Agricultura-OseMOSY'!AZ195/'[1]Calibración Agricultura-OseMOSY'!AZ213</f>
        <v>4.3808120236845348E-3</v>
      </c>
      <c r="AP67" s="112">
        <f>'[1]Calibración Agricultura-OseMOSY'!BA195/'[1]Calibración Agricultura-OseMOSY'!BA213</f>
        <v>4.3764416109100743E-3</v>
      </c>
      <c r="AQ67" s="112">
        <f>'[1]Calibración Agricultura-OseMOSY'!BB195/'[1]Calibración Agricultura-OseMOSY'!BB213</f>
        <v>4.3720755478095863E-3</v>
      </c>
      <c r="AR67" s="112">
        <f>'[1]Calibración Agricultura-OseMOSY'!BC195/'[1]Calibración Agricultura-OseMOSY'!BC213</f>
        <v>4.3677138300747074E-3</v>
      </c>
      <c r="AS67" s="112">
        <f>'[1]Calibración Agricultura-OseMOSY'!BD195/'[1]Calibración Agricultura-OseMOSY'!BD213</f>
        <v>4.3633564534012988E-3</v>
      </c>
      <c r="AT67" s="112">
        <f>'[1]Calibración Agricultura-OseMOSY'!BE195/'[1]Calibración Agricultura-OseMOSY'!BE213</f>
        <v>4.3590034134894443E-3</v>
      </c>
      <c r="AU67" s="112">
        <f>'[1]Calibración Agricultura-OseMOSY'!BF195/'[1]Calibración Agricultura-OseMOSY'!BF213</f>
        <v>4.3546547060434463E-3</v>
      </c>
      <c r="AV67" s="112">
        <f>'[1]Calibración Agricultura-OseMOSY'!BG195/'[1]Calibración Agricultura-OseMOSY'!BG213</f>
        <v>4.3503103267718201E-3</v>
      </c>
      <c r="AW67" s="112">
        <f>'[1]Calibración Agricultura-OseMOSY'!BH195/'[1]Calibración Agricultura-OseMOSY'!BH213</f>
        <v>4.3459702713872931E-3</v>
      </c>
      <c r="AX67" s="112">
        <f>'[1]Calibración Agricultura-OseMOSY'!BI195/'[1]Calibración Agricultura-OseMOSY'!BI213</f>
        <v>4.3416345356067964E-3</v>
      </c>
      <c r="AY67" s="112">
        <f>'[1]Calibración Agricultura-OseMOSY'!BJ195/'[1]Calibración Agricultura-OseMOSY'!BJ213</f>
        <v>4.3373031151514637E-3</v>
      </c>
      <c r="AZ67" s="112">
        <f>'[1]Calibración Agricultura-OseMOSY'!BK195/'[1]Calibración Agricultura-OseMOSY'!BK213</f>
        <v>4.3329760057466268E-3</v>
      </c>
      <c r="BA67" s="112">
        <f>'[1]Calibración Agricultura-OseMOSY'!BL195/'[1]Calibración Agricultura-OseMOSY'!BL213</f>
        <v>4.3286532031218111E-3</v>
      </c>
      <c r="BB67" s="112">
        <f>'[1]Calibración Agricultura-OseMOSY'!BM195/'[1]Calibración Agricultura-OseMOSY'!BM213</f>
        <v>4.324334703010733E-3</v>
      </c>
      <c r="BC67" s="112"/>
    </row>
    <row r="68" spans="1:73" hidden="1">
      <c r="B68" s="352"/>
      <c r="C68" s="99" t="s">
        <v>118</v>
      </c>
      <c r="D68" s="353"/>
      <c r="E68" s="340"/>
      <c r="F68" s="112">
        <f>'[1]Calibración Agricultura-OseMOSY'!Q196/'[1]Calibración Agricultura-OseMOSY'!Q214</f>
        <v>3.3651023733088321E-2</v>
      </c>
      <c r="G68" s="112">
        <f>'[1]Calibración Agricultura-OseMOSY'!R196/'[1]Calibración Agricultura-OseMOSY'!R214</f>
        <v>3.2807559741118188E-2</v>
      </c>
      <c r="H68" s="112">
        <f>'[1]Calibración Agricultura-OseMOSY'!S196/'[1]Calibración Agricultura-OseMOSY'!S214</f>
        <v>3.323885167903505E-2</v>
      </c>
      <c r="I68" s="112">
        <f>'[1]Calibración Agricultura-OseMOSY'!T196/'[1]Calibración Agricultura-OseMOSY'!T214</f>
        <v>3.7224949491691944E-2</v>
      </c>
      <c r="J68" s="112">
        <f>'[1]Calibración Agricultura-OseMOSY'!U196/'[1]Calibración Agricultura-OseMOSY'!U214</f>
        <v>3.9946674239919822E-2</v>
      </c>
      <c r="K68" s="112">
        <f>'[1]Calibración Agricultura-OseMOSY'!V196/'[1]Calibración Agricultura-OseMOSY'!V214</f>
        <v>4.4404437211593789E-2</v>
      </c>
      <c r="L68" s="112">
        <f>'[1]Calibración Agricultura-OseMOSY'!W196/'[1]Calibración Agricultura-OseMOSY'!W214</f>
        <v>4.859534763259344E-2</v>
      </c>
      <c r="M68" s="112">
        <f>'[1]Calibración Agricultura-OseMOSY'!X196/'[1]Calibración Agricultura-OseMOSY'!X214</f>
        <v>5.2687342835091758E-2</v>
      </c>
      <c r="N68" s="112">
        <f>'[1]Calibración Agricultura-OseMOSY'!Y196/'[1]Calibración Agricultura-OseMOSY'!Y214</f>
        <v>5.6856794420733957E-2</v>
      </c>
      <c r="O68" s="112">
        <f>'[1]Calibración Agricultura-OseMOSY'!Z196/'[1]Calibración Agricultura-OseMOSY'!Z214</f>
        <v>4.8528694538491943E-2</v>
      </c>
      <c r="P68" s="112">
        <f>'[1]Calibración Agricultura-OseMOSY'!AA196/'[1]Calibración Agricultura-OseMOSY'!AA214</f>
        <v>5.0228309950282671E-2</v>
      </c>
      <c r="Q68" s="112">
        <f>'[1]Calibración Agricultura-OseMOSY'!AB196/'[1]Calibración Agricultura-OseMOSY'!AB214</f>
        <v>5.1387584167473375E-2</v>
      </c>
      <c r="R68" s="112">
        <f>'[1]Calibración Agricultura-OseMOSY'!AC196/'[1]Calibración Agricultura-OseMOSY'!AC214</f>
        <v>5.1945183006104484E-2</v>
      </c>
      <c r="S68" s="112">
        <f>'[1]Calibración Agricultura-OseMOSY'!AD196/'[1]Calibración Agricultura-OseMOSY'!AD214</f>
        <v>5.1797978911505102E-2</v>
      </c>
      <c r="T68" s="112">
        <f>'[1]Calibración Agricultura-OseMOSY'!AE196/'[1]Calibración Agricultura-OseMOSY'!AE214</f>
        <v>5.0781649711155875E-2</v>
      </c>
      <c r="U68" s="112">
        <f>'[1]Calibración Agricultura-OseMOSY'!AF196/'[1]Calibración Agricultura-OseMOSY'!AF214</f>
        <v>5.1229285952164819E-2</v>
      </c>
      <c r="V68" s="112">
        <f>'[1]Calibración Agricultura-OseMOSY'!AG196/'[1]Calibración Agricultura-OseMOSY'!AG214</f>
        <v>5.1427156590043044E-2</v>
      </c>
      <c r="W68" s="112">
        <f>'[1]Calibración Agricultura-OseMOSY'!AH196/'[1]Calibración Agricultura-OseMOSY'!AH214</f>
        <v>5.1435781377696374E-2</v>
      </c>
      <c r="X68" s="112">
        <f>'[1]Calibración Agricultura-OseMOSY'!AI196/'[1]Calibración Agricultura-OseMOSY'!AI214</f>
        <v>5.1334423288175557E-2</v>
      </c>
      <c r="Y68" s="112">
        <f>'[1]Calibración Agricultura-OseMOSY'!AJ196/'[1]Calibración Agricultura-OseMOSY'!AJ214</f>
        <v>5.1241898833824295E-2</v>
      </c>
      <c r="Z68" s="112">
        <f>'[1]Calibración Agricultura-OseMOSY'!AK196/'[1]Calibración Agricultura-OseMOSY'!AK214</f>
        <v>5.1334007021357812E-2</v>
      </c>
      <c r="AA68" s="112">
        <f>'[1]Calibración Agricultura-OseMOSY'!AL196/'[1]Calibración Agricultura-OseMOSY'!AL214</f>
        <v>5.1354886492786134E-2</v>
      </c>
      <c r="AB68" s="112">
        <f>'[1]Calibración Agricultura-OseMOSY'!AM196/'[1]Calibración Agricultura-OseMOSY'!AM214</f>
        <v>5.1340109893701066E-2</v>
      </c>
      <c r="AC68" s="112">
        <f>'[1]Calibración Agricultura-OseMOSY'!AN196/'[1]Calibración Agricultura-OseMOSY'!AN214</f>
        <v>5.1320855963853267E-2</v>
      </c>
      <c r="AD68" s="112">
        <f>'[1]Calibración Agricultura-OseMOSY'!AO196/'[1]Calibración Agricultura-OseMOSY'!AO214</f>
        <v>5.13183065485266E-2</v>
      </c>
      <c r="AE68" s="112">
        <f>'[1]Calibración Agricultura-OseMOSY'!AP196/'[1]Calibración Agricultura-OseMOSY'!AP214</f>
        <v>5.1333672765393842E-2</v>
      </c>
      <c r="AF68" s="112">
        <f>'[1]Calibración Agricultura-OseMOSY'!AQ196/'[1]Calibración Agricultura-OseMOSY'!AQ214</f>
        <v>5.1333620718399364E-2</v>
      </c>
      <c r="AG68" s="112">
        <f>'[1]Calibración Agricultura-OseMOSY'!AR196/'[1]Calibración Agricultura-OseMOSY'!AR214</f>
        <v>5.1329350130126822E-2</v>
      </c>
      <c r="AH68" s="112">
        <f>'[1]Calibración Agricultura-OseMOSY'!AS196/'[1]Calibración Agricultura-OseMOSY'!AS214</f>
        <v>5.1327162137496031E-2</v>
      </c>
      <c r="AI68" s="112">
        <f>'[1]Calibración Agricultura-OseMOSY'!AT196/'[1]Calibración Agricultura-OseMOSY'!AT214</f>
        <v>5.1328391047697403E-2</v>
      </c>
      <c r="AJ68" s="112">
        <f>'[1]Calibración Agricultura-OseMOSY'!AU196/'[1]Calibración Agricultura-OseMOSY'!AU214</f>
        <v>5.1330416818933543E-2</v>
      </c>
      <c r="AK68" s="112">
        <f>'[1]Calibración Agricultura-OseMOSY'!AV196/'[1]Calibración Agricultura-OseMOSY'!AV214</f>
        <v>5.1329792539822644E-2</v>
      </c>
      <c r="AL68" s="112">
        <f>'[1]Calibración Agricultura-OseMOSY'!AW196/'[1]Calibración Agricultura-OseMOSY'!AW214</f>
        <v>5.1329034212230826E-2</v>
      </c>
      <c r="AM68" s="112">
        <f>'[1]Calibración Agricultura-OseMOSY'!AX196/'[1]Calibración Agricultura-OseMOSY'!AX214</f>
        <v>5.1328967068067707E-2</v>
      </c>
      <c r="AN68" s="112">
        <f>'[1]Calibración Agricultura-OseMOSY'!AY196/'[1]Calibración Agricultura-OseMOSY'!AY214</f>
        <v>5.1329321412379669E-2</v>
      </c>
      <c r="AO68" s="112">
        <f>'[1]Calibración Agricultura-OseMOSY'!AZ196/'[1]Calibración Agricultura-OseMOSY'!AZ214</f>
        <v>5.1329502369774904E-2</v>
      </c>
      <c r="AP68" s="112">
        <f>'[1]Calibración Agricultura-OseMOSY'!BA196/'[1]Calibración Agricultura-OseMOSY'!BA214</f>
        <v>5.1329318777540038E-2</v>
      </c>
      <c r="AQ68" s="112">
        <f>'[1]Calibración Agricultura-OseMOSY'!BB196/'[1]Calibración Agricultura-OseMOSY'!BB214</f>
        <v>5.1329227839526974E-2</v>
      </c>
      <c r="AR68" s="112">
        <f>'[1]Calibración Agricultura-OseMOSY'!BC196/'[1]Calibración Agricultura-OseMOSY'!BC214</f>
        <v>5.1329269653315836E-2</v>
      </c>
      <c r="AS68" s="112">
        <f>'[1]Calibración Agricultura-OseMOSY'!BD196/'[1]Calibración Agricultura-OseMOSY'!BD214</f>
        <v>5.1329329855337932E-2</v>
      </c>
      <c r="AT68" s="112">
        <f>'[1]Calibración Agricultura-OseMOSY'!BE196/'[1]Calibración Agricultura-OseMOSY'!BE214</f>
        <v>5.1329330139447321E-2</v>
      </c>
      <c r="AU68" s="112">
        <f>'[1]Calibración Agricultura-OseMOSY'!BF196/'[1]Calibración Agricultura-OseMOSY'!BF214</f>
        <v>5.1329294654048598E-2</v>
      </c>
      <c r="AV68" s="112">
        <f>'[1]Calibración Agricultura-OseMOSY'!BG196/'[1]Calibración Agricultura-OseMOSY'!BG214</f>
        <v>5.1329289590277639E-2</v>
      </c>
      <c r="AW68" s="112">
        <f>'[1]Calibración Agricultura-OseMOSY'!BH196/'[1]Calibración Agricultura-OseMOSY'!BH214</f>
        <v>5.1329302397969373E-2</v>
      </c>
      <c r="AX68" s="112">
        <f>'[1]Calibración Agricultura-OseMOSY'!BI196/'[1]Calibración Agricultura-OseMOSY'!BI214</f>
        <v>5.1329309570113772E-2</v>
      </c>
      <c r="AY68" s="112">
        <f>'[1]Calibración Agricultura-OseMOSY'!BJ196/'[1]Calibración Agricultura-OseMOSY'!BJ214</f>
        <v>5.1329305680386954E-2</v>
      </c>
      <c r="AZ68" s="112">
        <f>'[1]Calibración Agricultura-OseMOSY'!BK196/'[1]Calibración Agricultura-OseMOSY'!BK214</f>
        <v>5.1329300538602657E-2</v>
      </c>
      <c r="BA68" s="112">
        <f>'[1]Calibración Agricultura-OseMOSY'!BL196/'[1]Calibración Agricultura-OseMOSY'!BL214</f>
        <v>5.1329301474831425E-2</v>
      </c>
      <c r="BB68" s="112">
        <f>'[1]Calibración Agricultura-OseMOSY'!BM196/'[1]Calibración Agricultura-OseMOSY'!BM214</f>
        <v>5.1329303777317155E-2</v>
      </c>
      <c r="BC68" s="112"/>
    </row>
    <row r="69" spans="1:73" hidden="1">
      <c r="B69" s="352"/>
      <c r="C69" s="99" t="s">
        <v>119</v>
      </c>
      <c r="D69" s="353"/>
      <c r="E69" s="340"/>
      <c r="F69" s="112">
        <f>'[1]Calibración Agricultura-OseMOSY'!Q197/'[1]Calibración Agricultura-OseMOSY'!Q215</f>
        <v>6.8646059623988544E-3</v>
      </c>
      <c r="G69" s="112">
        <f>'[1]Calibración Agricultura-OseMOSY'!R197/'[1]Calibración Agricultura-OseMOSY'!R215</f>
        <v>6.6649371994662284E-3</v>
      </c>
      <c r="H69" s="112">
        <f>'[1]Calibración Agricultura-OseMOSY'!S197/'[1]Calibración Agricultura-OseMOSY'!S215</f>
        <v>6.7948216380684387E-3</v>
      </c>
      <c r="I69" s="112">
        <f>'[1]Calibración Agricultura-OseMOSY'!T197/'[1]Calibración Agricultura-OseMOSY'!T215</f>
        <v>7.6167377150725369E-3</v>
      </c>
      <c r="J69" s="112">
        <f>'[1]Calibración Agricultura-OseMOSY'!U197/'[1]Calibración Agricultura-OseMOSY'!U215</f>
        <v>8.2469993805561834E-3</v>
      </c>
      <c r="K69" s="112">
        <f>'[1]Calibración Agricultura-OseMOSY'!V197/'[1]Calibración Agricultura-OseMOSY'!V215</f>
        <v>9.2124218878833139E-3</v>
      </c>
      <c r="L69" s="112">
        <f>'[1]Calibración Agricultura-OseMOSY'!W197/'[1]Calibración Agricultura-OseMOSY'!W215</f>
        <v>1.013272098036924E-2</v>
      </c>
      <c r="M69" s="112">
        <f>'[1]Calibración Agricultura-OseMOSY'!X197/'[1]Calibración Agricultura-OseMOSY'!X215</f>
        <v>1.1038644565373106E-2</v>
      </c>
      <c r="N69" s="112">
        <f>'[1]Calibración Agricultura-OseMOSY'!Y197/'[1]Calibración Agricultura-OseMOSY'!Y215</f>
        <v>1.197698463943035E-2</v>
      </c>
      <c r="O69" s="112">
        <f>'[1]Calibración Agricultura-OseMOSY'!Z197/'[1]Calibración Agricultura-OseMOSY'!Z215</f>
        <v>1.0094867387401658E-2</v>
      </c>
      <c r="P69" s="112">
        <f>'[1]Calibración Agricultura-OseMOSY'!AA197/'[1]Calibración Agricultura-OseMOSY'!AA215</f>
        <v>1.0470369985945697E-2</v>
      </c>
      <c r="Q69" s="112">
        <f>'[1]Calibración Agricultura-OseMOSY'!AB197/'[1]Calibración Agricultura-OseMOSY'!AB215</f>
        <v>1.0734398668794764E-2</v>
      </c>
      <c r="R69" s="112">
        <f>'[1]Calibración Agricultura-OseMOSY'!AC197/'[1]Calibración Agricultura-OseMOSY'!AC215</f>
        <v>1.0859420459790778E-2</v>
      </c>
      <c r="S69" s="112">
        <f>'[1]Calibración Agricultura-OseMOSY'!AD197/'[1]Calibración Agricultura-OseMOSY'!AD215</f>
        <v>1.0829417893235643E-2</v>
      </c>
      <c r="T69" s="112">
        <f>'[1]Calibración Agricultura-OseMOSY'!AE197/'[1]Calibración Agricultura-OseMOSY'!AE215</f>
        <v>1.0607948613798764E-2</v>
      </c>
      <c r="U69" s="112">
        <f>'[1]Calibración Agricultura-OseMOSY'!AF197/'[1]Calibración Agricultura-OseMOSY'!AF215</f>
        <v>1.0703358496259592E-2</v>
      </c>
      <c r="V69" s="112">
        <f>'[1]Calibración Agricultura-OseMOSY'!AG197/'[1]Calibración Agricultura-OseMOSY'!AG215</f>
        <v>1.0741103533367199E-2</v>
      </c>
      <c r="W69" s="112">
        <f>'[1]Calibración Agricultura-OseMOSY'!AH197/'[1]Calibración Agricultura-OseMOSY'!AH215</f>
        <v>1.0745477544958904E-2</v>
      </c>
      <c r="X69" s="112">
        <f>'[1]Calibración Agricultura-OseMOSY'!AI197/'[1]Calibración Agricultura-OseMOSY'!AI215</f>
        <v>1.0725195593096325E-2</v>
      </c>
      <c r="Y69" s="112">
        <f>'[1]Calibración Agricultura-OseMOSY'!AJ197/'[1]Calibración Agricultura-OseMOSY'!AJ215</f>
        <v>1.0705377760692209E-2</v>
      </c>
      <c r="Z69" s="112">
        <f>'[1]Calibración Agricultura-OseMOSY'!AK197/'[1]Calibración Agricultura-OseMOSY'!AK215</f>
        <v>1.0725339296031441E-2</v>
      </c>
      <c r="AA69" s="112">
        <f>'[1]Calibración Agricultura-OseMOSY'!AL197/'[1]Calibración Agricultura-OseMOSY'!AL215</f>
        <v>1.0729470779353172E-2</v>
      </c>
      <c r="AB69" s="112">
        <f>'[1]Calibración Agricultura-OseMOSY'!AM197/'[1]Calibración Agricultura-OseMOSY'!AM215</f>
        <v>1.0725772998602754E-2</v>
      </c>
      <c r="AC69" s="112">
        <f>'[1]Calibración Agricultura-OseMOSY'!AN197/'[1]Calibración Agricultura-OseMOSY'!AN215</f>
        <v>1.072133122250833E-2</v>
      </c>
      <c r="AD69" s="112">
        <f>'[1]Calibración Agricultura-OseMOSY'!AO197/'[1]Calibración Agricultura-OseMOSY'!AO215</f>
        <v>1.0721258843523911E-2</v>
      </c>
      <c r="AE69" s="112">
        <f>'[1]Calibración Agricultura-OseMOSY'!AP197/'[1]Calibración Agricultura-OseMOSY'!AP215</f>
        <v>1.0724802799268544E-2</v>
      </c>
      <c r="AF69" s="112">
        <f>'[1]Calibración Agricultura-OseMOSY'!AQ197/'[1]Calibración Agricultura-OseMOSY'!AQ215</f>
        <v>1.0724758707069659E-2</v>
      </c>
      <c r="AG69" s="112">
        <f>'[1]Calibración Agricultura-OseMOSY'!AR197/'[1]Calibración Agricultura-OseMOSY'!AR215</f>
        <v>1.0723742350107394E-2</v>
      </c>
      <c r="AH69" s="112">
        <f>'[1]Calibración Agricultura-OseMOSY'!AS197/'[1]Calibración Agricultura-OseMOSY'!AS215</f>
        <v>1.0723182488986349E-2</v>
      </c>
      <c r="AI69" s="112">
        <f>'[1]Calibración Agricultura-OseMOSY'!AT197/'[1]Calibración Agricultura-OseMOSY'!AT215</f>
        <v>1.0723414794198954E-2</v>
      </c>
      <c r="AJ69" s="112">
        <f>'[1]Calibración Agricultura-OseMOSY'!AU197/'[1]Calibración Agricultura-OseMOSY'!AU215</f>
        <v>1.0723883965438814E-2</v>
      </c>
      <c r="AK69" s="112">
        <f>'[1]Calibración Agricultura-OseMOSY'!AV197/'[1]Calibración Agricultura-OseMOSY'!AV215</f>
        <v>1.0723815092109632E-2</v>
      </c>
      <c r="AL69" s="112">
        <f>'[1]Calibración Agricultura-OseMOSY'!AW197/'[1]Calibración Agricultura-OseMOSY'!AW215</f>
        <v>1.0723657584061739E-2</v>
      </c>
      <c r="AM69" s="112">
        <f>'[1]Calibración Agricultura-OseMOSY'!AX197/'[1]Calibración Agricultura-OseMOSY'!AX215</f>
        <v>1.0723623722860974E-2</v>
      </c>
      <c r="AN69" s="112">
        <f>'[1]Calibración Agricultura-OseMOSY'!AY197/'[1]Calibración Agricultura-OseMOSY'!AY215</f>
        <v>1.0723683618731697E-2</v>
      </c>
      <c r="AO69" s="112">
        <f>'[1]Calibración Agricultura-OseMOSY'!AZ197/'[1]Calibración Agricultura-OseMOSY'!AZ215</f>
        <v>1.0723715546007099E-2</v>
      </c>
      <c r="AP69" s="112">
        <f>'[1]Calibración Agricultura-OseMOSY'!BA197/'[1]Calibración Agricultura-OseMOSY'!BA215</f>
        <v>1.0723678864428833E-2</v>
      </c>
      <c r="AQ69" s="112">
        <f>'[1]Calibración Agricultura-OseMOSY'!BB197/'[1]Calibración Agricultura-OseMOSY'!BB215</f>
        <v>1.0723667903293726E-2</v>
      </c>
      <c r="AR69" s="112">
        <f>'[1]Calibración Agricultura-OseMOSY'!BC197/'[1]Calibración Agricultura-OseMOSY'!BC215</f>
        <v>1.0723683151528728E-2</v>
      </c>
      <c r="AS69" s="112">
        <f>'[1]Calibración Agricultura-OseMOSY'!BD197/'[1]Calibración Agricultura-OseMOSY'!BD215</f>
        <v>1.0723693692482683E-2</v>
      </c>
      <c r="AT69" s="112">
        <f>'[1]Calibración Agricultura-OseMOSY'!BE197/'[1]Calibración Agricultura-OseMOSY'!BE215</f>
        <v>1.0723689711385091E-2</v>
      </c>
      <c r="AU69" s="112">
        <f>'[1]Calibración Agricultura-OseMOSY'!BF197/'[1]Calibración Agricultura-OseMOSY'!BF215</f>
        <v>1.0723680107499854E-2</v>
      </c>
      <c r="AV69" s="112">
        <f>'[1]Calibración Agricultura-OseMOSY'!BG197/'[1]Calibración Agricultura-OseMOSY'!BG215</f>
        <v>1.0723679335495799E-2</v>
      </c>
      <c r="AW69" s="112">
        <f>'[1]Calibración Agricultura-OseMOSY'!BH197/'[1]Calibración Agricultura-OseMOSY'!BH215</f>
        <v>1.0723683575221354E-2</v>
      </c>
      <c r="AX69" s="112">
        <f>'[1]Calibración Agricultura-OseMOSY'!BI197/'[1]Calibración Agricultura-OseMOSY'!BI215</f>
        <v>1.072368632051056E-2</v>
      </c>
      <c r="AY69" s="112">
        <f>'[1]Calibración Agricultura-OseMOSY'!BJ197/'[1]Calibración Agricultura-OseMOSY'!BJ215</f>
        <v>1.0723685560410767E-2</v>
      </c>
      <c r="AZ69" s="112">
        <f>'[1]Calibración Agricultura-OseMOSY'!BK197/'[1]Calibración Agricultura-OseMOSY'!BK215</f>
        <v>1.0723683663065217E-2</v>
      </c>
      <c r="BA69" s="112">
        <f>'[1]Calibración Agricultura-OseMOSY'!BL197/'[1]Calibración Agricultura-OseMOSY'!BL215</f>
        <v>1.07236833466876E-2</v>
      </c>
      <c r="BB69" s="112">
        <f>'[1]Calibración Agricultura-OseMOSY'!BM197/'[1]Calibración Agricultura-OseMOSY'!BM215</f>
        <v>1.072368383119986E-2</v>
      </c>
      <c r="BC69" s="112"/>
      <c r="BU69" s="99" t="s">
        <v>85</v>
      </c>
    </row>
    <row r="70" spans="1:73" hidden="1">
      <c r="B70" s="352"/>
      <c r="C70" s="99" t="s">
        <v>120</v>
      </c>
      <c r="D70" s="353"/>
      <c r="E70" s="340"/>
      <c r="F70" s="112">
        <f>'[1]Calibración Agricultura-OseMOSY'!Q198/'[1]Calibración Agricultura-OseMOSY'!Q216</f>
        <v>0</v>
      </c>
      <c r="G70" s="112">
        <f>'[1]Calibración Agricultura-OseMOSY'!R198/'[1]Calibración Agricultura-OseMOSY'!R216</f>
        <v>0</v>
      </c>
      <c r="H70" s="112">
        <f>'[1]Calibración Agricultura-OseMOSY'!S198/'[1]Calibración Agricultura-OseMOSY'!S216</f>
        <v>0</v>
      </c>
      <c r="I70" s="112">
        <f>'[1]Calibración Agricultura-OseMOSY'!T198/'[1]Calibración Agricultura-OseMOSY'!T216</f>
        <v>0</v>
      </c>
      <c r="J70" s="112">
        <f>'[1]Calibración Agricultura-OseMOSY'!U198/'[1]Calibración Agricultura-OseMOSY'!U216</f>
        <v>0</v>
      </c>
      <c r="K70" s="112">
        <f>'[1]Calibración Agricultura-OseMOSY'!V198/'[1]Calibración Agricultura-OseMOSY'!V216</f>
        <v>0</v>
      </c>
      <c r="L70" s="112">
        <f>'[1]Calibración Agricultura-OseMOSY'!W198/'[1]Calibración Agricultura-OseMOSY'!W216</f>
        <v>0</v>
      </c>
      <c r="M70" s="112">
        <f>'[1]Calibración Agricultura-OseMOSY'!X198/'[1]Calibración Agricultura-OseMOSY'!X216</f>
        <v>0</v>
      </c>
      <c r="N70" s="112">
        <f>'[1]Calibración Agricultura-OseMOSY'!Y198/'[1]Calibración Agricultura-OseMOSY'!Y216</f>
        <v>0</v>
      </c>
      <c r="O70" s="112">
        <f>'[1]Calibración Agricultura-OseMOSY'!Z198/'[1]Calibración Agricultura-OseMOSY'!Z216</f>
        <v>0</v>
      </c>
      <c r="P70" s="112">
        <f>'[1]Calibración Agricultura-OseMOSY'!AA198/'[1]Calibración Agricultura-OseMOSY'!AA216</f>
        <v>0</v>
      </c>
      <c r="Q70" s="112">
        <f>'[1]Calibración Agricultura-OseMOSY'!AB198/'[1]Calibración Agricultura-OseMOSY'!AB216</f>
        <v>0</v>
      </c>
      <c r="R70" s="112">
        <f>'[1]Calibración Agricultura-OseMOSY'!AC198/'[1]Calibración Agricultura-OseMOSY'!AC216</f>
        <v>0</v>
      </c>
      <c r="S70" s="112">
        <f>'[1]Calibración Agricultura-OseMOSY'!AD198/'[1]Calibración Agricultura-OseMOSY'!AD216</f>
        <v>0</v>
      </c>
      <c r="T70" s="112">
        <f>'[1]Calibración Agricultura-OseMOSY'!AE198/'[1]Calibración Agricultura-OseMOSY'!AE216</f>
        <v>0</v>
      </c>
      <c r="U70" s="112">
        <f>'[1]Calibración Agricultura-OseMOSY'!AF198/'[1]Calibración Agricultura-OseMOSY'!AF216</f>
        <v>0</v>
      </c>
      <c r="V70" s="112">
        <f>'[1]Calibración Agricultura-OseMOSY'!AG198/'[1]Calibración Agricultura-OseMOSY'!AG216</f>
        <v>0</v>
      </c>
      <c r="W70" s="112">
        <f>'[1]Calibración Agricultura-OseMOSY'!AH198/'[1]Calibración Agricultura-OseMOSY'!AH216</f>
        <v>0</v>
      </c>
      <c r="X70" s="112">
        <f>'[1]Calibración Agricultura-OseMOSY'!AI198/'[1]Calibración Agricultura-OseMOSY'!AI216</f>
        <v>0</v>
      </c>
      <c r="Y70" s="112">
        <f>'[1]Calibración Agricultura-OseMOSY'!AJ198/'[1]Calibración Agricultura-OseMOSY'!AJ216</f>
        <v>0</v>
      </c>
      <c r="Z70" s="112">
        <f>'[1]Calibración Agricultura-OseMOSY'!AK198/'[1]Calibración Agricultura-OseMOSY'!AK216</f>
        <v>0</v>
      </c>
      <c r="AA70" s="112">
        <f>'[1]Calibración Agricultura-OseMOSY'!AL198/'[1]Calibración Agricultura-OseMOSY'!AL216</f>
        <v>0</v>
      </c>
      <c r="AB70" s="112">
        <f>'[1]Calibración Agricultura-OseMOSY'!AM198/'[1]Calibración Agricultura-OseMOSY'!AM216</f>
        <v>0</v>
      </c>
      <c r="AC70" s="112">
        <f>'[1]Calibración Agricultura-OseMOSY'!AN198/'[1]Calibración Agricultura-OseMOSY'!AN216</f>
        <v>0</v>
      </c>
      <c r="AD70" s="112">
        <f>'[1]Calibración Agricultura-OseMOSY'!AO198/'[1]Calibración Agricultura-OseMOSY'!AO216</f>
        <v>0</v>
      </c>
      <c r="AE70" s="112">
        <f>'[1]Calibración Agricultura-OseMOSY'!AP198/'[1]Calibración Agricultura-OseMOSY'!AP216</f>
        <v>0</v>
      </c>
      <c r="AF70" s="112">
        <f>'[1]Calibración Agricultura-OseMOSY'!AQ198/'[1]Calibración Agricultura-OseMOSY'!AQ216</f>
        <v>0</v>
      </c>
      <c r="AG70" s="112">
        <f>'[1]Calibración Agricultura-OseMOSY'!AR198/'[1]Calibración Agricultura-OseMOSY'!AR216</f>
        <v>0</v>
      </c>
      <c r="AH70" s="112">
        <f>'[1]Calibración Agricultura-OseMOSY'!AS198/'[1]Calibración Agricultura-OseMOSY'!AS216</f>
        <v>0</v>
      </c>
      <c r="AI70" s="112">
        <f>'[1]Calibración Agricultura-OseMOSY'!AT198/'[1]Calibración Agricultura-OseMOSY'!AT216</f>
        <v>0</v>
      </c>
      <c r="AJ70" s="112">
        <f>'[1]Calibración Agricultura-OseMOSY'!AU198/'[1]Calibración Agricultura-OseMOSY'!AU216</f>
        <v>0</v>
      </c>
      <c r="AK70" s="112">
        <f>'[1]Calibración Agricultura-OseMOSY'!AV198/'[1]Calibración Agricultura-OseMOSY'!AV216</f>
        <v>0</v>
      </c>
      <c r="AL70" s="112">
        <f>'[1]Calibración Agricultura-OseMOSY'!AW198/'[1]Calibración Agricultura-OseMOSY'!AW216</f>
        <v>0</v>
      </c>
      <c r="AM70" s="112">
        <f>'[1]Calibración Agricultura-OseMOSY'!AX198/'[1]Calibración Agricultura-OseMOSY'!AX216</f>
        <v>0</v>
      </c>
      <c r="AN70" s="112">
        <f>'[1]Calibración Agricultura-OseMOSY'!AY198/'[1]Calibración Agricultura-OseMOSY'!AY216</f>
        <v>0</v>
      </c>
      <c r="AO70" s="112">
        <f>'[1]Calibración Agricultura-OseMOSY'!AZ198/'[1]Calibración Agricultura-OseMOSY'!AZ216</f>
        <v>0</v>
      </c>
      <c r="AP70" s="112">
        <f>'[1]Calibración Agricultura-OseMOSY'!BA198/'[1]Calibración Agricultura-OseMOSY'!BA216</f>
        <v>0</v>
      </c>
      <c r="AQ70" s="112">
        <f>'[1]Calibración Agricultura-OseMOSY'!BB198/'[1]Calibración Agricultura-OseMOSY'!BB216</f>
        <v>0</v>
      </c>
      <c r="AR70" s="112">
        <f>'[1]Calibración Agricultura-OseMOSY'!BC198/'[1]Calibración Agricultura-OseMOSY'!BC216</f>
        <v>0</v>
      </c>
      <c r="AS70" s="112">
        <f>'[1]Calibración Agricultura-OseMOSY'!BD198/'[1]Calibración Agricultura-OseMOSY'!BD216</f>
        <v>0</v>
      </c>
      <c r="AT70" s="112">
        <f>'[1]Calibración Agricultura-OseMOSY'!BE198/'[1]Calibración Agricultura-OseMOSY'!BE216</f>
        <v>0</v>
      </c>
      <c r="AU70" s="112">
        <f>'[1]Calibración Agricultura-OseMOSY'!BF198/'[1]Calibración Agricultura-OseMOSY'!BF216</f>
        <v>0</v>
      </c>
      <c r="AV70" s="112">
        <f>'[1]Calibración Agricultura-OseMOSY'!BG198/'[1]Calibración Agricultura-OseMOSY'!BG216</f>
        <v>0</v>
      </c>
      <c r="AW70" s="112">
        <f>'[1]Calibración Agricultura-OseMOSY'!BH198/'[1]Calibración Agricultura-OseMOSY'!BH216</f>
        <v>0</v>
      </c>
      <c r="AX70" s="112">
        <f>'[1]Calibración Agricultura-OseMOSY'!BI198/'[1]Calibración Agricultura-OseMOSY'!BI216</f>
        <v>0</v>
      </c>
      <c r="AY70" s="112">
        <f>'[1]Calibración Agricultura-OseMOSY'!BJ198/'[1]Calibración Agricultura-OseMOSY'!BJ216</f>
        <v>0</v>
      </c>
      <c r="AZ70" s="112">
        <f>'[1]Calibración Agricultura-OseMOSY'!BK198/'[1]Calibración Agricultura-OseMOSY'!BK216</f>
        <v>0</v>
      </c>
      <c r="BA70" s="112">
        <f>'[1]Calibración Agricultura-OseMOSY'!BL198/'[1]Calibración Agricultura-OseMOSY'!BL216</f>
        <v>0</v>
      </c>
      <c r="BB70" s="112">
        <f>'[1]Calibración Agricultura-OseMOSY'!BM198/'[1]Calibración Agricultura-OseMOSY'!BM216</f>
        <v>0</v>
      </c>
      <c r="BC70" s="112"/>
    </row>
    <row r="71" spans="1:73" ht="14.45" hidden="1" customHeight="1">
      <c r="B71" s="352"/>
      <c r="C71" s="99" t="s">
        <v>121</v>
      </c>
      <c r="D71" s="353"/>
      <c r="E71" s="340"/>
      <c r="F71" s="112">
        <f>'[1]Calibración Agricultura-OseMOSY'!Q199/'[1]Calibración Agricultura-OseMOSY'!Q217</f>
        <v>2.8550836223820997</v>
      </c>
      <c r="G71" s="112">
        <f>'[1]Calibración Agricultura-OseMOSY'!R199/'[1]Calibración Agricultura-OseMOSY'!R217</f>
        <v>2.3464983677162197</v>
      </c>
      <c r="H71" s="112">
        <f>'[1]Calibración Agricultura-OseMOSY'!S199/'[1]Calibración Agricultura-OseMOSY'!S217</f>
        <v>3.6138820880811173</v>
      </c>
      <c r="I71" s="112">
        <f>'[1]Calibración Agricultura-OseMOSY'!T199/'[1]Calibración Agricultura-OseMOSY'!T217</f>
        <v>2.4226264031279041</v>
      </c>
      <c r="J71" s="112">
        <f>'[1]Calibración Agricultura-OseMOSY'!U199/'[1]Calibración Agricultura-OseMOSY'!U217</f>
        <v>3.2552413803406082</v>
      </c>
      <c r="K71" s="112">
        <f>'[1]Calibración Agricultura-OseMOSY'!V199/'[1]Calibración Agricultura-OseMOSY'!V217</f>
        <v>2.8113080475031076</v>
      </c>
      <c r="L71" s="112">
        <f>'[1]Calibración Agricultura-OseMOSY'!W199/'[1]Calibración Agricultura-OseMOSY'!W217</f>
        <v>2.5892682372611211</v>
      </c>
      <c r="M71" s="112">
        <f>'[1]Calibración Agricultura-OseMOSY'!X199/'[1]Calibración Agricultura-OseMOSY'!X217</f>
        <v>2.4168427112025506</v>
      </c>
      <c r="N71" s="112">
        <f>'[1]Calibración Agricultura-OseMOSY'!Y199/'[1]Calibración Agricultura-OseMOSY'!Y217</f>
        <v>2.1407459840284391</v>
      </c>
      <c r="O71" s="112">
        <f>'[1]Calibración Agricultura-OseMOSY'!Z199/'[1]Calibración Agricultura-OseMOSY'!Z217</f>
        <v>2.0027480344170847</v>
      </c>
      <c r="P71" s="112">
        <f>'[1]Calibración Agricultura-OseMOSY'!AA199/'[1]Calibración Agricultura-OseMOSY'!AA217</f>
        <v>1.8550366295830525</v>
      </c>
      <c r="Q71" s="112">
        <f>'[1]Calibración Agricultura-OseMOSY'!AB199/'[1]Calibración Agricultura-OseMOSY'!AB217</f>
        <v>1.7697452988296549</v>
      </c>
      <c r="R71" s="112">
        <f>'[1]Calibración Agricultura-OseMOSY'!AC199/'[1]Calibración Agricultura-OseMOSY'!AC217</f>
        <v>1.6827044429017703</v>
      </c>
      <c r="S71" s="112">
        <f>'[1]Calibración Agricultura-OseMOSY'!AD199/'[1]Calibración Agricultura-OseMOSY'!AD217</f>
        <v>1.6193627218447415</v>
      </c>
      <c r="T71" s="112">
        <f>'[1]Calibración Agricultura-OseMOSY'!AE199/'[1]Calibración Agricultura-OseMOSY'!AE217</f>
        <v>1.5748134895823853</v>
      </c>
      <c r="U71" s="112">
        <f>'[1]Calibración Agricultura-OseMOSY'!AF199/'[1]Calibración Agricultura-OseMOSY'!AF217</f>
        <v>1.5061655541804335</v>
      </c>
      <c r="V71" s="112">
        <f>'[1]Calibración Agricultura-OseMOSY'!AG199/'[1]Calibración Agricultura-OseMOSY'!AG217</f>
        <v>1.4455576955887524</v>
      </c>
      <c r="W71" s="112">
        <f>'[1]Calibración Agricultura-OseMOSY'!AH199/'[1]Calibración Agricultura-OseMOSY'!AH217</f>
        <v>1.4084477197658543</v>
      </c>
      <c r="X71" s="112">
        <f>'[1]Calibración Agricultura-OseMOSY'!AI199/'[1]Calibración Agricultura-OseMOSY'!AI217</f>
        <v>1.3753939830242663</v>
      </c>
      <c r="Y71" s="112">
        <f>'[1]Calibración Agricultura-OseMOSY'!AJ199/'[1]Calibración Agricultura-OseMOSY'!AJ217</f>
        <v>1.3437305578927488</v>
      </c>
      <c r="Z71" s="112">
        <f>'[1]Calibración Agricultura-OseMOSY'!AK199/'[1]Calibración Agricultura-OseMOSY'!AK217</f>
        <v>1.3132796484574998</v>
      </c>
      <c r="AA71" s="112">
        <f>'[1]Calibración Agricultura-OseMOSY'!AL199/'[1]Calibración Agricultura-OseMOSY'!AL217</f>
        <v>1.2863249874074854</v>
      </c>
      <c r="AB71" s="112">
        <f>'[1]Calibración Agricultura-OseMOSY'!AM199/'[1]Calibración Agricultura-OseMOSY'!AM217</f>
        <v>1.2623391474061201</v>
      </c>
      <c r="AC71" s="112">
        <f>'[1]Calibración Agricultura-OseMOSY'!AN199/'[1]Calibración Agricultura-OseMOSY'!AN217</f>
        <v>1.2409552811622508</v>
      </c>
      <c r="AD71" s="112">
        <f>'[1]Calibración Agricultura-OseMOSY'!AO199/'[1]Calibración Agricultura-OseMOSY'!AO217</f>
        <v>1.2220706992482917</v>
      </c>
      <c r="AE71" s="112">
        <f>'[1]Calibración Agricultura-OseMOSY'!AP199/'[1]Calibración Agricultura-OseMOSY'!AP217</f>
        <v>1.2046255051138113</v>
      </c>
      <c r="AF71" s="112">
        <f>'[1]Calibración Agricultura-OseMOSY'!AQ199/'[1]Calibración Agricultura-OseMOSY'!AQ217</f>
        <v>1.1886926580736983</v>
      </c>
      <c r="AG71" s="112">
        <f>'[1]Calibración Agricultura-OseMOSY'!AR199/'[1]Calibración Agricultura-OseMOSY'!AR217</f>
        <v>1.1741676744968699</v>
      </c>
      <c r="AH71" s="112">
        <f>'[1]Calibración Agricultura-OseMOSY'!AS199/'[1]Calibración Agricultura-OseMOSY'!AS217</f>
        <v>1.1609055488539184</v>
      </c>
      <c r="AI71" s="112">
        <f>'[1]Calibración Agricultura-OseMOSY'!AT199/'[1]Calibración Agricultura-OseMOSY'!AT217</f>
        <v>1.1487916190401832</v>
      </c>
      <c r="AJ71" s="112">
        <f>'[1]Calibración Agricultura-OseMOSY'!AU199/'[1]Calibración Agricultura-OseMOSY'!AU217</f>
        <v>1.1377224861455215</v>
      </c>
      <c r="AK71" s="112">
        <f>'[1]Calibración Agricultura-OseMOSY'!AV199/'[1]Calibración Agricultura-OseMOSY'!AV217</f>
        <v>1.1275915933251783</v>
      </c>
      <c r="AL71" s="112">
        <f>'[1]Calibración Agricultura-OseMOSY'!AW199/'[1]Calibración Agricultura-OseMOSY'!AW217</f>
        <v>1.1182622238864022</v>
      </c>
      <c r="AM71" s="112">
        <f>'[1]Calibración Agricultura-OseMOSY'!AX199/'[1]Calibración Agricultura-OseMOSY'!AX217</f>
        <v>1.109670648056712</v>
      </c>
      <c r="AN71" s="112">
        <f>'[1]Calibración Agricultura-OseMOSY'!AY199/'[1]Calibración Agricultura-OseMOSY'!AY217</f>
        <v>1.1017596582564255</v>
      </c>
      <c r="AO71" s="112">
        <f>'[1]Calibración Agricultura-OseMOSY'!AZ199/'[1]Calibración Agricultura-OseMOSY'!AZ217</f>
        <v>1.0944710482580957</v>
      </c>
      <c r="AP71" s="112">
        <f>'[1]Calibración Agricultura-OseMOSY'!BA199/'[1]Calibración Agricultura-OseMOSY'!BA217</f>
        <v>1.0877496112824168</v>
      </c>
      <c r="AQ71" s="112">
        <f>'[1]Calibración Agricultura-OseMOSY'!BB199/'[1]Calibración Agricultura-OseMOSY'!BB217</f>
        <v>1.0815431911285824</v>
      </c>
      <c r="AR71" s="112">
        <f>'[1]Calibración Agricultura-OseMOSY'!BC199/'[1]Calibración Agricultura-OseMOSY'!BC217</f>
        <v>1.0758055069889854</v>
      </c>
      <c r="AS71" s="112">
        <f>'[1]Calibración Agricultura-OseMOSY'!BD199/'[1]Calibración Agricultura-OseMOSY'!BD217</f>
        <v>1.070496032477823</v>
      </c>
      <c r="AT71" s="112">
        <f>'[1]Calibración Agricultura-OseMOSY'!BE199/'[1]Calibración Agricultura-OseMOSY'!BE217</f>
        <v>1.0655809120262765</v>
      </c>
      <c r="AU71" s="112">
        <f>'[1]Calibración Agricultura-OseMOSY'!BF199/'[1]Calibración Agricultura-OseMOSY'!BF217</f>
        <v>1.0610284526508102</v>
      </c>
      <c r="AV71" s="112">
        <f>'[1]Calibración Agricultura-OseMOSY'!BG199/'[1]Calibración Agricultura-OseMOSY'!BG217</f>
        <v>1.0568091864905078</v>
      </c>
      <c r="AW71" s="112">
        <f>'[1]Calibración Agricultura-OseMOSY'!BH199/'[1]Calibración Agricultura-OseMOSY'!BH217</f>
        <v>1.0528963165060232</v>
      </c>
      <c r="AX71" s="112">
        <f>'[1]Calibración Agricultura-OseMOSY'!BI199/'[1]Calibración Agricultura-OseMOSY'!BI217</f>
        <v>1.0492654868222382</v>
      </c>
      <c r="AY71" s="112">
        <f>'[1]Calibración Agricultura-OseMOSY'!BJ199/'[1]Calibración Agricultura-OseMOSY'!BJ217</f>
        <v>1.0458946092098009</v>
      </c>
      <c r="AZ71" s="112">
        <f>'[1]Calibración Agricultura-OseMOSY'!BK199/'[1]Calibración Agricultura-OseMOSY'!BK217</f>
        <v>1.0427636717412709</v>
      </c>
      <c r="BA71" s="112">
        <f>'[1]Calibración Agricultura-OseMOSY'!BL199/'[1]Calibración Agricultura-OseMOSY'!BL217</f>
        <v>1.0398544904192977</v>
      </c>
      <c r="BB71" s="112">
        <f>'[1]Calibración Agricultura-OseMOSY'!BM199/'[1]Calibración Agricultura-OseMOSY'!BM217</f>
        <v>1.0371503215200915</v>
      </c>
      <c r="BC71" s="112"/>
    </row>
    <row r="72" spans="1:73" hidden="1">
      <c r="B72" s="352"/>
      <c r="C72" s="99" t="s">
        <v>122</v>
      </c>
      <c r="D72" s="353"/>
      <c r="E72" s="340"/>
      <c r="F72" s="112">
        <f>'[1]Calibración Agricultura-OseMOSY'!Q200/'[1]Calibración Agricultura-OseMOSY'!Q218</f>
        <v>5.8573347337664103E-2</v>
      </c>
      <c r="G72" s="112">
        <f>'[1]Calibración Agricultura-OseMOSY'!R200/'[1]Calibración Agricultura-OseMOSY'!R218</f>
        <v>5.6572835251313326E-2</v>
      </c>
      <c r="H72" s="112">
        <f>'[1]Calibración Agricultura-OseMOSY'!S200/'[1]Calibración Agricultura-OseMOSY'!S218</f>
        <v>5.8289835876409395E-2</v>
      </c>
      <c r="I72" s="112">
        <f>'[1]Calibración Agricultura-OseMOSY'!T200/'[1]Calibración Agricultura-OseMOSY'!T218</f>
        <v>6.4633200797909171E-2</v>
      </c>
      <c r="J72" s="112">
        <f>'[1]Calibración Agricultura-OseMOSY'!U200/'[1]Calibración Agricultura-OseMOSY'!U218</f>
        <v>7.057288084894188E-2</v>
      </c>
      <c r="K72" s="112">
        <f>'[1]Calibración Agricultura-OseMOSY'!V200/'[1]Calibración Agricultura-OseMOSY'!V218</f>
        <v>7.8447375896694801E-2</v>
      </c>
      <c r="L72" s="112">
        <f>'[1]Calibración Agricultura-OseMOSY'!W200/'[1]Calibración Agricultura-OseMOSY'!W218</f>
        <v>8.5947712303322904E-2</v>
      </c>
      <c r="M72" s="112">
        <f>'[1]Calibración Agricultura-OseMOSY'!X200/'[1]Calibración Agricultura-OseMOSY'!X218</f>
        <v>9.3246990123235354E-2</v>
      </c>
      <c r="N72" s="112">
        <f>'[1]Calibración Agricultura-OseMOSY'!Y200/'[1]Calibración Agricultura-OseMOSY'!Y218</f>
        <v>0.10084664811479835</v>
      </c>
      <c r="O72" s="112">
        <f>'[1]Calibración Agricultura-OseMOSY'!Z200/'[1]Calibración Agricultura-OseMOSY'!Z218</f>
        <v>8.5261378422348669E-2</v>
      </c>
      <c r="P72" s="112">
        <f>'[1]Calibración Agricultura-OseMOSY'!AA200/'[1]Calibración Agricultura-OseMOSY'!AA218</f>
        <v>8.8301926545449841E-2</v>
      </c>
      <c r="Q72" s="112">
        <f>'[1]Calibración Agricultura-OseMOSY'!AB200/'[1]Calibración Agricultura-OseMOSY'!AB218</f>
        <v>9.054804193545149E-2</v>
      </c>
      <c r="R72" s="112">
        <f>'[1]Calibración Agricultura-OseMOSY'!AC200/'[1]Calibración Agricultura-OseMOSY'!AC218</f>
        <v>9.1574532936924774E-2</v>
      </c>
      <c r="S72" s="112">
        <f>'[1]Calibración Agricultura-OseMOSY'!AD200/'[1]Calibración Agricultura-OseMOSY'!AD218</f>
        <v>9.1376965500761492E-2</v>
      </c>
      <c r="T72" s="112">
        <f>'[1]Calibración Agricultura-OseMOSY'!AE200/'[1]Calibración Agricultura-OseMOSY'!AE218</f>
        <v>8.9657679031724183E-2</v>
      </c>
      <c r="U72" s="112">
        <f>'[1]Calibración Agricultura-OseMOSY'!AF200/'[1]Calibración Agricultura-OseMOSY'!AF218</f>
        <v>9.036435690824432E-2</v>
      </c>
      <c r="V72" s="112">
        <f>'[1]Calibración Agricultura-OseMOSY'!AG200/'[1]Calibración Agricultura-OseMOSY'!AG218</f>
        <v>9.0568301550157423E-2</v>
      </c>
      <c r="W72" s="112">
        <f>'[1]Calibración Agricultura-OseMOSY'!AH200/'[1]Calibración Agricultura-OseMOSY'!AH218</f>
        <v>9.0643544518034608E-2</v>
      </c>
      <c r="X72" s="112">
        <f>'[1]Calibración Agricultura-OseMOSY'!AI200/'[1]Calibración Agricultura-OseMOSY'!AI218</f>
        <v>9.051609522599012E-2</v>
      </c>
      <c r="Y72" s="112">
        <f>'[1]Calibración Agricultura-OseMOSY'!AJ200/'[1]Calibración Agricultura-OseMOSY'!AJ218</f>
        <v>9.0367936220434555E-2</v>
      </c>
      <c r="Z72" s="112">
        <f>'[1]Calibración Agricultura-OseMOSY'!AK200/'[1]Calibración Agricultura-OseMOSY'!AK218</f>
        <v>9.052109969684724E-2</v>
      </c>
      <c r="AA72" s="112">
        <f>'[1]Calibración Agricultura-OseMOSY'!AL200/'[1]Calibración Agricultura-OseMOSY'!AL218</f>
        <v>9.0546224723350804E-2</v>
      </c>
      <c r="AB72" s="112">
        <f>'[1]Calibración Agricultura-OseMOSY'!AM200/'[1]Calibración Agricultura-OseMOSY'!AM218</f>
        <v>9.0509600434263954E-2</v>
      </c>
      <c r="AC72" s="112">
        <f>'[1]Calibración Agricultura-OseMOSY'!AN200/'[1]Calibración Agricultura-OseMOSY'!AN218</f>
        <v>9.0471040112014511E-2</v>
      </c>
      <c r="AD72" s="112">
        <f>'[1]Calibración Agricultura-OseMOSY'!AO200/'[1]Calibración Agricultura-OseMOSY'!AO218</f>
        <v>9.0478491139859826E-2</v>
      </c>
      <c r="AE72" s="112">
        <f>'[1]Calibración Agricultura-OseMOSY'!AP200/'[1]Calibración Agricultura-OseMOSY'!AP218</f>
        <v>9.0509243482817123E-2</v>
      </c>
      <c r="AF72" s="112">
        <f>'[1]Calibración Agricultura-OseMOSY'!AQ200/'[1]Calibración Agricultura-OseMOSY'!AQ218</f>
        <v>9.0508357987563667E-2</v>
      </c>
      <c r="AG72" s="112">
        <f>'[1]Calibración Agricultura-OseMOSY'!AR200/'[1]Calibración Agricultura-OseMOSY'!AR218</f>
        <v>9.0499046551685891E-2</v>
      </c>
      <c r="AH72" s="112">
        <f>'[1]Calibración Agricultura-OseMOSY'!AS200/'[1]Calibración Agricultura-OseMOSY'!AS218</f>
        <v>9.049332282394161E-2</v>
      </c>
      <c r="AI72" s="112">
        <f>'[1]Calibración Agricultura-OseMOSY'!AT200/'[1]Calibración Agricultura-OseMOSY'!AT218</f>
        <v>9.0494537473720507E-2</v>
      </c>
      <c r="AJ72" s="112">
        <f>'[1]Calibración Agricultura-OseMOSY'!AU200/'[1]Calibración Agricultura-OseMOSY'!AU218</f>
        <v>9.0498639309213341E-2</v>
      </c>
      <c r="AK72" s="112">
        <f>'[1]Calibración Agricultura-OseMOSY'!AV200/'[1]Calibración Agricultura-OseMOSY'!AV218</f>
        <v>9.0499218690509267E-2</v>
      </c>
      <c r="AL72" s="112">
        <f>'[1]Calibración Agricultura-OseMOSY'!AW200/'[1]Calibración Agricultura-OseMOSY'!AW218</f>
        <v>9.0498124446047434E-2</v>
      </c>
      <c r="AM72" s="112">
        <f>'[1]Calibración Agricultura-OseMOSY'!AX200/'[1]Calibración Agricultura-OseMOSY'!AX218</f>
        <v>9.0497542650721588E-2</v>
      </c>
      <c r="AN72" s="112">
        <f>'[1]Calibración Agricultura-OseMOSY'!AY200/'[1]Calibración Agricultura-OseMOSY'!AY218</f>
        <v>9.0497720311330757E-2</v>
      </c>
      <c r="AO72" s="112">
        <f>'[1]Calibración Agricultura-OseMOSY'!AZ200/'[1]Calibración Agricultura-OseMOSY'!AZ218</f>
        <v>9.0497843655291427E-2</v>
      </c>
      <c r="AP72" s="112">
        <f>'[1]Calibración Agricultura-OseMOSY'!BA200/'[1]Calibración Agricultura-OseMOSY'!BA218</f>
        <v>9.0497614074180721E-2</v>
      </c>
      <c r="AQ72" s="112">
        <f>'[1]Calibración Agricultura-OseMOSY'!BB200/'[1]Calibración Agricultura-OseMOSY'!BB218</f>
        <v>9.0497675866099581E-2</v>
      </c>
      <c r="AR72" s="112">
        <f>'[1]Calibración Agricultura-OseMOSY'!BC200/'[1]Calibración Agricultura-OseMOSY'!BC218</f>
        <v>9.0497896010313536E-2</v>
      </c>
      <c r="AS72" s="112">
        <f>'[1]Calibración Agricultura-OseMOSY'!BD200/'[1]Calibración Agricultura-OseMOSY'!BD218</f>
        <v>9.0497935077265057E-2</v>
      </c>
      <c r="AT72" s="112">
        <f>'[1]Calibración Agricultura-OseMOSY'!BE200/'[1]Calibración Agricultura-OseMOSY'!BE218</f>
        <v>9.0497837116222613E-2</v>
      </c>
      <c r="AU72" s="112">
        <f>'[1]Calibración Agricultura-OseMOSY'!BF200/'[1]Calibración Agricultura-OseMOSY'!BF218</f>
        <v>9.0497731531292022E-2</v>
      </c>
      <c r="AV72" s="112">
        <f>'[1]Calibración Agricultura-OseMOSY'!BG200/'[1]Calibración Agricultura-OseMOSY'!BG218</f>
        <v>9.0497731036240384E-2</v>
      </c>
      <c r="AW72" s="112">
        <f>'[1]Calibración Agricultura-OseMOSY'!BH200/'[1]Calibración Agricultura-OseMOSY'!BH218</f>
        <v>9.049778797628498E-2</v>
      </c>
      <c r="AX72" s="112">
        <f>'[1]Calibración Agricultura-OseMOSY'!BI200/'[1]Calibración Agricultura-OseMOSY'!BI218</f>
        <v>9.0497828897678892E-2</v>
      </c>
      <c r="AY72" s="112">
        <f>'[1]Calibración Agricultura-OseMOSY'!BJ200/'[1]Calibración Agricultura-OseMOSY'!BJ218</f>
        <v>9.0497824449097583E-2</v>
      </c>
      <c r="AZ72" s="112">
        <f>'[1]Calibración Agricultura-OseMOSY'!BK200/'[1]Calibración Agricultura-OseMOSY'!BK218</f>
        <v>9.0497796835534064E-2</v>
      </c>
      <c r="BA72" s="112">
        <f>'[1]Calibración Agricultura-OseMOSY'!BL200/'[1]Calibración Agricultura-OseMOSY'!BL218</f>
        <v>9.0497785748339998E-2</v>
      </c>
      <c r="BB72" s="112">
        <f>'[1]Calibración Agricultura-OseMOSY'!BM200/'[1]Calibración Agricultura-OseMOSY'!BM218</f>
        <v>9.0497789223575806E-2</v>
      </c>
      <c r="BC72" s="112"/>
    </row>
    <row r="73" spans="1:73" hidden="1">
      <c r="B73" s="352"/>
      <c r="C73" s="99" t="s">
        <v>123</v>
      </c>
      <c r="D73" s="353"/>
      <c r="E73" s="340"/>
      <c r="F73" s="112">
        <f>'[1]Calibración Agricultura-OseMOSY'!Q201/'[1]Calibración Agricultura-OseMOSY'!Q219</f>
        <v>0.98498700217717439</v>
      </c>
      <c r="G73" s="112">
        <f>'[1]Calibración Agricultura-OseMOSY'!R201/'[1]Calibración Agricultura-OseMOSY'!R219</f>
        <v>0.98453311138852451</v>
      </c>
      <c r="H73" s="112">
        <f>'[1]Calibración Agricultura-OseMOSY'!S201/'[1]Calibración Agricultura-OseMOSY'!S219</f>
        <v>0.9848397199611626</v>
      </c>
      <c r="I73" s="112">
        <f>'[1]Calibración Agricultura-OseMOSY'!T201/'[1]Calibración Agricultura-OseMOSY'!T219</f>
        <v>0.98645970431518148</v>
      </c>
      <c r="J73" s="112">
        <f>'[1]Calibración Agricultura-OseMOSY'!U201/'[1]Calibración Agricultura-OseMOSY'!U219</f>
        <v>0.98750213521624042</v>
      </c>
      <c r="K73" s="112">
        <f>'[1]Calibración Agricultura-OseMOSY'!V201/'[1]Calibración Agricultura-OseMOSY'!V219</f>
        <v>0.98881006120742643</v>
      </c>
      <c r="L73" s="112">
        <f>'[1]Calibración Agricultura-OseMOSY'!W201/'[1]Calibración Agricultura-OseMOSY'!W219</f>
        <v>0.9898278190344989</v>
      </c>
      <c r="M73" s="112">
        <f>'[1]Calibración Agricultura-OseMOSY'!X201/'[1]Calibración Agricultura-OseMOSY'!X219</f>
        <v>0.99066528905930373</v>
      </c>
      <c r="N73" s="112">
        <f>'[1]Calibración Agricultura-OseMOSY'!Y201/'[1]Calibración Agricultura-OseMOSY'!Y219</f>
        <v>0.99156819487528602</v>
      </c>
      <c r="O73" s="112">
        <f>'[1]Calibración Agricultura-OseMOSY'!Z201/'[1]Calibración Agricultura-OseMOSY'!Z219</f>
        <v>0.99017876379338488</v>
      </c>
      <c r="P73" s="112">
        <f>'[1]Calibración Agricultura-OseMOSY'!AA201/'[1]Calibración Agricultura-OseMOSY'!AA219</f>
        <v>0.99071612451298652</v>
      </c>
      <c r="Q73" s="112">
        <f>'[1]Calibración Agricultura-OseMOSY'!AB201/'[1]Calibración Agricultura-OseMOSY'!AB219</f>
        <v>0.99112231224466529</v>
      </c>
      <c r="R73" s="112">
        <f>'[1]Calibración Agricultura-OseMOSY'!AC201/'[1]Calibración Agricultura-OseMOSY'!AC219</f>
        <v>0.99139573304329098</v>
      </c>
      <c r="S73" s="112">
        <f>'[1]Calibración Agricultura-OseMOSY'!AD201/'[1]Calibración Agricultura-OseMOSY'!AD219</f>
        <v>0.99153984337464562</v>
      </c>
      <c r="T73" s="112">
        <f>'[1]Calibración Agricultura-OseMOSY'!AE201/'[1]Calibración Agricultura-OseMOSY'!AE219</f>
        <v>0.99153074659642304</v>
      </c>
      <c r="U73" s="112">
        <f>'[1]Calibración Agricultura-OseMOSY'!AF201/'[1]Calibración Agricultura-OseMOSY'!AF219</f>
        <v>0.9917693875609781</v>
      </c>
      <c r="V73" s="112">
        <f>'[1]Calibración Agricultura-OseMOSY'!AG201/'[1]Calibración Agricultura-OseMOSY'!AG219</f>
        <v>0.99195728524087612</v>
      </c>
      <c r="W73" s="112">
        <f>'[1]Calibración Agricultura-OseMOSY'!AH201/'[1]Calibración Agricultura-OseMOSY'!AH219</f>
        <v>0.99211724424004955</v>
      </c>
      <c r="X73" s="112">
        <f>'[1]Calibración Agricultura-OseMOSY'!AI201/'[1]Calibración Agricultura-OseMOSY'!AI219</f>
        <v>0.99225615321008587</v>
      </c>
      <c r="Y73" s="112">
        <f>'[1]Calibración Agricultura-OseMOSY'!AJ201/'[1]Calibración Agricultura-OseMOSY'!AJ219</f>
        <v>0.99239277686920735</v>
      </c>
      <c r="Z73" s="112">
        <f>'[1]Calibración Agricultura-OseMOSY'!AK201/'[1]Calibración Agricultura-OseMOSY'!AK219</f>
        <v>0.99255474262385024</v>
      </c>
      <c r="AA73" s="112">
        <f>'[1]Calibración Agricultura-OseMOSY'!AL201/'[1]Calibración Agricultura-OseMOSY'!AL219</f>
        <v>0.99270243917415091</v>
      </c>
      <c r="AB73" s="112">
        <f>'[1]Calibración Agricultura-OseMOSY'!AM201/'[1]Calibración Agricultura-OseMOSY'!AM219</f>
        <v>0.99284197952894815</v>
      </c>
      <c r="AC73" s="112">
        <f>'[1]Calibración Agricultura-OseMOSY'!AN201/'[1]Calibración Agricultura-OseMOSY'!AN219</f>
        <v>0.99297840406586724</v>
      </c>
      <c r="AD73" s="112">
        <f>'[1]Calibración Agricultura-OseMOSY'!AO201/'[1]Calibración Agricultura-OseMOSY'!AO219</f>
        <v>0.99311513585849509</v>
      </c>
      <c r="AE73" s="112">
        <f>'[1]Calibración Agricultura-OseMOSY'!AP201/'[1]Calibración Agricultura-OseMOSY'!AP219</f>
        <v>0.99325148069046221</v>
      </c>
      <c r="AF73" s="112">
        <f>'[1]Calibración Agricultura-OseMOSY'!AQ201/'[1]Calibración Agricultura-OseMOSY'!AQ219</f>
        <v>0.99338289855632067</v>
      </c>
      <c r="AG73" s="112">
        <f>'[1]Calibración Agricultura-OseMOSY'!AR201/'[1]Calibración Agricultura-OseMOSY'!AR219</f>
        <v>0.99351117820768464</v>
      </c>
      <c r="AH73" s="112">
        <f>'[1]Calibración Agricultura-OseMOSY'!AS201/'[1]Calibración Agricultura-OseMOSY'!AS219</f>
        <v>0.99363725921885393</v>
      </c>
      <c r="AI73" s="112">
        <f>'[1]Calibración Agricultura-OseMOSY'!AT201/'[1]Calibración Agricultura-OseMOSY'!AT219</f>
        <v>0.99363637029993912</v>
      </c>
      <c r="AJ73" s="112">
        <f>'[1]Calibración Agricultura-OseMOSY'!AU201/'[1]Calibración Agricultura-OseMOSY'!AU219</f>
        <v>0.99364888644402249</v>
      </c>
      <c r="AK73" s="112">
        <f>'[1]Calibración Agricultura-OseMOSY'!AV201/'[1]Calibración Agricultura-OseMOSY'!AV219</f>
        <v>0.9936633155659409</v>
      </c>
      <c r="AL73" s="112">
        <f>'[1]Calibración Agricultura-OseMOSY'!AW201/'[1]Calibración Agricultura-OseMOSY'!AW219</f>
        <v>0.9936761183427667</v>
      </c>
      <c r="AM73" s="112">
        <f>'[1]Calibración Agricultura-OseMOSY'!AX201/'[1]Calibración Agricultura-OseMOSY'!AX219</f>
        <v>0.99368981033329185</v>
      </c>
      <c r="AN73" s="112">
        <f>'[1]Calibración Agricultura-OseMOSY'!AY201/'[1]Calibración Agricultura-OseMOSY'!AY219</f>
        <v>0.99370242028324063</v>
      </c>
      <c r="AO73" s="112">
        <f>'[1]Calibración Agricultura-OseMOSY'!AZ201/'[1]Calibración Agricultura-OseMOSY'!AZ219</f>
        <v>0.99372034517185814</v>
      </c>
      <c r="AP73" s="112">
        <f>'[1]Calibración Agricultura-OseMOSY'!BA201/'[1]Calibración Agricultura-OseMOSY'!BA219</f>
        <v>0.99373899397420273</v>
      </c>
      <c r="AQ73" s="112">
        <f>'[1]Calibración Agricultura-OseMOSY'!BB201/'[1]Calibración Agricultura-OseMOSY'!BB219</f>
        <v>0.99375838717522624</v>
      </c>
      <c r="AR73" s="112">
        <f>'[1]Calibración Agricultura-OseMOSY'!BC201/'[1]Calibración Agricultura-OseMOSY'!BC219</f>
        <v>0.99377895968683794</v>
      </c>
      <c r="AS73" s="112">
        <f>'[1]Calibración Agricultura-OseMOSY'!BD201/'[1]Calibración Agricultura-OseMOSY'!BD219</f>
        <v>0.99380108072561268</v>
      </c>
      <c r="AT73" s="112">
        <f>'[1]Calibración Agricultura-OseMOSY'!BE201/'[1]Calibración Agricultura-OseMOSY'!BE219</f>
        <v>0.99382443366405659</v>
      </c>
      <c r="AU73" s="112">
        <f>'[1]Calibración Agricultura-OseMOSY'!BF201/'[1]Calibración Agricultura-OseMOSY'!BF219</f>
        <v>0.99384887391151944</v>
      </c>
      <c r="AV73" s="112">
        <f>'[1]Calibración Agricultura-OseMOSY'!BG201/'[1]Calibración Agricultura-OseMOSY'!BG219</f>
        <v>0.99387434311022105</v>
      </c>
      <c r="AW73" s="112">
        <f>'[1]Calibración Agricultura-OseMOSY'!BH201/'[1]Calibración Agricultura-OseMOSY'!BH219</f>
        <v>0.99390106380174104</v>
      </c>
      <c r="AX73" s="112">
        <f>'[1]Calibración Agricultura-OseMOSY'!BI201/'[1]Calibración Agricultura-OseMOSY'!BI219</f>
        <v>0.99392900173662158</v>
      </c>
      <c r="AY73" s="112">
        <f>'[1]Calibración Agricultura-OseMOSY'!BJ201/'[1]Calibración Agricultura-OseMOSY'!BJ219</f>
        <v>0.99395822620694774</v>
      </c>
      <c r="AZ73" s="112">
        <f>'[1]Calibración Agricultura-OseMOSY'!BK201/'[1]Calibración Agricultura-OseMOSY'!BK219</f>
        <v>0.99398850716631071</v>
      </c>
      <c r="BA73" s="112">
        <f>'[1]Calibración Agricultura-OseMOSY'!BL201/'[1]Calibración Agricultura-OseMOSY'!BL219</f>
        <v>0.99401986423220845</v>
      </c>
      <c r="BB73" s="112">
        <f>'[1]Calibración Agricultura-OseMOSY'!BM201/'[1]Calibración Agricultura-OseMOSY'!BM219</f>
        <v>0.99405230938911049</v>
      </c>
      <c r="BC73" s="112"/>
    </row>
    <row r="74" spans="1:73" hidden="1">
      <c r="B74" s="352"/>
      <c r="C74" s="99" t="s">
        <v>124</v>
      </c>
      <c r="D74" s="353"/>
      <c r="E74" s="340"/>
      <c r="F74" s="112">
        <f>'[1]Calibración Agricultura-OseMOSY'!Q202/'[1]Calibración Agricultura-OseMOSY'!Q220</f>
        <v>4.3831139605698441E-2</v>
      </c>
      <c r="G74" s="112">
        <f>'[1]Calibración Agricultura-OseMOSY'!R202/'[1]Calibración Agricultura-OseMOSY'!R220</f>
        <v>4.2746665989666088E-2</v>
      </c>
      <c r="H74" s="112">
        <f>'[1]Calibración Agricultura-OseMOSY'!S202/'[1]Calibración Agricultura-OseMOSY'!S220</f>
        <v>4.3297804900355633E-2</v>
      </c>
      <c r="I74" s="112">
        <f>'[1]Calibración Agricultura-OseMOSY'!T202/'[1]Calibración Agricultura-OseMOSY'!T220</f>
        <v>4.8431982513491748E-2</v>
      </c>
      <c r="J74" s="112">
        <f>'[1]Calibración Agricultura-OseMOSY'!U202/'[1]Calibración Agricultura-OseMOSY'!U220</f>
        <v>5.1922236880988931E-2</v>
      </c>
      <c r="K74" s="112">
        <f>'[1]Calibración Agricultura-OseMOSY'!V202/'[1]Calibración Agricultura-OseMOSY'!V220</f>
        <v>5.763481841866247E-2</v>
      </c>
      <c r="L74" s="112">
        <f>'[1]Calibración Agricultura-OseMOSY'!W202/'[1]Calibración Agricultura-OseMOSY'!W220</f>
        <v>6.2990257671875299E-2</v>
      </c>
      <c r="M74" s="112">
        <f>'[1]Calibración Agricultura-OseMOSY'!X202/'[1]Calibración Agricultura-OseMOSY'!X220</f>
        <v>6.8205716685681081E-2</v>
      </c>
      <c r="N74" s="112">
        <f>'[1]Calibración Agricultura-OseMOSY'!Y202/'[1]Calibración Agricultura-OseMOSY'!Y220</f>
        <v>7.3505264786434724E-2</v>
      </c>
      <c r="O74" s="112">
        <f>'[1]Calibración Agricultura-OseMOSY'!Z202/'[1]Calibración Agricultura-OseMOSY'!Z220</f>
        <v>6.2907928691189538E-2</v>
      </c>
      <c r="P74" s="112">
        <f>'[1]Calibración Agricultura-OseMOSY'!AA202/'[1]Calibración Agricultura-OseMOSY'!AA220</f>
        <v>6.5075859903023656E-2</v>
      </c>
      <c r="Q74" s="112">
        <f>'[1]Calibración Agricultura-OseMOSY'!AB202/'[1]Calibración Agricultura-OseMOSY'!AB220</f>
        <v>6.6552395006722359E-2</v>
      </c>
      <c r="R74" s="112">
        <f>'[1]Calibración Agricultura-OseMOSY'!AC202/'[1]Calibración Agricultura-OseMOSY'!AC220</f>
        <v>6.7262468156415359E-2</v>
      </c>
      <c r="S74" s="112">
        <f>'[1]Calibración Agricultura-OseMOSY'!AD202/'[1]Calibración Agricultura-OseMOSY'!AD220</f>
        <v>6.7074682706050992E-2</v>
      </c>
      <c r="T74" s="112">
        <f>'[1]Calibración Agricultura-OseMOSY'!AE202/'[1]Calibración Agricultura-OseMOSY'!AE220</f>
        <v>6.5779402170538473E-2</v>
      </c>
      <c r="U74" s="112">
        <f>'[1]Calibración Agricultura-OseMOSY'!AF202/'[1]Calibración Agricultura-OseMOSY'!AF220</f>
        <v>6.6350246428066098E-2</v>
      </c>
      <c r="V74" s="112">
        <f>'[1]Calibración Agricultura-OseMOSY'!AG202/'[1]Calibración Agricultura-OseMOSY'!AG220</f>
        <v>6.6603050089939095E-2</v>
      </c>
      <c r="W74" s="112">
        <f>'[1]Calibración Agricultura-OseMOSY'!AH202/'[1]Calibración Agricultura-OseMOSY'!AH220</f>
        <v>6.6613748902257158E-2</v>
      </c>
      <c r="X74" s="112">
        <f>'[1]Calibración Agricultura-OseMOSY'!AI202/'[1]Calibración Agricultura-OseMOSY'!AI220</f>
        <v>6.6484367038253236E-2</v>
      </c>
      <c r="Y74" s="112">
        <f>'[1]Calibración Agricultura-OseMOSY'!AJ202/'[1]Calibración Agricultura-OseMOSY'!AJ220</f>
        <v>6.6366407083974455E-2</v>
      </c>
      <c r="Z74" s="112">
        <f>'[1]Calibración Agricultura-OseMOSY'!AK202/'[1]Calibración Agricultura-OseMOSY'!AK220</f>
        <v>6.6483809077890296E-2</v>
      </c>
      <c r="AA74" s="112">
        <f>'[1]Calibración Agricultura-OseMOSY'!AL202/'[1]Calibración Agricultura-OseMOSY'!AL220</f>
        <v>6.6510467454711925E-2</v>
      </c>
      <c r="AB74" s="112">
        <f>'[1]Calibración Agricultura-OseMOSY'!AM202/'[1]Calibración Agricultura-OseMOSY'!AM220</f>
        <v>6.6491691750234935E-2</v>
      </c>
      <c r="AC74" s="112">
        <f>'[1]Calibración Agricultura-OseMOSY'!AN202/'[1]Calibración Agricultura-OseMOSY'!AN220</f>
        <v>6.6467182646491457E-2</v>
      </c>
      <c r="AD74" s="112">
        <f>'[1]Calibración Agricultura-OseMOSY'!AO202/'[1]Calibración Agricultura-OseMOSY'!AO220</f>
        <v>6.646387695350231E-2</v>
      </c>
      <c r="AE74" s="112">
        <f>'[1]Calibración Agricultura-OseMOSY'!AP202/'[1]Calibración Agricultura-OseMOSY'!AP220</f>
        <v>6.6483437396925818E-2</v>
      </c>
      <c r="AF74" s="112">
        <f>'[1]Calibración Agricultura-OseMOSY'!AQ202/'[1]Calibración Agricultura-OseMOSY'!AQ220</f>
        <v>6.6483374902525816E-2</v>
      </c>
      <c r="AG74" s="112">
        <f>'[1]Calibración Agricultura-OseMOSY'!AR202/'[1]Calibración Agricultura-OseMOSY'!AR220</f>
        <v>6.6477942349943975E-2</v>
      </c>
      <c r="AH74" s="112">
        <f>'[1]Calibración Agricultura-OseMOSY'!AS202/'[1]Calibración Agricultura-OseMOSY'!AS220</f>
        <v>6.6475163616381172E-2</v>
      </c>
      <c r="AI74" s="112">
        <f>'[1]Calibración Agricultura-OseMOSY'!AT202/'[1]Calibración Agricultura-OseMOSY'!AT220</f>
        <v>6.6476733945643948E-2</v>
      </c>
      <c r="AJ74" s="112">
        <f>'[1]Calibración Agricultura-OseMOSY'!AU202/'[1]Calibración Agricultura-OseMOSY'!AU220</f>
        <v>6.6479312418375444E-2</v>
      </c>
      <c r="AK74" s="112">
        <f>'[1]Calibración Agricultura-OseMOSY'!AV202/'[1]Calibración Agricultura-OseMOSY'!AV220</f>
        <v>6.6478508945850903E-2</v>
      </c>
      <c r="AL74" s="112">
        <f>'[1]Calibración Agricultura-OseMOSY'!AW202/'[1]Calibración Agricultura-OseMOSY'!AW220</f>
        <v>6.6477541597153356E-2</v>
      </c>
      <c r="AM74" s="112">
        <f>'[1]Calibración Agricultura-OseMOSY'!AX202/'[1]Calibración Agricultura-OseMOSY'!AX220</f>
        <v>6.6477458278507193E-2</v>
      </c>
      <c r="AN74" s="112">
        <f>'[1]Calibración Agricultura-OseMOSY'!AY202/'[1]Calibración Agricultura-OseMOSY'!AY220</f>
        <v>6.6477911897467948E-2</v>
      </c>
      <c r="AO74" s="112">
        <f>'[1]Calibración Agricultura-OseMOSY'!AZ202/'[1]Calibración Agricultura-OseMOSY'!AZ220</f>
        <v>6.6478143395735767E-2</v>
      </c>
      <c r="AP74" s="112">
        <f>'[1]Calibración Agricultura-OseMOSY'!BA202/'[1]Calibración Agricultura-OseMOSY'!BA220</f>
        <v>6.6477909029174151E-2</v>
      </c>
      <c r="AQ74" s="112">
        <f>'[1]Calibración Agricultura-OseMOSY'!BB202/'[1]Calibración Agricultura-OseMOSY'!BB220</f>
        <v>6.6477792096960753E-2</v>
      </c>
      <c r="AR74" s="112">
        <f>'[1]Calibración Agricultura-OseMOSY'!BC202/'[1]Calibración Agricultura-OseMOSY'!BC220</f>
        <v>6.6477844667264932E-2</v>
      </c>
      <c r="AS74" s="112">
        <f>'[1]Calibración Agricultura-OseMOSY'!BD202/'[1]Calibración Agricultura-OseMOSY'!BD220</f>
        <v>6.6477921693006481E-2</v>
      </c>
      <c r="AT74" s="112">
        <f>'[1]Calibración Agricultura-OseMOSY'!BE202/'[1]Calibración Agricultura-OseMOSY'!BE220</f>
        <v>6.6477922528670463E-2</v>
      </c>
      <c r="AU74" s="112">
        <f>'[1]Calibración Agricultura-OseMOSY'!BF202/'[1]Calibración Agricultura-OseMOSY'!BF220</f>
        <v>6.6477877523889409E-2</v>
      </c>
      <c r="AV74" s="112">
        <f>'[1]Calibración Agricultura-OseMOSY'!BG202/'[1]Calibración Agricultura-OseMOSY'!BG220</f>
        <v>6.6477871031598385E-2</v>
      </c>
      <c r="AW74" s="112">
        <f>'[1]Calibración Agricultura-OseMOSY'!BH202/'[1]Calibración Agricultura-OseMOSY'!BH220</f>
        <v>6.6477887184512072E-2</v>
      </c>
      <c r="AX74" s="112">
        <f>'[1]Calibración Agricultura-OseMOSY'!BI202/'[1]Calibración Agricultura-OseMOSY'!BI220</f>
        <v>6.6477896186469168E-2</v>
      </c>
      <c r="AY74" s="112">
        <f>'[1]Calibración Agricultura-OseMOSY'!BJ202/'[1]Calibración Agricultura-OseMOSY'!BJ220</f>
        <v>6.6477891218999108E-2</v>
      </c>
      <c r="AZ74" s="112">
        <f>'[1]Calibración Agricultura-OseMOSY'!BK202/'[1]Calibración Agricultura-OseMOSY'!BK220</f>
        <v>6.6477884757112207E-2</v>
      </c>
      <c r="BA74" s="112">
        <f>'[1]Calibración Agricultura-OseMOSY'!BL202/'[1]Calibración Agricultura-OseMOSY'!BL220</f>
        <v>6.6477886011235471E-2</v>
      </c>
      <c r="BB74" s="112">
        <f>'[1]Calibración Agricultura-OseMOSY'!BM202/'[1]Calibración Agricultura-OseMOSY'!BM220</f>
        <v>6.6477888947630362E-2</v>
      </c>
      <c r="BC74" s="112"/>
    </row>
    <row r="75" spans="1:73" hidden="1">
      <c r="B75" s="352"/>
      <c r="C75" s="99" t="s">
        <v>125</v>
      </c>
      <c r="D75" s="353"/>
      <c r="E75" s="340"/>
      <c r="F75" s="112">
        <f>'[1]Calibración Agricultura-OseMOSY'!Q203/'[1]Calibración Agricultura-OseMOSY'!Q221</f>
        <v>4.7551986799253446E-2</v>
      </c>
      <c r="G75" s="112">
        <f>'[1]Calibración Agricultura-OseMOSY'!R203/'[1]Calibración Agricultura-OseMOSY'!R221</f>
        <v>4.1802981108913187E-2</v>
      </c>
      <c r="H75" s="112">
        <f>'[1]Calibración Agricultura-OseMOSY'!S203/'[1]Calibración Agricultura-OseMOSY'!S221</f>
        <v>5.0926625164347129E-2</v>
      </c>
      <c r="I75" s="112">
        <f>'[1]Calibración Agricultura-OseMOSY'!T203/'[1]Calibración Agricultura-OseMOSY'!T221</f>
        <v>5.2664245368809787E-2</v>
      </c>
      <c r="J75" s="112">
        <f>'[1]Calibración Agricultura-OseMOSY'!U203/'[1]Calibración Agricultura-OseMOSY'!U221</f>
        <v>7.1475999320665132E-2</v>
      </c>
      <c r="K75" s="112">
        <f>'[1]Calibración Agricultura-OseMOSY'!V203/'[1]Calibración Agricultura-OseMOSY'!V221</f>
        <v>8.3150199973388225E-2</v>
      </c>
      <c r="L75" s="112">
        <f>'[1]Calibración Agricultura-OseMOSY'!W203/'[1]Calibración Agricultura-OseMOSY'!W221</f>
        <v>9.6790777960421792E-2</v>
      </c>
      <c r="M75" s="112">
        <f>'[1]Calibración Agricultura-OseMOSY'!X203/'[1]Calibración Agricultura-OseMOSY'!X221</f>
        <v>0.11112424062282419</v>
      </c>
      <c r="N75" s="112">
        <f>'[1]Calibración Agricultura-OseMOSY'!Y203/'[1]Calibración Agricultura-OseMOSY'!Y221</f>
        <v>0.130931575873665</v>
      </c>
      <c r="O75" s="112">
        <f>'[1]Calibración Agricultura-OseMOSY'!Z203/'[1]Calibración Agricultura-OseMOSY'!Z221</f>
        <v>8.7765071859476698E-2</v>
      </c>
      <c r="P75" s="112">
        <f>'[1]Calibración Agricultura-OseMOSY'!AA203/'[1]Calibración Agricultura-OseMOSY'!AA221</f>
        <v>9.3235373351930245E-2</v>
      </c>
      <c r="Q75" s="112">
        <f>'[1]Calibración Agricultura-OseMOSY'!AB203/'[1]Calibración Agricultura-OseMOSY'!AB221</f>
        <v>9.9834895444193994E-2</v>
      </c>
      <c r="R75" s="112">
        <f>'[1]Calibración Agricultura-OseMOSY'!AC203/'[1]Calibración Agricultura-OseMOSY'!AC221</f>
        <v>0.10226335178283068</v>
      </c>
      <c r="S75" s="112">
        <f>'[1]Calibración Agricultura-OseMOSY'!AD203/'[1]Calibración Agricultura-OseMOSY'!AD221</f>
        <v>0.10284972854902191</v>
      </c>
      <c r="T75" s="112">
        <f>'[1]Calibración Agricultura-OseMOSY'!AE203/'[1]Calibración Agricultura-OseMOSY'!AE221</f>
        <v>0.10094162283890143</v>
      </c>
      <c r="U75" s="112">
        <f>'[1]Calibración Agricultura-OseMOSY'!AF203/'[1]Calibración Agricultura-OseMOSY'!AF221</f>
        <v>0.10092489990877475</v>
      </c>
      <c r="V75" s="112">
        <f>'[1]Calibración Agricultura-OseMOSY'!AG203/'[1]Calibración Agricultura-OseMOSY'!AG221</f>
        <v>9.9154479548415345E-2</v>
      </c>
      <c r="W75" s="112">
        <f>'[1]Calibración Agricultura-OseMOSY'!AH203/'[1]Calibración Agricultura-OseMOSY'!AH221</f>
        <v>0.10015361612866611</v>
      </c>
      <c r="X75" s="112">
        <f>'[1]Calibración Agricultura-OseMOSY'!AI203/'[1]Calibración Agricultura-OseMOSY'!AI221</f>
        <v>0.10068759328681737</v>
      </c>
      <c r="Y75" s="112">
        <f>'[1]Calibración Agricultura-OseMOSY'!AJ203/'[1]Calibración Agricultura-OseMOSY'!AJ221</f>
        <v>0.10065263099132656</v>
      </c>
      <c r="Z75" s="112">
        <f>'[1]Calibración Agricultura-OseMOSY'!AK203/'[1]Calibración Agricultura-OseMOSY'!AK221</f>
        <v>0.10078152276605491</v>
      </c>
      <c r="AA75" s="112">
        <f>'[1]Calibración Agricultura-OseMOSY'!AL203/'[1]Calibración Agricultura-OseMOSY'!AL221</f>
        <v>0.10065173357185052</v>
      </c>
      <c r="AB75" s="112">
        <f>'[1]Calibración Agricultura-OseMOSY'!AM203/'[1]Calibración Agricultura-OseMOSY'!AM221</f>
        <v>0.10043182034663641</v>
      </c>
      <c r="AC75" s="112">
        <f>'[1]Calibración Agricultura-OseMOSY'!AN203/'[1]Calibración Agricultura-OseMOSY'!AN221</f>
        <v>0.10029693368248346</v>
      </c>
      <c r="AD75" s="112">
        <f>'[1]Calibración Agricultura-OseMOSY'!AO203/'[1]Calibración Agricultura-OseMOSY'!AO221</f>
        <v>0.10048617614170248</v>
      </c>
      <c r="AE75" s="112">
        <f>'[1]Calibración Agricultura-OseMOSY'!AP203/'[1]Calibración Agricultura-OseMOSY'!AP221</f>
        <v>0.10059373054218165</v>
      </c>
      <c r="AF75" s="112">
        <f>'[1]Calibración Agricultura-OseMOSY'!AQ203/'[1]Calibración Agricultura-OseMOSY'!AQ221</f>
        <v>0.10058043813112198</v>
      </c>
      <c r="AG75" s="112">
        <f>'[1]Calibración Agricultura-OseMOSY'!AR203/'[1]Calibración Agricultura-OseMOSY'!AR221</f>
        <v>0.10053789442652894</v>
      </c>
      <c r="AH75" s="112">
        <f>'[1]Calibración Agricultura-OseMOSY'!AS203/'[1]Calibración Agricultura-OseMOSY'!AS221</f>
        <v>0.10050035583222426</v>
      </c>
      <c r="AI75" s="112">
        <f>'[1]Calibración Agricultura-OseMOSY'!AT203/'[1]Calibración Agricultura-OseMOSY'!AT221</f>
        <v>0.10048838722306898</v>
      </c>
      <c r="AJ75" s="112">
        <f>'[1]Calibración Agricultura-OseMOSY'!AU203/'[1]Calibración Agricultura-OseMOSY'!AU221</f>
        <v>0.10050334449015241</v>
      </c>
      <c r="AK75" s="112">
        <f>'[1]Calibración Agricultura-OseMOSY'!AV203/'[1]Calibración Agricultura-OseMOSY'!AV221</f>
        <v>0.10052919910242607</v>
      </c>
      <c r="AL75" s="112">
        <f>'[1]Calibración Agricultura-OseMOSY'!AW203/'[1]Calibración Agricultura-OseMOSY'!AW221</f>
        <v>0.10053089140919985</v>
      </c>
      <c r="AM75" s="112">
        <f>'[1]Calibración Agricultura-OseMOSY'!AX203/'[1]Calibración Agricultura-OseMOSY'!AX221</f>
        <v>0.10052302560299319</v>
      </c>
      <c r="AN75" s="112">
        <f>'[1]Calibración Agricultura-OseMOSY'!AY203/'[1]Calibración Agricultura-OseMOSY'!AY221</f>
        <v>0.10051672057826075</v>
      </c>
      <c r="AO75" s="112">
        <f>'[1]Calibración Agricultura-OseMOSY'!AZ203/'[1]Calibración Agricultura-OseMOSY'!AZ221</f>
        <v>0.10051404006811525</v>
      </c>
      <c r="AP75" s="112">
        <f>'[1]Calibración Agricultura-OseMOSY'!BA203/'[1]Calibración Agricultura-OseMOSY'!BA221</f>
        <v>0.10051503354770977</v>
      </c>
      <c r="AQ75" s="112">
        <f>'[1]Calibración Agricultura-OseMOSY'!BB203/'[1]Calibración Agricultura-OseMOSY'!BB221</f>
        <v>0.10051842630431346</v>
      </c>
      <c r="AR75" s="112">
        <f>'[1]Calibración Agricultura-OseMOSY'!BC203/'[1]Calibración Agricultura-OseMOSY'!BC221</f>
        <v>0.1005209743069409</v>
      </c>
      <c r="AS75" s="112">
        <f>'[1]Calibración Agricultura-OseMOSY'!BD203/'[1]Calibración Agricultura-OseMOSY'!BD221</f>
        <v>0.10052004991316557</v>
      </c>
      <c r="AT75" s="112">
        <f>'[1]Calibración Agricultura-OseMOSY'!BE203/'[1]Calibración Agricultura-OseMOSY'!BE221</f>
        <v>0.10051842343751261</v>
      </c>
      <c r="AU75" s="112">
        <f>'[1]Calibración Agricultura-OseMOSY'!BF203/'[1]Calibración Agricultura-OseMOSY'!BF221</f>
        <v>0.1005176038330033</v>
      </c>
      <c r="AV75" s="112">
        <f>'[1]Calibración Agricultura-OseMOSY'!BG203/'[1]Calibración Agricultura-OseMOSY'!BG221</f>
        <v>0.1005177277090855</v>
      </c>
      <c r="AW75" s="112">
        <f>'[1]Calibración Agricultura-OseMOSY'!BH203/'[1]Calibración Agricultura-OseMOSY'!BH221</f>
        <v>0.1005183347607666</v>
      </c>
      <c r="AX75" s="112">
        <f>'[1]Calibración Agricultura-OseMOSY'!BI203/'[1]Calibración Agricultura-OseMOSY'!BI221</f>
        <v>0.10051882404230715</v>
      </c>
      <c r="AY75" s="112">
        <f>'[1]Calibración Agricultura-OseMOSY'!BJ203/'[1]Calibración Agricultura-OseMOSY'!BJ221</f>
        <v>0.10051885196053144</v>
      </c>
      <c r="AZ75" s="112">
        <f>'[1]Calibración Agricultura-OseMOSY'!BK203/'[1]Calibración Agricultura-OseMOSY'!BK221</f>
        <v>0.10051852967240184</v>
      </c>
      <c r="BA75" s="112">
        <f>'[1]Calibración Agricultura-OseMOSY'!BL203/'[1]Calibración Agricultura-OseMOSY'!BL221</f>
        <v>0.10051832201343755</v>
      </c>
      <c r="BB75" s="112">
        <f>'[1]Calibración Agricultura-OseMOSY'!BM203/'[1]Calibración Agricultura-OseMOSY'!BM221</f>
        <v>0.10051831940280991</v>
      </c>
      <c r="BC75" s="112"/>
    </row>
    <row r="76" spans="1:73" hidden="1">
      <c r="B76" s="352"/>
      <c r="C76" s="99" t="s">
        <v>126</v>
      </c>
      <c r="D76" s="353"/>
      <c r="E76" s="340"/>
      <c r="F76" s="112">
        <f>'[1]Calibración Agricultura-OseMOSY'!Q204/'[1]Calibración Agricultura-OseMOSY'!Q222</f>
        <v>2.7561377072066466E-3</v>
      </c>
      <c r="G76" s="112">
        <f>'[1]Calibración Agricultura-OseMOSY'!R204/'[1]Calibración Agricultura-OseMOSY'!R222</f>
        <v>2.6147148439114652E-3</v>
      </c>
      <c r="H76" s="112">
        <f>'[1]Calibración Agricultura-OseMOSY'!S204/'[1]Calibración Agricultura-OseMOSY'!S222</f>
        <v>2.7741183720841195E-3</v>
      </c>
      <c r="I76" s="112">
        <f>'[1]Calibración Agricultura-OseMOSY'!T204/'[1]Calibración Agricultura-OseMOSY'!T222</f>
        <v>3.0612829622454333E-3</v>
      </c>
      <c r="J76" s="112">
        <f>'[1]Calibración Agricultura-OseMOSY'!U204/'[1]Calibración Agricultura-OseMOSY'!U222</f>
        <v>3.474270223376417E-3</v>
      </c>
      <c r="K76" s="112">
        <f>'[1]Calibración Agricultura-OseMOSY'!V204/'[1]Calibración Agricultura-OseMOSY'!V222</f>
        <v>3.9174267513103992E-3</v>
      </c>
      <c r="L76" s="112">
        <f>'[1]Calibración Agricultura-OseMOSY'!W204/'[1]Calibración Agricultura-OseMOSY'!W222</f>
        <v>4.36001936113519E-3</v>
      </c>
      <c r="M76" s="112">
        <f>'[1]Calibración Agricultura-OseMOSY'!X204/'[1]Calibración Agricultura-OseMOSY'!X222</f>
        <v>4.80085567304299E-3</v>
      </c>
      <c r="N76" s="112">
        <f>'[1]Calibración Agricultura-OseMOSY'!Y204/'[1]Calibración Agricultura-OseMOSY'!Y222</f>
        <v>5.3411170317071233E-3</v>
      </c>
      <c r="O76" s="112">
        <f>'[1]Calibración Agricultura-OseMOSY'!Z204/'[1]Calibración Agricultura-OseMOSY'!Z222</f>
        <v>4.3461203167697946E-3</v>
      </c>
      <c r="P76" s="112">
        <f>'[1]Calibración Agricultura-OseMOSY'!AA204/'[1]Calibración Agricultura-OseMOSY'!AA222</f>
        <v>4.5747629414030948E-3</v>
      </c>
      <c r="Q76" s="112">
        <f>'[1]Calibración Agricultura-OseMOSY'!AB204/'[1]Calibración Agricultura-OseMOSY'!AB222</f>
        <v>4.7800606776780509E-3</v>
      </c>
      <c r="R76" s="112">
        <f>'[1]Calibración Agricultura-OseMOSY'!AC204/'[1]Calibración Agricultura-OseMOSY'!AC222</f>
        <v>4.8989900387606646E-3</v>
      </c>
      <c r="S76" s="112">
        <f>'[1]Calibración Agricultura-OseMOSY'!AD204/'[1]Calibración Agricultura-OseMOSY'!AD222</f>
        <v>4.9457700524316011E-3</v>
      </c>
      <c r="T76" s="112">
        <f>'[1]Calibración Agricultura-OseMOSY'!AE204/'[1]Calibración Agricultura-OseMOSY'!AE222</f>
        <v>4.8973226671692148E-3</v>
      </c>
      <c r="U76" s="112">
        <f>'[1]Calibración Agricultura-OseMOSY'!AF204/'[1]Calibración Agricultura-OseMOSY'!AF222</f>
        <v>4.9882796221624327E-3</v>
      </c>
      <c r="V76" s="112">
        <f>'[1]Calibración Agricultura-OseMOSY'!AG204/'[1]Calibración Agricultura-OseMOSY'!AG222</f>
        <v>5.0391709205450863E-3</v>
      </c>
      <c r="W76" s="112">
        <f>'[1]Calibración Agricultura-OseMOSY'!AH204/'[1]Calibración Agricultura-OseMOSY'!AH222</f>
        <v>5.1130466451564287E-3</v>
      </c>
      <c r="X76" s="112">
        <f>'[1]Calibración Agricultura-OseMOSY'!AI204/'[1]Calibración Agricultura-OseMOSY'!AI222</f>
        <v>5.1753622698600399E-3</v>
      </c>
      <c r="Y76" s="112">
        <f>'[1]Calibración Agricultura-OseMOSY'!AJ204/'[1]Calibración Agricultura-OseMOSY'!AJ222</f>
        <v>5.2335607207831007E-3</v>
      </c>
      <c r="Z76" s="112">
        <f>'[1]Calibración Agricultura-OseMOSY'!AK204/'[1]Calibración Agricultura-OseMOSY'!AK222</f>
        <v>5.3120599357116124E-3</v>
      </c>
      <c r="AA76" s="112">
        <f>'[1]Calibración Agricultura-OseMOSY'!AL204/'[1]Calibración Agricultura-OseMOSY'!AL222</f>
        <v>5.3842058418584436E-3</v>
      </c>
      <c r="AB76" s="112">
        <f>'[1]Calibración Agricultura-OseMOSY'!AM204/'[1]Calibración Agricultura-OseMOSY'!AM222</f>
        <v>5.455288581289853E-3</v>
      </c>
      <c r="AC76" s="112">
        <f>'[1]Calibración Agricultura-OseMOSY'!AN204/'[1]Calibración Agricultura-OseMOSY'!AN222</f>
        <v>5.5309009340956819E-3</v>
      </c>
      <c r="AD76" s="112">
        <f>'[1]Calibración Agricultura-OseMOSY'!AO204/'[1]Calibración Agricultura-OseMOSY'!AO222</f>
        <v>5.6176604932700229E-3</v>
      </c>
      <c r="AE76" s="112">
        <f>'[1]Calibración Agricultura-OseMOSY'!AP204/'[1]Calibración Agricultura-OseMOSY'!AP222</f>
        <v>5.7089243682491124E-3</v>
      </c>
      <c r="AF76" s="112">
        <f>'[1]Calibración Agricultura-OseMOSY'!AQ204/'[1]Calibración Agricultura-OseMOSY'!AQ222</f>
        <v>5.8013257309581521E-3</v>
      </c>
      <c r="AG76" s="112">
        <f>'[1]Calibración Agricultura-OseMOSY'!AR204/'[1]Calibración Agricultura-OseMOSY'!AR222</f>
        <v>5.8977294535462518E-3</v>
      </c>
      <c r="AH76" s="112">
        <f>'[1]Calibración Agricultura-OseMOSY'!AS204/'[1]Calibración Agricultura-OseMOSY'!AS222</f>
        <v>5.9997124987736152E-3</v>
      </c>
      <c r="AI76" s="112">
        <f>'[1]Calibración Agricultura-OseMOSY'!AT204/'[1]Calibración Agricultura-OseMOSY'!AT222</f>
        <v>6.108325663922662E-3</v>
      </c>
      <c r="AJ76" s="112">
        <f>'[1]Calibración Agricultura-OseMOSY'!AU204/'[1]Calibración Agricultura-OseMOSY'!AU222</f>
        <v>6.2239777917861613E-3</v>
      </c>
      <c r="AK76" s="112">
        <f>'[1]Calibración Agricultura-OseMOSY'!AV204/'[1]Calibración Agricultura-OseMOSY'!AV222</f>
        <v>6.346621810905514E-3</v>
      </c>
      <c r="AL76" s="112">
        <f>'[1]Calibración Agricultura-OseMOSY'!AW204/'[1]Calibración Agricultura-OseMOSY'!AW222</f>
        <v>6.4761103353606171E-3</v>
      </c>
      <c r="AM76" s="112">
        <f>'[1]Calibración Agricultura-OseMOSY'!AX204/'[1]Calibración Agricultura-OseMOSY'!AX222</f>
        <v>6.6135153146037661E-3</v>
      </c>
      <c r="AN76" s="112">
        <f>'[1]Calibración Agricultura-OseMOSY'!AY204/'[1]Calibración Agricultura-OseMOSY'!AY222</f>
        <v>6.7598872492207127E-3</v>
      </c>
      <c r="AO76" s="112">
        <f>'[1]Calibración Agricultura-OseMOSY'!AZ204/'[1]Calibración Agricultura-OseMOSY'!AZ222</f>
        <v>6.9161212688529945E-3</v>
      </c>
      <c r="AP76" s="112">
        <f>'[1]Calibración Agricultura-OseMOSY'!BA204/'[1]Calibración Agricultura-OseMOSY'!BA222</f>
        <v>7.0832059909811448E-3</v>
      </c>
      <c r="AQ76" s="112">
        <f>'[1]Calibración Agricultura-OseMOSY'!BB204/'[1]Calibración Agricultura-OseMOSY'!BB222</f>
        <v>7.2622657892937956E-3</v>
      </c>
      <c r="AR76" s="112">
        <f>'[1]Calibración Agricultura-OseMOSY'!BC204/'[1]Calibración Agricultura-OseMOSY'!BC222</f>
        <v>7.4544571556697803E-3</v>
      </c>
      <c r="AS76" s="112">
        <f>'[1]Calibración Agricultura-OseMOSY'!BD204/'[1]Calibración Agricultura-OseMOSY'!BD222</f>
        <v>7.661103999981253E-3</v>
      </c>
      <c r="AT76" s="112">
        <f>'[1]Calibración Agricultura-OseMOSY'!BE204/'[1]Calibración Agricultura-OseMOSY'!BE222</f>
        <v>7.8839890821038594E-3</v>
      </c>
      <c r="AU76" s="112">
        <f>'[1]Calibración Agricultura-OseMOSY'!BF204/'[1]Calibración Agricultura-OseMOSY'!BF222</f>
        <v>8.1251408934202504E-3</v>
      </c>
      <c r="AV76" s="112">
        <f>'[1]Calibración Agricultura-OseMOSY'!BG204/'[1]Calibración Agricultura-OseMOSY'!BG222</f>
        <v>8.3868605931608029E-3</v>
      </c>
      <c r="AW76" s="112">
        <f>'[1]Calibración Agricultura-OseMOSY'!BH204/'[1]Calibración Agricultura-OseMOSY'!BH222</f>
        <v>8.6718070053196702E-3</v>
      </c>
      <c r="AX76" s="112">
        <f>'[1]Calibración Agricultura-OseMOSY'!BI204/'[1]Calibración Agricultura-OseMOSY'!BI222</f>
        <v>8.9831074389842731E-3</v>
      </c>
      <c r="AY76" s="112">
        <f>'[1]Calibración Agricultura-OseMOSY'!BJ204/'[1]Calibración Agricultura-OseMOSY'!BJ222</f>
        <v>9.3244983172566936E-3</v>
      </c>
      <c r="AZ76" s="112">
        <f>'[1]Calibración Agricultura-OseMOSY'!BK204/'[1]Calibración Agricultura-OseMOSY'!BK222</f>
        <v>9.7004968799369769E-3</v>
      </c>
      <c r="BA76" s="112">
        <f>'[1]Calibración Agricultura-OseMOSY'!BL204/'[1]Calibración Agricultura-OseMOSY'!BL222</f>
        <v>1.0116605112473316E-2</v>
      </c>
      <c r="BB76" s="112">
        <f>'[1]Calibración Agricultura-OseMOSY'!BM204/'[1]Calibración Agricultura-OseMOSY'!BM222</f>
        <v>1.0579516069031012E-2</v>
      </c>
      <c r="BC76" s="112"/>
      <c r="BU76" s="99" t="s">
        <v>85</v>
      </c>
    </row>
    <row r="77" spans="1:73" hidden="1">
      <c r="B77" s="352"/>
      <c r="C77" s="99" t="s">
        <v>127</v>
      </c>
      <c r="D77" s="353"/>
      <c r="E77" s="340"/>
      <c r="F77" s="112">
        <f>'[1]Calibración Agricultura-OseMOSY'!Q205/'[1]Calibración Agricultura-OseMOSY'!Q223</f>
        <v>1.7497319759672309E-4</v>
      </c>
      <c r="G77" s="112">
        <f>'[1]Calibración Agricultura-OseMOSY'!R205/'[1]Calibración Agricultura-OseMOSY'!R223</f>
        <v>1.6311370413141116E-4</v>
      </c>
      <c r="H77" s="112">
        <f>'[1]Calibración Agricultura-OseMOSY'!S205/'[1]Calibración Agricultura-OseMOSY'!S223</f>
        <v>1.7843971793349284E-4</v>
      </c>
      <c r="I77" s="112">
        <f>'[1]Calibración Agricultura-OseMOSY'!T205/'[1]Calibración Agricultura-OseMOSY'!T223</f>
        <v>1.9448805141673503E-4</v>
      </c>
      <c r="J77" s="112">
        <f>'[1]Calibración Agricultura-OseMOSY'!U205/'[1]Calibración Agricultura-OseMOSY'!U223</f>
        <v>2.2925748422906078E-4</v>
      </c>
      <c r="K77" s="112">
        <f>'[1]Calibración Agricultura-OseMOSY'!V205/'[1]Calibración Agricultura-OseMOSY'!V223</f>
        <v>2.6053687523666869E-4</v>
      </c>
      <c r="L77" s="112">
        <f>'[1]Calibración Agricultura-OseMOSY'!W205/'[1]Calibración Agricultura-OseMOSY'!W223</f>
        <v>2.9293142422502356E-4</v>
      </c>
      <c r="M77" s="112">
        <f>'[1]Calibración Agricultura-OseMOSY'!X205/'[1]Calibración Agricultura-OseMOSY'!X223</f>
        <v>3.2558293856118292E-4</v>
      </c>
      <c r="N77" s="112">
        <f>'[1]Calibración Agricultura-OseMOSY'!Y205/'[1]Calibración Agricultura-OseMOSY'!Y223</f>
        <v>3.7016519343995816E-4</v>
      </c>
      <c r="O77" s="112">
        <f>'[1]Calibración Agricultura-OseMOSY'!Z205/'[1]Calibración Agricultura-OseMOSY'!Z223</f>
        <v>2.9157621520589113E-4</v>
      </c>
      <c r="P77" s="112">
        <f>'[1]Calibración Agricultura-OseMOSY'!AA205/'[1]Calibración Agricultura-OseMOSY'!AA223</f>
        <v>3.1060754615702289E-4</v>
      </c>
      <c r="Q77" s="112">
        <f>'[1]Calibración Agricultura-OseMOSY'!AB205/'[1]Calibración Agricultura-OseMOSY'!AB223</f>
        <v>3.298162581254297E-4</v>
      </c>
      <c r="R77" s="112">
        <f>'[1]Calibración Agricultura-OseMOSY'!AC205/'[1]Calibración Agricultura-OseMOSY'!AC223</f>
        <v>3.4175278324070267E-4</v>
      </c>
      <c r="S77" s="112">
        <f>'[1]Calibración Agricultura-OseMOSY'!AD205/'[1]Calibración Agricultura-OseMOSY'!AD223</f>
        <v>3.486644650314156E-4</v>
      </c>
      <c r="T77" s="112">
        <f>'[1]Calibración Agricultura-OseMOSY'!AE205/'[1]Calibración Agricultura-OseMOSY'!AE223</f>
        <v>3.4848522048292672E-4</v>
      </c>
      <c r="U77" s="112">
        <f>'[1]Calibración Agricultura-OseMOSY'!AF205/'[1]Calibración Agricultura-OseMOSY'!AF223</f>
        <v>3.5784768275751009E-4</v>
      </c>
      <c r="V77" s="112">
        <f>'[1]Calibración Agricultura-OseMOSY'!AG205/'[1]Calibración Agricultura-OseMOSY'!AG223</f>
        <v>3.6346822103447245E-4</v>
      </c>
      <c r="W77" s="112">
        <f>'[1]Calibración Agricultura-OseMOSY'!AH205/'[1]Calibración Agricultura-OseMOSY'!AH223</f>
        <v>3.7364821770763943E-4</v>
      </c>
      <c r="X77" s="112">
        <f>'[1]Calibración Agricultura-OseMOSY'!AI205/'[1]Calibración Agricultura-OseMOSY'!AI223</f>
        <v>3.832413115375046E-4</v>
      </c>
      <c r="Y77" s="112">
        <f>'[1]Calibración Agricultura-OseMOSY'!AJ205/'[1]Calibración Agricultura-OseMOSY'!AJ223</f>
        <v>3.9243491887189756E-4</v>
      </c>
      <c r="Z77" s="112">
        <f>'[1]Calibración Agricultura-OseMOSY'!AK205/'[1]Calibración Agricultura-OseMOSY'!AK223</f>
        <v>4.0345143063014871E-4</v>
      </c>
      <c r="AA77" s="112">
        <f>'[1]Calibración Agricultura-OseMOSY'!AL205/'[1]Calibración Agricultura-OseMOSY'!AL223</f>
        <v>4.1435863499079766E-4</v>
      </c>
      <c r="AB77" s="112">
        <f>'[1]Calibración Agricultura-OseMOSY'!AM205/'[1]Calibración Agricultura-OseMOSY'!AM223</f>
        <v>4.2570803976360171E-4</v>
      </c>
      <c r="AC77" s="112">
        <f>'[1]Calibración Agricultura-OseMOSY'!AN205/'[1]Calibración Agricultura-OseMOSY'!AN223</f>
        <v>4.381735976977442E-4</v>
      </c>
      <c r="AD77" s="112">
        <f>'[1]Calibración Agricultura-OseMOSY'!AO205/'[1]Calibración Agricultura-OseMOSY'!AO223</f>
        <v>4.5275976074010454E-4</v>
      </c>
      <c r="AE77" s="112">
        <f>'[1]Calibración Agricultura-OseMOSY'!AP205/'[1]Calibración Agricultura-OseMOSY'!AP223</f>
        <v>4.6846015195640029E-4</v>
      </c>
      <c r="AF77" s="112">
        <f>'[1]Calibración Agricultura-OseMOSY'!AQ205/'[1]Calibración Agricultura-OseMOSY'!AQ223</f>
        <v>4.8512514755519125E-4</v>
      </c>
      <c r="AG77" s="112">
        <f>'[1]Calibración Agricultura-OseMOSY'!AR205/'[1]Calibración Agricultura-OseMOSY'!AR223</f>
        <v>5.032570391636258E-4</v>
      </c>
      <c r="AH77" s="112">
        <f>'[1]Calibración Agricultura-OseMOSY'!AS205/'[1]Calibración Agricultura-OseMOSY'!AS223</f>
        <v>5.23232146239012E-4</v>
      </c>
      <c r="AI77" s="112">
        <f>'[1]Calibración Agricultura-OseMOSY'!AT205/'[1]Calibración Agricultura-OseMOSY'!AT223</f>
        <v>5.2966603432325261E-4</v>
      </c>
      <c r="AJ77" s="112">
        <f>'[1]Calibración Agricultura-OseMOSY'!AU205/'[1]Calibración Agricultura-OseMOSY'!AU223</f>
        <v>5.3643258395628739E-4</v>
      </c>
      <c r="AK77" s="112">
        <f>'[1]Calibración Agricultura-OseMOSY'!AV205/'[1]Calibración Agricultura-OseMOSY'!AV223</f>
        <v>5.4346635359657719E-4</v>
      </c>
      <c r="AL77" s="112">
        <f>'[1]Calibración Agricultura-OseMOSY'!AW205/'[1]Calibración Agricultura-OseMOSY'!AW223</f>
        <v>5.5060575531819462E-4</v>
      </c>
      <c r="AM77" s="112">
        <f>'[1]Calibración Agricultura-OseMOSY'!AX205/'[1]Calibración Agricultura-OseMOSY'!AX223</f>
        <v>5.5792970437857996E-4</v>
      </c>
      <c r="AN77" s="112">
        <f>'[1]Calibración Agricultura-OseMOSY'!AY205/'[1]Calibración Agricultura-OseMOSY'!AY223</f>
        <v>5.6550584604930798E-4</v>
      </c>
      <c r="AO77" s="112">
        <f>'[1]Calibración Agricultura-OseMOSY'!AZ205/'[1]Calibración Agricultura-OseMOSY'!AZ223</f>
        <v>5.7335822439068512E-4</v>
      </c>
      <c r="AP77" s="112">
        <f>'[1]Calibración Agricultura-OseMOSY'!BA205/'[1]Calibración Agricultura-OseMOSY'!BA223</f>
        <v>5.8150225948097199E-4</v>
      </c>
      <c r="AQ77" s="112">
        <f>'[1]Calibración Agricultura-OseMOSY'!BB205/'[1]Calibración Agricultura-OseMOSY'!BB223</f>
        <v>5.8994697572888511E-4</v>
      </c>
      <c r="AR77" s="112">
        <f>'[1]Calibración Agricultura-OseMOSY'!BC205/'[1]Calibración Agricultura-OseMOSY'!BC223</f>
        <v>5.9868834587526679E-4</v>
      </c>
      <c r="AS77" s="112">
        <f>'[1]Calibración Agricultura-OseMOSY'!BD205/'[1]Calibración Agricultura-OseMOSY'!BD223</f>
        <v>6.0772457678028578E-4</v>
      </c>
      <c r="AT77" s="112">
        <f>'[1]Calibración Agricultura-OseMOSY'!BE205/'[1]Calibración Agricultura-OseMOSY'!BE223</f>
        <v>6.1708961262824742E-4</v>
      </c>
      <c r="AU77" s="112">
        <f>'[1]Calibración Agricultura-OseMOSY'!BF205/'[1]Calibración Agricultura-OseMOSY'!BF223</f>
        <v>6.2681235712262675E-4</v>
      </c>
      <c r="AV77" s="112">
        <f>'[1]Calibración Agricultura-OseMOSY'!BG205/'[1]Calibración Agricultura-OseMOSY'!BG223</f>
        <v>6.3691451346694901E-4</v>
      </c>
      <c r="AW77" s="112">
        <f>'[1]Calibración Agricultura-OseMOSY'!BH205/'[1]Calibración Agricultura-OseMOSY'!BH223</f>
        <v>6.4741497348634602E-4</v>
      </c>
      <c r="AX77" s="112">
        <f>'[1]Calibración Agricultura-OseMOSY'!BI205/'[1]Calibración Agricultura-OseMOSY'!BI223</f>
        <v>6.5833276634961525E-4</v>
      </c>
      <c r="AY77" s="112">
        <f>'[1]Calibración Agricultura-OseMOSY'!BJ205/'[1]Calibración Agricultura-OseMOSY'!BJ223</f>
        <v>6.6969021781795694E-4</v>
      </c>
      <c r="AZ77" s="112">
        <f>'[1]Calibración Agricultura-OseMOSY'!BK205/'[1]Calibración Agricultura-OseMOSY'!BK223</f>
        <v>6.8151516892226349E-4</v>
      </c>
      <c r="BA77" s="112">
        <f>'[1]Calibración Agricultura-OseMOSY'!BL205/'[1]Calibración Agricultura-OseMOSY'!BL223</f>
        <v>6.9384105921464648E-4</v>
      </c>
      <c r="BB77" s="112">
        <f>'[1]Calibración Agricultura-OseMOSY'!BM205/'[1]Calibración Agricultura-OseMOSY'!BM223</f>
        <v>7.0670103729520708E-4</v>
      </c>
      <c r="BC77" s="112"/>
    </row>
    <row r="78" spans="1:73" hidden="1">
      <c r="B78" s="352"/>
      <c r="C78" s="99" t="s">
        <v>128</v>
      </c>
      <c r="D78" s="353"/>
      <c r="E78" s="340"/>
      <c r="F78" s="112">
        <f>'[1]Calibración Agricultura-OseMOSY'!Q310/'[1]Calibración Agricultura-OseMOSY'!Q312</f>
        <v>4.9523782225506161E-4</v>
      </c>
      <c r="G78" s="112">
        <f>'[1]Calibración Agricultura-OseMOSY'!R310/'[1]Calibración Agricultura-OseMOSY'!R312</f>
        <v>4.8203243768046091E-4</v>
      </c>
      <c r="H78" s="112">
        <f>'[1]Calibración Agricultura-OseMOSY'!S310/'[1]Calibración Agricultura-OseMOSY'!S312</f>
        <v>4.8923804741742764E-4</v>
      </c>
      <c r="I78" s="112">
        <f>'[1]Calibración Agricultura-OseMOSY'!T310/'[1]Calibración Agricultura-OseMOSY'!T312</f>
        <v>5.4984910818575553E-4</v>
      </c>
      <c r="J78" s="112">
        <f>'[1]Calibración Agricultura-OseMOSY'!U310/'[1]Calibración Agricultura-OseMOSY'!U312</f>
        <v>5.925979737033567E-4</v>
      </c>
      <c r="K78" s="112">
        <f>'[1]Calibración Agricultura-OseMOSY'!V310/'[1]Calibración Agricultura-OseMOSY'!V312</f>
        <v>6.6193733021761045E-4</v>
      </c>
      <c r="L78" s="112">
        <f>'[1]Calibración Agricultura-OseMOSY'!W310/'[1]Calibración Agricultura-OseMOSY'!W312</f>
        <v>7.2780937631258932E-4</v>
      </c>
      <c r="M78" s="112">
        <f>'[1]Calibración Agricultura-OseMOSY'!X310/'[1]Calibración Agricultura-OseMOSY'!X312</f>
        <v>7.9269888517931417E-4</v>
      </c>
      <c r="N78" s="112">
        <f>'[1]Calibración Agricultura-OseMOSY'!Y310/'[1]Calibración Agricultura-OseMOSY'!Y312</f>
        <v>8.595312207692723E-4</v>
      </c>
      <c r="O78" s="112">
        <f>'[1]Calibración Agricultura-OseMOSY'!Z310/'[1]Calibración Agricultura-OseMOSY'!Z312</f>
        <v>9.2303991675927121E-4</v>
      </c>
      <c r="P78" s="112">
        <f>'[1]Calibración Agricultura-OseMOSY'!AA310/'[1]Calibración Agricultura-OseMOSY'!AA312</f>
        <v>9.9254947971424653E-4</v>
      </c>
      <c r="Q78" s="112">
        <f>'[1]Calibración Agricultura-OseMOSY'!AB310/'[1]Calibración Agricultura-OseMOSY'!AB312</f>
        <v>1.0570511073399371E-3</v>
      </c>
      <c r="R78" s="112">
        <f>'[1]Calibración Agricultura-OseMOSY'!AC310/'[1]Calibración Agricultura-OseMOSY'!AC312</f>
        <v>1.1326768467062734E-3</v>
      </c>
      <c r="S78" s="112">
        <f>'[1]Calibración Agricultura-OseMOSY'!AD310/'[1]Calibración Agricultura-OseMOSY'!AD312</f>
        <v>1.2199465817488381E-3</v>
      </c>
      <c r="T78" s="112">
        <f>'[1]Calibración Agricultura-OseMOSY'!AE310/'[1]Calibración Agricultura-OseMOSY'!AE312</f>
        <v>1.3026677329252443E-3</v>
      </c>
      <c r="U78" s="112">
        <f>'[1]Calibración Agricultura-OseMOSY'!AF310/'[1]Calibración Agricultura-OseMOSY'!AF312</f>
        <v>1.399134408189273E-3</v>
      </c>
      <c r="V78" s="112">
        <f>'[1]Calibración Agricultura-OseMOSY'!AG310/'[1]Calibración Agricultura-OseMOSY'!AG312</f>
        <v>1.4991294794585411E-3</v>
      </c>
      <c r="W78" s="112">
        <f>'[1]Calibración Agricultura-OseMOSY'!AH310/'[1]Calibración Agricultura-OseMOSY'!AH312</f>
        <v>1.604793351645163E-3</v>
      </c>
      <c r="X78" s="112">
        <f>'[1]Calibración Agricultura-OseMOSY'!AI310/'[1]Calibración Agricultura-OseMOSY'!AI312</f>
        <v>1.7230629539724319E-3</v>
      </c>
      <c r="Y78" s="112">
        <f>'[1]Calibración Agricultura-OseMOSY'!AJ310/'[1]Calibración Agricultura-OseMOSY'!AJ312</f>
        <v>1.8433525026681737E-3</v>
      </c>
      <c r="Z78" s="112">
        <f>'[1]Calibración Agricultura-OseMOSY'!AK310/'[1]Calibración Agricultura-OseMOSY'!AK312</f>
        <v>1.9764676378904215E-3</v>
      </c>
      <c r="AA78" s="112">
        <f>'[1]Calibración Agricultura-OseMOSY'!AL310/'[1]Calibración Agricultura-OseMOSY'!AL312</f>
        <v>2.1250681682725104E-3</v>
      </c>
      <c r="AB78" s="112">
        <f>'[1]Calibración Agricultura-OseMOSY'!AM310/'[1]Calibración Agricultura-OseMOSY'!AM312</f>
        <v>2.2851491727041155E-3</v>
      </c>
      <c r="AC78" s="112">
        <f>'[1]Calibración Agricultura-OseMOSY'!AN310/'[1]Calibración Agricultura-OseMOSY'!AN312</f>
        <v>2.4622509552244547E-3</v>
      </c>
      <c r="AD78" s="112">
        <f>'[1]Calibración Agricultura-OseMOSY'!AO310/'[1]Calibración Agricultura-OseMOSY'!AO312</f>
        <v>2.6467180081170974E-3</v>
      </c>
      <c r="AE78" s="112">
        <f>'[1]Calibración Agricultura-OseMOSY'!AP310/'[1]Calibración Agricultura-OseMOSY'!AP312</f>
        <v>2.8475552191374897E-3</v>
      </c>
      <c r="AF78" s="112">
        <f>'[1]Calibración Agricultura-OseMOSY'!AQ310/'[1]Calibración Agricultura-OseMOSY'!AQ312</f>
        <v>3.0768570140518869E-3</v>
      </c>
      <c r="AG78" s="112">
        <f>'[1]Calibración Agricultura-OseMOSY'!AR310/'[1]Calibración Agricultura-OseMOSY'!AR312</f>
        <v>3.31359375773561E-3</v>
      </c>
      <c r="AH78" s="112">
        <f>'[1]Calibración Agricultura-OseMOSY'!AS310/'[1]Calibración Agricultura-OseMOSY'!AS312</f>
        <v>3.576782620087612E-3</v>
      </c>
      <c r="AI78" s="112">
        <f>'[1]Calibración Agricultura-OseMOSY'!AT310/'[1]Calibración Agricultura-OseMOSY'!AT312</f>
        <v>3.5768663369955896E-3</v>
      </c>
      <c r="AJ78" s="112">
        <f>'[1]Calibración Agricultura-OseMOSY'!AU310/'[1]Calibración Agricultura-OseMOSY'!AU312</f>
        <v>3.5770195072001871E-3</v>
      </c>
      <c r="AK78" s="112">
        <f>'[1]Calibración Agricultura-OseMOSY'!AV310/'[1]Calibración Agricultura-OseMOSY'!AV312</f>
        <v>3.5769856225749221E-3</v>
      </c>
      <c r="AL78" s="112">
        <f>'[1]Calibración Agricultura-OseMOSY'!AW310/'[1]Calibración Agricultura-OseMOSY'!AW312</f>
        <v>3.5769314724416286E-3</v>
      </c>
      <c r="AM78" s="112">
        <f>'[1]Calibración Agricultura-OseMOSY'!AX310/'[1]Calibración Agricultura-OseMOSY'!AX312</f>
        <v>3.5769231747665854E-3</v>
      </c>
      <c r="AN78" s="112">
        <f>'[1]Calibración Agricultura-OseMOSY'!AY310/'[1]Calibración Agricultura-OseMOSY'!AY312</f>
        <v>3.5769460671395349E-3</v>
      </c>
      <c r="AO78" s="112">
        <f>'[1]Calibración Agricultura-OseMOSY'!AZ310/'[1]Calibración Agricultura-OseMOSY'!AZ312</f>
        <v>3.5769579934956559E-3</v>
      </c>
      <c r="AP78" s="112">
        <f>'[1]Calibración Agricultura-OseMOSY'!BA310/'[1]Calibración Agricultura-OseMOSY'!BA312</f>
        <v>3.5769451389660156E-3</v>
      </c>
      <c r="AQ78" s="112">
        <f>'[1]Calibración Agricultura-OseMOSY'!BB310/'[1]Calibración Agricultura-OseMOSY'!BB312</f>
        <v>3.5769400397226989E-3</v>
      </c>
      <c r="AR78" s="112">
        <f>'[1]Calibración Agricultura-OseMOSY'!BC310/'[1]Calibración Agricultura-OseMOSY'!BC312</f>
        <v>3.5769441800341771E-3</v>
      </c>
      <c r="AS78" s="112">
        <f>'[1]Calibración Agricultura-OseMOSY'!BD310/'[1]Calibración Agricultura-OseMOSY'!BD312</f>
        <v>3.5769481335534551E-3</v>
      </c>
      <c r="AT78" s="112">
        <f>'[1]Calibración Agricultura-OseMOSY'!BE310/'[1]Calibración Agricultura-OseMOSY'!BE312</f>
        <v>3.5769474431774405E-3</v>
      </c>
      <c r="AU78" s="112">
        <f>'[1]Calibración Agricultura-OseMOSY'!BF310/'[1]Calibración Agricultura-OseMOSY'!BF312</f>
        <v>3.5769445163997661E-3</v>
      </c>
      <c r="AV78" s="112">
        <f>'[1]Calibración Agricultura-OseMOSY'!BG310/'[1]Calibración Agricultura-OseMOSY'!BG312</f>
        <v>3.5769442040206592E-3</v>
      </c>
      <c r="AW78" s="112">
        <f>'[1]Calibración Agricultura-OseMOSY'!BH310/'[1]Calibración Agricultura-OseMOSY'!BH312</f>
        <v>3.5769453964225231E-3</v>
      </c>
      <c r="AX78" s="112">
        <f>'[1]Calibración Agricultura-OseMOSY'!BI310/'[1]Calibración Agricultura-OseMOSY'!BI312</f>
        <v>3.5769461294291021E-3</v>
      </c>
      <c r="AY78" s="112">
        <f>'[1]Calibración Agricultura-OseMOSY'!BJ310/'[1]Calibración Agricultura-OseMOSY'!BJ312</f>
        <v>3.5769458600848018E-3</v>
      </c>
      <c r="AZ78" s="112">
        <f>'[1]Calibración Agricultura-OseMOSY'!BK310/'[1]Calibración Agricultura-OseMOSY'!BK312</f>
        <v>3.5769453470352853E-3</v>
      </c>
      <c r="BA78" s="112">
        <f>'[1]Calibración Agricultura-OseMOSY'!BL310/'[1]Calibración Agricultura-OseMOSY'!BL312</f>
        <v>3.5769453240316221E-3</v>
      </c>
      <c r="BB78" s="112">
        <f>'[1]Calibración Agricultura-OseMOSY'!BM310/'[1]Calibración Agricultura-OseMOSY'!BM312</f>
        <v>3.5769454895497976E-3</v>
      </c>
      <c r="BC78" s="112"/>
    </row>
    <row r="79" spans="1:73">
      <c r="A79" s="106" t="s">
        <v>66</v>
      </c>
      <c r="B79" s="106"/>
      <c r="C79" s="124" t="s">
        <v>129</v>
      </c>
      <c r="D79" s="340"/>
      <c r="E79" s="340"/>
      <c r="F79" s="112"/>
      <c r="G79" s="112"/>
      <c r="H79" s="112"/>
      <c r="I79" s="112"/>
      <c r="J79" s="112"/>
      <c r="K79" s="112"/>
      <c r="L79" s="112"/>
      <c r="M79" s="112"/>
      <c r="N79" s="112"/>
      <c r="O79" s="112"/>
      <c r="P79" s="112"/>
      <c r="Q79" s="112"/>
      <c r="R79" s="112"/>
      <c r="S79" s="112"/>
      <c r="T79" s="112"/>
      <c r="U79" s="112"/>
      <c r="V79" s="112"/>
      <c r="W79" s="112"/>
      <c r="X79" s="112"/>
      <c r="Y79" s="112"/>
      <c r="Z79" s="112"/>
      <c r="AA79" s="112"/>
      <c r="AB79" s="112"/>
      <c r="AC79" s="112"/>
      <c r="AD79" s="112"/>
      <c r="AE79" s="112"/>
      <c r="AF79" s="112"/>
      <c r="AG79" s="112"/>
      <c r="AH79" s="112"/>
      <c r="AI79" s="112"/>
      <c r="AJ79" s="112"/>
      <c r="AK79" s="112"/>
      <c r="AL79" s="112"/>
      <c r="AM79" s="112"/>
      <c r="AN79" s="112"/>
      <c r="AO79" s="112"/>
      <c r="AP79" s="112"/>
      <c r="AQ79" s="112"/>
      <c r="AR79" s="112"/>
      <c r="AS79" s="112"/>
      <c r="AT79" s="112"/>
      <c r="AU79" s="112"/>
      <c r="AV79" s="112"/>
      <c r="AW79" s="112"/>
      <c r="AX79" s="112"/>
      <c r="AY79" s="112"/>
      <c r="AZ79" s="112"/>
      <c r="BA79" s="112"/>
      <c r="BB79" s="112"/>
      <c r="BC79" s="112"/>
    </row>
    <row r="80" spans="1:73" ht="14.45" customHeight="1">
      <c r="B80" s="123"/>
      <c r="C80" s="99" t="s">
        <v>130</v>
      </c>
      <c r="D80" s="340" t="s">
        <v>69</v>
      </c>
      <c r="E80" s="340"/>
      <c r="F80" s="112">
        <f>BF80</f>
        <v>3</v>
      </c>
      <c r="G80" s="112">
        <f t="shared" si="106"/>
        <v>6</v>
      </c>
      <c r="H80" s="112">
        <f t="shared" si="159"/>
        <v>9</v>
      </c>
      <c r="I80" s="112">
        <f t="shared" si="159"/>
        <v>12</v>
      </c>
      <c r="J80" s="112">
        <f t="shared" si="159"/>
        <v>15</v>
      </c>
      <c r="K80" s="112">
        <f t="shared" si="159"/>
        <v>18</v>
      </c>
      <c r="L80" s="112">
        <f t="shared" si="159"/>
        <v>21</v>
      </c>
      <c r="M80" s="112">
        <f t="shared" si="159"/>
        <v>24</v>
      </c>
      <c r="N80" s="112">
        <f t="shared" si="159"/>
        <v>27</v>
      </c>
      <c r="O80" s="112">
        <f t="shared" si="159"/>
        <v>30</v>
      </c>
      <c r="P80" s="112">
        <f t="shared" si="159"/>
        <v>33</v>
      </c>
      <c r="Q80" s="112">
        <f t="shared" si="159"/>
        <v>36</v>
      </c>
      <c r="R80" s="112">
        <f t="shared" si="159"/>
        <v>39</v>
      </c>
      <c r="S80" s="112">
        <f t="shared" si="159"/>
        <v>42</v>
      </c>
      <c r="T80" s="112">
        <f t="shared" si="159"/>
        <v>45</v>
      </c>
      <c r="U80" s="112">
        <f t="shared" si="159"/>
        <v>48</v>
      </c>
      <c r="V80" s="112">
        <f t="shared" si="159"/>
        <v>51</v>
      </c>
      <c r="W80" s="112">
        <f t="shared" si="159"/>
        <v>54</v>
      </c>
      <c r="X80" s="112">
        <f t="shared" si="159"/>
        <v>57</v>
      </c>
      <c r="Y80" s="112">
        <f t="shared" si="159"/>
        <v>60</v>
      </c>
      <c r="Z80" s="112">
        <f t="shared" si="159"/>
        <v>63</v>
      </c>
      <c r="AA80" s="112">
        <f t="shared" si="159"/>
        <v>66</v>
      </c>
      <c r="AB80" s="112">
        <f t="shared" si="159"/>
        <v>69</v>
      </c>
      <c r="AC80" s="112">
        <f t="shared" si="159"/>
        <v>72</v>
      </c>
      <c r="AD80" s="112">
        <f t="shared" si="159"/>
        <v>75</v>
      </c>
      <c r="AE80" s="112">
        <f t="shared" si="159"/>
        <v>78</v>
      </c>
      <c r="AF80" s="112">
        <f t="shared" si="159"/>
        <v>81</v>
      </c>
      <c r="AG80" s="112">
        <f t="shared" si="159"/>
        <v>84</v>
      </c>
      <c r="AH80" s="112">
        <f t="shared" si="159"/>
        <v>87</v>
      </c>
      <c r="AI80" s="112">
        <f t="shared" si="159"/>
        <v>90</v>
      </c>
      <c r="AJ80" s="112">
        <f t="shared" si="159"/>
        <v>93</v>
      </c>
      <c r="AK80" s="112">
        <f t="shared" si="159"/>
        <v>96</v>
      </c>
      <c r="AL80" s="112">
        <f t="shared" si="159"/>
        <v>99</v>
      </c>
      <c r="AM80" s="112">
        <f t="shared" si="159"/>
        <v>102</v>
      </c>
      <c r="AN80" s="112">
        <f t="shared" si="159"/>
        <v>105</v>
      </c>
      <c r="AO80" s="112">
        <f t="shared" si="159"/>
        <v>108</v>
      </c>
      <c r="AP80" s="112">
        <f t="shared" si="159"/>
        <v>111</v>
      </c>
      <c r="AQ80" s="112">
        <f t="shared" si="159"/>
        <v>114</v>
      </c>
      <c r="AR80" s="112">
        <f t="shared" si="159"/>
        <v>117</v>
      </c>
      <c r="AS80" s="112">
        <f t="shared" si="159"/>
        <v>120</v>
      </c>
      <c r="AT80" s="112">
        <f t="shared" si="159"/>
        <v>123</v>
      </c>
      <c r="AU80" s="112">
        <f t="shared" si="159"/>
        <v>126</v>
      </c>
      <c r="AV80" s="112">
        <f t="shared" si="159"/>
        <v>129</v>
      </c>
      <c r="AW80" s="112">
        <f t="shared" si="159"/>
        <v>132</v>
      </c>
      <c r="AX80" s="112">
        <f t="shared" si="159"/>
        <v>135</v>
      </c>
      <c r="AY80" s="112">
        <f t="shared" si="159"/>
        <v>138</v>
      </c>
      <c r="AZ80" s="112">
        <f t="shared" si="159"/>
        <v>141</v>
      </c>
      <c r="BA80" s="112">
        <f t="shared" si="159"/>
        <v>144</v>
      </c>
      <c r="BB80" s="112">
        <f t="shared" si="159"/>
        <v>147</v>
      </c>
      <c r="BC80" s="112"/>
      <c r="BE80" s="356" t="s">
        <v>70</v>
      </c>
      <c r="BF80" s="343">
        <v>3</v>
      </c>
      <c r="BG80" s="130" t="s">
        <v>75</v>
      </c>
    </row>
    <row r="81" spans="1:59" ht="14.45" customHeight="1">
      <c r="A81" s="106" t="s">
        <v>131</v>
      </c>
      <c r="B81" s="106"/>
      <c r="C81" s="124" t="s">
        <v>132</v>
      </c>
      <c r="D81" s="340"/>
      <c r="E81" s="340"/>
      <c r="F81" s="112"/>
      <c r="G81" s="112"/>
      <c r="H81" s="112"/>
      <c r="I81" s="112"/>
      <c r="J81" s="112"/>
      <c r="K81" s="112"/>
      <c r="L81" s="112"/>
      <c r="M81" s="112"/>
      <c r="N81" s="112"/>
      <c r="O81" s="112"/>
      <c r="P81" s="112"/>
      <c r="Q81" s="112"/>
      <c r="R81" s="112"/>
      <c r="S81" s="112"/>
      <c r="T81" s="112"/>
      <c r="U81" s="112"/>
      <c r="V81" s="112"/>
      <c r="W81" s="112"/>
      <c r="X81" s="112"/>
      <c r="Y81" s="112"/>
      <c r="Z81" s="112"/>
      <c r="AA81" s="112"/>
      <c r="AB81" s="112"/>
      <c r="AC81" s="112"/>
      <c r="AD81" s="112"/>
      <c r="AE81" s="112"/>
      <c r="AF81" s="112"/>
      <c r="AG81" s="112"/>
      <c r="AH81" s="112"/>
      <c r="AI81" s="112"/>
      <c r="AJ81" s="112"/>
      <c r="AK81" s="112"/>
      <c r="AL81" s="112"/>
      <c r="AM81" s="112"/>
      <c r="AN81" s="112"/>
      <c r="AO81" s="112"/>
      <c r="AP81" s="112"/>
      <c r="AQ81" s="112"/>
      <c r="AR81" s="112"/>
      <c r="AS81" s="112"/>
      <c r="AT81" s="112"/>
      <c r="AU81" s="112"/>
      <c r="AV81" s="112"/>
      <c r="AW81" s="112"/>
      <c r="AX81" s="112"/>
      <c r="AY81" s="112"/>
      <c r="AZ81" s="112"/>
      <c r="BA81" s="112"/>
      <c r="BB81" s="112"/>
      <c r="BC81" s="112"/>
      <c r="BE81" s="356"/>
      <c r="BF81" s="358"/>
      <c r="BG81" s="359"/>
    </row>
    <row r="82" spans="1:59" ht="14.45" customHeight="1">
      <c r="B82" s="106"/>
      <c r="C82" s="99" t="s">
        <v>133</v>
      </c>
      <c r="D82" s="340" t="s">
        <v>69</v>
      </c>
      <c r="F82" s="112">
        <v>0</v>
      </c>
      <c r="G82" s="112">
        <v>0</v>
      </c>
      <c r="H82" s="112">
        <v>0</v>
      </c>
      <c r="I82" s="112">
        <v>0</v>
      </c>
      <c r="J82" s="112">
        <v>0</v>
      </c>
      <c r="K82" s="112">
        <v>0</v>
      </c>
      <c r="L82" s="112">
        <v>0</v>
      </c>
      <c r="M82" s="112">
        <v>0</v>
      </c>
      <c r="N82" s="112">
        <v>0</v>
      </c>
      <c r="O82" s="112">
        <v>0</v>
      </c>
      <c r="P82" s="112">
        <v>0</v>
      </c>
      <c r="Q82" s="112">
        <v>0</v>
      </c>
      <c r="R82" s="112">
        <v>0</v>
      </c>
      <c r="S82" s="112">
        <v>0.5</v>
      </c>
      <c r="T82" s="112">
        <f t="shared" ref="T82:BB89" si="207">S82+$BF82</f>
        <v>1</v>
      </c>
      <c r="U82" s="112">
        <f t="shared" si="207"/>
        <v>1.5</v>
      </c>
      <c r="V82" s="112">
        <f t="shared" si="207"/>
        <v>2</v>
      </c>
      <c r="W82" s="112">
        <f t="shared" si="207"/>
        <v>2.5</v>
      </c>
      <c r="X82" s="112">
        <f t="shared" si="207"/>
        <v>3</v>
      </c>
      <c r="Y82" s="112">
        <f t="shared" si="207"/>
        <v>3.5</v>
      </c>
      <c r="Z82" s="112">
        <f t="shared" si="207"/>
        <v>4</v>
      </c>
      <c r="AA82" s="112">
        <f t="shared" si="207"/>
        <v>4.5</v>
      </c>
      <c r="AB82" s="112">
        <f t="shared" si="207"/>
        <v>5</v>
      </c>
      <c r="AC82" s="112">
        <f t="shared" si="207"/>
        <v>5.5</v>
      </c>
      <c r="AD82" s="112">
        <f t="shared" si="207"/>
        <v>6</v>
      </c>
      <c r="AE82" s="112">
        <f t="shared" si="207"/>
        <v>6.5</v>
      </c>
      <c r="AF82" s="112">
        <f t="shared" si="207"/>
        <v>7</v>
      </c>
      <c r="AG82" s="112">
        <f t="shared" si="207"/>
        <v>7.5</v>
      </c>
      <c r="AH82" s="112">
        <f t="shared" si="207"/>
        <v>8</v>
      </c>
      <c r="AI82" s="112">
        <f t="shared" si="207"/>
        <v>8.5</v>
      </c>
      <c r="AJ82" s="112">
        <f t="shared" si="207"/>
        <v>9</v>
      </c>
      <c r="AK82" s="112">
        <f t="shared" si="207"/>
        <v>9.5</v>
      </c>
      <c r="AL82" s="112">
        <f t="shared" si="207"/>
        <v>10</v>
      </c>
      <c r="AM82" s="112">
        <f t="shared" si="207"/>
        <v>10.5</v>
      </c>
      <c r="AN82" s="112">
        <f t="shared" si="207"/>
        <v>11</v>
      </c>
      <c r="AO82" s="112">
        <f t="shared" si="207"/>
        <v>11.5</v>
      </c>
      <c r="AP82" s="112">
        <f t="shared" si="207"/>
        <v>12</v>
      </c>
      <c r="AQ82" s="112">
        <f t="shared" si="207"/>
        <v>12.5</v>
      </c>
      <c r="AR82" s="112">
        <f t="shared" si="207"/>
        <v>13</v>
      </c>
      <c r="AS82" s="112">
        <f t="shared" si="207"/>
        <v>13.5</v>
      </c>
      <c r="AT82" s="112">
        <f t="shared" si="207"/>
        <v>14</v>
      </c>
      <c r="AU82" s="112">
        <f t="shared" si="207"/>
        <v>14.5</v>
      </c>
      <c r="AV82" s="112">
        <f t="shared" si="207"/>
        <v>15</v>
      </c>
      <c r="AW82" s="112">
        <f t="shared" si="207"/>
        <v>15.5</v>
      </c>
      <c r="AX82" s="112">
        <f t="shared" si="207"/>
        <v>16</v>
      </c>
      <c r="AY82" s="112">
        <f t="shared" si="207"/>
        <v>16.5</v>
      </c>
      <c r="AZ82" s="112">
        <f t="shared" si="207"/>
        <v>17</v>
      </c>
      <c r="BA82" s="112">
        <f t="shared" si="207"/>
        <v>17.5</v>
      </c>
      <c r="BB82" s="112">
        <f t="shared" si="207"/>
        <v>18</v>
      </c>
      <c r="BC82" s="112"/>
      <c r="BE82" s="356"/>
      <c r="BF82" s="343">
        <v>0.5</v>
      </c>
      <c r="BG82" s="130" t="s">
        <v>71</v>
      </c>
    </row>
    <row r="83" spans="1:59" ht="14.45" customHeight="1">
      <c r="C83" s="99" t="s">
        <v>134</v>
      </c>
      <c r="D83" s="340" t="s">
        <v>69</v>
      </c>
      <c r="F83" s="112">
        <v>0</v>
      </c>
      <c r="G83" s="112">
        <v>0</v>
      </c>
      <c r="H83" s="112">
        <v>0</v>
      </c>
      <c r="I83" s="112">
        <v>0</v>
      </c>
      <c r="J83" s="112">
        <v>0</v>
      </c>
      <c r="K83" s="112">
        <v>0</v>
      </c>
      <c r="L83" s="112">
        <v>0</v>
      </c>
      <c r="M83" s="112">
        <v>0</v>
      </c>
      <c r="N83" s="112">
        <v>0</v>
      </c>
      <c r="O83" s="112">
        <v>0</v>
      </c>
      <c r="P83" s="112">
        <v>0</v>
      </c>
      <c r="Q83" s="112">
        <v>0</v>
      </c>
      <c r="R83" s="112">
        <v>0</v>
      </c>
      <c r="S83" s="112">
        <v>0.5</v>
      </c>
      <c r="T83" s="112">
        <f t="shared" si="207"/>
        <v>1</v>
      </c>
      <c r="U83" s="112">
        <f t="shared" si="207"/>
        <v>1.5</v>
      </c>
      <c r="V83" s="112">
        <f t="shared" si="207"/>
        <v>2</v>
      </c>
      <c r="W83" s="112">
        <f t="shared" si="207"/>
        <v>2.5</v>
      </c>
      <c r="X83" s="112">
        <f t="shared" si="207"/>
        <v>3</v>
      </c>
      <c r="Y83" s="112">
        <f t="shared" si="207"/>
        <v>3.5</v>
      </c>
      <c r="Z83" s="112">
        <f t="shared" si="207"/>
        <v>4</v>
      </c>
      <c r="AA83" s="112">
        <f t="shared" si="207"/>
        <v>4.5</v>
      </c>
      <c r="AB83" s="112">
        <f t="shared" si="207"/>
        <v>5</v>
      </c>
      <c r="AC83" s="112">
        <f t="shared" si="207"/>
        <v>5.5</v>
      </c>
      <c r="AD83" s="112">
        <f t="shared" si="207"/>
        <v>6</v>
      </c>
      <c r="AE83" s="112">
        <f t="shared" si="207"/>
        <v>6.5</v>
      </c>
      <c r="AF83" s="112">
        <f t="shared" si="207"/>
        <v>7</v>
      </c>
      <c r="AG83" s="112">
        <f t="shared" si="207"/>
        <v>7.5</v>
      </c>
      <c r="AH83" s="112">
        <f t="shared" si="207"/>
        <v>8</v>
      </c>
      <c r="AI83" s="112">
        <f t="shared" si="207"/>
        <v>8.5</v>
      </c>
      <c r="AJ83" s="112">
        <f t="shared" si="207"/>
        <v>9</v>
      </c>
      <c r="AK83" s="112">
        <f t="shared" si="207"/>
        <v>9.5</v>
      </c>
      <c r="AL83" s="112">
        <f t="shared" si="207"/>
        <v>10</v>
      </c>
      <c r="AM83" s="112">
        <f t="shared" si="207"/>
        <v>10.5</v>
      </c>
      <c r="AN83" s="112">
        <f t="shared" si="207"/>
        <v>11</v>
      </c>
      <c r="AO83" s="112">
        <f t="shared" si="207"/>
        <v>11.5</v>
      </c>
      <c r="AP83" s="112">
        <f t="shared" si="207"/>
        <v>12</v>
      </c>
      <c r="AQ83" s="112">
        <f t="shared" si="207"/>
        <v>12.5</v>
      </c>
      <c r="AR83" s="112">
        <f t="shared" si="207"/>
        <v>13</v>
      </c>
      <c r="AS83" s="112">
        <f t="shared" si="207"/>
        <v>13.5</v>
      </c>
      <c r="AT83" s="112">
        <f t="shared" si="207"/>
        <v>14</v>
      </c>
      <c r="AU83" s="112">
        <f t="shared" si="207"/>
        <v>14.5</v>
      </c>
      <c r="AV83" s="112">
        <f t="shared" si="207"/>
        <v>15</v>
      </c>
      <c r="AW83" s="112">
        <f t="shared" si="207"/>
        <v>15.5</v>
      </c>
      <c r="AX83" s="112">
        <f t="shared" si="207"/>
        <v>16</v>
      </c>
      <c r="AY83" s="112">
        <f t="shared" si="207"/>
        <v>16.5</v>
      </c>
      <c r="AZ83" s="112">
        <f t="shared" si="207"/>
        <v>17</v>
      </c>
      <c r="BA83" s="112">
        <f t="shared" si="207"/>
        <v>17.5</v>
      </c>
      <c r="BB83" s="112">
        <f t="shared" si="207"/>
        <v>18</v>
      </c>
      <c r="BC83" s="112"/>
      <c r="BE83" s="356"/>
      <c r="BF83" s="343">
        <v>0.5</v>
      </c>
      <c r="BG83" s="130" t="s">
        <v>71</v>
      </c>
    </row>
    <row r="84" spans="1:59" ht="14.45" customHeight="1">
      <c r="A84" s="106" t="s">
        <v>131</v>
      </c>
      <c r="B84" s="106"/>
      <c r="C84" s="124" t="s">
        <v>135</v>
      </c>
      <c r="D84" s="340"/>
      <c r="E84" s="340"/>
      <c r="F84" s="112"/>
      <c r="G84" s="112"/>
      <c r="H84" s="112"/>
      <c r="I84" s="112"/>
      <c r="J84" s="112"/>
      <c r="K84" s="112"/>
      <c r="L84" s="112"/>
      <c r="M84" s="112"/>
      <c r="N84" s="112"/>
      <c r="O84" s="112"/>
      <c r="P84" s="112"/>
      <c r="Q84" s="112"/>
      <c r="R84" s="112"/>
      <c r="S84" s="112"/>
      <c r="T84" s="112"/>
      <c r="U84" s="112"/>
      <c r="V84" s="112"/>
      <c r="W84" s="112"/>
      <c r="X84" s="112"/>
      <c r="Y84" s="112"/>
      <c r="Z84" s="112"/>
      <c r="AA84" s="112"/>
      <c r="AB84" s="112"/>
      <c r="AC84" s="112"/>
      <c r="AD84" s="112"/>
      <c r="AE84" s="112"/>
      <c r="AF84" s="112"/>
      <c r="AG84" s="112"/>
      <c r="AH84" s="112"/>
      <c r="AI84" s="112"/>
      <c r="AJ84" s="112"/>
      <c r="AK84" s="112"/>
      <c r="AL84" s="112"/>
      <c r="AM84" s="112"/>
      <c r="AN84" s="112"/>
      <c r="AO84" s="112"/>
      <c r="AP84" s="112"/>
      <c r="AQ84" s="112"/>
      <c r="AR84" s="112"/>
      <c r="AS84" s="112"/>
      <c r="AT84" s="112"/>
      <c r="AU84" s="112"/>
      <c r="AV84" s="112"/>
      <c r="AW84" s="112"/>
      <c r="AX84" s="112"/>
      <c r="AY84" s="112"/>
      <c r="AZ84" s="112"/>
      <c r="BA84" s="112"/>
      <c r="BB84" s="112"/>
      <c r="BC84" s="112"/>
      <c r="BE84" s="356"/>
      <c r="BF84" s="358"/>
      <c r="BG84" s="359"/>
    </row>
    <row r="85" spans="1:59" ht="14.45" customHeight="1">
      <c r="C85" s="99" t="s">
        <v>136</v>
      </c>
      <c r="D85" s="340" t="s">
        <v>69</v>
      </c>
      <c r="F85" s="112">
        <v>0</v>
      </c>
      <c r="G85" s="112">
        <v>0</v>
      </c>
      <c r="H85" s="112">
        <v>0</v>
      </c>
      <c r="I85" s="112">
        <v>0</v>
      </c>
      <c r="J85" s="112">
        <v>0</v>
      </c>
      <c r="K85" s="112">
        <v>0</v>
      </c>
      <c r="L85" s="112">
        <v>0</v>
      </c>
      <c r="M85" s="112">
        <v>0</v>
      </c>
      <c r="N85" s="112">
        <v>0</v>
      </c>
      <c r="O85" s="112">
        <v>0</v>
      </c>
      <c r="P85" s="112">
        <v>0</v>
      </c>
      <c r="Q85" s="112">
        <v>0</v>
      </c>
      <c r="R85" s="112">
        <v>0</v>
      </c>
      <c r="S85" s="112">
        <v>1</v>
      </c>
      <c r="T85" s="112">
        <f t="shared" si="207"/>
        <v>2</v>
      </c>
      <c r="U85" s="112">
        <f t="shared" si="207"/>
        <v>3</v>
      </c>
      <c r="V85" s="112">
        <f t="shared" si="207"/>
        <v>4</v>
      </c>
      <c r="W85" s="112">
        <f t="shared" si="207"/>
        <v>5</v>
      </c>
      <c r="X85" s="112">
        <f t="shared" si="207"/>
        <v>6</v>
      </c>
      <c r="Y85" s="112">
        <f t="shared" si="207"/>
        <v>7</v>
      </c>
      <c r="Z85" s="112">
        <f t="shared" si="207"/>
        <v>8</v>
      </c>
      <c r="AA85" s="112">
        <f t="shared" si="207"/>
        <v>9</v>
      </c>
      <c r="AB85" s="112">
        <f t="shared" si="207"/>
        <v>10</v>
      </c>
      <c r="AC85" s="112">
        <f t="shared" si="207"/>
        <v>11</v>
      </c>
      <c r="AD85" s="112">
        <f t="shared" si="207"/>
        <v>12</v>
      </c>
      <c r="AE85" s="112">
        <f t="shared" si="207"/>
        <v>13</v>
      </c>
      <c r="AF85" s="112">
        <f t="shared" si="207"/>
        <v>14</v>
      </c>
      <c r="AG85" s="112">
        <f t="shared" si="207"/>
        <v>15</v>
      </c>
      <c r="AH85" s="112">
        <f t="shared" si="207"/>
        <v>16</v>
      </c>
      <c r="AI85" s="112">
        <f t="shared" si="207"/>
        <v>17</v>
      </c>
      <c r="AJ85" s="112">
        <f t="shared" si="207"/>
        <v>18</v>
      </c>
      <c r="AK85" s="112">
        <f t="shared" si="207"/>
        <v>19</v>
      </c>
      <c r="AL85" s="112">
        <f t="shared" si="207"/>
        <v>20</v>
      </c>
      <c r="AM85" s="112">
        <f t="shared" si="207"/>
        <v>21</v>
      </c>
      <c r="AN85" s="112">
        <f t="shared" si="207"/>
        <v>22</v>
      </c>
      <c r="AO85" s="112">
        <f t="shared" si="207"/>
        <v>23</v>
      </c>
      <c r="AP85" s="112">
        <f t="shared" si="207"/>
        <v>24</v>
      </c>
      <c r="AQ85" s="112">
        <f t="shared" si="207"/>
        <v>25</v>
      </c>
      <c r="AR85" s="112">
        <f t="shared" si="207"/>
        <v>26</v>
      </c>
      <c r="AS85" s="112">
        <f t="shared" si="207"/>
        <v>27</v>
      </c>
      <c r="AT85" s="112">
        <f t="shared" si="207"/>
        <v>28</v>
      </c>
      <c r="AU85" s="112">
        <f t="shared" si="207"/>
        <v>29</v>
      </c>
      <c r="AV85" s="112">
        <f t="shared" si="207"/>
        <v>30</v>
      </c>
      <c r="AW85" s="112">
        <f t="shared" si="207"/>
        <v>31</v>
      </c>
      <c r="AX85" s="112">
        <f t="shared" si="207"/>
        <v>32</v>
      </c>
      <c r="AY85" s="112">
        <f t="shared" si="207"/>
        <v>33</v>
      </c>
      <c r="AZ85" s="112">
        <f t="shared" si="207"/>
        <v>34</v>
      </c>
      <c r="BA85" s="112">
        <f t="shared" si="207"/>
        <v>35</v>
      </c>
      <c r="BB85" s="112">
        <f t="shared" si="207"/>
        <v>36</v>
      </c>
      <c r="BC85" s="112"/>
      <c r="BE85" s="356"/>
      <c r="BF85" s="343">
        <v>1</v>
      </c>
      <c r="BG85" s="130" t="s">
        <v>71</v>
      </c>
    </row>
    <row r="86" spans="1:59" ht="14.45" customHeight="1">
      <c r="C86" s="99" t="s">
        <v>137</v>
      </c>
      <c r="D86" s="340" t="s">
        <v>69</v>
      </c>
      <c r="F86" s="112">
        <v>0</v>
      </c>
      <c r="G86" s="112">
        <v>0</v>
      </c>
      <c r="H86" s="112">
        <v>0</v>
      </c>
      <c r="I86" s="112">
        <v>0</v>
      </c>
      <c r="J86" s="112">
        <v>0</v>
      </c>
      <c r="K86" s="112">
        <v>0</v>
      </c>
      <c r="L86" s="112">
        <v>0</v>
      </c>
      <c r="M86" s="112">
        <v>0</v>
      </c>
      <c r="N86" s="112">
        <v>0</v>
      </c>
      <c r="O86" s="112">
        <v>0</v>
      </c>
      <c r="P86" s="112">
        <v>0</v>
      </c>
      <c r="Q86" s="112">
        <v>0</v>
      </c>
      <c r="R86" s="112">
        <v>0</v>
      </c>
      <c r="S86" s="112">
        <v>1</v>
      </c>
      <c r="T86" s="112">
        <f t="shared" si="207"/>
        <v>2</v>
      </c>
      <c r="U86" s="112">
        <f t="shared" si="207"/>
        <v>3</v>
      </c>
      <c r="V86" s="112">
        <f t="shared" si="207"/>
        <v>4</v>
      </c>
      <c r="W86" s="112">
        <f t="shared" si="207"/>
        <v>5</v>
      </c>
      <c r="X86" s="112">
        <f t="shared" si="207"/>
        <v>6</v>
      </c>
      <c r="Y86" s="112">
        <f t="shared" si="207"/>
        <v>7</v>
      </c>
      <c r="Z86" s="112">
        <f t="shared" si="207"/>
        <v>8</v>
      </c>
      <c r="AA86" s="112">
        <f t="shared" si="207"/>
        <v>9</v>
      </c>
      <c r="AB86" s="112">
        <f t="shared" si="207"/>
        <v>10</v>
      </c>
      <c r="AC86" s="112">
        <f t="shared" si="207"/>
        <v>11</v>
      </c>
      <c r="AD86" s="112">
        <f t="shared" si="207"/>
        <v>12</v>
      </c>
      <c r="AE86" s="112">
        <f t="shared" si="207"/>
        <v>13</v>
      </c>
      <c r="AF86" s="112">
        <f t="shared" si="207"/>
        <v>14</v>
      </c>
      <c r="AG86" s="112">
        <f t="shared" si="207"/>
        <v>15</v>
      </c>
      <c r="AH86" s="112">
        <f t="shared" si="207"/>
        <v>16</v>
      </c>
      <c r="AI86" s="112">
        <f t="shared" si="207"/>
        <v>17</v>
      </c>
      <c r="AJ86" s="112">
        <f t="shared" si="207"/>
        <v>18</v>
      </c>
      <c r="AK86" s="112">
        <f t="shared" si="207"/>
        <v>19</v>
      </c>
      <c r="AL86" s="112">
        <f t="shared" si="207"/>
        <v>20</v>
      </c>
      <c r="AM86" s="112">
        <f t="shared" si="207"/>
        <v>21</v>
      </c>
      <c r="AN86" s="112">
        <f t="shared" si="207"/>
        <v>22</v>
      </c>
      <c r="AO86" s="112">
        <f t="shared" si="207"/>
        <v>23</v>
      </c>
      <c r="AP86" s="112">
        <f t="shared" si="207"/>
        <v>24</v>
      </c>
      <c r="AQ86" s="112">
        <f t="shared" si="207"/>
        <v>25</v>
      </c>
      <c r="AR86" s="112">
        <f t="shared" si="207"/>
        <v>26</v>
      </c>
      <c r="AS86" s="112">
        <f t="shared" si="207"/>
        <v>27</v>
      </c>
      <c r="AT86" s="112">
        <f t="shared" si="207"/>
        <v>28</v>
      </c>
      <c r="AU86" s="112">
        <f t="shared" si="207"/>
        <v>29</v>
      </c>
      <c r="AV86" s="112">
        <f t="shared" si="207"/>
        <v>30</v>
      </c>
      <c r="AW86" s="112">
        <f t="shared" si="207"/>
        <v>31</v>
      </c>
      <c r="AX86" s="112">
        <f t="shared" si="207"/>
        <v>32</v>
      </c>
      <c r="AY86" s="112">
        <f t="shared" si="207"/>
        <v>33</v>
      </c>
      <c r="AZ86" s="112">
        <f t="shared" si="207"/>
        <v>34</v>
      </c>
      <c r="BA86" s="112">
        <f t="shared" si="207"/>
        <v>35</v>
      </c>
      <c r="BB86" s="112">
        <f t="shared" si="207"/>
        <v>36</v>
      </c>
      <c r="BC86" s="112"/>
      <c r="BE86" s="356"/>
      <c r="BF86" s="343">
        <v>1</v>
      </c>
      <c r="BG86" s="130" t="s">
        <v>71</v>
      </c>
    </row>
    <row r="87" spans="1:59" ht="14.45" customHeight="1">
      <c r="A87" s="106" t="s">
        <v>131</v>
      </c>
      <c r="B87" s="106"/>
      <c r="C87" s="124" t="s">
        <v>138</v>
      </c>
      <c r="D87" s="340"/>
      <c r="E87" s="340"/>
      <c r="F87" s="112"/>
      <c r="G87" s="112"/>
      <c r="H87" s="112"/>
      <c r="I87" s="112"/>
      <c r="J87" s="112"/>
      <c r="K87" s="112"/>
      <c r="L87" s="112"/>
      <c r="M87" s="112"/>
      <c r="N87" s="112"/>
      <c r="O87" s="112"/>
      <c r="P87" s="112"/>
      <c r="Q87" s="112"/>
      <c r="R87" s="112"/>
      <c r="S87" s="112"/>
      <c r="T87" s="112"/>
      <c r="U87" s="112"/>
      <c r="V87" s="112"/>
      <c r="W87" s="112"/>
      <c r="X87" s="112"/>
      <c r="Y87" s="112"/>
      <c r="Z87" s="112"/>
      <c r="AA87" s="112"/>
      <c r="AB87" s="112"/>
      <c r="AC87" s="112"/>
      <c r="AD87" s="112"/>
      <c r="AE87" s="112"/>
      <c r="AF87" s="112"/>
      <c r="AG87" s="112"/>
      <c r="AH87" s="112"/>
      <c r="AI87" s="112"/>
      <c r="AJ87" s="112"/>
      <c r="AK87" s="112"/>
      <c r="AL87" s="112"/>
      <c r="AM87" s="112"/>
      <c r="AN87" s="112"/>
      <c r="AO87" s="112"/>
      <c r="AP87" s="112"/>
      <c r="AQ87" s="112"/>
      <c r="AR87" s="112"/>
      <c r="AS87" s="112"/>
      <c r="AT87" s="112"/>
      <c r="AU87" s="112"/>
      <c r="AV87" s="112"/>
      <c r="AW87" s="112"/>
      <c r="AX87" s="112"/>
      <c r="AY87" s="112"/>
      <c r="AZ87" s="112"/>
      <c r="BA87" s="112"/>
      <c r="BB87" s="112"/>
      <c r="BC87" s="112"/>
      <c r="BE87" s="356"/>
      <c r="BF87" s="358"/>
      <c r="BG87" s="359"/>
    </row>
    <row r="88" spans="1:59" ht="14.45" customHeight="1">
      <c r="B88" s="357" t="s">
        <v>139</v>
      </c>
      <c r="C88" s="99" t="s">
        <v>140</v>
      </c>
      <c r="D88" s="340" t="s">
        <v>69</v>
      </c>
      <c r="F88" s="112">
        <v>0</v>
      </c>
      <c r="G88" s="112">
        <v>0</v>
      </c>
      <c r="H88" s="112">
        <v>0</v>
      </c>
      <c r="I88" s="112">
        <v>0</v>
      </c>
      <c r="J88" s="112">
        <v>0</v>
      </c>
      <c r="K88" s="112">
        <v>0</v>
      </c>
      <c r="L88" s="112">
        <v>0</v>
      </c>
      <c r="M88" s="112">
        <v>0</v>
      </c>
      <c r="N88" s="112">
        <v>0</v>
      </c>
      <c r="O88" s="112">
        <v>0</v>
      </c>
      <c r="P88" s="112">
        <v>0</v>
      </c>
      <c r="Q88" s="112">
        <v>0</v>
      </c>
      <c r="R88" s="112">
        <v>0</v>
      </c>
      <c r="S88" s="112">
        <v>2</v>
      </c>
      <c r="T88" s="112">
        <f t="shared" si="207"/>
        <v>4</v>
      </c>
      <c r="U88" s="112">
        <f t="shared" si="207"/>
        <v>6</v>
      </c>
      <c r="V88" s="112">
        <f t="shared" si="207"/>
        <v>8</v>
      </c>
      <c r="W88" s="112">
        <f t="shared" si="207"/>
        <v>10</v>
      </c>
      <c r="X88" s="112">
        <f t="shared" si="207"/>
        <v>12</v>
      </c>
      <c r="Y88" s="112">
        <f t="shared" si="207"/>
        <v>14</v>
      </c>
      <c r="Z88" s="112">
        <f t="shared" si="207"/>
        <v>16</v>
      </c>
      <c r="AA88" s="112">
        <f t="shared" si="207"/>
        <v>18</v>
      </c>
      <c r="AB88" s="112">
        <f t="shared" si="207"/>
        <v>20</v>
      </c>
      <c r="AC88" s="112">
        <f t="shared" si="207"/>
        <v>22</v>
      </c>
      <c r="AD88" s="112">
        <f t="shared" si="207"/>
        <v>24</v>
      </c>
      <c r="AE88" s="112">
        <f t="shared" si="207"/>
        <v>26</v>
      </c>
      <c r="AF88" s="112">
        <f t="shared" si="207"/>
        <v>28</v>
      </c>
      <c r="AG88" s="112">
        <f t="shared" si="207"/>
        <v>30</v>
      </c>
      <c r="AH88" s="112">
        <f t="shared" si="207"/>
        <v>32</v>
      </c>
      <c r="AI88" s="112">
        <f t="shared" si="207"/>
        <v>34</v>
      </c>
      <c r="AJ88" s="112">
        <f t="shared" si="207"/>
        <v>36</v>
      </c>
      <c r="AK88" s="112">
        <f t="shared" si="207"/>
        <v>38</v>
      </c>
      <c r="AL88" s="112">
        <f t="shared" si="207"/>
        <v>40</v>
      </c>
      <c r="AM88" s="112">
        <f t="shared" si="207"/>
        <v>42</v>
      </c>
      <c r="AN88" s="112">
        <f t="shared" si="207"/>
        <v>44</v>
      </c>
      <c r="AO88" s="112">
        <f t="shared" si="207"/>
        <v>46</v>
      </c>
      <c r="AP88" s="112">
        <f t="shared" si="207"/>
        <v>48</v>
      </c>
      <c r="AQ88" s="112">
        <f t="shared" si="207"/>
        <v>50</v>
      </c>
      <c r="AR88" s="112">
        <f t="shared" si="207"/>
        <v>52</v>
      </c>
      <c r="AS88" s="112">
        <f t="shared" si="207"/>
        <v>54</v>
      </c>
      <c r="AT88" s="112">
        <f t="shared" si="207"/>
        <v>56</v>
      </c>
      <c r="AU88" s="112">
        <f t="shared" si="207"/>
        <v>58</v>
      </c>
      <c r="AV88" s="112">
        <f t="shared" si="207"/>
        <v>60</v>
      </c>
      <c r="AW88" s="112">
        <f t="shared" si="207"/>
        <v>62</v>
      </c>
      <c r="AX88" s="112">
        <f t="shared" si="207"/>
        <v>64</v>
      </c>
      <c r="AY88" s="112">
        <f t="shared" si="207"/>
        <v>66</v>
      </c>
      <c r="AZ88" s="112">
        <f t="shared" si="207"/>
        <v>68</v>
      </c>
      <c r="BA88" s="112">
        <f t="shared" si="207"/>
        <v>70</v>
      </c>
      <c r="BB88" s="112">
        <f t="shared" si="207"/>
        <v>72</v>
      </c>
      <c r="BC88" s="112"/>
      <c r="BE88" s="356"/>
      <c r="BF88" s="343">
        <v>2</v>
      </c>
      <c r="BG88" s="130" t="s">
        <v>75</v>
      </c>
    </row>
    <row r="89" spans="1:59" ht="14.45" customHeight="1">
      <c r="B89" s="357"/>
      <c r="C89" s="99" t="s">
        <v>141</v>
      </c>
      <c r="D89" s="340" t="s">
        <v>69</v>
      </c>
      <c r="F89" s="112">
        <v>0</v>
      </c>
      <c r="G89" s="112">
        <v>0</v>
      </c>
      <c r="H89" s="112">
        <v>0</v>
      </c>
      <c r="I89" s="112">
        <v>0</v>
      </c>
      <c r="J89" s="112">
        <v>0</v>
      </c>
      <c r="K89" s="112">
        <v>0</v>
      </c>
      <c r="L89" s="112">
        <v>0</v>
      </c>
      <c r="M89" s="112">
        <v>0</v>
      </c>
      <c r="N89" s="112">
        <v>0</v>
      </c>
      <c r="O89" s="112">
        <v>0</v>
      </c>
      <c r="P89" s="112">
        <v>0</v>
      </c>
      <c r="Q89" s="112">
        <v>0</v>
      </c>
      <c r="R89" s="112">
        <v>0</v>
      </c>
      <c r="S89" s="112">
        <v>1</v>
      </c>
      <c r="T89" s="112">
        <f t="shared" si="207"/>
        <v>2</v>
      </c>
      <c r="U89" s="112">
        <f t="shared" si="207"/>
        <v>3</v>
      </c>
      <c r="V89" s="112">
        <f t="shared" si="207"/>
        <v>4</v>
      </c>
      <c r="W89" s="112">
        <f t="shared" si="207"/>
        <v>5</v>
      </c>
      <c r="X89" s="112">
        <f t="shared" si="207"/>
        <v>6</v>
      </c>
      <c r="Y89" s="112">
        <f t="shared" si="207"/>
        <v>7</v>
      </c>
      <c r="Z89" s="112">
        <f t="shared" si="207"/>
        <v>8</v>
      </c>
      <c r="AA89" s="112">
        <f t="shared" si="207"/>
        <v>9</v>
      </c>
      <c r="AB89" s="112">
        <f t="shared" si="207"/>
        <v>10</v>
      </c>
      <c r="AC89" s="112">
        <f t="shared" si="207"/>
        <v>11</v>
      </c>
      <c r="AD89" s="112">
        <f t="shared" si="207"/>
        <v>12</v>
      </c>
      <c r="AE89" s="112">
        <f t="shared" si="207"/>
        <v>13</v>
      </c>
      <c r="AF89" s="112">
        <f t="shared" si="207"/>
        <v>14</v>
      </c>
      <c r="AG89" s="112">
        <f t="shared" si="207"/>
        <v>15</v>
      </c>
      <c r="AH89" s="112">
        <f t="shared" si="207"/>
        <v>16</v>
      </c>
      <c r="AI89" s="112">
        <f t="shared" si="207"/>
        <v>17</v>
      </c>
      <c r="AJ89" s="112">
        <f t="shared" ref="T89:BB98" si="208">AI89+$BF89</f>
        <v>18</v>
      </c>
      <c r="AK89" s="112">
        <f t="shared" si="208"/>
        <v>19</v>
      </c>
      <c r="AL89" s="112">
        <f t="shared" si="208"/>
        <v>20</v>
      </c>
      <c r="AM89" s="112">
        <f t="shared" si="208"/>
        <v>21</v>
      </c>
      <c r="AN89" s="112">
        <f t="shared" si="208"/>
        <v>22</v>
      </c>
      <c r="AO89" s="112">
        <f t="shared" si="208"/>
        <v>23</v>
      </c>
      <c r="AP89" s="112">
        <f t="shared" si="208"/>
        <v>24</v>
      </c>
      <c r="AQ89" s="112">
        <f t="shared" si="208"/>
        <v>25</v>
      </c>
      <c r="AR89" s="112">
        <f t="shared" si="208"/>
        <v>26</v>
      </c>
      <c r="AS89" s="112">
        <f t="shared" si="208"/>
        <v>27</v>
      </c>
      <c r="AT89" s="112">
        <f t="shared" si="208"/>
        <v>28</v>
      </c>
      <c r="AU89" s="112">
        <f t="shared" si="208"/>
        <v>29</v>
      </c>
      <c r="AV89" s="112">
        <f t="shared" si="208"/>
        <v>30</v>
      </c>
      <c r="AW89" s="112">
        <f t="shared" si="208"/>
        <v>31</v>
      </c>
      <c r="AX89" s="112">
        <f t="shared" si="208"/>
        <v>32</v>
      </c>
      <c r="AY89" s="112">
        <f t="shared" si="208"/>
        <v>33</v>
      </c>
      <c r="AZ89" s="112">
        <f t="shared" si="208"/>
        <v>34</v>
      </c>
      <c r="BA89" s="112">
        <f t="shared" si="208"/>
        <v>35</v>
      </c>
      <c r="BB89" s="112">
        <f t="shared" si="208"/>
        <v>36</v>
      </c>
      <c r="BC89" s="112"/>
      <c r="BE89" s="356"/>
      <c r="BF89" s="343">
        <v>1</v>
      </c>
      <c r="BG89" s="130" t="s">
        <v>75</v>
      </c>
    </row>
    <row r="90" spans="1:59" ht="14.45" customHeight="1">
      <c r="A90" s="106" t="s">
        <v>131</v>
      </c>
      <c r="B90" s="106"/>
      <c r="C90" s="124" t="s">
        <v>142</v>
      </c>
      <c r="D90" s="340"/>
      <c r="E90" s="340"/>
      <c r="F90" s="112"/>
      <c r="G90" s="112"/>
      <c r="H90" s="112"/>
      <c r="I90" s="112"/>
      <c r="J90" s="112"/>
      <c r="K90" s="112"/>
      <c r="L90" s="112"/>
      <c r="M90" s="112"/>
      <c r="N90" s="112"/>
      <c r="O90" s="112"/>
      <c r="P90" s="112"/>
      <c r="Q90" s="112"/>
      <c r="R90" s="112"/>
      <c r="S90" s="112"/>
      <c r="T90" s="112"/>
      <c r="U90" s="112"/>
      <c r="V90" s="112"/>
      <c r="W90" s="112"/>
      <c r="X90" s="112"/>
      <c r="Y90" s="112"/>
      <c r="Z90" s="112"/>
      <c r="AA90" s="112"/>
      <c r="AB90" s="112"/>
      <c r="AC90" s="112"/>
      <c r="AD90" s="112"/>
      <c r="AE90" s="112"/>
      <c r="AF90" s="112"/>
      <c r="AG90" s="112"/>
      <c r="AH90" s="112"/>
      <c r="AI90" s="112"/>
      <c r="AJ90" s="112"/>
      <c r="AK90" s="112"/>
      <c r="AL90" s="112"/>
      <c r="AM90" s="112"/>
      <c r="AN90" s="112"/>
      <c r="AO90" s="112"/>
      <c r="AP90" s="112"/>
      <c r="AQ90" s="112"/>
      <c r="AR90" s="112"/>
      <c r="AS90" s="112"/>
      <c r="AT90" s="112"/>
      <c r="AU90" s="112"/>
      <c r="AV90" s="112"/>
      <c r="AW90" s="112"/>
      <c r="AX90" s="112"/>
      <c r="AY90" s="112"/>
      <c r="AZ90" s="112"/>
      <c r="BA90" s="112"/>
      <c r="BB90" s="112"/>
      <c r="BC90" s="112"/>
      <c r="BE90" s="356"/>
      <c r="BF90" s="360"/>
      <c r="BG90" s="361"/>
    </row>
    <row r="91" spans="1:59" ht="14.45" customHeight="1">
      <c r="B91" s="357" t="s">
        <v>143</v>
      </c>
      <c r="C91" s="99" t="s">
        <v>144</v>
      </c>
      <c r="D91" s="353" t="s">
        <v>69</v>
      </c>
      <c r="E91" s="340"/>
      <c r="F91" s="112">
        <f>'[1]Calibración Agricultura-OseMOSY'!Q367/'[1]Calibración Agricultura-OseMOSY'!Q397</f>
        <v>0.9908220367527375</v>
      </c>
      <c r="G91" s="112">
        <f>'[1]Calibración Agricultura-OseMOSY'!R367/'[1]Calibración Agricultura-OseMOSY'!R397</f>
        <v>0.99094757984813553</v>
      </c>
      <c r="H91" s="112">
        <f>'[1]Calibración Agricultura-OseMOSY'!S367/'[1]Calibración Agricultura-OseMOSY'!S397</f>
        <v>0.99104861458840143</v>
      </c>
      <c r="I91" s="112">
        <f>'[1]Calibración Agricultura-OseMOSY'!T367/'[1]Calibración Agricultura-OseMOSY'!T397</f>
        <v>0.99111718078027866</v>
      </c>
      <c r="J91" s="112">
        <f>'[1]Calibración Agricultura-OseMOSY'!U367/'[1]Calibración Agricultura-OseMOSY'!U397</f>
        <v>0.99126311251527455</v>
      </c>
      <c r="K91" s="112">
        <f>'[1]Calibración Agricultura-OseMOSY'!V367/'[1]Calibración Agricultura-OseMOSY'!V397</f>
        <v>0.99138149464157199</v>
      </c>
      <c r="L91" s="112">
        <f>'[1]Calibración Agricultura-OseMOSY'!W367/'[1]Calibración Agricultura-OseMOSY'!W397</f>
        <v>0.99144751855298241</v>
      </c>
      <c r="M91" s="112">
        <f>'[1]Calibración Agricultura-OseMOSY'!X367/'[1]Calibración Agricultura-OseMOSY'!X397</f>
        <v>0.99153110067120742</v>
      </c>
      <c r="N91" s="112">
        <f>'[1]Calibración Agricultura-OseMOSY'!Y367/'[1]Calibración Agricultura-OseMOSY'!Y397</f>
        <v>0.99167997984742429</v>
      </c>
      <c r="O91" s="112">
        <f>'[1]Calibración Agricultura-OseMOSY'!Z367/'[1]Calibración Agricultura-OseMOSY'!Z397</f>
        <v>0.99177352399757046</v>
      </c>
      <c r="P91" s="112">
        <f>'[1]Calibración Agricultura-OseMOSY'!AA367/'[1]Calibración Agricultura-OseMOSY'!AA397</f>
        <v>0.99190198919009254</v>
      </c>
      <c r="Q91" s="112">
        <f>'[1]Calibración Agricultura-OseMOSY'!AB367/'[1]Calibración Agricultura-OseMOSY'!AB397</f>
        <v>0.99199057945227631</v>
      </c>
      <c r="R91" s="112">
        <f>'[1]Calibración Agricultura-OseMOSY'!AC367/'[1]Calibración Agricultura-OseMOSY'!AC397</f>
        <v>0.9920806329115347</v>
      </c>
      <c r="S91" s="112">
        <f>'[1]Calibración Agricultura-OseMOSY'!AD367/'[1]Calibración Agricultura-OseMOSY'!AD397</f>
        <v>0.99218658441638474</v>
      </c>
      <c r="T91" s="112">
        <f>'[1]Calibración Agricultura-OseMOSY'!AE367/'[1]Calibración Agricultura-OseMOSY'!AE397</f>
        <v>0.99227234377197515</v>
      </c>
      <c r="U91" s="112">
        <f>'[1]Calibración Agricultura-OseMOSY'!AF367/'[1]Calibración Agricultura-OseMOSY'!AF397</f>
        <v>0.99236510820986912</v>
      </c>
      <c r="V91" s="112">
        <f>'[1]Calibración Agricultura-OseMOSY'!AG367/'[1]Calibración Agricultura-OseMOSY'!AG397</f>
        <v>0.99247221496237525</v>
      </c>
      <c r="W91" s="112">
        <f>'[1]Calibración Agricultura-OseMOSY'!AH367/'[1]Calibración Agricultura-OseMOSY'!AH397</f>
        <v>0.99256223490937923</v>
      </c>
      <c r="X91" s="112">
        <f>'[1]Calibración Agricultura-OseMOSY'!AI367/'[1]Calibración Agricultura-OseMOSY'!AI397</f>
        <v>0.99265431582397423</v>
      </c>
      <c r="Y91" s="112">
        <f>'[1]Calibración Agricultura-OseMOSY'!AJ367/'[1]Calibración Agricultura-OseMOSY'!AJ397</f>
        <v>0.99274369246826855</v>
      </c>
      <c r="Z91" s="112">
        <f>'[1]Calibración Agricultura-OseMOSY'!AK367/'[1]Calibración Agricultura-OseMOSY'!AK397</f>
        <v>0.99280072382424478</v>
      </c>
      <c r="AA91" s="112">
        <f>'[1]Calibración Agricultura-OseMOSY'!AL367/'[1]Calibración Agricultura-OseMOSY'!AL397</f>
        <v>0.99289019768212972</v>
      </c>
      <c r="AB91" s="112">
        <f>'[1]Calibración Agricultura-OseMOSY'!AM367/'[1]Calibración Agricultura-OseMOSY'!AM397</f>
        <v>0.99295793469715887</v>
      </c>
      <c r="AC91" s="112">
        <f>'[1]Calibración Agricultura-OseMOSY'!AN367/'[1]Calibración Agricultura-OseMOSY'!AN397</f>
        <v>0.99305604857255492</v>
      </c>
      <c r="AD91" s="112">
        <f>'[1]Calibración Agricultura-OseMOSY'!AO367/'[1]Calibración Agricultura-OseMOSY'!AO397</f>
        <v>0.99312526546187962</v>
      </c>
      <c r="AE91" s="112">
        <f>'[1]Calibración Agricultura-OseMOSY'!AP367/'[1]Calibración Agricultura-OseMOSY'!AP397</f>
        <v>0.9931923868012611</v>
      </c>
      <c r="AF91" s="112">
        <f>'[1]Calibración Agricultura-OseMOSY'!AQ367/'[1]Calibración Agricultura-OseMOSY'!AQ397</f>
        <v>0.99326301676967954</v>
      </c>
      <c r="AG91" s="112">
        <f>'[1]Calibración Agricultura-OseMOSY'!AR367/'[1]Calibración Agricultura-OseMOSY'!AR397</f>
        <v>0.99333356147013596</v>
      </c>
      <c r="AH91" s="112">
        <f>'[1]Calibración Agricultura-OseMOSY'!AS367/'[1]Calibración Agricultura-OseMOSY'!AS397</f>
        <v>0.99328690166710276</v>
      </c>
      <c r="AI91" s="112">
        <f>'[1]Calibración Agricultura-OseMOSY'!AT367/'[1]Calibración Agricultura-OseMOSY'!AT397</f>
        <v>0.9933743284448241</v>
      </c>
      <c r="AJ91" s="112">
        <f>'[1]Calibración Agricultura-OseMOSY'!AU367/'[1]Calibración Agricultura-OseMOSY'!AU397</f>
        <v>0.993448690894984</v>
      </c>
      <c r="AK91" s="112">
        <f>'[1]Calibración Agricultura-OseMOSY'!AV367/'[1]Calibración Agricultura-OseMOSY'!AV397</f>
        <v>0.9935220727480889</v>
      </c>
      <c r="AL91" s="112">
        <f>'[1]Calibración Agricultura-OseMOSY'!AW367/'[1]Calibración Agricultura-OseMOSY'!AW397</f>
        <v>0.99359798865090077</v>
      </c>
      <c r="AM91" s="112">
        <f>'[1]Calibración Agricultura-OseMOSY'!AX367/'[1]Calibración Agricultura-OseMOSY'!AX397</f>
        <v>0.99367384305686635</v>
      </c>
      <c r="AN91" s="112">
        <f>'[1]Calibración Agricultura-OseMOSY'!AY367/'[1]Calibración Agricultura-OseMOSY'!AY397</f>
        <v>0.99375158873165792</v>
      </c>
      <c r="AO91" s="112">
        <f>'[1]Calibración Agricultura-OseMOSY'!AZ367/'[1]Calibración Agricultura-OseMOSY'!AZ397</f>
        <v>0.99382486141547211</v>
      </c>
      <c r="AP91" s="112">
        <f>'[1]Calibración Agricultura-OseMOSY'!BA367/'[1]Calibración Agricultura-OseMOSY'!BA397</f>
        <v>0.99389823099663999</v>
      </c>
      <c r="AQ91" s="112">
        <f>'[1]Calibración Agricultura-OseMOSY'!BB367/'[1]Calibración Agricultura-OseMOSY'!BB397</f>
        <v>0.99397164420689899</v>
      </c>
      <c r="AR91" s="112">
        <f>'[1]Calibración Agricultura-OseMOSY'!BC367/'[1]Calibración Agricultura-OseMOSY'!BC397</f>
        <v>0.99404465007129916</v>
      </c>
      <c r="AS91" s="112">
        <f>'[1]Calibración Agricultura-OseMOSY'!BD367/'[1]Calibración Agricultura-OseMOSY'!BD397</f>
        <v>0.9941168765449715</v>
      </c>
      <c r="AT91" s="112">
        <f>'[1]Calibración Agricultura-OseMOSY'!BE367/'[1]Calibración Agricultura-OseMOSY'!BE397</f>
        <v>0.99418861786042212</v>
      </c>
      <c r="AU91" s="112">
        <f>'[1]Calibración Agricultura-OseMOSY'!BF367/'[1]Calibración Agricultura-OseMOSY'!BF397</f>
        <v>0.99425999468061199</v>
      </c>
      <c r="AV91" s="112">
        <f>'[1]Calibración Agricultura-OseMOSY'!BG367/'[1]Calibración Agricultura-OseMOSY'!BG397</f>
        <v>0.99433104087731428</v>
      </c>
      <c r="AW91" s="112">
        <f>'[1]Calibración Agricultura-OseMOSY'!BH367/'[1]Calibración Agricultura-OseMOSY'!BH397</f>
        <v>0.99440152995638365</v>
      </c>
      <c r="AX91" s="112">
        <f>'[1]Calibración Agricultura-OseMOSY'!BI367/'[1]Calibración Agricultura-OseMOSY'!BI397</f>
        <v>0.9944714758739096</v>
      </c>
      <c r="AY91" s="112">
        <f>'[1]Calibración Agricultura-OseMOSY'!BJ367/'[1]Calibración Agricultura-OseMOSY'!BJ397</f>
        <v>0.99454079829820607</v>
      </c>
      <c r="AZ91" s="112">
        <f>'[1]Calibración Agricultura-OseMOSY'!BK367/'[1]Calibración Agricultura-OseMOSY'!BK397</f>
        <v>0.99460968799946314</v>
      </c>
      <c r="BA91" s="112">
        <f>'[1]Calibración Agricultura-OseMOSY'!BL367/'[1]Calibración Agricultura-OseMOSY'!BL397</f>
        <v>0.99467810767150833</v>
      </c>
      <c r="BB91" s="112">
        <f>'[1]Calibración Agricultura-OseMOSY'!BM367/'[1]Calibración Agricultura-OseMOSY'!BM397</f>
        <v>0.99474602685143421</v>
      </c>
      <c r="BC91" s="112"/>
      <c r="BE91" s="356"/>
      <c r="BF91" s="362"/>
      <c r="BG91" s="363"/>
    </row>
    <row r="92" spans="1:59" ht="14.45" customHeight="1">
      <c r="B92" s="357"/>
      <c r="C92" s="99" t="s">
        <v>145</v>
      </c>
      <c r="D92" s="353"/>
      <c r="E92" s="340"/>
      <c r="F92" s="112">
        <f>'[1]Calibración Agricultura-OseMOSY'!Q368/'[1]Calibración Agricultura-OseMOSY'!Q398</f>
        <v>1.0001415545783827</v>
      </c>
      <c r="G92" s="112">
        <f>'[1]Calibración Agricultura-OseMOSY'!R368/'[1]Calibración Agricultura-OseMOSY'!R398</f>
        <v>1.0000840867505132</v>
      </c>
      <c r="H92" s="112">
        <f>'[1]Calibración Agricultura-OseMOSY'!S368/'[1]Calibración Agricultura-OseMOSY'!S398</f>
        <v>1.0000501460157571</v>
      </c>
      <c r="I92" s="112">
        <f>'[1]Calibración Agricultura-OseMOSY'!T368/'[1]Calibración Agricultura-OseMOSY'!T398</f>
        <v>1.0000291790286462</v>
      </c>
      <c r="J92" s="112">
        <f>'[1]Calibración Agricultura-OseMOSY'!U368/'[1]Calibración Agricultura-OseMOSY'!U398</f>
        <v>1.0000161412897348</v>
      </c>
      <c r="K92" s="112">
        <f>'[1]Calibración Agricultura-OseMOSY'!V368/'[1]Calibración Agricultura-OseMOSY'!V398</f>
        <v>1.000009119861115</v>
      </c>
      <c r="L92" s="112">
        <f>'[1]Calibración Agricultura-OseMOSY'!W368/'[1]Calibración Agricultura-OseMOSY'!W398</f>
        <v>1.0000053509284348</v>
      </c>
      <c r="M92" s="112">
        <f>'[1]Calibración Agricultura-OseMOSY'!X368/'[1]Calibración Agricultura-OseMOSY'!X398</f>
        <v>1.0000030862559959</v>
      </c>
      <c r="N92" s="112">
        <f>'[1]Calibración Agricultura-OseMOSY'!Y368/'[1]Calibración Agricultura-OseMOSY'!Y398</f>
        <v>1.0000017615014711</v>
      </c>
      <c r="O92" s="112">
        <f>'[1]Calibración Agricultura-OseMOSY'!Z368/'[1]Calibración Agricultura-OseMOSY'!Z398</f>
        <v>1.0000010160993678</v>
      </c>
      <c r="P92" s="112">
        <f>'[1]Calibración Agricultura-OseMOSY'!AA368/'[1]Calibración Agricultura-OseMOSY'!AA398</f>
        <v>1.0000005842889215</v>
      </c>
      <c r="Q92" s="112">
        <f>'[1]Calibración Agricultura-OseMOSY'!AB368/'[1]Calibración Agricultura-OseMOSY'!AB398</f>
        <v>1.0000003419582404</v>
      </c>
      <c r="R92" s="112">
        <f>'[1]Calibración Agricultura-OseMOSY'!AC368/'[1]Calibración Agricultura-OseMOSY'!AC398</f>
        <v>1.0000001980480964</v>
      </c>
      <c r="S92" s="112">
        <f>'[1]Calibración Agricultura-OseMOSY'!AD368/'[1]Calibración Agricultura-OseMOSY'!AD398</f>
        <v>1.0000001146489161</v>
      </c>
      <c r="T92" s="112">
        <f>'[1]Calibración Agricultura-OseMOSY'!AE368/'[1]Calibración Agricultura-OseMOSY'!AE398</f>
        <v>1.0000000667535331</v>
      </c>
      <c r="U92" s="112">
        <f>'[1]Calibración Agricultura-OseMOSY'!AF368/'[1]Calibración Agricultura-OseMOSY'!AF398</f>
        <v>1.000000038707175</v>
      </c>
      <c r="V92" s="112">
        <f>'[1]Calibración Agricultura-OseMOSY'!AG368/'[1]Calibración Agricultura-OseMOSY'!AG398</f>
        <v>1.0000000224690353</v>
      </c>
      <c r="W92" s="112">
        <f>'[1]Calibración Agricultura-OseMOSY'!AH368/'[1]Calibración Agricultura-OseMOSY'!AH398</f>
        <v>1.0000000131075653</v>
      </c>
      <c r="X92" s="112">
        <f>'[1]Calibración Agricultura-OseMOSY'!AI368/'[1]Calibración Agricultura-OseMOSY'!AI398</f>
        <v>1.0000000076109186</v>
      </c>
      <c r="Y92" s="112">
        <f>'[1]Calibración Agricultura-OseMOSY'!AJ368/'[1]Calibración Agricultura-OseMOSY'!AJ398</f>
        <v>1.0000000044321036</v>
      </c>
      <c r="Z92" s="112">
        <f>'[1]Calibración Agricultura-OseMOSY'!AK368/'[1]Calibración Agricultura-OseMOSY'!AK398</f>
        <v>1.0000000025924318</v>
      </c>
      <c r="AA92" s="112">
        <f>'[1]Calibración Agricultura-OseMOSY'!AL368/'[1]Calibración Agricultura-OseMOSY'!AL398</f>
        <v>1.0000000015023449</v>
      </c>
      <c r="AB92" s="112">
        <f>'[1]Calibración Agricultura-OseMOSY'!AM368/'[1]Calibración Agricultura-OseMOSY'!AM398</f>
        <v>1.0000000008783274</v>
      </c>
      <c r="AC92" s="112">
        <f>'[1]Calibración Agricultura-OseMOSY'!AN368/'[1]Calibración Agricultura-OseMOSY'!AN398</f>
        <v>1.0000000005092244</v>
      </c>
      <c r="AD92" s="112">
        <f>'[1]Calibración Agricultura-OseMOSY'!AO368/'[1]Calibración Agricultura-OseMOSY'!AO398</f>
        <v>1.0000000002987224</v>
      </c>
      <c r="AE92" s="112">
        <f>'[1]Calibración Agricultura-OseMOSY'!AP368/'[1]Calibración Agricultura-OseMOSY'!AP398</f>
        <v>1.0000000001740625</v>
      </c>
      <c r="AF92" s="112">
        <f>'[1]Calibración Agricultura-OseMOSY'!AQ368/'[1]Calibración Agricultura-OseMOSY'!AQ398</f>
        <v>1.0000000001015441</v>
      </c>
      <c r="AG92" s="112">
        <f>'[1]Calibración Agricultura-OseMOSY'!AR368/'[1]Calibración Agricultura-OseMOSY'!AR398</f>
        <v>1.000000000059303</v>
      </c>
      <c r="AH92" s="112">
        <f>'[1]Calibración Agricultura-OseMOSY'!AS368/'[1]Calibración Agricultura-OseMOSY'!AS398</f>
        <v>1.000000000035264</v>
      </c>
      <c r="AI92" s="112">
        <f>'[1]Calibración Agricultura-OseMOSY'!AT368/'[1]Calibración Agricultura-OseMOSY'!AT398</f>
        <v>1.000000000035262</v>
      </c>
      <c r="AJ92" s="112">
        <f>'[1]Calibración Agricultura-OseMOSY'!AU368/'[1]Calibración Agricultura-OseMOSY'!AU398</f>
        <v>1.0000000000353342</v>
      </c>
      <c r="AK92" s="112">
        <f>'[1]Calibración Agricultura-OseMOSY'!AV368/'[1]Calibración Agricultura-OseMOSY'!AV398</f>
        <v>1.0000000000354177</v>
      </c>
      <c r="AL92" s="112">
        <f>'[1]Calibración Agricultura-OseMOSY'!AW368/'[1]Calibración Agricultura-OseMOSY'!AW398</f>
        <v>1.0000000000354925</v>
      </c>
      <c r="AM92" s="112">
        <f>'[1]Calibración Agricultura-OseMOSY'!AX368/'[1]Calibración Agricultura-OseMOSY'!AX398</f>
        <v>1.0000000000355727</v>
      </c>
      <c r="AN92" s="112">
        <f>'[1]Calibración Agricultura-OseMOSY'!AY368/'[1]Calibración Agricultura-OseMOSY'!AY398</f>
        <v>1.0000000000356473</v>
      </c>
      <c r="AO92" s="112">
        <f>'[1]Calibración Agricultura-OseMOSY'!AZ368/'[1]Calibración Agricultura-OseMOSY'!AZ398</f>
        <v>1.0000000000357523</v>
      </c>
      <c r="AP92" s="112">
        <f>'[1]Calibración Agricultura-OseMOSY'!BA368/'[1]Calibración Agricultura-OseMOSY'!BA398</f>
        <v>1.000000000035862</v>
      </c>
      <c r="AQ92" s="112">
        <f>'[1]Calibración Agricultura-OseMOSY'!BB368/'[1]Calibración Agricultura-OseMOSY'!BB398</f>
        <v>1.000000000035977</v>
      </c>
      <c r="AR92" s="112">
        <f>'[1]Calibración Agricultura-OseMOSY'!BC368/'[1]Calibración Agricultura-OseMOSY'!BC398</f>
        <v>1.0000000000360993</v>
      </c>
      <c r="AS92" s="112">
        <f>'[1]Calibración Agricultura-OseMOSY'!BD368/'[1]Calibración Agricultura-OseMOSY'!BD398</f>
        <v>1.0000000000362317</v>
      </c>
      <c r="AT92" s="112">
        <f>'[1]Calibración Agricultura-OseMOSY'!BE368/'[1]Calibración Agricultura-OseMOSY'!BE398</f>
        <v>1.0000000000363725</v>
      </c>
      <c r="AU92" s="112">
        <f>'[1]Calibración Agricultura-OseMOSY'!BF368/'[1]Calibración Agricultura-OseMOSY'!BF398</f>
        <v>1.0000000000365206</v>
      </c>
      <c r="AV92" s="112">
        <f>'[1]Calibración Agricultura-OseMOSY'!BG368/'[1]Calibración Agricultura-OseMOSY'!BG398</f>
        <v>1.000000000036676</v>
      </c>
      <c r="AW92" s="112">
        <f>'[1]Calibración Agricultura-OseMOSY'!BH368/'[1]Calibración Agricultura-OseMOSY'!BH398</f>
        <v>1.0000000000368405</v>
      </c>
      <c r="AX92" s="112">
        <f>'[1]Calibración Agricultura-OseMOSY'!BI368/'[1]Calibración Agricultura-OseMOSY'!BI398</f>
        <v>1.0000000000370137</v>
      </c>
      <c r="AY92" s="112">
        <f>'[1]Calibración Agricultura-OseMOSY'!BJ368/'[1]Calibración Agricultura-OseMOSY'!BJ398</f>
        <v>1.0000000000371967</v>
      </c>
      <c r="AZ92" s="112">
        <f>'[1]Calibración Agricultura-OseMOSY'!BK368/'[1]Calibración Agricultura-OseMOSY'!BK398</f>
        <v>1.0000000000373881</v>
      </c>
      <c r="BA92" s="112">
        <f>'[1]Calibración Agricultura-OseMOSY'!BL368/'[1]Calibración Agricultura-OseMOSY'!BL398</f>
        <v>1.0000000000375879</v>
      </c>
      <c r="BB92" s="112">
        <f>'[1]Calibración Agricultura-OseMOSY'!BM368/'[1]Calibración Agricultura-OseMOSY'!BM398</f>
        <v>1.0000000000377971</v>
      </c>
      <c r="BC92" s="112"/>
      <c r="BE92" s="356"/>
      <c r="BF92" s="362"/>
      <c r="BG92" s="363"/>
    </row>
    <row r="93" spans="1:59" ht="14.45" customHeight="1">
      <c r="A93" s="106" t="s">
        <v>131</v>
      </c>
      <c r="B93" s="106"/>
      <c r="C93" s="124" t="s">
        <v>146</v>
      </c>
      <c r="D93" s="340"/>
      <c r="E93" s="340"/>
      <c r="F93" s="112"/>
      <c r="G93" s="112"/>
      <c r="H93" s="112"/>
      <c r="I93" s="112"/>
      <c r="J93" s="112"/>
      <c r="K93" s="112"/>
      <c r="L93" s="112"/>
      <c r="M93" s="112"/>
      <c r="N93" s="112"/>
      <c r="O93" s="112"/>
      <c r="P93" s="112"/>
      <c r="Q93" s="112"/>
      <c r="R93" s="112"/>
      <c r="S93" s="112"/>
      <c r="T93" s="112"/>
      <c r="U93" s="112"/>
      <c r="V93" s="112"/>
      <c r="W93" s="112"/>
      <c r="X93" s="112"/>
      <c r="Y93" s="112"/>
      <c r="Z93" s="112"/>
      <c r="AA93" s="112"/>
      <c r="AB93" s="112"/>
      <c r="AC93" s="112"/>
      <c r="AD93" s="112"/>
      <c r="AE93" s="112"/>
      <c r="AF93" s="112"/>
      <c r="AG93" s="112"/>
      <c r="AH93" s="112"/>
      <c r="AI93" s="112"/>
      <c r="AJ93" s="112"/>
      <c r="AK93" s="112"/>
      <c r="AL93" s="112"/>
      <c r="AM93" s="112"/>
      <c r="AN93" s="112"/>
      <c r="AO93" s="112"/>
      <c r="AP93" s="112"/>
      <c r="AQ93" s="112"/>
      <c r="AR93" s="112"/>
      <c r="AS93" s="112"/>
      <c r="AT93" s="112"/>
      <c r="AU93" s="112"/>
      <c r="AV93" s="112"/>
      <c r="AW93" s="112"/>
      <c r="AX93" s="112"/>
      <c r="AY93" s="112"/>
      <c r="AZ93" s="112"/>
      <c r="BA93" s="112"/>
      <c r="BB93" s="112"/>
      <c r="BC93" s="112"/>
      <c r="BE93" s="356"/>
      <c r="BF93" s="362"/>
      <c r="BG93" s="363"/>
    </row>
    <row r="94" spans="1:59" ht="14.45" customHeight="1">
      <c r="B94" s="357" t="s">
        <v>147</v>
      </c>
      <c r="C94" s="99" t="s">
        <v>148</v>
      </c>
      <c r="D94" s="353" t="s">
        <v>69</v>
      </c>
      <c r="E94" s="340"/>
      <c r="F94" s="112">
        <f>'[1]Calibración Agricultura-OseMOSY'!Q392/'[1]Calibración Agricultura-OseMOSY'!Q397</f>
        <v>9.1779632472625411E-3</v>
      </c>
      <c r="G94" s="112">
        <f>'[1]Calibración Agricultura-OseMOSY'!R392/'[1]Calibración Agricultura-OseMOSY'!R397</f>
        <v>9.0524201518644414E-3</v>
      </c>
      <c r="H94" s="112">
        <f>'[1]Calibración Agricultura-OseMOSY'!S392/'[1]Calibración Agricultura-OseMOSY'!S397</f>
        <v>8.9513854115986519E-3</v>
      </c>
      <c r="I94" s="112">
        <f>'[1]Calibración Agricultura-OseMOSY'!T392/'[1]Calibración Agricultura-OseMOSY'!T397</f>
        <v>8.882819219721361E-3</v>
      </c>
      <c r="J94" s="112">
        <f>'[1]Calibración Agricultura-OseMOSY'!U392/'[1]Calibración Agricultura-OseMOSY'!U397</f>
        <v>8.7368874847254113E-3</v>
      </c>
      <c r="K94" s="112">
        <f>'[1]Calibración Agricultura-OseMOSY'!V392/'[1]Calibración Agricultura-OseMOSY'!V397</f>
        <v>8.6185053584280583E-3</v>
      </c>
      <c r="L94" s="112">
        <f>'[1]Calibración Agricultura-OseMOSY'!W392/'[1]Calibración Agricultura-OseMOSY'!W397</f>
        <v>8.5524814470176024E-3</v>
      </c>
      <c r="M94" s="112">
        <f>'[1]Calibración Agricultura-OseMOSY'!X392/'[1]Calibración Agricultura-OseMOSY'!X397</f>
        <v>8.4688993287925281E-3</v>
      </c>
      <c r="N94" s="112">
        <f>'[1]Calibración Agricultura-OseMOSY'!Y392/'[1]Calibración Agricultura-OseMOSY'!Y397</f>
        <v>8.3200201525757637E-3</v>
      </c>
      <c r="O94" s="112">
        <f>'[1]Calibración Agricultura-OseMOSY'!Z392/'[1]Calibración Agricultura-OseMOSY'!Z397</f>
        <v>8.2264760024295201E-3</v>
      </c>
      <c r="P94" s="112">
        <f>'[1]Calibración Agricultura-OseMOSY'!AA392/'[1]Calibración Agricultura-OseMOSY'!AA397</f>
        <v>8.0980108099074997E-3</v>
      </c>
      <c r="Q94" s="112">
        <f>'[1]Calibración Agricultura-OseMOSY'!AB392/'[1]Calibración Agricultura-OseMOSY'!AB397</f>
        <v>8.0094205477236769E-3</v>
      </c>
      <c r="R94" s="112">
        <f>'[1]Calibración Agricultura-OseMOSY'!AC392/'[1]Calibración Agricultura-OseMOSY'!AC397</f>
        <v>7.9193670884653566E-3</v>
      </c>
      <c r="S94" s="112">
        <f>'[1]Calibración Agricultura-OseMOSY'!AD392/'[1]Calibración Agricultura-OseMOSY'!AD397</f>
        <v>7.8134155836152679E-3</v>
      </c>
      <c r="T94" s="112">
        <f>'[1]Calibración Agricultura-OseMOSY'!AE392/'[1]Calibración Agricultura-OseMOSY'!AE397</f>
        <v>7.7276562280248267E-3</v>
      </c>
      <c r="U94" s="112">
        <f>'[1]Calibración Agricultura-OseMOSY'!AF392/'[1]Calibración Agricultura-OseMOSY'!AF397</f>
        <v>7.6348917901308171E-3</v>
      </c>
      <c r="V94" s="112">
        <f>'[1]Calibración Agricultura-OseMOSY'!AG392/'[1]Calibración Agricultura-OseMOSY'!AG397</f>
        <v>7.5277850376246737E-3</v>
      </c>
      <c r="W94" s="112">
        <f>'[1]Calibración Agricultura-OseMOSY'!AH392/'[1]Calibración Agricultura-OseMOSY'!AH397</f>
        <v>7.43776509062072E-3</v>
      </c>
      <c r="X94" s="112">
        <f>'[1]Calibración Agricultura-OseMOSY'!AI392/'[1]Calibración Agricultura-OseMOSY'!AI397</f>
        <v>7.3456841760257824E-3</v>
      </c>
      <c r="Y94" s="112">
        <f>'[1]Calibración Agricultura-OseMOSY'!AJ392/'[1]Calibración Agricultura-OseMOSY'!AJ397</f>
        <v>7.2563075317314037E-3</v>
      </c>
      <c r="Z94" s="112">
        <f>'[1]Calibración Agricultura-OseMOSY'!AK392/'[1]Calibración Agricultura-OseMOSY'!AK397</f>
        <v>7.19927617575521E-3</v>
      </c>
      <c r="AA94" s="112">
        <f>'[1]Calibración Agricultura-OseMOSY'!AL392/'[1]Calibración Agricultura-OseMOSY'!AL397</f>
        <v>7.1098023178703005E-3</v>
      </c>
      <c r="AB94" s="112">
        <f>'[1]Calibración Agricultura-OseMOSY'!AM392/'[1]Calibración Agricultura-OseMOSY'!AM397</f>
        <v>7.04206530284111E-3</v>
      </c>
      <c r="AC94" s="112">
        <f>'[1]Calibración Agricultura-OseMOSY'!AN392/'[1]Calibración Agricultura-OseMOSY'!AN397</f>
        <v>6.9439514274450683E-3</v>
      </c>
      <c r="AD94" s="112">
        <f>'[1]Calibración Agricultura-OseMOSY'!AO392/'[1]Calibración Agricultura-OseMOSY'!AO397</f>
        <v>6.8747345381203291E-3</v>
      </c>
      <c r="AE94" s="112">
        <f>'[1]Calibración Agricultura-OseMOSY'!AP392/'[1]Calibración Agricultura-OseMOSY'!AP397</f>
        <v>6.807613198738992E-3</v>
      </c>
      <c r="AF94" s="112">
        <f>'[1]Calibración Agricultura-OseMOSY'!AQ392/'[1]Calibración Agricultura-OseMOSY'!AQ397</f>
        <v>6.7369832303204322E-3</v>
      </c>
      <c r="AG94" s="112">
        <f>'[1]Calibración Agricultura-OseMOSY'!AR392/'[1]Calibración Agricultura-OseMOSY'!AR397</f>
        <v>6.6664385298640869E-3</v>
      </c>
      <c r="AH94" s="112">
        <f>'[1]Calibración Agricultura-OseMOSY'!AS392/'[1]Calibración Agricultura-OseMOSY'!AS397</f>
        <v>6.7130983328971714E-3</v>
      </c>
      <c r="AI94" s="112">
        <f>'[1]Calibración Agricultura-OseMOSY'!AT392/'[1]Calibración Agricultura-OseMOSY'!AT397</f>
        <v>6.6256715551759856E-3</v>
      </c>
      <c r="AJ94" s="112">
        <f>'[1]Calibración Agricultura-OseMOSY'!AU392/'[1]Calibración Agricultura-OseMOSY'!AU397</f>
        <v>6.551309105015949E-3</v>
      </c>
      <c r="AK94" s="112">
        <f>'[1]Calibración Agricultura-OseMOSY'!AV392/'[1]Calibración Agricultura-OseMOSY'!AV397</f>
        <v>6.4779272519110793E-3</v>
      </c>
      <c r="AL94" s="112">
        <f>'[1]Calibración Agricultura-OseMOSY'!AW392/'[1]Calibración Agricultura-OseMOSY'!AW397</f>
        <v>6.4020113490991497E-3</v>
      </c>
      <c r="AM94" s="112">
        <f>'[1]Calibración Agricultura-OseMOSY'!AX392/'[1]Calibración Agricultura-OseMOSY'!AX397</f>
        <v>6.3261569431337095E-3</v>
      </c>
      <c r="AN94" s="112">
        <f>'[1]Calibración Agricultura-OseMOSY'!AY392/'[1]Calibración Agricultura-OseMOSY'!AY397</f>
        <v>6.24841126834208E-3</v>
      </c>
      <c r="AO94" s="112">
        <f>'[1]Calibración Agricultura-OseMOSY'!AZ392/'[1]Calibración Agricultura-OseMOSY'!AZ397</f>
        <v>6.1751385845279505E-3</v>
      </c>
      <c r="AP94" s="112">
        <f>'[1]Calibración Agricultura-OseMOSY'!BA392/'[1]Calibración Agricultura-OseMOSY'!BA397</f>
        <v>6.1017690033600032E-3</v>
      </c>
      <c r="AQ94" s="112">
        <f>'[1]Calibración Agricultura-OseMOSY'!BB392/'[1]Calibración Agricultura-OseMOSY'!BB397</f>
        <v>6.0283557931010397E-3</v>
      </c>
      <c r="AR94" s="112">
        <f>'[1]Calibración Agricultura-OseMOSY'!BC392/'[1]Calibración Agricultura-OseMOSY'!BC397</f>
        <v>5.9553499287008154E-3</v>
      </c>
      <c r="AS94" s="112">
        <f>'[1]Calibración Agricultura-OseMOSY'!BD392/'[1]Calibración Agricultura-OseMOSY'!BD397</f>
        <v>5.8831234550285536E-3</v>
      </c>
      <c r="AT94" s="112">
        <f>'[1]Calibración Agricultura-OseMOSY'!BE392/'[1]Calibración Agricultura-OseMOSY'!BE397</f>
        <v>5.8113821395778323E-3</v>
      </c>
      <c r="AU94" s="112">
        <f>'[1]Calibración Agricultura-OseMOSY'!BF392/'[1]Calibración Agricultura-OseMOSY'!BF397</f>
        <v>5.7400053193880562E-3</v>
      </c>
      <c r="AV94" s="112">
        <f>'[1]Calibración Agricultura-OseMOSY'!BG392/'[1]Calibración Agricultura-OseMOSY'!BG397</f>
        <v>5.6689591226857568E-3</v>
      </c>
      <c r="AW94" s="112">
        <f>'[1]Calibración Agricultura-OseMOSY'!BH392/'[1]Calibración Agricultura-OseMOSY'!BH397</f>
        <v>5.5984700436164268E-3</v>
      </c>
      <c r="AX94" s="112">
        <f>'[1]Calibración Agricultura-OseMOSY'!BI392/'[1]Calibración Agricultura-OseMOSY'!BI397</f>
        <v>5.5285241260904878E-3</v>
      </c>
      <c r="AY94" s="112">
        <f>'[1]Calibración Agricultura-OseMOSY'!BJ392/'[1]Calibración Agricultura-OseMOSY'!BJ397</f>
        <v>5.4592017017940008E-3</v>
      </c>
      <c r="AZ94" s="112">
        <f>'[1]Calibración Agricultura-OseMOSY'!BK392/'[1]Calibración Agricultura-OseMOSY'!BK397</f>
        <v>5.3903120005367776E-3</v>
      </c>
      <c r="BA94" s="112">
        <f>'[1]Calibración Agricultura-OseMOSY'!BL392/'[1]Calibración Agricultura-OseMOSY'!BL397</f>
        <v>5.321892328491621E-3</v>
      </c>
      <c r="BB94" s="112">
        <f>'[1]Calibración Agricultura-OseMOSY'!BM392/'[1]Calibración Agricultura-OseMOSY'!BM397</f>
        <v>5.2539731485657147E-3</v>
      </c>
      <c r="BC94" s="112"/>
      <c r="BE94" s="356"/>
      <c r="BF94" s="362"/>
      <c r="BG94" s="363"/>
    </row>
    <row r="95" spans="1:59" ht="14.45" customHeight="1">
      <c r="B95" s="357"/>
      <c r="C95" s="99" t="s">
        <v>149</v>
      </c>
      <c r="D95" s="353"/>
      <c r="E95" s="340"/>
      <c r="F95" s="112">
        <f>'[1]Calibración Agricultura-OseMOSY'!Q393/'[1]Calibración Agricultura-OseMOSY'!Q398</f>
        <v>0</v>
      </c>
      <c r="G95" s="112">
        <f>'[1]Calibración Agricultura-OseMOSY'!R393/'[1]Calibración Agricultura-OseMOSY'!R398</f>
        <v>0</v>
      </c>
      <c r="H95" s="112">
        <f>'[1]Calibración Agricultura-OseMOSY'!S393/'[1]Calibración Agricultura-OseMOSY'!S398</f>
        <v>0</v>
      </c>
      <c r="I95" s="112">
        <f>'[1]Calibración Agricultura-OseMOSY'!T393/'[1]Calibración Agricultura-OseMOSY'!T398</f>
        <v>0</v>
      </c>
      <c r="J95" s="112">
        <f>'[1]Calibración Agricultura-OseMOSY'!U393/'[1]Calibración Agricultura-OseMOSY'!U398</f>
        <v>0</v>
      </c>
      <c r="K95" s="112">
        <f>'[1]Calibración Agricultura-OseMOSY'!V393/'[1]Calibración Agricultura-OseMOSY'!V398</f>
        <v>0</v>
      </c>
      <c r="L95" s="112">
        <f>'[1]Calibración Agricultura-OseMOSY'!W393/'[1]Calibración Agricultura-OseMOSY'!W398</f>
        <v>0</v>
      </c>
      <c r="M95" s="112">
        <f>'[1]Calibración Agricultura-OseMOSY'!X393/'[1]Calibración Agricultura-OseMOSY'!X398</f>
        <v>0</v>
      </c>
      <c r="N95" s="112">
        <f>'[1]Calibración Agricultura-OseMOSY'!Y393/'[1]Calibración Agricultura-OseMOSY'!Y398</f>
        <v>0</v>
      </c>
      <c r="O95" s="112">
        <f>'[1]Calibración Agricultura-OseMOSY'!Z393/'[1]Calibración Agricultura-OseMOSY'!Z398</f>
        <v>0</v>
      </c>
      <c r="P95" s="112">
        <f>'[1]Calibración Agricultura-OseMOSY'!AA393/'[1]Calibración Agricultura-OseMOSY'!AA398</f>
        <v>0</v>
      </c>
      <c r="Q95" s="112">
        <f>'[1]Calibración Agricultura-OseMOSY'!AB393/'[1]Calibración Agricultura-OseMOSY'!AB398</f>
        <v>0</v>
      </c>
      <c r="R95" s="112">
        <f>'[1]Calibración Agricultura-OseMOSY'!AC393/'[1]Calibración Agricultura-OseMOSY'!AC398</f>
        <v>0</v>
      </c>
      <c r="S95" s="112">
        <f>'[1]Calibración Agricultura-OseMOSY'!AD393/'[1]Calibración Agricultura-OseMOSY'!AD398</f>
        <v>0</v>
      </c>
      <c r="T95" s="112">
        <f>'[1]Calibración Agricultura-OseMOSY'!AE393/'[1]Calibración Agricultura-OseMOSY'!AE398</f>
        <v>0</v>
      </c>
      <c r="U95" s="112">
        <f>'[1]Calibración Agricultura-OseMOSY'!AF393/'[1]Calibración Agricultura-OseMOSY'!AF398</f>
        <v>0</v>
      </c>
      <c r="V95" s="112">
        <f>'[1]Calibración Agricultura-OseMOSY'!AG393/'[1]Calibración Agricultura-OseMOSY'!AG398</f>
        <v>0</v>
      </c>
      <c r="W95" s="112">
        <f>'[1]Calibración Agricultura-OseMOSY'!AH393/'[1]Calibración Agricultura-OseMOSY'!AH398</f>
        <v>0</v>
      </c>
      <c r="X95" s="112">
        <f>'[1]Calibración Agricultura-OseMOSY'!AI393/'[1]Calibración Agricultura-OseMOSY'!AI398</f>
        <v>0</v>
      </c>
      <c r="Y95" s="112">
        <f>'[1]Calibración Agricultura-OseMOSY'!AJ393/'[1]Calibración Agricultura-OseMOSY'!AJ398</f>
        <v>0</v>
      </c>
      <c r="Z95" s="112">
        <f>'[1]Calibración Agricultura-OseMOSY'!AK393/'[1]Calibración Agricultura-OseMOSY'!AK398</f>
        <v>0</v>
      </c>
      <c r="AA95" s="112">
        <f>'[1]Calibración Agricultura-OseMOSY'!AL393/'[1]Calibración Agricultura-OseMOSY'!AL398</f>
        <v>0</v>
      </c>
      <c r="AB95" s="112">
        <f>'[1]Calibración Agricultura-OseMOSY'!AM393/'[1]Calibración Agricultura-OseMOSY'!AM398</f>
        <v>0</v>
      </c>
      <c r="AC95" s="112">
        <f>'[1]Calibración Agricultura-OseMOSY'!AN393/'[1]Calibración Agricultura-OseMOSY'!AN398</f>
        <v>0</v>
      </c>
      <c r="AD95" s="112">
        <f>'[1]Calibración Agricultura-OseMOSY'!AO393/'[1]Calibración Agricultura-OseMOSY'!AO398</f>
        <v>0</v>
      </c>
      <c r="AE95" s="112">
        <f>'[1]Calibración Agricultura-OseMOSY'!AP393/'[1]Calibración Agricultura-OseMOSY'!AP398</f>
        <v>0</v>
      </c>
      <c r="AF95" s="112">
        <f>'[1]Calibración Agricultura-OseMOSY'!AQ393/'[1]Calibración Agricultura-OseMOSY'!AQ398</f>
        <v>0</v>
      </c>
      <c r="AG95" s="112">
        <f>'[1]Calibración Agricultura-OseMOSY'!AR393/'[1]Calibración Agricultura-OseMOSY'!AR398</f>
        <v>0</v>
      </c>
      <c r="AH95" s="112">
        <f>'[1]Calibración Agricultura-OseMOSY'!AS393/'[1]Calibración Agricultura-OseMOSY'!AS398</f>
        <v>0</v>
      </c>
      <c r="AI95" s="112">
        <f>'[1]Calibración Agricultura-OseMOSY'!AT393/'[1]Calibración Agricultura-OseMOSY'!AT398</f>
        <v>0</v>
      </c>
      <c r="AJ95" s="112">
        <f>'[1]Calibración Agricultura-OseMOSY'!AU393/'[1]Calibración Agricultura-OseMOSY'!AU398</f>
        <v>0</v>
      </c>
      <c r="AK95" s="112">
        <f>'[1]Calibración Agricultura-OseMOSY'!AV393/'[1]Calibración Agricultura-OseMOSY'!AV398</f>
        <v>0</v>
      </c>
      <c r="AL95" s="112">
        <f>'[1]Calibración Agricultura-OseMOSY'!AW393/'[1]Calibración Agricultura-OseMOSY'!AW398</f>
        <v>0</v>
      </c>
      <c r="AM95" s="112">
        <f>'[1]Calibración Agricultura-OseMOSY'!AX393/'[1]Calibración Agricultura-OseMOSY'!AX398</f>
        <v>0</v>
      </c>
      <c r="AN95" s="112">
        <f>'[1]Calibración Agricultura-OseMOSY'!AY393/'[1]Calibración Agricultura-OseMOSY'!AY398</f>
        <v>0</v>
      </c>
      <c r="AO95" s="112">
        <f>'[1]Calibración Agricultura-OseMOSY'!AZ393/'[1]Calibración Agricultura-OseMOSY'!AZ398</f>
        <v>0</v>
      </c>
      <c r="AP95" s="112">
        <f>'[1]Calibración Agricultura-OseMOSY'!BA393/'[1]Calibración Agricultura-OseMOSY'!BA398</f>
        <v>0</v>
      </c>
      <c r="AQ95" s="112">
        <f>'[1]Calibración Agricultura-OseMOSY'!BB393/'[1]Calibración Agricultura-OseMOSY'!BB398</f>
        <v>0</v>
      </c>
      <c r="AR95" s="112">
        <f>'[1]Calibración Agricultura-OseMOSY'!BC393/'[1]Calibración Agricultura-OseMOSY'!BC398</f>
        <v>0</v>
      </c>
      <c r="AS95" s="112">
        <f>'[1]Calibración Agricultura-OseMOSY'!BD393/'[1]Calibración Agricultura-OseMOSY'!BD398</f>
        <v>0</v>
      </c>
      <c r="AT95" s="112">
        <f>'[1]Calibración Agricultura-OseMOSY'!BE393/'[1]Calibración Agricultura-OseMOSY'!BE398</f>
        <v>0</v>
      </c>
      <c r="AU95" s="112">
        <f>'[1]Calibración Agricultura-OseMOSY'!BF393/'[1]Calibración Agricultura-OseMOSY'!BF398</f>
        <v>0</v>
      </c>
      <c r="AV95" s="112">
        <f>'[1]Calibración Agricultura-OseMOSY'!BG393/'[1]Calibración Agricultura-OseMOSY'!BG398</f>
        <v>0</v>
      </c>
      <c r="AW95" s="112">
        <f>'[1]Calibración Agricultura-OseMOSY'!BH393/'[1]Calibración Agricultura-OseMOSY'!BH398</f>
        <v>0</v>
      </c>
      <c r="AX95" s="112">
        <f>'[1]Calibración Agricultura-OseMOSY'!BI393/'[1]Calibración Agricultura-OseMOSY'!BI398</f>
        <v>0</v>
      </c>
      <c r="AY95" s="112">
        <f>'[1]Calibración Agricultura-OseMOSY'!BJ393/'[1]Calibración Agricultura-OseMOSY'!BJ398</f>
        <v>0</v>
      </c>
      <c r="AZ95" s="112">
        <f>'[1]Calibración Agricultura-OseMOSY'!BK393/'[1]Calibración Agricultura-OseMOSY'!BK398</f>
        <v>0</v>
      </c>
      <c r="BA95" s="112">
        <f>'[1]Calibración Agricultura-OseMOSY'!BL393/'[1]Calibración Agricultura-OseMOSY'!BL398</f>
        <v>0</v>
      </c>
      <c r="BB95" s="112">
        <f>'[1]Calibración Agricultura-OseMOSY'!BM393/'[1]Calibración Agricultura-OseMOSY'!BM398</f>
        <v>0</v>
      </c>
      <c r="BC95" s="112"/>
      <c r="BE95" s="356"/>
      <c r="BF95" s="362"/>
      <c r="BG95" s="363"/>
    </row>
    <row r="96" spans="1:59" ht="14.45" customHeight="1">
      <c r="A96" s="106" t="s">
        <v>131</v>
      </c>
      <c r="B96" s="106"/>
      <c r="C96" s="124" t="s">
        <v>150</v>
      </c>
      <c r="D96" s="340"/>
      <c r="E96" s="340"/>
      <c r="F96" s="112"/>
      <c r="G96" s="112"/>
      <c r="H96" s="112"/>
      <c r="I96" s="112"/>
      <c r="J96" s="112"/>
      <c r="K96" s="112"/>
      <c r="L96" s="112"/>
      <c r="M96" s="112"/>
      <c r="N96" s="112"/>
      <c r="O96" s="112"/>
      <c r="P96" s="112"/>
      <c r="Q96" s="112"/>
      <c r="R96" s="112"/>
      <c r="S96" s="112"/>
      <c r="T96" s="112"/>
      <c r="U96" s="112"/>
      <c r="V96" s="112"/>
      <c r="W96" s="112"/>
      <c r="X96" s="112"/>
      <c r="Y96" s="112"/>
      <c r="Z96" s="112"/>
      <c r="AA96" s="112"/>
      <c r="AB96" s="112"/>
      <c r="AC96" s="112"/>
      <c r="AD96" s="112"/>
      <c r="AE96" s="112"/>
      <c r="AF96" s="112"/>
      <c r="AG96" s="112"/>
      <c r="AH96" s="112"/>
      <c r="AI96" s="112"/>
      <c r="AJ96" s="112"/>
      <c r="AK96" s="112"/>
      <c r="AL96" s="112"/>
      <c r="AM96" s="112"/>
      <c r="AN96" s="112"/>
      <c r="AO96" s="112"/>
      <c r="AP96" s="112"/>
      <c r="AQ96" s="112"/>
      <c r="AR96" s="112"/>
      <c r="AS96" s="112"/>
      <c r="AT96" s="112"/>
      <c r="AU96" s="112"/>
      <c r="AV96" s="112"/>
      <c r="AW96" s="112"/>
      <c r="AX96" s="112"/>
      <c r="AY96" s="112"/>
      <c r="AZ96" s="112"/>
      <c r="BA96" s="112"/>
      <c r="BB96" s="112"/>
      <c r="BC96" s="112"/>
      <c r="BE96" s="356"/>
      <c r="BF96" s="364"/>
      <c r="BG96" s="365"/>
    </row>
    <row r="97" spans="1:59" ht="14.45" customHeight="1">
      <c r="A97" s="106"/>
      <c r="B97" s="106"/>
      <c r="C97" s="99" t="s">
        <v>151</v>
      </c>
      <c r="D97" s="340" t="s">
        <v>69</v>
      </c>
      <c r="F97" s="112">
        <v>0</v>
      </c>
      <c r="G97" s="112">
        <v>0</v>
      </c>
      <c r="H97" s="112">
        <v>0</v>
      </c>
      <c r="I97" s="112">
        <v>0</v>
      </c>
      <c r="J97" s="112">
        <v>0</v>
      </c>
      <c r="K97" s="112">
        <v>0</v>
      </c>
      <c r="L97" s="112">
        <v>0</v>
      </c>
      <c r="M97" s="112">
        <v>0</v>
      </c>
      <c r="N97" s="112">
        <v>0</v>
      </c>
      <c r="O97" s="112">
        <v>0</v>
      </c>
      <c r="P97" s="112">
        <v>0</v>
      </c>
      <c r="Q97" s="112">
        <v>0</v>
      </c>
      <c r="R97" s="112">
        <v>0</v>
      </c>
      <c r="S97" s="112">
        <v>0.05</v>
      </c>
      <c r="T97" s="112">
        <f t="shared" ref="T97:BB97" si="209">S97+$BF97</f>
        <v>0.1</v>
      </c>
      <c r="U97" s="112">
        <f t="shared" si="209"/>
        <v>0.15000000000000002</v>
      </c>
      <c r="V97" s="112">
        <f t="shared" si="209"/>
        <v>0.2</v>
      </c>
      <c r="W97" s="112">
        <f t="shared" si="209"/>
        <v>0.25</v>
      </c>
      <c r="X97" s="112">
        <f t="shared" si="209"/>
        <v>0.3</v>
      </c>
      <c r="Y97" s="112">
        <f t="shared" si="209"/>
        <v>0.35</v>
      </c>
      <c r="Z97" s="112">
        <f t="shared" si="209"/>
        <v>0.39999999999999997</v>
      </c>
      <c r="AA97" s="112">
        <f t="shared" si="209"/>
        <v>0.44999999999999996</v>
      </c>
      <c r="AB97" s="112">
        <f t="shared" si="209"/>
        <v>0.49999999999999994</v>
      </c>
      <c r="AC97" s="112">
        <f t="shared" si="209"/>
        <v>0.54999999999999993</v>
      </c>
      <c r="AD97" s="112">
        <f t="shared" si="209"/>
        <v>0.6</v>
      </c>
      <c r="AE97" s="112">
        <f t="shared" si="209"/>
        <v>0.65</v>
      </c>
      <c r="AF97" s="112">
        <f t="shared" si="209"/>
        <v>0.70000000000000007</v>
      </c>
      <c r="AG97" s="112">
        <f t="shared" si="209"/>
        <v>0.75000000000000011</v>
      </c>
      <c r="AH97" s="112">
        <f t="shared" si="209"/>
        <v>0.80000000000000016</v>
      </c>
      <c r="AI97" s="112">
        <f t="shared" si="209"/>
        <v>0.8500000000000002</v>
      </c>
      <c r="AJ97" s="112">
        <f t="shared" si="209"/>
        <v>0.90000000000000024</v>
      </c>
      <c r="AK97" s="112">
        <f t="shared" si="209"/>
        <v>0.95000000000000029</v>
      </c>
      <c r="AL97" s="112">
        <f t="shared" si="209"/>
        <v>1.0000000000000002</v>
      </c>
      <c r="AM97" s="112">
        <f t="shared" si="209"/>
        <v>1.0500000000000003</v>
      </c>
      <c r="AN97" s="112">
        <f t="shared" si="209"/>
        <v>1.1000000000000003</v>
      </c>
      <c r="AO97" s="112">
        <f t="shared" si="209"/>
        <v>1.1500000000000004</v>
      </c>
      <c r="AP97" s="112">
        <f t="shared" si="209"/>
        <v>1.2000000000000004</v>
      </c>
      <c r="AQ97" s="112">
        <f t="shared" si="209"/>
        <v>1.2500000000000004</v>
      </c>
      <c r="AR97" s="112">
        <f t="shared" si="209"/>
        <v>1.3000000000000005</v>
      </c>
      <c r="AS97" s="112">
        <f t="shared" si="209"/>
        <v>1.3500000000000005</v>
      </c>
      <c r="AT97" s="112">
        <f t="shared" si="209"/>
        <v>1.4000000000000006</v>
      </c>
      <c r="AU97" s="112">
        <f t="shared" si="209"/>
        <v>1.4500000000000006</v>
      </c>
      <c r="AV97" s="112">
        <f t="shared" si="209"/>
        <v>1.5000000000000007</v>
      </c>
      <c r="AW97" s="112">
        <f t="shared" si="209"/>
        <v>1.5500000000000007</v>
      </c>
      <c r="AX97" s="112">
        <f t="shared" si="209"/>
        <v>1.6000000000000008</v>
      </c>
      <c r="AY97" s="112">
        <f t="shared" si="209"/>
        <v>1.6500000000000008</v>
      </c>
      <c r="AZ97" s="112">
        <f t="shared" si="209"/>
        <v>1.7000000000000008</v>
      </c>
      <c r="BA97" s="112">
        <f t="shared" si="209"/>
        <v>1.7500000000000009</v>
      </c>
      <c r="BB97" s="112">
        <f t="shared" si="209"/>
        <v>1.8000000000000009</v>
      </c>
      <c r="BC97" s="112"/>
      <c r="BE97" s="356"/>
      <c r="BF97" s="343">
        <v>0.05</v>
      </c>
      <c r="BG97" s="130" t="s">
        <v>75</v>
      </c>
    </row>
    <row r="98" spans="1:59" ht="14.45" customHeight="1">
      <c r="C98" s="99" t="s">
        <v>152</v>
      </c>
      <c r="D98" s="340" t="s">
        <v>69</v>
      </c>
      <c r="E98" s="340"/>
      <c r="F98" s="112">
        <v>0</v>
      </c>
      <c r="G98" s="112">
        <v>0</v>
      </c>
      <c r="H98" s="112">
        <v>0</v>
      </c>
      <c r="I98" s="112">
        <v>0</v>
      </c>
      <c r="J98" s="112">
        <v>0</v>
      </c>
      <c r="K98" s="112">
        <v>0</v>
      </c>
      <c r="L98" s="112">
        <v>0</v>
      </c>
      <c r="M98" s="112">
        <v>0</v>
      </c>
      <c r="N98" s="112">
        <v>0</v>
      </c>
      <c r="O98" s="112">
        <v>0</v>
      </c>
      <c r="P98" s="112">
        <v>0</v>
      </c>
      <c r="Q98" s="112">
        <v>0</v>
      </c>
      <c r="R98" s="112">
        <v>0</v>
      </c>
      <c r="S98" s="112">
        <v>3</v>
      </c>
      <c r="T98" s="112">
        <f t="shared" si="208"/>
        <v>6</v>
      </c>
      <c r="U98" s="112">
        <f t="shared" si="208"/>
        <v>9</v>
      </c>
      <c r="V98" s="112">
        <f t="shared" si="208"/>
        <v>12</v>
      </c>
      <c r="W98" s="112">
        <f t="shared" si="208"/>
        <v>15</v>
      </c>
      <c r="X98" s="112">
        <f t="shared" si="208"/>
        <v>18</v>
      </c>
      <c r="Y98" s="112">
        <f t="shared" si="208"/>
        <v>21</v>
      </c>
      <c r="Z98" s="112">
        <f t="shared" si="208"/>
        <v>24</v>
      </c>
      <c r="AA98" s="112">
        <f t="shared" si="208"/>
        <v>27</v>
      </c>
      <c r="AB98" s="112">
        <f t="shared" si="208"/>
        <v>30</v>
      </c>
      <c r="AC98" s="112">
        <f t="shared" si="208"/>
        <v>33</v>
      </c>
      <c r="AD98" s="112">
        <f t="shared" si="208"/>
        <v>36</v>
      </c>
      <c r="AE98" s="112">
        <f t="shared" si="208"/>
        <v>39</v>
      </c>
      <c r="AF98" s="112">
        <f t="shared" si="208"/>
        <v>42</v>
      </c>
      <c r="AG98" s="112">
        <f t="shared" si="208"/>
        <v>45</v>
      </c>
      <c r="AH98" s="112">
        <f t="shared" si="208"/>
        <v>48</v>
      </c>
      <c r="AI98" s="112">
        <f t="shared" si="208"/>
        <v>51</v>
      </c>
      <c r="AJ98" s="112">
        <f t="shared" si="208"/>
        <v>54</v>
      </c>
      <c r="AK98" s="112">
        <f t="shared" si="208"/>
        <v>57</v>
      </c>
      <c r="AL98" s="112">
        <f t="shared" si="208"/>
        <v>60</v>
      </c>
      <c r="AM98" s="112">
        <f t="shared" si="208"/>
        <v>63</v>
      </c>
      <c r="AN98" s="112">
        <f t="shared" si="208"/>
        <v>66</v>
      </c>
      <c r="AO98" s="112">
        <f t="shared" si="208"/>
        <v>69</v>
      </c>
      <c r="AP98" s="112">
        <f t="shared" si="208"/>
        <v>72</v>
      </c>
      <c r="AQ98" s="112">
        <f t="shared" si="208"/>
        <v>75</v>
      </c>
      <c r="AR98" s="112">
        <f t="shared" si="208"/>
        <v>78</v>
      </c>
      <c r="AS98" s="112">
        <f t="shared" si="208"/>
        <v>81</v>
      </c>
      <c r="AT98" s="112">
        <f t="shared" si="208"/>
        <v>84</v>
      </c>
      <c r="AU98" s="112">
        <f t="shared" si="208"/>
        <v>87</v>
      </c>
      <c r="AV98" s="112">
        <f t="shared" si="208"/>
        <v>90</v>
      </c>
      <c r="AW98" s="112">
        <f t="shared" si="208"/>
        <v>93</v>
      </c>
      <c r="AX98" s="112">
        <f t="shared" si="208"/>
        <v>96</v>
      </c>
      <c r="AY98" s="112">
        <f t="shared" si="208"/>
        <v>99</v>
      </c>
      <c r="AZ98" s="112">
        <f t="shared" si="208"/>
        <v>102</v>
      </c>
      <c r="BA98" s="112">
        <f t="shared" si="208"/>
        <v>105</v>
      </c>
      <c r="BB98" s="112">
        <f t="shared" si="208"/>
        <v>108</v>
      </c>
      <c r="BC98" s="112"/>
      <c r="BE98" s="356"/>
      <c r="BF98" s="343">
        <v>3</v>
      </c>
      <c r="BG98" s="130" t="s">
        <v>75</v>
      </c>
    </row>
    <row r="100" spans="1:59" ht="15" customHeight="1">
      <c r="F100" s="112"/>
    </row>
    <row r="103" spans="1:59">
      <c r="D103" s="121"/>
      <c r="E103" s="121"/>
    </row>
    <row r="106" spans="1:59">
      <c r="A106" s="121"/>
      <c r="B106" s="121"/>
    </row>
    <row r="107" spans="1:59">
      <c r="A107" s="121"/>
      <c r="B107" s="121"/>
    </row>
    <row r="108" spans="1:59">
      <c r="A108" s="121"/>
      <c r="B108" s="121"/>
    </row>
    <row r="109" spans="1:59">
      <c r="A109" s="121"/>
      <c r="B109" s="121"/>
    </row>
    <row r="110" spans="1:59">
      <c r="A110" s="121"/>
      <c r="B110" s="121"/>
    </row>
    <row r="111" spans="1:59">
      <c r="A111" s="121"/>
      <c r="B111" s="121"/>
    </row>
    <row r="112" spans="1:59">
      <c r="A112" s="121"/>
      <c r="B112" s="121"/>
      <c r="C112" s="121"/>
    </row>
    <row r="113" spans="1:3">
      <c r="A113" s="121"/>
      <c r="B113" s="121"/>
      <c r="C113" s="121"/>
    </row>
    <row r="114" spans="1:3">
      <c r="A114" s="121"/>
      <c r="B114" s="121"/>
      <c r="C114" s="121"/>
    </row>
    <row r="115" spans="1:3">
      <c r="A115" s="121"/>
      <c r="B115" s="121"/>
    </row>
    <row r="116" spans="1:3">
      <c r="A116" s="121"/>
      <c r="B116" s="121"/>
      <c r="C116" s="121"/>
    </row>
    <row r="117" spans="1:3">
      <c r="A117" s="121"/>
      <c r="B117" s="121"/>
      <c r="C117" s="121"/>
    </row>
    <row r="118" spans="1:3">
      <c r="A118" s="121"/>
      <c r="B118" s="121"/>
    </row>
    <row r="119" spans="1:3">
      <c r="A119" s="121"/>
      <c r="B119" s="121"/>
    </row>
    <row r="125" spans="1:3">
      <c r="C125" s="121"/>
    </row>
    <row r="128" spans="1:3">
      <c r="C128" s="121"/>
    </row>
    <row r="129" spans="3:3">
      <c r="C129" s="121"/>
    </row>
    <row r="130" spans="3:3">
      <c r="C130" s="121"/>
    </row>
    <row r="131" spans="3:3"/>
  </sheetData>
  <mergeCells count="18">
    <mergeCell ref="BE80:BE98"/>
    <mergeCell ref="BF81:BG81"/>
    <mergeCell ref="BF84:BG84"/>
    <mergeCell ref="BF87:BG87"/>
    <mergeCell ref="BF90:BG96"/>
    <mergeCell ref="B91:B92"/>
    <mergeCell ref="D91:D92"/>
    <mergeCell ref="B94:B95"/>
    <mergeCell ref="D94:D95"/>
    <mergeCell ref="B64:B78"/>
    <mergeCell ref="D64:D78"/>
    <mergeCell ref="B88:B89"/>
    <mergeCell ref="B32:B46"/>
    <mergeCell ref="D32:D46"/>
    <mergeCell ref="BJ2:BM2"/>
    <mergeCell ref="B48:B62"/>
    <mergeCell ref="D48:D62"/>
    <mergeCell ref="BE26:BE46"/>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3A404-6553-453F-94DA-89B9D49352F2}">
  <sheetPr>
    <tabColor theme="9" tint="0.79998168889431442"/>
  </sheetPr>
  <dimension ref="A1:DV253"/>
  <sheetViews>
    <sheetView zoomScale="70" zoomScaleNormal="70" workbookViewId="0">
      <pane xSplit="4" ySplit="3" topLeftCell="F4" activePane="bottomRight" state="frozen"/>
      <selection pane="bottomRight" activeCell="C19" sqref="C19"/>
      <selection pane="bottomLeft" activeCell="A4" sqref="A4"/>
      <selection pane="topRight" activeCell="E1" sqref="E1"/>
    </sheetView>
  </sheetViews>
  <sheetFormatPr defaultColWidth="8.85546875" defaultRowHeight="15" customHeight="1"/>
  <cols>
    <col min="1" max="1" width="18.28515625" style="99" bestFit="1" customWidth="1"/>
    <col min="2" max="2" width="18.28515625" style="99" hidden="1" customWidth="1"/>
    <col min="3" max="3" width="77.5703125" style="99" bestFit="1" customWidth="1"/>
    <col min="4" max="4" width="24.140625" style="131" bestFit="1" customWidth="1"/>
    <col min="5" max="5" width="12.28515625" style="99" hidden="1" customWidth="1"/>
    <col min="6" max="53" width="12.7109375" style="99" bestFit="1" customWidth="1"/>
    <col min="54" max="54" width="9.7109375" style="99" customWidth="1"/>
    <col min="55" max="55" width="5.85546875" style="99" customWidth="1"/>
    <col min="56" max="56" width="17.7109375" style="99" customWidth="1"/>
    <col min="57" max="57" width="30.42578125" style="99" customWidth="1"/>
    <col min="58" max="58" width="8.85546875" style="99"/>
    <col min="59" max="59" width="10.5703125" style="99" bestFit="1" customWidth="1"/>
    <col min="60" max="91" width="8.85546875" style="99"/>
    <col min="92" max="92" width="44.28515625" style="99" customWidth="1"/>
    <col min="93" max="111" width="8.85546875" style="99"/>
  </cols>
  <sheetData>
    <row r="1" spans="1:126" ht="14.45">
      <c r="A1" s="99" t="s">
        <v>27</v>
      </c>
    </row>
    <row r="2" spans="1:126" ht="14.45">
      <c r="BE2" s="103" t="s">
        <v>28</v>
      </c>
    </row>
    <row r="3" spans="1:126" ht="14.45">
      <c r="A3" s="104" t="s">
        <v>30</v>
      </c>
      <c r="B3" s="104"/>
      <c r="C3" s="104" t="s">
        <v>31</v>
      </c>
      <c r="D3" s="104" t="s">
        <v>32</v>
      </c>
      <c r="E3" s="104">
        <v>2021</v>
      </c>
      <c r="F3" s="104">
        <v>2022</v>
      </c>
      <c r="G3" s="104">
        <v>2023</v>
      </c>
      <c r="H3" s="104">
        <v>2024</v>
      </c>
      <c r="I3" s="104">
        <v>2025</v>
      </c>
      <c r="J3" s="104">
        <v>2026</v>
      </c>
      <c r="K3" s="104">
        <v>2027</v>
      </c>
      <c r="L3" s="104">
        <v>2028</v>
      </c>
      <c r="M3" s="104">
        <v>2029</v>
      </c>
      <c r="N3" s="104">
        <v>2030</v>
      </c>
      <c r="O3" s="104">
        <v>2031</v>
      </c>
      <c r="P3" s="104">
        <v>2032</v>
      </c>
      <c r="Q3" s="104">
        <v>2033</v>
      </c>
      <c r="R3" s="104">
        <v>2034</v>
      </c>
      <c r="S3" s="104">
        <v>2035</v>
      </c>
      <c r="T3" s="104">
        <v>2036</v>
      </c>
      <c r="U3" s="104">
        <v>2037</v>
      </c>
      <c r="V3" s="104">
        <v>2038</v>
      </c>
      <c r="W3" s="104">
        <v>2039</v>
      </c>
      <c r="X3" s="104">
        <v>2040</v>
      </c>
      <c r="Y3" s="104">
        <v>2041</v>
      </c>
      <c r="Z3" s="104">
        <v>2042</v>
      </c>
      <c r="AA3" s="104">
        <v>2043</v>
      </c>
      <c r="AB3" s="104">
        <v>2044</v>
      </c>
      <c r="AC3" s="104">
        <v>2045</v>
      </c>
      <c r="AD3" s="104">
        <v>2046</v>
      </c>
      <c r="AE3" s="104">
        <v>2047</v>
      </c>
      <c r="AF3" s="104">
        <v>2048</v>
      </c>
      <c r="AG3" s="104">
        <v>2049</v>
      </c>
      <c r="AH3" s="104">
        <v>2050</v>
      </c>
      <c r="AI3" s="104">
        <v>2051</v>
      </c>
      <c r="AJ3" s="104">
        <v>2052</v>
      </c>
      <c r="AK3" s="104">
        <v>2053</v>
      </c>
      <c r="AL3" s="104">
        <v>2054</v>
      </c>
      <c r="AM3" s="104">
        <v>2055</v>
      </c>
      <c r="AN3" s="104">
        <v>2056</v>
      </c>
      <c r="AO3" s="104">
        <v>2057</v>
      </c>
      <c r="AP3" s="104">
        <v>2058</v>
      </c>
      <c r="AQ3" s="104">
        <v>2059</v>
      </c>
      <c r="AR3" s="104">
        <v>2060</v>
      </c>
      <c r="AS3" s="104">
        <v>2061</v>
      </c>
      <c r="AT3" s="104">
        <v>2062</v>
      </c>
      <c r="AU3" s="104">
        <v>2063</v>
      </c>
      <c r="AV3" s="104">
        <v>2064</v>
      </c>
      <c r="AW3" s="104">
        <v>2065</v>
      </c>
      <c r="AX3" s="104">
        <v>2066</v>
      </c>
      <c r="AY3" s="104">
        <v>2067</v>
      </c>
      <c r="AZ3" s="104">
        <v>2068</v>
      </c>
      <c r="BA3" s="104">
        <v>2069</v>
      </c>
      <c r="BB3" s="104">
        <v>2070</v>
      </c>
      <c r="BC3" s="106"/>
      <c r="BE3" s="107"/>
      <c r="BF3" s="165">
        <v>2018</v>
      </c>
      <c r="BG3" s="165">
        <v>2019</v>
      </c>
      <c r="BH3" s="165">
        <v>2020</v>
      </c>
      <c r="BI3" s="165">
        <v>2021</v>
      </c>
      <c r="BJ3" s="165">
        <v>2022</v>
      </c>
      <c r="BK3" s="165">
        <v>2023</v>
      </c>
      <c r="BL3" s="165">
        <v>2024</v>
      </c>
      <c r="BM3" s="165">
        <v>2025</v>
      </c>
      <c r="BN3" s="165">
        <v>2026</v>
      </c>
      <c r="BO3" s="165">
        <v>2027</v>
      </c>
      <c r="BP3" s="165">
        <v>2028</v>
      </c>
      <c r="BQ3" s="165">
        <v>2029</v>
      </c>
      <c r="BR3" s="165">
        <v>2030</v>
      </c>
      <c r="BS3" s="165">
        <v>2031</v>
      </c>
      <c r="BT3" s="165">
        <v>2032</v>
      </c>
      <c r="BU3" s="165">
        <v>2033</v>
      </c>
      <c r="BV3" s="165">
        <v>2034</v>
      </c>
      <c r="BW3" s="165">
        <v>2035</v>
      </c>
      <c r="BX3" s="165">
        <v>2036</v>
      </c>
      <c r="BY3" s="165">
        <v>2037</v>
      </c>
      <c r="BZ3" s="165">
        <v>2038</v>
      </c>
      <c r="CA3" s="165">
        <v>2039</v>
      </c>
      <c r="CB3" s="165">
        <v>2040</v>
      </c>
      <c r="CC3" s="165">
        <v>2041</v>
      </c>
      <c r="CD3" s="165">
        <v>2042</v>
      </c>
      <c r="CE3" s="165">
        <v>2043</v>
      </c>
      <c r="CF3" s="165">
        <v>2044</v>
      </c>
      <c r="CG3" s="165">
        <v>2045</v>
      </c>
      <c r="CH3" s="165">
        <v>2046</v>
      </c>
      <c r="CI3" s="165">
        <v>2047</v>
      </c>
      <c r="CJ3" s="165">
        <v>2048</v>
      </c>
      <c r="CK3" s="166">
        <v>2049</v>
      </c>
      <c r="CL3" s="165">
        <v>2050</v>
      </c>
      <c r="CM3" s="166">
        <v>2051</v>
      </c>
      <c r="CN3" s="165">
        <v>2052</v>
      </c>
      <c r="CO3" s="166">
        <v>2053</v>
      </c>
      <c r="CP3" s="165">
        <v>2054</v>
      </c>
      <c r="CQ3" s="166">
        <v>2055</v>
      </c>
      <c r="CR3" s="165">
        <v>2056</v>
      </c>
      <c r="CS3" s="166">
        <v>2057</v>
      </c>
      <c r="CT3" s="165">
        <v>2058</v>
      </c>
      <c r="CU3" s="166">
        <v>2059</v>
      </c>
      <c r="CV3" s="165">
        <v>2060</v>
      </c>
      <c r="CW3" s="166">
        <v>2061</v>
      </c>
      <c r="CX3" s="165">
        <v>2062</v>
      </c>
      <c r="CY3" s="166">
        <v>2063</v>
      </c>
      <c r="CZ3" s="165">
        <v>2064</v>
      </c>
      <c r="DA3" s="166">
        <v>2065</v>
      </c>
      <c r="DB3" s="165">
        <v>2066</v>
      </c>
      <c r="DC3" s="166">
        <v>2067</v>
      </c>
      <c r="DD3" s="166">
        <v>2068</v>
      </c>
      <c r="DE3" s="165">
        <v>2069</v>
      </c>
      <c r="DF3" s="166">
        <v>2070</v>
      </c>
      <c r="DG3" s="165"/>
      <c r="DH3" s="73"/>
      <c r="DI3" s="73"/>
      <c r="DJ3" s="73"/>
      <c r="DK3" s="73"/>
      <c r="DL3" s="73"/>
      <c r="DM3" s="73"/>
      <c r="DN3" s="73"/>
      <c r="DO3" s="73"/>
      <c r="DP3" s="73"/>
      <c r="DQ3" s="73"/>
      <c r="DR3" s="73"/>
      <c r="DS3" s="73"/>
      <c r="DT3" s="73"/>
      <c r="DU3" s="73"/>
      <c r="DV3" s="73"/>
    </row>
    <row r="4" spans="1:126" s="245" customFormat="1" ht="14.45">
      <c r="A4" s="240" t="s">
        <v>34</v>
      </c>
      <c r="B4" s="240"/>
      <c r="C4" s="238" t="s">
        <v>35</v>
      </c>
      <c r="D4" s="246" t="s">
        <v>36</v>
      </c>
      <c r="E4" s="228"/>
      <c r="F4" s="273">
        <v>12.251703129692331</v>
      </c>
      <c r="G4" s="273">
        <v>12.197615287342019</v>
      </c>
      <c r="H4" s="273">
        <v>12.144205889240027</v>
      </c>
      <c r="I4" s="273">
        <v>12.091468089170519</v>
      </c>
      <c r="J4" s="273">
        <v>12.039395143637826</v>
      </c>
      <c r="K4" s="273">
        <v>11.987980410442972</v>
      </c>
      <c r="L4" s="273">
        <v>11.937217347284676</v>
      </c>
      <c r="M4" s="273">
        <v>11.887099510384457</v>
      </c>
      <c r="N4" s="273">
        <v>11.837620553135404</v>
      </c>
      <c r="O4" s="273">
        <v>11.788774224774237</v>
      </c>
      <c r="P4" s="273">
        <v>11.740554369076262</v>
      </c>
      <c r="Q4" s="273">
        <v>11.692954923072854</v>
      </c>
      <c r="R4" s="273">
        <v>11.645969915791069</v>
      </c>
      <c r="S4" s="273">
        <v>11.59959346701506</v>
      </c>
      <c r="T4" s="273">
        <v>11.553819786068901</v>
      </c>
      <c r="U4" s="273">
        <v>11.508643170620489</v>
      </c>
      <c r="V4" s="273">
        <v>11.464058005506187</v>
      </c>
      <c r="W4" s="273">
        <v>11.420058761575834</v>
      </c>
      <c r="X4" s="273">
        <v>11.376639994557838</v>
      </c>
      <c r="Y4" s="273">
        <v>11.333796343943996</v>
      </c>
      <c r="Z4" s="273">
        <v>11.291522531893735</v>
      </c>
      <c r="AA4" s="273">
        <v>11.249813362157447</v>
      </c>
      <c r="AB4" s="273">
        <v>11.208663719018649</v>
      </c>
      <c r="AC4" s="273">
        <v>11.168068566254602</v>
      </c>
      <c r="AD4" s="273">
        <v>11.128022946115177</v>
      </c>
      <c r="AE4" s="273">
        <v>11.088521978319607</v>
      </c>
      <c r="AF4" s="273">
        <v>11.049560859070883</v>
      </c>
      <c r="AG4" s="273">
        <v>11.011134860087504</v>
      </c>
      <c r="AH4" s="273">
        <v>10.973239327652301</v>
      </c>
      <c r="AI4" s="273">
        <v>10.935869681678088</v>
      </c>
      <c r="AJ4" s="273">
        <v>10.899021414789868</v>
      </c>
      <c r="AK4" s="273">
        <v>10.86269009142331</v>
      </c>
      <c r="AL4" s="273">
        <v>10.826871346939305</v>
      </c>
      <c r="AM4" s="273">
        <v>10.791560886754295</v>
      </c>
      <c r="AN4" s="273">
        <v>10.756754485486182</v>
      </c>
      <c r="AO4" s="273">
        <v>10.722447986115515</v>
      </c>
      <c r="AP4" s="273">
        <v>10.688637299161817</v>
      </c>
      <c r="AQ4" s="273">
        <v>10.655318401874728</v>
      </c>
      <c r="AR4" s="273">
        <v>10.622487337439798</v>
      </c>
      <c r="AS4" s="273">
        <v>10.590140214198698</v>
      </c>
      <c r="AT4" s="273">
        <v>10.558273204883628</v>
      </c>
      <c r="AU4" s="273">
        <v>10.526882545865719</v>
      </c>
      <c r="AV4" s="273">
        <v>10.495964536417214</v>
      </c>
      <c r="AW4" s="273">
        <v>10.46551553798724</v>
      </c>
      <c r="AX4" s="273">
        <v>10.435531973490955</v>
      </c>
      <c r="AY4" s="273">
        <v>10.406010326611879</v>
      </c>
      <c r="AZ4" s="273">
        <v>10.376947141117251</v>
      </c>
      <c r="BA4" s="273">
        <v>10.348339020186174</v>
      </c>
      <c r="BB4" s="273">
        <v>10.3201826257504</v>
      </c>
      <c r="BC4" s="240"/>
      <c r="BD4" s="227"/>
      <c r="BE4" s="227"/>
      <c r="BF4" s="322"/>
      <c r="BG4" s="322"/>
      <c r="BH4" s="322"/>
      <c r="BI4" s="322"/>
      <c r="BJ4" s="322"/>
      <c r="BK4" s="322"/>
      <c r="BL4" s="322"/>
      <c r="BM4" s="322"/>
      <c r="BN4" s="322"/>
      <c r="BO4" s="322"/>
      <c r="BP4" s="322"/>
      <c r="BQ4" s="322"/>
      <c r="BR4" s="322"/>
      <c r="BS4" s="322"/>
      <c r="BT4" s="322"/>
      <c r="BU4" s="322"/>
      <c r="BV4" s="322"/>
      <c r="BW4" s="322"/>
      <c r="BX4" s="322"/>
      <c r="BY4" s="322"/>
      <c r="BZ4" s="322"/>
      <c r="CA4" s="322"/>
      <c r="CB4" s="322"/>
      <c r="CC4" s="322"/>
      <c r="CD4" s="322"/>
      <c r="CE4" s="322"/>
      <c r="CF4" s="322"/>
      <c r="CG4" s="322"/>
      <c r="CH4" s="322"/>
      <c r="CI4" s="322"/>
      <c r="CJ4" s="322"/>
      <c r="CK4" s="322"/>
      <c r="CL4" s="322"/>
      <c r="CM4" s="322"/>
      <c r="CN4" s="322"/>
      <c r="CO4" s="322"/>
      <c r="CP4" s="322"/>
      <c r="CQ4" s="322"/>
      <c r="CR4" s="322"/>
      <c r="CS4" s="322"/>
      <c r="CT4" s="322"/>
      <c r="CU4" s="322"/>
      <c r="CV4" s="322"/>
      <c r="CW4" s="322"/>
      <c r="CX4" s="322"/>
      <c r="CY4" s="322"/>
      <c r="CZ4" s="322"/>
      <c r="DA4" s="322"/>
      <c r="DB4" s="322"/>
      <c r="DC4" s="322"/>
      <c r="DD4" s="322"/>
      <c r="DE4" s="322"/>
      <c r="DF4" s="322"/>
      <c r="DG4" s="322"/>
      <c r="DH4" s="323"/>
      <c r="DI4" s="323"/>
      <c r="DJ4" s="323"/>
      <c r="DK4" s="323"/>
      <c r="DL4" s="323"/>
      <c r="DM4" s="323"/>
      <c r="DN4" s="323"/>
      <c r="DO4" s="323"/>
      <c r="DP4" s="323"/>
      <c r="DQ4" s="323"/>
      <c r="DR4" s="323"/>
      <c r="DS4" s="323"/>
      <c r="DT4" s="323"/>
      <c r="DU4" s="323"/>
      <c r="DV4" s="323"/>
    </row>
    <row r="5" spans="1:126" s="245" customFormat="1" ht="14.45">
      <c r="A5" s="240"/>
      <c r="B5" s="240"/>
      <c r="C5" s="238" t="s">
        <v>39</v>
      </c>
      <c r="D5" s="246" t="s">
        <v>36</v>
      </c>
      <c r="E5" s="228"/>
      <c r="F5" s="275">
        <v>3.5793061026323514E-2</v>
      </c>
      <c r="G5" s="273">
        <v>3.562841294560215E-2</v>
      </c>
      <c r="H5" s="273">
        <v>3.5464522246051899E-2</v>
      </c>
      <c r="I5" s="273">
        <v>3.5301385443720079E-2</v>
      </c>
      <c r="J5" s="273">
        <v>3.5138999070680299E-2</v>
      </c>
      <c r="K5" s="273">
        <v>3.49773596749543E-2</v>
      </c>
      <c r="L5" s="273">
        <v>3.4816463820449783E-2</v>
      </c>
      <c r="M5" s="273">
        <v>3.4656308086875143E-2</v>
      </c>
      <c r="N5" s="273">
        <v>3.4496889069675518E-2</v>
      </c>
      <c r="O5" s="273">
        <v>3.4338203379954635E-2</v>
      </c>
      <c r="P5" s="273">
        <v>3.4180247644407302E-2</v>
      </c>
      <c r="Q5" s="273">
        <v>3.402301850524303E-2</v>
      </c>
      <c r="R5" s="273">
        <v>3.3866512620120304E-2</v>
      </c>
      <c r="S5" s="273">
        <v>3.3710726662066648E-2</v>
      </c>
      <c r="T5" s="273">
        <v>3.3555657319420007E-2</v>
      </c>
      <c r="U5" s="273">
        <v>3.3401301295752361E-2</v>
      </c>
      <c r="V5" s="273">
        <v>3.3247655309791568E-2</v>
      </c>
      <c r="W5" s="273">
        <v>3.3094716095366294E-2</v>
      </c>
      <c r="X5" s="273">
        <v>3.2942480401327856E-2</v>
      </c>
      <c r="Y5" s="273">
        <v>3.2790944991480941E-2</v>
      </c>
      <c r="Z5" s="273">
        <v>3.2640106644519662E-2</v>
      </c>
      <c r="AA5" s="273">
        <v>3.2489962153956498E-2</v>
      </c>
      <c r="AB5" s="273">
        <v>3.234050832804769E-2</v>
      </c>
      <c r="AC5" s="273">
        <v>3.2191741989738176E-2</v>
      </c>
      <c r="AD5" s="273">
        <v>3.2043659976585204E-2</v>
      </c>
      <c r="AE5" s="273">
        <v>3.1896259140694383E-2</v>
      </c>
      <c r="AF5" s="273">
        <v>3.1749536348646856E-2</v>
      </c>
      <c r="AG5" s="273">
        <v>3.1603488481442454E-2</v>
      </c>
      <c r="AH5" s="273">
        <v>3.1458112434426866E-2</v>
      </c>
      <c r="AI5" s="273">
        <v>3.1313405117229465E-2</v>
      </c>
      <c r="AJ5" s="273">
        <v>3.116936345369048E-2</v>
      </c>
      <c r="AK5" s="273">
        <v>3.1025984381802374E-2</v>
      </c>
      <c r="AL5" s="273">
        <v>3.0883264853645898E-2</v>
      </c>
      <c r="AM5" s="273">
        <v>3.0741201835320808E-2</v>
      </c>
      <c r="AN5" s="273">
        <v>3.0599792306876594E-2</v>
      </c>
      <c r="AO5" s="273">
        <v>3.0459033262266288E-2</v>
      </c>
      <c r="AP5" s="273">
        <v>3.0318921709261204E-2</v>
      </c>
      <c r="AQ5" s="273">
        <v>3.0179454669397643E-2</v>
      </c>
      <c r="AR5" s="273">
        <v>3.0040629177918277E-2</v>
      </c>
      <c r="AS5" s="273">
        <v>2.9902442283699315E-2</v>
      </c>
      <c r="AT5" s="273">
        <v>2.9764891049193665E-2</v>
      </c>
      <c r="AU5" s="273">
        <v>2.9627972550366977E-2</v>
      </c>
      <c r="AV5" s="273">
        <v>2.9491683876637254E-2</v>
      </c>
      <c r="AW5" s="273">
        <v>2.935602213080557E-2</v>
      </c>
      <c r="AX5" s="273">
        <v>2.9220984429002783E-2</v>
      </c>
      <c r="AY5" s="273">
        <v>2.9086567900629134E-2</v>
      </c>
      <c r="AZ5" s="273">
        <v>2.895276968828675E-2</v>
      </c>
      <c r="BA5" s="273">
        <v>2.8819586947721021E-2</v>
      </c>
      <c r="BB5" s="275">
        <v>2.8687016847760205E-2</v>
      </c>
      <c r="BC5" s="240"/>
      <c r="BD5" s="227"/>
      <c r="BE5" s="227"/>
      <c r="BF5" s="322"/>
      <c r="BG5" s="322"/>
      <c r="BH5" s="322"/>
      <c r="BI5" s="322"/>
      <c r="BJ5" s="322"/>
      <c r="BK5" s="322"/>
      <c r="BL5" s="322"/>
      <c r="BM5" s="322"/>
      <c r="BN5" s="322"/>
      <c r="BO5" s="322"/>
      <c r="BP5" s="322"/>
      <c r="BQ5" s="322"/>
      <c r="BR5" s="322"/>
      <c r="BS5" s="322"/>
      <c r="BT5" s="322"/>
      <c r="BU5" s="322"/>
      <c r="BV5" s="322"/>
      <c r="BW5" s="322"/>
      <c r="BX5" s="322"/>
      <c r="BY5" s="322"/>
      <c r="BZ5" s="322"/>
      <c r="CA5" s="322"/>
      <c r="CB5" s="322"/>
      <c r="CC5" s="322"/>
      <c r="CD5" s="322"/>
      <c r="CE5" s="322"/>
      <c r="CF5" s="322"/>
      <c r="CG5" s="322"/>
      <c r="CH5" s="322"/>
      <c r="CI5" s="322"/>
      <c r="CJ5" s="322"/>
      <c r="CK5" s="322"/>
      <c r="CL5" s="322"/>
      <c r="CM5" s="322"/>
      <c r="CN5" s="322"/>
      <c r="CO5" s="322"/>
      <c r="CP5" s="322"/>
      <c r="CQ5" s="322"/>
      <c r="CR5" s="322"/>
      <c r="CS5" s="322"/>
      <c r="CT5" s="322"/>
      <c r="CU5" s="322"/>
      <c r="CV5" s="322"/>
      <c r="CW5" s="322"/>
      <c r="CX5" s="322"/>
      <c r="CY5" s="322"/>
      <c r="CZ5" s="322"/>
      <c r="DA5" s="322"/>
      <c r="DB5" s="322"/>
      <c r="DC5" s="322"/>
      <c r="DD5" s="322"/>
      <c r="DE5" s="322"/>
      <c r="DF5" s="322"/>
      <c r="DG5" s="322"/>
      <c r="DH5" s="323"/>
      <c r="DI5" s="323"/>
      <c r="DJ5" s="323"/>
      <c r="DK5" s="323"/>
      <c r="DL5" s="323"/>
      <c r="DM5" s="323"/>
      <c r="DN5" s="323"/>
      <c r="DO5" s="323"/>
      <c r="DP5" s="323"/>
      <c r="DQ5" s="323"/>
      <c r="DR5" s="323"/>
      <c r="DS5" s="323"/>
      <c r="DT5" s="323"/>
      <c r="DU5" s="323"/>
      <c r="DV5" s="323"/>
    </row>
    <row r="6" spans="1:126" s="245" customFormat="1" ht="14.45">
      <c r="A6" s="240"/>
      <c r="B6" s="240"/>
      <c r="C6" s="238" t="s">
        <v>153</v>
      </c>
      <c r="D6" s="246" t="s">
        <v>36</v>
      </c>
      <c r="E6" s="228"/>
      <c r="F6" s="273">
        <v>6.25E-2</v>
      </c>
      <c r="G6" s="273">
        <v>6.25E-2</v>
      </c>
      <c r="H6" s="273">
        <v>6.25E-2</v>
      </c>
      <c r="I6" s="273">
        <v>6.25E-2</v>
      </c>
      <c r="J6" s="273">
        <v>9.9970000000000003E-2</v>
      </c>
      <c r="K6" s="273">
        <v>9.9970000000000003E-2</v>
      </c>
      <c r="L6" s="273">
        <v>9.9970000000000003E-2</v>
      </c>
      <c r="M6" s="273">
        <v>9.9970000000000003E-2</v>
      </c>
      <c r="N6" s="273">
        <v>9.9970000000000003E-2</v>
      </c>
      <c r="O6" s="273">
        <v>9.9970000000000003E-2</v>
      </c>
      <c r="P6" s="273">
        <v>9.9970000000000003E-2</v>
      </c>
      <c r="Q6" s="273">
        <v>9.9970000000000003E-2</v>
      </c>
      <c r="R6" s="273">
        <v>9.9970000000000003E-2</v>
      </c>
      <c r="S6" s="273">
        <v>9.9970000000000003E-2</v>
      </c>
      <c r="T6" s="273">
        <v>9.9970000000000003E-2</v>
      </c>
      <c r="U6" s="273">
        <v>9.9970000000000003E-2</v>
      </c>
      <c r="V6" s="273">
        <v>9.9970000000000003E-2</v>
      </c>
      <c r="W6" s="273">
        <v>9.9970000000000003E-2</v>
      </c>
      <c r="X6" s="273">
        <v>9.9970000000000003E-2</v>
      </c>
      <c r="Y6" s="273">
        <v>9.9970000000000003E-2</v>
      </c>
      <c r="Z6" s="273">
        <v>9.9970000000000003E-2</v>
      </c>
      <c r="AA6" s="273">
        <v>9.9970000000000003E-2</v>
      </c>
      <c r="AB6" s="273">
        <v>9.9970000000000003E-2</v>
      </c>
      <c r="AC6" s="273">
        <v>9.9970000000000003E-2</v>
      </c>
      <c r="AD6" s="273">
        <v>9.9970000000000003E-2</v>
      </c>
      <c r="AE6" s="273">
        <v>0</v>
      </c>
      <c r="AF6" s="273">
        <v>0</v>
      </c>
      <c r="AG6" s="273">
        <v>0</v>
      </c>
      <c r="AH6" s="273">
        <v>0</v>
      </c>
      <c r="AI6" s="273">
        <v>0</v>
      </c>
      <c r="AJ6" s="273">
        <v>0</v>
      </c>
      <c r="AK6" s="273">
        <v>0</v>
      </c>
      <c r="AL6" s="273">
        <v>0</v>
      </c>
      <c r="AM6" s="273">
        <v>0</v>
      </c>
      <c r="AN6" s="273">
        <v>0</v>
      </c>
      <c r="AO6" s="273">
        <v>0</v>
      </c>
      <c r="AP6" s="273">
        <v>0</v>
      </c>
      <c r="AQ6" s="273">
        <v>0</v>
      </c>
      <c r="AR6" s="273">
        <v>0</v>
      </c>
      <c r="AS6" s="273">
        <v>0</v>
      </c>
      <c r="AT6" s="273">
        <v>0</v>
      </c>
      <c r="AU6" s="273">
        <v>0</v>
      </c>
      <c r="AV6" s="273">
        <v>0</v>
      </c>
      <c r="AW6" s="273">
        <v>0</v>
      </c>
      <c r="AX6" s="273">
        <v>0</v>
      </c>
      <c r="AY6" s="273">
        <v>0</v>
      </c>
      <c r="AZ6" s="273">
        <v>0</v>
      </c>
      <c r="BA6" s="273">
        <v>0</v>
      </c>
      <c r="BB6" s="273">
        <v>0</v>
      </c>
      <c r="BC6" s="240"/>
      <c r="BD6" s="227"/>
      <c r="BE6" s="227"/>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3"/>
      <c r="DI6" s="323"/>
      <c r="DJ6" s="323"/>
      <c r="DK6" s="323"/>
      <c r="DL6" s="323"/>
      <c r="DM6" s="323"/>
      <c r="DN6" s="323"/>
      <c r="DO6" s="323"/>
      <c r="DP6" s="323"/>
      <c r="DQ6" s="323"/>
      <c r="DR6" s="323"/>
      <c r="DS6" s="323"/>
      <c r="DT6" s="323"/>
      <c r="DU6" s="323"/>
      <c r="DV6" s="323"/>
    </row>
    <row r="7" spans="1:126" s="245" customFormat="1" ht="14.45">
      <c r="A7" s="240"/>
      <c r="B7" s="240"/>
      <c r="C7" s="238" t="s">
        <v>154</v>
      </c>
      <c r="D7" s="246" t="s">
        <v>36</v>
      </c>
      <c r="E7" s="232">
        <v>1.6506510000000001</v>
      </c>
      <c r="F7" s="273">
        <v>1.7131510000000001</v>
      </c>
      <c r="G7" s="273">
        <v>1.7756510000000001</v>
      </c>
      <c r="H7" s="273">
        <v>1.8381510000000001</v>
      </c>
      <c r="I7" s="273">
        <v>1.9006510000000001</v>
      </c>
      <c r="J7" s="273">
        <v>2.0006210000000002</v>
      </c>
      <c r="K7" s="273">
        <v>2.1005910000000001</v>
      </c>
      <c r="L7" s="273">
        <v>2.200561</v>
      </c>
      <c r="M7" s="273">
        <v>2.3005309999999999</v>
      </c>
      <c r="N7" s="273">
        <v>2.4005009999999998</v>
      </c>
      <c r="O7" s="273">
        <v>2.5004709999999997</v>
      </c>
      <c r="P7" s="273">
        <v>2.6004409999999996</v>
      </c>
      <c r="Q7" s="273">
        <v>2.7004109999999995</v>
      </c>
      <c r="R7" s="273">
        <v>2.8003809999999993</v>
      </c>
      <c r="S7" s="273">
        <v>2.9003509999999992</v>
      </c>
      <c r="T7" s="273">
        <v>3.0003209999999991</v>
      </c>
      <c r="U7" s="273">
        <v>3.100290999999999</v>
      </c>
      <c r="V7" s="273">
        <v>3.2002609999999989</v>
      </c>
      <c r="W7" s="273">
        <v>3.3002309999999988</v>
      </c>
      <c r="X7" s="273">
        <v>3.4002009999999987</v>
      </c>
      <c r="Y7" s="273">
        <v>3.5001709999999986</v>
      </c>
      <c r="Z7" s="273">
        <v>3.6001409999999985</v>
      </c>
      <c r="AA7" s="273">
        <v>3.7001109999999984</v>
      </c>
      <c r="AB7" s="273">
        <v>3.8000809999999983</v>
      </c>
      <c r="AC7" s="273">
        <v>3.9000509999999982</v>
      </c>
      <c r="AD7" s="273">
        <v>4.0000209999999985</v>
      </c>
      <c r="AE7" s="273">
        <v>4.0000209999999985</v>
      </c>
      <c r="AF7" s="273">
        <v>4.0000209999999985</v>
      </c>
      <c r="AG7" s="273">
        <v>4.0000209999999985</v>
      </c>
      <c r="AH7" s="273">
        <v>4.0000209999999985</v>
      </c>
      <c r="AI7" s="273">
        <v>4.0000209999999985</v>
      </c>
      <c r="AJ7" s="273">
        <v>4.0000209999999985</v>
      </c>
      <c r="AK7" s="273">
        <v>4.0000209999999985</v>
      </c>
      <c r="AL7" s="273">
        <v>4.0000209999999985</v>
      </c>
      <c r="AM7" s="273">
        <v>4.0000209999999985</v>
      </c>
      <c r="AN7" s="273">
        <v>4.0000209999999985</v>
      </c>
      <c r="AO7" s="273">
        <v>4.0000209999999985</v>
      </c>
      <c r="AP7" s="273">
        <v>4.0000209999999985</v>
      </c>
      <c r="AQ7" s="273">
        <v>4.0000209999999985</v>
      </c>
      <c r="AR7" s="273">
        <v>4.0000209999999985</v>
      </c>
      <c r="AS7" s="273">
        <v>4.0000209999999985</v>
      </c>
      <c r="AT7" s="273">
        <v>4.0000209999999985</v>
      </c>
      <c r="AU7" s="273">
        <v>4.0000209999999985</v>
      </c>
      <c r="AV7" s="273">
        <v>4.0000209999999985</v>
      </c>
      <c r="AW7" s="273">
        <v>4.0000209999999985</v>
      </c>
      <c r="AX7" s="273">
        <v>4.0000209999999985</v>
      </c>
      <c r="AY7" s="273">
        <v>4.0000209999999985</v>
      </c>
      <c r="AZ7" s="273">
        <v>4.0000209999999985</v>
      </c>
      <c r="BA7" s="273">
        <v>4.0000209999999985</v>
      </c>
      <c r="BB7" s="273">
        <v>4.0000209999999985</v>
      </c>
      <c r="BC7" s="240"/>
      <c r="BD7" s="227"/>
      <c r="BE7" s="227"/>
      <c r="BF7" s="322"/>
      <c r="BG7" s="322"/>
      <c r="BH7" s="322"/>
      <c r="BI7" s="322"/>
      <c r="BJ7" s="322"/>
      <c r="BK7" s="322"/>
      <c r="BL7" s="322"/>
      <c r="BM7" s="322"/>
      <c r="BN7" s="322"/>
      <c r="BO7" s="322"/>
      <c r="BP7" s="322"/>
      <c r="BQ7" s="322"/>
      <c r="BR7" s="322"/>
      <c r="BS7" s="322"/>
      <c r="BT7" s="322"/>
      <c r="BU7" s="322"/>
      <c r="BV7" s="322"/>
      <c r="BW7" s="322"/>
      <c r="BX7" s="322"/>
      <c r="BY7" s="322"/>
      <c r="BZ7" s="322"/>
      <c r="CA7" s="322"/>
      <c r="CB7" s="322"/>
      <c r="CC7" s="322"/>
      <c r="CD7" s="322"/>
      <c r="CE7" s="322"/>
      <c r="CF7" s="322"/>
      <c r="CG7" s="322"/>
      <c r="CH7" s="322"/>
      <c r="CI7" s="322"/>
      <c r="CJ7" s="322"/>
      <c r="CK7" s="322"/>
      <c r="CL7" s="322"/>
      <c r="CM7" s="322"/>
      <c r="CN7" s="322"/>
      <c r="CO7" s="322"/>
      <c r="CP7" s="322"/>
      <c r="CQ7" s="322"/>
      <c r="CR7" s="322"/>
      <c r="CS7" s="322"/>
      <c r="CT7" s="322"/>
      <c r="CU7" s="322"/>
      <c r="CV7" s="322"/>
      <c r="CW7" s="322"/>
      <c r="CX7" s="322"/>
      <c r="CY7" s="322"/>
      <c r="CZ7" s="322"/>
      <c r="DA7" s="322"/>
      <c r="DB7" s="322"/>
      <c r="DC7" s="322"/>
      <c r="DD7" s="322"/>
      <c r="DE7" s="322"/>
      <c r="DF7" s="322"/>
      <c r="DG7" s="322"/>
      <c r="DH7" s="323"/>
      <c r="DI7" s="323"/>
      <c r="DJ7" s="323"/>
      <c r="DK7" s="323"/>
      <c r="DL7" s="323"/>
      <c r="DM7" s="323"/>
      <c r="DN7" s="323"/>
      <c r="DO7" s="323"/>
      <c r="DP7" s="323"/>
      <c r="DQ7" s="323"/>
      <c r="DR7" s="323"/>
      <c r="DS7" s="323"/>
      <c r="DT7" s="323"/>
      <c r="DU7" s="323"/>
      <c r="DV7" s="323"/>
    </row>
    <row r="8" spans="1:126" s="245" customFormat="1" ht="14.45">
      <c r="A8" s="240"/>
      <c r="B8" s="240"/>
      <c r="C8" s="238" t="s">
        <v>155</v>
      </c>
      <c r="D8" s="246" t="s">
        <v>36</v>
      </c>
      <c r="E8" s="228">
        <v>5.9598926199999998</v>
      </c>
      <c r="F8" s="273">
        <v>4.3092416199999999</v>
      </c>
      <c r="G8" s="273">
        <v>4.3092416199999999</v>
      </c>
      <c r="H8" s="273">
        <v>4.3092416199999999</v>
      </c>
      <c r="I8" s="273">
        <v>4.3092416199999999</v>
      </c>
      <c r="J8" s="273">
        <v>4.3092416199999999</v>
      </c>
      <c r="K8" s="273">
        <v>4.3092416199999999</v>
      </c>
      <c r="L8" s="273">
        <v>4.3092416199999999</v>
      </c>
      <c r="M8" s="273">
        <v>4.3092416199999999</v>
      </c>
      <c r="N8" s="273">
        <v>4.3092416199999999</v>
      </c>
      <c r="O8" s="273">
        <v>4.3092416199999999</v>
      </c>
      <c r="P8" s="273">
        <v>4.3092416199999999</v>
      </c>
      <c r="Q8" s="273">
        <v>4.3092416199999999</v>
      </c>
      <c r="R8" s="273">
        <v>4.3092416199999999</v>
      </c>
      <c r="S8" s="273">
        <v>4.3092416199999999</v>
      </c>
      <c r="T8" s="273">
        <v>4.3092416199999999</v>
      </c>
      <c r="U8" s="273">
        <v>4.3092416199999999</v>
      </c>
      <c r="V8" s="273">
        <v>4.3092416199999999</v>
      </c>
      <c r="W8" s="273">
        <v>4.3092416199999999</v>
      </c>
      <c r="X8" s="273">
        <v>4.3092416199999999</v>
      </c>
      <c r="Y8" s="273">
        <v>4.3092416199999999</v>
      </c>
      <c r="Z8" s="273">
        <v>4.3092416199999999</v>
      </c>
      <c r="AA8" s="273">
        <v>4.3092416199999999</v>
      </c>
      <c r="AB8" s="273">
        <v>4.3092416199999999</v>
      </c>
      <c r="AC8" s="273">
        <v>4.3092416199999999</v>
      </c>
      <c r="AD8" s="273">
        <v>4.3092416199999999</v>
      </c>
      <c r="AE8" s="273">
        <v>4.3092416199999999</v>
      </c>
      <c r="AF8" s="273">
        <v>4.3092416199999999</v>
      </c>
      <c r="AG8" s="273">
        <v>4.3092416199999999</v>
      </c>
      <c r="AH8" s="273">
        <v>4.3092416199999999</v>
      </c>
      <c r="AI8" s="273">
        <v>4.3092416199999999</v>
      </c>
      <c r="AJ8" s="273">
        <v>4.3092416199999999</v>
      </c>
      <c r="AK8" s="273">
        <v>4.3092416199999999</v>
      </c>
      <c r="AL8" s="273">
        <v>4.3092416199999999</v>
      </c>
      <c r="AM8" s="273">
        <v>4.3092416199999999</v>
      </c>
      <c r="AN8" s="273">
        <v>4.3092416199999999</v>
      </c>
      <c r="AO8" s="273">
        <v>4.3092416199999999</v>
      </c>
      <c r="AP8" s="273">
        <v>4.3092416199999999</v>
      </c>
      <c r="AQ8" s="273">
        <v>4.3092416199999999</v>
      </c>
      <c r="AR8" s="273">
        <v>4.3092416199999999</v>
      </c>
      <c r="AS8" s="273">
        <v>4.3092416199999999</v>
      </c>
      <c r="AT8" s="273">
        <v>4.3092416199999999</v>
      </c>
      <c r="AU8" s="273">
        <v>4.3092416199999999</v>
      </c>
      <c r="AV8" s="273">
        <v>4.3092416199999999</v>
      </c>
      <c r="AW8" s="273">
        <v>4.3092416199999999</v>
      </c>
      <c r="AX8" s="273">
        <v>4.3092416199999999</v>
      </c>
      <c r="AY8" s="273">
        <v>4.3092416199999999</v>
      </c>
      <c r="AZ8" s="273">
        <v>4.3092416199999999</v>
      </c>
      <c r="BA8" s="273">
        <v>4.3092416199999999</v>
      </c>
      <c r="BB8" s="273">
        <v>4.3092416199999999</v>
      </c>
      <c r="BC8" s="240"/>
      <c r="BD8" s="227"/>
      <c r="BE8" s="227"/>
      <c r="BF8" s="322"/>
      <c r="BG8" s="322"/>
      <c r="BH8" s="322"/>
      <c r="BI8" s="322"/>
      <c r="BJ8" s="322"/>
      <c r="BK8" s="322"/>
      <c r="BL8" s="322"/>
      <c r="BM8" s="322"/>
      <c r="BN8" s="322"/>
      <c r="BO8" s="322"/>
      <c r="BP8" s="322"/>
      <c r="BQ8" s="322"/>
      <c r="BR8" s="322"/>
      <c r="BS8" s="322"/>
      <c r="BT8" s="322"/>
      <c r="BU8" s="322"/>
      <c r="BV8" s="322"/>
      <c r="BW8" s="322"/>
      <c r="BX8" s="322"/>
      <c r="BY8" s="322"/>
      <c r="BZ8" s="322"/>
      <c r="CA8" s="322"/>
      <c r="CB8" s="322"/>
      <c r="CC8" s="322"/>
      <c r="CD8" s="322"/>
      <c r="CE8" s="322"/>
      <c r="CF8" s="322"/>
      <c r="CG8" s="322"/>
      <c r="CH8" s="322"/>
      <c r="CI8" s="322"/>
      <c r="CJ8" s="322"/>
      <c r="CK8" s="322"/>
      <c r="CL8" s="322"/>
      <c r="CM8" s="322"/>
      <c r="CN8" s="322"/>
      <c r="CO8" s="322"/>
      <c r="CP8" s="322"/>
      <c r="CQ8" s="322"/>
      <c r="CR8" s="322"/>
      <c r="CS8" s="322"/>
      <c r="CT8" s="322"/>
      <c r="CU8" s="322"/>
      <c r="CV8" s="322"/>
      <c r="CW8" s="322"/>
      <c r="CX8" s="322"/>
      <c r="CY8" s="322"/>
      <c r="CZ8" s="322"/>
      <c r="DA8" s="322"/>
      <c r="DB8" s="322"/>
      <c r="DC8" s="322"/>
      <c r="DD8" s="322"/>
      <c r="DE8" s="322"/>
      <c r="DF8" s="322"/>
      <c r="DG8" s="322"/>
      <c r="DH8" s="323"/>
      <c r="DI8" s="323"/>
      <c r="DJ8" s="323"/>
      <c r="DK8" s="323"/>
      <c r="DL8" s="323"/>
      <c r="DM8" s="323"/>
      <c r="DN8" s="323"/>
      <c r="DO8" s="323"/>
      <c r="DP8" s="323"/>
      <c r="DQ8" s="323"/>
      <c r="DR8" s="323"/>
      <c r="DS8" s="323"/>
      <c r="DT8" s="323"/>
      <c r="DU8" s="323"/>
      <c r="DV8" s="323"/>
    </row>
    <row r="9" spans="1:126" s="245" customFormat="1" ht="14.45">
      <c r="A9" s="240"/>
      <c r="B9" s="240"/>
      <c r="C9" s="238" t="s">
        <v>45</v>
      </c>
      <c r="D9" s="246" t="s">
        <v>36</v>
      </c>
      <c r="E9" s="228"/>
      <c r="F9" s="273">
        <v>0.01</v>
      </c>
      <c r="G9" s="273">
        <v>0.01</v>
      </c>
      <c r="H9" s="273">
        <v>0.01</v>
      </c>
      <c r="I9" s="273">
        <v>0.01</v>
      </c>
      <c r="J9" s="273">
        <v>0.01</v>
      </c>
      <c r="K9" s="273">
        <v>0.01</v>
      </c>
      <c r="L9" s="273">
        <v>0.01</v>
      </c>
      <c r="M9" s="273">
        <v>0.01</v>
      </c>
      <c r="N9" s="273">
        <v>0.01</v>
      </c>
      <c r="O9" s="273">
        <v>0.01</v>
      </c>
      <c r="P9" s="273">
        <v>0.01</v>
      </c>
      <c r="Q9" s="273">
        <v>0.01</v>
      </c>
      <c r="R9" s="273">
        <v>0.01</v>
      </c>
      <c r="S9" s="273">
        <v>0.01</v>
      </c>
      <c r="T9" s="273">
        <v>0.01</v>
      </c>
      <c r="U9" s="273">
        <v>0.01</v>
      </c>
      <c r="V9" s="273">
        <v>0.01</v>
      </c>
      <c r="W9" s="273">
        <v>0.01</v>
      </c>
      <c r="X9" s="273">
        <v>0.01</v>
      </c>
      <c r="Y9" s="273">
        <v>0.01</v>
      </c>
      <c r="Z9" s="273">
        <v>0.01</v>
      </c>
      <c r="AA9" s="273">
        <v>0.01</v>
      </c>
      <c r="AB9" s="273">
        <v>0.01</v>
      </c>
      <c r="AC9" s="273">
        <v>0.01</v>
      </c>
      <c r="AD9" s="273">
        <v>0.01</v>
      </c>
      <c r="AE9" s="273">
        <v>0.01</v>
      </c>
      <c r="AF9" s="273">
        <v>0.01</v>
      </c>
      <c r="AG9" s="273">
        <v>0.01</v>
      </c>
      <c r="AH9" s="273">
        <v>0.01</v>
      </c>
      <c r="AI9" s="273">
        <v>0.01</v>
      </c>
      <c r="AJ9" s="273">
        <v>0.01</v>
      </c>
      <c r="AK9" s="273">
        <v>0.01</v>
      </c>
      <c r="AL9" s="273">
        <v>0.01</v>
      </c>
      <c r="AM9" s="273">
        <v>0.01</v>
      </c>
      <c r="AN9" s="273">
        <v>0.01</v>
      </c>
      <c r="AO9" s="273">
        <v>0.01</v>
      </c>
      <c r="AP9" s="273">
        <v>0.01</v>
      </c>
      <c r="AQ9" s="273">
        <v>0.01</v>
      </c>
      <c r="AR9" s="273">
        <v>0.01</v>
      </c>
      <c r="AS9" s="273">
        <v>0.01</v>
      </c>
      <c r="AT9" s="273">
        <v>0.01</v>
      </c>
      <c r="AU9" s="273">
        <v>0.01</v>
      </c>
      <c r="AV9" s="273">
        <v>0.01</v>
      </c>
      <c r="AW9" s="273">
        <v>0.01</v>
      </c>
      <c r="AX9" s="273">
        <v>0.01</v>
      </c>
      <c r="AY9" s="273">
        <v>0.01</v>
      </c>
      <c r="AZ9" s="273">
        <v>0.01</v>
      </c>
      <c r="BA9" s="273">
        <v>0.01</v>
      </c>
      <c r="BB9" s="273">
        <v>0.01</v>
      </c>
      <c r="BC9" s="240"/>
      <c r="BD9" s="227"/>
      <c r="BE9" s="227"/>
      <c r="BF9" s="322"/>
      <c r="BG9" s="322"/>
      <c r="BH9" s="322"/>
      <c r="BI9" s="322"/>
      <c r="BJ9" s="322"/>
      <c r="BK9" s="322"/>
      <c r="BL9" s="322"/>
      <c r="BM9" s="322"/>
      <c r="BN9" s="322"/>
      <c r="BO9" s="322"/>
      <c r="BP9" s="322"/>
      <c r="BQ9" s="322"/>
      <c r="BR9" s="322"/>
      <c r="BS9" s="322"/>
      <c r="BT9" s="322"/>
      <c r="BU9" s="322"/>
      <c r="BV9" s="322"/>
      <c r="BW9" s="322"/>
      <c r="BX9" s="322"/>
      <c r="BY9" s="322"/>
      <c r="BZ9" s="322"/>
      <c r="CA9" s="322"/>
      <c r="CB9" s="322"/>
      <c r="CC9" s="322"/>
      <c r="CD9" s="322"/>
      <c r="CE9" s="322"/>
      <c r="CF9" s="322"/>
      <c r="CG9" s="322"/>
      <c r="CH9" s="322"/>
      <c r="CI9" s="322"/>
      <c r="CJ9" s="322"/>
      <c r="CK9" s="322"/>
      <c r="CL9" s="322"/>
      <c r="CM9" s="322"/>
      <c r="CN9" s="322"/>
      <c r="CO9" s="322"/>
      <c r="CP9" s="322"/>
      <c r="CQ9" s="322"/>
      <c r="CR9" s="322"/>
      <c r="CS9" s="322"/>
      <c r="CT9" s="322"/>
      <c r="CU9" s="322"/>
      <c r="CV9" s="322"/>
      <c r="CW9" s="322"/>
      <c r="CX9" s="322"/>
      <c r="CY9" s="322"/>
      <c r="CZ9" s="322"/>
      <c r="DA9" s="322"/>
      <c r="DB9" s="322"/>
      <c r="DC9" s="322"/>
      <c r="DD9" s="322"/>
      <c r="DE9" s="322"/>
      <c r="DF9" s="322"/>
      <c r="DG9" s="322"/>
      <c r="DH9" s="323"/>
      <c r="DI9" s="323"/>
      <c r="DJ9" s="323"/>
      <c r="DK9" s="323"/>
      <c r="DL9" s="323"/>
      <c r="DM9" s="323"/>
      <c r="DN9" s="323"/>
      <c r="DO9" s="323"/>
      <c r="DP9" s="323"/>
      <c r="DQ9" s="323"/>
      <c r="DR9" s="323"/>
      <c r="DS9" s="323"/>
      <c r="DT9" s="323"/>
      <c r="DU9" s="323"/>
      <c r="DV9" s="323"/>
    </row>
    <row r="10" spans="1:126" s="245" customFormat="1" ht="14.45">
      <c r="A10" s="240"/>
      <c r="B10" s="240"/>
      <c r="C10" s="238" t="s">
        <v>156</v>
      </c>
      <c r="D10" s="246" t="s">
        <v>36</v>
      </c>
      <c r="E10" s="228"/>
      <c r="F10" s="275">
        <v>9.0731706971279635E-2</v>
      </c>
      <c r="G10" s="273">
        <v>8.9880903376634791E-2</v>
      </c>
      <c r="H10" s="273">
        <v>8.9037811047594673E-2</v>
      </c>
      <c r="I10" s="273">
        <v>8.8202322315559911E-2</v>
      </c>
      <c r="J10" s="273">
        <v>8.7374330976413006E-2</v>
      </c>
      <c r="K10" s="273">
        <v>8.6553732265533867E-2</v>
      </c>
      <c r="L10" s="273">
        <v>8.5740422833250562E-2</v>
      </c>
      <c r="M10" s="273">
        <v>8.4934300720668432E-2</v>
      </c>
      <c r="N10" s="273">
        <v>8.4135265335929077E-2</v>
      </c>
      <c r="O10" s="273">
        <v>8.3343217430842387E-2</v>
      </c>
      <c r="P10" s="273">
        <v>8.2558059077928903E-2</v>
      </c>
      <c r="Q10" s="273">
        <v>8.1779693647815677E-2</v>
      </c>
      <c r="R10" s="273">
        <v>8.1008025787028259E-2</v>
      </c>
      <c r="S10" s="273">
        <v>8.0242961396129076E-2</v>
      </c>
      <c r="T10" s="273">
        <v>7.9484407608225283E-2</v>
      </c>
      <c r="U10" s="273">
        <v>7.8732272767831901E-2</v>
      </c>
      <c r="V10" s="273">
        <v>7.7986466410054689E-2</v>
      </c>
      <c r="W10" s="273">
        <v>7.7246899240144273E-2</v>
      </c>
      <c r="X10" s="273">
        <v>7.6513483113362923E-2</v>
      </c>
      <c r="Y10" s="273">
        <v>7.5786131015169289E-2</v>
      </c>
      <c r="Z10" s="273">
        <v>7.5064757041742425E-2</v>
      </c>
      <c r="AA10" s="273">
        <v>7.4349276380807794E-2</v>
      </c>
      <c r="AB10" s="273">
        <v>7.3639605292754595E-2</v>
      </c>
      <c r="AC10" s="273">
        <v>7.2935661092094151E-2</v>
      </c>
      <c r="AD10" s="273">
        <v>7.2237362129163429E-2</v>
      </c>
      <c r="AE10" s="273">
        <v>7.1544627772155422E-2</v>
      </c>
      <c r="AF10" s="273">
        <v>7.0857378389417747E-2</v>
      </c>
      <c r="AG10" s="273">
        <v>7.0175535332026584E-2</v>
      </c>
      <c r="AH10" s="273">
        <v>6.9499020916644838E-2</v>
      </c>
      <c r="AI10" s="273">
        <v>6.8827758408639639E-2</v>
      </c>
      <c r="AJ10" s="273">
        <v>6.8161672005450313E-2</v>
      </c>
      <c r="AK10" s="273">
        <v>6.750068682024768E-2</v>
      </c>
      <c r="AL10" s="273">
        <v>6.6844728865808278E-2</v>
      </c>
      <c r="AM10" s="273">
        <v>6.619372503865506E-2</v>
      </c>
      <c r="AN10" s="273">
        <v>6.5547603103434326E-2</v>
      </c>
      <c r="AO10" s="273">
        <v>6.4906291677543138E-2</v>
      </c>
      <c r="AP10" s="273">
        <v>6.4269720215964554E-2</v>
      </c>
      <c r="AQ10" s="273">
        <v>6.3637818996349793E-2</v>
      </c>
      <c r="AR10" s="273">
        <v>6.3010519104327756E-2</v>
      </c>
      <c r="AS10" s="273">
        <v>6.2387752419018838E-2</v>
      </c>
      <c r="AT10" s="273">
        <v>6.176945159876901E-2</v>
      </c>
      <c r="AU10" s="273">
        <v>6.1155550067102382E-2</v>
      </c>
      <c r="AV10" s="273">
        <v>6.0545981998872733E-2</v>
      </c>
      <c r="AW10" s="273">
        <v>5.9940682306610427E-2</v>
      </c>
      <c r="AX10" s="273">
        <v>5.9339586627091379E-2</v>
      </c>
      <c r="AY10" s="273">
        <v>5.874263130807833E-2</v>
      </c>
      <c r="AZ10" s="273">
        <v>5.814975339525752E-2</v>
      </c>
      <c r="BA10" s="273">
        <v>5.7560890619363647E-2</v>
      </c>
      <c r="BB10" s="275">
        <v>5.6975981383494911E-2</v>
      </c>
      <c r="BC10" s="240"/>
      <c r="BD10" s="227"/>
      <c r="BE10" s="227"/>
      <c r="BF10" s="322"/>
      <c r="BG10" s="322"/>
      <c r="BH10" s="322"/>
      <c r="BI10" s="322"/>
      <c r="BJ10" s="322"/>
      <c r="BK10" s="322"/>
      <c r="BL10" s="322"/>
      <c r="BM10" s="322"/>
      <c r="BN10" s="322"/>
      <c r="BO10" s="322"/>
      <c r="BP10" s="322"/>
      <c r="BQ10" s="322"/>
      <c r="BR10" s="322"/>
      <c r="BS10" s="322"/>
      <c r="BT10" s="322"/>
      <c r="BU10" s="322"/>
      <c r="BV10" s="322"/>
      <c r="BW10" s="322"/>
      <c r="BX10" s="322"/>
      <c r="BY10" s="322"/>
      <c r="BZ10" s="322"/>
      <c r="CA10" s="322"/>
      <c r="CB10" s="322"/>
      <c r="CC10" s="322"/>
      <c r="CD10" s="322"/>
      <c r="CE10" s="322"/>
      <c r="CF10" s="322"/>
      <c r="CG10" s="322"/>
      <c r="CH10" s="322"/>
      <c r="CI10" s="322"/>
      <c r="CJ10" s="322"/>
      <c r="CK10" s="322"/>
      <c r="CL10" s="322"/>
      <c r="CM10" s="322"/>
      <c r="CN10" s="322"/>
      <c r="CO10" s="322"/>
      <c r="CP10" s="322"/>
      <c r="CQ10" s="322"/>
      <c r="CR10" s="322"/>
      <c r="CS10" s="322"/>
      <c r="CT10" s="322"/>
      <c r="CU10" s="322"/>
      <c r="CV10" s="322"/>
      <c r="CW10" s="322"/>
      <c r="CX10" s="322"/>
      <c r="CY10" s="322"/>
      <c r="CZ10" s="322"/>
      <c r="DA10" s="322"/>
      <c r="DB10" s="322"/>
      <c r="DC10" s="322"/>
      <c r="DD10" s="322"/>
      <c r="DE10" s="322"/>
      <c r="DF10" s="322"/>
      <c r="DG10" s="322"/>
      <c r="DH10" s="323"/>
      <c r="DI10" s="323"/>
      <c r="DJ10" s="323"/>
      <c r="DK10" s="323"/>
      <c r="DL10" s="323"/>
      <c r="DM10" s="323"/>
      <c r="DN10" s="323"/>
      <c r="DO10" s="323"/>
      <c r="DP10" s="323"/>
      <c r="DQ10" s="323"/>
      <c r="DR10" s="323"/>
      <c r="DS10" s="323"/>
      <c r="DT10" s="323"/>
      <c r="DU10" s="323"/>
      <c r="DV10" s="323"/>
    </row>
    <row r="11" spans="1:126" s="245" customFormat="1" ht="14.45">
      <c r="A11" s="240"/>
      <c r="B11" s="240"/>
      <c r="C11" s="238" t="s">
        <v>49</v>
      </c>
      <c r="D11" s="246" t="s">
        <v>36</v>
      </c>
      <c r="E11" s="228"/>
      <c r="F11" s="273">
        <v>12.287496190718654</v>
      </c>
      <c r="G11" s="273">
        <v>12.233243700287622</v>
      </c>
      <c r="H11" s="273">
        <v>12.179670411486079</v>
      </c>
      <c r="I11" s="273">
        <v>12.126769474614239</v>
      </c>
      <c r="J11" s="273">
        <v>12.074534142708506</v>
      </c>
      <c r="K11" s="273">
        <v>12.022957770117927</v>
      </c>
      <c r="L11" s="273">
        <v>11.972033811105126</v>
      </c>
      <c r="M11" s="273">
        <v>11.921755818471333</v>
      </c>
      <c r="N11" s="273">
        <v>11.872117442205079</v>
      </c>
      <c r="O11" s="273">
        <v>11.823112428154191</v>
      </c>
      <c r="P11" s="273">
        <v>11.77473461672067</v>
      </c>
      <c r="Q11" s="273">
        <v>11.726977941578097</v>
      </c>
      <c r="R11" s="273">
        <v>11.679836428411189</v>
      </c>
      <c r="S11" s="273">
        <v>11.633304193677127</v>
      </c>
      <c r="T11" s="273">
        <v>11.587375443388321</v>
      </c>
      <c r="U11" s="273">
        <v>11.542044471916242</v>
      </c>
      <c r="V11" s="273">
        <v>11.497305660815979</v>
      </c>
      <c r="W11" s="273">
        <v>11.453153477671201</v>
      </c>
      <c r="X11" s="273">
        <v>11.409582474959166</v>
      </c>
      <c r="Y11" s="273">
        <v>11.366587288935477</v>
      </c>
      <c r="Z11" s="273">
        <v>11.324162638538255</v>
      </c>
      <c r="AA11" s="273">
        <v>11.282303324311403</v>
      </c>
      <c r="AB11" s="273">
        <v>11.241004227346696</v>
      </c>
      <c r="AC11" s="273">
        <v>11.20026030824434</v>
      </c>
      <c r="AD11" s="273">
        <v>11.160066606091762</v>
      </c>
      <c r="AE11" s="273">
        <v>11.120418237460301</v>
      </c>
      <c r="AF11" s="273">
        <v>11.08131039541953</v>
      </c>
      <c r="AG11" s="273">
        <v>11.042738348568946</v>
      </c>
      <c r="AH11" s="273">
        <v>11.004697440086728</v>
      </c>
      <c r="AI11" s="273">
        <v>10.967183086795318</v>
      </c>
      <c r="AJ11" s="273">
        <v>10.930190778243558</v>
      </c>
      <c r="AK11" s="273">
        <v>10.893716075805113</v>
      </c>
      <c r="AL11" s="273">
        <v>10.85775461179295</v>
      </c>
      <c r="AM11" s="273">
        <v>10.822302088589616</v>
      </c>
      <c r="AN11" s="273">
        <v>10.787354277793058</v>
      </c>
      <c r="AO11" s="273">
        <v>10.752907019377782</v>
      </c>
      <c r="AP11" s="273">
        <v>10.718956220871078</v>
      </c>
      <c r="AQ11" s="273">
        <v>10.685497856544126</v>
      </c>
      <c r="AR11" s="273">
        <v>10.652527966617717</v>
      </c>
      <c r="AS11" s="273">
        <v>10.620042656482397</v>
      </c>
      <c r="AT11" s="273">
        <v>10.588038095932822</v>
      </c>
      <c r="AU11" s="273">
        <v>10.556510518416086</v>
      </c>
      <c r="AV11" s="273">
        <v>10.525456220293851</v>
      </c>
      <c r="AW11" s="273">
        <v>10.494871560118046</v>
      </c>
      <c r="AX11" s="273">
        <v>10.464752957919957</v>
      </c>
      <c r="AY11" s="273">
        <v>10.435096894512508</v>
      </c>
      <c r="AZ11" s="273">
        <v>10.405899910805537</v>
      </c>
      <c r="BA11" s="273">
        <v>10.377158607133895</v>
      </c>
      <c r="BB11" s="273">
        <v>10.34886964259816</v>
      </c>
      <c r="BC11" s="240"/>
      <c r="BD11" s="227"/>
      <c r="BE11" s="227"/>
      <c r="BF11" s="322"/>
      <c r="BG11" s="322"/>
      <c r="BH11" s="322"/>
      <c r="BI11" s="322"/>
      <c r="BJ11" s="322"/>
      <c r="BK11" s="322"/>
      <c r="BL11" s="322"/>
      <c r="BM11" s="322"/>
      <c r="BN11" s="322"/>
      <c r="BO11" s="322"/>
      <c r="BP11" s="322"/>
      <c r="BQ11" s="322"/>
      <c r="BR11" s="322"/>
      <c r="BS11" s="322"/>
      <c r="BT11" s="322"/>
      <c r="BU11" s="322"/>
      <c r="BV11" s="322"/>
      <c r="BW11" s="322"/>
      <c r="BX11" s="322"/>
      <c r="BY11" s="322"/>
      <c r="BZ11" s="322"/>
      <c r="CA11" s="322"/>
      <c r="CB11" s="322"/>
      <c r="CC11" s="322"/>
      <c r="CD11" s="322"/>
      <c r="CE11" s="322"/>
      <c r="CF11" s="322"/>
      <c r="CG11" s="322"/>
      <c r="CH11" s="322"/>
      <c r="CI11" s="322"/>
      <c r="CJ11" s="322"/>
      <c r="CK11" s="322"/>
      <c r="CL11" s="322"/>
      <c r="CM11" s="322"/>
      <c r="CN11" s="322"/>
      <c r="CO11" s="322"/>
      <c r="CP11" s="322"/>
      <c r="CQ11" s="322"/>
      <c r="CR11" s="322"/>
      <c r="CS11" s="322"/>
      <c r="CT11" s="322"/>
      <c r="CU11" s="322"/>
      <c r="CV11" s="322"/>
      <c r="CW11" s="322"/>
      <c r="CX11" s="322"/>
      <c r="CY11" s="322"/>
      <c r="CZ11" s="322"/>
      <c r="DA11" s="322"/>
      <c r="DB11" s="322"/>
      <c r="DC11" s="322"/>
      <c r="DD11" s="322"/>
      <c r="DE11" s="322"/>
      <c r="DF11" s="322"/>
      <c r="DG11" s="322"/>
      <c r="DH11" s="323"/>
      <c r="DI11" s="323"/>
      <c r="DJ11" s="323"/>
      <c r="DK11" s="323"/>
      <c r="DL11" s="323"/>
      <c r="DM11" s="323"/>
      <c r="DN11" s="323"/>
      <c r="DO11" s="323"/>
      <c r="DP11" s="323"/>
      <c r="DQ11" s="323"/>
      <c r="DR11" s="323"/>
      <c r="DS11" s="323"/>
      <c r="DT11" s="323"/>
      <c r="DU11" s="323"/>
      <c r="DV11" s="323"/>
    </row>
    <row r="12" spans="1:126" s="245" customFormat="1" ht="14.45">
      <c r="A12" s="240"/>
      <c r="B12" s="240"/>
      <c r="C12" s="227" t="s">
        <v>51</v>
      </c>
      <c r="D12" s="246" t="s">
        <v>36</v>
      </c>
      <c r="E12" s="228"/>
      <c r="F12" s="246">
        <v>0.132718</v>
      </c>
      <c r="G12" s="273">
        <v>0.14160600000000001</v>
      </c>
      <c r="H12" s="273">
        <v>0.15049399999999999</v>
      </c>
      <c r="I12" s="273">
        <v>0.159382</v>
      </c>
      <c r="J12" s="273">
        <v>0.16827</v>
      </c>
      <c r="K12" s="273">
        <v>0.17715800000000001</v>
      </c>
      <c r="L12" s="273">
        <v>0.18604599999999999</v>
      </c>
      <c r="M12" s="273">
        <v>0.194934</v>
      </c>
      <c r="N12" s="273">
        <v>0.203822</v>
      </c>
      <c r="O12" s="273">
        <v>0.21271000000000001</v>
      </c>
      <c r="P12" s="273">
        <v>0.22159799999999999</v>
      </c>
      <c r="Q12" s="273">
        <v>0.230486</v>
      </c>
      <c r="R12" s="273">
        <v>0.239374</v>
      </c>
      <c r="S12" s="273">
        <v>0.24826200000000001</v>
      </c>
      <c r="T12" s="273">
        <v>0.25714999999999999</v>
      </c>
      <c r="U12" s="273">
        <v>0.266038</v>
      </c>
      <c r="V12" s="273">
        <v>0.274926</v>
      </c>
      <c r="W12" s="273">
        <v>0.28381400000000001</v>
      </c>
      <c r="X12" s="273">
        <v>0.29270200000000002</v>
      </c>
      <c r="Y12" s="273">
        <v>0.30159000000000002</v>
      </c>
      <c r="Z12" s="273">
        <v>0.31047799999999998</v>
      </c>
      <c r="AA12" s="273">
        <v>0.31936599999999998</v>
      </c>
      <c r="AB12" s="273">
        <v>0.32825399999999999</v>
      </c>
      <c r="AC12" s="273">
        <v>0.337142</v>
      </c>
      <c r="AD12" s="273">
        <v>0.34603</v>
      </c>
      <c r="AE12" s="273">
        <v>0.35491800000000001</v>
      </c>
      <c r="AF12" s="273">
        <v>0.36380600000000002</v>
      </c>
      <c r="AG12" s="273">
        <v>0.37269400000000003</v>
      </c>
      <c r="AH12" s="273">
        <v>0.38158199999999998</v>
      </c>
      <c r="AI12" s="273">
        <v>0.39046999999999998</v>
      </c>
      <c r="AJ12" s="273">
        <v>0.39935799999999999</v>
      </c>
      <c r="AK12" s="273">
        <v>0.408246</v>
      </c>
      <c r="AL12" s="273">
        <v>0.417134</v>
      </c>
      <c r="AM12" s="273">
        <v>0.42602200000000001</v>
      </c>
      <c r="AN12" s="273">
        <v>0.43491000000000002</v>
      </c>
      <c r="AO12" s="273">
        <v>0.44379800000000003</v>
      </c>
      <c r="AP12" s="273">
        <v>0.45268599999999998</v>
      </c>
      <c r="AQ12" s="273">
        <v>0.46157399999999998</v>
      </c>
      <c r="AR12" s="273">
        <v>0.47046199999999999</v>
      </c>
      <c r="AS12" s="273">
        <v>0.47935</v>
      </c>
      <c r="AT12" s="273">
        <v>0.48823800000000001</v>
      </c>
      <c r="AU12" s="273">
        <v>0.49712600000000001</v>
      </c>
      <c r="AV12" s="273">
        <v>0.50601399999999996</v>
      </c>
      <c r="AW12" s="273">
        <v>0.51490199999999997</v>
      </c>
      <c r="AX12" s="273">
        <v>0.52378999999999998</v>
      </c>
      <c r="AY12" s="273">
        <v>0.53267799999999998</v>
      </c>
      <c r="AZ12" s="273">
        <v>0.54156599999999999</v>
      </c>
      <c r="BA12" s="273">
        <v>0.550454</v>
      </c>
      <c r="BB12" s="246">
        <v>0.55934200000000001</v>
      </c>
      <c r="BC12" s="240"/>
      <c r="BD12" s="227"/>
      <c r="BE12" s="227"/>
      <c r="BF12" s="322"/>
      <c r="BG12" s="322"/>
      <c r="BH12" s="322"/>
      <c r="BI12" s="322"/>
      <c r="BJ12" s="322"/>
      <c r="BK12" s="322"/>
      <c r="BL12" s="322"/>
      <c r="BM12" s="322"/>
      <c r="BN12" s="322"/>
      <c r="BO12" s="322"/>
      <c r="BP12" s="322"/>
      <c r="BQ12" s="322"/>
      <c r="BR12" s="322"/>
      <c r="BS12" s="322"/>
      <c r="BT12" s="322"/>
      <c r="BU12" s="322"/>
      <c r="BV12" s="322"/>
      <c r="BW12" s="322"/>
      <c r="BX12" s="322"/>
      <c r="BY12" s="322"/>
      <c r="BZ12" s="322"/>
      <c r="CA12" s="322"/>
      <c r="CB12" s="322"/>
      <c r="CC12" s="322"/>
      <c r="CD12" s="322"/>
      <c r="CE12" s="322"/>
      <c r="CF12" s="322"/>
      <c r="CG12" s="322"/>
      <c r="CH12" s="322"/>
      <c r="CI12" s="322"/>
      <c r="CJ12" s="322"/>
      <c r="CK12" s="322"/>
      <c r="CL12" s="322"/>
      <c r="CM12" s="322"/>
      <c r="CN12" s="322"/>
      <c r="CO12" s="322"/>
      <c r="CP12" s="322"/>
      <c r="CQ12" s="322"/>
      <c r="CR12" s="322"/>
      <c r="CS12" s="322"/>
      <c r="CT12" s="322"/>
      <c r="CU12" s="322"/>
      <c r="CV12" s="322"/>
      <c r="CW12" s="322"/>
      <c r="CX12" s="322"/>
      <c r="CY12" s="322"/>
      <c r="CZ12" s="322"/>
      <c r="DA12" s="322"/>
      <c r="DB12" s="322"/>
      <c r="DC12" s="322"/>
      <c r="DD12" s="322"/>
      <c r="DE12" s="322"/>
      <c r="DF12" s="322"/>
      <c r="DG12" s="322"/>
      <c r="DH12" s="323"/>
      <c r="DI12" s="323"/>
      <c r="DJ12" s="323"/>
      <c r="DK12" s="323"/>
      <c r="DL12" s="323"/>
      <c r="DM12" s="323"/>
      <c r="DN12" s="323"/>
      <c r="DO12" s="323"/>
      <c r="DP12" s="323"/>
      <c r="DQ12" s="323"/>
      <c r="DR12" s="323"/>
      <c r="DS12" s="323"/>
      <c r="DT12" s="323"/>
      <c r="DU12" s="323"/>
      <c r="DV12" s="323"/>
    </row>
    <row r="13" spans="1:126" s="245" customFormat="1" ht="14.45">
      <c r="A13" s="240"/>
      <c r="B13" s="240"/>
      <c r="C13" s="227" t="s">
        <v>53</v>
      </c>
      <c r="D13" s="246" t="s">
        <v>36</v>
      </c>
      <c r="E13" s="228"/>
      <c r="F13" s="232">
        <v>3.9979499999999999</v>
      </c>
      <c r="G13" s="233">
        <v>4.0183799999999996</v>
      </c>
      <c r="H13" s="233">
        <v>4.0388099999999998</v>
      </c>
      <c r="I13" s="233">
        <v>4.05924</v>
      </c>
      <c r="J13" s="233">
        <v>4.0796700000000001</v>
      </c>
      <c r="K13" s="233">
        <v>4.1001000000000003</v>
      </c>
      <c r="L13" s="233">
        <v>4.1205299999999996</v>
      </c>
      <c r="M13" s="233">
        <v>4.1409599999999998</v>
      </c>
      <c r="N13" s="233">
        <v>4.1613899999999999</v>
      </c>
      <c r="O13" s="233">
        <v>4.1818200000000001</v>
      </c>
      <c r="P13" s="233">
        <v>4.2022500000000003</v>
      </c>
      <c r="Q13" s="233">
        <v>4.2226800000000004</v>
      </c>
      <c r="R13" s="233">
        <v>4.2431099999999997</v>
      </c>
      <c r="S13" s="233">
        <v>4.2635399999999999</v>
      </c>
      <c r="T13" s="233">
        <v>4.2839700000000001</v>
      </c>
      <c r="U13" s="233">
        <v>4.3044000000000002</v>
      </c>
      <c r="V13" s="233">
        <v>4.3248300000000004</v>
      </c>
      <c r="W13" s="233">
        <v>4.3452599999999997</v>
      </c>
      <c r="X13" s="233">
        <v>4.3656899999999998</v>
      </c>
      <c r="Y13" s="233">
        <v>4.38612</v>
      </c>
      <c r="Z13" s="233">
        <v>4.4065500000000002</v>
      </c>
      <c r="AA13" s="233">
        <v>4.4269800000000004</v>
      </c>
      <c r="AB13" s="233">
        <v>4.4474099999999996</v>
      </c>
      <c r="AC13" s="233">
        <v>4.4678399999999998</v>
      </c>
      <c r="AD13" s="233">
        <v>4.48827</v>
      </c>
      <c r="AE13" s="233">
        <v>4.5087000000000002</v>
      </c>
      <c r="AF13" s="233">
        <v>4.5291300000000003</v>
      </c>
      <c r="AG13" s="233">
        <v>4.5495599999999996</v>
      </c>
      <c r="AH13" s="233">
        <v>4.5699899999999998</v>
      </c>
      <c r="AI13" s="233">
        <v>4.5904199999999999</v>
      </c>
      <c r="AJ13" s="233">
        <v>4.6108500000000001</v>
      </c>
      <c r="AK13" s="233">
        <v>4.6312800000000003</v>
      </c>
      <c r="AL13" s="233">
        <v>4.6517099999999996</v>
      </c>
      <c r="AM13" s="233">
        <v>4.6721399999999997</v>
      </c>
      <c r="AN13" s="233">
        <v>4.6925699999999999</v>
      </c>
      <c r="AO13" s="233">
        <v>4.7130000000000001</v>
      </c>
      <c r="AP13" s="233">
        <v>4.7334300000000002</v>
      </c>
      <c r="AQ13" s="233">
        <v>4.7538600000000004</v>
      </c>
      <c r="AR13" s="233">
        <v>4.7742899999999997</v>
      </c>
      <c r="AS13" s="233">
        <v>4.7947199999999999</v>
      </c>
      <c r="AT13" s="233">
        <v>4.81515</v>
      </c>
      <c r="AU13" s="233">
        <v>4.8355800000000002</v>
      </c>
      <c r="AV13" s="233">
        <v>4.8560100000000004</v>
      </c>
      <c r="AW13" s="233">
        <v>4.8764399999999997</v>
      </c>
      <c r="AX13" s="233">
        <v>4.8968699999999998</v>
      </c>
      <c r="AY13" s="233">
        <v>4.9173</v>
      </c>
      <c r="AZ13" s="233">
        <v>4.9377300000000002</v>
      </c>
      <c r="BA13" s="233">
        <v>4.9581600000000003</v>
      </c>
      <c r="BB13" s="232">
        <v>4.9785899999999996</v>
      </c>
      <c r="BC13" s="240"/>
      <c r="BD13" s="227"/>
      <c r="BE13" s="227"/>
      <c r="BF13" s="322"/>
      <c r="BG13" s="322"/>
      <c r="BH13" s="322"/>
      <c r="BI13" s="322"/>
      <c r="BJ13" s="322"/>
      <c r="BK13" s="322"/>
      <c r="BL13" s="322"/>
      <c r="BM13" s="322"/>
      <c r="BN13" s="322"/>
      <c r="BO13" s="322"/>
      <c r="BP13" s="322"/>
      <c r="BQ13" s="322"/>
      <c r="BR13" s="322"/>
      <c r="BS13" s="322"/>
      <c r="BT13" s="322"/>
      <c r="BU13" s="322"/>
      <c r="BV13" s="322"/>
      <c r="BW13" s="322"/>
      <c r="BX13" s="322"/>
      <c r="BY13" s="322"/>
      <c r="BZ13" s="322"/>
      <c r="CA13" s="322"/>
      <c r="CB13" s="322"/>
      <c r="CC13" s="322"/>
      <c r="CD13" s="322"/>
      <c r="CE13" s="322"/>
      <c r="CF13" s="322"/>
      <c r="CG13" s="322"/>
      <c r="CH13" s="322"/>
      <c r="CI13" s="322"/>
      <c r="CJ13" s="322"/>
      <c r="CK13" s="322"/>
      <c r="CL13" s="322"/>
      <c r="CM13" s="322"/>
      <c r="CN13" s="322"/>
      <c r="CO13" s="322"/>
      <c r="CP13" s="322"/>
      <c r="CQ13" s="322"/>
      <c r="CR13" s="322"/>
      <c r="CS13" s="322"/>
      <c r="CT13" s="322"/>
      <c r="CU13" s="322"/>
      <c r="CV13" s="322"/>
      <c r="CW13" s="322"/>
      <c r="CX13" s="322"/>
      <c r="CY13" s="322"/>
      <c r="CZ13" s="322"/>
      <c r="DA13" s="322"/>
      <c r="DB13" s="322"/>
      <c r="DC13" s="322"/>
      <c r="DD13" s="322"/>
      <c r="DE13" s="322"/>
      <c r="DF13" s="322"/>
      <c r="DG13" s="322"/>
      <c r="DH13" s="323"/>
      <c r="DI13" s="323"/>
      <c r="DJ13" s="323"/>
      <c r="DK13" s="323"/>
      <c r="DL13" s="323"/>
      <c r="DM13" s="323"/>
      <c r="DN13" s="323"/>
      <c r="DO13" s="323"/>
      <c r="DP13" s="323"/>
      <c r="DQ13" s="323"/>
      <c r="DR13" s="323"/>
      <c r="DS13" s="323"/>
      <c r="DT13" s="323"/>
      <c r="DU13" s="323"/>
      <c r="DV13" s="323"/>
    </row>
    <row r="14" spans="1:126" ht="14.45">
      <c r="A14" s="106"/>
      <c r="B14" s="106"/>
      <c r="C14" s="99" t="s">
        <v>56</v>
      </c>
      <c r="D14" s="342" t="s">
        <v>36</v>
      </c>
      <c r="E14" s="340"/>
      <c r="F14" s="342">
        <v>5.2546067616673362</v>
      </c>
      <c r="G14" s="342">
        <v>5.2824445493883836</v>
      </c>
      <c r="H14" s="342">
        <v>5.3096189808432541</v>
      </c>
      <c r="I14" s="342">
        <v>5.3361373702745603</v>
      </c>
      <c r="J14" s="342">
        <v>5.362010191608082</v>
      </c>
      <c r="K14" s="342">
        <v>5.3872451999134725</v>
      </c>
      <c r="L14" s="342">
        <v>5.4118511965318454</v>
      </c>
      <c r="M14" s="342">
        <v>5.4358349015089011</v>
      </c>
      <c r="N14" s="342">
        <v>5.4592062151088712</v>
      </c>
      <c r="O14" s="342">
        <v>5.4819729437982474</v>
      </c>
      <c r="P14" s="342">
        <v>5.504143310690921</v>
      </c>
      <c r="Q14" s="342">
        <v>5.5257258056416276</v>
      </c>
      <c r="R14" s="342">
        <v>5.5467274784198537</v>
      </c>
      <c r="S14" s="342">
        <v>5.5671562525857077</v>
      </c>
      <c r="T14" s="342">
        <v>5.5870190221181915</v>
      </c>
      <c r="U14" s="342">
        <v>5.606323814092665</v>
      </c>
      <c r="V14" s="342">
        <v>5.6250770236826106</v>
      </c>
      <c r="W14" s="342">
        <v>5.6432858337587319</v>
      </c>
      <c r="X14" s="342">
        <v>5.6609567648981809</v>
      </c>
      <c r="Y14" s="342">
        <v>5.678095283459097</v>
      </c>
      <c r="Z14" s="342">
        <v>5.6947073444196867</v>
      </c>
      <c r="AA14" s="342">
        <v>5.7107995133403371</v>
      </c>
      <c r="AB14" s="342">
        <v>5.726376987251399</v>
      </c>
      <c r="AC14" s="342">
        <v>5.7414461652886963</v>
      </c>
      <c r="AD14" s="342">
        <v>5.7560121556164496</v>
      </c>
      <c r="AE14" s="342">
        <v>5.7700791996240959</v>
      </c>
      <c r="AF14" s="342">
        <v>5.7836537866647255</v>
      </c>
      <c r="AG14" s="342">
        <v>5.7967397877894022</v>
      </c>
      <c r="AH14" s="342">
        <v>5.8093408449058863</v>
      </c>
      <c r="AI14" s="342">
        <v>5.8214626546241064</v>
      </c>
      <c r="AJ14" s="342">
        <v>5.8331107960465616</v>
      </c>
      <c r="AK14" s="342">
        <v>5.8442907301077476</v>
      </c>
      <c r="AL14" s="342">
        <v>5.855007798937983</v>
      </c>
      <c r="AM14" s="342">
        <v>5.8652672252540157</v>
      </c>
      <c r="AN14" s="342">
        <v>5.8750741117790994</v>
      </c>
      <c r="AO14" s="342">
        <v>5.8844334406949272</v>
      </c>
      <c r="AP14" s="342">
        <v>5.8933500731277242</v>
      </c>
      <c r="AQ14" s="342">
        <v>5.9018287486708765</v>
      </c>
      <c r="AR14" s="342">
        <v>5.9098740849463134</v>
      </c>
      <c r="AS14" s="342">
        <v>5.9174905772066708</v>
      </c>
      <c r="AT14" s="342">
        <v>5.9246825979804534</v>
      </c>
      <c r="AU14" s="342">
        <v>5.9314543967619571</v>
      </c>
      <c r="AV14" s="342">
        <v>5.937810099747999</v>
      </c>
      <c r="AW14" s="342">
        <v>5.9437537096230706</v>
      </c>
      <c r="AX14" s="342">
        <v>5.949289105394616</v>
      </c>
      <c r="AY14" s="342">
        <v>5.9544200422801197</v>
      </c>
      <c r="AZ14" s="342">
        <v>5.9591501516471936</v>
      </c>
      <c r="BA14" s="342">
        <v>5.9634829410082446</v>
      </c>
      <c r="BB14" s="342">
        <v>5.9674217940708587</v>
      </c>
      <c r="BC14" s="106"/>
      <c r="BF14" s="108"/>
      <c r="BG14" s="108"/>
      <c r="BH14" s="108"/>
      <c r="BI14" s="108"/>
      <c r="BJ14" s="108"/>
      <c r="BK14" s="108"/>
      <c r="BL14" s="108"/>
      <c r="BM14" s="108"/>
      <c r="BN14" s="108"/>
      <c r="BO14" s="108"/>
      <c r="BP14" s="108"/>
      <c r="BQ14" s="108"/>
      <c r="BR14" s="108"/>
      <c r="BS14" s="108"/>
      <c r="BT14" s="108"/>
      <c r="BU14" s="108"/>
      <c r="BV14" s="108"/>
      <c r="BW14" s="108"/>
      <c r="BX14" s="108"/>
      <c r="BY14" s="108"/>
      <c r="BZ14" s="108"/>
      <c r="CA14" s="108"/>
      <c r="CB14" s="108"/>
      <c r="CC14" s="108"/>
      <c r="CD14" s="108"/>
      <c r="CE14" s="108"/>
      <c r="CF14" s="108"/>
      <c r="CG14" s="108"/>
      <c r="CH14" s="108"/>
      <c r="CI14" s="108"/>
      <c r="CJ14" s="108"/>
      <c r="CK14" s="108"/>
      <c r="CL14" s="108"/>
      <c r="CM14" s="108"/>
      <c r="CN14" s="108"/>
      <c r="CO14" s="108"/>
      <c r="CP14" s="108"/>
      <c r="CQ14" s="108"/>
      <c r="CR14" s="108"/>
      <c r="CS14" s="108"/>
      <c r="CT14" s="108"/>
      <c r="CU14" s="108"/>
      <c r="CV14" s="108"/>
      <c r="CW14" s="108"/>
      <c r="CX14" s="108"/>
      <c r="CY14" s="108"/>
      <c r="CZ14" s="108"/>
      <c r="DA14" s="108"/>
      <c r="DB14" s="108"/>
      <c r="DC14" s="108"/>
      <c r="DD14" s="108"/>
      <c r="DE14" s="108"/>
      <c r="DF14" s="108"/>
      <c r="DG14" s="108"/>
      <c r="DH14" s="73"/>
      <c r="DI14" s="73"/>
      <c r="DJ14" s="73"/>
      <c r="DK14" s="73"/>
      <c r="DL14" s="73"/>
      <c r="DM14" s="73"/>
      <c r="DN14" s="73"/>
      <c r="DO14" s="73"/>
      <c r="DP14" s="73"/>
      <c r="DQ14" s="73"/>
      <c r="DR14" s="73"/>
      <c r="DS14" s="73"/>
      <c r="DT14" s="73"/>
      <c r="DU14" s="73"/>
      <c r="DV14" s="73"/>
    </row>
    <row r="15" spans="1:126" ht="14.45">
      <c r="A15" s="106"/>
      <c r="B15" s="106"/>
      <c r="C15" s="99" t="s">
        <v>57</v>
      </c>
      <c r="D15" s="342" t="s">
        <v>36</v>
      </c>
      <c r="E15" s="340"/>
      <c r="F15" s="342">
        <v>2.357139498</v>
      </c>
      <c r="G15" s="342">
        <v>2.350048498</v>
      </c>
      <c r="H15" s="342">
        <v>2.3429574979999996</v>
      </c>
      <c r="I15" s="342">
        <v>2.3358664979999997</v>
      </c>
      <c r="J15" s="342">
        <v>2.3287754979999997</v>
      </c>
      <c r="K15" s="342">
        <v>2.3216844979999998</v>
      </c>
      <c r="L15" s="342">
        <v>2.3145934979999998</v>
      </c>
      <c r="M15" s="342">
        <v>2.3075024979999998</v>
      </c>
      <c r="N15" s="342">
        <v>2.3004114979999999</v>
      </c>
      <c r="O15" s="342">
        <v>2.2933204979999999</v>
      </c>
      <c r="P15" s="342">
        <v>2.286229498</v>
      </c>
      <c r="Q15" s="342">
        <v>2.279138498</v>
      </c>
      <c r="R15" s="342">
        <v>2.2720474980000001</v>
      </c>
      <c r="S15" s="342">
        <v>2.2649564979999997</v>
      </c>
      <c r="T15" s="342">
        <v>2.2578654979999997</v>
      </c>
      <c r="U15" s="342">
        <v>2.2507744979999997</v>
      </c>
      <c r="V15" s="342">
        <v>2.2436834979999998</v>
      </c>
      <c r="W15" s="342">
        <v>2.2365924979999998</v>
      </c>
      <c r="X15" s="342">
        <v>2.2295014979999999</v>
      </c>
      <c r="Y15" s="342">
        <v>2.2224104979999999</v>
      </c>
      <c r="Z15" s="342">
        <v>2.2153194979999999</v>
      </c>
      <c r="AA15" s="342">
        <v>2.208228498</v>
      </c>
      <c r="AB15" s="342">
        <v>2.201137498</v>
      </c>
      <c r="AC15" s="342">
        <v>2.1940464980000001</v>
      </c>
      <c r="AD15" s="342">
        <v>2.1869554979999997</v>
      </c>
      <c r="AE15" s="342">
        <v>2.1798644979999997</v>
      </c>
      <c r="AF15" s="342">
        <v>2.1727734979999997</v>
      </c>
      <c r="AG15" s="342">
        <v>2.1656824979999998</v>
      </c>
      <c r="AH15" s="342">
        <v>2.1585914979999998</v>
      </c>
      <c r="AI15" s="342">
        <v>2.1515004979999999</v>
      </c>
      <c r="AJ15" s="342">
        <v>2.1444094979999999</v>
      </c>
      <c r="AK15" s="342">
        <v>2.137318498</v>
      </c>
      <c r="AL15" s="342">
        <v>2.130227498</v>
      </c>
      <c r="AM15" s="342">
        <v>2.123136498</v>
      </c>
      <c r="AN15" s="342">
        <v>2.1160454979999996</v>
      </c>
      <c r="AO15" s="342">
        <v>2.1089544979999997</v>
      </c>
      <c r="AP15" s="342">
        <v>2.1018634979999997</v>
      </c>
      <c r="AQ15" s="342">
        <v>2.0947724979999998</v>
      </c>
      <c r="AR15" s="342">
        <v>2.0876814979999998</v>
      </c>
      <c r="AS15" s="342">
        <v>2.0805904979999998</v>
      </c>
      <c r="AT15" s="342">
        <v>2.0734994979999999</v>
      </c>
      <c r="AU15" s="342">
        <v>2.0664084979999999</v>
      </c>
      <c r="AV15" s="342">
        <v>2.059317498</v>
      </c>
      <c r="AW15" s="342">
        <v>2.052226498</v>
      </c>
      <c r="AX15" s="342">
        <v>2.0451354980000001</v>
      </c>
      <c r="AY15" s="342">
        <v>2.0380444979999996</v>
      </c>
      <c r="AZ15" s="342">
        <v>2.0309534979999997</v>
      </c>
      <c r="BA15" s="342">
        <v>2.0238624979999997</v>
      </c>
      <c r="BB15" s="342">
        <v>2.0167714979999998</v>
      </c>
      <c r="BC15" s="106"/>
      <c r="BF15" s="108"/>
      <c r="BG15" s="108"/>
      <c r="BH15" s="108"/>
      <c r="BI15" s="108"/>
      <c r="BJ15" s="108"/>
      <c r="BK15" s="108"/>
      <c r="BL15" s="108"/>
      <c r="BM15" s="108"/>
      <c r="BN15" s="108"/>
      <c r="BO15" s="108"/>
      <c r="BP15" s="108"/>
      <c r="BQ15" s="108"/>
      <c r="BR15" s="108"/>
      <c r="BS15" s="108"/>
      <c r="BT15" s="108"/>
      <c r="BU15" s="108"/>
      <c r="BV15" s="108"/>
      <c r="BW15" s="108"/>
      <c r="BX15" s="108"/>
      <c r="BY15" s="108"/>
      <c r="BZ15" s="108"/>
      <c r="CA15" s="108"/>
      <c r="CB15" s="108"/>
      <c r="CC15" s="108"/>
      <c r="CD15" s="108"/>
      <c r="CE15" s="108"/>
      <c r="CF15" s="108"/>
      <c r="CG15" s="108"/>
      <c r="CH15" s="108"/>
      <c r="CI15" s="108"/>
      <c r="CJ15" s="108"/>
      <c r="CK15" s="108"/>
      <c r="CL15" s="108"/>
      <c r="CM15" s="108"/>
      <c r="CN15" s="108"/>
      <c r="CO15" s="108"/>
      <c r="CP15" s="108"/>
      <c r="CQ15" s="108"/>
      <c r="CR15" s="108"/>
      <c r="CS15" s="108"/>
      <c r="CT15" s="108"/>
      <c r="CU15" s="108"/>
      <c r="CV15" s="108"/>
      <c r="CW15" s="108"/>
      <c r="CX15" s="108"/>
      <c r="CY15" s="108"/>
      <c r="CZ15" s="108"/>
      <c r="DA15" s="108"/>
      <c r="DB15" s="108"/>
      <c r="DC15" s="108"/>
      <c r="DD15" s="108"/>
      <c r="DE15" s="108"/>
      <c r="DF15" s="108"/>
      <c r="DG15" s="108"/>
      <c r="DH15" s="73"/>
      <c r="DI15" s="73"/>
      <c r="DJ15" s="73"/>
      <c r="DK15" s="73"/>
      <c r="DL15" s="73"/>
      <c r="DM15" s="73"/>
      <c r="DN15" s="73"/>
      <c r="DO15" s="73"/>
      <c r="DP15" s="73"/>
      <c r="DQ15" s="73"/>
      <c r="DR15" s="73"/>
      <c r="DS15" s="73"/>
      <c r="DT15" s="73"/>
      <c r="DU15" s="73"/>
      <c r="DV15" s="73"/>
    </row>
    <row r="16" spans="1:126" ht="14.45">
      <c r="A16" s="106"/>
      <c r="B16" s="106"/>
      <c r="C16" s="99" t="s">
        <v>59</v>
      </c>
      <c r="D16" s="342" t="s">
        <v>36</v>
      </c>
      <c r="E16" s="340"/>
      <c r="F16" s="342">
        <v>0.49363865835182269</v>
      </c>
      <c r="G16" s="342">
        <v>0.49296344138329717</v>
      </c>
      <c r="H16" s="342">
        <v>0.49228915621418823</v>
      </c>
      <c r="I16" s="342">
        <v>0.49161580155861262</v>
      </c>
      <c r="J16" s="342">
        <v>0.4909433761324617</v>
      </c>
      <c r="K16" s="342">
        <v>0.49027187865339888</v>
      </c>
      <c r="L16" s="342">
        <v>0.48960130784085715</v>
      </c>
      <c r="M16" s="342">
        <v>0.48893166241603675</v>
      </c>
      <c r="N16" s="342">
        <v>0.4882629411019026</v>
      </c>
      <c r="O16" s="342">
        <v>0.48759514262318193</v>
      </c>
      <c r="P16" s="342">
        <v>0.48692826570636194</v>
      </c>
      <c r="Q16" s="342">
        <v>0.48626230907968715</v>
      </c>
      <c r="R16" s="342">
        <v>0.48559727147315718</v>
      </c>
      <c r="S16" s="342">
        <v>0.48493315161852418</v>
      </c>
      <c r="T16" s="342">
        <v>0.48426994824929059</v>
      </c>
      <c r="U16" s="342">
        <v>0.48360766010070655</v>
      </c>
      <c r="V16" s="342">
        <v>0.48294628590976757</v>
      </c>
      <c r="W16" s="342">
        <v>0.48228582441521206</v>
      </c>
      <c r="X16" s="342">
        <v>0.48162627435751904</v>
      </c>
      <c r="Y16" s="342">
        <v>0.48096763447890561</v>
      </c>
      <c r="Z16" s="342">
        <v>0.4803099035233247</v>
      </c>
      <c r="AA16" s="342">
        <v>0.47965308023646247</v>
      </c>
      <c r="AB16" s="342">
        <v>0.47899716336573611</v>
      </c>
      <c r="AC16" s="342">
        <v>0.47834215166029137</v>
      </c>
      <c r="AD16" s="342">
        <v>0.47768804387100017</v>
      </c>
      <c r="AE16" s="342">
        <v>0.47703483875045816</v>
      </c>
      <c r="AF16" s="342">
        <v>0.4763825350529825</v>
      </c>
      <c r="AG16" s="342">
        <v>0.47573113153460939</v>
      </c>
      <c r="AH16" s="342">
        <v>0.47508062695309161</v>
      </c>
      <c r="AI16" s="342">
        <v>0.47443102006789634</v>
      </c>
      <c r="AJ16" s="342">
        <v>0.47378230964020263</v>
      </c>
      <c r="AK16" s="342">
        <v>0.47313449443289912</v>
      </c>
      <c r="AL16" s="342">
        <v>0.47248757321058171</v>
      </c>
      <c r="AM16" s="342">
        <v>0.47184154473955109</v>
      </c>
      <c r="AN16" s="342">
        <v>0.47119640778781047</v>
      </c>
      <c r="AO16" s="342">
        <v>0.47055216112506326</v>
      </c>
      <c r="AP16" s="342">
        <v>0.46990880352271064</v>
      </c>
      <c r="AQ16" s="342">
        <v>0.4692663337538493</v>
      </c>
      <c r="AR16" s="342">
        <v>0.46862475059326897</v>
      </c>
      <c r="AS16" s="342">
        <v>0.46798405281745026</v>
      </c>
      <c r="AT16" s="342">
        <v>0.46734423920456214</v>
      </c>
      <c r="AU16" s="342">
        <v>0.4667053085344598</v>
      </c>
      <c r="AV16" s="342">
        <v>0.46606725958868223</v>
      </c>
      <c r="AW16" s="342">
        <v>0.46543009115044981</v>
      </c>
      <c r="AX16" s="342">
        <v>0.46479380200466219</v>
      </c>
      <c r="AY16" s="342">
        <v>0.46415839093789574</v>
      </c>
      <c r="AZ16" s="342">
        <v>0.46352385673840141</v>
      </c>
      <c r="BA16" s="342">
        <v>0.46289019819610239</v>
      </c>
      <c r="BB16" s="342">
        <v>0.46225741410259175</v>
      </c>
      <c r="BC16" s="106"/>
      <c r="BF16" s="108"/>
      <c r="BG16" s="108"/>
      <c r="BH16" s="108"/>
      <c r="BI16" s="108"/>
      <c r="BJ16" s="108"/>
      <c r="BK16" s="108"/>
      <c r="BL16" s="108"/>
      <c r="BM16" s="108"/>
      <c r="BN16" s="108"/>
      <c r="BO16" s="108"/>
      <c r="BP16" s="108"/>
      <c r="BQ16" s="108"/>
      <c r="BR16" s="108"/>
      <c r="BS16" s="108"/>
      <c r="BT16" s="108"/>
      <c r="BU16" s="108"/>
      <c r="BV16" s="108"/>
      <c r="BW16" s="108"/>
      <c r="BX16" s="108"/>
      <c r="BY16" s="108"/>
      <c r="BZ16" s="108"/>
      <c r="CA16" s="108"/>
      <c r="CB16" s="108"/>
      <c r="CC16" s="108"/>
      <c r="CD16" s="108"/>
      <c r="CE16" s="108"/>
      <c r="CF16" s="108"/>
      <c r="CG16" s="108"/>
      <c r="CH16" s="108"/>
      <c r="CI16" s="108"/>
      <c r="CJ16" s="108"/>
      <c r="CK16" s="108"/>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73"/>
      <c r="DI16" s="73"/>
      <c r="DJ16" s="73"/>
      <c r="DK16" s="73"/>
      <c r="DL16" s="73"/>
      <c r="DM16" s="73"/>
      <c r="DN16" s="73"/>
      <c r="DO16" s="73"/>
      <c r="DP16" s="73"/>
      <c r="DQ16" s="73"/>
      <c r="DR16" s="73"/>
      <c r="DS16" s="73"/>
      <c r="DT16" s="73"/>
      <c r="DU16" s="73"/>
      <c r="DV16" s="73"/>
    </row>
    <row r="17" spans="1:126" ht="14.45">
      <c r="A17" s="106"/>
      <c r="B17" s="106"/>
      <c r="C17" s="99" t="s">
        <v>61</v>
      </c>
      <c r="D17" s="342" t="s">
        <v>36</v>
      </c>
      <c r="E17" s="340"/>
      <c r="F17" s="342">
        <v>0.27192659343469749</v>
      </c>
      <c r="G17" s="342">
        <v>0.27550292176841307</v>
      </c>
      <c r="H17" s="342">
        <v>0.27904635876462158</v>
      </c>
      <c r="I17" s="342">
        <v>0.28255623934113083</v>
      </c>
      <c r="J17" s="342">
        <v>0.28602863346680485</v>
      </c>
      <c r="K17" s="342">
        <v>0.28946222609276351</v>
      </c>
      <c r="L17" s="342">
        <v>0.29285455339179467</v>
      </c>
      <c r="M17" s="342">
        <v>0.29620513166775858</v>
      </c>
      <c r="N17" s="342">
        <v>0.29951019716006727</v>
      </c>
      <c r="O17" s="342">
        <v>0.30276798135470961</v>
      </c>
      <c r="P17" s="342">
        <v>0.30597620181052587</v>
      </c>
      <c r="Q17" s="342">
        <v>0.30913221331425145</v>
      </c>
      <c r="R17" s="342">
        <v>0.31223471593251062</v>
      </c>
      <c r="S17" s="342">
        <v>0.31528144233964805</v>
      </c>
      <c r="T17" s="342">
        <v>0.31827106237127922</v>
      </c>
      <c r="U17" s="342">
        <v>0.32120102150716578</v>
      </c>
      <c r="V17" s="342">
        <v>0.32407030700851502</v>
      </c>
      <c r="W17" s="342">
        <v>0.32687702943728075</v>
      </c>
      <c r="X17" s="342">
        <v>0.3296198737445829</v>
      </c>
      <c r="Y17" s="342">
        <v>0.33229849227382102</v>
      </c>
      <c r="Z17" s="342">
        <v>0.33491196297922848</v>
      </c>
      <c r="AA17" s="342">
        <v>0.33745866850183792</v>
      </c>
      <c r="AB17" s="342">
        <v>0.33993827630055318</v>
      </c>
      <c r="AC17" s="342">
        <v>0.34234916901640677</v>
      </c>
      <c r="AD17" s="342">
        <v>0.34469093853078081</v>
      </c>
      <c r="AE17" s="342">
        <v>0.34696396273128438</v>
      </c>
      <c r="AF17" s="342">
        <v>0.3491662917178539</v>
      </c>
      <c r="AG17" s="342">
        <v>0.35129851499515985</v>
      </c>
      <c r="AH17" s="342">
        <v>0.35336137322291622</v>
      </c>
      <c r="AI17" s="342">
        <v>0.35535347526220507</v>
      </c>
      <c r="AJ17" s="342">
        <v>0.3572734712596925</v>
      </c>
      <c r="AK17" s="342">
        <v>0.35912005416600151</v>
      </c>
      <c r="AL17" s="342">
        <v>0.36089196121316586</v>
      </c>
      <c r="AM17" s="342">
        <v>0.36258797534883536</v>
      </c>
      <c r="AN17" s="342">
        <v>0.36420692662496107</v>
      </c>
      <c r="AO17" s="342">
        <v>0.36574769353875047</v>
      </c>
      <c r="AP17" s="342">
        <v>0.36720920432374576</v>
      </c>
      <c r="AQ17" s="342">
        <v>0.36859043818895315</v>
      </c>
      <c r="AR17" s="342">
        <v>0.36989042650402176</v>
      </c>
      <c r="AS17" s="342">
        <v>0.3711082539285514</v>
      </c>
      <c r="AT17" s="342">
        <v>0.37224305948369113</v>
      </c>
      <c r="AU17" s="342">
        <v>0.37329403756427515</v>
      </c>
      <c r="AV17" s="342">
        <v>0.37426043888983651</v>
      </c>
      <c r="AW17" s="342">
        <v>0.37514157139292792</v>
      </c>
      <c r="AX17" s="342">
        <v>0.37593680104328148</v>
      </c>
      <c r="AY17" s="342">
        <v>0.37664555260643334</v>
      </c>
      <c r="AZ17" s="342">
        <v>0.37726731033554817</v>
      </c>
      <c r="BA17" s="342">
        <v>0.37780161859527905</v>
      </c>
      <c r="BB17" s="342">
        <v>0.37824808241661151</v>
      </c>
      <c r="BC17" s="106"/>
      <c r="BF17" s="108"/>
      <c r="BG17" s="108"/>
      <c r="BH17" s="108"/>
      <c r="BI17" s="108"/>
      <c r="BJ17" s="108"/>
      <c r="BK17" s="108"/>
      <c r="BL17" s="108"/>
      <c r="BM17" s="108"/>
      <c r="BN17" s="108"/>
      <c r="BO17" s="108"/>
      <c r="BP17" s="108"/>
      <c r="BQ17" s="108"/>
      <c r="BR17" s="108"/>
      <c r="BS17" s="108"/>
      <c r="BT17" s="108"/>
      <c r="BU17" s="108"/>
      <c r="BV17" s="108"/>
      <c r="BW17" s="108"/>
      <c r="BX17" s="108"/>
      <c r="BY17" s="108"/>
      <c r="BZ17" s="108"/>
      <c r="CA17" s="108"/>
      <c r="CB17" s="108"/>
      <c r="CC17" s="108"/>
      <c r="CD17" s="108"/>
      <c r="CE17" s="108"/>
      <c r="CF17" s="108"/>
      <c r="CG17" s="108"/>
      <c r="CH17" s="108"/>
      <c r="CI17" s="108"/>
      <c r="CJ17" s="108"/>
      <c r="CK17" s="108"/>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73"/>
      <c r="DI17" s="73"/>
      <c r="DJ17" s="73"/>
      <c r="DK17" s="73"/>
      <c r="DL17" s="73"/>
      <c r="DM17" s="73"/>
      <c r="DN17" s="73"/>
      <c r="DO17" s="73"/>
      <c r="DP17" s="73"/>
      <c r="DQ17" s="73"/>
      <c r="DR17" s="73"/>
      <c r="DS17" s="73"/>
      <c r="DT17" s="73"/>
      <c r="DU17" s="73"/>
      <c r="DV17" s="73"/>
    </row>
    <row r="18" spans="1:126" ht="14.45">
      <c r="A18" s="106"/>
      <c r="B18" s="106"/>
      <c r="C18" s="99" t="s">
        <v>63</v>
      </c>
      <c r="D18" s="342" t="s">
        <v>36</v>
      </c>
      <c r="E18" s="340"/>
      <c r="F18" s="342">
        <v>0.10272429782748704</v>
      </c>
      <c r="G18" s="342">
        <v>0.10401088917228646</v>
      </c>
      <c r="H18" s="342">
        <v>0.10531359469185776</v>
      </c>
      <c r="I18" s="342">
        <v>0.10663261621145778</v>
      </c>
      <c r="J18" s="342">
        <v>0.10796815808414478</v>
      </c>
      <c r="K18" s="342">
        <v>0.10932042722243843</v>
      </c>
      <c r="L18" s="342">
        <v>0.11068963313037627</v>
      </c>
      <c r="M18" s="342">
        <v>0.11207598793597182</v>
      </c>
      <c r="N18" s="342">
        <v>0.11347970642407892</v>
      </c>
      <c r="O18" s="342">
        <v>0.11490100606966804</v>
      </c>
      <c r="P18" s="342">
        <v>0.11634010707151905</v>
      </c>
      <c r="Q18" s="342">
        <v>0.11779723238633626</v>
      </c>
      <c r="R18" s="342">
        <v>0.11927260776329046</v>
      </c>
      <c r="S18" s="342">
        <v>0.12076646177899386</v>
      </c>
      <c r="T18" s="342">
        <v>0.12227902587291289</v>
      </c>
      <c r="U18" s="342">
        <v>0.12381053438322462</v>
      </c>
      <c r="V18" s="342">
        <v>0.12536122458312221</v>
      </c>
      <c r="W18" s="342">
        <v>0.12693133671757523</v>
      </c>
      <c r="X18" s="342">
        <v>0.12852111404055006</v>
      </c>
      <c r="Y18" s="342">
        <v>0.1301308028526969</v>
      </c>
      <c r="Z18" s="342">
        <v>0.13176065253950858</v>
      </c>
      <c r="AA18" s="342">
        <v>0.13341091560995708</v>
      </c>
      <c r="AB18" s="342">
        <v>0.13508184773561435</v>
      </c>
      <c r="AC18" s="342">
        <v>0.13677370779026296</v>
      </c>
      <c r="AD18" s="342">
        <v>0.13848675789000275</v>
      </c>
      <c r="AE18" s="342">
        <v>0.14022126343385991</v>
      </c>
      <c r="AF18" s="342">
        <v>0.14197749314490465</v>
      </c>
      <c r="AG18" s="342">
        <v>0.14375571911188395</v>
      </c>
      <c r="AH18" s="342">
        <v>0.14555621683137551</v>
      </c>
      <c r="AI18" s="342">
        <v>0.14737926525047002</v>
      </c>
      <c r="AJ18" s="342">
        <v>0.14922514680998761</v>
      </c>
      <c r="AK18" s="342">
        <v>0.15109414748823588</v>
      </c>
      <c r="AL18" s="342">
        <v>0.1529865568453159</v>
      </c>
      <c r="AM18" s="342">
        <v>0.15490266806798303</v>
      </c>
      <c r="AN18" s="342">
        <v>0.15684277801506968</v>
      </c>
      <c r="AO18" s="342">
        <v>0.1588071872634772</v>
      </c>
      <c r="AP18" s="342">
        <v>0.1607962001547433</v>
      </c>
      <c r="AQ18" s="342">
        <v>0.16281012484219315</v>
      </c>
      <c r="AR18" s="342">
        <v>0.16484927333868085</v>
      </c>
      <c r="AS18" s="342">
        <v>0.16691396156492899</v>
      </c>
      <c r="AT18" s="342">
        <v>0.16900450939847333</v>
      </c>
      <c r="AU18" s="342">
        <v>0.17112124072322099</v>
      </c>
      <c r="AV18" s="342">
        <v>0.17326448347962869</v>
      </c>
      <c r="AW18" s="342">
        <v>0.1754345697155103</v>
      </c>
      <c r="AX18" s="342">
        <v>0.17763183563747978</v>
      </c>
      <c r="AY18" s="342">
        <v>0.17985662166303937</v>
      </c>
      <c r="AZ18" s="342">
        <v>0.18210927247331932</v>
      </c>
      <c r="BA18" s="342">
        <v>0.18439013706647886</v>
      </c>
      <c r="BB18" s="342">
        <v>0.18669956881177555</v>
      </c>
      <c r="BC18" s="106"/>
      <c r="BF18" s="108"/>
      <c r="BG18" s="108"/>
      <c r="BH18" s="108"/>
      <c r="BI18" s="108"/>
      <c r="BJ18" s="108"/>
      <c r="BK18" s="108"/>
      <c r="BL18" s="108"/>
      <c r="BM18" s="108"/>
      <c r="BN18" s="108"/>
      <c r="BO18" s="108"/>
      <c r="BP18" s="108"/>
      <c r="BQ18" s="108"/>
      <c r="BR18" s="108"/>
      <c r="BS18" s="108"/>
      <c r="BT18" s="108"/>
      <c r="BU18" s="108"/>
      <c r="BV18" s="108"/>
      <c r="BW18" s="108"/>
      <c r="BX18" s="108"/>
      <c r="BY18" s="108"/>
      <c r="BZ18" s="108"/>
      <c r="CA18" s="108"/>
      <c r="CB18" s="108"/>
      <c r="CC18" s="108"/>
      <c r="CD18" s="108"/>
      <c r="CE18" s="108"/>
      <c r="CF18" s="108"/>
      <c r="CG18" s="108"/>
      <c r="CH18" s="108"/>
      <c r="CI18" s="108"/>
      <c r="CJ18" s="108"/>
      <c r="CK18" s="108"/>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73"/>
      <c r="DI18" s="73"/>
      <c r="DJ18" s="73"/>
      <c r="DK18" s="73"/>
      <c r="DL18" s="73"/>
      <c r="DM18" s="73"/>
      <c r="DN18" s="73"/>
      <c r="DO18" s="73"/>
      <c r="DP18" s="73"/>
      <c r="DQ18" s="73"/>
      <c r="DR18" s="73"/>
      <c r="DS18" s="73"/>
      <c r="DT18" s="73"/>
      <c r="DU18" s="73"/>
      <c r="DV18" s="73"/>
    </row>
    <row r="19" spans="1:126" ht="14.45">
      <c r="A19" s="116"/>
      <c r="B19" s="116"/>
      <c r="C19" s="117"/>
      <c r="D19" s="116" t="s">
        <v>65</v>
      </c>
      <c r="E19" s="118"/>
      <c r="F19" s="119">
        <v>24.898200000000003</v>
      </c>
      <c r="G19" s="119">
        <v>24.898199999999999</v>
      </c>
      <c r="H19" s="119">
        <v>24.898199999999999</v>
      </c>
      <c r="I19" s="119">
        <v>24.898199999999996</v>
      </c>
      <c r="J19" s="119">
        <v>24.898199999999999</v>
      </c>
      <c r="K19" s="119">
        <v>24.898199999999999</v>
      </c>
      <c r="L19" s="119">
        <v>24.898199999999999</v>
      </c>
      <c r="M19" s="119">
        <v>24.898200000000003</v>
      </c>
      <c r="N19" s="119">
        <v>24.898199999999999</v>
      </c>
      <c r="O19" s="119">
        <v>24.898199999999999</v>
      </c>
      <c r="P19" s="119">
        <v>24.898199999999999</v>
      </c>
      <c r="Q19" s="119">
        <v>24.898199999999999</v>
      </c>
      <c r="R19" s="119">
        <v>24.898199999999999</v>
      </c>
      <c r="S19" s="167">
        <v>24.898199999999999</v>
      </c>
      <c r="T19" s="167">
        <v>24.898199999999999</v>
      </c>
      <c r="U19" s="167">
        <v>24.898199999999999</v>
      </c>
      <c r="V19" s="167">
        <v>24.898199999999999</v>
      </c>
      <c r="W19" s="167">
        <v>24.898199999999999</v>
      </c>
      <c r="X19" s="167">
        <v>24.898199999999999</v>
      </c>
      <c r="Y19" s="167">
        <v>24.898199999999999</v>
      </c>
      <c r="Z19" s="167">
        <v>24.898199999999999</v>
      </c>
      <c r="AA19" s="167">
        <v>24.898199999999999</v>
      </c>
      <c r="AB19" s="167">
        <v>24.898199999999999</v>
      </c>
      <c r="AC19" s="167">
        <v>24.898199999999999</v>
      </c>
      <c r="AD19" s="167">
        <v>24.898199999999999</v>
      </c>
      <c r="AE19" s="167">
        <v>24.898199999999999</v>
      </c>
      <c r="AF19" s="167">
        <v>24.898200000000003</v>
      </c>
      <c r="AG19" s="167">
        <v>24.898199999999999</v>
      </c>
      <c r="AH19" s="167">
        <v>24.898199999999999</v>
      </c>
      <c r="AI19" s="167">
        <v>24.898199999999999</v>
      </c>
      <c r="AJ19" s="167">
        <v>24.898199999999999</v>
      </c>
      <c r="AK19" s="167">
        <v>24.898199999999999</v>
      </c>
      <c r="AL19" s="167">
        <v>24.898199999999999</v>
      </c>
      <c r="AM19" s="167">
        <v>24.898199999999999</v>
      </c>
      <c r="AN19" s="167">
        <v>24.898199999999999</v>
      </c>
      <c r="AO19" s="167">
        <v>24.898199999999999</v>
      </c>
      <c r="AP19" s="167">
        <v>24.898199999999999</v>
      </c>
      <c r="AQ19" s="167">
        <v>24.898199999999999</v>
      </c>
      <c r="AR19" s="167">
        <v>24.898199999999999</v>
      </c>
      <c r="AS19" s="167">
        <v>24.898199999999999</v>
      </c>
      <c r="AT19" s="167">
        <v>24.898199999999999</v>
      </c>
      <c r="AU19" s="167">
        <v>24.898199999999999</v>
      </c>
      <c r="AV19" s="167">
        <v>24.898199999999999</v>
      </c>
      <c r="AW19" s="167">
        <v>24.898199999999999</v>
      </c>
      <c r="AX19" s="167">
        <v>24.898199999999999</v>
      </c>
      <c r="AY19" s="167">
        <v>24.898199999999999</v>
      </c>
      <c r="AZ19" s="167">
        <v>24.898199999999999</v>
      </c>
      <c r="BA19" s="167">
        <v>24.898199999999999</v>
      </c>
      <c r="BB19" s="167">
        <v>24.898199999999999</v>
      </c>
      <c r="BC19" s="106"/>
      <c r="BF19" s="108"/>
      <c r="BG19" s="108"/>
      <c r="BH19" s="108"/>
      <c r="BI19" s="108"/>
      <c r="BJ19" s="108"/>
      <c r="BK19" s="108"/>
      <c r="BL19" s="108"/>
      <c r="BM19" s="108"/>
      <c r="BN19" s="108"/>
      <c r="BO19" s="108"/>
      <c r="BP19" s="108"/>
      <c r="BQ19" s="108"/>
      <c r="BR19" s="108"/>
      <c r="BS19" s="108"/>
      <c r="BT19" s="108"/>
      <c r="BU19" s="108"/>
      <c r="BV19" s="108"/>
      <c r="BW19" s="108"/>
      <c r="BX19" s="108"/>
      <c r="BY19" s="108"/>
      <c r="BZ19" s="108"/>
      <c r="CA19" s="108"/>
      <c r="CB19" s="108"/>
      <c r="CC19" s="108"/>
      <c r="CD19" s="108"/>
      <c r="CE19" s="108"/>
      <c r="CF19" s="108"/>
      <c r="CG19" s="108"/>
      <c r="CH19" s="108"/>
      <c r="CI19" s="108"/>
      <c r="CJ19" s="108"/>
      <c r="CK19" s="108"/>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73"/>
      <c r="DI19" s="73"/>
      <c r="DJ19" s="73"/>
      <c r="DK19" s="73"/>
      <c r="DL19" s="73"/>
      <c r="DM19" s="73"/>
      <c r="DN19" s="73"/>
      <c r="DO19" s="73"/>
      <c r="DP19" s="73"/>
      <c r="DQ19" s="73"/>
      <c r="DR19" s="73"/>
      <c r="DS19" s="73"/>
      <c r="DT19" s="73"/>
      <c r="DU19" s="73"/>
      <c r="DV19" s="73"/>
    </row>
    <row r="20" spans="1:126" ht="14.45">
      <c r="A20" s="106"/>
      <c r="B20" s="106"/>
      <c r="F20" s="106">
        <v>24.898199999999999</v>
      </c>
      <c r="G20" s="106">
        <v>24.898199999999999</v>
      </c>
      <c r="H20" s="106">
        <v>24.898199999999999</v>
      </c>
      <c r="I20" s="106">
        <v>24.898199999999999</v>
      </c>
      <c r="J20" s="106">
        <v>24.898199999999999</v>
      </c>
      <c r="K20" s="106">
        <v>24.898199999999999</v>
      </c>
      <c r="L20" s="106">
        <v>24.898199999999999</v>
      </c>
      <c r="M20" s="106">
        <v>24.898199999999999</v>
      </c>
      <c r="N20" s="106">
        <v>24.898199999999999</v>
      </c>
      <c r="O20" s="106">
        <v>24.898199999999999</v>
      </c>
      <c r="P20" s="106">
        <v>24.898199999999999</v>
      </c>
      <c r="Q20" s="106">
        <v>24.898199999999999</v>
      </c>
      <c r="R20" s="106">
        <v>24.898199999999999</v>
      </c>
      <c r="S20" s="120">
        <v>24.898199999999999</v>
      </c>
      <c r="T20" s="120">
        <v>24.898199999999999</v>
      </c>
      <c r="U20" s="120">
        <v>24.898199999999999</v>
      </c>
      <c r="V20" s="120">
        <v>24.898199999999999</v>
      </c>
      <c r="W20" s="120">
        <v>24.898199999999999</v>
      </c>
      <c r="X20" s="120">
        <v>24.898199999999999</v>
      </c>
      <c r="Y20" s="120">
        <v>24.898199999999999</v>
      </c>
      <c r="Z20" s="120">
        <v>24.898199999999999</v>
      </c>
      <c r="AA20" s="120">
        <v>24.898199999999999</v>
      </c>
      <c r="AB20" s="120">
        <v>24.898199999999999</v>
      </c>
      <c r="AC20" s="120">
        <v>24.898199999999999</v>
      </c>
      <c r="AD20" s="120">
        <v>24.898199999999999</v>
      </c>
      <c r="AE20" s="120">
        <v>24.898199999999999</v>
      </c>
      <c r="AF20" s="120">
        <v>24.898199999999999</v>
      </c>
      <c r="AG20" s="120">
        <v>24.898199999999999</v>
      </c>
      <c r="AH20" s="120">
        <v>24.898199999999999</v>
      </c>
      <c r="AI20" s="120">
        <v>24.898199999999999</v>
      </c>
      <c r="AJ20" s="120">
        <v>24.898199999999999</v>
      </c>
      <c r="AK20" s="120">
        <v>24.898199999999999</v>
      </c>
      <c r="AL20" s="120">
        <v>24.898199999999999</v>
      </c>
      <c r="AM20" s="120">
        <v>24.898199999999999</v>
      </c>
      <c r="AN20" s="120">
        <v>24.898199999999999</v>
      </c>
      <c r="AO20" s="120">
        <v>24.898199999999999</v>
      </c>
      <c r="AP20" s="120">
        <v>24.898199999999999</v>
      </c>
      <c r="AQ20" s="120">
        <v>24.898199999999999</v>
      </c>
      <c r="AR20" s="120">
        <v>24.898199999999999</v>
      </c>
      <c r="AS20" s="120">
        <v>24.898199999999999</v>
      </c>
      <c r="AT20" s="120">
        <v>24.898199999999999</v>
      </c>
      <c r="AU20" s="120">
        <v>24.898199999999999</v>
      </c>
      <c r="AV20" s="120">
        <v>24.898199999999999</v>
      </c>
      <c r="AW20" s="120">
        <v>24.898199999999999</v>
      </c>
      <c r="AX20" s="120">
        <v>24.898199999999999</v>
      </c>
      <c r="AY20" s="120">
        <v>24.898199999999999</v>
      </c>
      <c r="AZ20" s="120">
        <v>24.898199999999999</v>
      </c>
      <c r="BA20" s="120">
        <v>24.898199999999999</v>
      </c>
      <c r="BB20" s="120">
        <v>24.898199999999999</v>
      </c>
      <c r="BC20" s="106"/>
      <c r="BF20" s="108"/>
      <c r="BG20" s="108"/>
      <c r="BH20" s="108"/>
      <c r="BI20" s="108"/>
      <c r="BJ20" s="108"/>
      <c r="BK20" s="108"/>
      <c r="BL20" s="108"/>
      <c r="BM20" s="108"/>
      <c r="BN20" s="108"/>
      <c r="BO20" s="108"/>
      <c r="BP20" s="108"/>
      <c r="BQ20" s="108"/>
      <c r="BR20" s="108"/>
      <c r="BS20" s="108"/>
      <c r="BT20" s="108"/>
      <c r="BU20" s="108"/>
      <c r="BV20" s="108"/>
      <c r="BW20" s="108"/>
      <c r="BX20" s="108"/>
      <c r="BY20" s="108"/>
      <c r="BZ20" s="108"/>
      <c r="CA20" s="108"/>
      <c r="CB20" s="108"/>
      <c r="CC20" s="108"/>
      <c r="CD20" s="108"/>
      <c r="CE20" s="108"/>
      <c r="CF20" s="108"/>
      <c r="CG20" s="108"/>
      <c r="CH20" s="108"/>
      <c r="CI20" s="108"/>
      <c r="CJ20" s="108"/>
      <c r="CK20" s="108"/>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73"/>
      <c r="DI20" s="73"/>
      <c r="DJ20" s="73"/>
      <c r="DK20" s="73"/>
      <c r="DL20" s="73"/>
      <c r="DM20" s="73"/>
      <c r="DN20" s="73"/>
      <c r="DO20" s="73"/>
      <c r="DP20" s="73"/>
      <c r="DQ20" s="73"/>
      <c r="DR20" s="73"/>
      <c r="DS20" s="73"/>
      <c r="DT20" s="73"/>
      <c r="DU20" s="73"/>
      <c r="DV20" s="73"/>
    </row>
    <row r="21" spans="1:126" ht="14.45">
      <c r="A21" s="106"/>
      <c r="B21" s="106"/>
      <c r="F21" s="106"/>
      <c r="G21" s="106"/>
      <c r="H21" s="106"/>
      <c r="I21" s="106"/>
      <c r="J21" s="106"/>
      <c r="K21" s="106"/>
      <c r="L21" s="106"/>
      <c r="M21" s="106"/>
      <c r="N21" s="106"/>
      <c r="O21" s="106"/>
      <c r="P21" s="106"/>
      <c r="Q21" s="106"/>
      <c r="R21" s="106"/>
      <c r="S21" s="120"/>
      <c r="T21" s="120"/>
      <c r="U21" s="120"/>
      <c r="V21" s="120"/>
      <c r="W21" s="120"/>
      <c r="X21" s="120"/>
      <c r="Y21" s="120"/>
      <c r="Z21" s="120"/>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06"/>
      <c r="BF21" s="108"/>
      <c r="BG21" s="108"/>
      <c r="BH21" s="108"/>
      <c r="BI21" s="108"/>
      <c r="BJ21" s="108"/>
      <c r="BK21" s="108"/>
      <c r="BL21" s="108"/>
      <c r="BM21" s="108"/>
      <c r="BN21" s="108"/>
      <c r="BO21" s="108"/>
      <c r="BP21" s="108"/>
      <c r="BQ21" s="108"/>
      <c r="BR21" s="108"/>
      <c r="BS21" s="108"/>
      <c r="BT21" s="108"/>
      <c r="BU21" s="108"/>
      <c r="BV21" s="108"/>
      <c r="BW21" s="108"/>
      <c r="BX21" s="108"/>
      <c r="BY21" s="108"/>
      <c r="BZ21" s="108"/>
      <c r="CA21" s="108"/>
      <c r="CB21" s="108"/>
      <c r="CC21" s="108"/>
      <c r="CD21" s="108"/>
      <c r="CE21" s="108"/>
      <c r="CF21" s="108"/>
      <c r="CG21" s="108"/>
      <c r="CH21" s="108"/>
      <c r="CI21" s="108"/>
      <c r="CJ21" s="108"/>
      <c r="CK21" s="108"/>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73"/>
      <c r="DI21" s="73"/>
      <c r="DJ21" s="73"/>
      <c r="DK21" s="73"/>
      <c r="DL21" s="73"/>
      <c r="DM21" s="73"/>
      <c r="DN21" s="73"/>
      <c r="DO21" s="73"/>
      <c r="DP21" s="73"/>
      <c r="DQ21" s="73"/>
      <c r="DR21" s="73"/>
      <c r="DS21" s="73"/>
      <c r="DT21" s="73"/>
      <c r="DU21" s="73"/>
      <c r="DV21" s="73"/>
    </row>
    <row r="22" spans="1:126" ht="14.45">
      <c r="A22" s="106"/>
      <c r="B22" s="106"/>
      <c r="F22" s="106"/>
      <c r="G22" s="106"/>
      <c r="H22" s="106"/>
      <c r="I22" s="106"/>
      <c r="J22" s="106"/>
      <c r="K22" s="106"/>
      <c r="L22" s="106"/>
      <c r="M22" s="106"/>
      <c r="N22" s="106"/>
      <c r="O22" s="106"/>
      <c r="P22" s="106"/>
      <c r="Q22" s="106"/>
      <c r="R22" s="106"/>
      <c r="S22" s="120"/>
      <c r="T22" s="120"/>
      <c r="U22" s="120"/>
      <c r="V22" s="120"/>
      <c r="W22" s="120"/>
      <c r="X22" s="120"/>
      <c r="Y22" s="120"/>
      <c r="Z22" s="120"/>
      <c r="AA22" s="120"/>
      <c r="AB22" s="120"/>
      <c r="AC22" s="120"/>
      <c r="AD22" s="120"/>
      <c r="AE22" s="120"/>
      <c r="AF22" s="120"/>
      <c r="AG22" s="120"/>
      <c r="AH22" s="120"/>
      <c r="AI22" s="120"/>
      <c r="AJ22" s="120"/>
      <c r="AK22" s="120"/>
      <c r="AL22" s="120"/>
      <c r="AM22" s="120"/>
      <c r="AN22" s="120"/>
      <c r="AO22" s="120"/>
      <c r="AP22" s="120"/>
      <c r="AQ22" s="120"/>
      <c r="AR22" s="120"/>
      <c r="AS22" s="120"/>
      <c r="AT22" s="120"/>
      <c r="AU22" s="120"/>
      <c r="AV22" s="120"/>
      <c r="AW22" s="120"/>
      <c r="AX22" s="120"/>
      <c r="AY22" s="120"/>
      <c r="AZ22" s="120"/>
      <c r="BA22" s="120"/>
      <c r="BB22" s="120"/>
      <c r="BC22" s="106"/>
      <c r="BF22" s="108"/>
      <c r="BG22" s="108"/>
      <c r="BH22" s="108"/>
      <c r="BI22" s="108"/>
      <c r="BJ22" s="108"/>
      <c r="BK22" s="108"/>
      <c r="BL22" s="108"/>
      <c r="BM22" s="108"/>
      <c r="BN22" s="108"/>
      <c r="BO22" s="108"/>
      <c r="BP22" s="108"/>
      <c r="BQ22" s="108"/>
      <c r="BR22" s="108"/>
      <c r="BS22" s="108"/>
      <c r="BT22" s="108"/>
      <c r="BU22" s="108"/>
      <c r="BV22" s="108"/>
      <c r="BW22" s="108"/>
      <c r="BX22" s="108"/>
      <c r="BY22" s="108"/>
      <c r="BZ22" s="108"/>
      <c r="CA22" s="108"/>
      <c r="CB22" s="108"/>
      <c r="CC22" s="108"/>
      <c r="CD22" s="108"/>
      <c r="CE22" s="108"/>
      <c r="CF22" s="108"/>
      <c r="CG22" s="108"/>
      <c r="CH22" s="108"/>
      <c r="CI22" s="108"/>
      <c r="CJ22" s="108"/>
      <c r="CK22" s="108"/>
      <c r="CL22" s="108"/>
      <c r="CM22" s="108"/>
      <c r="CN22" s="108"/>
      <c r="CO22" s="108"/>
      <c r="CP22" s="108"/>
      <c r="CQ22" s="108"/>
      <c r="CR22" s="108"/>
      <c r="CS22" s="108"/>
      <c r="CT22" s="108"/>
      <c r="CU22" s="108"/>
      <c r="CV22" s="108"/>
      <c r="CW22" s="108"/>
      <c r="CX22" s="108"/>
      <c r="CY22" s="108"/>
      <c r="CZ22" s="108"/>
      <c r="DA22" s="108"/>
      <c r="DB22" s="108"/>
      <c r="DC22" s="108"/>
      <c r="DD22" s="108"/>
      <c r="DE22" s="108"/>
      <c r="DF22" s="108"/>
      <c r="DG22" s="108"/>
      <c r="DH22" s="73"/>
      <c r="DI22" s="73"/>
      <c r="DJ22" s="73"/>
      <c r="DK22" s="73"/>
      <c r="DL22" s="73"/>
      <c r="DM22" s="73"/>
      <c r="DN22" s="73"/>
      <c r="DO22" s="73"/>
      <c r="DP22" s="73"/>
      <c r="DQ22" s="73"/>
      <c r="DR22" s="73"/>
      <c r="DS22" s="73"/>
      <c r="DT22" s="73"/>
      <c r="DU22" s="73"/>
      <c r="DV22" s="73"/>
    </row>
    <row r="23" spans="1:126" ht="14.45">
      <c r="A23" s="106"/>
      <c r="B23" s="106"/>
      <c r="F23" s="106"/>
      <c r="G23" s="106"/>
      <c r="H23" s="106"/>
      <c r="I23" s="106"/>
      <c r="J23" s="106"/>
      <c r="K23" s="106"/>
      <c r="L23" s="106"/>
      <c r="M23" s="106"/>
      <c r="N23" s="106"/>
      <c r="O23" s="106"/>
      <c r="P23" s="106"/>
      <c r="Q23" s="106"/>
      <c r="R23" s="106"/>
      <c r="S23" s="120"/>
      <c r="T23" s="120"/>
      <c r="U23" s="120"/>
      <c r="V23" s="120"/>
      <c r="W23" s="120"/>
      <c r="X23" s="120"/>
      <c r="Y23" s="120"/>
      <c r="Z23" s="120"/>
      <c r="AA23" s="120"/>
      <c r="AB23" s="120"/>
      <c r="AC23" s="120"/>
      <c r="AD23" s="120"/>
      <c r="AE23" s="120"/>
      <c r="AF23" s="120"/>
      <c r="AG23" s="120"/>
      <c r="AH23" s="120"/>
      <c r="AI23" s="120"/>
      <c r="AJ23" s="120"/>
      <c r="AK23" s="120"/>
      <c r="AL23" s="120"/>
      <c r="AM23" s="120"/>
      <c r="AN23" s="120"/>
      <c r="AO23" s="120"/>
      <c r="AP23" s="120"/>
      <c r="AQ23" s="120"/>
      <c r="AR23" s="120"/>
      <c r="AS23" s="120"/>
      <c r="AT23" s="120"/>
      <c r="AU23" s="120"/>
      <c r="AV23" s="120"/>
      <c r="AW23" s="120"/>
      <c r="AX23" s="120"/>
      <c r="AY23" s="120"/>
      <c r="AZ23" s="120"/>
      <c r="BA23" s="120"/>
      <c r="BB23" s="120"/>
      <c r="BC23" s="106"/>
      <c r="BF23" s="108"/>
      <c r="BG23" s="108"/>
      <c r="BH23" s="108"/>
      <c r="BI23" s="108"/>
      <c r="BJ23" s="108"/>
      <c r="BK23" s="108"/>
      <c r="BL23" s="108"/>
      <c r="BM23" s="108"/>
      <c r="BN23" s="108"/>
      <c r="BO23" s="108"/>
      <c r="BP23" s="108"/>
      <c r="BQ23" s="108"/>
      <c r="BR23" s="108"/>
      <c r="BS23" s="108"/>
      <c r="BT23" s="108"/>
      <c r="BU23" s="108"/>
      <c r="BV23" s="108"/>
      <c r="BW23" s="108"/>
      <c r="BX23" s="108"/>
      <c r="BY23" s="108"/>
      <c r="BZ23" s="108"/>
      <c r="CA23" s="108"/>
      <c r="CB23" s="108"/>
      <c r="CC23" s="108"/>
      <c r="CD23" s="108"/>
      <c r="CE23" s="108"/>
      <c r="CF23" s="108"/>
      <c r="CG23" s="108"/>
      <c r="CH23" s="108"/>
      <c r="CI23" s="108"/>
      <c r="CJ23" s="108"/>
      <c r="CK23" s="108"/>
      <c r="CL23" s="108"/>
      <c r="CM23" s="108"/>
      <c r="CN23" s="108"/>
      <c r="CO23" s="108"/>
      <c r="CP23" s="108"/>
      <c r="CQ23" s="108"/>
      <c r="CR23" s="108"/>
      <c r="CS23" s="108"/>
      <c r="CT23" s="108"/>
      <c r="CU23" s="108"/>
      <c r="CV23" s="108"/>
      <c r="CW23" s="108"/>
      <c r="CX23" s="108"/>
      <c r="CY23" s="108"/>
      <c r="CZ23" s="108"/>
      <c r="DA23" s="108"/>
      <c r="DB23" s="108"/>
      <c r="DC23" s="108"/>
      <c r="DD23" s="108"/>
      <c r="DE23" s="108"/>
      <c r="DF23" s="108"/>
      <c r="DG23" s="108"/>
      <c r="DH23" s="73"/>
      <c r="DI23" s="73"/>
      <c r="DJ23" s="73"/>
      <c r="DK23" s="73"/>
      <c r="DL23" s="73"/>
      <c r="DM23" s="73"/>
      <c r="DN23" s="73"/>
      <c r="DO23" s="73"/>
      <c r="DP23" s="73"/>
      <c r="DQ23" s="73"/>
      <c r="DR23" s="73"/>
      <c r="DS23" s="73"/>
      <c r="DT23" s="73"/>
      <c r="DU23" s="73"/>
      <c r="DV23" s="73"/>
    </row>
    <row r="24" spans="1:126" ht="14.45">
      <c r="A24" s="106"/>
      <c r="B24" s="106"/>
      <c r="F24" s="106"/>
      <c r="G24" s="106"/>
      <c r="H24" s="106"/>
      <c r="I24" s="106"/>
      <c r="J24" s="106"/>
      <c r="K24" s="106"/>
      <c r="L24" s="106"/>
      <c r="M24" s="106"/>
      <c r="N24" s="106"/>
      <c r="O24" s="106"/>
      <c r="P24" s="106"/>
      <c r="Q24" s="106"/>
      <c r="R24" s="106"/>
      <c r="S24" s="120"/>
      <c r="T24" s="120"/>
      <c r="U24" s="120"/>
      <c r="V24" s="120"/>
      <c r="W24" s="120"/>
      <c r="X24" s="120"/>
      <c r="Y24" s="120"/>
      <c r="Z24" s="120"/>
      <c r="AA24" s="120"/>
      <c r="AB24" s="120"/>
      <c r="AC24" s="120"/>
      <c r="AD24" s="120"/>
      <c r="AE24" s="120"/>
      <c r="AF24" s="120"/>
      <c r="AG24" s="120"/>
      <c r="AH24" s="120"/>
      <c r="AI24" s="120"/>
      <c r="AJ24" s="120"/>
      <c r="AK24" s="120"/>
      <c r="AL24" s="120"/>
      <c r="AM24" s="120"/>
      <c r="AN24" s="120"/>
      <c r="AO24" s="120"/>
      <c r="AP24" s="120"/>
      <c r="AQ24" s="120"/>
      <c r="AR24" s="120"/>
      <c r="AS24" s="120"/>
      <c r="AT24" s="120"/>
      <c r="AU24" s="120"/>
      <c r="AV24" s="120"/>
      <c r="AW24" s="120"/>
      <c r="AX24" s="120"/>
      <c r="AY24" s="120"/>
      <c r="AZ24" s="120"/>
      <c r="BA24" s="120"/>
      <c r="BB24" s="120"/>
      <c r="BC24" s="106"/>
      <c r="BF24" s="108"/>
      <c r="BG24" s="108"/>
      <c r="BH24" s="108"/>
      <c r="BI24" s="108"/>
      <c r="BJ24" s="108"/>
      <c r="BK24" s="108"/>
      <c r="BL24" s="108"/>
      <c r="BM24" s="108"/>
      <c r="BN24" s="108"/>
      <c r="BO24" s="108"/>
      <c r="BP24" s="108"/>
      <c r="BQ24" s="108"/>
      <c r="BR24" s="108"/>
      <c r="BS24" s="108"/>
      <c r="BT24" s="108"/>
      <c r="BU24" s="108"/>
      <c r="BV24" s="108"/>
      <c r="BW24" s="108"/>
      <c r="BX24" s="108"/>
      <c r="BY24" s="108"/>
      <c r="BZ24" s="108"/>
      <c r="CA24" s="108"/>
      <c r="CB24" s="108"/>
      <c r="CC24" s="108"/>
      <c r="CD24" s="108"/>
      <c r="CE24" s="108"/>
      <c r="CF24" s="108"/>
      <c r="CG24" s="108"/>
      <c r="CH24" s="108"/>
      <c r="CI24" s="108"/>
      <c r="CJ24" s="108"/>
      <c r="CK24" s="108"/>
      <c r="CL24" s="108"/>
      <c r="CM24" s="108"/>
      <c r="CN24" s="108"/>
      <c r="CO24" s="108"/>
      <c r="CP24" s="108"/>
      <c r="CQ24" s="108"/>
      <c r="CR24" s="108"/>
      <c r="CS24" s="108"/>
      <c r="CT24" s="108"/>
      <c r="CU24" s="108"/>
      <c r="CV24" s="108"/>
      <c r="CW24" s="108"/>
      <c r="CX24" s="108"/>
      <c r="CY24" s="108"/>
      <c r="CZ24" s="108"/>
      <c r="DA24" s="108"/>
      <c r="DB24" s="108"/>
      <c r="DC24" s="108"/>
      <c r="DD24" s="108"/>
      <c r="DE24" s="108"/>
      <c r="DF24" s="108"/>
      <c r="DG24" s="108"/>
      <c r="DH24" s="73"/>
      <c r="DI24" s="73"/>
      <c r="DJ24" s="73"/>
      <c r="DK24" s="73"/>
      <c r="DL24" s="73"/>
      <c r="DM24" s="73"/>
      <c r="DN24" s="73"/>
      <c r="DO24" s="73"/>
      <c r="DP24" s="73"/>
      <c r="DQ24" s="73"/>
      <c r="DR24" s="73"/>
      <c r="DS24" s="73"/>
      <c r="DT24" s="73"/>
      <c r="DU24" s="73"/>
      <c r="DV24" s="73"/>
    </row>
    <row r="25" spans="1:126" ht="14.45">
      <c r="A25" s="106"/>
      <c r="B25" s="106"/>
      <c r="F25" s="106"/>
      <c r="G25" s="106"/>
      <c r="H25" s="106"/>
      <c r="I25" s="106"/>
      <c r="J25" s="106"/>
      <c r="K25" s="106"/>
      <c r="L25" s="106"/>
      <c r="M25" s="106"/>
      <c r="N25" s="106"/>
      <c r="O25" s="106"/>
      <c r="P25" s="106"/>
      <c r="Q25" s="106"/>
      <c r="R25" s="106"/>
      <c r="S25" s="120"/>
      <c r="T25" s="120"/>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06"/>
      <c r="BF25" s="108"/>
      <c r="BG25" s="108"/>
      <c r="BH25" s="108"/>
      <c r="BI25" s="108"/>
      <c r="BJ25" s="108"/>
      <c r="BK25" s="108"/>
      <c r="BL25" s="108"/>
      <c r="BM25" s="108"/>
      <c r="BN25" s="108"/>
      <c r="BO25" s="108"/>
      <c r="BP25" s="108"/>
      <c r="BQ25" s="108"/>
      <c r="BR25" s="108"/>
      <c r="BS25" s="108"/>
      <c r="BT25" s="108"/>
      <c r="BU25" s="108"/>
      <c r="BV25" s="108"/>
      <c r="BW25" s="108"/>
      <c r="BX25" s="108"/>
      <c r="BY25" s="108"/>
      <c r="BZ25" s="108"/>
      <c r="CA25" s="108"/>
      <c r="CB25" s="108"/>
      <c r="CC25" s="108"/>
      <c r="CD25" s="108"/>
      <c r="CE25" s="108"/>
      <c r="CF25" s="108"/>
      <c r="CG25" s="108"/>
      <c r="CH25" s="108"/>
      <c r="CI25" s="108"/>
      <c r="CJ25" s="108"/>
      <c r="CK25" s="108"/>
      <c r="CL25" s="108"/>
      <c r="CM25" s="108"/>
      <c r="CN25" s="108"/>
      <c r="CO25" s="108"/>
      <c r="CP25" s="108"/>
      <c r="CQ25" s="108"/>
      <c r="CR25" s="108"/>
      <c r="CS25" s="108"/>
      <c r="CT25" s="108"/>
      <c r="CU25" s="108"/>
      <c r="CV25" s="108"/>
      <c r="CW25" s="108"/>
      <c r="CX25" s="108"/>
      <c r="CY25" s="108"/>
      <c r="CZ25" s="108"/>
      <c r="DA25" s="108"/>
      <c r="DB25" s="108"/>
      <c r="DC25" s="108"/>
      <c r="DD25" s="108"/>
      <c r="DE25" s="108"/>
      <c r="DF25" s="108"/>
      <c r="DG25" s="108"/>
      <c r="DH25" s="73"/>
      <c r="DI25" s="73"/>
      <c r="DJ25" s="73"/>
      <c r="DK25" s="73"/>
      <c r="DL25" s="73"/>
      <c r="DM25" s="73"/>
      <c r="DN25" s="73"/>
      <c r="DO25" s="73"/>
      <c r="DP25" s="73"/>
      <c r="DQ25" s="73"/>
      <c r="DR25" s="73"/>
      <c r="DS25" s="73"/>
      <c r="DT25" s="73"/>
      <c r="DU25" s="73"/>
      <c r="DV25" s="73"/>
    </row>
    <row r="26" spans="1:126" ht="14.45">
      <c r="A26" s="106"/>
      <c r="B26" s="106"/>
      <c r="F26" s="106"/>
      <c r="G26" s="106"/>
      <c r="H26" s="106"/>
      <c r="I26" s="106"/>
      <c r="J26" s="106"/>
      <c r="K26" s="106"/>
      <c r="L26" s="106"/>
      <c r="M26" s="106"/>
      <c r="N26" s="106"/>
      <c r="O26" s="106"/>
      <c r="P26" s="106"/>
      <c r="Q26" s="106"/>
      <c r="R26" s="106"/>
      <c r="S26" s="120"/>
      <c r="T26" s="120"/>
      <c r="U26" s="120"/>
      <c r="V26" s="120"/>
      <c r="W26" s="120"/>
      <c r="X26" s="120"/>
      <c r="Y26" s="120"/>
      <c r="Z26" s="120"/>
      <c r="AA26" s="120"/>
      <c r="AB26" s="120"/>
      <c r="AC26" s="120"/>
      <c r="AD26" s="120"/>
      <c r="AE26" s="120"/>
      <c r="AF26" s="120"/>
      <c r="AG26" s="120"/>
      <c r="AH26" s="120"/>
      <c r="AI26" s="120"/>
      <c r="AJ26" s="120"/>
      <c r="AK26" s="120"/>
      <c r="AL26" s="120"/>
      <c r="AM26" s="120"/>
      <c r="AN26" s="120"/>
      <c r="AO26" s="120"/>
      <c r="AP26" s="120"/>
      <c r="AQ26" s="120"/>
      <c r="AR26" s="120"/>
      <c r="AS26" s="120"/>
      <c r="AT26" s="120"/>
      <c r="AU26" s="120"/>
      <c r="AV26" s="120"/>
      <c r="AW26" s="120"/>
      <c r="AX26" s="120"/>
      <c r="AY26" s="120"/>
      <c r="AZ26" s="120"/>
      <c r="BA26" s="120"/>
      <c r="BB26" s="120"/>
      <c r="BC26" s="106"/>
      <c r="BF26" s="108"/>
      <c r="BG26" s="108"/>
      <c r="BH26" s="108"/>
      <c r="BI26" s="108"/>
      <c r="BJ26" s="108"/>
      <c r="BK26" s="108"/>
      <c r="BL26" s="108"/>
      <c r="BM26" s="108"/>
      <c r="BN26" s="108"/>
      <c r="BO26" s="108"/>
      <c r="BP26" s="108"/>
      <c r="BQ26" s="108"/>
      <c r="BR26" s="108"/>
      <c r="BS26" s="108"/>
      <c r="BT26" s="108"/>
      <c r="BU26" s="108"/>
      <c r="BV26" s="108"/>
      <c r="BW26" s="108"/>
      <c r="BX26" s="108"/>
      <c r="BY26" s="108"/>
      <c r="BZ26" s="108"/>
      <c r="CA26" s="108"/>
      <c r="CB26" s="108"/>
      <c r="CC26" s="108"/>
      <c r="CD26" s="108"/>
      <c r="CE26" s="108"/>
      <c r="CF26" s="108"/>
      <c r="CG26" s="108"/>
      <c r="CH26" s="108"/>
      <c r="CI26" s="108"/>
      <c r="CJ26" s="108"/>
      <c r="CK26" s="108"/>
      <c r="CL26" s="108"/>
      <c r="CM26" s="108"/>
      <c r="CN26" s="108"/>
      <c r="CO26" s="108"/>
      <c r="CP26" s="108"/>
      <c r="CQ26" s="108"/>
      <c r="CR26" s="108"/>
      <c r="CS26" s="108"/>
      <c r="CT26" s="108"/>
      <c r="CU26" s="108"/>
      <c r="CV26" s="108"/>
      <c r="CW26" s="108"/>
      <c r="CX26" s="108"/>
      <c r="CY26" s="108"/>
      <c r="CZ26" s="108"/>
      <c r="DA26" s="108"/>
      <c r="DB26" s="108"/>
      <c r="DC26" s="108"/>
      <c r="DD26" s="108"/>
      <c r="DE26" s="108"/>
      <c r="DF26" s="108"/>
      <c r="DG26" s="108"/>
      <c r="DH26" s="73"/>
      <c r="DI26" s="73"/>
      <c r="DJ26" s="73"/>
      <c r="DK26" s="73"/>
      <c r="DL26" s="73"/>
      <c r="DM26" s="73"/>
      <c r="DN26" s="73"/>
      <c r="DO26" s="73"/>
      <c r="DP26" s="73"/>
      <c r="DQ26" s="73"/>
      <c r="DR26" s="73"/>
      <c r="DS26" s="73"/>
      <c r="DT26" s="73"/>
      <c r="DU26" s="73"/>
      <c r="DV26" s="73"/>
    </row>
    <row r="27" spans="1:126" ht="14.45">
      <c r="A27" s="106"/>
      <c r="B27" s="106"/>
      <c r="F27" s="106"/>
      <c r="G27" s="106"/>
      <c r="H27" s="106"/>
      <c r="I27" s="106"/>
      <c r="J27" s="106"/>
      <c r="K27" s="106"/>
      <c r="L27" s="106"/>
      <c r="M27" s="106"/>
      <c r="N27" s="106"/>
      <c r="O27" s="106"/>
      <c r="P27" s="106"/>
      <c r="Q27" s="106"/>
      <c r="R27" s="106"/>
      <c r="S27" s="120"/>
      <c r="T27" s="120"/>
      <c r="U27" s="120"/>
      <c r="V27" s="120"/>
      <c r="W27" s="120"/>
      <c r="X27" s="120"/>
      <c r="Y27" s="120"/>
      <c r="Z27" s="120"/>
      <c r="AA27" s="120"/>
      <c r="AB27" s="120"/>
      <c r="AC27" s="120"/>
      <c r="AD27" s="120"/>
      <c r="AE27" s="120"/>
      <c r="AF27" s="120"/>
      <c r="AG27" s="120"/>
      <c r="AH27" s="120"/>
      <c r="AI27" s="120"/>
      <c r="AJ27" s="120"/>
      <c r="AK27" s="120"/>
      <c r="AL27" s="120"/>
      <c r="AM27" s="120"/>
      <c r="AN27" s="120"/>
      <c r="AO27" s="120"/>
      <c r="AP27" s="120"/>
      <c r="AQ27" s="120"/>
      <c r="AR27" s="120"/>
      <c r="AS27" s="120"/>
      <c r="AT27" s="120"/>
      <c r="AU27" s="120"/>
      <c r="AV27" s="120"/>
      <c r="AW27" s="120"/>
      <c r="AX27" s="120"/>
      <c r="AY27" s="120"/>
      <c r="AZ27" s="120"/>
      <c r="BA27" s="120"/>
      <c r="BB27" s="120"/>
      <c r="BC27" s="106"/>
      <c r="BF27" s="108"/>
      <c r="BG27" s="108"/>
      <c r="BH27" s="108"/>
      <c r="BI27" s="108"/>
      <c r="BJ27" s="108"/>
      <c r="BK27" s="108"/>
      <c r="BL27" s="108"/>
      <c r="BM27" s="108"/>
      <c r="BN27" s="108"/>
      <c r="BO27" s="108"/>
      <c r="BP27" s="108"/>
      <c r="BQ27" s="108"/>
      <c r="BR27" s="108"/>
      <c r="BS27" s="108"/>
      <c r="BT27" s="108"/>
      <c r="BU27" s="108"/>
      <c r="BV27" s="108"/>
      <c r="BW27" s="108"/>
      <c r="BX27" s="108"/>
      <c r="BY27" s="108"/>
      <c r="BZ27" s="108"/>
      <c r="CA27" s="108"/>
      <c r="CB27" s="108"/>
      <c r="CC27" s="108"/>
      <c r="CD27" s="108"/>
      <c r="CE27" s="108"/>
      <c r="CF27" s="108"/>
      <c r="CG27" s="108"/>
      <c r="CH27" s="108"/>
      <c r="CI27" s="108"/>
      <c r="CJ27" s="108"/>
      <c r="CK27" s="108"/>
      <c r="CL27" s="108"/>
      <c r="CM27" s="108"/>
      <c r="CN27" s="108"/>
      <c r="CO27" s="108"/>
      <c r="CP27" s="108"/>
      <c r="CQ27" s="108"/>
      <c r="CR27" s="108"/>
      <c r="CS27" s="108"/>
      <c r="CT27" s="108"/>
      <c r="CU27" s="108"/>
      <c r="CV27" s="108"/>
      <c r="CW27" s="108"/>
      <c r="CX27" s="108"/>
      <c r="CY27" s="108"/>
      <c r="CZ27" s="108"/>
      <c r="DA27" s="108"/>
      <c r="DB27" s="108"/>
      <c r="DC27" s="108"/>
      <c r="DD27" s="108"/>
      <c r="DE27" s="108"/>
      <c r="DF27" s="108"/>
      <c r="DG27" s="108"/>
      <c r="DH27" s="73"/>
      <c r="DI27" s="73"/>
      <c r="DJ27" s="73"/>
      <c r="DK27" s="73"/>
      <c r="DL27" s="73"/>
      <c r="DM27" s="73"/>
      <c r="DN27" s="73"/>
      <c r="DO27" s="73"/>
      <c r="DP27" s="73"/>
      <c r="DQ27" s="73"/>
      <c r="DR27" s="73"/>
      <c r="DS27" s="73"/>
      <c r="DT27" s="73"/>
      <c r="DU27" s="73"/>
      <c r="DV27" s="73"/>
    </row>
    <row r="28" spans="1:126" s="129" customFormat="1" ht="17.45">
      <c r="A28" s="125" t="s">
        <v>30</v>
      </c>
      <c r="B28" s="125"/>
      <c r="C28" s="125" t="s">
        <v>31</v>
      </c>
      <c r="D28" s="125" t="s">
        <v>32</v>
      </c>
      <c r="E28" s="125">
        <v>2021</v>
      </c>
      <c r="F28" s="125">
        <v>2022</v>
      </c>
      <c r="G28" s="125">
        <v>2023</v>
      </c>
      <c r="H28" s="125">
        <v>2024</v>
      </c>
      <c r="I28" s="125">
        <v>2025</v>
      </c>
      <c r="J28" s="125">
        <v>2026</v>
      </c>
      <c r="K28" s="125">
        <v>2027</v>
      </c>
      <c r="L28" s="125">
        <v>2028</v>
      </c>
      <c r="M28" s="125">
        <v>2029</v>
      </c>
      <c r="N28" s="125">
        <v>2030</v>
      </c>
      <c r="O28" s="125">
        <v>2031</v>
      </c>
      <c r="P28" s="125">
        <v>2032</v>
      </c>
      <c r="Q28" s="125">
        <v>2033</v>
      </c>
      <c r="R28" s="125">
        <v>2034</v>
      </c>
      <c r="S28" s="125">
        <v>2035</v>
      </c>
      <c r="T28" s="125">
        <v>2036</v>
      </c>
      <c r="U28" s="125">
        <v>2037</v>
      </c>
      <c r="V28" s="125">
        <v>2038</v>
      </c>
      <c r="W28" s="125">
        <v>2039</v>
      </c>
      <c r="X28" s="125">
        <v>2040</v>
      </c>
      <c r="Y28" s="125">
        <v>2041</v>
      </c>
      <c r="Z28" s="125">
        <v>2042</v>
      </c>
      <c r="AA28" s="125">
        <v>2043</v>
      </c>
      <c r="AB28" s="125">
        <v>2044</v>
      </c>
      <c r="AC28" s="125">
        <v>2045</v>
      </c>
      <c r="AD28" s="125">
        <v>2046</v>
      </c>
      <c r="AE28" s="125">
        <v>2047</v>
      </c>
      <c r="AF28" s="125">
        <v>2048</v>
      </c>
      <c r="AG28" s="125">
        <v>2049</v>
      </c>
      <c r="AH28" s="125">
        <v>2050</v>
      </c>
      <c r="AI28" s="125">
        <v>2051</v>
      </c>
      <c r="AJ28" s="125">
        <v>2052</v>
      </c>
      <c r="AK28" s="125">
        <v>2053</v>
      </c>
      <c r="AL28" s="125">
        <v>2054</v>
      </c>
      <c r="AM28" s="125">
        <v>2055</v>
      </c>
      <c r="AN28" s="125">
        <v>2056</v>
      </c>
      <c r="AO28" s="125">
        <v>2057</v>
      </c>
      <c r="AP28" s="125">
        <v>2058</v>
      </c>
      <c r="AQ28" s="125">
        <v>2059</v>
      </c>
      <c r="AR28" s="125">
        <v>2060</v>
      </c>
      <c r="AS28" s="125">
        <v>2061</v>
      </c>
      <c r="AT28" s="125">
        <v>2062</v>
      </c>
      <c r="AU28" s="125">
        <v>2063</v>
      </c>
      <c r="AV28" s="125">
        <v>2064</v>
      </c>
      <c r="AW28" s="125">
        <v>2065</v>
      </c>
      <c r="AX28" s="125">
        <v>2066</v>
      </c>
      <c r="AY28" s="125">
        <v>2067</v>
      </c>
      <c r="AZ28" s="125">
        <v>2068</v>
      </c>
      <c r="BA28" s="125">
        <v>2069</v>
      </c>
      <c r="BB28" s="125">
        <v>2070</v>
      </c>
      <c r="BC28" s="125"/>
      <c r="BD28" s="127"/>
      <c r="BE28" s="127"/>
      <c r="BF28" s="128">
        <v>2018</v>
      </c>
      <c r="BG28" s="128">
        <v>2019</v>
      </c>
      <c r="BH28" s="128">
        <v>2020</v>
      </c>
      <c r="BI28" s="128">
        <v>2021</v>
      </c>
      <c r="BJ28" s="128">
        <v>2022</v>
      </c>
      <c r="BK28" s="128">
        <v>2023</v>
      </c>
      <c r="BL28" s="128">
        <v>2024</v>
      </c>
      <c r="BM28" s="128">
        <v>2025</v>
      </c>
      <c r="BN28" s="128">
        <v>2026</v>
      </c>
      <c r="BO28" s="128">
        <v>2027</v>
      </c>
      <c r="BP28" s="128">
        <v>2028</v>
      </c>
      <c r="BQ28" s="128">
        <v>2029</v>
      </c>
      <c r="BR28" s="128">
        <v>2030</v>
      </c>
      <c r="BS28" s="128">
        <v>2031</v>
      </c>
      <c r="BT28" s="128">
        <v>2032</v>
      </c>
      <c r="BU28" s="128">
        <v>2033</v>
      </c>
      <c r="BV28" s="128">
        <v>2034</v>
      </c>
      <c r="BW28" s="128">
        <v>2035</v>
      </c>
      <c r="BX28" s="128">
        <v>2036</v>
      </c>
      <c r="BY28" s="128">
        <v>2037</v>
      </c>
      <c r="BZ28" s="128">
        <v>2038</v>
      </c>
      <c r="CA28" s="128">
        <v>2039</v>
      </c>
      <c r="CB28" s="128">
        <v>2040</v>
      </c>
      <c r="CC28" s="128">
        <v>2041</v>
      </c>
      <c r="CD28" s="128">
        <v>2042</v>
      </c>
      <c r="CE28" s="128">
        <v>2043</v>
      </c>
      <c r="CF28" s="128">
        <v>2044</v>
      </c>
      <c r="CG28" s="128">
        <v>2045</v>
      </c>
      <c r="CH28" s="128">
        <v>2046</v>
      </c>
      <c r="CI28" s="128">
        <v>2047</v>
      </c>
      <c r="CJ28" s="128">
        <v>2048</v>
      </c>
      <c r="CK28" s="128">
        <v>2049</v>
      </c>
      <c r="CL28" s="128">
        <v>2050</v>
      </c>
      <c r="CM28" s="128">
        <v>2051</v>
      </c>
      <c r="CN28" s="128">
        <v>2052</v>
      </c>
      <c r="CO28" s="128">
        <v>2053</v>
      </c>
      <c r="CP28" s="128">
        <v>2054</v>
      </c>
      <c r="CQ28" s="128">
        <v>2055</v>
      </c>
      <c r="CR28" s="128">
        <v>2056</v>
      </c>
      <c r="CS28" s="128">
        <v>2057</v>
      </c>
      <c r="CT28" s="128">
        <v>2058</v>
      </c>
      <c r="CU28" s="128">
        <v>2059</v>
      </c>
      <c r="CV28" s="128">
        <v>2060</v>
      </c>
      <c r="CW28" s="128">
        <v>2061</v>
      </c>
      <c r="CX28" s="128">
        <v>2062</v>
      </c>
      <c r="CY28" s="128">
        <v>2063</v>
      </c>
      <c r="CZ28" s="128">
        <v>2064</v>
      </c>
      <c r="DA28" s="128">
        <v>2065</v>
      </c>
      <c r="DB28" s="128">
        <v>2066</v>
      </c>
      <c r="DC28" s="128">
        <v>2067</v>
      </c>
      <c r="DD28" s="128">
        <v>2068</v>
      </c>
      <c r="DE28" s="128">
        <v>2069</v>
      </c>
      <c r="DF28" s="128">
        <v>2070</v>
      </c>
      <c r="DG28" s="128"/>
      <c r="DH28" s="175"/>
      <c r="DI28" s="175"/>
      <c r="DJ28" s="175"/>
      <c r="DK28" s="175"/>
      <c r="DL28" s="175"/>
      <c r="DM28" s="175"/>
      <c r="DN28" s="175"/>
      <c r="DO28" s="175"/>
      <c r="DP28" s="175"/>
      <c r="DQ28" s="175"/>
      <c r="DR28" s="175"/>
      <c r="DS28" s="175"/>
      <c r="DT28" s="175"/>
      <c r="DU28" s="175"/>
      <c r="DV28" s="175"/>
    </row>
    <row r="29" spans="1:126" ht="14.45">
      <c r="A29" s="106" t="s">
        <v>66</v>
      </c>
      <c r="B29" s="106"/>
      <c r="C29" s="124" t="s">
        <v>157</v>
      </c>
      <c r="D29" s="106"/>
      <c r="E29" s="106"/>
      <c r="F29" s="106"/>
      <c r="G29" s="106"/>
      <c r="H29" s="106"/>
      <c r="I29" s="106"/>
      <c r="J29" s="106"/>
      <c r="K29" s="106"/>
      <c r="L29" s="106"/>
      <c r="M29" s="106"/>
      <c r="N29" s="106"/>
      <c r="O29" s="106"/>
      <c r="P29" s="106"/>
      <c r="Q29" s="106"/>
      <c r="R29" s="106"/>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22"/>
      <c r="AQ29" s="122"/>
      <c r="AR29" s="122"/>
      <c r="AS29" s="122"/>
      <c r="AT29" s="122"/>
      <c r="AU29" s="122"/>
      <c r="AV29" s="122"/>
      <c r="AW29" s="122"/>
      <c r="AX29" s="122"/>
      <c r="AY29" s="122"/>
      <c r="AZ29" s="122"/>
      <c r="BA29" s="122"/>
      <c r="BB29" s="122"/>
      <c r="BC29" s="106"/>
      <c r="BF29" s="136"/>
      <c r="BG29" s="108"/>
      <c r="BH29" s="108"/>
      <c r="BI29" s="108"/>
      <c r="BJ29" s="103"/>
      <c r="BK29" s="103"/>
      <c r="BL29" s="103"/>
      <c r="BM29" s="103"/>
      <c r="BN29" s="103"/>
      <c r="BO29" s="103"/>
      <c r="BP29" s="103"/>
      <c r="BQ29" s="103"/>
      <c r="BR29" s="103"/>
      <c r="BS29" s="103"/>
      <c r="BT29" s="103"/>
      <c r="BU29" s="103"/>
      <c r="BV29" s="103"/>
      <c r="BW29" s="103"/>
      <c r="BX29" s="103"/>
      <c r="BY29" s="103"/>
      <c r="BZ29" s="103"/>
      <c r="CA29" s="103"/>
      <c r="CB29" s="103"/>
      <c r="CC29" s="103"/>
      <c r="CD29" s="103"/>
      <c r="CE29" s="103"/>
      <c r="CF29" s="103"/>
      <c r="CG29" s="103"/>
      <c r="CH29" s="103"/>
      <c r="CI29" s="103"/>
      <c r="CJ29" s="103"/>
      <c r="CK29" s="103"/>
      <c r="CL29" s="103"/>
      <c r="CM29" s="103"/>
      <c r="CN29" s="103"/>
      <c r="CO29" s="103"/>
      <c r="CP29" s="103"/>
      <c r="CQ29" s="103"/>
      <c r="CR29" s="103"/>
      <c r="CS29" s="103"/>
      <c r="CT29" s="103"/>
      <c r="CU29" s="103"/>
      <c r="CV29" s="103"/>
      <c r="CW29" s="103"/>
      <c r="CX29" s="103"/>
      <c r="CY29" s="103"/>
      <c r="CZ29" s="103"/>
      <c r="DA29" s="103"/>
      <c r="DB29" s="103"/>
      <c r="DC29" s="103"/>
      <c r="DD29" s="103"/>
      <c r="DE29" s="103"/>
      <c r="DF29" s="103"/>
      <c r="DG29" s="103"/>
      <c r="DH29" s="103"/>
      <c r="DI29" s="99"/>
      <c r="DJ29" s="99"/>
      <c r="DK29" s="99"/>
    </row>
    <row r="30" spans="1:126" ht="14.45">
      <c r="A30" s="106"/>
      <c r="B30" s="106"/>
      <c r="C30" s="340" t="s">
        <v>158</v>
      </c>
      <c r="D30" s="342" t="s">
        <v>159</v>
      </c>
      <c r="E30" s="340"/>
      <c r="F30" s="112">
        <f>(1-'Políticas anunciadas - %'!F26/100)*'[1]Emisiones Agricultura-OseMOSYS'!Q$39</f>
        <v>4.4660335943184011</v>
      </c>
      <c r="G30" s="112">
        <f>(1-'Políticas anunciadas - %'!G26/100)*'[1]Emisiones Agricultura-OseMOSYS'!R$39</f>
        <v>4.7016467369391108</v>
      </c>
      <c r="H30" s="112">
        <f>(1-'Políticas anunciadas - %'!H26/100)*'[1]Emisiones Agricultura-OseMOSYS'!S$39</f>
        <v>5.1037609617624238</v>
      </c>
      <c r="I30" s="112">
        <f>(1-'Políticas anunciadas - %'!I26/100)*'[1]Emisiones Agricultura-OseMOSYS'!T$39</f>
        <v>5.1683842601050936</v>
      </c>
      <c r="J30" s="112">
        <f>(1-'Políticas anunciadas - %'!J26/100)*'[1]Emisiones Agricultura-OseMOSYS'!U$39</f>
        <v>5.4367458468374066</v>
      </c>
      <c r="K30" s="112">
        <f>(1-'Políticas anunciadas - %'!K26/100)*'[1]Emisiones Agricultura-OseMOSYS'!V$39</f>
        <v>5.7040506110357585</v>
      </c>
      <c r="L30" s="112">
        <f>(1-'Políticas anunciadas - %'!L26/100)*'[1]Emisiones Agricultura-OseMOSYS'!W$39</f>
        <v>5.9381263087787861</v>
      </c>
      <c r="M30" s="112">
        <f>(1-'Políticas anunciadas - %'!M26/100)*'[1]Emisiones Agricultura-OseMOSYS'!X$39</f>
        <v>6.0941045641715146</v>
      </c>
      <c r="N30" s="112">
        <f>(1-'Políticas anunciadas - %'!N26/100)*'[1]Emisiones Agricultura-OseMOSYS'!Y$39</f>
        <v>6.2750940153650179</v>
      </c>
      <c r="O30" s="112">
        <f>(1-'Políticas anunciadas - %'!O26/100)*'[1]Emisiones Agricultura-OseMOSYS'!Z$39</f>
        <v>6.3800109270508178</v>
      </c>
      <c r="P30" s="112">
        <f>(1-'Políticas anunciadas - %'!P26/100)*'[1]Emisiones Agricultura-OseMOSYS'!AA$39</f>
        <v>6.5402412577735891</v>
      </c>
      <c r="Q30" s="112">
        <f>(1-'Políticas anunciadas - %'!Q26/100)*'[1]Emisiones Agricultura-OseMOSYS'!AB$39</f>
        <v>6.7628689173034093</v>
      </c>
      <c r="R30" s="112">
        <f>(1-'Políticas anunciadas - %'!R26/100)*'[1]Emisiones Agricultura-OseMOSYS'!AC$39</f>
        <v>6.9202568774217852</v>
      </c>
      <c r="S30" s="112">
        <f>(1-'Políticas anunciadas - %'!S26/100)*'[1]Emisiones Agricultura-OseMOSYS'!AD$39</f>
        <v>7.0813487967338302</v>
      </c>
      <c r="T30" s="112">
        <f>(1-'Políticas anunciadas - %'!T26/100)*'[1]Emisiones Agricultura-OseMOSYS'!AE$39</f>
        <v>7.2437021436516078</v>
      </c>
      <c r="U30" s="112">
        <f>(1-'Políticas anunciadas - %'!U26/100)*'[1]Emisiones Agricultura-OseMOSYS'!AF$39</f>
        <v>7.3900238666759783</v>
      </c>
      <c r="V30" s="112">
        <f>(1-'Políticas anunciadas - %'!V26/100)*'[1]Emisiones Agricultura-OseMOSYS'!AG$39</f>
        <v>7.5442376101936297</v>
      </c>
      <c r="W30" s="112">
        <f>(1-'Políticas anunciadas - %'!W26/100)*'[1]Emisiones Agricultura-OseMOSYS'!AH$39</f>
        <v>7.7482544971914846</v>
      </c>
      <c r="X30" s="112">
        <f>(1-'Políticas anunciadas - %'!X26/100)*'[1]Emisiones Agricultura-OseMOSYS'!AI$39</f>
        <v>7.9433449586895692</v>
      </c>
      <c r="Y30" s="112">
        <f>(1-'Políticas anunciadas - %'!Y26/100)*'[1]Emisiones Agricultura-OseMOSYS'!AJ$39</f>
        <v>8.1538123144734183</v>
      </c>
      <c r="Z30" s="112">
        <f>(1-'Políticas anunciadas - %'!Z26/100)*'[1]Emisiones Agricultura-OseMOSYS'!AK$39</f>
        <v>8.3731942054267705</v>
      </c>
      <c r="AA30" s="112">
        <f>(1-'Políticas anunciadas - %'!AA26/100)*'[1]Emisiones Agricultura-OseMOSYS'!AL$39</f>
        <v>8.5615717773900695</v>
      </c>
      <c r="AB30" s="112">
        <f>(1-'Políticas anunciadas - %'!AB26/100)*'[1]Emisiones Agricultura-OseMOSYS'!AM$39</f>
        <v>8.8068436948824598</v>
      </c>
      <c r="AC30" s="112">
        <f>(1-'Políticas anunciadas - %'!AC26/100)*'[1]Emisiones Agricultura-OseMOSYS'!AN$39</f>
        <v>9.0364994607540599</v>
      </c>
      <c r="AD30" s="112">
        <f>(1-'Políticas anunciadas - %'!AD26/100)*'[1]Emisiones Agricultura-OseMOSYS'!AO$39</f>
        <v>9.3253690666188991</v>
      </c>
      <c r="AE30" s="112">
        <f>(1-'Políticas anunciadas - %'!AE26/100)*'[1]Emisiones Agricultura-OseMOSYS'!AP$39</f>
        <v>9.5817343927777046</v>
      </c>
      <c r="AF30" s="112">
        <f>(1-'Políticas anunciadas - %'!AF26/100)*'[1]Emisiones Agricultura-OseMOSYS'!AQ$39</f>
        <v>9.8394067942505572</v>
      </c>
      <c r="AG30" s="112">
        <f>(1-'Políticas anunciadas - %'!AG26/100)*'[1]Emisiones Agricultura-OseMOSYS'!AR$39</f>
        <v>10.111331414231483</v>
      </c>
      <c r="AH30" s="112">
        <f>(1-'Políticas anunciadas - %'!AH26/100)*'[1]Emisiones Agricultura-OseMOSYS'!AS$39</f>
        <v>10.385855698757728</v>
      </c>
      <c r="AI30" s="112">
        <f>(1-'Políticas anunciadas - %'!AI26/100)*'[1]Emisiones Agricultura-OseMOSYS'!AT$39</f>
        <v>10.442536507122314</v>
      </c>
      <c r="AJ30" s="112">
        <f>(1-'Políticas anunciadas - %'!AJ26/100)*'[1]Emisiones Agricultura-OseMOSYS'!AU$39</f>
        <v>10.493827923993528</v>
      </c>
      <c r="AK30" s="112">
        <f>(1-'Políticas anunciadas - %'!AK26/100)*'[1]Emisiones Agricultura-OseMOSYS'!AV$39</f>
        <v>10.544789595699356</v>
      </c>
      <c r="AL30" s="112">
        <f>(1-'Políticas anunciadas - %'!AL26/100)*'[1]Emisiones Agricultura-OseMOSYS'!AW$39</f>
        <v>10.594316356324546</v>
      </c>
      <c r="AM30" s="112">
        <f>(1-'Políticas anunciadas - %'!AM26/100)*'[1]Emisiones Agricultura-OseMOSYS'!AX$39</f>
        <v>10.64328484057568</v>
      </c>
      <c r="AN30" s="112">
        <f>(1-'Políticas anunciadas - %'!AN26/100)*'[1]Emisiones Agricultura-OseMOSYS'!AY$39</f>
        <v>10.690940516373958</v>
      </c>
      <c r="AO30" s="112">
        <f>(1-'Políticas anunciadas - %'!AO26/100)*'[1]Emisiones Agricultura-OseMOSYS'!AZ$39</f>
        <v>10.735909466876208</v>
      </c>
      <c r="AP30" s="112">
        <f>(1-'Políticas anunciadas - %'!AP26/100)*'[1]Emisiones Agricultura-OseMOSYS'!BA$39</f>
        <v>10.772649806843967</v>
      </c>
      <c r="AQ30" s="112">
        <f>(1-'Políticas anunciadas - %'!AQ26/100)*'[1]Emisiones Agricultura-OseMOSYS'!BB$39</f>
        <v>10.807513634982943</v>
      </c>
      <c r="AR30" s="112">
        <f>(1-'Políticas anunciadas - %'!AR26/100)*'[1]Emisiones Agricultura-OseMOSYS'!BC$39</f>
        <v>10.840701282496171</v>
      </c>
      <c r="AS30" s="112">
        <f>(1-'Políticas anunciadas - %'!AS26/100)*'[1]Emisiones Agricultura-OseMOSYS'!BD$39</f>
        <v>10.872131343987929</v>
      </c>
      <c r="AT30" s="112">
        <f>(1-'Políticas anunciadas - %'!AT26/100)*'[1]Emisiones Agricultura-OseMOSYS'!BE$39</f>
        <v>10.901828702278163</v>
      </c>
      <c r="AU30" s="112">
        <f>(1-'Políticas anunciadas - %'!AU26/100)*'[1]Emisiones Agricultura-OseMOSYS'!BF$39</f>
        <v>10.929913400753948</v>
      </c>
      <c r="AV30" s="112">
        <f>(1-'Políticas anunciadas - %'!AV26/100)*'[1]Emisiones Agricultura-OseMOSYS'!BG$39</f>
        <v>10.956150074343785</v>
      </c>
      <c r="AW30" s="112">
        <f>(1-'Políticas anunciadas - %'!AW26/100)*'[1]Emisiones Agricultura-OseMOSYS'!BH$39</f>
        <v>10.980606623591132</v>
      </c>
      <c r="AX30" s="112">
        <f>(1-'Políticas anunciadas - %'!AX26/100)*'[1]Emisiones Agricultura-OseMOSYS'!BI$39</f>
        <v>11.003263600281926</v>
      </c>
      <c r="AY30" s="112">
        <f>(1-'Políticas anunciadas - %'!AY26/100)*'[1]Emisiones Agricultura-OseMOSYS'!BJ$39</f>
        <v>11.024052861990647</v>
      </c>
      <c r="AZ30" s="112">
        <f>(1-'Políticas anunciadas - %'!AZ26/100)*'[1]Emisiones Agricultura-OseMOSYS'!BK$39</f>
        <v>11.043014752005686</v>
      </c>
      <c r="BA30" s="112">
        <f>(1-'Políticas anunciadas - %'!BA26/100)*'[1]Emisiones Agricultura-OseMOSYS'!BL$39</f>
        <v>11.060142358742253</v>
      </c>
      <c r="BB30" s="112">
        <f>(1-'Políticas anunciadas - %'!BB26/100)*'[1]Emisiones Agricultura-OseMOSYS'!BM$39</f>
        <v>11.075420975836295</v>
      </c>
      <c r="BC30" s="112"/>
    </row>
    <row r="31" spans="1:126" ht="14.45">
      <c r="A31" s="106"/>
      <c r="B31" s="106"/>
      <c r="C31" s="340" t="s">
        <v>160</v>
      </c>
      <c r="D31" s="342" t="s">
        <v>159</v>
      </c>
      <c r="E31" s="340"/>
      <c r="F31" s="112">
        <f>(1-'Políticas anunciadas - %'!F27/100)*'[1]Emisiones Agricultura-OseMOSYS'!Q$90</f>
        <v>0.65092707830087948</v>
      </c>
      <c r="G31" s="112">
        <f>(1-'Políticas anunciadas - %'!G27/100)*'[1]Emisiones Agricultura-OseMOSYS'!R$90</f>
        <v>0.647702695329471</v>
      </c>
      <c r="H31" s="112">
        <f>(1-'Políticas anunciadas - %'!H27/100)*'[1]Emisiones Agricultura-OseMOSYS'!S$90</f>
        <v>0.6871703129103357</v>
      </c>
      <c r="I31" s="112">
        <f>(1-'Políticas anunciadas - %'!I27/100)*'[1]Emisiones Agricultura-OseMOSYS'!T$90</f>
        <v>0.68835662672079223</v>
      </c>
      <c r="J31" s="112">
        <f>(1-'Políticas anunciadas - %'!J27/100)*'[1]Emisiones Agricultura-OseMOSYS'!U$90</f>
        <v>0.72967088452054718</v>
      </c>
      <c r="K31" s="112">
        <f>(1-'Políticas anunciadas - %'!K27/100)*'[1]Emisiones Agricultura-OseMOSYS'!V$90</f>
        <v>0.74781325837162238</v>
      </c>
      <c r="L31" s="112">
        <f>(1-'Políticas anunciadas - %'!L27/100)*'[1]Emisiones Agricultura-OseMOSYS'!W$90</f>
        <v>0.76677382481669254</v>
      </c>
      <c r="M31" s="112">
        <f>(1-'Políticas anunciadas - %'!M27/100)*'[1]Emisiones Agricultura-OseMOSYS'!X$90</f>
        <v>0.78365737795540924</v>
      </c>
      <c r="N31" s="112">
        <f>(1-'Políticas anunciadas - %'!N27/100)*'[1]Emisiones Agricultura-OseMOSYS'!Y$90</f>
        <v>0.8033988668341312</v>
      </c>
      <c r="O31" s="112">
        <f>(1-'Políticas anunciadas - %'!O27/100)*'[1]Emisiones Agricultura-OseMOSYS'!Z$90</f>
        <v>0.82201116554627607</v>
      </c>
      <c r="P31" s="112">
        <f>(1-'Políticas anunciadas - %'!P27/100)*'[1]Emisiones Agricultura-OseMOSYS'!AA$90</f>
        <v>0.84168546117017695</v>
      </c>
      <c r="Q31" s="112">
        <f>(1-'Políticas anunciadas - %'!Q27/100)*'[1]Emisiones Agricultura-OseMOSYS'!AB$90</f>
        <v>0.86351523736139235</v>
      </c>
      <c r="R31" s="112">
        <f>(1-'Políticas anunciadas - %'!R27/100)*'[1]Emisiones Agricultura-OseMOSYS'!AC$90</f>
        <v>0.88514081351383556</v>
      </c>
      <c r="S31" s="112">
        <f>(1-'Políticas anunciadas - %'!S27/100)*'[1]Emisiones Agricultura-OseMOSYS'!AD$90</f>
        <v>0.90756099400113521</v>
      </c>
      <c r="T31" s="112">
        <f>(1-'Políticas anunciadas - %'!T27/100)*'[1]Emisiones Agricultura-OseMOSYS'!AE$90</f>
        <v>0.92768669725723396</v>
      </c>
      <c r="U31" s="112">
        <f>(1-'Políticas anunciadas - %'!U27/100)*'[1]Emisiones Agricultura-OseMOSYS'!AF$90</f>
        <v>0.94781348313121272</v>
      </c>
      <c r="V31" s="112">
        <f>(1-'Políticas anunciadas - %'!V27/100)*'[1]Emisiones Agricultura-OseMOSYS'!AG$90</f>
        <v>0.96977950018637293</v>
      </c>
      <c r="W31" s="112">
        <f>(1-'Políticas anunciadas - %'!W27/100)*'[1]Emisiones Agricultura-OseMOSYS'!AH$90</f>
        <v>0.99169156853208995</v>
      </c>
      <c r="X31" s="112">
        <f>(1-'Políticas anunciadas - %'!X27/100)*'[1]Emisiones Agricultura-OseMOSYS'!AI$90</f>
        <v>1.0157468332902317</v>
      </c>
      <c r="Y31" s="112">
        <f>(1-'Políticas anunciadas - %'!Y27/100)*'[1]Emisiones Agricultura-OseMOSYS'!AJ$90</f>
        <v>1.0383203515681183</v>
      </c>
      <c r="Z31" s="112">
        <f>(1-'Políticas anunciadas - %'!Z27/100)*'[1]Emisiones Agricultura-OseMOSYS'!AK$90</f>
        <v>1.0617585579319995</v>
      </c>
      <c r="AA31" s="112">
        <f>(1-'Políticas anunciadas - %'!AA27/100)*'[1]Emisiones Agricultura-OseMOSYS'!AL$90</f>
        <v>1.0842388567284271</v>
      </c>
      <c r="AB31" s="112">
        <f>(1-'Políticas anunciadas - %'!AB27/100)*'[1]Emisiones Agricultura-OseMOSYS'!AM$90</f>
        <v>1.1070741684413254</v>
      </c>
      <c r="AC31" s="112">
        <f>(1-'Políticas anunciadas - %'!AC27/100)*'[1]Emisiones Agricultura-OseMOSYS'!AN$90</f>
        <v>1.128977689464991</v>
      </c>
      <c r="AD31" s="112">
        <f>(1-'Políticas anunciadas - %'!AD27/100)*'[1]Emisiones Agricultura-OseMOSYS'!AO$90</f>
        <v>1.1527797167858949</v>
      </c>
      <c r="AE31" s="112">
        <f>(1-'Políticas anunciadas - %'!AE27/100)*'[1]Emisiones Agricultura-OseMOSYS'!AP$90</f>
        <v>1.1755588186723724</v>
      </c>
      <c r="AF31" s="112">
        <f>(1-'Políticas anunciadas - %'!AF27/100)*'[1]Emisiones Agricultura-OseMOSYS'!AQ$90</f>
        <v>1.199830117940889</v>
      </c>
      <c r="AG31" s="112">
        <f>(1-'Políticas anunciadas - %'!AG27/100)*'[1]Emisiones Agricultura-OseMOSYS'!AR$90</f>
        <v>1.2232421069415638</v>
      </c>
      <c r="AH31" s="112">
        <f>(1-'Políticas anunciadas - %'!AH27/100)*'[1]Emisiones Agricultura-OseMOSYS'!AS$90</f>
        <v>1.2467912033385553</v>
      </c>
      <c r="AI31" s="112">
        <f>(1-'Políticas anunciadas - %'!AI27/100)*'[1]Emisiones Agricultura-OseMOSYS'!AT$90</f>
        <v>1.2590407978899745</v>
      </c>
      <c r="AJ31" s="112">
        <f>(1-'Políticas anunciadas - %'!AJ27/100)*'[1]Emisiones Agricultura-OseMOSYS'!AU$90</f>
        <v>1.2704550828498349</v>
      </c>
      <c r="AK31" s="112">
        <f>(1-'Políticas anunciadas - %'!AK27/100)*'[1]Emisiones Agricultura-OseMOSYS'!AV$90</f>
        <v>1.2816731674270407</v>
      </c>
      <c r="AL31" s="112">
        <f>(1-'Políticas anunciadas - %'!AL27/100)*'[1]Emisiones Agricultura-OseMOSYS'!AW$90</f>
        <v>1.2928313059952392</v>
      </c>
      <c r="AM31" s="112">
        <f>(1-'Políticas anunciadas - %'!AM27/100)*'[1]Emisiones Agricultura-OseMOSYS'!AX$90</f>
        <v>1.303796644306376</v>
      </c>
      <c r="AN31" s="112">
        <f>(1-'Políticas anunciadas - %'!AN27/100)*'[1]Emisiones Agricultura-OseMOSYS'!AY$90</f>
        <v>1.3147040037348301</v>
      </c>
      <c r="AO31" s="112">
        <f>(1-'Políticas anunciadas - %'!AO27/100)*'[1]Emisiones Agricultura-OseMOSYS'!AZ$90</f>
        <v>1.3251589079066477</v>
      </c>
      <c r="AP31" s="112">
        <f>(1-'Políticas anunciadas - %'!AP27/100)*'[1]Emisiones Agricultura-OseMOSYS'!BA$90</f>
        <v>1.3354354590570396</v>
      </c>
      <c r="AQ31" s="112">
        <f>(1-'Políticas anunciadas - %'!AQ27/100)*'[1]Emisiones Agricultura-OseMOSYS'!BB$90</f>
        <v>1.3455226186861633</v>
      </c>
      <c r="AR31" s="112">
        <f>(1-'Políticas anunciadas - %'!AR27/100)*'[1]Emisiones Agricultura-OseMOSYS'!BC$90</f>
        <v>1.3553804416403572</v>
      </c>
      <c r="AS31" s="112">
        <f>(1-'Políticas anunciadas - %'!AS27/100)*'[1]Emisiones Agricultura-OseMOSYS'!BD$90</f>
        <v>1.3649735840589345</v>
      </c>
      <c r="AT31" s="112">
        <f>(1-'Políticas anunciadas - %'!AT27/100)*'[1]Emisiones Agricultura-OseMOSYS'!BE$90</f>
        <v>1.3743203973020277</v>
      </c>
      <c r="AU31" s="112">
        <f>(1-'Políticas anunciadas - %'!AU27/100)*'[1]Emisiones Agricultura-OseMOSYS'!BF$90</f>
        <v>1.3834261964267895</v>
      </c>
      <c r="AV31" s="112">
        <f>(1-'Políticas anunciadas - %'!AV27/100)*'[1]Emisiones Agricultura-OseMOSYS'!BG$90</f>
        <v>1.3922883293540218</v>
      </c>
      <c r="AW31" s="112">
        <f>(1-'Políticas anunciadas - %'!AW27/100)*'[1]Emisiones Agricultura-OseMOSYS'!BH$90</f>
        <v>1.4008845095485356</v>
      </c>
      <c r="AX31" s="112">
        <f>(1-'Políticas anunciadas - %'!AX27/100)*'[1]Emisiones Agricultura-OseMOSYS'!BI$90</f>
        <v>1.4092091771005986</v>
      </c>
      <c r="AY31" s="112">
        <f>(1-'Políticas anunciadas - %'!AY27/100)*'[1]Emisiones Agricultura-OseMOSYS'!BJ$90</f>
        <v>1.4172501728284026</v>
      </c>
      <c r="AZ31" s="112">
        <f>(1-'Políticas anunciadas - %'!AZ27/100)*'[1]Emisiones Agricultura-OseMOSYS'!BK$90</f>
        <v>1.4250168924764142</v>
      </c>
      <c r="BA31" s="112">
        <f>(1-'Políticas anunciadas - %'!BA27/100)*'[1]Emisiones Agricultura-OseMOSYS'!BL$90</f>
        <v>1.4325025497150652</v>
      </c>
      <c r="BB31" s="112">
        <f>(1-'Políticas anunciadas - %'!BB27/100)*'[1]Emisiones Agricultura-OseMOSYS'!BM$90</f>
        <v>1.4397002523654674</v>
      </c>
      <c r="BC31" s="112"/>
    </row>
    <row r="32" spans="1:126" ht="14.45" hidden="1">
      <c r="C32" s="99" t="s">
        <v>161</v>
      </c>
      <c r="D32" s="342"/>
      <c r="E32" s="340"/>
      <c r="F32" s="112">
        <f>(1+'Políticas anunciadas - %'!F29/100)*'[1]Calibración Agricultura-OseMOSY'!$Q$130</f>
        <v>16.859247931018899</v>
      </c>
      <c r="G32" s="112">
        <f>(1+'Políticas anunciadas - %'!G29/100)*'[1]Calibración Agricultura-OseMOSY'!$Q$130</f>
        <v>17.026171177860668</v>
      </c>
      <c r="H32" s="112">
        <f>(1+'Políticas anunciadas - %'!H29/100)*'[1]Calibración Agricultura-OseMOSY'!$Q$130</f>
        <v>17.193094424702441</v>
      </c>
      <c r="I32" s="112">
        <f>(1+'Políticas anunciadas - %'!I29/100)*'[1]Calibración Agricultura-OseMOSY'!$Q$130</f>
        <v>17.360017671544213</v>
      </c>
      <c r="J32" s="112">
        <f>(1+'Políticas anunciadas - %'!J29/100)*'[1]Calibración Agricultura-OseMOSY'!$Q$130</f>
        <v>17.526940918385982</v>
      </c>
      <c r="K32" s="112">
        <f>(1+'Políticas anunciadas - %'!K29/100)*'[1]Calibración Agricultura-OseMOSY'!$Q$130</f>
        <v>17.693864165227755</v>
      </c>
      <c r="L32" s="112">
        <f>(1+'Políticas anunciadas - %'!L29/100)*'[1]Calibración Agricultura-OseMOSY'!$Q$130</f>
        <v>17.860787412069527</v>
      </c>
      <c r="M32" s="112">
        <f>(1+'Políticas anunciadas - %'!M29/100)*'[1]Calibración Agricultura-OseMOSY'!$Q$130</f>
        <v>18.0277106589113</v>
      </c>
      <c r="N32" s="112">
        <f>(1+'Políticas anunciadas - %'!N29/100)*'[1]Calibración Agricultura-OseMOSY'!$Q$130</f>
        <v>18.194633905753069</v>
      </c>
      <c r="O32" s="112">
        <f>(1+'Políticas anunciadas - %'!O29/100)*'[1]Calibración Agricultura-OseMOSY'!$Q$130</f>
        <v>18.361557152594841</v>
      </c>
      <c r="P32" s="112">
        <f>(1+'Políticas anunciadas - %'!P29/100)*'[1]Calibración Agricultura-OseMOSY'!$Q$130</f>
        <v>18.528480399436614</v>
      </c>
      <c r="Q32" s="112">
        <f>(1+'Políticas anunciadas - %'!Q29/100)*'[1]Calibración Agricultura-OseMOSY'!$Q$130</f>
        <v>18.695403646278383</v>
      </c>
      <c r="R32" s="112">
        <f>(1+'Políticas anunciadas - %'!R29/100)*'[1]Calibración Agricultura-OseMOSY'!$Q$130</f>
        <v>18.862326893120152</v>
      </c>
      <c r="S32" s="112">
        <f>(1+'Políticas anunciadas - %'!S29/100)*'[1]Calibración Agricultura-OseMOSY'!$Q$130</f>
        <v>19.029250139961928</v>
      </c>
      <c r="T32" s="112">
        <f>(1+'Políticas anunciadas - %'!T29/100)*'[1]Calibración Agricultura-OseMOSY'!$Q$130</f>
        <v>19.196173386803693</v>
      </c>
      <c r="U32" s="112">
        <f>(1+'Políticas anunciadas - %'!U29/100)*'[1]Calibración Agricultura-OseMOSY'!$Q$130</f>
        <v>19.363096633645466</v>
      </c>
      <c r="V32" s="112">
        <f>(1+'Políticas anunciadas - %'!V29/100)*'[1]Calibración Agricultura-OseMOSY'!$Q$130</f>
        <v>19.530019880487238</v>
      </c>
      <c r="W32" s="112">
        <f>(1+'Políticas anunciadas - %'!W29/100)*'[1]Calibración Agricultura-OseMOSY'!$Q$130</f>
        <v>19.696943127329007</v>
      </c>
      <c r="X32" s="112">
        <f>(1+'Políticas anunciadas - %'!X29/100)*'[1]Calibración Agricultura-OseMOSY'!$Q$130</f>
        <v>19.863866374170779</v>
      </c>
      <c r="Y32" s="112">
        <f>(1+'Políticas anunciadas - %'!Y29/100)*'[1]Calibración Agricultura-OseMOSY'!$Q$130</f>
        <v>20.030789621012552</v>
      </c>
      <c r="Z32" s="112">
        <f>(1+'Políticas anunciadas - %'!Z29/100)*'[1]Calibración Agricultura-OseMOSY'!$Q$130</f>
        <v>20.197712867854321</v>
      </c>
      <c r="AA32" s="112">
        <f>(1+'Políticas anunciadas - %'!AA29/100)*'[1]Calibración Agricultura-OseMOSY'!$Q$130</f>
        <v>20.364636114696093</v>
      </c>
      <c r="AB32" s="112">
        <f>(1+'Políticas anunciadas - %'!AB29/100)*'[1]Calibración Agricultura-OseMOSY'!$Q$130</f>
        <v>20.531559361537866</v>
      </c>
      <c r="AC32" s="112">
        <f>(1+'Políticas anunciadas - %'!AC29/100)*'[1]Calibración Agricultura-OseMOSY'!$Q$130</f>
        <v>20.698482608379638</v>
      </c>
      <c r="AD32" s="112">
        <f>(1+'Políticas anunciadas - %'!AD29/100)*'[1]Calibración Agricultura-OseMOSY'!$Q$130</f>
        <v>20.865405855221407</v>
      </c>
      <c r="AE32" s="112">
        <f>(1+'Políticas anunciadas - %'!AE29/100)*'[1]Calibración Agricultura-OseMOSY'!$Q$130</f>
        <v>21.03232910206318</v>
      </c>
      <c r="AF32" s="112">
        <f>(1+'Políticas anunciadas - %'!AF29/100)*'[1]Calibración Agricultura-OseMOSY'!$Q$130</f>
        <v>21.199252348904952</v>
      </c>
      <c r="AG32" s="112">
        <f>(1+'Políticas anunciadas - %'!AG29/100)*'[1]Calibración Agricultura-OseMOSY'!$Q$130</f>
        <v>21.366175595746721</v>
      </c>
      <c r="AH32" s="112">
        <f>(1+'Políticas anunciadas - %'!AH29/100)*'[1]Calibración Agricultura-OseMOSY'!$Q$130</f>
        <v>21.533098842588494</v>
      </c>
      <c r="AI32" s="112">
        <f>(1+'Políticas anunciadas - %'!AI29/100)*'[1]Calibración Agricultura-OseMOSY'!$Q$130</f>
        <v>21.700022089430266</v>
      </c>
      <c r="AJ32" s="112">
        <f>(1+'Políticas anunciadas - %'!AJ29/100)*'[1]Calibración Agricultura-OseMOSY'!$Q$130</f>
        <v>21.866945336272035</v>
      </c>
      <c r="AK32" s="112">
        <f>(1+'Políticas anunciadas - %'!AK29/100)*'[1]Calibración Agricultura-OseMOSY'!$Q$130</f>
        <v>22.033868583113808</v>
      </c>
      <c r="AL32" s="112">
        <f>(1+'Políticas anunciadas - %'!AL29/100)*'[1]Calibración Agricultura-OseMOSY'!$Q$130</f>
        <v>22.20079182995558</v>
      </c>
      <c r="AM32" s="112">
        <f>(1+'Políticas anunciadas - %'!AM29/100)*'[1]Calibración Agricultura-OseMOSY'!$Q$130</f>
        <v>22.367715076797349</v>
      </c>
      <c r="AN32" s="112">
        <f>(1+'Políticas anunciadas - %'!AN29/100)*'[1]Calibración Agricultura-OseMOSY'!$Q$130</f>
        <v>22.534638323639122</v>
      </c>
      <c r="AO32" s="112">
        <f>(1+'Políticas anunciadas - %'!AO29/100)*'[1]Calibración Agricultura-OseMOSY'!$Q$130</f>
        <v>22.701561570480891</v>
      </c>
      <c r="AP32" s="112">
        <f>(1+'Políticas anunciadas - %'!AP29/100)*'[1]Calibración Agricultura-OseMOSY'!$Q$130</f>
        <v>22.868484817322667</v>
      </c>
      <c r="AQ32" s="112">
        <f>(1+'Políticas anunciadas - %'!AQ29/100)*'[1]Calibración Agricultura-OseMOSY'!$Q$130</f>
        <v>23.035408064164432</v>
      </c>
      <c r="AR32" s="112">
        <f>(1+'Políticas anunciadas - %'!AR29/100)*'[1]Calibración Agricultura-OseMOSY'!$Q$130</f>
        <v>23.202331311006208</v>
      </c>
      <c r="AS32" s="112">
        <f>(1+'Políticas anunciadas - %'!AS29/100)*'[1]Calibración Agricultura-OseMOSY'!$Q$130</f>
        <v>23.369254557847977</v>
      </c>
      <c r="AT32" s="112">
        <f>(1+'Políticas anunciadas - %'!AT29/100)*'[1]Calibración Agricultura-OseMOSY'!$Q$130</f>
        <v>23.536177804689746</v>
      </c>
      <c r="AU32" s="112">
        <f>(1+'Políticas anunciadas - %'!AU29/100)*'[1]Calibración Agricultura-OseMOSY'!$Q$130</f>
        <v>23.703101051531519</v>
      </c>
      <c r="AV32" s="112">
        <f>(1+'Políticas anunciadas - %'!AV29/100)*'[1]Calibración Agricultura-OseMOSY'!$Q$130</f>
        <v>23.870024298373291</v>
      </c>
      <c r="AW32" s="112">
        <f>(1+'Políticas anunciadas - %'!AW29/100)*'[1]Calibración Agricultura-OseMOSY'!$Q$130</f>
        <v>24.03694754521506</v>
      </c>
      <c r="AX32" s="112">
        <f>(1+'Políticas anunciadas - %'!AX29/100)*'[1]Calibración Agricultura-OseMOSY'!$Q$130</f>
        <v>24.203870792056833</v>
      </c>
      <c r="AY32" s="112">
        <f>(1+'Políticas anunciadas - %'!AY29/100)*'[1]Calibración Agricultura-OseMOSY'!$Q$130</f>
        <v>24.370794038898605</v>
      </c>
      <c r="AZ32" s="112">
        <f>(1+'Políticas anunciadas - %'!AZ29/100)*'[1]Calibración Agricultura-OseMOSY'!$Q$130</f>
        <v>24.537717285740374</v>
      </c>
      <c r="BA32" s="112">
        <f>(1+'Políticas anunciadas - %'!BA29/100)*'[1]Calibración Agricultura-OseMOSY'!$Q$130</f>
        <v>24.704640532582147</v>
      </c>
      <c r="BB32" s="112">
        <f>(1+'Políticas anunciadas - %'!BB29/100)*'[1]Calibración Agricultura-OseMOSY'!$Q$130</f>
        <v>24.871563779423919</v>
      </c>
      <c r="BC32" s="112"/>
    </row>
    <row r="33" spans="1:115" ht="14.45">
      <c r="A33" s="106" t="s">
        <v>66</v>
      </c>
      <c r="B33" s="106"/>
      <c r="C33" s="124" t="s">
        <v>162</v>
      </c>
      <c r="D33" s="340"/>
      <c r="E33" s="340"/>
      <c r="F33" s="112"/>
      <c r="G33" s="112"/>
      <c r="H33" s="112"/>
      <c r="I33" s="112"/>
      <c r="J33" s="112"/>
      <c r="K33" s="112"/>
      <c r="L33" s="112"/>
      <c r="M33" s="112"/>
      <c r="N33" s="112"/>
      <c r="O33" s="112"/>
      <c r="P33" s="112"/>
      <c r="Q33" s="112"/>
      <c r="R33" s="112"/>
      <c r="S33" s="112"/>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c r="BC33" s="112"/>
      <c r="BF33" s="343"/>
      <c r="BG33" s="130"/>
      <c r="DH33" s="99"/>
      <c r="DI33" s="99"/>
      <c r="DJ33" s="99"/>
      <c r="DK33" s="99"/>
    </row>
    <row r="34" spans="1:115" ht="14.45" customHeight="1">
      <c r="B34" s="368" t="s">
        <v>163</v>
      </c>
      <c r="C34" s="99" t="s">
        <v>164</v>
      </c>
      <c r="D34" s="366" t="s">
        <v>165</v>
      </c>
      <c r="E34" s="340"/>
      <c r="F34" s="112">
        <f>(1+'Políticas anunciadas - %'!F$29/100)*'[1]Calibración Agricultura-OseMOSY'!Q116</f>
        <v>27.754069506968051</v>
      </c>
      <c r="G34" s="112">
        <f>(1+'Políticas anunciadas - %'!G$29/100)*'[1]Calibración Agricultura-OseMOSY'!R116</f>
        <v>29.041615346466653</v>
      </c>
      <c r="H34" s="112">
        <f>(1+'Políticas anunciadas - %'!H$29/100)*'[1]Calibración Agricultura-OseMOSY'!S116</f>
        <v>28.471238673686486</v>
      </c>
      <c r="I34" s="112">
        <f>(1+'Políticas anunciadas - %'!I$29/100)*'[1]Calibración Agricultura-OseMOSY'!T116</f>
        <v>29.47296385033987</v>
      </c>
      <c r="J34" s="112">
        <f>(1+'Políticas anunciadas - %'!J$29/100)*'[1]Calibración Agricultura-OseMOSY'!U116</f>
        <v>29.756357733516218</v>
      </c>
      <c r="K34" s="112">
        <v>29.756357733516218</v>
      </c>
      <c r="L34" s="112">
        <v>29.756357733516218</v>
      </c>
      <c r="M34" s="112">
        <v>29.756357733516218</v>
      </c>
      <c r="N34" s="112">
        <v>29.756357733516218</v>
      </c>
      <c r="O34" s="112">
        <v>29.756357733516218</v>
      </c>
      <c r="P34" s="112">
        <v>29.756357733516218</v>
      </c>
      <c r="Q34" s="112">
        <v>29.756357733516218</v>
      </c>
      <c r="R34" s="112">
        <v>29.756357733516218</v>
      </c>
      <c r="S34" s="112">
        <v>29.756357733516218</v>
      </c>
      <c r="T34" s="112">
        <v>29.756357733516218</v>
      </c>
      <c r="U34" s="112">
        <v>29.756357733516218</v>
      </c>
      <c r="V34" s="112">
        <v>29.756357733516218</v>
      </c>
      <c r="W34" s="112">
        <v>29.756357733516218</v>
      </c>
      <c r="X34" s="112">
        <v>29.756357733516218</v>
      </c>
      <c r="Y34" s="112">
        <v>29.756357733516218</v>
      </c>
      <c r="Z34" s="112">
        <v>29.756357733516218</v>
      </c>
      <c r="AA34" s="112">
        <v>29.756357733516218</v>
      </c>
      <c r="AB34" s="112">
        <v>29.756357733516218</v>
      </c>
      <c r="AC34" s="112">
        <v>29.756357733516218</v>
      </c>
      <c r="AD34" s="112">
        <v>29.756357733516218</v>
      </c>
      <c r="AE34" s="112">
        <v>29.756357733516218</v>
      </c>
      <c r="AF34" s="112">
        <v>29.756357733516218</v>
      </c>
      <c r="AG34" s="112">
        <v>29.756357733516218</v>
      </c>
      <c r="AH34" s="112">
        <v>29.756357733516218</v>
      </c>
      <c r="AI34" s="112">
        <v>29.756357733516218</v>
      </c>
      <c r="AJ34" s="112">
        <v>29.756357733516218</v>
      </c>
      <c r="AK34" s="112">
        <v>29.756357733516218</v>
      </c>
      <c r="AL34" s="112">
        <v>29.756357733516218</v>
      </c>
      <c r="AM34" s="112">
        <v>29.756357733516218</v>
      </c>
      <c r="AN34" s="112">
        <v>29.756357733516218</v>
      </c>
      <c r="AO34" s="112">
        <v>29.756357733516218</v>
      </c>
      <c r="AP34" s="112">
        <v>29.756357733516218</v>
      </c>
      <c r="AQ34" s="112">
        <v>29.756357733516218</v>
      </c>
      <c r="AR34" s="112">
        <v>29.756357733516218</v>
      </c>
      <c r="AS34" s="112">
        <v>29.756357733516218</v>
      </c>
      <c r="AT34" s="112">
        <v>29.756357733516218</v>
      </c>
      <c r="AU34" s="112">
        <v>29.756357733516218</v>
      </c>
      <c r="AV34" s="112">
        <v>29.756357733516218</v>
      </c>
      <c r="AW34" s="112">
        <v>29.756357733516218</v>
      </c>
      <c r="AX34" s="112">
        <v>29.756357733516218</v>
      </c>
      <c r="AY34" s="112">
        <v>29.756357733516218</v>
      </c>
      <c r="AZ34" s="112">
        <v>29.756357733516218</v>
      </c>
      <c r="BA34" s="112">
        <v>29.756357733516218</v>
      </c>
      <c r="BB34" s="112">
        <v>29.756357733516218</v>
      </c>
      <c r="BC34" s="112"/>
    </row>
    <row r="35" spans="1:115" ht="14.45">
      <c r="B35" s="368"/>
      <c r="C35" s="99" t="s">
        <v>166</v>
      </c>
      <c r="D35" s="366"/>
      <c r="E35" s="340"/>
      <c r="F35" s="112">
        <f>(1+'Políticas anunciadas - %'!F$29/100)*'[1]Calibración Agricultura-OseMOSY'!Q117</f>
        <v>0.57185241637162665</v>
      </c>
      <c r="G35" s="112">
        <f>(1+'Políticas anunciadas - %'!G$29/100)*'[1]Calibración Agricultura-OseMOSY'!R117</f>
        <v>0.59838136194919889</v>
      </c>
      <c r="H35" s="112">
        <f>(1+'Políticas anunciadas - %'!H$29/100)*'[1]Calibración Agricultura-OseMOSY'!S117</f>
        <v>0.58662916544736865</v>
      </c>
      <c r="I35" s="112">
        <f>(1+'Políticas anunciadas - %'!I$29/100)*'[1]Calibración Agricultura-OseMOSY'!T117</f>
        <v>0.60726898414731512</v>
      </c>
      <c r="J35" s="112">
        <f>(1+'Políticas anunciadas - %'!J$29/100)*'[1]Calibración Agricultura-OseMOSY'!U117</f>
        <v>0.58009484013131363</v>
      </c>
      <c r="K35" s="112">
        <f>(1+'Políticas anunciadas - %'!K$29/100)*'[1]Calibración Agricultura-OseMOSY'!V117</f>
        <v>0.57804956049316136</v>
      </c>
      <c r="L35" s="112">
        <f>(1+'Políticas anunciadas - %'!L$29/100)*'[1]Calibración Agricultura-OseMOSY'!W117</f>
        <v>0.57379509474560175</v>
      </c>
      <c r="M35" s="112">
        <f>(1+'Políticas anunciadas - %'!M$29/100)*'[1]Calibración Agricultura-OseMOSY'!X117</f>
        <v>0.56776875666757365</v>
      </c>
      <c r="N35" s="112">
        <f>(1+'Políticas anunciadas - %'!N$29/100)*'[1]Calibración Agricultura-OseMOSY'!Y117</f>
        <v>0.56103875478222343</v>
      </c>
      <c r="O35" s="112">
        <f>(1+'Políticas anunciadas - %'!O$29/100)*'[1]Calibración Agricultura-OseMOSY'!Z117</f>
        <v>0.57986436541476027</v>
      </c>
      <c r="P35" s="112">
        <f>(1+'Políticas anunciadas - %'!P$29/100)*'[1]Calibración Agricultura-OseMOSY'!AA117</f>
        <v>0.57707839957174945</v>
      </c>
      <c r="Q35" s="112">
        <f>(1+'Políticas anunciadas - %'!Q$29/100)*'[1]Calibración Agricultura-OseMOSY'!AB117</f>
        <v>0.57467575009620064</v>
      </c>
      <c r="R35" s="112">
        <f>(1+'Políticas anunciadas - %'!R$29/100)*'[1]Calibración Agricultura-OseMOSY'!AC117</f>
        <v>0.57285508421557108</v>
      </c>
      <c r="S35" s="112">
        <f>(1+'Políticas anunciadas - %'!S$29/100)*'[1]Calibración Agricultura-OseMOSY'!AD117</f>
        <v>0.5715008531720599</v>
      </c>
      <c r="T35" s="112">
        <f>(1+'Políticas anunciadas - %'!T$29/100)*'[1]Calibración Agricultura-OseMOSY'!AE117</f>
        <v>0.57156073737893787</v>
      </c>
      <c r="U35" s="112">
        <f>(1+'Políticas anunciadas - %'!U$29/100)*'[1]Calibración Agricultura-OseMOSY'!AF117</f>
        <v>0.58259550185262288</v>
      </c>
      <c r="V35" s="112">
        <f>(1+'Políticas anunciadas - %'!V$29/100)*'[1]Calibración Agricultura-OseMOSY'!AG117</f>
        <v>0.59520339619972129</v>
      </c>
      <c r="W35" s="112">
        <f>(1+'Políticas anunciadas - %'!W$29/100)*'[1]Calibración Agricultura-OseMOSY'!AH117</f>
        <v>0.60647661974395717</v>
      </c>
      <c r="X35" s="112">
        <f>(1+'Políticas anunciadas - %'!X$29/100)*'[1]Calibración Agricultura-OseMOSY'!AI117</f>
        <v>0.61719359098741156</v>
      </c>
      <c r="Y35" s="112">
        <f>(1+'Políticas anunciadas - %'!Y$29/100)*'[1]Calibración Agricultura-OseMOSY'!AJ117</f>
        <v>0.62868767208597476</v>
      </c>
      <c r="Z35" s="112">
        <f>(1+'Políticas anunciadas - %'!Z$29/100)*'[1]Calibración Agricultura-OseMOSY'!AK117</f>
        <v>0.64037221828966795</v>
      </c>
      <c r="AA35" s="112">
        <f>(1+'Políticas anunciadas - %'!AA$29/100)*'[1]Calibración Agricultura-OseMOSY'!AL117</f>
        <v>0.65028813581076095</v>
      </c>
      <c r="AB35" s="112">
        <f>(1+'Políticas anunciadas - %'!AB$29/100)*'[1]Calibración Agricultura-OseMOSY'!AM117</f>
        <v>0.66248322429050155</v>
      </c>
      <c r="AC35" s="112">
        <f>(1+'Políticas anunciadas - %'!AC$29/100)*'[1]Calibración Agricultura-OseMOSY'!AN117</f>
        <v>0.6733499124236636</v>
      </c>
      <c r="AD35" s="112">
        <f>(1+'Políticas anunciadas - %'!AD$29/100)*'[1]Calibración Agricultura-OseMOSY'!AO117</f>
        <v>0.68624473373094319</v>
      </c>
      <c r="AE35" s="112">
        <f>(1+'Políticas anunciadas - %'!AE$29/100)*'[1]Calibración Agricultura-OseMOSY'!AP117</f>
        <v>0.69742054325169978</v>
      </c>
      <c r="AF35" s="112">
        <f>(1+'Políticas anunciadas - %'!AF$29/100)*'[1]Calibración Agricultura-OseMOSY'!AQ117</f>
        <v>0.70868765067776973</v>
      </c>
      <c r="AG35" s="112">
        <f>(1+'Políticas anunciadas - %'!AG$29/100)*'[1]Calibración Agricultura-OseMOSY'!AR117</f>
        <v>0.72040036891827886</v>
      </c>
      <c r="AH35" s="112">
        <f>(1+'Políticas anunciadas - %'!AH$29/100)*'[1]Calibración Agricultura-OseMOSY'!AS117</f>
        <v>0.7322833966065847</v>
      </c>
      <c r="AI35" s="112">
        <f>(1+'Políticas anunciadas - %'!AI$29/100)*'[1]Calibración Agricultura-OseMOSY'!AT117</f>
        <v>0.74549757270746009</v>
      </c>
      <c r="AJ35" s="112">
        <f>(1+'Políticas anunciadas - %'!AJ$29/100)*'[1]Calibración Agricultura-OseMOSY'!AU117</f>
        <v>0.75787175325727207</v>
      </c>
      <c r="AK35" s="112">
        <f>(1+'Políticas anunciadas - %'!AK$29/100)*'[1]Calibración Agricultura-OseMOSY'!AV117</f>
        <v>0.77035297855145013</v>
      </c>
      <c r="AL35" s="112">
        <f>(1+'Políticas anunciadas - %'!AL$29/100)*'[1]Calibración Agricultura-OseMOSY'!AW117</f>
        <v>0.78328447609335872</v>
      </c>
      <c r="AM35" s="112">
        <f>(1+'Políticas anunciadas - %'!AM$29/100)*'[1]Calibración Agricultura-OseMOSY'!AX117</f>
        <v>0.79644647305000849</v>
      </c>
      <c r="AN35" s="112">
        <f>(1+'Políticas anunciadas - %'!AN$29/100)*'[1]Calibración Agricultura-OseMOSY'!AY117</f>
        <v>0.8100139576954265</v>
      </c>
      <c r="AO35" s="112">
        <f>(1+'Políticas anunciadas - %'!AO$29/100)*'[1]Calibración Agricultura-OseMOSY'!AZ117</f>
        <v>0.82340165142325994</v>
      </c>
      <c r="AP35" s="112">
        <f>(1+'Políticas anunciadas - %'!AP$29/100)*'[1]Calibración Agricultura-OseMOSY'!BA117</f>
        <v>0.83702606824058623</v>
      </c>
      <c r="AQ35" s="112">
        <f>(1+'Políticas anunciadas - %'!AQ$29/100)*'[1]Calibración Agricultura-OseMOSY'!BB117</f>
        <v>0.85089161021415649</v>
      </c>
      <c r="AR35" s="112">
        <f>(1+'Políticas anunciadas - %'!AR$29/100)*'[1]Calibración Agricultura-OseMOSY'!BC117</f>
        <v>0.86496277802177246</v>
      </c>
      <c r="AS35" s="112">
        <f>(1+'Políticas anunciadas - %'!AS$29/100)*'[1]Calibración Agricultura-OseMOSY'!BD117</f>
        <v>0.87920665047459456</v>
      </c>
      <c r="AT35" s="112">
        <f>(1+'Políticas anunciadas - %'!AT$29/100)*'[1]Calibración Agricultura-OseMOSY'!BE117</f>
        <v>0.89365290802698338</v>
      </c>
      <c r="AU35" s="112">
        <f>(1+'Políticas anunciadas - %'!AU$29/100)*'[1]Calibración Agricultura-OseMOSY'!BF117</f>
        <v>0.90831678378379299</v>
      </c>
      <c r="AV35" s="112">
        <f>(1+'Políticas anunciadas - %'!AV$29/100)*'[1]Calibración Agricultura-OseMOSY'!BG117</f>
        <v>0.92320668652924887</v>
      </c>
      <c r="AW35" s="112">
        <f>(1+'Políticas anunciadas - %'!AW$29/100)*'[1]Calibración Agricultura-OseMOSY'!BH117</f>
        <v>0.93830112224866413</v>
      </c>
      <c r="AX35" s="112">
        <f>(1+'Políticas anunciadas - %'!AX$29/100)*'[1]Calibración Agricultura-OseMOSY'!BI117</f>
        <v>0.9536053026361897</v>
      </c>
      <c r="AY35" s="112">
        <f>(1+'Políticas anunciadas - %'!AY$29/100)*'[1]Calibración Agricultura-OseMOSY'!BJ117</f>
        <v>0.9691125420218667</v>
      </c>
      <c r="AZ35" s="112">
        <f>(1+'Políticas anunciadas - %'!AZ$29/100)*'[1]Calibración Agricultura-OseMOSY'!BK117</f>
        <v>0.98484973989605551</v>
      </c>
      <c r="BA35" s="112">
        <f>(1+'Políticas anunciadas - %'!BA$29/100)*'[1]Calibración Agricultura-OseMOSY'!BL117</f>
        <v>1.0008157240951439</v>
      </c>
      <c r="BB35" s="112">
        <f>(1+'Políticas anunciadas - %'!BB$29/100)*'[1]Calibración Agricultura-OseMOSY'!BM117</f>
        <v>1.0170102190000734</v>
      </c>
      <c r="BC35" s="112"/>
    </row>
    <row r="36" spans="1:115" ht="14.45">
      <c r="B36" s="368"/>
      <c r="C36" s="99" t="s">
        <v>167</v>
      </c>
      <c r="D36" s="366"/>
      <c r="E36" s="340"/>
      <c r="F36" s="112">
        <f>(1+'Políticas anunciadas - %'!F$29/100)*'[1]Calibración Agricultura-OseMOSY'!Q118</f>
        <v>0.17160777541006983</v>
      </c>
      <c r="G36" s="112">
        <f>(1+'Políticas anunciadas - %'!G$29/100)*'[1]Calibración Agricultura-OseMOSY'!R118</f>
        <v>0.17956887377077591</v>
      </c>
      <c r="H36" s="112">
        <f>(1+'Políticas anunciadas - %'!H$29/100)*'[1]Calibración Agricultura-OseMOSY'!S118</f>
        <v>0.17604214512519739</v>
      </c>
      <c r="I36" s="112">
        <f>(1+'Políticas anunciadas - %'!I$29/100)*'[1]Calibración Agricultura-OseMOSY'!T118</f>
        <v>0.18223596938922426</v>
      </c>
      <c r="J36" s="112">
        <f>(1+'Políticas anunciadas - %'!J$29/100)*'[1]Calibración Agricultura-OseMOSY'!U118</f>
        <v>0.17756287782588223</v>
      </c>
      <c r="K36" s="112">
        <f>(1+'Políticas anunciadas - %'!K$29/100)*'[1]Calibración Agricultura-OseMOSY'!V118</f>
        <v>0.18047556901763906</v>
      </c>
      <c r="L36" s="112">
        <f>(1+'Políticas anunciadas - %'!L$29/100)*'[1]Calibración Agricultura-OseMOSY'!W118</f>
        <v>0.18273020752425101</v>
      </c>
      <c r="M36" s="112">
        <f>(1+'Políticas anunciadas - %'!M$29/100)*'[1]Calibración Agricultura-OseMOSY'!X118</f>
        <v>0.18442728729356378</v>
      </c>
      <c r="N36" s="112">
        <f>(1+'Políticas anunciadas - %'!N$29/100)*'[1]Calibración Agricultura-OseMOSY'!Y118</f>
        <v>0.18588601694590723</v>
      </c>
      <c r="O36" s="112">
        <f>(1+'Políticas anunciadas - %'!O$29/100)*'[1]Calibración Agricultura-OseMOSY'!Z118</f>
        <v>0.19596587555454872</v>
      </c>
      <c r="P36" s="112">
        <f>(1+'Políticas anunciadas - %'!P$29/100)*'[1]Calibración Agricultura-OseMOSY'!AA118</f>
        <v>0.19892484207044414</v>
      </c>
      <c r="Q36" s="112">
        <f>(1+'Políticas anunciadas - %'!Q$29/100)*'[1]Calibración Agricultura-OseMOSY'!AB118</f>
        <v>0.20205855664104644</v>
      </c>
      <c r="R36" s="112">
        <f>(1+'Políticas anunciadas - %'!R$29/100)*'[1]Calibración Agricultura-OseMOSY'!AC118</f>
        <v>0.20544677044566603</v>
      </c>
      <c r="S36" s="112">
        <f>(1+'Políticas anunciadas - %'!S$29/100)*'[1]Calibración Agricultura-OseMOSY'!AD118</f>
        <v>0.20906031557170918</v>
      </c>
      <c r="T36" s="112">
        <f>(1+'Políticas anunciadas - %'!T$29/100)*'[1]Calibración Agricultura-OseMOSY'!AE118</f>
        <v>0.21326386620571178</v>
      </c>
      <c r="U36" s="112">
        <f>(1+'Políticas anunciadas - %'!U$29/100)*'[1]Calibración Agricultura-OseMOSY'!AF118</f>
        <v>0.21738121783682512</v>
      </c>
      <c r="V36" s="112">
        <f>(1+'Políticas anunciadas - %'!V$29/100)*'[1]Calibración Agricultura-OseMOSY'!AG118</f>
        <v>0.22208554428427438</v>
      </c>
      <c r="W36" s="112">
        <f>(1+'Políticas anunciadas - %'!W$29/100)*'[1]Calibración Agricultura-OseMOSY'!AH118</f>
        <v>0.22629187106709375</v>
      </c>
      <c r="X36" s="112">
        <f>(1+'Políticas anunciadas - %'!X$29/100)*'[1]Calibración Agricultura-OseMOSY'!AI118</f>
        <v>0.23029064595123913</v>
      </c>
      <c r="Y36" s="112">
        <f>(1+'Políticas anunciadas - %'!Y$29/100)*'[1]Calibración Agricultura-OseMOSY'!AJ118</f>
        <v>0.23457938031182976</v>
      </c>
      <c r="Z36" s="112">
        <f>(1+'Políticas anunciadas - %'!Z$29/100)*'[1]Calibración Agricultura-OseMOSY'!AK118</f>
        <v>0.2389391820534367</v>
      </c>
      <c r="AA36" s="112">
        <f>(1+'Políticas anunciadas - %'!AA$29/100)*'[1]Calibración Agricultura-OseMOSY'!AL118</f>
        <v>0.24263906339452188</v>
      </c>
      <c r="AB36" s="112">
        <f>(1+'Políticas anunciadas - %'!AB$29/100)*'[1]Calibración Agricultura-OseMOSY'!AM118</f>
        <v>0.24718936146054524</v>
      </c>
      <c r="AC36" s="112">
        <f>(1+'Políticas anunciadas - %'!AC$29/100)*'[1]Calibración Agricultura-OseMOSY'!AN118</f>
        <v>0.25124399952885851</v>
      </c>
      <c r="AD36" s="112">
        <f>(1+'Políticas anunciadas - %'!AD$29/100)*'[1]Calibración Agricultura-OseMOSY'!AO118</f>
        <v>0.25605538573189474</v>
      </c>
      <c r="AE36" s="112">
        <f>(1+'Políticas anunciadas - %'!AE$29/100)*'[1]Calibración Agricultura-OseMOSY'!AP118</f>
        <v>0.26022536486185549</v>
      </c>
      <c r="AF36" s="112">
        <f>(1+'Políticas anunciadas - %'!AF$29/100)*'[1]Calibración Agricultura-OseMOSY'!AQ118</f>
        <v>0.26442940956523703</v>
      </c>
      <c r="AG36" s="112">
        <f>(1+'Políticas anunciadas - %'!AG$29/100)*'[1]Calibración Agricultura-OseMOSY'!AR118</f>
        <v>0.26879972301119553</v>
      </c>
      <c r="AH36" s="112">
        <f>(1+'Políticas anunciadas - %'!AH$29/100)*'[1]Calibración Agricultura-OseMOSY'!AS118</f>
        <v>0.2732335832491451</v>
      </c>
      <c r="AI36" s="112">
        <f>(1+'Políticas anunciadas - %'!AI$29/100)*'[1]Calibración Agricultura-OseMOSY'!AT118</f>
        <v>0.27816412885820685</v>
      </c>
      <c r="AJ36" s="112">
        <f>(1+'Políticas anunciadas - %'!AJ$29/100)*'[1]Calibración Agricultura-OseMOSY'!AU118</f>
        <v>0.28278125073624588</v>
      </c>
      <c r="AK36" s="112">
        <f>(1+'Políticas anunciadas - %'!AK$29/100)*'[1]Calibración Agricultura-OseMOSY'!AV118</f>
        <v>0.28743831373435763</v>
      </c>
      <c r="AL36" s="112">
        <f>(1+'Políticas anunciadas - %'!AL$29/100)*'[1]Calibración Agricultura-OseMOSY'!AW118</f>
        <v>0.29226338477451325</v>
      </c>
      <c r="AM36" s="112">
        <f>(1+'Políticas anunciadas - %'!AM$29/100)*'[1]Calibración Agricultura-OseMOSY'!AX118</f>
        <v>0.29717446101609546</v>
      </c>
      <c r="AN36" s="112">
        <f>(1+'Políticas anunciadas - %'!AN$29/100)*'[1]Calibración Agricultura-OseMOSY'!AY118</f>
        <v>0.30223683504031074</v>
      </c>
      <c r="AO36" s="112">
        <f>(1+'Políticas anunciadas - %'!AO$29/100)*'[1]Calibración Agricultura-OseMOSY'!AZ118</f>
        <v>0.3072321244947066</v>
      </c>
      <c r="AP36" s="112">
        <f>(1+'Políticas anunciadas - %'!AP$29/100)*'[1]Calibración Agricultura-OseMOSY'!BA118</f>
        <v>0.31231574136206813</v>
      </c>
      <c r="AQ36" s="112">
        <f>(1+'Políticas anunciadas - %'!AQ$29/100)*'[1]Calibración Agricultura-OseMOSY'!BB118</f>
        <v>0.31748932816560094</v>
      </c>
      <c r="AR36" s="112">
        <f>(1+'Políticas anunciadas - %'!AR$29/100)*'[1]Calibración Agricultura-OseMOSY'!BC118</f>
        <v>0.32273963920418447</v>
      </c>
      <c r="AS36" s="112">
        <f>(1+'Políticas anunciadas - %'!AS$29/100)*'[1]Calibración Agricultura-OseMOSY'!BD118</f>
        <v>0.32805439074390741</v>
      </c>
      <c r="AT36" s="112">
        <f>(1+'Políticas anunciadas - %'!AT$29/100)*'[1]Calibración Agricultura-OseMOSY'!BE118</f>
        <v>0.33344465731811979</v>
      </c>
      <c r="AU36" s="112">
        <f>(1+'Políticas anunciadas - %'!AU$29/100)*'[1]Calibración Agricultura-OseMOSY'!BF118</f>
        <v>0.33891612278616157</v>
      </c>
      <c r="AV36" s="112">
        <f>(1+'Políticas anunciadas - %'!AV$29/100)*'[1]Calibración Agricultura-OseMOSY'!BG118</f>
        <v>0.34447192467956156</v>
      </c>
      <c r="AW36" s="112">
        <f>(1+'Políticas anunciadas - %'!AW$29/100)*'[1]Calibración Agricultura-OseMOSY'!BH118</f>
        <v>0.35010404303408366</v>
      </c>
      <c r="AX36" s="112">
        <f>(1+'Políticas anunciadas - %'!AX$29/100)*'[1]Calibración Agricultura-OseMOSY'!BI118</f>
        <v>0.35581442246553413</v>
      </c>
      <c r="AY36" s="112">
        <f>(1+'Políticas anunciadas - %'!AY$29/100)*'[1]Calibración Agricultura-OseMOSY'!BJ118</f>
        <v>0.36160056838019716</v>
      </c>
      <c r="AZ36" s="112">
        <f>(1+'Políticas anunciadas - %'!AZ$29/100)*'[1]Calibración Agricultura-OseMOSY'!BK118</f>
        <v>0.36747251766293587</v>
      </c>
      <c r="BA36" s="112">
        <f>(1+'Políticas anunciadas - %'!BA$29/100)*'[1]Calibración Agricultura-OseMOSY'!BL118</f>
        <v>0.37342983294965659</v>
      </c>
      <c r="BB36" s="112">
        <f>(1+'Políticas anunciadas - %'!BB$29/100)*'[1]Calibración Agricultura-OseMOSY'!BM118</f>
        <v>0.37947241139986981</v>
      </c>
      <c r="BC36" s="112"/>
    </row>
    <row r="37" spans="1:115" ht="14.45">
      <c r="B37" s="368"/>
      <c r="C37" s="99" t="s">
        <v>168</v>
      </c>
      <c r="D37" s="366"/>
      <c r="E37" s="340"/>
      <c r="F37" s="112">
        <f>(1+'Políticas anunciadas - %'!F$29/100)*'[1]Calibración Agricultura-OseMOSY'!Q119</f>
        <v>79.96039937345094</v>
      </c>
      <c r="G37" s="112">
        <f>(1+'Políticas anunciadas - %'!G$29/100)*'[1]Calibración Agricultura-OseMOSY'!R119</f>
        <v>83.669861854694858</v>
      </c>
      <c r="H37" s="112">
        <f>(1+'Políticas anunciadas - %'!H$29/100)*'[1]Calibración Agricultura-OseMOSY'!S119</f>
        <v>82.026587648101426</v>
      </c>
      <c r="I37" s="112">
        <f>(1+'Políticas anunciadas - %'!I$29/100)*'[1]Calibración Agricultura-OseMOSY'!T119</f>
        <v>84.91259127245408</v>
      </c>
      <c r="J37" s="112">
        <f>(1+'Políticas anunciadas - %'!J$29/100)*'[1]Calibración Agricultura-OseMOSY'!U119</f>
        <v>82.735170891468215</v>
      </c>
      <c r="K37" s="112">
        <v>82.735170891468215</v>
      </c>
      <c r="L37" s="112">
        <v>82.735170891468215</v>
      </c>
      <c r="M37" s="112">
        <v>82.735170891468215</v>
      </c>
      <c r="N37" s="112">
        <v>82.735170891468215</v>
      </c>
      <c r="O37" s="112">
        <v>82.735170891468215</v>
      </c>
      <c r="P37" s="112">
        <v>82.735170891468215</v>
      </c>
      <c r="Q37" s="112">
        <v>82.735170891468215</v>
      </c>
      <c r="R37" s="112">
        <v>82.735170891468215</v>
      </c>
      <c r="S37" s="112">
        <v>82.735170891468215</v>
      </c>
      <c r="T37" s="112">
        <v>82.735170891468215</v>
      </c>
      <c r="U37" s="112">
        <v>82.735170891468215</v>
      </c>
      <c r="V37" s="112">
        <v>82.735170891468215</v>
      </c>
      <c r="W37" s="112">
        <v>82.735170891468215</v>
      </c>
      <c r="X37" s="112">
        <v>82.735170891468215</v>
      </c>
      <c r="Y37" s="112">
        <v>82.735170891468215</v>
      </c>
      <c r="Z37" s="112">
        <v>82.735170891468215</v>
      </c>
      <c r="AA37" s="112">
        <v>82.735170891468215</v>
      </c>
      <c r="AB37" s="112">
        <v>82.735170891468215</v>
      </c>
      <c r="AC37" s="112">
        <v>82.735170891468215</v>
      </c>
      <c r="AD37" s="112">
        <v>82.735170891468215</v>
      </c>
      <c r="AE37" s="112">
        <v>82.735170891468215</v>
      </c>
      <c r="AF37" s="112">
        <v>82.735170891468215</v>
      </c>
      <c r="AG37" s="112">
        <v>82.735170891468215</v>
      </c>
      <c r="AH37" s="112">
        <v>82.735170891468215</v>
      </c>
      <c r="AI37" s="112">
        <v>82.735170891468215</v>
      </c>
      <c r="AJ37" s="112">
        <v>82.735170891468215</v>
      </c>
      <c r="AK37" s="112">
        <v>82.735170891468215</v>
      </c>
      <c r="AL37" s="112">
        <v>82.735170891468215</v>
      </c>
      <c r="AM37" s="112">
        <v>82.735170891468215</v>
      </c>
      <c r="AN37" s="112">
        <v>82.735170891468215</v>
      </c>
      <c r="AO37" s="112">
        <v>82.735170891468215</v>
      </c>
      <c r="AP37" s="112">
        <v>82.735170891468215</v>
      </c>
      <c r="AQ37" s="112">
        <v>82.735170891468215</v>
      </c>
      <c r="AR37" s="112">
        <v>82.735170891468215</v>
      </c>
      <c r="AS37" s="112">
        <v>82.735170891468215</v>
      </c>
      <c r="AT37" s="112">
        <v>82.735170891468215</v>
      </c>
      <c r="AU37" s="112">
        <v>82.735170891468215</v>
      </c>
      <c r="AV37" s="112">
        <v>82.735170891468215</v>
      </c>
      <c r="AW37" s="112">
        <v>82.735170891468215</v>
      </c>
      <c r="AX37" s="112">
        <v>82.735170891468215</v>
      </c>
      <c r="AY37" s="112">
        <v>82.735170891468215</v>
      </c>
      <c r="AZ37" s="112">
        <v>82.735170891468215</v>
      </c>
      <c r="BA37" s="112">
        <v>82.735170891468215</v>
      </c>
      <c r="BB37" s="112">
        <v>82.735170891468215</v>
      </c>
      <c r="BC37" s="112"/>
    </row>
    <row r="38" spans="1:115" ht="14.45">
      <c r="B38" s="368"/>
      <c r="C38" s="99" t="s">
        <v>169</v>
      </c>
      <c r="D38" s="366"/>
      <c r="E38" s="340"/>
      <c r="F38" s="112">
        <f>(1+'Políticas anunciadas - %'!F$29/100)*'[1]Calibración Agricultura-OseMOSY'!Q120</f>
        <v>4.3306285913052021</v>
      </c>
      <c r="G38" s="112">
        <f>(1+'Políticas anunciadas - %'!G$29/100)*'[1]Calibración Agricultura-OseMOSY'!R120</f>
        <v>4.5315318434840881</v>
      </c>
      <c r="H38" s="112">
        <f>(1+'Políticas anunciadas - %'!H$29/100)*'[1]Calibración Agricultura-OseMOSY'!S120</f>
        <v>4.4425326599108406</v>
      </c>
      <c r="I38" s="112">
        <f>(1+'Políticas anunciadas - %'!I$29/100)*'[1]Calibración Agricultura-OseMOSY'!T120</f>
        <v>4.5988376547353385</v>
      </c>
      <c r="J38" s="112">
        <f>(1+'Políticas anunciadas - %'!J$29/100)*'[1]Calibración Agricultura-OseMOSY'!U120</f>
        <v>4.4809092923074871</v>
      </c>
      <c r="K38" s="112">
        <f>(1+'Políticas anunciadas - %'!K$29/100)*'[1]Calibración Agricultura-OseMOSY'!V120</f>
        <v>4.5544128600946889</v>
      </c>
      <c r="L38" s="112">
        <f>(1+'Políticas anunciadas - %'!L$29/100)*'[1]Calibración Agricultura-OseMOSY'!W120</f>
        <v>4.6113100604485746</v>
      </c>
      <c r="M38" s="112">
        <f>(1+'Políticas anunciadas - %'!M$29/100)*'[1]Calibración Agricultura-OseMOSY'!X120</f>
        <v>4.6541369204387442</v>
      </c>
      <c r="N38" s="112">
        <f>(1+'Políticas anunciadas - %'!N$29/100)*'[1]Calibración Agricultura-OseMOSY'!Y120</f>
        <v>4.6909488674751056</v>
      </c>
      <c r="O38" s="112">
        <f>(1+'Políticas anunciadas - %'!O$29/100)*'[1]Calibración Agricultura-OseMOSY'!Z120</f>
        <v>4.9453203479198971</v>
      </c>
      <c r="P38" s="112">
        <f>(1+'Políticas anunciadas - %'!P$29/100)*'[1]Calibración Agricultura-OseMOSY'!AA120</f>
        <v>5.0199917021975873</v>
      </c>
      <c r="Q38" s="112">
        <f>(1+'Políticas anunciadas - %'!Q$29/100)*'[1]Calibración Agricultura-OseMOSY'!AB120</f>
        <v>5.0990729319612802</v>
      </c>
      <c r="R38" s="112">
        <f>(1+'Políticas anunciadas - %'!R$29/100)*'[1]Calibración Agricultura-OseMOSY'!AC120</f>
        <v>5.1845766076582471</v>
      </c>
      <c r="S38" s="112">
        <f>(1+'Políticas anunciadas - %'!S$29/100)*'[1]Calibración Agricultura-OseMOSY'!AD120</f>
        <v>5.2757666589331365</v>
      </c>
      <c r="T38" s="112">
        <f>(1+'Políticas anunciadas - %'!T$29/100)*'[1]Calibración Agricultura-OseMOSY'!AE120</f>
        <v>5.3818458649429513</v>
      </c>
      <c r="U38" s="112">
        <f>(1+'Políticas anunciadas - %'!U$29/100)*'[1]Calibración Agricultura-OseMOSY'!AF120</f>
        <v>5.4857497856805102</v>
      </c>
      <c r="V38" s="112">
        <f>(1+'Políticas anunciadas - %'!V$29/100)*'[1]Calibración Agricultura-OseMOSY'!AG120</f>
        <v>5.6044663797711616</v>
      </c>
      <c r="W38" s="112">
        <f>(1+'Políticas anunciadas - %'!W$29/100)*'[1]Calibración Agricultura-OseMOSY'!AH120</f>
        <v>5.7106156436172899</v>
      </c>
      <c r="X38" s="112">
        <f>(1+'Políticas anunciadas - %'!X$29/100)*'[1]Calibración Agricultura-OseMOSY'!AI120</f>
        <v>5.8115272066399575</v>
      </c>
      <c r="Y38" s="112">
        <f>(1+'Políticas anunciadas - %'!Y$29/100)*'[1]Calibración Agricultura-OseMOSY'!AJ120</f>
        <v>5.9197560767952018</v>
      </c>
      <c r="Z38" s="112">
        <f>(1+'Políticas anunciadas - %'!Z$29/100)*'[1]Calibración Agricultura-OseMOSY'!AK120</f>
        <v>6.029778376364721</v>
      </c>
      <c r="AA38" s="112">
        <f>(1+'Políticas anunciadas - %'!AA$29/100)*'[1]Calibración Agricultura-OseMOSY'!AL120</f>
        <v>6.1231471755455988</v>
      </c>
      <c r="AB38" s="112">
        <f>(1+'Políticas anunciadas - %'!AB$29/100)*'[1]Calibración Agricultura-OseMOSY'!AM120</f>
        <v>6.2379767679495171</v>
      </c>
      <c r="AC38" s="112">
        <f>(1+'Políticas anunciadas - %'!AC$29/100)*'[1]Calibración Agricultura-OseMOSY'!AN120</f>
        <v>6.3402980730539795</v>
      </c>
      <c r="AD38" s="112">
        <f>(1+'Políticas anunciadas - %'!AD$29/100)*'[1]Calibración Agricultura-OseMOSY'!AO120</f>
        <v>6.4617163864426939</v>
      </c>
      <c r="AE38" s="112">
        <f>(1+'Políticas anunciadas - %'!AE$29/100)*'[1]Calibración Agricultura-OseMOSY'!AP120</f>
        <v>6.5669483947371985</v>
      </c>
      <c r="AF38" s="112">
        <f>(1+'Políticas anunciadas - %'!AF$29/100)*'[1]Calibración Agricultura-OseMOSY'!AQ120</f>
        <v>6.6730400688940623</v>
      </c>
      <c r="AG38" s="112">
        <f>(1+'Políticas anunciadas - %'!AG$29/100)*'[1]Calibración Agricultura-OseMOSY'!AR120</f>
        <v>6.7833276378390472</v>
      </c>
      <c r="AH38" s="112">
        <f>(1+'Políticas anunciadas - %'!AH$29/100)*'[1]Calibración Agricultura-OseMOSY'!AS120</f>
        <v>6.8952188494722764</v>
      </c>
      <c r="AI38" s="112">
        <f>(1+'Políticas anunciadas - %'!AI$29/100)*'[1]Calibración Agricultura-OseMOSY'!AT120</f>
        <v>7.0196442243383865</v>
      </c>
      <c r="AJ38" s="112">
        <f>(1+'Políticas anunciadas - %'!AJ$29/100)*'[1]Calibración Agricultura-OseMOSY'!AU120</f>
        <v>7.1361601570622799</v>
      </c>
      <c r="AK38" s="112">
        <f>(1+'Políticas anunciadas - %'!AK$29/100)*'[1]Calibración Agricultura-OseMOSY'!AV120</f>
        <v>7.2536840287105138</v>
      </c>
      <c r="AL38" s="112">
        <f>(1+'Políticas anunciadas - %'!AL$29/100)*'[1]Calibración Agricultura-OseMOSY'!AW120</f>
        <v>7.3754476874471013</v>
      </c>
      <c r="AM38" s="112">
        <f>(1+'Políticas anunciadas - %'!AM$29/100)*'[1]Calibración Agricultura-OseMOSY'!AX120</f>
        <v>7.4993817407558971</v>
      </c>
      <c r="AN38" s="112">
        <f>(1+'Políticas anunciadas - %'!AN$29/100)*'[1]Calibración Agricultura-OseMOSY'!AY120</f>
        <v>7.6271338873982062</v>
      </c>
      <c r="AO38" s="112">
        <f>(1+'Políticas anunciadas - %'!AO$29/100)*'[1]Calibración Agricultura-OseMOSY'!AZ120</f>
        <v>7.753193113335719</v>
      </c>
      <c r="AP38" s="112">
        <f>(1+'Políticas anunciadas - %'!AP$29/100)*'[1]Calibración Agricultura-OseMOSY'!BA120</f>
        <v>7.8814813362931568</v>
      </c>
      <c r="AQ38" s="112">
        <f>(1+'Políticas anunciadas - %'!AQ$29/100)*'[1]Calibración Agricultura-OseMOSY'!BB120</f>
        <v>8.0120400063618096</v>
      </c>
      <c r="AR38" s="112">
        <f>(1+'Políticas anunciadas - %'!AR$29/100)*'[1]Calibración Agricultura-OseMOSY'!BC120</f>
        <v>8.144534860062949</v>
      </c>
      <c r="AS38" s="112">
        <f>(1+'Políticas anunciadas - %'!AS$29/100)*'[1]Calibración Agricultura-OseMOSY'!BD120</f>
        <v>8.2786559097566972</v>
      </c>
      <c r="AT38" s="112">
        <f>(1+'Políticas anunciadas - %'!AT$29/100)*'[1]Calibración Agricultura-OseMOSY'!BE120</f>
        <v>8.4146826281571929</v>
      </c>
      <c r="AU38" s="112">
        <f>(1+'Políticas anunciadas - %'!AU$29/100)*'[1]Calibración Agricultura-OseMOSY'!BF120</f>
        <v>8.5527584509782777</v>
      </c>
      <c r="AV38" s="112">
        <f>(1+'Políticas anunciadas - %'!AV$29/100)*'[1]Calibración Agricultura-OseMOSY'!BG120</f>
        <v>8.6929625557730166</v>
      </c>
      <c r="AW38" s="112">
        <f>(1+'Políticas anunciadas - %'!AW$29/100)*'[1]Calibración Agricultura-OseMOSY'!BH120</f>
        <v>8.8350925537723768</v>
      </c>
      <c r="AX38" s="112">
        <f>(1+'Políticas anunciadas - %'!AX$29/100)*'[1]Calibración Agricultura-OseMOSY'!BI120</f>
        <v>8.9791975185616923</v>
      </c>
      <c r="AY38" s="112">
        <f>(1+'Políticas anunciadas - %'!AY$29/100)*'[1]Calibración Agricultura-OseMOSY'!BJ120</f>
        <v>9.125214497522153</v>
      </c>
      <c r="AZ38" s="112">
        <f>(1+'Políticas anunciadas - %'!AZ$29/100)*'[1]Calibración Agricultura-OseMOSY'!BK120</f>
        <v>9.273396777665095</v>
      </c>
      <c r="BA38" s="112">
        <f>(1+'Políticas anunciadas - %'!BA$29/100)*'[1]Calibración Agricultura-OseMOSY'!BL120</f>
        <v>9.4237333218364991</v>
      </c>
      <c r="BB38" s="112">
        <f>(1+'Políticas anunciadas - %'!BB$29/100)*'[1]Calibración Agricultura-OseMOSY'!BM120</f>
        <v>9.5762215347928574</v>
      </c>
      <c r="BC38" s="112"/>
    </row>
    <row r="39" spans="1:115" ht="14.45">
      <c r="B39" s="368"/>
      <c r="C39" s="99" t="s">
        <v>170</v>
      </c>
      <c r="D39" s="366"/>
      <c r="E39" s="340"/>
      <c r="F39" s="112">
        <f>(1+'Políticas anunciadas - %'!F$29/100)*'[1]Calibración Agricultura-OseMOSY'!Q121</f>
        <v>16.316852064024651</v>
      </c>
      <c r="G39" s="112">
        <f>(1+'Políticas anunciadas - %'!G$29/100)*'[1]Calibración Agricultura-OseMOSY'!R121</f>
        <v>17.073811146492709</v>
      </c>
      <c r="H39" s="112">
        <f>(1+'Políticas anunciadas - %'!H$29/100)*'[1]Calibración Agricultura-OseMOSY'!S121</f>
        <v>16.73848187925902</v>
      </c>
      <c r="I39" s="112">
        <f>(1+'Políticas anunciadas - %'!I$29/100)*'[1]Calibración Agricultura-OseMOSY'!T121</f>
        <v>17.327404578042295</v>
      </c>
      <c r="J39" s="112">
        <f>(1+'Políticas anunciadas - %'!J$29/100)*'[1]Calibración Agricultura-OseMOSY'!U121</f>
        <v>16.883076554218853</v>
      </c>
      <c r="K39" s="112">
        <f>(1+'Políticas anunciadas - %'!K$29/100)*'[1]Calibración Agricultura-OseMOSY'!V121</f>
        <v>17.160021763551686</v>
      </c>
      <c r="L39" s="112">
        <f>(1+'Políticas anunciadas - %'!L$29/100)*'[1]Calibración Agricultura-OseMOSY'!W121</f>
        <v>17.374397848098742</v>
      </c>
      <c r="M39" s="112">
        <f>(1+'Políticas anunciadas - %'!M$29/100)*'[1]Calibración Agricultura-OseMOSY'!X121</f>
        <v>17.535759997748169</v>
      </c>
      <c r="N39" s="112">
        <f>(1+'Políticas anunciadas - %'!N$29/100)*'[1]Calibración Agricultura-OseMOSY'!Y121</f>
        <v>17.674459283848805</v>
      </c>
      <c r="O39" s="112">
        <f>(1+'Políticas anunciadas - %'!O$29/100)*'[1]Calibración Agricultura-OseMOSY'!Z121</f>
        <v>18.632874841363442</v>
      </c>
      <c r="P39" s="112">
        <f>(1+'Políticas anunciadas - %'!P$29/100)*'[1]Calibración Agricultura-OseMOSY'!AA121</f>
        <v>18.914220012273656</v>
      </c>
      <c r="Q39" s="112">
        <f>(1+'Políticas anunciadas - %'!Q$29/100)*'[1]Calibración Agricultura-OseMOSY'!AB121</f>
        <v>19.212180620044553</v>
      </c>
      <c r="R39" s="112">
        <f>(1+'Políticas anunciadas - %'!R$29/100)*'[1]Calibración Agricultura-OseMOSY'!AC121</f>
        <v>19.534339585622636</v>
      </c>
      <c r="S39" s="112">
        <f>(1+'Políticas anunciadas - %'!S$29/100)*'[1]Calibración Agricultura-OseMOSY'!AD121</f>
        <v>19.877923558478354</v>
      </c>
      <c r="T39" s="112">
        <f>(1+'Políticas anunciadas - %'!T$29/100)*'[1]Calibración Agricultura-OseMOSY'!AE121</f>
        <v>20.277606577938048</v>
      </c>
      <c r="U39" s="112">
        <f>(1+'Políticas anunciadas - %'!U$29/100)*'[1]Calibración Agricultura-OseMOSY'!AF121</f>
        <v>20.669093602928086</v>
      </c>
      <c r="V39" s="112">
        <f>(1+'Políticas anunciadas - %'!V$29/100)*'[1]Calibración Agricultura-OseMOSY'!AG121</f>
        <v>21.116391509567134</v>
      </c>
      <c r="W39" s="112">
        <f>(1+'Políticas anunciadas - %'!W$29/100)*'[1]Calibración Agricultura-OseMOSY'!AH121</f>
        <v>21.516338491480994</v>
      </c>
      <c r="X39" s="112">
        <f>(1+'Políticas anunciadas - %'!X$29/100)*'[1]Calibración Agricultura-OseMOSY'!AI121</f>
        <v>21.896550973497167</v>
      </c>
      <c r="Y39" s="112">
        <f>(1+'Políticas anunciadas - %'!Y$29/100)*'[1]Calibración Agricultura-OseMOSY'!AJ121</f>
        <v>22.304333452679348</v>
      </c>
      <c r="Z39" s="112">
        <f>(1+'Políticas anunciadas - %'!Z$29/100)*'[1]Calibración Agricultura-OseMOSY'!AK121</f>
        <v>22.718873177795459</v>
      </c>
      <c r="AA39" s="112">
        <f>(1+'Políticas anunciadas - %'!AA$29/100)*'[1]Calibración Agricultura-OseMOSY'!AL121</f>
        <v>23.070666191559972</v>
      </c>
      <c r="AB39" s="112">
        <f>(1+'Políticas anunciadas - %'!AB$29/100)*'[1]Calibración Agricultura-OseMOSY'!AM121</f>
        <v>23.503318734331437</v>
      </c>
      <c r="AC39" s="112">
        <f>(1+'Políticas anunciadas - %'!AC$29/100)*'[1]Calibración Agricultura-OseMOSY'!AN121</f>
        <v>23.888842813154429</v>
      </c>
      <c r="AD39" s="112">
        <f>(1+'Políticas anunciadas - %'!AD$29/100)*'[1]Calibración Agricultura-OseMOSY'!AO121</f>
        <v>24.346320201403493</v>
      </c>
      <c r="AE39" s="112">
        <f>(1+'Políticas anunciadas - %'!AE$29/100)*'[1]Calibración Agricultura-OseMOSY'!AP121</f>
        <v>24.742811166985046</v>
      </c>
      <c r="AF39" s="112">
        <f>(1+'Políticas anunciadas - %'!AF$29/100)*'[1]Calibración Agricultura-OseMOSY'!AQ121</f>
        <v>25.14254116366909</v>
      </c>
      <c r="AG39" s="112">
        <f>(1+'Políticas anunciadas - %'!AG$29/100)*'[1]Calibración Agricultura-OseMOSY'!AR121</f>
        <v>25.558080365204237</v>
      </c>
      <c r="AH39" s="112">
        <f>(1+'Políticas anunciadas - %'!AH$29/100)*'[1]Calibración Agricultura-OseMOSY'!AS121</f>
        <v>25.979661738206168</v>
      </c>
      <c r="AI39" s="112">
        <f>(1+'Políticas anunciadas - %'!AI$29/100)*'[1]Calibración Agricultura-OseMOSY'!AT121</f>
        <v>26.448469069958723</v>
      </c>
      <c r="AJ39" s="112">
        <f>(1+'Políticas anunciadas - %'!AJ$29/100)*'[1]Calibración Agricultura-OseMOSY'!AU121</f>
        <v>26.887475370608634</v>
      </c>
      <c r="AK39" s="112">
        <f>(1+'Políticas anunciadas - %'!AK$29/100)*'[1]Calibración Agricultura-OseMOSY'!AV121</f>
        <v>27.330279362510812</v>
      </c>
      <c r="AL39" s="112">
        <f>(1+'Políticas anunciadas - %'!AL$29/100)*'[1]Calibración Agricultura-OseMOSY'!AW121</f>
        <v>27.78905793575726</v>
      </c>
      <c r="AM39" s="112">
        <f>(1+'Políticas anunciadas - %'!AM$29/100)*'[1]Calibración Agricultura-OseMOSY'!AX121</f>
        <v>28.256014076395754</v>
      </c>
      <c r="AN39" s="112">
        <f>(1+'Políticas anunciadas - %'!AN$29/100)*'[1]Calibración Agricultura-OseMOSY'!AY121</f>
        <v>28.737355949446076</v>
      </c>
      <c r="AO39" s="112">
        <f>(1+'Políticas anunciadas - %'!AO$29/100)*'[1]Calibración Agricultura-OseMOSY'!AZ121</f>
        <v>29.2123192711813</v>
      </c>
      <c r="AP39" s="112">
        <f>(1+'Políticas anunciadas - %'!AP$29/100)*'[1]Calibración Agricultura-OseMOSY'!BA121</f>
        <v>29.69568096138855</v>
      </c>
      <c r="AQ39" s="112">
        <f>(1+'Políticas anunciadas - %'!AQ$29/100)*'[1]Calibración Agricultura-OseMOSY'!BB121</f>
        <v>30.187597194857084</v>
      </c>
      <c r="AR39" s="112">
        <f>(1+'Políticas anunciadas - %'!AR$29/100)*'[1]Calibración Agricultura-OseMOSY'!BC121</f>
        <v>30.686808540624902</v>
      </c>
      <c r="AS39" s="112">
        <f>(1+'Políticas anunciadas - %'!AS$29/100)*'[1]Calibración Agricultura-OseMOSY'!BD121</f>
        <v>31.19214703372921</v>
      </c>
      <c r="AT39" s="112">
        <f>(1+'Políticas anunciadas - %'!AT$29/100)*'[1]Calibración Agricultura-OseMOSY'!BE121</f>
        <v>31.704665665632167</v>
      </c>
      <c r="AU39" s="112">
        <f>(1+'Políticas anunciadas - %'!AU$29/100)*'[1]Calibración Agricultura-OseMOSY'!BF121</f>
        <v>32.224904870424162</v>
      </c>
      <c r="AV39" s="112">
        <f>(1+'Políticas anunciadas - %'!AV$29/100)*'[1]Calibración Agricultura-OseMOSY'!BG121</f>
        <v>32.753162971637884</v>
      </c>
      <c r="AW39" s="112">
        <f>(1+'Políticas anunciadas - %'!AW$29/100)*'[1]Calibración Agricultura-OseMOSY'!BH121</f>
        <v>33.28867741309147</v>
      </c>
      <c r="AX39" s="112">
        <f>(1+'Políticas anunciadas - %'!AX$29/100)*'[1]Calibración Agricultura-OseMOSY'!BI121</f>
        <v>33.831633093215963</v>
      </c>
      <c r="AY39" s="112">
        <f>(1+'Políticas anunciadas - %'!AY$29/100)*'[1]Calibración Agricultura-OseMOSY'!BJ121</f>
        <v>34.381792820447515</v>
      </c>
      <c r="AZ39" s="112">
        <f>(1+'Políticas anunciadas - %'!AZ$29/100)*'[1]Calibración Agricultura-OseMOSY'!BK121</f>
        <v>34.940110924303561</v>
      </c>
      <c r="BA39" s="112">
        <f>(1+'Políticas anunciadas - %'!BA$29/100)*'[1]Calibración Agricultura-OseMOSY'!BL121</f>
        <v>35.506545819225401</v>
      </c>
      <c r="BB39" s="112">
        <f>(1+'Políticas anunciadas - %'!BB$29/100)*'[1]Calibración Agricultura-OseMOSY'!BM121</f>
        <v>36.08108772690872</v>
      </c>
      <c r="BC39" s="112"/>
    </row>
    <row r="40" spans="1:115" ht="14.45">
      <c r="B40" s="368"/>
      <c r="C40" s="99" t="s">
        <v>171</v>
      </c>
      <c r="D40" s="366"/>
      <c r="E40" s="340"/>
      <c r="F40" s="112">
        <f>(1+'Políticas anunciadas - %'!F$29/100)*'[1]Calibración Agricultura-OseMOSY'!Q122</f>
        <v>1.0983942693888313</v>
      </c>
      <c r="G40" s="112">
        <f>(1+'Políticas anunciadas - %'!G$29/100)*'[1]Calibración Agricultura-OseMOSY'!R122</f>
        <v>1.1493501470962657</v>
      </c>
      <c r="H40" s="112">
        <f>(1+'Políticas anunciadas - %'!H$29/100)*'[1]Calibración Agricultura-OseMOSY'!S122</f>
        <v>1.1267769360355415</v>
      </c>
      <c r="I40" s="112">
        <f>(1+'Políticas anunciadas - %'!I$29/100)*'[1]Calibración Agricultura-OseMOSY'!T122</f>
        <v>1.1664211832787197</v>
      </c>
      <c r="J40" s="112">
        <f>(1+'Políticas anunciadas - %'!J$29/100)*'[1]Calibración Agricultura-OseMOSY'!U122</f>
        <v>1.1365105514251297</v>
      </c>
      <c r="K40" s="112">
        <f>(1+'Políticas anunciadas - %'!K$29/100)*'[1]Calibración Agricultura-OseMOSY'!V122</f>
        <v>1.1551535488410689</v>
      </c>
      <c r="L40" s="112">
        <f>(1+'Políticas anunciadas - %'!L$29/100)*'[1]Calibración Agricultura-OseMOSY'!W122</f>
        <v>1.1695846083270871</v>
      </c>
      <c r="M40" s="112">
        <f>(1+'Políticas anunciadas - %'!M$29/100)*'[1]Calibración Agricultura-OseMOSY'!X122</f>
        <v>1.1804469523488226</v>
      </c>
      <c r="N40" s="112">
        <f>(1+'Políticas anunciadas - %'!N$29/100)*'[1]Calibración Agricultura-OseMOSY'!Y122</f>
        <v>1.189783710470026</v>
      </c>
      <c r="O40" s="112">
        <f>(1+'Políticas anunciadas - %'!O$29/100)*'[1]Calibración Agricultura-OseMOSY'!Z122</f>
        <v>1.2543009440599664</v>
      </c>
      <c r="P40" s="112">
        <f>(1+'Políticas anunciadas - %'!P$29/100)*'[1]Calibración Agricultura-OseMOSY'!AA122</f>
        <v>1.2732401317314259</v>
      </c>
      <c r="Q40" s="112">
        <f>(1+'Políticas anunciadas - %'!Q$29/100)*'[1]Calibración Agricultura-OseMOSY'!AB122</f>
        <v>1.2932978133721604</v>
      </c>
      <c r="R40" s="112">
        <f>(1+'Políticas anunciadas - %'!R$29/100)*'[1]Calibración Agricultura-OseMOSY'!AC122</f>
        <v>1.3149844450971231</v>
      </c>
      <c r="S40" s="112">
        <f>(1+'Políticas anunciadas - %'!S$29/100)*'[1]Calibración Agricultura-OseMOSY'!AD122</f>
        <v>1.338113334502858</v>
      </c>
      <c r="T40" s="112">
        <f>(1+'Políticas anunciadas - %'!T$29/100)*'[1]Calibración Agricultura-OseMOSY'!AE122</f>
        <v>1.3650186184647368</v>
      </c>
      <c r="U40" s="112">
        <f>(1+'Políticas anunciadas - %'!U$29/100)*'[1]Calibración Agricultura-OseMOSY'!AF122</f>
        <v>1.3913721763141222</v>
      </c>
      <c r="V40" s="112">
        <f>(1+'Políticas anunciadas - %'!V$29/100)*'[1]Calibración Agricultura-OseMOSY'!AG122</f>
        <v>1.4214827304476116</v>
      </c>
      <c r="W40" s="112">
        <f>(1+'Políticas anunciadas - %'!W$29/100)*'[1]Calibración Agricultura-OseMOSY'!AH122</f>
        <v>1.4484057834525546</v>
      </c>
      <c r="X40" s="112">
        <f>(1+'Políticas anunciadas - %'!X$29/100)*'[1]Calibración Agricultura-OseMOSY'!AI122</f>
        <v>1.4740003779097444</v>
      </c>
      <c r="Y40" s="112">
        <f>(1+'Políticas anunciadas - %'!Y$29/100)*'[1]Calibración Agricultura-OseMOSY'!AJ122</f>
        <v>1.5014508895974989</v>
      </c>
      <c r="Z40" s="112">
        <f>(1+'Políticas anunciadas - %'!Z$29/100)*'[1]Calibración Agricultura-OseMOSY'!AK122</f>
        <v>1.5293562758028116</v>
      </c>
      <c r="AA40" s="112">
        <f>(1+'Políticas anunciadas - %'!AA$29/100)*'[1]Calibración Agricultura-OseMOSY'!AL122</f>
        <v>1.5530377695623783</v>
      </c>
      <c r="AB40" s="112">
        <f>(1+'Políticas anunciadas - %'!AB$29/100)*'[1]Calibración Agricultura-OseMOSY'!AM122</f>
        <v>1.5821624482535852</v>
      </c>
      <c r="AC40" s="112">
        <f>(1+'Políticas anunciadas - %'!AC$29/100)*'[1]Calibración Agricultura-OseMOSY'!AN122</f>
        <v>1.608114601109357</v>
      </c>
      <c r="AD40" s="112">
        <f>(1+'Políticas anunciadas - %'!AD$29/100)*'[1]Calibración Agricultura-OseMOSY'!AO122</f>
        <v>1.6389104028765149</v>
      </c>
      <c r="AE40" s="112">
        <f>(1+'Políticas anunciadas - %'!AE$29/100)*'[1]Calibración Agricultura-OseMOSY'!AP122</f>
        <v>1.6656008087679435</v>
      </c>
      <c r="AF40" s="112">
        <f>(1+'Políticas anunciadas - %'!AF$29/100)*'[1]Calibración Agricultura-OseMOSY'!AQ122</f>
        <v>1.6925092550747289</v>
      </c>
      <c r="AG40" s="112">
        <f>(1+'Políticas anunciadas - %'!AG$29/100)*'[1]Calibración Agricultura-OseMOSY'!AR122</f>
        <v>1.7204819225893742</v>
      </c>
      <c r="AH40" s="112">
        <f>(1+'Políticas anunciadas - %'!AH$29/100)*'[1]Calibración Agricultura-OseMOSY'!AS122</f>
        <v>1.7488613282718803</v>
      </c>
      <c r="AI40" s="112">
        <f>(1+'Políticas anunciadas - %'!AI$29/100)*'[1]Calibración Agricultura-OseMOSY'!AT122</f>
        <v>1.7804198228040335</v>
      </c>
      <c r="AJ40" s="112">
        <f>(1+'Políticas anunciadas - %'!AJ$29/100)*'[1]Calibración Agricultura-OseMOSY'!AU122</f>
        <v>1.8099722145869195</v>
      </c>
      <c r="AK40" s="112">
        <f>(1+'Políticas anunciadas - %'!AK$29/100)*'[1]Calibración Agricultura-OseMOSY'!AV122</f>
        <v>1.8397802538618608</v>
      </c>
      <c r="AL40" s="112">
        <f>(1+'Políticas anunciadas - %'!AL$29/100)*'[1]Calibración Agricultura-OseMOSY'!AW122</f>
        <v>1.8706636469204596</v>
      </c>
      <c r="AM40" s="112">
        <f>(1+'Políticas anunciadas - %'!AM$29/100)*'[1]Calibración Agricultura-OseMOSY'!AX122</f>
        <v>1.9020975256441679</v>
      </c>
      <c r="AN40" s="112">
        <f>(1+'Políticas anunciadas - %'!AN$29/100)*'[1]Calibración Agricultura-OseMOSY'!AY122</f>
        <v>1.9344998023149877</v>
      </c>
      <c r="AO40" s="112">
        <f>(1+'Políticas anunciadas - %'!AO$29/100)*'[1]Calibración Agricultura-OseMOSY'!AZ122</f>
        <v>1.9664726968853867</v>
      </c>
      <c r="AP40" s="112">
        <f>(1+'Políticas anunciadas - %'!AP$29/100)*'[1]Calibración Agricultura-OseMOSY'!BA122</f>
        <v>1.9990109406889398</v>
      </c>
      <c r="AQ40" s="112">
        <f>(1+'Políticas anunciadas - %'!AQ$29/100)*'[1]Calibración Agricultura-OseMOSY'!BB122</f>
        <v>2.0321250468744383</v>
      </c>
      <c r="AR40" s="112">
        <f>(1+'Políticas anunciadas - %'!AR$29/100)*'[1]Calibración Agricultura-OseMOSY'!BC122</f>
        <v>2.0657302348882602</v>
      </c>
      <c r="AS40" s="112">
        <f>(1+'Políticas anunciadas - %'!AS$29/100)*'[1]Calibración Agricultura-OseMOSY'!BD122</f>
        <v>2.0997478813527488</v>
      </c>
      <c r="AT40" s="112">
        <f>(1+'Políticas anunciadas - %'!AT$29/100)*'[1]Calibración Agricultura-OseMOSY'!BE122</f>
        <v>2.1342488700255826</v>
      </c>
      <c r="AU40" s="112">
        <f>(1+'Políticas anunciadas - %'!AU$29/100)*'[1]Calibración Agricultura-OseMOSY'!BF122</f>
        <v>2.1692695810679297</v>
      </c>
      <c r="AV40" s="112">
        <f>(1+'Políticas anunciadas - %'!AV$29/100)*'[1]Calibración Agricultura-OseMOSY'!BG122</f>
        <v>2.204830096592286</v>
      </c>
      <c r="AW40" s="112">
        <f>(1+'Políticas anunciadas - %'!AW$29/100)*'[1]Calibración Agricultura-OseMOSY'!BH122</f>
        <v>2.2408790839434949</v>
      </c>
      <c r="AX40" s="112">
        <f>(1+'Políticas anunciadas - %'!AX$29/100)*'[1]Calibración Agricultura-OseMOSY'!BI122</f>
        <v>2.2774289898469604</v>
      </c>
      <c r="AY40" s="112">
        <f>(1+'Políticas anunciadas - %'!AY$29/100)*'[1]Calibración Agricultura-OseMOSY'!BJ122</f>
        <v>2.314463847383728</v>
      </c>
      <c r="AZ40" s="112">
        <f>(1+'Políticas anunciadas - %'!AZ$29/100)*'[1]Calibración Agricultura-OseMOSY'!BK122</f>
        <v>2.352047898729245</v>
      </c>
      <c r="BA40" s="112">
        <f>(1+'Políticas anunciadas - %'!BA$29/100)*'[1]Calibración Agricultura-OseMOSY'!BL122</f>
        <v>2.3901783444869644</v>
      </c>
      <c r="BB40" s="112">
        <f>(1+'Políticas anunciadas - %'!BB$29/100)*'[1]Calibración Agricultura-OseMOSY'!BM122</f>
        <v>2.4288545264151238</v>
      </c>
      <c r="BC40" s="112"/>
    </row>
    <row r="41" spans="1:115" ht="14.45" customHeight="1">
      <c r="B41" s="368"/>
      <c r="C41" s="99" t="s">
        <v>172</v>
      </c>
      <c r="D41" s="366"/>
      <c r="E41" s="340"/>
      <c r="F41" s="112">
        <f>(1+'Políticas anunciadas - %'!F$29/100)*'[1]Calibración Agricultura-OseMOSY'!Q123</f>
        <v>6.7394421759461496</v>
      </c>
      <c r="G41" s="112">
        <f>(1+'Políticas anunciadas - %'!G$29/100)*'[1]Calibración Agricultura-OseMOSY'!R123</f>
        <v>7.052093289398262</v>
      </c>
      <c r="H41" s="112">
        <f>(1+'Políticas anunciadas - %'!H$29/100)*'[1]Calibración Agricultura-OseMOSY'!S123</f>
        <v>6.9135903356694266</v>
      </c>
      <c r="I41" s="112">
        <f>(1+'Políticas anunciadas - %'!I$29/100)*'[1]Calibración Agricultura-OseMOSY'!T123</f>
        <v>7.1568364262130126</v>
      </c>
      <c r="J41" s="112">
        <f>(1+'Políticas anunciadas - %'!J$29/100)*'[1]Calibración Agricultura-OseMOSY'!U123</f>
        <v>6.9733130963476393</v>
      </c>
      <c r="K41" s="112">
        <f>(1+'Políticas anunciadas - %'!K$29/100)*'[1]Calibración Agricultura-OseMOSY'!V123</f>
        <v>7.0877013507045623</v>
      </c>
      <c r="L41" s="112">
        <f>(1+'Políticas anunciadas - %'!L$29/100)*'[1]Calibración Agricultura-OseMOSY'!W123</f>
        <v>7.176246323720286</v>
      </c>
      <c r="M41" s="112">
        <f>(1+'Políticas anunciadas - %'!M$29/100)*'[1]Calibración Agricultura-OseMOSY'!X123</f>
        <v>7.2428946497994584</v>
      </c>
      <c r="N41" s="112">
        <f>(1+'Políticas anunciadas - %'!N$29/100)*'[1]Calibración Agricultura-OseMOSY'!Y123</f>
        <v>7.300182404499469</v>
      </c>
      <c r="O41" s="112">
        <f>(1+'Políticas anunciadas - %'!O$29/100)*'[1]Calibración Agricultura-OseMOSY'!Z123</f>
        <v>7.6960422312020897</v>
      </c>
      <c r="P41" s="112">
        <f>(1+'Políticas anunciadas - %'!P$29/100)*'[1]Calibración Agricultura-OseMOSY'!AA123</f>
        <v>7.8122478267048905</v>
      </c>
      <c r="Q41" s="112">
        <f>(1+'Políticas anunciadas - %'!Q$29/100)*'[1]Calibración Agricultura-OseMOSY'!AB123</f>
        <v>7.9353161905597771</v>
      </c>
      <c r="R41" s="112">
        <f>(1+'Políticas anunciadas - %'!R$29/100)*'[1]Calibración Agricultura-OseMOSY'!AC123</f>
        <v>8.0683793397172732</v>
      </c>
      <c r="S41" s="112">
        <f>(1+'Políticas anunciadas - %'!S$29/100)*'[1]Calibración Agricultura-OseMOSY'!AD123</f>
        <v>8.2102917814405352</v>
      </c>
      <c r="T41" s="112">
        <f>(1+'Políticas anunciadas - %'!T$29/100)*'[1]Calibración Agricultura-OseMOSY'!AE123</f>
        <v>8.3753751313285374</v>
      </c>
      <c r="U41" s="112">
        <f>(1+'Políticas anunciadas - %'!U$29/100)*'[1]Calibración Agricultura-OseMOSY'!AF123</f>
        <v>8.5370732430231744</v>
      </c>
      <c r="V41" s="112">
        <f>(1+'Políticas anunciadas - %'!V$29/100)*'[1]Calibración Agricultura-OseMOSY'!AG123</f>
        <v>8.7218232404728706</v>
      </c>
      <c r="W41" s="112">
        <f>(1+'Políticas anunciadas - %'!W$29/100)*'[1]Calibración Agricultura-OseMOSY'!AH123</f>
        <v>8.8870156162740503</v>
      </c>
      <c r="X41" s="112">
        <f>(1+'Políticas anunciadas - %'!X$29/100)*'[1]Calibración Agricultura-OseMOSY'!AI123</f>
        <v>9.0440569393838306</v>
      </c>
      <c r="Y41" s="112">
        <f>(1+'Políticas anunciadas - %'!Y$29/100)*'[1]Calibración Agricultura-OseMOSY'!AJ123</f>
        <v>9.2124856551697345</v>
      </c>
      <c r="Z41" s="112">
        <f>(1+'Políticas anunciadas - %'!Z$29/100)*'[1]Calibración Agricultura-OseMOSY'!AK123</f>
        <v>9.3837053546614229</v>
      </c>
      <c r="AA41" s="112">
        <f>(1+'Políticas anunciadas - %'!AA$29/100)*'[1]Calibración Agricultura-OseMOSY'!AL123</f>
        <v>9.5290084232229795</v>
      </c>
      <c r="AB41" s="112">
        <f>(1+'Políticas anunciadas - %'!AB$29/100)*'[1]Calibración Agricultura-OseMOSY'!AM123</f>
        <v>9.7077093627695934</v>
      </c>
      <c r="AC41" s="112">
        <f>(1+'Políticas anunciadas - %'!AC$29/100)*'[1]Calibración Agricultura-OseMOSY'!AN123</f>
        <v>9.866944564907083</v>
      </c>
      <c r="AD41" s="112">
        <f>(1+'Políticas anunciadas - %'!AD$29/100)*'[1]Calibración Agricultura-OseMOSY'!AO123</f>
        <v>10.055899051520658</v>
      </c>
      <c r="AE41" s="112">
        <f>(1+'Políticas anunciadas - %'!AE$29/100)*'[1]Calibración Agricultura-OseMOSY'!AP123</f>
        <v>10.219663969247245</v>
      </c>
      <c r="AF41" s="112">
        <f>(1+'Políticas anunciadas - %'!AF$29/100)*'[1]Calibración Agricultura-OseMOSY'!AQ123</f>
        <v>10.384766722405304</v>
      </c>
      <c r="AG41" s="112">
        <f>(1+'Políticas anunciadas - %'!AG$29/100)*'[1]Calibración Agricultura-OseMOSY'!AR123</f>
        <v>10.556399241324778</v>
      </c>
      <c r="AH41" s="112">
        <f>(1+'Políticas anunciadas - %'!AH$29/100)*'[1]Calibración Agricultura-OseMOSY'!AS123</f>
        <v>10.730527392677379</v>
      </c>
      <c r="AI41" s="112">
        <f>(1+'Políticas anunciadas - %'!AI$29/100)*'[1]Calibración Agricultura-OseMOSY'!AT123</f>
        <v>10.924161550271542</v>
      </c>
      <c r="AJ41" s="112">
        <f>(1+'Políticas anunciadas - %'!AJ$29/100)*'[1]Calibración Agricultura-OseMOSY'!AU123</f>
        <v>11.10548681855839</v>
      </c>
      <c r="AK41" s="112">
        <f>(1+'Políticas anunciadas - %'!AK$29/100)*'[1]Calibración Agricultura-OseMOSY'!AV123</f>
        <v>11.288380668854584</v>
      </c>
      <c r="AL41" s="112">
        <f>(1+'Políticas anunciadas - %'!AL$29/100)*'[1]Calibración Agricultura-OseMOSY'!AW123</f>
        <v>11.477872591305394</v>
      </c>
      <c r="AM41" s="112">
        <f>(1+'Políticas anunciadas - %'!AM$29/100)*'[1]Calibración Agricultura-OseMOSY'!AX123</f>
        <v>11.670742140908938</v>
      </c>
      <c r="AN41" s="112">
        <f>(1+'Políticas anunciadas - %'!AN$29/100)*'[1]Calibración Agricultura-OseMOSY'!AY123</f>
        <v>11.869553511359284</v>
      </c>
      <c r="AO41" s="112">
        <f>(1+'Políticas anunciadas - %'!AO$29/100)*'[1]Calibración Agricultura-OseMOSY'!AZ123</f>
        <v>12.065730312495292</v>
      </c>
      <c r="AP41" s="112">
        <f>(1+'Políticas anunciadas - %'!AP$29/100)*'[1]Calibración Agricultura-OseMOSY'!BA123</f>
        <v>12.265375939509443</v>
      </c>
      <c r="AQ41" s="112">
        <f>(1+'Políticas anunciadas - %'!AQ$29/100)*'[1]Calibración Agricultura-OseMOSY'!BB123</f>
        <v>12.468554898162864</v>
      </c>
      <c r="AR41" s="112">
        <f>(1+'Políticas anunciadas - %'!AR$29/100)*'[1]Calibración Agricultura-OseMOSY'!BC123</f>
        <v>12.674746998524938</v>
      </c>
      <c r="AS41" s="112">
        <f>(1+'Políticas anunciadas - %'!AS$29/100)*'[1]Calibración Agricultura-OseMOSY'!BD123</f>
        <v>12.883469829386724</v>
      </c>
      <c r="AT41" s="112">
        <f>(1+'Políticas anunciadas - %'!AT$29/100)*'[1]Calibración Agricultura-OseMOSY'!BE123</f>
        <v>13.095158313798533</v>
      </c>
      <c r="AU41" s="112">
        <f>(1+'Políticas anunciadas - %'!AU$29/100)*'[1]Calibración Agricultura-OseMOSY'!BF123</f>
        <v>13.310035670325297</v>
      </c>
      <c r="AV41" s="112">
        <f>(1+'Políticas anunciadas - %'!AV$29/100)*'[1]Calibración Agricultura-OseMOSY'!BG123</f>
        <v>13.528225117231814</v>
      </c>
      <c r="AW41" s="112">
        <f>(1+'Políticas anunciadas - %'!AW$29/100)*'[1]Calibración Agricultura-OseMOSY'!BH123</f>
        <v>13.749411691602846</v>
      </c>
      <c r="AX41" s="112">
        <f>(1+'Políticas anunciadas - %'!AX$29/100)*'[1]Calibración Agricultura-OseMOSY'!BI123</f>
        <v>13.973671763088598</v>
      </c>
      <c r="AY41" s="112">
        <f>(1+'Políticas anunciadas - %'!AY$29/100)*'[1]Calibración Agricultura-OseMOSY'!BJ123</f>
        <v>14.200907363108911</v>
      </c>
      <c r="AZ41" s="112">
        <f>(1+'Políticas anunciadas - %'!AZ$29/100)*'[1]Calibración Agricultura-OseMOSY'!BK123</f>
        <v>14.431512663810128</v>
      </c>
      <c r="BA41" s="112">
        <f>(1+'Políticas anunciadas - %'!BA$29/100)*'[1]Calibración Agricultura-OseMOSY'!BL123</f>
        <v>14.665470488872515</v>
      </c>
      <c r="BB41" s="112">
        <f>(1+'Políticas anunciadas - %'!BB$29/100)*'[1]Calibración Agricultura-OseMOSY'!BM123</f>
        <v>14.902776799507436</v>
      </c>
      <c r="BC41" s="112"/>
    </row>
    <row r="42" spans="1:115" ht="14.45">
      <c r="B42" s="368"/>
      <c r="C42" s="99" t="s">
        <v>173</v>
      </c>
      <c r="D42" s="366"/>
      <c r="E42" s="340"/>
      <c r="F42" s="112">
        <f>(1+'Políticas anunciadas - %'!F$29/100)*'[1]Calibración Agricultura-OseMOSY'!Q124</f>
        <v>1.4564682068405868</v>
      </c>
      <c r="G42" s="112">
        <f>(1+'Políticas anunciadas - %'!G$29/100)*'[1]Calibración Agricultura-OseMOSY'!R124</f>
        <v>1.5240355803246368</v>
      </c>
      <c r="H42" s="112">
        <f>(1+'Políticas anunciadas - %'!H$29/100)*'[1]Calibración Agricultura-OseMOSY'!S124</f>
        <v>1.4941035557752544</v>
      </c>
      <c r="I42" s="112">
        <f>(1+'Políticas anunciadas - %'!I$29/100)*'[1]Calibración Agricultura-OseMOSY'!T124</f>
        <v>1.5466717339813778</v>
      </c>
      <c r="J42" s="112">
        <f>(1+'Políticas anunciadas - %'!J$29/100)*'[1]Calibración Agricultura-OseMOSY'!U124</f>
        <v>1.507010306791388</v>
      </c>
      <c r="K42" s="112">
        <f>(1+'Políticas anunciadas - %'!K$29/100)*'[1]Calibración Agricultura-OseMOSY'!V124</f>
        <v>1.5317308773308131</v>
      </c>
      <c r="L42" s="112">
        <f>(1+'Políticas anunciadas - %'!L$29/100)*'[1]Calibración Agricultura-OseMOSY'!W124</f>
        <v>1.5508664281236133</v>
      </c>
      <c r="M42" s="112">
        <f>(1+'Políticas anunciadas - %'!M$29/100)*'[1]Calibración Agricultura-OseMOSY'!X124</f>
        <v>1.5652698706399564</v>
      </c>
      <c r="N42" s="112">
        <f>(1+'Políticas anunciadas - %'!N$29/100)*'[1]Calibración Agricultura-OseMOSY'!Y124</f>
        <v>1.5776503898555745</v>
      </c>
      <c r="O42" s="112">
        <f>(1+'Políticas anunciadas - %'!O$29/100)*'[1]Calibración Agricultura-OseMOSY'!Z124</f>
        <v>1.6632000892083769</v>
      </c>
      <c r="P42" s="112">
        <f>(1+'Políticas anunciadas - %'!P$29/100)*'[1]Calibración Agricultura-OseMOSY'!AA124</f>
        <v>1.6883134073270303</v>
      </c>
      <c r="Q42" s="112">
        <f>(1+'Políticas anunciadas - %'!Q$29/100)*'[1]Calibración Agricultura-OseMOSY'!AB124</f>
        <v>1.7149098458070988</v>
      </c>
      <c r="R42" s="112">
        <f>(1+'Políticas anunciadas - %'!R$29/100)*'[1]Calibración Agricultura-OseMOSY'!AC124</f>
        <v>1.7436662682513302</v>
      </c>
      <c r="S42" s="112">
        <f>(1+'Políticas anunciadas - %'!S$29/100)*'[1]Calibración Agricultura-OseMOSY'!AD124</f>
        <v>1.7743351209737042</v>
      </c>
      <c r="T42" s="112">
        <f>(1+'Políticas anunciadas - %'!T$29/100)*'[1]Calibración Agricultura-OseMOSY'!AE124</f>
        <v>1.810011463957812</v>
      </c>
      <c r="U42" s="112">
        <f>(1+'Políticas anunciadas - %'!U$29/100)*'[1]Calibración Agricultura-OseMOSY'!AF124</f>
        <v>1.8449562194199118</v>
      </c>
      <c r="V42" s="112">
        <f>(1+'Políticas anunciadas - %'!V$29/100)*'[1]Calibración Agricultura-OseMOSY'!AG124</f>
        <v>1.8848827430808386</v>
      </c>
      <c r="W42" s="112">
        <f>(1+'Políticas anunciadas - %'!W$29/100)*'[1]Calibración Agricultura-OseMOSY'!AH124</f>
        <v>1.9205826477740791</v>
      </c>
      <c r="X42" s="112">
        <f>(1+'Políticas anunciadas - %'!X$29/100)*'[1]Calibración Agricultura-OseMOSY'!AI124</f>
        <v>1.9545210195707723</v>
      </c>
      <c r="Y42" s="112">
        <f>(1+'Políticas anunciadas - %'!Y$29/100)*'[1]Calibración Agricultura-OseMOSY'!AJ124</f>
        <v>1.9909203332315826</v>
      </c>
      <c r="Z42" s="112">
        <f>(1+'Políticas anunciadas - %'!Z$29/100)*'[1]Calibración Agricultura-OseMOSY'!AK124</f>
        <v>2.0279228094282771</v>
      </c>
      <c r="AA42" s="112">
        <f>(1+'Políticas anunciadas - %'!AA$29/100)*'[1]Calibración Agricultura-OseMOSY'!AL124</f>
        <v>2.0593244142185987</v>
      </c>
      <c r="AB42" s="112">
        <f>(1+'Políticas anunciadas - %'!AB$29/100)*'[1]Calibración Agricultura-OseMOSY'!AM124</f>
        <v>2.0979436693716629</v>
      </c>
      <c r="AC42" s="112">
        <f>(1+'Políticas anunciadas - %'!AC$29/100)*'[1]Calibración Agricultura-OseMOSY'!AN124</f>
        <v>2.1323561627603356</v>
      </c>
      <c r="AD42" s="112">
        <f>(1+'Políticas anunciadas - %'!AD$29/100)*'[1]Calibración Agricultura-OseMOSY'!AO124</f>
        <v>2.1731913231649762</v>
      </c>
      <c r="AE42" s="112">
        <f>(1+'Políticas anunciadas - %'!AE$29/100)*'[1]Calibración Agricultura-OseMOSY'!AP124</f>
        <v>2.2085827383352012</v>
      </c>
      <c r="AF42" s="112">
        <f>(1+'Políticas anunciadas - %'!AF$29/100)*'[1]Calibración Agricultura-OseMOSY'!AQ124</f>
        <v>2.2442632745811859</v>
      </c>
      <c r="AG42" s="112">
        <f>(1+'Políticas anunciadas - %'!AG$29/100)*'[1]Calibración Agricultura-OseMOSY'!AR124</f>
        <v>2.2813549656351388</v>
      </c>
      <c r="AH42" s="112">
        <f>(1+'Políticas anunciadas - %'!AH$29/100)*'[1]Calibración Agricultura-OseMOSY'!AS124</f>
        <v>2.3189859905389745</v>
      </c>
      <c r="AI42" s="112">
        <f>(1+'Políticas anunciadas - %'!AI$29/100)*'[1]Calibración Agricultura-OseMOSY'!AT124</f>
        <v>2.3608324797485452</v>
      </c>
      <c r="AJ42" s="112">
        <f>(1+'Políticas anunciadas - %'!AJ$29/100)*'[1]Calibración Agricultura-OseMOSY'!AU124</f>
        <v>2.400018881450932</v>
      </c>
      <c r="AK42" s="112">
        <f>(1+'Políticas anunciadas - %'!AK$29/100)*'[1]Calibración Agricultura-OseMOSY'!AV124</f>
        <v>2.4395442711239541</v>
      </c>
      <c r="AL42" s="112">
        <f>(1+'Políticas anunciadas - %'!AL$29/100)*'[1]Calibración Agricultura-OseMOSY'!AW124</f>
        <v>2.4804955773741577</v>
      </c>
      <c r="AM42" s="112">
        <f>(1+'Políticas anunciadas - %'!AM$29/100)*'[1]Calibración Agricultura-OseMOSY'!AX124</f>
        <v>2.5221768263160684</v>
      </c>
      <c r="AN42" s="112">
        <f>(1+'Políticas anunciadas - %'!AN$29/100)*'[1]Calibración Agricultura-OseMOSY'!AY124</f>
        <v>2.5651421686485265</v>
      </c>
      <c r="AO42" s="112">
        <f>(1+'Políticas anunciadas - %'!AO$29/100)*'[1]Calibración Agricultura-OseMOSY'!AZ124</f>
        <v>2.607538151330012</v>
      </c>
      <c r="AP42" s="112">
        <f>(1+'Políticas anunciadas - %'!AP$29/100)*'[1]Calibración Agricultura-OseMOSY'!BA124</f>
        <v>2.6506837857593251</v>
      </c>
      <c r="AQ42" s="112">
        <f>(1+'Políticas anunciadas - %'!AQ$29/100)*'[1]Calibración Agricultura-OseMOSY'!BB124</f>
        <v>2.6945930123469304</v>
      </c>
      <c r="AR42" s="112">
        <f>(1+'Políticas anunciadas - %'!AR$29/100)*'[1]Calibración Agricultura-OseMOSY'!BC124</f>
        <v>2.739153412278974</v>
      </c>
      <c r="AS42" s="112">
        <f>(1+'Políticas anunciadas - %'!AS$29/100)*'[1]Calibración Agricultura-OseMOSY'!BD124</f>
        <v>2.7842607311423904</v>
      </c>
      <c r="AT42" s="112">
        <f>(1+'Políticas anunciadas - %'!AT$29/100)*'[1]Calibración Agricultura-OseMOSY'!BE124</f>
        <v>2.8300089606324343</v>
      </c>
      <c r="AU42" s="112">
        <f>(1+'Políticas anunciadas - %'!AU$29/100)*'[1]Calibración Agricultura-OseMOSY'!BF124</f>
        <v>2.8764463407568868</v>
      </c>
      <c r="AV42" s="112">
        <f>(1+'Políticas anunciadas - %'!AV$29/100)*'[1]Calibración Agricultura-OseMOSY'!BG124</f>
        <v>2.9235995003494852</v>
      </c>
      <c r="AW42" s="112">
        <f>(1+'Políticas anunciadas - %'!AW$29/100)*'[1]Calibración Agricultura-OseMOSY'!BH124</f>
        <v>2.9714003724307352</v>
      </c>
      <c r="AX42" s="112">
        <f>(1+'Políticas anunciadas - %'!AX$29/100)*'[1]Calibración Agricultura-OseMOSY'!BI124</f>
        <v>3.0198654613291258</v>
      </c>
      <c r="AY42" s="112">
        <f>(1+'Políticas anunciadas - %'!AY$29/100)*'[1]Calibración Agricultura-OseMOSY'!BJ124</f>
        <v>3.0689735949478361</v>
      </c>
      <c r="AZ42" s="112">
        <f>(1+'Políticas anunciadas - %'!AZ$29/100)*'[1]Calibración Agricultura-OseMOSY'!BK124</f>
        <v>3.1188099582597713</v>
      </c>
      <c r="BA42" s="112">
        <f>(1+'Políticas anunciadas - %'!BA$29/100)*'[1]Calibración Agricultura-OseMOSY'!BL124</f>
        <v>3.169370839271723</v>
      </c>
      <c r="BB42" s="112">
        <f>(1+'Políticas anunciadas - %'!BB$29/100)*'[1]Calibración Agricultura-OseMOSY'!BM124</f>
        <v>3.2206553651566678</v>
      </c>
      <c r="BC42" s="112"/>
    </row>
    <row r="43" spans="1:115" ht="14.45">
      <c r="B43" s="368"/>
      <c r="C43" s="99" t="s">
        <v>174</v>
      </c>
      <c r="D43" s="366"/>
      <c r="E43" s="340"/>
      <c r="F43" s="112">
        <f>(1+'Políticas anunciadas - %'!F$29/100)*'[1]Calibración Agricultura-OseMOSY'!Q125</f>
        <v>1.5353424062909866</v>
      </c>
      <c r="G43" s="112">
        <f>(1+'Políticas anunciadas - %'!G$29/100)*'[1]Calibración Agricultura-OseMOSY'!R125</f>
        <v>1.6065688520894823</v>
      </c>
      <c r="H43" s="112">
        <f>(1+'Políticas anunciadas - %'!H$29/100)*'[1]Calibración Agricultura-OseMOSY'!S125</f>
        <v>1.5750158759373303</v>
      </c>
      <c r="I43" s="112">
        <f>(1+'Políticas anunciadas - %'!I$29/100)*'[1]Calibración Agricultura-OseMOSY'!T125</f>
        <v>1.6304308536500267</v>
      </c>
      <c r="J43" s="112">
        <f>(1+'Políticas anunciadas - %'!J$29/100)*'[1]Calibración Agricultura-OseMOSY'!U125</f>
        <v>1.5886215846438005</v>
      </c>
      <c r="K43" s="112">
        <f>(1+'Políticas anunciadas - %'!K$29/100)*'[1]Calibración Agricultura-OseMOSY'!V125</f>
        <v>1.6146808834864574</v>
      </c>
      <c r="L43" s="112">
        <f>(1+'Políticas anunciadas - %'!L$29/100)*'[1]Calibración Agricultura-OseMOSY'!W125</f>
        <v>1.6348527090449787</v>
      </c>
      <c r="M43" s="112">
        <f>(1+'Políticas anunciadas - %'!M$29/100)*'[1]Calibración Agricultura-OseMOSY'!X125</f>
        <v>1.6500361617204662</v>
      </c>
      <c r="N43" s="112">
        <f>(1+'Políticas anunciadas - %'!N$29/100)*'[1]Calibración Agricultura-OseMOSY'!Y125</f>
        <v>1.6630871408454224</v>
      </c>
      <c r="O43" s="112">
        <f>(1+'Políticas anunciadas - %'!O$29/100)*'[1]Calibración Agricultura-OseMOSY'!Z125</f>
        <v>1.7532697350448014</v>
      </c>
      <c r="P43" s="112">
        <f>(1+'Políticas anunciadas - %'!P$29/100)*'[1]Calibración Agricultura-OseMOSY'!AA125</f>
        <v>1.7797430504863274</v>
      </c>
      <c r="Q43" s="112">
        <f>(1+'Políticas anunciadas - %'!Q$29/100)*'[1]Calibración Agricultura-OseMOSY'!AB125</f>
        <v>1.8077798038208466</v>
      </c>
      <c r="R43" s="112">
        <f>(1+'Políticas anunciadas - %'!R$29/100)*'[1]Calibración Agricultura-OseMOSY'!AC125</f>
        <v>1.8380935138108645</v>
      </c>
      <c r="S43" s="112">
        <f>(1+'Políticas anunciadas - %'!S$29/100)*'[1]Calibración Agricultura-OseMOSY'!AD125</f>
        <v>1.870423220642637</v>
      </c>
      <c r="T43" s="112">
        <f>(1+'Políticas anunciadas - %'!T$29/100)*'[1]Calibración Agricultura-OseMOSY'!AE125</f>
        <v>1.9080315954960112</v>
      </c>
      <c r="U43" s="112">
        <f>(1+'Políticas anunciadas - %'!U$29/100)*'[1]Calibración Agricultura-OseMOSY'!AF125</f>
        <v>1.944868764125194</v>
      </c>
      <c r="V43" s="112">
        <f>(1+'Políticas anunciadas - %'!V$29/100)*'[1]Calibración Agricultura-OseMOSY'!AG125</f>
        <v>1.9869574857495245</v>
      </c>
      <c r="W43" s="112">
        <f>(1+'Políticas anunciadas - %'!W$29/100)*'[1]Calibración Agricultura-OseMOSY'!AH125</f>
        <v>2.0245906982828608</v>
      </c>
      <c r="X43" s="112">
        <f>(1+'Políticas anunciadas - %'!X$29/100)*'[1]Calibración Agricultura-OseMOSY'!AI125</f>
        <v>2.0603669831170932</v>
      </c>
      <c r="Y43" s="112">
        <f>(1+'Políticas anunciadas - %'!Y$29/100)*'[1]Calibración Agricultura-OseMOSY'!AJ125</f>
        <v>2.098737480709044</v>
      </c>
      <c r="Z43" s="112">
        <f>(1+'Políticas anunciadas - %'!Z$29/100)*'[1]Calibración Agricultura-OseMOSY'!AK125</f>
        <v>2.1377438047576782</v>
      </c>
      <c r="AA43" s="112">
        <f>(1+'Políticas anunciadas - %'!AA$29/100)*'[1]Calibración Agricultura-OseMOSY'!AL125</f>
        <v>2.1708459454248983</v>
      </c>
      <c r="AB43" s="112">
        <f>(1+'Políticas anunciadas - %'!AB$29/100)*'[1]Calibración Agricultura-OseMOSY'!AM125</f>
        <v>2.2115566041659447</v>
      </c>
      <c r="AC43" s="112">
        <f>(1+'Políticas anunciadas - %'!AC$29/100)*'[1]Calibración Agricultura-OseMOSY'!AN125</f>
        <v>2.2478326863747342</v>
      </c>
      <c r="AD43" s="112">
        <f>(1+'Políticas anunciadas - %'!AD$29/100)*'[1]Calibración Agricultura-OseMOSY'!AO125</f>
        <v>2.2908792514439029</v>
      </c>
      <c r="AE43" s="112">
        <f>(1+'Políticas anunciadas - %'!AE$29/100)*'[1]Calibración Agricultura-OseMOSY'!AP125</f>
        <v>2.3281872683812375</v>
      </c>
      <c r="AF43" s="112">
        <f>(1+'Políticas anunciadas - %'!AF$29/100)*'[1]Calibración Agricultura-OseMOSY'!AQ125</f>
        <v>2.3658000635801777</v>
      </c>
      <c r="AG43" s="112">
        <f>(1+'Políticas anunciadas - %'!AG$29/100)*'[1]Calibración Agricultura-OseMOSY'!AR125</f>
        <v>2.4049004338654396</v>
      </c>
      <c r="AH43" s="112">
        <f>(1+'Políticas anunciadas - %'!AH$29/100)*'[1]Calibración Agricultura-OseMOSY'!AS125</f>
        <v>2.4445693453155437</v>
      </c>
      <c r="AI43" s="112">
        <f>(1+'Políticas anunciadas - %'!AI$29/100)*'[1]Calibración Agricultura-OseMOSY'!AT125</f>
        <v>2.4886820071203779</v>
      </c>
      <c r="AJ43" s="112">
        <f>(1+'Políticas anunciadas - %'!AJ$29/100)*'[1]Calibración Agricultura-OseMOSY'!AU125</f>
        <v>2.529990525906475</v>
      </c>
      <c r="AK43" s="112">
        <f>(1+'Políticas anunciadas - %'!AK$29/100)*'[1]Calibración Agricultura-OseMOSY'!AV125</f>
        <v>2.5716563903621128</v>
      </c>
      <c r="AL43" s="112">
        <f>(1+'Políticas anunciadas - %'!AL$29/100)*'[1]Calibración Agricultura-OseMOSY'!AW125</f>
        <v>2.6148253910884214</v>
      </c>
      <c r="AM43" s="112">
        <f>(1+'Políticas anunciadas - %'!AM$29/100)*'[1]Calibración Agricultura-OseMOSY'!AX125</f>
        <v>2.6587638641337801</v>
      </c>
      <c r="AN43" s="112">
        <f>(1+'Políticas anunciadas - %'!AN$29/100)*'[1]Calibración Agricultura-OseMOSY'!AY125</f>
        <v>2.7040559699099362</v>
      </c>
      <c r="AO43" s="112">
        <f>(1+'Políticas anunciadas - %'!AO$29/100)*'[1]Calibración Agricultura-OseMOSY'!AZ125</f>
        <v>2.748747882690143</v>
      </c>
      <c r="AP43" s="112">
        <f>(1+'Políticas anunciadas - %'!AP$29/100)*'[1]Calibración Agricultura-OseMOSY'!BA125</f>
        <v>2.7942300441781369</v>
      </c>
      <c r="AQ43" s="112">
        <f>(1+'Políticas anunciadas - %'!AQ$29/100)*'[1]Calibración Agricultura-OseMOSY'!BB125</f>
        <v>2.8405171497193078</v>
      </c>
      <c r="AR43" s="112">
        <f>(1+'Políticas anunciadas - %'!AR$29/100)*'[1]Calibración Agricultura-OseMOSY'!BC125</f>
        <v>2.8874906925234871</v>
      </c>
      <c r="AS43" s="112">
        <f>(1+'Políticas anunciadas - %'!AS$29/100)*'[1]Calibración Agricultura-OseMOSY'!BD125</f>
        <v>2.9350407723397316</v>
      </c>
      <c r="AT43" s="112">
        <f>(1+'Políticas anunciadas - %'!AT$29/100)*'[1]Calibración Agricultura-OseMOSY'!BE125</f>
        <v>2.9832664709295837</v>
      </c>
      <c r="AU43" s="112">
        <f>(1+'Políticas anunciadas - %'!AU$29/100)*'[1]Calibración Agricultura-OseMOSY'!BF125</f>
        <v>3.0322186407107465</v>
      </c>
      <c r="AV43" s="112">
        <f>(1+'Políticas anunciadas - %'!AV$29/100)*'[1]Calibración Agricultura-OseMOSY'!BG125</f>
        <v>3.0819253525861581</v>
      </c>
      <c r="AW43" s="112">
        <f>(1+'Políticas anunciadas - %'!AW$29/100)*'[1]Calibración Agricultura-OseMOSY'!BH125</f>
        <v>3.1323148534481349</v>
      </c>
      <c r="AX43" s="112">
        <f>(1+'Políticas anunciadas - %'!AX$29/100)*'[1]Calibración Agricultura-OseMOSY'!BI125</f>
        <v>3.1834045414075955</v>
      </c>
      <c r="AY43" s="112">
        <f>(1+'Políticas anunciadas - %'!AY$29/100)*'[1]Calibración Agricultura-OseMOSY'!BJ125</f>
        <v>3.2351720978049747</v>
      </c>
      <c r="AZ43" s="112">
        <f>(1+'Políticas anunciadas - %'!AZ$29/100)*'[1]Calibración Agricultura-OseMOSY'!BK125</f>
        <v>3.2877073207564731</v>
      </c>
      <c r="BA43" s="112">
        <f>(1+'Políticas anunciadas - %'!BA$29/100)*'[1]Calibración Agricultura-OseMOSY'!BL125</f>
        <v>3.3410062972480192</v>
      </c>
      <c r="BB43" s="112">
        <f>(1+'Políticas anunciadas - %'!BB$29/100)*'[1]Calibración Agricultura-OseMOSY'!BM125</f>
        <v>3.3950681071851458</v>
      </c>
      <c r="BC43" s="112"/>
    </row>
    <row r="44" spans="1:115" ht="14.45">
      <c r="B44" s="368"/>
      <c r="C44" s="99" t="s">
        <v>175</v>
      </c>
      <c r="D44" s="366"/>
      <c r="E44" s="340"/>
      <c r="F44" s="112">
        <f>(1+'Políticas anunciadas - %'!F$29/100)*'[1]Calibración Agricultura-OseMOSY'!Q126</f>
        <v>9.594612121432462</v>
      </c>
      <c r="G44" s="112">
        <f>(1+'Políticas anunciadas - %'!G$29/100)*'[1]Calibración Agricultura-OseMOSY'!R126</f>
        <v>10.039718123471253</v>
      </c>
      <c r="H44" s="112">
        <f>(1+'Políticas anunciadas - %'!H$29/100)*'[1]Calibración Agricultura-OseMOSY'!S126</f>
        <v>9.8425382851392591</v>
      </c>
      <c r="I44" s="112">
        <f>(1+'Políticas anunciadas - %'!I$29/100)*'[1]Calibración Agricultura-OseMOSY'!T126</f>
        <v>10.188835772066342</v>
      </c>
      <c r="J44" s="112">
        <f>(1+'Políticas anunciadas - %'!J$29/100)*'[1]Calibración Agricultura-OseMOSY'!U126</f>
        <v>9.9275626400589783</v>
      </c>
      <c r="K44" s="112">
        <f>(1+'Políticas anunciadas - %'!K$29/100)*'[1]Calibración Agricultura-OseMOSY'!V126</f>
        <v>10.090411567781747</v>
      </c>
      <c r="L44" s="112">
        <f>(1+'Políticas anunciadas - %'!L$29/100)*'[1]Calibración Agricultura-OseMOSY'!W126</f>
        <v>10.21646868782363</v>
      </c>
      <c r="M44" s="112">
        <f>(1+'Políticas anunciadas - %'!M$29/100)*'[1]Calibración Agricultura-OseMOSY'!X126</f>
        <v>10.311352629339549</v>
      </c>
      <c r="N44" s="112">
        <f>(1+'Políticas anunciadas - %'!N$29/100)*'[1]Calibración Agricultura-OseMOSY'!Y126</f>
        <v>10.392910386095169</v>
      </c>
      <c r="O44" s="112">
        <f>(1+'Políticas anunciadas - %'!O$29/100)*'[1]Calibración Agricultura-OseMOSY'!Z126</f>
        <v>10.956476537790193</v>
      </c>
      <c r="P44" s="112">
        <f>(1+'Políticas anunciadas - %'!P$29/100)*'[1]Calibración Agricultura-OseMOSY'!AA126</f>
        <v>11.121912724655752</v>
      </c>
      <c r="Q44" s="112">
        <f>(1+'Políticas anunciadas - %'!Q$29/100)*'[1]Calibración Agricultura-OseMOSY'!AB126</f>
        <v>11.297119097049796</v>
      </c>
      <c r="R44" s="112">
        <f>(1+'Políticas anunciadas - %'!R$29/100)*'[1]Calibración Agricultura-OseMOSY'!AC126</f>
        <v>11.486554553351972</v>
      </c>
      <c r="S44" s="112">
        <f>(1+'Políticas anunciadas - %'!S$29/100)*'[1]Calibración Agricultura-OseMOSY'!AD126</f>
        <v>11.688588311932135</v>
      </c>
      <c r="T44" s="112">
        <f>(1+'Políticas anunciadas - %'!T$29/100)*'[1]Calibración Agricultura-OseMOSY'!AE126</f>
        <v>11.923609352031754</v>
      </c>
      <c r="U44" s="112">
        <f>(1+'Políticas anunciadas - %'!U$29/100)*'[1]Calibración Agricultura-OseMOSY'!AF126</f>
        <v>12.153810995131437</v>
      </c>
      <c r="V44" s="112">
        <f>(1+'Políticas anunciadas - %'!V$29/100)*'[1]Calibración Agricultura-OseMOSY'!AG126</f>
        <v>12.416830473404003</v>
      </c>
      <c r="W44" s="112">
        <f>(1+'Políticas anunciadas - %'!W$29/100)*'[1]Calibración Agricultura-OseMOSY'!AH126</f>
        <v>12.652006728330136</v>
      </c>
      <c r="X44" s="112">
        <f>(1+'Políticas anunciadas - %'!X$29/100)*'[1]Calibración Agricultura-OseMOSY'!AI126</f>
        <v>12.875578730721173</v>
      </c>
      <c r="Y44" s="112">
        <f>(1+'Políticas anunciadas - %'!Y$29/100)*'[1]Calibración Agricultura-OseMOSY'!AJ126</f>
        <v>13.115362403596125</v>
      </c>
      <c r="Z44" s="112">
        <f>(1+'Políticas anunciadas - %'!Z$29/100)*'[1]Calibración Agricultura-OseMOSY'!AK126</f>
        <v>13.359119462605296</v>
      </c>
      <c r="AA44" s="112">
        <f>(1+'Políticas anunciadas - %'!AA$29/100)*'[1]Calibración Agricultura-OseMOSY'!AL126</f>
        <v>13.565980289733959</v>
      </c>
      <c r="AB44" s="112">
        <f>(1+'Políticas anunciadas - %'!AB$29/100)*'[1]Calibración Agricultura-OseMOSY'!AM126</f>
        <v>13.820388021994772</v>
      </c>
      <c r="AC44" s="112">
        <f>(1+'Políticas anunciadas - %'!AC$29/100)*'[1]Calibración Agricultura-OseMOSY'!AN126</f>
        <v>14.047083341978373</v>
      </c>
      <c r="AD44" s="112">
        <f>(1+'Políticas anunciadas - %'!AD$29/100)*'[1]Calibración Agricultura-OseMOSY'!AO126</f>
        <v>14.316088544535386</v>
      </c>
      <c r="AE44" s="112">
        <f>(1+'Políticas anunciadas - %'!AE$29/100)*'[1]Calibración Agricultura-OseMOSY'!AP126</f>
        <v>14.549232597657898</v>
      </c>
      <c r="AF44" s="112">
        <f>(1+'Políticas anunciadas - %'!AF$29/100)*'[1]Calibración Agricultura-OseMOSY'!AQ126</f>
        <v>14.784281261238103</v>
      </c>
      <c r="AG44" s="112">
        <f>(1+'Políticas anunciadas - %'!AG$29/100)*'[1]Calibración Agricultura-OseMOSY'!AR126</f>
        <v>15.028626030948301</v>
      </c>
      <c r="AH44" s="112">
        <f>(1+'Políticas anunciadas - %'!AH$29/100)*'[1]Calibración Agricultura-OseMOSY'!AS126</f>
        <v>15.276523709722545</v>
      </c>
      <c r="AI44" s="112">
        <f>(1+'Políticas anunciadas - %'!AI$29/100)*'[1]Calibración Agricultura-OseMOSY'!AT126</f>
        <v>15.552191129528765</v>
      </c>
      <c r="AJ44" s="112">
        <f>(1+'Políticas anunciadas - %'!AJ$29/100)*'[1]Calibración Agricultura-OseMOSY'!AU126</f>
        <v>15.810334989451826</v>
      </c>
      <c r="AK44" s="112">
        <f>(1+'Políticas anunciadas - %'!AK$29/100)*'[1]Calibración Agricultura-OseMOSY'!AV126</f>
        <v>16.070711962378518</v>
      </c>
      <c r="AL44" s="112">
        <f>(1+'Políticas anunciadas - %'!AL$29/100)*'[1]Calibración Agricultura-OseMOSY'!AW126</f>
        <v>16.340482285885276</v>
      </c>
      <c r="AM44" s="112">
        <f>(1+'Políticas anunciadas - %'!AM$29/100)*'[1]Calibración Agricultura-OseMOSY'!AX126</f>
        <v>16.615061170928026</v>
      </c>
      <c r="AN44" s="112">
        <f>(1+'Políticas anunciadas - %'!AN$29/100)*'[1]Calibración Agricultura-OseMOSY'!AY126</f>
        <v>16.898099133863539</v>
      </c>
      <c r="AO44" s="112">
        <f>(1+'Políticas anunciadas - %'!AO$29/100)*'[1]Calibración Agricultura-OseMOSY'!AZ126</f>
        <v>17.177386390135482</v>
      </c>
      <c r="AP44" s="112">
        <f>(1+'Políticas anunciadas - %'!AP$29/100)*'[1]Calibración Agricultura-OseMOSY'!BA126</f>
        <v>17.461612043080127</v>
      </c>
      <c r="AQ44" s="112">
        <f>(1+'Políticas anunciadas - %'!AQ$29/100)*'[1]Calibración Agricultura-OseMOSY'!BB126</f>
        <v>17.750867926374713</v>
      </c>
      <c r="AR44" s="112">
        <f>(1+'Políticas anunciadas - %'!AR$29/100)*'[1]Calibración Agricultura-OseMOSY'!BC126</f>
        <v>18.044413471217947</v>
      </c>
      <c r="AS44" s="112">
        <f>(1+'Políticas anunciadas - %'!AS$29/100)*'[1]Calibración Agricultura-OseMOSY'!BD126</f>
        <v>18.341561892515152</v>
      </c>
      <c r="AT44" s="112">
        <f>(1+'Políticas anunciadas - %'!AT$29/100)*'[1]Calibración Agricultura-OseMOSY'!BE126</f>
        <v>18.642932368806843</v>
      </c>
      <c r="AU44" s="112">
        <f>(1+'Políticas anunciadas - %'!AU$29/100)*'[1]Calibración Agricultura-OseMOSY'!BF126</f>
        <v>18.948842685377457</v>
      </c>
      <c r="AV44" s="112">
        <f>(1+'Políticas anunciadas - %'!AV$29/100)*'[1]Calibración Agricultura-OseMOSY'!BG126</f>
        <v>19.259468262005985</v>
      </c>
      <c r="AW44" s="112">
        <f>(1+'Políticas anunciadas - %'!AW$29/100)*'[1]Calibración Agricultura-OseMOSY'!BH126</f>
        <v>19.574360701491972</v>
      </c>
      <c r="AX44" s="112">
        <f>(1+'Políticas anunciadas - %'!AX$29/100)*'[1]Calibración Agricultura-OseMOSY'!BI126</f>
        <v>19.893628727547615</v>
      </c>
      <c r="AY44" s="112">
        <f>(1+'Políticas anunciadas - %'!AY$29/100)*'[1]Calibración Agricultura-OseMOSY'!BJ126</f>
        <v>20.217132867127205</v>
      </c>
      <c r="AZ44" s="112">
        <f>(1+'Políticas anunciadas - %'!AZ$29/100)*'[1]Calibración Agricultura-OseMOSY'!BK126</f>
        <v>20.545434283714975</v>
      </c>
      <c r="BA44" s="112">
        <f>(1+'Políticas anunciadas - %'!BA$29/100)*'[1]Calibración Agricultura-OseMOSY'!BL126</f>
        <v>20.8785085242299</v>
      </c>
      <c r="BB44" s="112">
        <f>(1+'Políticas anunciadas - %'!BB$29/100)*'[1]Calibración Agricultura-OseMOSY'!BM126</f>
        <v>21.2163498388474</v>
      </c>
      <c r="BC44" s="112"/>
    </row>
    <row r="45" spans="1:115" ht="14.45">
      <c r="B45" s="368"/>
      <c r="C45" s="99" t="s">
        <v>176</v>
      </c>
      <c r="D45" s="366"/>
      <c r="E45" s="340"/>
      <c r="F45" s="112">
        <f>(1+'Políticas anunciadas - %'!F$29/100)*'[1]Calibración Agricultura-OseMOSY'!Q127</f>
        <v>6.6196677452946231</v>
      </c>
      <c r="G45" s="112">
        <f>(1+'Políticas anunciadas - %'!G$29/100)*'[1]Calibración Agricultura-OseMOSY'!R127</f>
        <v>6.926762373784233</v>
      </c>
      <c r="H45" s="112">
        <f>(1+'Políticas anunciadas - %'!H$29/100)*'[1]Calibración Agricultura-OseMOSY'!S127</f>
        <v>6.7907209164216162</v>
      </c>
      <c r="I45" s="112">
        <f>(1+'Políticas anunciadas - %'!I$29/100)*'[1]Calibración Agricultura-OseMOSY'!T127</f>
        <v>7.0296439990303536</v>
      </c>
      <c r="J45" s="112">
        <f>(1+'Políticas anunciadas - %'!J$29/100)*'[1]Calibración Agricultura-OseMOSY'!U127</f>
        <v>6.8493822747655662</v>
      </c>
      <c r="K45" s="112">
        <f>(1+'Políticas anunciadas - %'!K$29/100)*'[1]Calibración Agricultura-OseMOSY'!V127</f>
        <v>6.9617376030017306</v>
      </c>
      <c r="L45" s="112">
        <f>(1+'Políticas anunciadas - %'!L$29/100)*'[1]Calibración Agricultura-OseMOSY'!W127</f>
        <v>7.0487089407738921</v>
      </c>
      <c r="M45" s="112">
        <f>(1+'Políticas anunciadas - %'!M$29/100)*'[1]Calibración Agricultura-OseMOSY'!X127</f>
        <v>7.1141727822768033</v>
      </c>
      <c r="N45" s="112">
        <f>(1+'Políticas anunciadas - %'!N$29/100)*'[1]Calibración Agricultura-OseMOSY'!Y127</f>
        <v>7.1704424099533375</v>
      </c>
      <c r="O45" s="112">
        <f>(1+'Políticas anunciadas - %'!O$29/100)*'[1]Calibración Agricultura-OseMOSY'!Z127</f>
        <v>7.5592669533011518</v>
      </c>
      <c r="P45" s="112">
        <f>(1+'Políticas anunciadas - %'!P$29/100)*'[1]Calibración Agricultura-OseMOSY'!AA127</f>
        <v>7.6734073246093537</v>
      </c>
      <c r="Q45" s="112">
        <f>(1+'Políticas anunciadas - %'!Q$29/100)*'[1]Calibración Agricultura-OseMOSY'!AB127</f>
        <v>7.7942884980667113</v>
      </c>
      <c r="R45" s="112">
        <f>(1+'Políticas anunciadas - %'!R$29/100)*'[1]Calibración Agricultura-OseMOSY'!AC127</f>
        <v>7.9249868279238926</v>
      </c>
      <c r="S45" s="112">
        <f>(1+'Políticas anunciadas - %'!S$29/100)*'[1]Calibración Agricultura-OseMOSY'!AD127</f>
        <v>8.0643771793218679</v>
      </c>
      <c r="T45" s="112">
        <f>(1+'Políticas anunciadas - %'!T$29/100)*'[1]Calibración Agricultura-OseMOSY'!AE127</f>
        <v>8.2265266418455063</v>
      </c>
      <c r="U45" s="112">
        <f>(1+'Políticas anunciadas - %'!U$29/100)*'[1]Calibración Agricultura-OseMOSY'!AF127</f>
        <v>8.3853510291635516</v>
      </c>
      <c r="V45" s="112">
        <f>(1+'Políticas anunciadas - %'!V$29/100)*'[1]Calibración Agricultura-OseMOSY'!AG127</f>
        <v>8.5668176204826363</v>
      </c>
      <c r="W45" s="112">
        <f>(1+'Políticas anunciadas - %'!W$29/100)*'[1]Calibración Agricultura-OseMOSY'!AH127</f>
        <v>8.7290741712937034</v>
      </c>
      <c r="X45" s="112">
        <f>(1+'Políticas anunciadas - %'!X$29/100)*'[1]Calibración Agricultura-OseMOSY'!AI127</f>
        <v>8.883324531209027</v>
      </c>
      <c r="Y45" s="112">
        <f>(1+'Políticas anunciadas - %'!Y$29/100)*'[1]Calibración Agricultura-OseMOSY'!AJ127</f>
        <v>9.0487599052595247</v>
      </c>
      <c r="Z45" s="112">
        <f>(1+'Políticas anunciadas - %'!Z$29/100)*'[1]Calibración Agricultura-OseMOSY'!AK127</f>
        <v>9.2169366612126336</v>
      </c>
      <c r="AA45" s="112">
        <f>(1+'Políticas anunciadas - %'!AA$29/100)*'[1]Calibración Agricultura-OseMOSY'!AL127</f>
        <v>9.3596573806932835</v>
      </c>
      <c r="AB45" s="112">
        <f>(1+'Políticas anunciadas - %'!AB$29/100)*'[1]Calibración Agricultura-OseMOSY'!AM127</f>
        <v>9.5351824189216128</v>
      </c>
      <c r="AC45" s="112">
        <f>(1+'Políticas anunciadas - %'!AC$29/100)*'[1]Calibración Agricultura-OseMOSY'!AN127</f>
        <v>9.6915876679001052</v>
      </c>
      <c r="AD45" s="112">
        <f>(1+'Políticas anunciadas - %'!AD$29/100)*'[1]Calibración Agricultura-OseMOSY'!AO127</f>
        <v>9.8771840255376713</v>
      </c>
      <c r="AE45" s="112">
        <f>(1+'Políticas anunciadas - %'!AE$29/100)*'[1]Calibración Agricultura-OseMOSY'!AP127</f>
        <v>10.038038487284471</v>
      </c>
      <c r="AF45" s="112">
        <f>(1+'Políticas anunciadas - %'!AF$29/100)*'[1]Calibración Agricultura-OseMOSY'!AQ127</f>
        <v>10.200207008240188</v>
      </c>
      <c r="AG45" s="112">
        <f>(1+'Políticas anunciadas - %'!AG$29/100)*'[1]Calibración Agricultura-OseMOSY'!AR127</f>
        <v>10.368789246929015</v>
      </c>
      <c r="AH45" s="112">
        <f>(1+'Políticas anunciadas - %'!AH$29/100)*'[1]Calibración Agricultura-OseMOSY'!AS127</f>
        <v>10.539822765277256</v>
      </c>
      <c r="AI45" s="112">
        <f>(1+'Políticas anunciadas - %'!AI$29/100)*'[1]Calibración Agricultura-OseMOSY'!AT127</f>
        <v>10.73001562604372</v>
      </c>
      <c r="AJ45" s="112">
        <f>(1+'Políticas anunciadas - %'!AJ$29/100)*'[1]Calibración Agricultura-OseMOSY'!AU127</f>
        <v>10.908118353027476</v>
      </c>
      <c r="AK45" s="112">
        <f>(1+'Políticas anunciadas - %'!AK$29/100)*'[1]Calibración Agricultura-OseMOSY'!AV127</f>
        <v>11.087761784933395</v>
      </c>
      <c r="AL45" s="112">
        <f>(1+'Políticas anunciadas - %'!AL$29/100)*'[1]Calibración Agricultura-OseMOSY'!AW127</f>
        <v>11.273886027013623</v>
      </c>
      <c r="AM45" s="112">
        <f>(1+'Políticas anunciadas - %'!AM$29/100)*'[1]Calibración Agricultura-OseMOSY'!AX127</f>
        <v>11.463327868523427</v>
      </c>
      <c r="AN45" s="112">
        <f>(1+'Políticas anunciadas - %'!AN$29/100)*'[1]Calibración Agricultura-OseMOSY'!AY127</f>
        <v>11.658605931901603</v>
      </c>
      <c r="AO45" s="112">
        <f>(1+'Políticas anunciadas - %'!AO$29/100)*'[1]Calibración Agricultura-OseMOSY'!AZ127</f>
        <v>11.851296247947355</v>
      </c>
      <c r="AP45" s="112">
        <f>(1+'Políticas anunciadas - %'!AP$29/100)*'[1]Calibración Agricultura-OseMOSY'!BA127</f>
        <v>12.047393741349939</v>
      </c>
      <c r="AQ45" s="112">
        <f>(1+'Políticas anunciadas - %'!AQ$29/100)*'[1]Calibración Agricultura-OseMOSY'!BB127</f>
        <v>12.246961771463909</v>
      </c>
      <c r="AR45" s="112">
        <f>(1+'Políticas anunciadas - %'!AR$29/100)*'[1]Calibración Agricultura-OseMOSY'!BC127</f>
        <v>12.44948939325625</v>
      </c>
      <c r="AS45" s="112">
        <f>(1+'Políticas anunciadas - %'!AS$29/100)*'[1]Calibración Agricultura-OseMOSY'!BD127</f>
        <v>12.654502769006207</v>
      </c>
      <c r="AT45" s="112">
        <f>(1+'Políticas anunciadas - %'!AT$29/100)*'[1]Calibración Agricultura-OseMOSY'!BE127</f>
        <v>12.862429092242957</v>
      </c>
      <c r="AU45" s="112">
        <f>(1+'Políticas anunciadas - %'!AU$29/100)*'[1]Calibración Agricultura-OseMOSY'!BF127</f>
        <v>13.073487614455843</v>
      </c>
      <c r="AV45" s="112">
        <f>(1+'Políticas anunciadas - %'!AV$29/100)*'[1]Calibración Agricultura-OseMOSY'!BG127</f>
        <v>13.287799364055203</v>
      </c>
      <c r="AW45" s="112">
        <f>(1+'Políticas anunciadas - %'!AW$29/100)*'[1]Calibración Agricultura-OseMOSY'!BH127</f>
        <v>13.505054975696469</v>
      </c>
      <c r="AX45" s="112">
        <f>(1+'Políticas anunciadas - %'!AX$29/100)*'[1]Calibración Agricultura-OseMOSY'!BI127</f>
        <v>13.725329461776361</v>
      </c>
      <c r="AY45" s="112">
        <f>(1+'Políticas anunciadas - %'!AY$29/100)*'[1]Calibración Agricultura-OseMOSY'!BJ127</f>
        <v>13.948526594827804</v>
      </c>
      <c r="AZ45" s="112">
        <f>(1+'Políticas anunciadas - %'!AZ$29/100)*'[1]Calibración Agricultura-OseMOSY'!BK127</f>
        <v>14.175033541707498</v>
      </c>
      <c r="BA45" s="112">
        <f>(1+'Políticas anunciadas - %'!BA$29/100)*'[1]Calibración Agricultura-OseMOSY'!BL127</f>
        <v>14.40483343135598</v>
      </c>
      <c r="BB45" s="112">
        <f>(1+'Políticas anunciadas - %'!BB$29/100)*'[1]Calibración Agricultura-OseMOSY'!BM127</f>
        <v>14.637922296762611</v>
      </c>
      <c r="BC45" s="112"/>
    </row>
    <row r="46" spans="1:115" ht="14.45">
      <c r="B46" s="368"/>
      <c r="C46" s="99" t="s">
        <v>177</v>
      </c>
      <c r="D46" s="366"/>
      <c r="E46" s="340"/>
      <c r="F46" s="112">
        <f>(1+'Políticas anunciadas - %'!F$29/100)*'[1]Calibración Agricultura-OseMOSY'!Q128</f>
        <v>15.046802725410027</v>
      </c>
      <c r="G46" s="112">
        <f>(1+'Políticas anunciadas - %'!G$29/100)*'[1]Calibración Agricultura-OseMOSY'!R128</f>
        <v>15.744842637790947</v>
      </c>
      <c r="H46" s="112">
        <f>(1+'Políticas anunciadas - %'!H$29/100)*'[1]Calibración Agricultura-OseMOSY'!S128</f>
        <v>15.43561428220352</v>
      </c>
      <c r="I46" s="112">
        <f>(1+'Políticas anunciadas - %'!I$29/100)*'[1]Calibración Agricultura-OseMOSY'!T128</f>
        <v>15.97869720250808</v>
      </c>
      <c r="J46" s="112">
        <f>(1+'Políticas anunciadas - %'!J$29/100)*'[1]Calibración Agricultura-OseMOSY'!U128</f>
        <v>15.568954189970553</v>
      </c>
      <c r="K46" s="112">
        <f>(1+'Políticas anunciadas - %'!K$29/100)*'[1]Calibración Agricultura-OseMOSY'!V128</f>
        <v>15.824342907979847</v>
      </c>
      <c r="L46" s="112">
        <f>(1+'Políticas anunciadas - %'!L$29/100)*'[1]Calibración Agricultura-OseMOSY'!W128</f>
        <v>16.022032673172809</v>
      </c>
      <c r="M46" s="112">
        <f>(1+'Políticas anunciadas - %'!M$29/100)*'[1]Calibración Agricultura-OseMOSY'!X128</f>
        <v>16.170834931328734</v>
      </c>
      <c r="N46" s="112">
        <f>(1+'Políticas anunciadas - %'!N$29/100)*'[1]Calibración Agricultura-OseMOSY'!Y128</f>
        <v>16.298738327640869</v>
      </c>
      <c r="O46" s="112">
        <f>(1+'Políticas anunciadas - %'!O$29/100)*'[1]Calibración Agricultura-OseMOSY'!Z128</f>
        <v>17.182554015023499</v>
      </c>
      <c r="P46" s="112">
        <f>(1+'Políticas anunciadas - %'!P$29/100)*'[1]Calibración Agricultura-OseMOSY'!AA128</f>
        <v>17.442000216277386</v>
      </c>
      <c r="Q46" s="112">
        <f>(1+'Políticas anunciadas - %'!Q$29/100)*'[1]Calibración Agricultura-OseMOSY'!AB128</f>
        <v>17.716768564208714</v>
      </c>
      <c r="R46" s="112">
        <f>(1+'Políticas anunciadas - %'!R$29/100)*'[1]Calibración Agricultura-OseMOSY'!AC128</f>
        <v>18.013851750490904</v>
      </c>
      <c r="S46" s="112">
        <f>(1+'Políticas anunciadas - %'!S$29/100)*'[1]Calibración Agricultura-OseMOSY'!AD128</f>
        <v>18.330692292948907</v>
      </c>
      <c r="T46" s="112">
        <f>(1+'Políticas anunciadas - %'!T$29/100)*'[1]Calibración Agricultura-OseMOSY'!AE128</f>
        <v>18.699265319345692</v>
      </c>
      <c r="U46" s="112">
        <f>(1+'Políticas anunciadas - %'!U$29/100)*'[1]Calibración Agricultura-OseMOSY'!AF128</f>
        <v>19.060280300144004</v>
      </c>
      <c r="V46" s="112">
        <f>(1+'Políticas anunciadas - %'!V$29/100)*'[1]Calibración Agricultura-OseMOSY'!AG128</f>
        <v>19.472762029725033</v>
      </c>
      <c r="W46" s="112">
        <f>(1+'Políticas anunciadas - %'!W$29/100)*'[1]Calibración Agricultura-OseMOSY'!AH128</f>
        <v>19.84157847261902</v>
      </c>
      <c r="X46" s="112">
        <f>(1+'Políticas anunciadas - %'!X$29/100)*'[1]Calibración Agricultura-OseMOSY'!AI128</f>
        <v>20.192196483261498</v>
      </c>
      <c r="Y46" s="112">
        <f>(1+'Políticas anunciadas - %'!Y$29/100)*'[1]Calibración Agricultura-OseMOSY'!AJ128</f>
        <v>20.568238534452309</v>
      </c>
      <c r="Z46" s="112">
        <f>(1+'Políticas anunciadas - %'!Z$29/100)*'[1]Calibración Agricultura-OseMOSY'!AK128</f>
        <v>20.950511870092843</v>
      </c>
      <c r="AA46" s="112">
        <f>(1+'Políticas anunciadas - %'!AA$29/100)*'[1]Calibración Agricultura-OseMOSY'!AL128</f>
        <v>21.274922489097158</v>
      </c>
      <c r="AB46" s="112">
        <f>(1+'Políticas anunciadas - %'!AB$29/100)*'[1]Calibración Agricultura-OseMOSY'!AM128</f>
        <v>21.673898801083368</v>
      </c>
      <c r="AC46" s="112">
        <f>(1+'Políticas anunciadas - %'!AC$29/100)*'[1]Calibración Agricultura-OseMOSY'!AN128</f>
        <v>22.029414971554438</v>
      </c>
      <c r="AD46" s="112">
        <f>(1+'Políticas anunciadas - %'!AD$29/100)*'[1]Calibración Agricultura-OseMOSY'!AO128</f>
        <v>22.451283845851361</v>
      </c>
      <c r="AE46" s="112">
        <f>(1+'Políticas anunciadas - %'!AE$29/100)*'[1]Calibración Agricultura-OseMOSY'!AP128</f>
        <v>22.816913277196544</v>
      </c>
      <c r="AF46" s="112">
        <f>(1+'Políticas anunciadas - %'!AF$29/100)*'[1]Calibración Agricultura-OseMOSY'!AQ128</f>
        <v>23.185529624267236</v>
      </c>
      <c r="AG46" s="112">
        <f>(1+'Políticas anunciadas - %'!AG$29/100)*'[1]Calibración Agricultura-OseMOSY'!AR128</f>
        <v>23.568724640416175</v>
      </c>
      <c r="AH46" s="112">
        <f>(1+'Políticas anunciadas - %'!AH$29/100)*'[1]Calibración Agricultura-OseMOSY'!AS128</f>
        <v>23.957491525559025</v>
      </c>
      <c r="AI46" s="112">
        <f>(1+'Políticas anunciadas - %'!AI$29/100)*'[1]Calibración Agricultura-OseMOSY'!AT128</f>
        <v>24.389808458348977</v>
      </c>
      <c r="AJ46" s="112">
        <f>(1+'Políticas anunciadas - %'!AJ$29/100)*'[1]Calibración Agricultura-OseMOSY'!AU128</f>
        <v>24.794643972893809</v>
      </c>
      <c r="AK46" s="112">
        <f>(1+'Políticas anunciadas - %'!AK$29/100)*'[1]Calibración Agricultura-OseMOSY'!AV128</f>
        <v>25.202981579071299</v>
      </c>
      <c r="AL46" s="112">
        <f>(1+'Políticas anunciadas - %'!AL$29/100)*'[1]Calibración Agricultura-OseMOSY'!AW128</f>
        <v>25.626050358465605</v>
      </c>
      <c r="AM46" s="112">
        <f>(1+'Políticas anunciadas - %'!AM$29/100)*'[1]Calibración Agricultura-OseMOSY'!AX128</f>
        <v>26.056660190683029</v>
      </c>
      <c r="AN46" s="112">
        <f>(1+'Políticas anunciadas - %'!AN$29/100)*'[1]Calibración Agricultura-OseMOSY'!AY128</f>
        <v>26.500536017886006</v>
      </c>
      <c r="AO46" s="112">
        <f>(1+'Políticas anunciadas - %'!AO$29/100)*'[1]Calibración Agricultura-OseMOSY'!AZ128</f>
        <v>26.938529778932136</v>
      </c>
      <c r="AP46" s="112">
        <f>(1+'Políticas anunciadas - %'!AP$29/100)*'[1]Calibración Agricultura-OseMOSY'!BA128</f>
        <v>27.384268207461794</v>
      </c>
      <c r="AQ46" s="112">
        <f>(1+'Políticas anunciadas - %'!AQ$29/100)*'[1]Calibración Agricultura-OseMOSY'!BB128</f>
        <v>27.837895322139577</v>
      </c>
      <c r="AR46" s="112">
        <f>(1+'Políticas anunciadas - %'!AR$29/100)*'[1]Calibración Agricultura-OseMOSY'!BC128</f>
        <v>28.29824972190865</v>
      </c>
      <c r="AS46" s="112">
        <f>(1+'Políticas anunciadas - %'!AS$29/100)*'[1]Calibración Agricultura-OseMOSY'!BD128</f>
        <v>28.764254352303084</v>
      </c>
      <c r="AT46" s="112">
        <f>(1+'Políticas anunciadas - %'!AT$29/100)*'[1]Calibración Agricultura-OseMOSY'!BE128</f>
        <v>29.236880243441963</v>
      </c>
      <c r="AU46" s="112">
        <f>(1+'Políticas anunciadas - %'!AU$29/100)*'[1]Calibración Agricultura-OseMOSY'!BF128</f>
        <v>29.716625763828723</v>
      </c>
      <c r="AV46" s="112">
        <f>(1+'Políticas anunciadas - %'!AV$29/100)*'[1]Calibración Agricultura-OseMOSY'!BG128</f>
        <v>30.203766016487364</v>
      </c>
      <c r="AW46" s="112">
        <f>(1+'Políticas anunciadas - %'!AW$29/100)*'[1]Calibración Agricultura-OseMOSY'!BH128</f>
        <v>30.697597800065644</v>
      </c>
      <c r="AX46" s="112">
        <f>(1+'Políticas anunciadas - %'!AX$29/100)*'[1]Calibración Agricultura-OseMOSY'!BI128</f>
        <v>31.198291621117487</v>
      </c>
      <c r="AY46" s="112">
        <f>(1+'Políticas anunciadas - %'!AY$29/100)*'[1]Calibración Agricultura-OseMOSY'!BJ128</f>
        <v>31.705628750279192</v>
      </c>
      <c r="AZ46" s="112">
        <f>(1+'Políticas anunciadas - %'!AZ$29/100)*'[1]Calibración Agricultura-OseMOSY'!BK128</f>
        <v>32.220489235241793</v>
      </c>
      <c r="BA46" s="112">
        <f>(1+'Políticas anunciadas - %'!BA$29/100)*'[1]Calibración Agricultura-OseMOSY'!BL128</f>
        <v>32.742834727327789</v>
      </c>
      <c r="BB46" s="112">
        <f>(1+'Políticas anunciadas - %'!BB$29/100)*'[1]Calibración Agricultura-OseMOSY'!BM128</f>
        <v>33.272656209343438</v>
      </c>
      <c r="BC46" s="112"/>
    </row>
    <row r="47" spans="1:115" ht="14.45">
      <c r="B47" s="368"/>
      <c r="C47" s="99" t="s">
        <v>178</v>
      </c>
      <c r="D47" s="366"/>
      <c r="E47" s="340"/>
      <c r="F47" s="112">
        <f>(1+'Políticas anunciadas - %'!F$29/100)*'[1]Calibración Agricultura-OseMOSY'!Q129</f>
        <v>64.833331656130355</v>
      </c>
      <c r="G47" s="112">
        <f>(1+'Políticas anunciadas - %'!G$29/100)*'[1]Calibración Agricultura-OseMOSY'!R129</f>
        <v>67.841030632085079</v>
      </c>
      <c r="H47" s="112">
        <f>(1+'Políticas anunciadas - %'!H$29/100)*'[1]Calibración Agricultura-OseMOSY'!S129</f>
        <v>66.508634314997508</v>
      </c>
      <c r="I47" s="112">
        <f>(1+'Políticas anunciadas - %'!I$29/100)*'[1]Calibración Agricultura-OseMOSY'!T129</f>
        <v>68.848658021789745</v>
      </c>
      <c r="J47" s="112">
        <f>(1+'Políticas anunciadas - %'!J$29/100)*'[1]Calibración Agricultura-OseMOSY'!U129</f>
        <v>67.083166368153172</v>
      </c>
      <c r="K47" s="112">
        <f>(1+'Políticas anunciadas - %'!K$29/100)*'[1]Calibración Agricultura-OseMOSY'!V129</f>
        <v>68.183579642527334</v>
      </c>
      <c r="L47" s="112">
        <f>(1+'Políticas anunciadas - %'!L$29/100)*'[1]Calibración Agricultura-OseMOSY'!W129</f>
        <v>69.035380941824855</v>
      </c>
      <c r="M47" s="112">
        <f>(1+'Políticas anunciadas - %'!M$29/100)*'[1]Calibración Agricultura-OseMOSY'!X129</f>
        <v>69.676536829242238</v>
      </c>
      <c r="N47" s="112">
        <f>(1+'Políticas anunciadas - %'!N$29/100)*'[1]Calibración Agricultura-OseMOSY'!Y129</f>
        <v>70.227644161768524</v>
      </c>
      <c r="O47" s="112">
        <f>(1+'Políticas anunciadas - %'!O$29/100)*'[1]Calibración Agricultura-OseMOSY'!Z129</f>
        <v>74.03580969890308</v>
      </c>
      <c r="P47" s="112">
        <f>(1+'Políticas anunciadas - %'!P$29/100)*'[1]Calibración Agricultura-OseMOSY'!AA129</f>
        <v>75.153705767574891</v>
      </c>
      <c r="Q47" s="112">
        <f>(1+'Políticas anunciadas - %'!Q$29/100)*'[1]Calibración Agricultura-OseMOSY'!AB129</f>
        <v>76.337621563849382</v>
      </c>
      <c r="R47" s="112">
        <f>(1+'Políticas anunciadas - %'!R$29/100)*'[1]Calibración Agricultura-OseMOSY'!AC129</f>
        <v>77.61768704335266</v>
      </c>
      <c r="S47" s="112">
        <f>(1+'Políticas anunciadas - %'!S$29/100)*'[1]Calibración Agricultura-OseMOSY'!AD129</f>
        <v>78.982882583306036</v>
      </c>
      <c r="T47" s="112">
        <f>(1+'Políticas anunciadas - %'!T$29/100)*'[1]Calibración Agricultura-OseMOSY'!AE129</f>
        <v>80.570981908854648</v>
      </c>
      <c r="U47" s="112">
        <f>(1+'Políticas anunciadas - %'!U$29/100)*'[1]Calibración Agricultura-OseMOSY'!AF129</f>
        <v>82.126515294256365</v>
      </c>
      <c r="V47" s="112">
        <f>(1+'Políticas anunciadas - %'!V$29/100)*'[1]Calibración Agricultura-OseMOSY'!AG129</f>
        <v>83.903807471474849</v>
      </c>
      <c r="W47" s="112">
        <f>(1+'Políticas anunciadas - %'!W$29/100)*'[1]Calibración Agricultura-OseMOSY'!AH129</f>
        <v>85.492955624656915</v>
      </c>
      <c r="X47" s="112">
        <f>(1+'Políticas anunciadas - %'!X$29/100)*'[1]Calibración Agricultura-OseMOSY'!AI129</f>
        <v>87.003690774404603</v>
      </c>
      <c r="Y47" s="112">
        <f>(1+'Políticas anunciadas - %'!Y$29/100)*'[1]Calibración Agricultura-OseMOSY'!AJ129</f>
        <v>88.623972469221684</v>
      </c>
      <c r="Z47" s="112">
        <f>(1+'Políticas anunciadas - %'!Z$29/100)*'[1]Calibración Agricultura-OseMOSY'!AK129</f>
        <v>90.271103385015806</v>
      </c>
      <c r="AA47" s="112">
        <f>(1+'Políticas anunciadas - %'!AA$29/100)*'[1]Calibración Agricultura-OseMOSY'!AL129</f>
        <v>91.668916703798743</v>
      </c>
      <c r="AB47" s="112">
        <f>(1+'Políticas anunciadas - %'!AB$29/100)*'[1]Calibración Agricultura-OseMOSY'!AM129</f>
        <v>93.38801703560938</v>
      </c>
      <c r="AC47" s="112">
        <f>(1+'Políticas anunciadas - %'!AC$29/100)*'[1]Calibración Agricultura-OseMOSY'!AN129</f>
        <v>94.919857268374855</v>
      </c>
      <c r="AD47" s="112">
        <f>(1+'Políticas anunciadas - %'!AD$29/100)*'[1]Calibración Agricultura-OseMOSY'!AO129</f>
        <v>96.73759656766812</v>
      </c>
      <c r="AE47" s="112">
        <f>(1+'Políticas anunciadas - %'!AE$29/100)*'[1]Calibración Agricultura-OseMOSY'!AP129</f>
        <v>98.313012595793055</v>
      </c>
      <c r="AF47" s="112">
        <f>(1+'Políticas anunciadas - %'!AF$29/100)*'[1]Calibración Agricultura-OseMOSY'!AQ129</f>
        <v>99.901298580505724</v>
      </c>
      <c r="AG47" s="112">
        <f>(1+'Políticas anunciadas - %'!AG$29/100)*'[1]Calibración Agricultura-OseMOSY'!AR129</f>
        <v>101.55240081294249</v>
      </c>
      <c r="AH47" s="112">
        <f>(1+'Políticas anunciadas - %'!AH$29/100)*'[1]Calibración Agricultura-OseMOSY'!AS129</f>
        <v>103.2275109915868</v>
      </c>
      <c r="AI47" s="112">
        <f>(1+'Políticas anunciadas - %'!AI$29/100)*'[1]Calibración Agricultura-OseMOSY'!AT129</f>
        <v>105.09026865483439</v>
      </c>
      <c r="AJ47" s="112">
        <f>(1+'Políticas anunciadas - %'!AJ$29/100)*'[1]Calibración Agricultura-OseMOSY'!AU129</f>
        <v>106.83461498937767</v>
      </c>
      <c r="AK47" s="112">
        <f>(1+'Políticas anunciadas - %'!AK$29/100)*'[1]Calibración Agricultura-OseMOSY'!AV129</f>
        <v>108.59405105909291</v>
      </c>
      <c r="AL47" s="112">
        <f>(1+'Políticas anunciadas - %'!AL$29/100)*'[1]Calibración Agricultura-OseMOSY'!AW129</f>
        <v>110.41696048300028</v>
      </c>
      <c r="AM47" s="112">
        <f>(1+'Políticas anunciadas - %'!AM$29/100)*'[1]Calibración Agricultura-OseMOSY'!AX129</f>
        <v>112.272362628959</v>
      </c>
      <c r="AN47" s="112">
        <f>(1+'Políticas anunciadas - %'!AN$29/100)*'[1]Calibración Agricultura-OseMOSY'!AY129</f>
        <v>114.18492500146833</v>
      </c>
      <c r="AO47" s="112">
        <f>(1+'Políticas anunciadas - %'!AO$29/100)*'[1]Calibración Agricultura-OseMOSY'!AZ129</f>
        <v>116.07214285707728</v>
      </c>
      <c r="AP47" s="112">
        <f>(1+'Políticas anunciadas - %'!AP$29/100)*'[1]Calibración Agricultura-OseMOSY'!BA129</f>
        <v>117.99273076509468</v>
      </c>
      <c r="AQ47" s="112">
        <f>(1+'Políticas anunciadas - %'!AQ$29/100)*'[1]Calibración Agricultura-OseMOSY'!BB129</f>
        <v>119.9473092699655</v>
      </c>
      <c r="AR47" s="112">
        <f>(1+'Políticas anunciadas - %'!AR$29/100)*'[1]Calibración Agricultura-OseMOSY'!BC129</f>
        <v>121.93087415243617</v>
      </c>
      <c r="AS47" s="112">
        <f>(1+'Políticas anunciadas - %'!AS$29/100)*'[1]Calibración Agricultura-OseMOSY'!BD129</f>
        <v>123.93878462398328</v>
      </c>
      <c r="AT47" s="112">
        <f>(1+'Políticas anunciadas - %'!AT$29/100)*'[1]Calibración Agricultura-OseMOSY'!BE129</f>
        <v>125.97522463776345</v>
      </c>
      <c r="AU47" s="112">
        <f>(1+'Políticas anunciadas - %'!AU$29/100)*'[1]Calibración Agricultura-OseMOSY'!BF129</f>
        <v>128.04234155299042</v>
      </c>
      <c r="AV47" s="112">
        <f>(1+'Políticas anunciadas - %'!AV$29/100)*'[1]Calibración Agricultura-OseMOSY'!BG129</f>
        <v>130.14132072750522</v>
      </c>
      <c r="AW47" s="112">
        <f>(1+'Políticas anunciadas - %'!AW$29/100)*'[1]Calibración Agricultura-OseMOSY'!BH129</f>
        <v>132.2691322228338</v>
      </c>
      <c r="AX47" s="112">
        <f>(1+'Políticas anunciadas - %'!AX$29/100)*'[1]Calibración Agricultura-OseMOSY'!BI129</f>
        <v>134.42651071385436</v>
      </c>
      <c r="AY47" s="112">
        <f>(1+'Políticas anunciadas - %'!AY$29/100)*'[1]Calibración Agricultura-OseMOSY'!BJ129</f>
        <v>136.61251374430969</v>
      </c>
      <c r="AZ47" s="112">
        <f>(1+'Políticas anunciadas - %'!AZ$29/100)*'[1]Calibración Agricultura-OseMOSY'!BK129</f>
        <v>138.83093324427739</v>
      </c>
      <c r="BA47" s="112">
        <f>(1+'Políticas anunciadas - %'!BA$29/100)*'[1]Calibración Agricultura-OseMOSY'!BL129</f>
        <v>141.08160397782177</v>
      </c>
      <c r="BB47" s="112">
        <f>(1+'Políticas anunciadas - %'!BB$29/100)*'[1]Calibración Agricultura-OseMOSY'!BM129</f>
        <v>143.36448709185734</v>
      </c>
      <c r="BC47" s="112"/>
    </row>
    <row r="48" spans="1:115" ht="14.45">
      <c r="B48" s="368"/>
      <c r="C48" s="99" t="s">
        <v>179</v>
      </c>
      <c r="D48" s="366"/>
      <c r="E48" s="340"/>
      <c r="F48" s="112">
        <f>(1+'Políticas anunciadas - %'!F$29/100)*'[1]Calibración Agricultura-OseMOSY'!Q304</f>
        <v>4.548318720386761</v>
      </c>
      <c r="G48" s="112">
        <f>(1+'Políticas anunciadas - %'!G$29/100)*'[1]Calibración Agricultura-OseMOSY'!R304</f>
        <v>4.7593208886877862</v>
      </c>
      <c r="H48" s="112">
        <f>(1+'Políticas anunciadas - %'!H$29/100)*'[1]Calibración Agricultura-OseMOSY'!S304</f>
        <v>4.6658479333856233</v>
      </c>
      <c r="I48" s="112">
        <f>(1+'Políticas anunciadas - %'!I$29/100)*'[1]Calibración Agricultura-OseMOSY'!T304</f>
        <v>4.8300099987905343</v>
      </c>
      <c r="J48" s="112">
        <f>(1+'Políticas anunciadas - %'!J$29/100)*'[1]Calibración Agricultura-OseMOSY'!U304</f>
        <v>4.7061536654231206</v>
      </c>
      <c r="K48" s="112">
        <f>(1+'Políticas anunciadas - %'!K$29/100)*'[1]Calibración Agricultura-OseMOSY'!V304</f>
        <v>4.7833520781553895</v>
      </c>
      <c r="L48" s="112">
        <f>(1+'Políticas anunciadas - %'!L$29/100)*'[1]Calibración Agricultura-OseMOSY'!W304</f>
        <v>4.843109361896313</v>
      </c>
      <c r="M48" s="112">
        <f>(1+'Políticas anunciadas - %'!M$29/100)*'[1]Calibración Agricultura-OseMOSY'!X304</f>
        <v>4.8880890236063381</v>
      </c>
      <c r="N48" s="112">
        <f>(1+'Políticas anunciadas - %'!N$29/100)*'[1]Calibración Agricultura-OseMOSY'!Y304</f>
        <v>4.9267514173695748</v>
      </c>
      <c r="O48" s="112">
        <f>(1+'Políticas anunciadas - %'!O$29/100)*'[1]Calibración Agricultura-OseMOSY'!Z304</f>
        <v>5.0133103489986368</v>
      </c>
      <c r="P48" s="112">
        <f>(1+'Políticas anunciadas - %'!P$29/100)*'[1]Calibración Agricultura-OseMOSY'!AA304</f>
        <v>5.0625137174100328</v>
      </c>
      <c r="Q48" s="112">
        <f>(1+'Políticas anunciadas - %'!Q$29/100)*'[1]Calibración Agricultura-OseMOSY'!AB304</f>
        <v>5.1229520826805341</v>
      </c>
      <c r="R48" s="112">
        <f>(1+'Políticas anunciadas - %'!R$29/100)*'[1]Calibración Agricultura-OseMOSY'!AC304</f>
        <v>5.1617488529260287</v>
      </c>
      <c r="S48" s="112">
        <f>(1+'Políticas anunciadas - %'!S$29/100)*'[1]Calibración Agricultura-OseMOSY'!AD304</f>
        <v>5.1988705799799355</v>
      </c>
      <c r="T48" s="112">
        <f>(1+'Políticas anunciadas - %'!T$29/100)*'[1]Calibración Agricultura-OseMOSY'!AE304</f>
        <v>5.2617255237510303</v>
      </c>
      <c r="U48" s="112">
        <f>(1+'Políticas anunciadas - %'!U$29/100)*'[1]Calibración Agricultura-OseMOSY'!AF304</f>
        <v>5.3126514581200635</v>
      </c>
      <c r="V48" s="112">
        <f>(1+'Políticas anunciadas - %'!V$29/100)*'[1]Calibración Agricultura-OseMOSY'!AG304</f>
        <v>5.3597674357316274</v>
      </c>
      <c r="W48" s="112">
        <f>(1+'Políticas anunciadas - %'!W$29/100)*'[1]Calibración Agricultura-OseMOSY'!AH304</f>
        <v>5.4194061629864079</v>
      </c>
      <c r="X48" s="112">
        <f>(1+'Políticas anunciadas - %'!X$29/100)*'[1]Calibración Agricultura-OseMOSY'!AI304</f>
        <v>5.4571045487383829</v>
      </c>
      <c r="Y48" s="112">
        <f>(1+'Políticas anunciadas - %'!Y$29/100)*'[1]Calibración Agricultura-OseMOSY'!AJ304</f>
        <v>5.5062043057731307</v>
      </c>
      <c r="Z48" s="112">
        <f>(1+'Políticas anunciadas - %'!Z$29/100)*'[1]Calibración Agricultura-OseMOSY'!AK304</f>
        <v>5.5505023745506987</v>
      </c>
      <c r="AA48" s="112">
        <f>(1+'Políticas anunciadas - %'!AA$29/100)*'[1]Calibración Agricultura-OseMOSY'!AL304</f>
        <v>5.5762073184094829</v>
      </c>
      <c r="AB48" s="112">
        <f>(1+'Políticas anunciadas - %'!AB$29/100)*'[1]Calibración Agricultura-OseMOSY'!AM304</f>
        <v>5.6266230700712176</v>
      </c>
      <c r="AC48" s="112">
        <f>(1+'Políticas anunciadas - %'!AC$29/100)*'[1]Calibración Agricultura-OseMOSY'!AN304</f>
        <v>5.6657244716226964</v>
      </c>
      <c r="AD48" s="112">
        <f>(1+'Políticas anunciadas - %'!AD$29/100)*'[1]Calibración Agricultura-OseMOSY'!AO304</f>
        <v>5.721363665978128</v>
      </c>
      <c r="AE48" s="112">
        <f>(1+'Políticas anunciadas - %'!AE$29/100)*'[1]Calibración Agricultura-OseMOSY'!AP304</f>
        <v>5.7596136385089327</v>
      </c>
      <c r="AF48" s="112">
        <f>(1+'Políticas anunciadas - %'!AF$29/100)*'[1]Calibración Agricultura-OseMOSY'!AQ304</f>
        <v>5.7898152126165217</v>
      </c>
      <c r="AG48" s="112">
        <f>(1+'Políticas anunciadas - %'!AG$29/100)*'[1]Calibración Agricultura-OseMOSY'!AR304</f>
        <v>5.8281943663987708</v>
      </c>
      <c r="AH48" s="112">
        <f>(1+'Políticas anunciadas - %'!AH$29/100)*'[1]Calibración Agricultura-OseMOSY'!AS304</f>
        <v>5.866860600459284</v>
      </c>
      <c r="AI48" s="112">
        <f>(1+'Políticas anunciadas - %'!AI$29/100)*'[1]Calibración Agricultura-OseMOSY'!AT304</f>
        <v>5.972729079101585</v>
      </c>
      <c r="AJ48" s="112">
        <f>(1+'Políticas anunciadas - %'!AJ$29/100)*'[1]Calibración Agricultura-OseMOSY'!AU304</f>
        <v>6.0718677358935871</v>
      </c>
      <c r="AK48" s="112">
        <f>(1+'Políticas anunciadas - %'!AK$29/100)*'[1]Calibración Agricultura-OseMOSY'!AV304</f>
        <v>6.1718640068225703</v>
      </c>
      <c r="AL48" s="112">
        <f>(1+'Políticas anunciadas - %'!AL$29/100)*'[1]Calibración Agricultura-OseMOSY'!AW304</f>
        <v>6.2754677397286152</v>
      </c>
      <c r="AM48" s="112">
        <f>(1+'Políticas anunciadas - %'!AM$29/100)*'[1]Calibración Agricultura-OseMOSY'!AX304</f>
        <v>6.3809181728890136</v>
      </c>
      <c r="AN48" s="112">
        <f>(1+'Políticas anunciadas - %'!AN$29/100)*'[1]Calibración Agricultura-OseMOSY'!AY304</f>
        <v>6.4896172660029654</v>
      </c>
      <c r="AO48" s="112">
        <f>(1+'Políticas anunciadas - %'!AO$29/100)*'[1]Calibración Agricultura-OseMOSY'!AZ304</f>
        <v>6.5968759219097022</v>
      </c>
      <c r="AP48" s="112">
        <f>(1+'Políticas anunciadas - %'!AP$29/100)*'[1]Calibración Agricultura-OseMOSY'!BA304</f>
        <v>6.7060311405043276</v>
      </c>
      <c r="AQ48" s="112">
        <f>(1+'Políticas anunciadas - %'!AQ$29/100)*'[1]Calibración Agricultura-OseMOSY'!BB304</f>
        <v>6.8171181899795972</v>
      </c>
      <c r="AR48" s="112">
        <f>(1+'Políticas anunciadas - %'!AR$29/100)*'[1]Calibración Agricultura-OseMOSY'!BC304</f>
        <v>6.9298526591694074</v>
      </c>
      <c r="AS48" s="112">
        <f>(1+'Políticas anunciadas - %'!AS$29/100)*'[1]Calibración Agricultura-OseMOSY'!BD304</f>
        <v>7.0439707922292039</v>
      </c>
      <c r="AT48" s="112">
        <f>(1+'Políticas anunciadas - %'!AT$29/100)*'[1]Calibración Agricultura-OseMOSY'!BE304</f>
        <v>7.1597103810973231</v>
      </c>
      <c r="AU48" s="112">
        <f>(1+'Políticas anunciadas - %'!AU$29/100)*'[1]Calibración Agricultura-OseMOSY'!BF304</f>
        <v>7.2771934693747911</v>
      </c>
      <c r="AV48" s="112">
        <f>(1+'Políticas anunciadas - %'!AV$29/100)*'[1]Calibración Agricultura-OseMOSY'!BG304</f>
        <v>7.3964874260134366</v>
      </c>
      <c r="AW48" s="112">
        <f>(1+'Políticas anunciadas - %'!AW$29/100)*'[1]Calibración Agricultura-OseMOSY'!BH304</f>
        <v>7.5174200466610941</v>
      </c>
      <c r="AX48" s="112">
        <f>(1+'Políticas anunciadas - %'!AX$29/100)*'[1]Calibración Agricultura-OseMOSY'!BI304</f>
        <v>7.6400330860307886</v>
      </c>
      <c r="AY48" s="112">
        <f>(1+'Políticas anunciadas - %'!AY$29/100)*'[1]Calibración Agricultura-OseMOSY'!BJ304</f>
        <v>7.7642729803057584</v>
      </c>
      <c r="AZ48" s="112">
        <f>(1+'Políticas anunciadas - %'!AZ$29/100)*'[1]Calibración Agricultura-OseMOSY'!BK304</f>
        <v>7.8903552410774216</v>
      </c>
      <c r="BA48" s="112">
        <f>(1+'Políticas anunciadas - %'!BA$29/100)*'[1]Calibración Agricultura-OseMOSY'!BL304</f>
        <v>8.0182704772814066</v>
      </c>
      <c r="BB48" s="112">
        <f>(1+'Políticas anunciadas - %'!BB$29/100)*'[1]Calibración Agricultura-OseMOSY'!BM304</f>
        <v>8.1480164807308242</v>
      </c>
      <c r="BC48" s="112"/>
    </row>
    <row r="49" spans="1:115" ht="14.45">
      <c r="B49" s="341"/>
      <c r="D49" s="342"/>
      <c r="E49" s="340"/>
      <c r="F49" s="112"/>
      <c r="G49" s="112"/>
      <c r="H49" s="112"/>
      <c r="I49" s="112"/>
      <c r="J49" s="112"/>
      <c r="K49" s="112"/>
      <c r="L49" s="112"/>
      <c r="M49" s="112"/>
      <c r="N49" s="112"/>
      <c r="O49" s="112"/>
      <c r="P49" s="112"/>
      <c r="Q49" s="112"/>
      <c r="R49" s="112"/>
      <c r="S49" s="112"/>
      <c r="T49" s="112"/>
      <c r="U49" s="112"/>
      <c r="V49" s="112"/>
      <c r="W49" s="112"/>
      <c r="X49" s="112"/>
      <c r="Y49" s="112"/>
      <c r="Z49" s="112"/>
      <c r="AA49" s="112"/>
      <c r="AB49" s="112"/>
      <c r="AC49" s="112"/>
      <c r="AD49" s="112"/>
      <c r="AE49" s="112"/>
      <c r="AF49" s="112"/>
      <c r="AG49" s="112"/>
      <c r="AH49" s="112"/>
      <c r="AI49" s="112"/>
      <c r="AJ49" s="112"/>
      <c r="AK49" s="112"/>
      <c r="AL49" s="112"/>
      <c r="AM49" s="112"/>
      <c r="AN49" s="112"/>
      <c r="AO49" s="112"/>
      <c r="AP49" s="112"/>
      <c r="AQ49" s="112"/>
      <c r="AR49" s="112"/>
      <c r="AS49" s="112"/>
      <c r="AT49" s="112"/>
      <c r="AU49" s="112"/>
      <c r="AV49" s="112"/>
      <c r="AW49" s="112"/>
      <c r="AX49" s="112"/>
      <c r="AY49" s="112"/>
      <c r="AZ49" s="112"/>
      <c r="BA49" s="112"/>
      <c r="BB49" s="112"/>
      <c r="BC49" s="112"/>
    </row>
    <row r="50" spans="1:115" ht="14.45">
      <c r="C50" s="99" t="s">
        <v>180</v>
      </c>
      <c r="D50" s="131" t="s">
        <v>36</v>
      </c>
      <c r="F50" s="112">
        <f>(1+'Políticas anunciadas - %'!F30/100)*SUM('[1]Calibración Agricultura-OseMOSY'!$P$38+'[1]Calibración Agricultura-OseMOSY'!$P$299)</f>
        <v>2.3582918802176489</v>
      </c>
      <c r="G50" s="112">
        <f>(1+'Políticas anunciadas - %'!G30/100)*SUM('[1]Calibración Agricultura-OseMOSY'!$P$38+'[1]Calibración Agricultura-OseMOSY'!$P$299)</f>
        <v>2.3816413047742593</v>
      </c>
      <c r="H50" s="112">
        <f>(1+'Políticas anunciadas - %'!H30/100)*SUM('[1]Calibración Agricultura-OseMOSY'!$P$38+'[1]Calibración Agricultura-OseMOSY'!$P$299)</f>
        <v>2.4049907293308697</v>
      </c>
      <c r="I50" s="112">
        <f>(1+'Políticas anunciadas - %'!I30/100)*SUM('[1]Calibración Agricultura-OseMOSY'!$P$38+'[1]Calibración Agricultura-OseMOSY'!$P$299)</f>
        <v>2.42834015388748</v>
      </c>
      <c r="J50" s="112">
        <f>(1+'Políticas anunciadas - %'!J30/100)*SUM('[1]Calibración Agricultura-OseMOSY'!$P$38+'[1]Calibración Agricultura-OseMOSY'!$P$299)</f>
        <v>2.4516895784440904</v>
      </c>
      <c r="K50" s="112">
        <f>(1+'Políticas anunciadas - %'!K30/100)*SUM('[1]Calibración Agricultura-OseMOSY'!$P$38+'[1]Calibración Agricultura-OseMOSY'!$P$299)</f>
        <v>2.4750390030007008</v>
      </c>
      <c r="L50" s="112">
        <f>(1+'Políticas anunciadas - %'!L30/100)*SUM('[1]Calibración Agricultura-OseMOSY'!$P$38+'[1]Calibración Agricultura-OseMOSY'!$P$299)</f>
        <v>2.4983884275573112</v>
      </c>
      <c r="M50" s="112">
        <f>(1+'Políticas anunciadas - %'!M30/100)*SUM('[1]Calibración Agricultura-OseMOSY'!$P$38+'[1]Calibración Agricultura-OseMOSY'!$P$299)</f>
        <v>2.521737852113922</v>
      </c>
      <c r="N50" s="112">
        <f>(1+'Políticas anunciadas - %'!N30/100)*SUM('[1]Calibración Agricultura-OseMOSY'!$P$38+'[1]Calibración Agricultura-OseMOSY'!$P$299)</f>
        <v>2.5450872766705324</v>
      </c>
      <c r="O50" s="112">
        <f>(1+'Políticas anunciadas - %'!O30/100)*SUM('[1]Calibración Agricultura-OseMOSY'!$P$38+'[1]Calibración Agricultura-OseMOSY'!$P$299)</f>
        <v>2.5684367012271427</v>
      </c>
      <c r="P50" s="112">
        <f>(1+'Políticas anunciadas - %'!P30/100)*SUM('[1]Calibración Agricultura-OseMOSY'!$P$38+'[1]Calibración Agricultura-OseMOSY'!$P$299)</f>
        <v>2.5917861257837531</v>
      </c>
      <c r="Q50" s="112">
        <f>(1+'Políticas anunciadas - %'!Q30/100)*SUM('[1]Calibración Agricultura-OseMOSY'!$P$38+'[1]Calibración Agricultura-OseMOSY'!$P$299)</f>
        <v>2.6151355503403635</v>
      </c>
      <c r="R50" s="112">
        <f>(1+'Políticas anunciadas - %'!R30/100)*SUM('[1]Calibración Agricultura-OseMOSY'!$P$38+'[1]Calibración Agricultura-OseMOSY'!$P$299)</f>
        <v>2.6384849748969734</v>
      </c>
      <c r="S50" s="112">
        <f>(1+'Políticas anunciadas - %'!S30/100)*SUM('[1]Calibración Agricultura-OseMOSY'!$P$38+'[1]Calibración Agricultura-OseMOSY'!$P$299)</f>
        <v>2.6618343994535842</v>
      </c>
      <c r="T50" s="112">
        <f>(1+'Políticas anunciadas - %'!T30/100)*SUM('[1]Calibración Agricultura-OseMOSY'!$P$38+'[1]Calibración Agricultura-OseMOSY'!$P$299)</f>
        <v>2.6851838240101942</v>
      </c>
      <c r="U50" s="112">
        <f>(1+'Políticas anunciadas - %'!U30/100)*SUM('[1]Calibración Agricultura-OseMOSY'!$P$38+'[1]Calibración Agricultura-OseMOSY'!$P$299)</f>
        <v>2.7085332485668046</v>
      </c>
      <c r="V50" s="112">
        <f>(1+'Políticas anunciadas - %'!V30/100)*SUM('[1]Calibración Agricultura-OseMOSY'!$P$38+'[1]Calibración Agricultura-OseMOSY'!$P$299)</f>
        <v>2.7318826731234149</v>
      </c>
      <c r="W50" s="112">
        <f>(1+'Políticas anunciadas - %'!W30/100)*SUM('[1]Calibración Agricultura-OseMOSY'!$P$38+'[1]Calibración Agricultura-OseMOSY'!$P$299)</f>
        <v>2.7552320976800253</v>
      </c>
      <c r="X50" s="112">
        <f>(1+'Políticas anunciadas - %'!X30/100)*SUM('[1]Calibración Agricultura-OseMOSY'!$P$38+'[1]Calibración Agricultura-OseMOSY'!$P$299)</f>
        <v>2.7785815222366357</v>
      </c>
      <c r="Y50" s="112">
        <f>(1+'Políticas anunciadas - %'!Y30/100)*SUM('[1]Calibración Agricultura-OseMOSY'!$P$38+'[1]Calibración Agricultura-OseMOSY'!$P$299)</f>
        <v>2.8019309467932461</v>
      </c>
      <c r="Z50" s="112">
        <f>(1+'Políticas anunciadas - %'!Z30/100)*SUM('[1]Calibración Agricultura-OseMOSY'!$P$38+'[1]Calibración Agricultura-OseMOSY'!$P$299)</f>
        <v>2.8252803713498564</v>
      </c>
      <c r="AA50" s="112">
        <f>(1+'Políticas anunciadas - %'!AA30/100)*SUM('[1]Calibración Agricultura-OseMOSY'!$P$38+'[1]Calibración Agricultura-OseMOSY'!$P$299)</f>
        <v>2.8486297959064668</v>
      </c>
      <c r="AB50" s="112">
        <f>(1+'Políticas anunciadas - %'!AB30/100)*SUM('[1]Calibración Agricultura-OseMOSY'!$P$38+'[1]Calibración Agricultura-OseMOSY'!$P$299)</f>
        <v>2.8719792204630772</v>
      </c>
      <c r="AC50" s="112">
        <f>(1+'Políticas anunciadas - %'!AC30/100)*SUM('[1]Calibración Agricultura-OseMOSY'!$P$38+'[1]Calibración Agricultura-OseMOSY'!$P$299)</f>
        <v>2.8953286450196876</v>
      </c>
      <c r="AD50" s="112">
        <f>(1+'Políticas anunciadas - %'!AD30/100)*SUM('[1]Calibración Agricultura-OseMOSY'!$P$38+'[1]Calibración Agricultura-OseMOSY'!$P$299)</f>
        <v>2.9186780695762984</v>
      </c>
      <c r="AE50" s="112">
        <f>(1+'Políticas anunciadas - %'!AE30/100)*SUM('[1]Calibración Agricultura-OseMOSY'!$P$38+'[1]Calibración Agricultura-OseMOSY'!$P$299)</f>
        <v>2.9420274941329088</v>
      </c>
      <c r="AF50" s="112">
        <f>(1+'Políticas anunciadas - %'!AF30/100)*SUM('[1]Calibración Agricultura-OseMOSY'!$P$38+'[1]Calibración Agricultura-OseMOSY'!$P$299)</f>
        <v>2.9653769186895191</v>
      </c>
      <c r="AG50" s="112">
        <f>(1+'Políticas anunciadas - %'!AG30/100)*SUM('[1]Calibración Agricultura-OseMOSY'!$P$38+'[1]Calibración Agricultura-OseMOSY'!$P$299)</f>
        <v>2.9887263432461295</v>
      </c>
      <c r="AH50" s="112">
        <f>(1+'Políticas anunciadas - %'!AH30/100)*SUM('[1]Calibración Agricultura-OseMOSY'!$P$38+'[1]Calibración Agricultura-OseMOSY'!$P$299)</f>
        <v>3.0120757678027399</v>
      </c>
      <c r="AI50" s="112">
        <f>(1+'Políticas anunciadas - %'!AI30/100)*SUM('[1]Calibración Agricultura-OseMOSY'!$P$38+'[1]Calibración Agricultura-OseMOSY'!$P$299)</f>
        <v>3.0354251923593503</v>
      </c>
      <c r="AJ50" s="112">
        <f>(1+'Políticas anunciadas - %'!AJ30/100)*SUM('[1]Calibración Agricultura-OseMOSY'!$P$38+'[1]Calibración Agricultura-OseMOSY'!$P$299)</f>
        <v>3.0587746169159606</v>
      </c>
      <c r="AK50" s="112">
        <f>(1+'Políticas anunciadas - %'!AK30/100)*SUM('[1]Calibración Agricultura-OseMOSY'!$P$38+'[1]Calibración Agricultura-OseMOSY'!$P$299)</f>
        <v>3.082124041472571</v>
      </c>
      <c r="AL50" s="112">
        <f>(1+'Políticas anunciadas - %'!AL30/100)*SUM('[1]Calibración Agricultura-OseMOSY'!$P$38+'[1]Calibración Agricultura-OseMOSY'!$P$299)</f>
        <v>3.1054734660291814</v>
      </c>
      <c r="AM50" s="112">
        <f>(1+'Políticas anunciadas - %'!AM30/100)*SUM('[1]Calibración Agricultura-OseMOSY'!$P$38+'[1]Calibración Agricultura-OseMOSY'!$P$299)</f>
        <v>3.1288228905857918</v>
      </c>
      <c r="AN50" s="112">
        <f>(1+'Políticas anunciadas - %'!AN30/100)*SUM('[1]Calibración Agricultura-OseMOSY'!$P$38+'[1]Calibración Agricultura-OseMOSY'!$P$299)</f>
        <v>3.1521723151424021</v>
      </c>
      <c r="AO50" s="112">
        <f>(1+'Políticas anunciadas - %'!AO30/100)*SUM('[1]Calibración Agricultura-OseMOSY'!$P$38+'[1]Calibración Agricultura-OseMOSY'!$P$299)</f>
        <v>3.1755217396990121</v>
      </c>
      <c r="AP50" s="112">
        <f>(1+'Políticas anunciadas - %'!AP30/100)*SUM('[1]Calibración Agricultura-OseMOSY'!$P$38+'[1]Calibración Agricultura-OseMOSY'!$P$299)</f>
        <v>3.1988711642556229</v>
      </c>
      <c r="AQ50" s="112">
        <f>(1+'Políticas anunciadas - %'!AQ30/100)*SUM('[1]Calibración Agricultura-OseMOSY'!$P$38+'[1]Calibración Agricultura-OseMOSY'!$P$299)</f>
        <v>3.2222205888122328</v>
      </c>
      <c r="AR50" s="112">
        <f>(1+'Políticas anunciadas - %'!AR30/100)*SUM('[1]Calibración Agricultura-OseMOSY'!$P$38+'[1]Calibración Agricultura-OseMOSY'!$P$299)</f>
        <v>3.2455700133688437</v>
      </c>
      <c r="AS50" s="112">
        <f>(1+'Políticas anunciadas - %'!AS30/100)*SUM('[1]Calibración Agricultura-OseMOSY'!$P$38+'[1]Calibración Agricultura-OseMOSY'!$P$299)</f>
        <v>3.2689194379254536</v>
      </c>
      <c r="AT50" s="112">
        <f>(1+'Políticas anunciadas - %'!AT30/100)*SUM('[1]Calibración Agricultura-OseMOSY'!$P$38+'[1]Calibración Agricultura-OseMOSY'!$P$299)</f>
        <v>3.292268862482064</v>
      </c>
      <c r="AU50" s="112">
        <f>(1+'Políticas anunciadas - %'!AU30/100)*SUM('[1]Calibración Agricultura-OseMOSY'!$P$38+'[1]Calibración Agricultura-OseMOSY'!$P$299)</f>
        <v>3.3156182870386743</v>
      </c>
      <c r="AV50" s="112">
        <f>(1+'Políticas anunciadas - %'!AV30/100)*SUM('[1]Calibración Agricultura-OseMOSY'!$P$38+'[1]Calibración Agricultura-OseMOSY'!$P$299)</f>
        <v>3.3389677115952852</v>
      </c>
      <c r="AW50" s="112">
        <f>(1+'Políticas anunciadas - %'!AW30/100)*SUM('[1]Calibración Agricultura-OseMOSY'!$P$38+'[1]Calibración Agricultura-OseMOSY'!$P$299)</f>
        <v>3.3623171361518955</v>
      </c>
      <c r="AX50" s="112">
        <f>(1+'Políticas anunciadas - %'!AX30/100)*SUM('[1]Calibración Agricultura-OseMOSY'!$P$38+'[1]Calibración Agricultura-OseMOSY'!$P$299)</f>
        <v>3.3856665607085059</v>
      </c>
      <c r="AY50" s="112">
        <f>(1+'Políticas anunciadas - %'!AY30/100)*SUM('[1]Calibración Agricultura-OseMOSY'!$P$38+'[1]Calibración Agricultura-OseMOSY'!$P$299)</f>
        <v>3.4090159852651163</v>
      </c>
      <c r="AZ50" s="112">
        <f>(1+'Políticas anunciadas - %'!AZ30/100)*SUM('[1]Calibración Agricultura-OseMOSY'!$P$38+'[1]Calibración Agricultura-OseMOSY'!$P$299)</f>
        <v>3.4323654098217267</v>
      </c>
      <c r="BA50" s="112">
        <f>(1+'Políticas anunciadas - %'!BA30/100)*SUM('[1]Calibración Agricultura-OseMOSY'!$P$38+'[1]Calibración Agricultura-OseMOSY'!$P$299)</f>
        <v>3.455714834378337</v>
      </c>
      <c r="BB50" s="112">
        <f>(1+'Políticas anunciadas - %'!BB30/100)*SUM('[1]Calibración Agricultura-OseMOSY'!$P$38+'[1]Calibración Agricultura-OseMOSY'!$P$299)</f>
        <v>3.4790642589349474</v>
      </c>
      <c r="BC50" s="112"/>
    </row>
    <row r="51" spans="1:115" ht="14.45">
      <c r="A51" s="106" t="s">
        <v>66</v>
      </c>
      <c r="B51" s="106"/>
      <c r="C51" s="124" t="s">
        <v>181</v>
      </c>
      <c r="D51" s="340"/>
      <c r="E51" s="340"/>
      <c r="F51" s="112"/>
      <c r="G51" s="112"/>
      <c r="H51" s="112"/>
      <c r="I51" s="112"/>
      <c r="J51" s="112"/>
      <c r="K51" s="112"/>
      <c r="L51" s="112"/>
      <c r="M51" s="112"/>
      <c r="N51" s="112"/>
      <c r="O51" s="112"/>
      <c r="P51" s="112"/>
      <c r="Q51" s="112"/>
      <c r="R51" s="112"/>
      <c r="S51" s="112"/>
      <c r="T51" s="112"/>
      <c r="U51" s="112"/>
      <c r="V51" s="112"/>
      <c r="W51" s="112"/>
      <c r="X51" s="112"/>
      <c r="Y51" s="112"/>
      <c r="Z51" s="112"/>
      <c r="AA51" s="112"/>
      <c r="AB51" s="112"/>
      <c r="AC51" s="112"/>
      <c r="AD51" s="112"/>
      <c r="AE51" s="112"/>
      <c r="AF51" s="112"/>
      <c r="AG51" s="112"/>
      <c r="AH51" s="112"/>
      <c r="AI51" s="112"/>
      <c r="AJ51" s="112"/>
      <c r="AK51" s="112"/>
      <c r="AL51" s="112"/>
      <c r="AM51" s="112"/>
      <c r="AN51" s="112"/>
      <c r="AO51" s="112"/>
      <c r="AP51" s="112"/>
      <c r="AQ51" s="112"/>
      <c r="AR51" s="112"/>
      <c r="AS51" s="112"/>
      <c r="AT51" s="112"/>
      <c r="AU51" s="112"/>
      <c r="AV51" s="112"/>
      <c r="AW51" s="112"/>
      <c r="AX51" s="112"/>
      <c r="AY51" s="112"/>
      <c r="AZ51" s="112"/>
      <c r="BA51" s="112"/>
      <c r="BB51" s="112"/>
      <c r="BC51" s="112"/>
      <c r="BF51" s="343"/>
      <c r="BG51" s="130"/>
      <c r="DH51" s="99"/>
      <c r="DI51" s="99"/>
      <c r="DJ51" s="99"/>
      <c r="DK51" s="99"/>
    </row>
    <row r="52" spans="1:115" ht="14.45" customHeight="1">
      <c r="B52" s="368" t="s">
        <v>182</v>
      </c>
      <c r="C52" s="99" t="s">
        <v>79</v>
      </c>
      <c r="D52" s="366" t="s">
        <v>165</v>
      </c>
      <c r="E52" s="340"/>
      <c r="F52" s="112">
        <f>(1+'Políticas anunciadas - %'!F32/100)*'[1]Calibración Agricultura-OseMOSY'!Q210</f>
        <v>1.1448290703246862</v>
      </c>
      <c r="G52" s="112">
        <f>(1+'Políticas anunciadas - %'!G32/100)*'[1]Calibración Agricultura-OseMOSY'!R210</f>
        <v>1.3206029142168201</v>
      </c>
      <c r="H52" s="112">
        <f>(1+'Políticas anunciadas - %'!H32/100)*'[1]Calibración Agricultura-OseMOSY'!S210</f>
        <v>1.4960429663927954</v>
      </c>
      <c r="I52" s="112">
        <f>(1+'Políticas anunciadas - %'!I32/100)*'[1]Calibración Agricultura-OseMOSY'!T210</f>
        <v>1.654232263709571</v>
      </c>
      <c r="J52" s="112">
        <f>(1+'Políticas anunciadas - %'!J32/100)*'[1]Calibración Agricultura-OseMOSY'!U210</f>
        <v>1.7005641773461759</v>
      </c>
      <c r="K52" s="112">
        <f>(1+'Políticas anunciadas - %'!K32/100)*'[1]Calibración Agricultura-OseMOSY'!V210</f>
        <v>1.7473184971287545</v>
      </c>
      <c r="L52" s="112">
        <f>(1+'Políticas anunciadas - %'!L32/100)*'[1]Calibración Agricultura-OseMOSY'!W210</f>
        <v>1.7944956526514271</v>
      </c>
      <c r="M52" s="112">
        <f>(1+'Políticas anunciadas - %'!M32/100)*'[1]Calibración Agricultura-OseMOSY'!X210</f>
        <v>1.8420982349197734</v>
      </c>
      <c r="N52" s="112">
        <f>(1+'Políticas anunciadas - %'!N32/100)*'[1]Calibración Agricultura-OseMOSY'!Y210</f>
        <v>1.8901294460420244</v>
      </c>
      <c r="O52" s="112">
        <f>(1+'Políticas anunciadas - %'!O32/100)*'[1]Calibración Agricultura-OseMOSY'!Z210</f>
        <v>1.9385786957433933</v>
      </c>
      <c r="P52" s="112">
        <f>(1+'Políticas anunciadas - %'!P32/100)*'[1]Calibración Agricultura-OseMOSY'!AA210</f>
        <v>1.98747179565509</v>
      </c>
      <c r="Q52" s="112">
        <f>(1+'Políticas anunciadas - %'!Q32/100)*'[1]Calibración Agricultura-OseMOSY'!AB210</f>
        <v>2.0368008977842922</v>
      </c>
      <c r="R52" s="112">
        <f>(1+'Políticas anunciadas - %'!R32/100)*'[1]Calibración Agricultura-OseMOSY'!AC210</f>
        <v>2.0865680966585458</v>
      </c>
      <c r="S52" s="112">
        <f>(1+'Políticas anunciadas - %'!S32/100)*'[1]Calibración Agricultura-OseMOSY'!AD210</f>
        <v>2.1367762189085244</v>
      </c>
      <c r="T52" s="112">
        <f>(1+'Políticas anunciadas - %'!T32/100)*'[1]Calibración Agricultura-OseMOSY'!AE210</f>
        <v>2.1874278632207544</v>
      </c>
      <c r="U52" s="112">
        <f>(1+'Políticas anunciadas - %'!U32/100)*'[1]Calibración Agricultura-OseMOSY'!AF210</f>
        <v>2.2385284067956026</v>
      </c>
      <c r="V52" s="112">
        <f>(1+'Políticas anunciadas - %'!V32/100)*'[1]Calibración Agricultura-OseMOSY'!AG210</f>
        <v>2.290078752794225</v>
      </c>
      <c r="W52" s="112">
        <f>(1+'Políticas anunciadas - %'!W32/100)*'[1]Calibración Agricultura-OseMOSY'!AH210</f>
        <v>2.3420818296939681</v>
      </c>
      <c r="X52" s="112">
        <f>(1+'Políticas anunciadas - %'!X32/100)*'[1]Calibración Agricultura-OseMOSY'!AI210</f>
        <v>2.3945402796232105</v>
      </c>
      <c r="Y52" s="112">
        <f>(1+'Políticas anunciadas - %'!Y32/100)*'[1]Calibración Agricultura-OseMOSY'!AJ210</f>
        <v>2.447457260209621</v>
      </c>
      <c r="Z52" s="112">
        <f>(1+'Políticas anunciadas - %'!Z32/100)*'[1]Calibración Agricultura-OseMOSY'!AK210</f>
        <v>2.500835836579852</v>
      </c>
      <c r="AA52" s="112">
        <f>(1+'Políticas anunciadas - %'!AA32/100)*'[1]Calibración Agricultura-OseMOSY'!AL210</f>
        <v>2.5546782197385749</v>
      </c>
      <c r="AB52" s="112">
        <f>(1+'Políticas anunciadas - %'!AB32/100)*'[1]Calibración Agricultura-OseMOSY'!AM210</f>
        <v>2.6089879866955434</v>
      </c>
      <c r="AC52" s="112">
        <f>(1+'Políticas anunciadas - %'!AC32/100)*'[1]Calibración Agricultura-OseMOSY'!AN210</f>
        <v>2.6637675389831279</v>
      </c>
      <c r="AD52" s="112">
        <f>(1+'Políticas anunciadas - %'!AD32/100)*'[1]Calibración Agricultura-OseMOSY'!AO210</f>
        <v>2.7190203886529329</v>
      </c>
      <c r="AE52" s="112">
        <f>(1+'Políticas anunciadas - %'!AE32/100)*'[1]Calibración Agricultura-OseMOSY'!AP210</f>
        <v>2.7747488331949119</v>
      </c>
      <c r="AF52" s="112">
        <f>(1+'Políticas anunciadas - %'!AF32/100)*'[1]Calibración Agricultura-OseMOSY'!AQ210</f>
        <v>2.8309560646849312</v>
      </c>
      <c r="AG52" s="112">
        <f>(1+'Políticas anunciadas - %'!AG32/100)*'[1]Calibración Agricultura-OseMOSY'!AR210</f>
        <v>2.887645142275066</v>
      </c>
      <c r="AH52" s="112">
        <f>(1+'Políticas anunciadas - %'!AH32/100)*'[1]Calibración Agricultura-OseMOSY'!AS210</f>
        <v>2.9448190291818817</v>
      </c>
      <c r="AI52" s="112">
        <f>(1+'Políticas anunciadas - %'!AI32/100)*'[1]Calibración Agricultura-OseMOSY'!AT210</f>
        <v>3.0024809293988355</v>
      </c>
      <c r="AJ52" s="112">
        <f>(1+'Políticas anunciadas - %'!AJ32/100)*'[1]Calibración Agricultura-OseMOSY'!AU210</f>
        <v>3.0606335181241557</v>
      </c>
      <c r="AK52" s="112">
        <f>(1+'Políticas anunciadas - %'!AK32/100)*'[1]Calibración Agricultura-OseMOSY'!AV210</f>
        <v>3.1192799873347066</v>
      </c>
      <c r="AL52" s="112">
        <f>(1+'Políticas anunciadas - %'!AL32/100)*'[1]Calibración Agricultura-OseMOSY'!AW210</f>
        <v>3.1784234563332707</v>
      </c>
      <c r="AM52" s="112">
        <f>(1+'Políticas anunciadas - %'!AM32/100)*'[1]Calibración Agricultura-OseMOSY'!AX210</f>
        <v>3.2380669763580787</v>
      </c>
      <c r="AN52" s="112">
        <f>(1+'Políticas anunciadas - %'!AN32/100)*'[1]Calibración Agricultura-OseMOSY'!AY210</f>
        <v>3.2982136794544612</v>
      </c>
      <c r="AO52" s="112">
        <f>(1+'Políticas anunciadas - %'!AO32/100)*'[1]Calibración Agricultura-OseMOSY'!AZ210</f>
        <v>3.3588665890019347</v>
      </c>
      <c r="AP52" s="112">
        <f>(1+'Políticas anunciadas - %'!AP32/100)*'[1]Calibración Agricultura-OseMOSY'!BA210</f>
        <v>3.4200289120176159</v>
      </c>
      <c r="AQ52" s="112">
        <f>(1+'Políticas anunciadas - %'!AQ32/100)*'[1]Calibración Agricultura-OseMOSY'!BB210</f>
        <v>3.4817038074565159</v>
      </c>
      <c r="AR52" s="112">
        <f>(1+'Políticas anunciadas - %'!AR32/100)*'[1]Calibración Agricultura-OseMOSY'!BC210</f>
        <v>3.5438944454112002</v>
      </c>
      <c r="AS52" s="112">
        <f>(1+'Políticas anunciadas - %'!AS32/100)*'[1]Calibración Agricultura-OseMOSY'!BD210</f>
        <v>3.6066040150732124</v>
      </c>
      <c r="AT52" s="112">
        <f>(1+'Políticas anunciadas - %'!AT32/100)*'[1]Calibración Agricultura-OseMOSY'!BE210</f>
        <v>3.6698357361103331</v>
      </c>
      <c r="AU52" s="112">
        <f>(1+'Políticas anunciadas - %'!AU32/100)*'[1]Calibración Agricultura-OseMOSY'!BF210</f>
        <v>3.7335928449415792</v>
      </c>
      <c r="AV52" s="112">
        <f>(1+'Políticas anunciadas - %'!AV32/100)*'[1]Calibración Agricultura-OseMOSY'!BG210</f>
        <v>3.7978785959591663</v>
      </c>
      <c r="AW52" s="112">
        <f>(1+'Políticas anunciadas - %'!AW32/100)*'[1]Calibración Agricultura-OseMOSY'!BH210</f>
        <v>3.8626962576593331</v>
      </c>
      <c r="AX52" s="112">
        <f>(1+'Políticas anunciadas - %'!AX32/100)*'[1]Calibración Agricultura-OseMOSY'!BI210</f>
        <v>3.9280491224364495</v>
      </c>
      <c r="AY52" s="112">
        <f>(1+'Políticas anunciadas - %'!AY32/100)*'[1]Calibración Agricultura-OseMOSY'!BJ210</f>
        <v>3.9939405003678372</v>
      </c>
      <c r="AZ52" s="112">
        <f>(1+'Políticas anunciadas - %'!AZ32/100)*'[1]Calibración Agricultura-OseMOSY'!BK210</f>
        <v>4.0603737270202105</v>
      </c>
      <c r="BA52" s="112">
        <f>(1+'Políticas anunciadas - %'!BA32/100)*'[1]Calibración Agricultura-OseMOSY'!BL210</f>
        <v>4.1273521531499275</v>
      </c>
      <c r="BB52" s="112">
        <f>(1+'Políticas anunciadas - %'!BB32/100)*'[1]Calibración Agricultura-OseMOSY'!BM210</f>
        <v>4.1948791495124693</v>
      </c>
      <c r="BC52" s="112"/>
    </row>
    <row r="53" spans="1:115" ht="14.45">
      <c r="B53" s="368"/>
      <c r="C53" s="99" t="s">
        <v>80</v>
      </c>
      <c r="D53" s="366"/>
      <c r="E53" s="340"/>
      <c r="F53" s="112">
        <f>(1+'Políticas anunciadas - %'!F33/100)*'[1]Calibración Agricultura-OseMOSY'!Q211</f>
        <v>9.7623788598577385E-2</v>
      </c>
      <c r="G53" s="112">
        <f>(1+'Políticas anunciadas - %'!G33/100)*'[1]Calibración Agricultura-OseMOSY'!R211</f>
        <v>0.11913790943798612</v>
      </c>
      <c r="H53" s="112">
        <f>(1+'Políticas anunciadas - %'!H33/100)*'[1]Calibración Agricultura-OseMOSY'!S211</f>
        <v>9.2825290792627482E-2</v>
      </c>
      <c r="I53" s="112">
        <f>(1+'Políticas anunciadas - %'!I33/100)*'[1]Calibración Agricultura-OseMOSY'!T211</f>
        <v>0.10916475721058003</v>
      </c>
      <c r="J53" s="112">
        <f>(1+'Políticas anunciadas - %'!J33/100)*'[1]Calibración Agricultura-OseMOSY'!U211</f>
        <v>0.11593715922618458</v>
      </c>
      <c r="K53" s="112">
        <f>(1+'Políticas anunciadas - %'!K33/100)*'[1]Calibración Agricultura-OseMOSY'!V211</f>
        <v>0.12623154883328744</v>
      </c>
      <c r="L53" s="112">
        <f>(1+'Políticas anunciadas - %'!L33/100)*'[1]Calibración Agricultura-OseMOSY'!W211</f>
        <v>0.1357555242263763</v>
      </c>
      <c r="M53" s="112">
        <f>(1+'Políticas anunciadas - %'!M33/100)*'[1]Calibración Agricultura-OseMOSY'!X211</f>
        <v>0.1431424905213568</v>
      </c>
      <c r="N53" s="112">
        <f>(1+'Políticas anunciadas - %'!N33/100)*'[1]Calibración Agricultura-OseMOSY'!Y211</f>
        <v>0.15157127649309493</v>
      </c>
      <c r="O53" s="112">
        <f>(1+'Políticas anunciadas - %'!O33/100)*'[1]Calibración Agricultura-OseMOSY'!Z211</f>
        <v>0.16365088378401269</v>
      </c>
      <c r="P53" s="112">
        <f>(1+'Políticas anunciadas - %'!P33/100)*'[1]Calibración Agricultura-OseMOSY'!AA211</f>
        <v>0.1732480179284599</v>
      </c>
      <c r="Q53" s="112">
        <f>(1+'Políticas anunciadas - %'!Q33/100)*'[1]Calibración Agricultura-OseMOSY'!AB211</f>
        <v>0.18516560323052159</v>
      </c>
      <c r="R53" s="112">
        <f>(1+'Políticas anunciadas - %'!R33/100)*'[1]Calibración Agricultura-OseMOSY'!AC211</f>
        <v>0.19514404834968443</v>
      </c>
      <c r="S53" s="112">
        <f>(1+'Políticas anunciadas - %'!S33/100)*'[1]Calibración Agricultura-OseMOSY'!AD211</f>
        <v>0.20549664820323565</v>
      </c>
      <c r="T53" s="112">
        <f>(1+'Políticas anunciadas - %'!T33/100)*'[1]Calibración Agricultura-OseMOSY'!AE211</f>
        <v>0.21258811271523614</v>
      </c>
      <c r="U53" s="112">
        <f>(1+'Políticas anunciadas - %'!U33/100)*'[1]Calibración Agricultura-OseMOSY'!AF211</f>
        <v>0.22043610337794209</v>
      </c>
      <c r="V53" s="112">
        <f>(1+'Políticas anunciadas - %'!V33/100)*'[1]Calibración Agricultura-OseMOSY'!AG211</f>
        <v>0.23053717766953702</v>
      </c>
      <c r="W53" s="112">
        <f>(1+'Políticas anunciadas - %'!W33/100)*'[1]Calibración Agricultura-OseMOSY'!AH211</f>
        <v>0.23693141392895378</v>
      </c>
      <c r="X53" s="112">
        <f>(1+'Políticas anunciadas - %'!X33/100)*'[1]Calibración Agricultura-OseMOSY'!AI211</f>
        <v>0.24329555088263993</v>
      </c>
      <c r="Y53" s="112">
        <f>(1+'Políticas anunciadas - %'!Y33/100)*'[1]Calibración Agricultura-OseMOSY'!AJ211</f>
        <v>0.25073150805707761</v>
      </c>
      <c r="Z53" s="112">
        <f>(1+'Políticas anunciadas - %'!Z33/100)*'[1]Calibración Agricultura-OseMOSY'!AK211</f>
        <v>0.25852073735036923</v>
      </c>
      <c r="AA53" s="112">
        <f>(1+'Políticas anunciadas - %'!AA33/100)*'[1]Calibración Agricultura-OseMOSY'!AL211</f>
        <v>0.26548799474342366</v>
      </c>
      <c r="AB53" s="112">
        <f>(1+'Políticas anunciadas - %'!AB33/100)*'[1]Calibración Agricultura-OseMOSY'!AM211</f>
        <v>0.27385028727405819</v>
      </c>
      <c r="AC53" s="112">
        <f>(1+'Políticas anunciadas - %'!AC33/100)*'[1]Calibración Agricultura-OseMOSY'!AN211</f>
        <v>0.2813789782666728</v>
      </c>
      <c r="AD53" s="112">
        <f>(1+'Políticas anunciadas - %'!AD33/100)*'[1]Calibración Agricultura-OseMOSY'!AO211</f>
        <v>0.2897905145921662</v>
      </c>
      <c r="AE53" s="112">
        <f>(1+'Políticas anunciadas - %'!AE33/100)*'[1]Calibración Agricultura-OseMOSY'!AP211</f>
        <v>0.29734980380537024</v>
      </c>
      <c r="AF53" s="112">
        <f>(1+'Políticas anunciadas - %'!AF33/100)*'[1]Calibración Agricultura-OseMOSY'!AQ211</f>
        <v>0.30510489945356584</v>
      </c>
      <c r="AG53" s="112">
        <f>(1+'Políticas anunciadas - %'!AG33/100)*'[1]Calibración Agricultura-OseMOSY'!AR211</f>
        <v>0.31318605448315079</v>
      </c>
      <c r="AH53" s="112">
        <f>(1+'Políticas anunciadas - %'!AH33/100)*'[1]Calibración Agricultura-OseMOSY'!AS211</f>
        <v>0.32139844292761499</v>
      </c>
      <c r="AI53" s="112">
        <f>(1+'Políticas anunciadas - %'!AI33/100)*'[1]Calibración Agricultura-OseMOSY'!AT211</f>
        <v>0.33044143084012101</v>
      </c>
      <c r="AJ53" s="112">
        <f>(1+'Políticas anunciadas - %'!AJ33/100)*'[1]Calibración Agricultura-OseMOSY'!AU211</f>
        <v>0.3389486830919391</v>
      </c>
      <c r="AK53" s="112">
        <f>(1+'Políticas anunciadas - %'!AK33/100)*'[1]Calibración Agricultura-OseMOSY'!AV211</f>
        <v>0.34751592253629343</v>
      </c>
      <c r="AL53" s="112">
        <f>(1+'Políticas anunciadas - %'!AL33/100)*'[1]Calibración Agricultura-OseMOSY'!AW211</f>
        <v>0.35641900208782301</v>
      </c>
      <c r="AM53" s="112">
        <f>(1+'Políticas anunciadas - %'!AM33/100)*'[1]Calibración Agricultura-OseMOSY'!AX211</f>
        <v>0.36549912465353473</v>
      </c>
      <c r="AN53" s="112">
        <f>(1+'Políticas anunciadas - %'!AN33/100)*'[1]Calibración Agricultura-OseMOSY'!AY211</f>
        <v>0.37485106171837101</v>
      </c>
      <c r="AO53" s="112">
        <f>(1+'Políticas anunciadas - %'!AO33/100)*'[1]Calibración Agricultura-OseMOSY'!AZ211</f>
        <v>0.38408372895679393</v>
      </c>
      <c r="AP53" s="112">
        <f>(1+'Políticas anunciadas - %'!AP33/100)*'[1]Calibración Agricultura-OseMOSY'!BA211</f>
        <v>0.39346361913647288</v>
      </c>
      <c r="AQ53" s="112">
        <f>(1+'Políticas anunciadas - %'!AQ33/100)*'[1]Calibración Agricultura-OseMOSY'!BB211</f>
        <v>0.40299396588423259</v>
      </c>
      <c r="AR53" s="112">
        <f>(1+'Políticas anunciadas - %'!AR33/100)*'[1]Calibración Agricultura-OseMOSY'!BC211</f>
        <v>0.41265338859381789</v>
      </c>
      <c r="AS53" s="112">
        <f>(1+'Políticas anunciadas - %'!AS33/100)*'[1]Calibración Agricultura-OseMOSY'!BD211</f>
        <v>0.42242024794125621</v>
      </c>
      <c r="AT53" s="112">
        <f>(1+'Políticas anunciadas - %'!AT33/100)*'[1]Calibración Agricultura-OseMOSY'!BE211</f>
        <v>0.43230541259233535</v>
      </c>
      <c r="AU53" s="112">
        <f>(1+'Políticas anunciadas - %'!AU33/100)*'[1]Calibración Agricultura-OseMOSY'!BF211</f>
        <v>0.44231241595137211</v>
      </c>
      <c r="AV53" s="112">
        <f>(1+'Políticas anunciadas - %'!AV33/100)*'[1]Calibración Agricultura-OseMOSY'!BG211</f>
        <v>0.45244268245431735</v>
      </c>
      <c r="AW53" s="112">
        <f>(1+'Políticas anunciadas - %'!AW33/100)*'[1]Calibración Agricultura-OseMOSY'!BH211</f>
        <v>0.46267760059682944</v>
      </c>
      <c r="AX53" s="112">
        <f>(1+'Políticas anunciadas - %'!AX33/100)*'[1]Calibración Agricultura-OseMOSY'!BI211</f>
        <v>0.47301702294996223</v>
      </c>
      <c r="AY53" s="112">
        <f>(1+'Políticas anunciadas - %'!AY33/100)*'[1]Calibración Agricultura-OseMOSY'!BJ211</f>
        <v>0.48345192115633751</v>
      </c>
      <c r="AZ53" s="112">
        <f>(1+'Políticas anunciadas - %'!AZ33/100)*'[1]Calibración Agricultura-OseMOSY'!BK211</f>
        <v>0.49399592879867527</v>
      </c>
      <c r="BA53" s="112">
        <f>(1+'Políticas anunciadas - %'!BA33/100)*'[1]Calibración Agricultura-OseMOSY'!BL211</f>
        <v>0.50464207651716542</v>
      </c>
      <c r="BB53" s="112">
        <f>(1+'Políticas anunciadas - %'!BB33/100)*'[1]Calibración Agricultura-OseMOSY'!BM211</f>
        <v>0.51538449709665035</v>
      </c>
      <c r="BC53" s="112"/>
    </row>
    <row r="54" spans="1:115" ht="14.45">
      <c r="B54" s="368"/>
      <c r="C54" s="99" t="s">
        <v>81</v>
      </c>
      <c r="D54" s="366"/>
      <c r="E54" s="340"/>
      <c r="F54" s="112">
        <f>(1+'Políticas anunciadas - %'!F34/100)*'[1]Calibración Agricultura-OseMOSY'!Q212</f>
        <v>1.1778343817999821E-2</v>
      </c>
      <c r="G54" s="112">
        <f>(1+'Políticas anunciadas - %'!G34/100)*'[1]Calibración Agricultura-OseMOSY'!R212</f>
        <v>1.2304249991227256E-2</v>
      </c>
      <c r="H54" s="112">
        <f>(1+'Políticas anunciadas - %'!H34/100)*'[1]Calibración Agricultura-OseMOSY'!S212</f>
        <v>1.2365143590247043E-2</v>
      </c>
      <c r="I54" s="112">
        <f>(1+'Políticas anunciadas - %'!I34/100)*'[1]Calibración Agricultura-OseMOSY'!T212</f>
        <v>1.4546316026403711E-2</v>
      </c>
      <c r="J54" s="112">
        <f>(1+'Políticas anunciadas - %'!J34/100)*'[1]Calibración Agricultura-OseMOSY'!U212</f>
        <v>1.5363335004675249E-2</v>
      </c>
      <c r="K54" s="112">
        <f>(1+'Políticas anunciadas - %'!K34/100)*'[1]Calibración Agricultura-OseMOSY'!V212</f>
        <v>1.7675552029416033E-2</v>
      </c>
      <c r="L54" s="112">
        <f>(1+'Políticas anunciadas - %'!L34/100)*'[1]Calibración Agricultura-OseMOSY'!W212</f>
        <v>1.9951660471739616E-2</v>
      </c>
      <c r="M54" s="112">
        <f>(1+'Políticas anunciadas - %'!M34/100)*'[1]Calibración Agricultura-OseMOSY'!X212</f>
        <v>2.2224923907597813E-2</v>
      </c>
      <c r="N54" s="112">
        <f>(1+'Políticas anunciadas - %'!N34/100)*'[1]Calibración Agricultura-OseMOSY'!Y212</f>
        <v>2.6382874999353375E-2</v>
      </c>
      <c r="O54" s="112">
        <f>(1+'Políticas anunciadas - %'!O34/100)*'[1]Calibración Agricultura-OseMOSY'!Z212</f>
        <v>2.5570348442078901E-2</v>
      </c>
      <c r="P54" s="112">
        <f>(1+'Políticas anunciadas - %'!P34/100)*'[1]Calibración Agricultura-OseMOSY'!AA212</f>
        <v>2.9179907651606808E-2</v>
      </c>
      <c r="Q54" s="112">
        <f>(1+'Políticas anunciadas - %'!Q34/100)*'[1]Calibración Agricultura-OseMOSY'!AB212</f>
        <v>3.3000946493619968E-2</v>
      </c>
      <c r="R54" s="112">
        <f>(1+'Políticas anunciadas - %'!R34/100)*'[1]Calibración Agricultura-OseMOSY'!AC212</f>
        <v>3.6811194023343444E-2</v>
      </c>
      <c r="S54" s="112">
        <f>(1+'Políticas anunciadas - %'!S34/100)*'[1]Calibración Agricultura-OseMOSY'!AD212</f>
        <v>4.0504079847677552E-2</v>
      </c>
      <c r="T54" s="112">
        <f>(1+'Políticas anunciadas - %'!T34/100)*'[1]Calibración Agricultura-OseMOSY'!AE212</f>
        <v>4.3894242735149906E-2</v>
      </c>
      <c r="U54" s="112">
        <f>(1+'Políticas anunciadas - %'!U34/100)*'[1]Calibración Agricultura-OseMOSY'!AF212</f>
        <v>4.890545282067172E-2</v>
      </c>
      <c r="V54" s="112">
        <f>(1+'Políticas anunciadas - %'!V34/100)*'[1]Calibración Agricultura-OseMOSY'!AG212</f>
        <v>5.4290576732569679E-2</v>
      </c>
      <c r="W54" s="112">
        <f>(1+'Políticas anunciadas - %'!W34/100)*'[1]Calibración Agricultura-OseMOSY'!AH212</f>
        <v>6.0003972689640021E-2</v>
      </c>
      <c r="X54" s="112">
        <f>(1+'Políticas anunciadas - %'!X34/100)*'[1]Calibración Agricultura-OseMOSY'!AI212</f>
        <v>6.6023158405440041E-2</v>
      </c>
      <c r="Y54" s="112">
        <f>(1+'Políticas anunciadas - %'!Y34/100)*'[1]Calibración Agricultura-OseMOSY'!AJ212</f>
        <v>7.2692139466646849E-2</v>
      </c>
      <c r="Z54" s="112">
        <f>(1+'Políticas anunciadas - %'!Z34/100)*'[1]Calibración Agricultura-OseMOSY'!AK212</f>
        <v>8.029949573371338E-2</v>
      </c>
      <c r="AA54" s="112">
        <f>(1+'Políticas anunciadas - %'!AA34/100)*'[1]Calibración Agricultura-OseMOSY'!AL212</f>
        <v>8.816045832846886E-2</v>
      </c>
      <c r="AB54" s="112">
        <f>(1+'Políticas anunciadas - %'!AB34/100)*'[1]Calibración Agricultura-OseMOSY'!AM212</f>
        <v>9.713674114718393E-2</v>
      </c>
      <c r="AC54" s="112">
        <f>(1+'Políticas anunciadas - %'!AC34/100)*'[1]Calibración Agricultura-OseMOSY'!AN212</f>
        <v>0.1066585309265977</v>
      </c>
      <c r="AD54" s="112">
        <f>(1+'Políticas anunciadas - %'!AD34/100)*'[1]Calibración Agricultura-OseMOSY'!AO212</f>
        <v>0.11762474983900711</v>
      </c>
      <c r="AE54" s="112">
        <f>(1+'Políticas anunciadas - %'!AE34/100)*'[1]Calibración Agricultura-OseMOSY'!AP212</f>
        <v>0.12920514732790805</v>
      </c>
      <c r="AF54" s="112">
        <f>(1+'Políticas anunciadas - %'!AF34/100)*'[1]Calibración Agricultura-OseMOSY'!AQ212</f>
        <v>0.14180862909593914</v>
      </c>
      <c r="AG54" s="112">
        <f>(1+'Políticas anunciadas - %'!AG34/100)*'[1]Calibración Agricultura-OseMOSY'!AR212</f>
        <v>0.15567298469515453</v>
      </c>
      <c r="AH54" s="112">
        <f>(1+'Políticas anunciadas - %'!AH34/100)*'[1]Calibración Agricultura-OseMOSY'!AS212</f>
        <v>0.17085956101617883</v>
      </c>
      <c r="AI54" s="112">
        <f>(1+'Políticas anunciadas - %'!AI34/100)*'[1]Calibración Agricultura-OseMOSY'!AT212</f>
        <v>0.18421051252009249</v>
      </c>
      <c r="AJ54" s="112">
        <f>(1+'Políticas anunciadas - %'!AJ34/100)*'[1]Calibración Agricultura-OseMOSY'!AU212</f>
        <v>0.19859163288874024</v>
      </c>
      <c r="AK54" s="112">
        <f>(1+'Políticas anunciadas - %'!AK34/100)*'[1]Calibración Agricultura-OseMOSY'!AV212</f>
        <v>0.21408351994890379</v>
      </c>
      <c r="AL54" s="112">
        <f>(1+'Políticas anunciadas - %'!AL34/100)*'[1]Calibración Agricultura-OseMOSY'!AW212</f>
        <v>0.23077393271517024</v>
      </c>
      <c r="AM54" s="112">
        <f>(1+'Políticas anunciadas - %'!AM34/100)*'[1]Calibración Agricultura-OseMOSY'!AX212</f>
        <v>0.24875367347651789</v>
      </c>
      <c r="AN54" s="112">
        <f>(1+'Políticas anunciadas - %'!AN34/100)*'[1]Calibración Agricultura-OseMOSY'!AY212</f>
        <v>0.26812095797611341</v>
      </c>
      <c r="AO54" s="112">
        <f>(1+'Políticas anunciadas - %'!AO34/100)*'[1]Calibración Agricultura-OseMOSY'!AZ212</f>
        <v>0.28898111274677935</v>
      </c>
      <c r="AP54" s="112">
        <f>(1+'Políticas anunciadas - %'!AP34/100)*'[1]Calibración Agricultura-OseMOSY'!BA212</f>
        <v>0.31144878373228557</v>
      </c>
      <c r="AQ54" s="112">
        <f>(1+'Políticas anunciadas - %'!AQ34/100)*'[1]Calibración Agricultura-OseMOSY'!BB212</f>
        <v>0.33564700233104289</v>
      </c>
      <c r="AR54" s="112">
        <f>(1+'Políticas anunciadas - %'!AR34/100)*'[1]Calibración Agricultura-OseMOSY'!BC212</f>
        <v>0.36170817640069314</v>
      </c>
      <c r="AS54" s="112">
        <f>(1+'Políticas anunciadas - %'!AS34/100)*'[1]Calibración Agricultura-OseMOSY'!BD212</f>
        <v>0.38977471031290845</v>
      </c>
      <c r="AT54" s="112">
        <f>(1+'Políticas anunciadas - %'!AT34/100)*'[1]Calibración Agricultura-OseMOSY'!BE212</f>
        <v>0.41999952070467805</v>
      </c>
      <c r="AU54" s="112">
        <f>(1+'Políticas anunciadas - %'!AU34/100)*'[1]Calibración Agricultura-OseMOSY'!BF212</f>
        <v>0.45254719788725417</v>
      </c>
      <c r="AV54" s="112">
        <f>(1+'Políticas anunciadas - %'!AV34/100)*'[1]Calibración Agricultura-OseMOSY'!BG212</f>
        <v>0.48759489994185923</v>
      </c>
      <c r="AW54" s="112">
        <f>(1+'Políticas anunciadas - %'!AW34/100)*'[1]Calibración Agricultura-OseMOSY'!BH212</f>
        <v>0.52533320385688709</v>
      </c>
      <c r="AX54" s="112">
        <f>(1+'Políticas anunciadas - %'!AX34/100)*'[1]Calibración Agricultura-OseMOSY'!BI212</f>
        <v>0.56596716099235356</v>
      </c>
      <c r="AY54" s="112">
        <f>(1+'Políticas anunciadas - %'!AY34/100)*'[1]Calibración Agricultura-OseMOSY'!BJ212</f>
        <v>0.60971731355204428</v>
      </c>
      <c r="AZ54" s="112">
        <f>(1+'Políticas anunciadas - %'!AZ34/100)*'[1]Calibración Agricultura-OseMOSY'!BK212</f>
        <v>0.65682089878978178</v>
      </c>
      <c r="BA54" s="112">
        <f>(1+'Políticas anunciadas - %'!BA34/100)*'[1]Calibración Agricultura-OseMOSY'!BL212</f>
        <v>0.70753303362966369</v>
      </c>
      <c r="BB54" s="112">
        <f>(1+'Políticas anunciadas - %'!BB34/100)*'[1]Calibración Agricultura-OseMOSY'!BM212</f>
        <v>0.76212815324948557</v>
      </c>
      <c r="BC54" s="112"/>
    </row>
    <row r="55" spans="1:115" ht="14.45">
      <c r="B55" s="368"/>
      <c r="C55" s="99" t="s">
        <v>82</v>
      </c>
      <c r="D55" s="366"/>
      <c r="E55" s="340"/>
      <c r="F55" s="112">
        <f>(1+'Políticas anunciadas - %'!F35/100)*'[1]Calibración Agricultura-OseMOSY'!Q213</f>
        <v>12.040764876720949</v>
      </c>
      <c r="G55" s="112">
        <f>(1+'Políticas anunciadas - %'!G35/100)*'[1]Calibración Agricultura-OseMOSY'!R213</f>
        <v>12.445513377230093</v>
      </c>
      <c r="H55" s="112">
        <f>(1+'Políticas anunciadas - %'!H35/100)*'[1]Calibración Agricultura-OseMOSY'!S213</f>
        <v>12.848326699330741</v>
      </c>
      <c r="I55" s="112">
        <f>(1+'Políticas anunciadas - %'!I35/100)*'[1]Calibración Agricultura-OseMOSY'!T213</f>
        <v>13.235402893345368</v>
      </c>
      <c r="J55" s="112">
        <f>(1+'Políticas anunciadas - %'!J35/100)*'[1]Calibración Agricultura-OseMOSY'!U213</f>
        <v>13.573981713065594</v>
      </c>
      <c r="K55" s="112">
        <f>(1+'Políticas anunciadas - %'!K35/100)*'[1]Calibración Agricultura-OseMOSY'!V213</f>
        <v>13.607464367246434</v>
      </c>
      <c r="L55" s="112">
        <f>(1+'Políticas anunciadas - %'!L35/100)*'[1]Calibración Agricultura-OseMOSY'!W213</f>
        <v>13.640946890573517</v>
      </c>
      <c r="M55" s="112">
        <f>(1+'Políticas anunciadas - %'!M35/100)*'[1]Calibración Agricultura-OseMOSY'!X213</f>
        <v>13.674429283259744</v>
      </c>
      <c r="N55" s="112">
        <f>(1+'Políticas anunciadas - %'!N35/100)*'[1]Calibración Agricultura-OseMOSY'!Y213</f>
        <v>13.707911545517744</v>
      </c>
      <c r="O55" s="112">
        <f>(1+'Políticas anunciadas - %'!O35/100)*'[1]Calibración Agricultura-OseMOSY'!Z213</f>
        <v>13.74139367755984</v>
      </c>
      <c r="P55" s="112">
        <f>(1+'Políticas anunciadas - %'!P35/100)*'[1]Calibración Agricultura-OseMOSY'!AA213</f>
        <v>13.774875679598065</v>
      </c>
      <c r="Q55" s="112">
        <f>(1+'Políticas anunciadas - %'!Q35/100)*'[1]Calibración Agricultura-OseMOSY'!AB213</f>
        <v>13.80835755184415</v>
      </c>
      <c r="R55" s="112">
        <f>(1+'Políticas anunciadas - %'!R35/100)*'[1]Calibración Agricultura-OseMOSY'!AC213</f>
        <v>13.841839294509544</v>
      </c>
      <c r="S55" s="112">
        <f>(1+'Políticas anunciadas - %'!S35/100)*'[1]Calibración Agricultura-OseMOSY'!AD213</f>
        <v>13.875320907805394</v>
      </c>
      <c r="T55" s="112">
        <f>(1+'Políticas anunciadas - %'!T35/100)*'[1]Calibración Agricultura-OseMOSY'!AE213</f>
        <v>13.90880239194256</v>
      </c>
      <c r="U55" s="112">
        <f>(1+'Políticas anunciadas - %'!U35/100)*'[1]Calibración Agricultura-OseMOSY'!AF213</f>
        <v>13.942283747131606</v>
      </c>
      <c r="V55" s="112">
        <f>(1+'Políticas anunciadas - %'!V35/100)*'[1]Calibración Agricultura-OseMOSY'!AG213</f>
        <v>13.975764973582805</v>
      </c>
      <c r="W55" s="112">
        <f>(1+'Políticas anunciadas - %'!W35/100)*'[1]Calibración Agricultura-OseMOSY'!AH213</f>
        <v>14.009246071506141</v>
      </c>
      <c r="X55" s="112">
        <f>(1+'Políticas anunciadas - %'!X35/100)*'[1]Calibración Agricultura-OseMOSY'!AI213</f>
        <v>14.042727041111302</v>
      </c>
      <c r="Y55" s="112">
        <f>(1+'Políticas anunciadas - %'!Y35/100)*'[1]Calibración Agricultura-OseMOSY'!AJ213</f>
        <v>14.076207882607692</v>
      </c>
      <c r="Z55" s="112">
        <f>(1+'Políticas anunciadas - %'!Z35/100)*'[1]Calibración Agricultura-OseMOSY'!AK213</f>
        <v>14.109688596204412</v>
      </c>
      <c r="AA55" s="112">
        <f>(1+'Políticas anunciadas - %'!AA35/100)*'[1]Calibración Agricultura-OseMOSY'!AL213</f>
        <v>14.143169182110286</v>
      </c>
      <c r="AB55" s="112">
        <f>(1+'Políticas anunciadas - %'!AB35/100)*'[1]Calibración Agricultura-OseMOSY'!AM213</f>
        <v>14.176649640533849</v>
      </c>
      <c r="AC55" s="112">
        <f>(1+'Políticas anunciadas - %'!AC35/100)*'[1]Calibración Agricultura-OseMOSY'!AN213</f>
        <v>14.21012997168333</v>
      </c>
      <c r="AD55" s="112">
        <f>(1+'Políticas anunciadas - %'!AD35/100)*'[1]Calibración Agricultura-OseMOSY'!AO213</f>
        <v>14.243610175766687</v>
      </c>
      <c r="AE55" s="112">
        <f>(1+'Políticas anunciadas - %'!AE35/100)*'[1]Calibración Agricultura-OseMOSY'!AP213</f>
        <v>14.277090252991577</v>
      </c>
      <c r="AF55" s="112">
        <f>(1+'Políticas anunciadas - %'!AF35/100)*'[1]Calibración Agricultura-OseMOSY'!AQ213</f>
        <v>14.310570203565382</v>
      </c>
      <c r="AG55" s="112">
        <f>(1+'Políticas anunciadas - %'!AG35/100)*'[1]Calibración Agricultura-OseMOSY'!AR213</f>
        <v>14.344050027695186</v>
      </c>
      <c r="AH55" s="112">
        <f>(1+'Políticas anunciadas - %'!AH35/100)*'[1]Calibración Agricultura-OseMOSY'!AS213</f>
        <v>14.377529725587781</v>
      </c>
      <c r="AI55" s="112">
        <f>(1+'Políticas anunciadas - %'!AI35/100)*'[1]Calibración Agricultura-OseMOSY'!AT213</f>
        <v>14.411009297449686</v>
      </c>
      <c r="AJ55" s="112">
        <f>(1+'Políticas anunciadas - %'!AJ35/100)*'[1]Calibración Agricultura-OseMOSY'!AU213</f>
        <v>14.444488743487121</v>
      </c>
      <c r="AK55" s="112">
        <f>(1+'Políticas anunciadas - %'!AK35/100)*'[1]Calibración Agricultura-OseMOSY'!AV213</f>
        <v>14.47796806390603</v>
      </c>
      <c r="AL55" s="112">
        <f>(1+'Políticas anunciadas - %'!AL35/100)*'[1]Calibración Agricultura-OseMOSY'!AW213</f>
        <v>14.511447258912058</v>
      </c>
      <c r="AM55" s="112">
        <f>(1+'Políticas anunciadas - %'!AM35/100)*'[1]Calibración Agricultura-OseMOSY'!AX213</f>
        <v>14.544926328710574</v>
      </c>
      <c r="AN55" s="112">
        <f>(1+'Políticas anunciadas - %'!AN35/100)*'[1]Calibración Agricultura-OseMOSY'!AY213</f>
        <v>14.578405273506661</v>
      </c>
      <c r="AO55" s="112">
        <f>(1+'Políticas anunciadas - %'!AO35/100)*'[1]Calibración Agricultura-OseMOSY'!AZ213</f>
        <v>14.61188409350512</v>
      </c>
      <c r="AP55" s="112">
        <f>(1+'Políticas anunciadas - %'!AP35/100)*'[1]Calibración Agricultura-OseMOSY'!BA213</f>
        <v>14.645362788910452</v>
      </c>
      <c r="AQ55" s="112">
        <f>(1+'Políticas anunciadas - %'!AQ35/100)*'[1]Calibración Agricultura-OseMOSY'!BB213</f>
        <v>14.67884135992689</v>
      </c>
      <c r="AR55" s="112">
        <f>(1+'Políticas anunciadas - %'!AR35/100)*'[1]Calibración Agricultura-OseMOSY'!BC213</f>
        <v>14.71231980675838</v>
      </c>
      <c r="AS55" s="112">
        <f>(1+'Políticas anunciadas - %'!AS35/100)*'[1]Calibración Agricultura-OseMOSY'!BD213</f>
        <v>14.745798129608579</v>
      </c>
      <c r="AT55" s="112">
        <f>(1+'Políticas anunciadas - %'!AT35/100)*'[1]Calibración Agricultura-OseMOSY'!BE213</f>
        <v>14.779276328680863</v>
      </c>
      <c r="AU55" s="112">
        <f>(1+'Políticas anunciadas - %'!AU35/100)*'[1]Calibración Agricultura-OseMOSY'!BF213</f>
        <v>14.812754404178328</v>
      </c>
      <c r="AV55" s="112">
        <f>(1+'Políticas anunciadas - %'!AV35/100)*'[1]Calibración Agricultura-OseMOSY'!BG213</f>
        <v>14.846232356303787</v>
      </c>
      <c r="AW55" s="112">
        <f>(1+'Políticas anunciadas - %'!AW35/100)*'[1]Calibración Agricultura-OseMOSY'!BH213</f>
        <v>14.879710185259771</v>
      </c>
      <c r="AX55" s="112">
        <f>(1+'Políticas anunciadas - %'!AX35/100)*'[1]Calibración Agricultura-OseMOSY'!BI213</f>
        <v>14.913187891248521</v>
      </c>
      <c r="AY55" s="112">
        <f>(1+'Políticas anunciadas - %'!AY35/100)*'[1]Calibración Agricultura-OseMOSY'!BJ213</f>
        <v>14.946665474472008</v>
      </c>
      <c r="AZ55" s="112">
        <f>(1+'Políticas anunciadas - %'!AZ35/100)*'[1]Calibración Agricultura-OseMOSY'!BK213</f>
        <v>14.980142935131921</v>
      </c>
      <c r="BA55" s="112">
        <f>(1+'Políticas anunciadas - %'!BA35/100)*'[1]Calibración Agricultura-OseMOSY'!BL213</f>
        <v>15.013620273429664</v>
      </c>
      <c r="BB55" s="112">
        <f>(1+'Políticas anunciadas - %'!BB35/100)*'[1]Calibración Agricultura-OseMOSY'!BM213</f>
        <v>15.047097489566356</v>
      </c>
      <c r="BC55" s="112"/>
    </row>
    <row r="56" spans="1:115" ht="14.45">
      <c r="B56" s="368"/>
      <c r="C56" s="99" t="s">
        <v>83</v>
      </c>
      <c r="D56" s="366"/>
      <c r="E56" s="340"/>
      <c r="F56" s="112">
        <f>(1+'Políticas anunciadas - %'!F36/100)*'[1]Calibración Agricultura-OseMOSY'!Q214</f>
        <v>1.980343199460276</v>
      </c>
      <c r="G56" s="112">
        <f>(1+'Políticas anunciadas - %'!G36/100)*'[1]Calibración Agricultura-OseMOSY'!R214</f>
        <v>2.060538938024469</v>
      </c>
      <c r="H56" s="112">
        <f>(1+'Políticas anunciadas - %'!H36/100)*'[1]Calibración Agricultura-OseMOSY'!S214</f>
        <v>2.1434285191603721</v>
      </c>
      <c r="I56" s="112">
        <f>(1+'Políticas anunciadas - %'!I36/100)*'[1]Calibración Agricultura-OseMOSY'!T214</f>
        <v>2.2321629333825697</v>
      </c>
      <c r="J56" s="112">
        <f>(1+'Políticas anunciadas - %'!J36/100)*'[1]Calibración Agricultura-OseMOSY'!U214</f>
        <v>2.3111524146976352</v>
      </c>
      <c r="K56" s="112">
        <f>(1+'Políticas anunciadas - %'!K36/100)*'[1]Calibración Agricultura-OseMOSY'!V214</f>
        <v>2.4185409334233068</v>
      </c>
      <c r="L56" s="112">
        <f>(1+'Políticas anunciadas - %'!L36/100)*'[1]Calibración Agricultura-OseMOSY'!W214</f>
        <v>2.5216907628158451</v>
      </c>
      <c r="M56" s="112">
        <f>(1+'Políticas anunciadas - %'!M36/100)*'[1]Calibración Agricultura-OseMOSY'!X214</f>
        <v>2.612192045812352</v>
      </c>
      <c r="N56" s="112">
        <f>(1+'Políticas anunciadas - %'!N36/100)*'[1]Calibración Agricultura-OseMOSY'!Y214</f>
        <v>2.7108259463975672</v>
      </c>
      <c r="O56" s="112">
        <f>(1+'Políticas anunciadas - %'!O36/100)*'[1]Calibración Agricultura-OseMOSY'!Z214</f>
        <v>2.7985097051410746</v>
      </c>
      <c r="P56" s="112">
        <f>(1+'Políticas anunciadas - %'!P36/100)*'[1]Calibración Agricultura-OseMOSY'!AA214</f>
        <v>2.8986840157291889</v>
      </c>
      <c r="Q56" s="112">
        <f>(1+'Políticas anunciadas - %'!Q36/100)*'[1]Calibración Agricultura-OseMOSY'!AB214</f>
        <v>3.0128610155582765</v>
      </c>
      <c r="R56" s="112">
        <f>(1+'Políticas anunciadas - %'!R36/100)*'[1]Calibración Agricultura-OseMOSY'!AC214</f>
        <v>3.1134778990880743</v>
      </c>
      <c r="S56" s="112">
        <f>(1+'Políticas anunciadas - %'!S36/100)*'[1]Calibración Agricultura-OseMOSY'!AD214</f>
        <v>3.2147660407257943</v>
      </c>
      <c r="T56" s="112">
        <f>(1+'Políticas anunciadas - %'!T36/100)*'[1]Calibración Agricultura-OseMOSY'!AE214</f>
        <v>3.3222231164511462</v>
      </c>
      <c r="U56" s="112">
        <f>(1+'Políticas anunciadas - %'!U36/100)*'[1]Calibración Agricultura-OseMOSY'!AF214</f>
        <v>3.4288063034577818</v>
      </c>
      <c r="V56" s="112">
        <f>(1+'Políticas anunciadas - %'!V36/100)*'[1]Calibración Agricultura-OseMOSY'!AG214</f>
        <v>3.5402185522435126</v>
      </c>
      <c r="W56" s="112">
        <f>(1+'Políticas anunciadas - %'!W36/100)*'[1]Calibración Agricultura-OseMOSY'!AH214</f>
        <v>3.6604789551080597</v>
      </c>
      <c r="X56" s="112">
        <f>(1+'Políticas anunciadas - %'!X36/100)*'[1]Calibración Agricultura-OseMOSY'!AI214</f>
        <v>3.7749132791144344</v>
      </c>
      <c r="Y56" s="112">
        <f>(1+'Políticas anunciadas - %'!Y36/100)*'[1]Calibración Agricultura-OseMOSY'!AJ214</f>
        <v>3.8931381321763738</v>
      </c>
      <c r="Z56" s="112">
        <f>(1+'Políticas anunciadas - %'!Z36/100)*'[1]Calibración Agricultura-OseMOSY'!AK214</f>
        <v>4.0134382396660468</v>
      </c>
      <c r="AA56" s="112">
        <f>(1+'Políticas anunciadas - %'!AA36/100)*'[1]Calibración Agricultura-OseMOSY'!AL214</f>
        <v>4.1174930851428861</v>
      </c>
      <c r="AB56" s="112">
        <f>(1+'Políticas anunciadas - %'!AB36/100)*'[1]Calibración Agricultura-OseMOSY'!AM214</f>
        <v>4.2421676438427349</v>
      </c>
      <c r="AC56" s="112">
        <f>(1+'Políticas anunciadas - %'!AC36/100)*'[1]Calibración Agricultura-OseMOSY'!AN214</f>
        <v>4.3560798031593189</v>
      </c>
      <c r="AD56" s="112">
        <f>(1+'Políticas anunciadas - %'!AD36/100)*'[1]Calibración Agricultura-OseMOSY'!AO214</f>
        <v>4.4915751098206984</v>
      </c>
      <c r="AE56" s="112">
        <f>(1+'Políticas anunciadas - %'!AE36/100)*'[1]Calibración Agricultura-OseMOSY'!AP214</f>
        <v>4.6110210423128004</v>
      </c>
      <c r="AF56" s="112">
        <f>(1+'Políticas anunciadas - %'!AF36/100)*'[1]Calibración Agricultura-OseMOSY'!AQ214</f>
        <v>4.7309014308861368</v>
      </c>
      <c r="AG56" s="112">
        <f>(1+'Políticas anunciadas - %'!AG36/100)*'[1]Calibración Agricultura-OseMOSY'!AR214</f>
        <v>4.855166414100526</v>
      </c>
      <c r="AH56" s="112">
        <f>(1+'Políticas anunciadas - %'!AH36/100)*'[1]Calibración Agricultura-OseMOSY'!AS214</f>
        <v>4.9814566071346658</v>
      </c>
      <c r="AI56" s="112">
        <f>(1+'Políticas anunciadas - %'!AI36/100)*'[1]Calibración Agricultura-OseMOSY'!AT214</f>
        <v>5.1211808441644289</v>
      </c>
      <c r="AJ56" s="112">
        <f>(1+'Políticas anunciadas - %'!AJ36/100)*'[1]Calibración Agricultura-OseMOSY'!AU214</f>
        <v>5.2533940433249269</v>
      </c>
      <c r="AK56" s="112">
        <f>(1+'Políticas anunciadas - %'!AK36/100)*'[1]Calibración Agricultura-OseMOSY'!AV214</f>
        <v>5.3870569430382016</v>
      </c>
      <c r="AL56" s="112">
        <f>(1+'Políticas anunciadas - %'!AL36/100)*'[1]Calibración Agricultura-OseMOSY'!AW214</f>
        <v>5.5251684493728339</v>
      </c>
      <c r="AM56" s="112">
        <f>(1+'Políticas anunciadas - %'!AM36/100)*'[1]Calibración Agricultura-OseMOSY'!AX214</f>
        <v>5.6656612922077301</v>
      </c>
      <c r="AN56" s="112">
        <f>(1+'Políticas anunciadas - %'!AN36/100)*'[1]Calibración Agricultura-OseMOSY'!AY214</f>
        <v>5.8103841128641607</v>
      </c>
      <c r="AO56" s="112">
        <f>(1+'Políticas anunciadas - %'!AO36/100)*'[1]Calibración Agricultura-OseMOSY'!AZ214</f>
        <v>5.9533874695644009</v>
      </c>
      <c r="AP56" s="112">
        <f>(1+'Políticas anunciadas - %'!AP36/100)*'[1]Calibración Agricultura-OseMOSY'!BA214</f>
        <v>6.0988261133407864</v>
      </c>
      <c r="AQ56" s="112">
        <f>(1+'Políticas anunciadas - %'!AQ36/100)*'[1]Calibración Agricultura-OseMOSY'!BB214</f>
        <v>6.2466841439239706</v>
      </c>
      <c r="AR56" s="112">
        <f>(1+'Políticas anunciadas - %'!AR36/100)*'[1]Calibración Agricultura-OseMOSY'!BC214</f>
        <v>6.3965079130044185</v>
      </c>
      <c r="AS56" s="112">
        <f>(1+'Políticas anunciadas - %'!AS36/100)*'[1]Calibración Agricultura-OseMOSY'!BD214</f>
        <v>6.5478625247923716</v>
      </c>
      <c r="AT56" s="112">
        <f>(1+'Políticas anunciadas - %'!AT36/100)*'[1]Calibración Agricultura-OseMOSY'!BE214</f>
        <v>6.7010246520205925</v>
      </c>
      <c r="AU56" s="112">
        <f>(1+'Políticas anunciadas - %'!AU36/100)*'[1]Calibración Agricultura-OseMOSY'!BF214</f>
        <v>6.8561083552831601</v>
      </c>
      <c r="AV56" s="112">
        <f>(1+'Políticas anunciadas - %'!AV36/100)*'[1]Calibración Agricultura-OseMOSY'!BG214</f>
        <v>7.0131392046830472</v>
      </c>
      <c r="AW56" s="112">
        <f>(1+'Políticas anunciadas - %'!AW36/100)*'[1]Calibración Agricultura-OseMOSY'!BH214</f>
        <v>7.171812168965821</v>
      </c>
      <c r="AX56" s="112">
        <f>(1+'Políticas anunciadas - %'!AX36/100)*'[1]Calibración Agricultura-OseMOSY'!BI214</f>
        <v>7.3321013376155779</v>
      </c>
      <c r="AY56" s="112">
        <f>(1+'Políticas anunciadas - %'!AY36/100)*'[1]Calibración Agricultura-OseMOSY'!BJ214</f>
        <v>7.4938512703995181</v>
      </c>
      <c r="AZ56" s="112">
        <f>(1+'Políticas anunciadas - %'!AZ36/100)*'[1]Calibración Agricultura-OseMOSY'!BK214</f>
        <v>7.6572763885838153</v>
      </c>
      <c r="BA56" s="112">
        <f>(1+'Políticas anunciadas - %'!BA36/100)*'[1]Calibración Agricultura-OseMOSY'!BL214</f>
        <v>7.8222890736725814</v>
      </c>
      <c r="BB56" s="112">
        <f>(1+'Políticas anunciadas - %'!BB36/100)*'[1]Calibración Agricultura-OseMOSY'!BM214</f>
        <v>7.988803449919363</v>
      </c>
      <c r="BC56" s="112"/>
    </row>
    <row r="57" spans="1:115" ht="14.45">
      <c r="B57" s="368"/>
      <c r="C57" s="99" t="s">
        <v>84</v>
      </c>
      <c r="D57" s="366"/>
      <c r="E57" s="340"/>
      <c r="F57" s="112">
        <f>(1+'Políticas anunciadas - %'!F37/100)*'[1]Calibración Agricultura-OseMOSY'!Q215</f>
        <v>2.4130146243638788</v>
      </c>
      <c r="G57" s="112">
        <f>(1+'Políticas anunciadas - %'!G37/100)*'[1]Calibración Agricultura-OseMOSY'!R215</f>
        <v>2.5211316092923743</v>
      </c>
      <c r="H57" s="112">
        <f>(1+'Políticas anunciadas - %'!H37/100)*'[1]Calibración Agricultura-OseMOSY'!S215</f>
        <v>2.6062362453953321</v>
      </c>
      <c r="I57" s="112">
        <f>(1+'Políticas anunciadas - %'!I37/100)*'[1]Calibración Agricultura-OseMOSY'!T215</f>
        <v>2.7116137875652582</v>
      </c>
      <c r="J57" s="112">
        <f>(1+'Políticas anunciadas - %'!J37/100)*'[1]Calibración Agricultura-OseMOSY'!U215</f>
        <v>2.7825954975652607</v>
      </c>
      <c r="K57" s="112">
        <f>(1+'Políticas anunciadas - %'!K37/100)*'[1]Calibración Agricultura-OseMOSY'!V215</f>
        <v>2.8976292620419954</v>
      </c>
      <c r="L57" s="112">
        <f>(1+'Políticas anunciadas - %'!L37/100)*'[1]Calibración Agricultura-OseMOSY'!W215</f>
        <v>3.006057350658105</v>
      </c>
      <c r="M57" s="112">
        <f>(1+'Políticas anunciadas - %'!M37/100)*'[1]Calibración Agricultura-OseMOSY'!X215</f>
        <v>3.0990777677475805</v>
      </c>
      <c r="N57" s="112">
        <f>(1+'Políticas anunciadas - %'!N37/100)*'[1]Calibración Agricultura-OseMOSY'!Y215</f>
        <v>3.1986987217682916</v>
      </c>
      <c r="O57" s="112">
        <f>(1+'Políticas anunciadas - %'!O37/100)*'[1]Calibración Agricultura-OseMOSY'!Z215</f>
        <v>3.3439643040070308</v>
      </c>
      <c r="P57" s="112">
        <f>(1+'Políticas anunciadas - %'!P37/100)*'[1]Calibración Agricultura-OseMOSY'!AA215</f>
        <v>3.4564019210177679</v>
      </c>
      <c r="Q57" s="112">
        <f>(1+'Políticas anunciadas - %'!Q37/100)*'[1]Calibración Agricultura-OseMOSY'!AB215</f>
        <v>3.585059793056228</v>
      </c>
      <c r="R57" s="112">
        <f>(1+'Políticas anunciadas - %'!R37/100)*'[1]Calibración Agricultura-OseMOSY'!AC215</f>
        <v>3.7018706890482718</v>
      </c>
      <c r="S57" s="112">
        <f>(1+'Políticas anunciadas - %'!S37/100)*'[1]Calibración Agricultura-OseMOSY'!AD215</f>
        <v>3.8220283011557217</v>
      </c>
      <c r="T57" s="112">
        <f>(1+'Políticas anunciadas - %'!T37/100)*'[1]Calibración Agricultura-OseMOSY'!AE215</f>
        <v>3.9531292936888591</v>
      </c>
      <c r="U57" s="112">
        <f>(1+'Políticas anunciadas - %'!U37/100)*'[1]Calibración Agricultura-OseMOSY'!AF215</f>
        <v>4.0792282616902122</v>
      </c>
      <c r="V57" s="112">
        <f>(1+'Políticas anunciadas - %'!V37/100)*'[1]Calibración Agricultura-OseMOSY'!AG215</f>
        <v>4.2131847998752106</v>
      </c>
      <c r="W57" s="112">
        <f>(1+'Políticas anunciadas - %'!W37/100)*'[1]Calibración Agricultura-OseMOSY'!AH215</f>
        <v>4.355262742956362</v>
      </c>
      <c r="X57" s="112">
        <f>(1+'Políticas anunciadas - %'!X37/100)*'[1]Calibración Agricultura-OseMOSY'!AI215</f>
        <v>4.49104358989345</v>
      </c>
      <c r="Y57" s="112">
        <f>(1+'Políticas anunciadas - %'!Y37/100)*'[1]Calibración Agricultura-OseMOSY'!AJ215</f>
        <v>4.6319072668942782</v>
      </c>
      <c r="Z57" s="112">
        <f>(1+'Políticas anunciadas - %'!Z37/100)*'[1]Calibración Agricultura-OseMOSY'!AK215</f>
        <v>4.7747158911340213</v>
      </c>
      <c r="AA57" s="112">
        <f>(1+'Políticas anunciadas - %'!AA37/100)*'[1]Calibración Agricultura-OseMOSY'!AL215</f>
        <v>4.8986135087233711</v>
      </c>
      <c r="AB57" s="112">
        <f>(1+'Políticas anunciadas - %'!AB37/100)*'[1]Calibración Agricultura-OseMOSY'!AM215</f>
        <v>5.0472270834206485</v>
      </c>
      <c r="AC57" s="112">
        <f>(1+'Políticas anunciadas - %'!AC37/100)*'[1]Calibración Agricultura-OseMOSY'!AN215</f>
        <v>5.1829596808748866</v>
      </c>
      <c r="AD57" s="112">
        <f>(1+'Políticas anunciadas - %'!AD37/100)*'[1]Calibración Agricultura-OseMOSY'!AO215</f>
        <v>5.3439455799939548</v>
      </c>
      <c r="AE57" s="112">
        <f>(1+'Políticas anunciadas - %'!AE37/100)*'[1]Calibración Agricultura-OseMOSY'!AP215</f>
        <v>5.4858881858391566</v>
      </c>
      <c r="AF57" s="112">
        <f>(1+'Políticas anunciadas - %'!AF37/100)*'[1]Calibración Agricultura-OseMOSY'!AQ215</f>
        <v>5.6285313851588183</v>
      </c>
      <c r="AG57" s="112">
        <f>(1+'Políticas anunciadas - %'!AG37/100)*'[1]Calibración Agricultura-OseMOSY'!AR215</f>
        <v>5.7764409751124139</v>
      </c>
      <c r="AH57" s="112">
        <f>(1+'Políticas anunciadas - %'!AH37/100)*'[1]Calibración Agricultura-OseMOSY'!AS215</f>
        <v>5.9267516945640626</v>
      </c>
      <c r="AI57" s="112">
        <f>(1+'Políticas anunciadas - %'!AI37/100)*'[1]Calibración Agricultura-OseMOSY'!AT215</f>
        <v>6.0930042769275623</v>
      </c>
      <c r="AJ57" s="112">
        <f>(1+'Políticas anunciadas - %'!AJ37/100)*'[1]Calibración Agricultura-OseMOSY'!AU215</f>
        <v>6.2502801972561919</v>
      </c>
      <c r="AK57" s="112">
        <f>(1+'Políticas anunciadas - %'!AK37/100)*'[1]Calibración Agricultura-OseMOSY'!AV215</f>
        <v>6.4092702354922926</v>
      </c>
      <c r="AL57" s="112">
        <f>(1+'Políticas anunciadas - %'!AL37/100)*'[1]Calibración Agricultura-OseMOSY'!AW215</f>
        <v>6.573588328372205</v>
      </c>
      <c r="AM57" s="112">
        <f>(1+'Políticas anunciadas - %'!AM37/100)*'[1]Calibración Agricultura-OseMOSY'!AX215</f>
        <v>6.7407526425426552</v>
      </c>
      <c r="AN57" s="112">
        <f>(1+'Políticas anunciadas - %'!AN37/100)*'[1]Calibración Agricultura-OseMOSY'!AY215</f>
        <v>6.912946549988682</v>
      </c>
      <c r="AO57" s="112">
        <f>(1+'Políticas anunciadas - %'!AO37/100)*'[1]Calibración Agricultura-OseMOSY'!AZ215</f>
        <v>7.0830897111825788</v>
      </c>
      <c r="AP57" s="112">
        <f>(1+'Políticas anunciadas - %'!AP37/100)*'[1]Calibración Agricultura-OseMOSY'!BA215</f>
        <v>7.2561253521106233</v>
      </c>
      <c r="AQ57" s="112">
        <f>(1+'Políticas anunciadas - %'!AQ37/100)*'[1]Calibración Agricultura-OseMOSY'!BB215</f>
        <v>7.4320350126241399</v>
      </c>
      <c r="AR57" s="112">
        <f>(1+'Políticas anunciadas - %'!AR37/100)*'[1]Calibración Agricultura-OseMOSY'!BC215</f>
        <v>7.6102842407344218</v>
      </c>
      <c r="AS57" s="112">
        <f>(1+'Políticas anunciadas - %'!AS37/100)*'[1]Calibración Agricultura-OseMOSY'!BD215</f>
        <v>7.7903607911582595</v>
      </c>
      <c r="AT57" s="112">
        <f>(1+'Políticas anunciadas - %'!AT37/100)*'[1]Calibración Agricultura-OseMOSY'!BE215</f>
        <v>7.9725894032036946</v>
      </c>
      <c r="AU57" s="112">
        <f>(1+'Políticas anunciadas - %'!AU37/100)*'[1]Calibración Agricultura-OseMOSY'!BF215</f>
        <v>8.1571029541724602</v>
      </c>
      <c r="AV57" s="112">
        <f>(1+'Políticas anunciadas - %'!AV37/100)*'[1]Calibración Agricultura-OseMOSY'!BG215</f>
        <v>8.3439312850425633</v>
      </c>
      <c r="AW57" s="112">
        <f>(1+'Políticas anunciadas - %'!AW37/100)*'[1]Calibración Agricultura-OseMOSY'!BH215</f>
        <v>8.5327123066149078</v>
      </c>
      <c r="AX57" s="112">
        <f>(1+'Políticas anunciadas - %'!AX37/100)*'[1]Calibración Agricultura-OseMOSY'!BI215</f>
        <v>8.7234164209020886</v>
      </c>
      <c r="AY57" s="112">
        <f>(1+'Políticas anunciadas - %'!AY37/100)*'[1]Calibración Agricultura-OseMOSY'!BJ215</f>
        <v>8.915859437504448</v>
      </c>
      <c r="AZ57" s="112">
        <f>(1+'Políticas anunciadas - %'!AZ37/100)*'[1]Calibración Agricultura-OseMOSY'!BK215</f>
        <v>9.1102962591154011</v>
      </c>
      <c r="BA57" s="112">
        <f>(1+'Políticas anunciadas - %'!BA37/100)*'[1]Calibración Agricultura-OseMOSY'!BL215</f>
        <v>9.3066216591222908</v>
      </c>
      <c r="BB57" s="112">
        <f>(1+'Políticas anunciadas - %'!BB37/100)*'[1]Calibración Agricultura-OseMOSY'!BM215</f>
        <v>9.5047332683739238</v>
      </c>
      <c r="BC57" s="112"/>
    </row>
    <row r="58" spans="1:115" ht="14.45">
      <c r="B58" s="368"/>
      <c r="C58" s="99" t="s">
        <v>86</v>
      </c>
      <c r="D58" s="366"/>
      <c r="E58" s="340"/>
      <c r="F58" s="112">
        <f>(1+'Políticas anunciadas - %'!F38/100)*'[1]Calibración Agricultura-OseMOSY'!Q216</f>
        <v>2.0816307741770644E-2</v>
      </c>
      <c r="G58" s="112">
        <f>(1+'Políticas anunciadas - %'!G38/100)*'[1]Calibración Agricultura-OseMOSY'!R216</f>
        <v>2.167483110263202E-2</v>
      </c>
      <c r="H58" s="112">
        <f>(1+'Políticas anunciadas - %'!H38/100)*'[1]Calibración Agricultura-OseMOSY'!S216</f>
        <v>2.2542657858985234E-2</v>
      </c>
      <c r="I58" s="112">
        <f>(1+'Políticas anunciadas - %'!I38/100)*'[1]Calibración Agricultura-OseMOSY'!T216</f>
        <v>2.3376615696524765E-2</v>
      </c>
      <c r="J58" s="112">
        <f>(1+'Políticas anunciadas - %'!J38/100)*'[1]Calibración Agricultura-OseMOSY'!U216</f>
        <v>2.4142656285433054E-2</v>
      </c>
      <c r="K58" s="112">
        <f>(1+'Políticas anunciadas - %'!K38/100)*'[1]Calibración Agricultura-OseMOSY'!V216</f>
        <v>2.5148513653001917E-2</v>
      </c>
      <c r="L58" s="112">
        <f>(1+'Políticas anunciadas - %'!L38/100)*'[1]Calibración Agricultura-OseMOSY'!W216</f>
        <v>2.6107895912775618E-2</v>
      </c>
      <c r="M58" s="112">
        <f>(1+'Políticas anunciadas - %'!M38/100)*'[1]Calibración Agricultura-OseMOSY'!X216</f>
        <v>2.6930218789453664E-2</v>
      </c>
      <c r="N58" s="112">
        <f>(1+'Políticas anunciadas - %'!N38/100)*'[1]Calibración Agricultura-OseMOSY'!Y216</f>
        <v>2.7826480796051063E-2</v>
      </c>
      <c r="O58" s="112">
        <f>(1+'Políticas anunciadas - %'!O38/100)*'[1]Calibración Agricultura-OseMOSY'!Z216</f>
        <v>2.8972925442726154E-2</v>
      </c>
      <c r="P58" s="112">
        <f>(1+'Políticas anunciadas - %'!P38/100)*'[1]Calibración Agricultura-OseMOSY'!AA216</f>
        <v>2.9957337168588734E-2</v>
      </c>
      <c r="Q58" s="112">
        <f>(1+'Políticas anunciadas - %'!Q38/100)*'[1]Calibración Agricultura-OseMOSY'!AB216</f>
        <v>3.1100886051510821E-2</v>
      </c>
      <c r="R58" s="112">
        <f>(1+'Políticas anunciadas - %'!R38/100)*'[1]Calibración Agricultura-OseMOSY'!AC216</f>
        <v>3.212109535865075E-2</v>
      </c>
      <c r="S58" s="112">
        <f>(1+'Políticas anunciadas - %'!S38/100)*'[1]Calibración Agricultura-OseMOSY'!AD216</f>
        <v>3.3171501034162332E-2</v>
      </c>
      <c r="T58" s="112">
        <f>(1+'Políticas anunciadas - %'!T38/100)*'[1]Calibración Agricultura-OseMOSY'!AE216</f>
        <v>3.4317039221130254E-2</v>
      </c>
      <c r="U58" s="112">
        <f>(1+'Políticas anunciadas - %'!U38/100)*'[1]Calibración Agricultura-OseMOSY'!AF216</f>
        <v>3.5400982891462859E-2</v>
      </c>
      <c r="V58" s="112">
        <f>(1+'Políticas anunciadas - %'!V38/100)*'[1]Calibración Agricultura-OseMOSY'!AG216</f>
        <v>3.6542828308410366E-2</v>
      </c>
      <c r="W58" s="112">
        <f>(1+'Políticas anunciadas - %'!W38/100)*'[1]Calibración Agricultura-OseMOSY'!AH216</f>
        <v>3.7784228439888323E-2</v>
      </c>
      <c r="X58" s="112">
        <f>(1+'Políticas anunciadas - %'!X38/100)*'[1]Calibración Agricultura-OseMOSY'!AI216</f>
        <v>3.8969899265496676E-2</v>
      </c>
      <c r="Y58" s="112">
        <f>(1+'Políticas anunciadas - %'!Y38/100)*'[1]Calibración Agricultura-OseMOSY'!AJ216</f>
        <v>4.0194357146864146E-2</v>
      </c>
      <c r="Z58" s="112">
        <f>(1+'Políticas anunciadas - %'!Z38/100)*'[1]Calibración Agricultura-OseMOSY'!AK216</f>
        <v>4.1432343929692424E-2</v>
      </c>
      <c r="AA58" s="112">
        <f>(1+'Políticas anunciadas - %'!AA38/100)*'[1]Calibración Agricultura-OseMOSY'!AL216</f>
        <v>4.2505534634925422E-2</v>
      </c>
      <c r="AB58" s="112">
        <f>(1+'Políticas anunciadas - %'!AB38/100)*'[1]Calibración Agricultura-OseMOSY'!AM216</f>
        <v>4.379316474370136E-2</v>
      </c>
      <c r="AC58" s="112">
        <f>(1+'Políticas anunciadas - %'!AC38/100)*'[1]Calibración Agricultura-OseMOSY'!AN216</f>
        <v>4.4969980372713138E-2</v>
      </c>
      <c r="AD58" s="112">
        <f>(1+'Políticas anunciadas - %'!AD38/100)*'[1]Calibración Agricultura-OseMOSY'!AO216</f>
        <v>4.6368983844886143E-2</v>
      </c>
      <c r="AE58" s="112">
        <f>(1+'Políticas anunciadas - %'!AE38/100)*'[1]Calibración Agricultura-OseMOSY'!AP216</f>
        <v>4.7601357365254095E-2</v>
      </c>
      <c r="AF58" s="112">
        <f>(1+'Políticas anunciadas - %'!AF38/100)*'[1]Calibración Agricultura-OseMOSY'!AQ216</f>
        <v>4.8838925093893051E-2</v>
      </c>
      <c r="AG58" s="112">
        <f>(1+'Políticas anunciadas - %'!AG38/100)*'[1]Calibración Agricultura-OseMOSY'!AR216</f>
        <v>5.012196825396411E-2</v>
      </c>
      <c r="AH58" s="112">
        <f>(1+'Políticas anunciadas - %'!AH38/100)*'[1]Calibración Agricultura-OseMOSY'!AS216</f>
        <v>5.142581693992157E-2</v>
      </c>
      <c r="AI58" s="112">
        <f>(1+'Políticas anunciadas - %'!AI38/100)*'[1]Calibración Agricultura-OseMOSY'!AT216</f>
        <v>5.2868176788245243E-2</v>
      </c>
      <c r="AJ58" s="112">
        <f>(1+'Políticas anunciadas - %'!AJ38/100)*'[1]Calibración Agricultura-OseMOSY'!AU216</f>
        <v>5.4232961618945329E-2</v>
      </c>
      <c r="AK58" s="112">
        <f>(1+'Políticas anunciadas - %'!AK38/100)*'[1]Calibración Agricultura-OseMOSY'!AV216</f>
        <v>5.5612871224295618E-2</v>
      </c>
      <c r="AL58" s="112">
        <f>(1+'Políticas anunciadas - %'!AL38/100)*'[1]Calibración Agricultura-OseMOSY'!AW216</f>
        <v>5.7038702244926943E-2</v>
      </c>
      <c r="AM58" s="112">
        <f>(1+'Políticas anunciadas - %'!AM38/100)*'[1]Calibración Agricultura-OseMOSY'!AX216</f>
        <v>5.8489070043459976E-2</v>
      </c>
      <c r="AN58" s="112">
        <f>(1+'Políticas anunciadas - %'!AN38/100)*'[1]Calibración Agricultura-OseMOSY'!AY216</f>
        <v>5.9983079536062453E-2</v>
      </c>
      <c r="AO58" s="112">
        <f>(1+'Políticas anunciadas - %'!AO38/100)*'[1]Calibración Agricultura-OseMOSY'!AZ216</f>
        <v>6.1459350687767082E-2</v>
      </c>
      <c r="AP58" s="112">
        <f>(1+'Políticas anunciadas - %'!AP38/100)*'[1]Calibración Agricultura-OseMOSY'!BA216</f>
        <v>6.2960788713818855E-2</v>
      </c>
      <c r="AQ58" s="112">
        <f>(1+'Políticas anunciadas - %'!AQ38/100)*'[1]Calibración Agricultura-OseMOSY'!BB216</f>
        <v>6.4487198920883296E-2</v>
      </c>
      <c r="AR58" s="112">
        <f>(1+'Políticas anunciadas - %'!AR38/100)*'[1]Calibración Agricultura-OseMOSY'!BC216</f>
        <v>6.60338927104933E-2</v>
      </c>
      <c r="AS58" s="112">
        <f>(1+'Políticas anunciadas - %'!AS38/100)*'[1]Calibración Agricultura-OseMOSY'!BD216</f>
        <v>6.7596386223188379E-2</v>
      </c>
      <c r="AT58" s="112">
        <f>(1+'Políticas anunciadas - %'!AT38/100)*'[1]Calibración Agricultura-OseMOSY'!BE216</f>
        <v>6.9177543203827199E-2</v>
      </c>
      <c r="AU58" s="112">
        <f>(1+'Políticas anunciadas - %'!AU38/100)*'[1]Calibración Agricultura-OseMOSY'!BF216</f>
        <v>7.077854068983748E-2</v>
      </c>
      <c r="AV58" s="112">
        <f>(1+'Políticas anunciadas - %'!AV38/100)*'[1]Calibración Agricultura-OseMOSY'!BG216</f>
        <v>7.2399637837451347E-2</v>
      </c>
      <c r="AW58" s="112">
        <f>(1+'Políticas anunciadas - %'!AW38/100)*'[1]Calibración Agricultura-OseMOSY'!BH216</f>
        <v>7.4037686212037351E-2</v>
      </c>
      <c r="AX58" s="112">
        <f>(1+'Políticas anunciadas - %'!AX38/100)*'[1]Calibración Agricultura-OseMOSY'!BI216</f>
        <v>7.5692419696926971E-2</v>
      </c>
      <c r="AY58" s="112">
        <f>(1+'Políticas anunciadas - %'!AY38/100)*'[1]Calibración Agricultura-OseMOSY'!BJ216</f>
        <v>7.7362233815231454E-2</v>
      </c>
      <c r="AZ58" s="112">
        <f>(1+'Políticas anunciadas - %'!AZ38/100)*'[1]Calibración Agricultura-OseMOSY'!BK216</f>
        <v>7.9049341423887295E-2</v>
      </c>
      <c r="BA58" s="112">
        <f>(1+'Políticas anunciadas - %'!BA38/100)*'[1]Calibración Agricultura-OseMOSY'!BL216</f>
        <v>8.0752837741610309E-2</v>
      </c>
      <c r="BB58" s="112">
        <f>(1+'Políticas anunciadas - %'!BB38/100)*'[1]Calibración Agricultura-OseMOSY'!BM216</f>
        <v>8.2471836703207277E-2</v>
      </c>
      <c r="BC58" s="112"/>
    </row>
    <row r="59" spans="1:115" ht="14.45" customHeight="1">
      <c r="B59" s="368"/>
      <c r="C59" s="99" t="s">
        <v>87</v>
      </c>
      <c r="D59" s="366"/>
      <c r="E59" s="340"/>
      <c r="F59" s="112">
        <f>(1+'Políticas anunciadas - %'!F39/100)*'[1]Calibración Agricultura-OseMOSY'!Q217</f>
        <v>1.9657829092658799E-2</v>
      </c>
      <c r="G59" s="112">
        <f>(1+'Políticas anunciadas - %'!G39/100)*'[1]Calibración Agricultura-OseMOSY'!R217</f>
        <v>2.4263315374693499E-2</v>
      </c>
      <c r="H59" s="112">
        <f>(1+'Políticas anunciadas - %'!H39/100)*'[1]Calibración Agricultura-OseMOSY'!S217</f>
        <v>1.660338671959001E-2</v>
      </c>
      <c r="I59" s="112">
        <f>(1+'Políticas anunciadas - %'!I39/100)*'[1]Calibración Agricultura-OseMOSY'!T217</f>
        <v>2.8886119840209733E-2</v>
      </c>
      <c r="J59" s="112">
        <f>(1+'Políticas anunciadas - %'!J39/100)*'[1]Calibración Agricultura-OseMOSY'!U217</f>
        <v>2.3885902925081998E-2</v>
      </c>
      <c r="K59" s="112">
        <f>(1+'Políticas anunciadas - %'!K39/100)*'[1]Calibración Agricultura-OseMOSY'!V217</f>
        <v>3.2172663898666222E-2</v>
      </c>
      <c r="L59" s="112">
        <f>(1+'Políticas anunciadas - %'!L39/100)*'[1]Calibración Agricultura-OseMOSY'!W217</f>
        <v>3.9858882870325241E-2</v>
      </c>
      <c r="M59" s="112">
        <f>(1+'Políticas anunciadas - %'!M39/100)*'[1]Calibración Agricultura-OseMOSY'!X217</f>
        <v>4.7959942899755907E-2</v>
      </c>
      <c r="N59" s="112">
        <f>(1+'Políticas anunciadas - %'!N39/100)*'[1]Calibración Agricultura-OseMOSY'!Y217</f>
        <v>6.4881112738415542E-2</v>
      </c>
      <c r="O59" s="112">
        <f>(1+'Políticas anunciadas - %'!O39/100)*'[1]Calibración Agricultura-OseMOSY'!Z217</f>
        <v>6.5385630014087134E-2</v>
      </c>
      <c r="P59" s="112">
        <f>(1+'Políticas anunciadas - %'!P39/100)*'[1]Calibración Agricultura-OseMOSY'!AA217</f>
        <v>8.0977418969144233E-2</v>
      </c>
      <c r="Q59" s="112">
        <f>(1+'Políticas anunciadas - %'!Q39/100)*'[1]Calibración Agricultura-OseMOSY'!AB217</f>
        <v>9.6577795522339763E-2</v>
      </c>
      <c r="R59" s="112">
        <f>(1+'Políticas anunciadas - %'!R39/100)*'[1]Calibración Agricultura-OseMOSY'!AC217</f>
        <v>0.11353186194580536</v>
      </c>
      <c r="S59" s="112">
        <f>(1+'Políticas anunciadas - %'!S39/100)*'[1]Calibración Agricultura-OseMOSY'!AD217</f>
        <v>0.12996797747652558</v>
      </c>
      <c r="T59" s="112">
        <f>(1+'Políticas anunciadas - %'!T39/100)*'[1]Calibración Agricultura-OseMOSY'!AE217</f>
        <v>0.14488004236087854</v>
      </c>
      <c r="U59" s="112">
        <f>(1+'Políticas anunciadas - %'!U39/100)*'[1]Calibración Agricultura-OseMOSY'!AF217</f>
        <v>0.16876190169322192</v>
      </c>
      <c r="V59" s="112">
        <f>(1+'Políticas anunciadas - %'!V39/100)*'[1]Calibración Agricultura-OseMOSY'!AG217</f>
        <v>0.19500996353043212</v>
      </c>
      <c r="W59" s="112">
        <f>(1+'Políticas anunciadas - %'!W39/100)*'[1]Calibración Agricultura-OseMOSY'!AH217</f>
        <v>0.22147053125346836</v>
      </c>
      <c r="X59" s="112">
        <f>(1+'Políticas anunciadas - %'!X39/100)*'[1]Calibración Agricultura-OseMOSY'!AI217</f>
        <v>0.24976164514628008</v>
      </c>
      <c r="Y59" s="112">
        <f>(1+'Políticas anunciadas - %'!Y39/100)*'[1]Calibración Agricultura-OseMOSY'!AJ217</f>
        <v>0.28160075315164085</v>
      </c>
      <c r="Z59" s="112">
        <f>(1+'Políticas anunciadas - %'!Z39/100)*'[1]Calibración Agricultura-OseMOSY'!AK217</f>
        <v>0.31839723762752453</v>
      </c>
      <c r="AA59" s="112">
        <f>(1+'Políticas anunciadas - %'!AA39/100)*'[1]Calibración Agricultura-OseMOSY'!AL217</f>
        <v>0.35698706412386239</v>
      </c>
      <c r="AB59" s="112">
        <f>(1+'Políticas anunciadas - %'!AB39/100)*'[1]Calibración Agricultura-OseMOSY'!AM217</f>
        <v>0.40090445399069169</v>
      </c>
      <c r="AC59" s="112">
        <f>(1+'Políticas anunciadas - %'!AC39/100)*'[1]Calibración Agricultura-OseMOSY'!AN217</f>
        <v>0.44790888295929449</v>
      </c>
      <c r="AD59" s="112">
        <f>(1+'Políticas anunciadas - %'!AD39/100)*'[1]Calibración Agricultura-OseMOSY'!AO217</f>
        <v>0.50178135266269064</v>
      </c>
      <c r="AE59" s="112">
        <f>(1+'Políticas anunciadas - %'!AE39/100)*'[1]Calibración Agricultura-OseMOSY'!AP217</f>
        <v>0.55933375821691012</v>
      </c>
      <c r="AF59" s="112">
        <f>(1+'Políticas anunciadas - %'!AF39/100)*'[1]Calibración Agricultura-OseMOSY'!AQ217</f>
        <v>0.62227684086358293</v>
      </c>
      <c r="AG59" s="112">
        <f>(1+'Políticas anunciadas - %'!AG39/100)*'[1]Calibración Agricultura-OseMOSY'!AR217</f>
        <v>0.69172100758371524</v>
      </c>
      <c r="AH59" s="112">
        <f>(1+'Políticas anunciadas - %'!AH39/100)*'[1]Calibración Agricultura-OseMOSY'!AS217</f>
        <v>0.76803620740562761</v>
      </c>
      <c r="AI59" s="112">
        <f>(1+'Políticas anunciadas - %'!AI39/100)*'[1]Calibración Agricultura-OseMOSY'!AT217</f>
        <v>0.8537785889499685</v>
      </c>
      <c r="AJ59" s="112">
        <f>(1+'Políticas anunciadas - %'!AJ39/100)*'[1]Calibración Agricultura-OseMOSY'!AU217</f>
        <v>0.94628282739821545</v>
      </c>
      <c r="AK59" s="112">
        <f>(1+'Políticas anunciadas - %'!AK39/100)*'[1]Calibración Agricultura-OseMOSY'!AV217</f>
        <v>1.0476001592842237</v>
      </c>
      <c r="AL59" s="112">
        <f>(1+'Políticas anunciadas - %'!AL39/100)*'[1]Calibración Agricultura-OseMOSY'!AW217</f>
        <v>1.1592445143031387</v>
      </c>
      <c r="AM59" s="112">
        <f>(1+'Políticas anunciadas - %'!AM39/100)*'[1]Calibración Agricultura-OseMOSY'!AX217</f>
        <v>1.281778253493431</v>
      </c>
      <c r="AN59" s="112">
        <f>(1+'Políticas anunciadas - %'!AN39/100)*'[1]Calibración Agricultura-OseMOSY'!AY217</f>
        <v>1.416645359014896</v>
      </c>
      <c r="AO59" s="112">
        <f>(1+'Políticas anunciadas - %'!AO39/100)*'[1]Calibración Agricultura-OseMOSY'!AZ217</f>
        <v>1.5634656564380964</v>
      </c>
      <c r="AP59" s="112">
        <f>(1+'Políticas anunciadas - %'!AP39/100)*'[1]Calibración Agricultura-OseMOSY'!BA217</f>
        <v>1.7243602911295788</v>
      </c>
      <c r="AQ59" s="112">
        <f>(1+'Políticas anunciadas - %'!AQ39/100)*'[1]Calibración Agricultura-OseMOSY'!BB217</f>
        <v>1.9006379061237832</v>
      </c>
      <c r="AR59" s="112">
        <f>(1+'Políticas anunciadas - %'!AR39/100)*'[1]Calibración Agricultura-OseMOSY'!BC217</f>
        <v>2.0935677373113823</v>
      </c>
      <c r="AS59" s="112">
        <f>(1+'Políticas anunciadas - %'!AS39/100)*'[1]Calibración Agricultura-OseMOSY'!BD217</f>
        <v>2.3044994897047268</v>
      </c>
      <c r="AT59" s="112">
        <f>(1+'Políticas anunciadas - %'!AT39/100)*'[1]Calibración Agricultura-OseMOSY'!BE217</f>
        <v>2.5351326531945508</v>
      </c>
      <c r="AU59" s="112">
        <f>(1+'Políticas anunciadas - %'!AU39/100)*'[1]Calibración Agricultura-OseMOSY'!BF217</f>
        <v>2.7872763236507199</v>
      </c>
      <c r="AV59" s="112">
        <f>(1+'Políticas anunciadas - %'!AV39/100)*'[1]Calibración Agricultura-OseMOSY'!BG217</f>
        <v>3.062873057598364</v>
      </c>
      <c r="AW59" s="112">
        <f>(1+'Políticas anunciadas - %'!AW39/100)*'[1]Calibración Agricultura-OseMOSY'!BH217</f>
        <v>3.3638785267252236</v>
      </c>
      <c r="AX59" s="112">
        <f>(1+'Políticas anunciadas - %'!AX39/100)*'[1]Calibración Agricultura-OseMOSY'!BI217</f>
        <v>3.6925289867720252</v>
      </c>
      <c r="AY59" s="112">
        <f>(1+'Políticas anunciadas - %'!AY39/100)*'[1]Calibración Agricultura-OseMOSY'!BJ217</f>
        <v>4.0511817928316844</v>
      </c>
      <c r="AZ59" s="112">
        <f>(1+'Políticas anunciadas - %'!AZ39/100)*'[1]Calibración Agricultura-OseMOSY'!BK217</f>
        <v>4.4425952917930545</v>
      </c>
      <c r="BA59" s="112">
        <f>(1+'Políticas anunciadas - %'!BA39/100)*'[1]Calibración Agricultura-OseMOSY'!BL217</f>
        <v>4.8696012114277964</v>
      </c>
      <c r="BB59" s="112">
        <f>(1+'Políticas anunciadas - %'!BB39/100)*'[1]Calibración Agricultura-OseMOSY'!BM217</f>
        <v>5.3352642464705529</v>
      </c>
      <c r="BC59" s="112"/>
    </row>
    <row r="60" spans="1:115" ht="14.45">
      <c r="B60" s="368"/>
      <c r="C60" s="99" t="s">
        <v>88</v>
      </c>
      <c r="D60" s="366"/>
      <c r="E60" s="340"/>
      <c r="F60" s="112">
        <f>(1+'Políticas anunciadas - %'!F40/100)*'[1]Calibración Agricultura-OseMOSY'!Q218</f>
        <v>8.5012512625098277E-2</v>
      </c>
      <c r="G60" s="112">
        <f>(1+'Políticas anunciadas - %'!G40/100)*'[1]Calibración Agricultura-OseMOSY'!R218</f>
        <v>8.9287561697471096E-2</v>
      </c>
      <c r="H60" s="112">
        <f>(1+'Políticas anunciadas - %'!H40/100)*'[1]Calibración Agricultura-OseMOSY'!S218</f>
        <v>9.1328502737651737E-2</v>
      </c>
      <c r="I60" s="112">
        <f>(1+'Políticas anunciadas - %'!I40/100)*'[1]Calibración Agricultura-OseMOSY'!T218</f>
        <v>9.6061308765228962E-2</v>
      </c>
      <c r="J60" s="112">
        <f>(1+'Políticas anunciadas - %'!J40/100)*'[1]Calibración Agricultura-OseMOSY'!U218</f>
        <v>9.7749720163095438E-2</v>
      </c>
      <c r="K60" s="112">
        <f>(1+'Políticas anunciadas - %'!K40/100)*'[1]Calibración Agricultura-OseMOSY'!V218</f>
        <v>0.10229291278858166</v>
      </c>
      <c r="L60" s="112">
        <f>(1+'Políticas anunciadas - %'!L40/100)*'[1]Calibración Agricultura-OseMOSY'!W218</f>
        <v>0.1065359917846142</v>
      </c>
      <c r="M60" s="112">
        <f>(1+'Políticas anunciadas - %'!M40/100)*'[1]Calibración Agricultura-OseMOSY'!X218</f>
        <v>0.11028608767554311</v>
      </c>
      <c r="N60" s="112">
        <f>(1+'Políticas anunciadas - %'!N40/100)*'[1]Calibración Agricultura-OseMOSY'!Y218</f>
        <v>0.11420015418396727</v>
      </c>
      <c r="O60" s="112">
        <f>(1+'Políticas anunciadas - %'!O40/100)*'[1]Calibración Agricultura-OseMOSY'!Z218</f>
        <v>0.11901925574324518</v>
      </c>
      <c r="P60" s="112">
        <f>(1+'Políticas anunciadas - %'!P40/100)*'[1]Calibración Agricultura-OseMOSY'!AA218</f>
        <v>0.12320360511051029</v>
      </c>
      <c r="Q60" s="112">
        <f>(1+'Políticas anunciadas - %'!Q40/100)*'[1]Calibración Agricultura-OseMOSY'!AB218</f>
        <v>0.12776220237919167</v>
      </c>
      <c r="R60" s="112">
        <f>(1+'Políticas anunciadas - %'!R40/100)*'[1]Calibración Agricultura-OseMOSY'!AC218</f>
        <v>0.13196553095472435</v>
      </c>
      <c r="S60" s="112">
        <f>(1+'Políticas anunciadas - %'!S40/100)*'[1]Calibración Agricultura-OseMOSY'!AD218</f>
        <v>0.13616629121315213</v>
      </c>
      <c r="T60" s="112">
        <f>(1+'Políticas anunciadas - %'!T40/100)*'[1]Calibración Agricultura-OseMOSY'!AE218</f>
        <v>0.14060224752952488</v>
      </c>
      <c r="U60" s="112">
        <f>(1+'Políticas anunciadas - %'!U40/100)*'[1]Calibración Agricultura-OseMOSY'!AF218</f>
        <v>0.14524735962515706</v>
      </c>
      <c r="V60" s="112">
        <f>(1+'Políticas anunciadas - %'!V40/100)*'[1]Calibración Agricultura-OseMOSY'!AG218</f>
        <v>0.15020711919450835</v>
      </c>
      <c r="W60" s="112">
        <f>(1+'Políticas anunciadas - %'!W40/100)*'[1]Calibración Agricultura-OseMOSY'!AH218</f>
        <v>0.15520672324874163</v>
      </c>
      <c r="X60" s="112">
        <f>(1+'Políticas anunciadas - %'!X40/100)*'[1]Calibración Agricultura-OseMOSY'!AI218</f>
        <v>0.15996832948484699</v>
      </c>
      <c r="Y60" s="112">
        <f>(1+'Políticas anunciadas - %'!Y40/100)*'[1]Calibración Agricultura-OseMOSY'!AJ218</f>
        <v>0.1649509486372121</v>
      </c>
      <c r="Z60" s="112">
        <f>(1+'Políticas anunciadas - %'!Z40/100)*'[1]Calibración Agricultura-OseMOSY'!AK218</f>
        <v>0.17006544603001672</v>
      </c>
      <c r="AA60" s="112">
        <f>(1+'Políticas anunciadas - %'!AA40/100)*'[1]Calibración Agricultura-OseMOSY'!AL218</f>
        <v>0.17449719840275921</v>
      </c>
      <c r="AB60" s="112">
        <f>(1+'Políticas anunciadas - %'!AB40/100)*'[1]Calibración Agricultura-OseMOSY'!AM218</f>
        <v>0.17980183814777706</v>
      </c>
      <c r="AC60" s="112">
        <f>(1+'Políticas anunciadas - %'!AC40/100)*'[1]Calibración Agricultura-OseMOSY'!AN218</f>
        <v>0.18463936131048214</v>
      </c>
      <c r="AD60" s="112">
        <f>(1+'Políticas anunciadas - %'!AD40/100)*'[1]Calibración Agricultura-OseMOSY'!AO218</f>
        <v>0.19035741016338759</v>
      </c>
      <c r="AE60" s="112">
        <f>(1+'Políticas anunciadas - %'!AE40/100)*'[1]Calibración Agricultura-OseMOSY'!AP218</f>
        <v>0.19541174407162831</v>
      </c>
      <c r="AF60" s="112">
        <f>(1+'Políticas anunciadas - %'!AF40/100)*'[1]Calibración Agricultura-OseMOSY'!AQ218</f>
        <v>0.20049394667363626</v>
      </c>
      <c r="AG60" s="112">
        <f>(1+'Políticas anunciadas - %'!AG40/100)*'[1]Calibración Agricultura-OseMOSY'!AR218</f>
        <v>0.20576430427755493</v>
      </c>
      <c r="AH60" s="112">
        <f>(1+'Políticas anunciadas - %'!AH40/100)*'[1]Calibración Agricultura-OseMOSY'!AS218</f>
        <v>0.21112089727100489</v>
      </c>
      <c r="AI60" s="112">
        <f>(1+'Políticas anunciadas - %'!AI40/100)*'[1]Calibración Agricultura-OseMOSY'!AT218</f>
        <v>0.21704488351293352</v>
      </c>
      <c r="AJ60" s="112">
        <f>(1+'Políticas anunciadas - %'!AJ40/100)*'[1]Calibración Agricultura-OseMOSY'!AU218</f>
        <v>0.2226470127626915</v>
      </c>
      <c r="AK60" s="112">
        <f>(1+'Políticas anunciadas - %'!AK40/100)*'[1]Calibración Agricultura-OseMOSY'!AV218</f>
        <v>0.22830761603412725</v>
      </c>
      <c r="AL60" s="112">
        <f>(1+'Políticas anunciadas - %'!AL40/100)*'[1]Calibración Agricultura-OseMOSY'!AW218</f>
        <v>0.23416025975593166</v>
      </c>
      <c r="AM60" s="112">
        <f>(1+'Políticas anunciadas - %'!AM40/100)*'[1]Calibración Agricultura-OseMOSY'!AX218</f>
        <v>0.24011566806751011</v>
      </c>
      <c r="AN60" s="112">
        <f>(1+'Políticas anunciadas - %'!AN40/100)*'[1]Calibración Agricultura-OseMOSY'!AY218</f>
        <v>0.24625036398612718</v>
      </c>
      <c r="AO60" s="112">
        <f>(1+'Políticas anunciadas - %'!AO40/100)*'[1]Calibración Agricultura-OseMOSY'!AZ218</f>
        <v>0.25231154654836591</v>
      </c>
      <c r="AP60" s="112">
        <f>(1+'Políticas anunciadas - %'!AP40/100)*'[1]Calibración Agricultura-OseMOSY'!BA218</f>
        <v>0.25847513814477058</v>
      </c>
      <c r="AQ60" s="112">
        <f>(1+'Políticas anunciadas - %'!AQ40/100)*'[1]Calibración Agricultura-OseMOSY'!BB218</f>
        <v>0.26474087866131507</v>
      </c>
      <c r="AR60" s="112">
        <f>(1+'Políticas anunciadas - %'!AR40/100)*'[1]Calibración Agricultura-OseMOSY'!BC218</f>
        <v>0.27109012499036461</v>
      </c>
      <c r="AS60" s="112">
        <f>(1+'Políticas anunciadas - %'!AS40/100)*'[1]Calibración Agricultura-OseMOSY'!BD218</f>
        <v>0.27750488391939593</v>
      </c>
      <c r="AT60" s="112">
        <f>(1+'Políticas anunciadas - %'!AT40/100)*'[1]Calibración Agricultura-OseMOSY'!BE218</f>
        <v>0.28399635520359023</v>
      </c>
      <c r="AU60" s="112">
        <f>(1+'Políticas anunciadas - %'!AU40/100)*'[1]Calibración Agricultura-OseMOSY'!BF218</f>
        <v>0.29056910107331879</v>
      </c>
      <c r="AV60" s="112">
        <f>(1+'Políticas anunciadas - %'!AV40/100)*'[1]Calibración Agricultura-OseMOSY'!BG218</f>
        <v>0.29722420634577978</v>
      </c>
      <c r="AW60" s="112">
        <f>(1+'Políticas anunciadas - %'!AW40/100)*'[1]Calibración Agricultura-OseMOSY'!BH218</f>
        <v>0.30394881784839245</v>
      </c>
      <c r="AX60" s="112">
        <f>(1+'Políticas anunciadas - %'!AX40/100)*'[1]Calibración Agricultura-OseMOSY'!BI218</f>
        <v>0.31074194151779638</v>
      </c>
      <c r="AY60" s="112">
        <f>(1+'Políticas anunciadas - %'!AY40/100)*'[1]Calibración Agricultura-OseMOSY'!BJ218</f>
        <v>0.3175970603770909</v>
      </c>
      <c r="AZ60" s="112">
        <f>(1+'Políticas anunciadas - %'!AZ40/100)*'[1]Calibración Agricultura-OseMOSY'!BK218</f>
        <v>0.32452325008855176</v>
      </c>
      <c r="BA60" s="112">
        <f>(1+'Políticas anunciadas - %'!BA40/100)*'[1]Calibración Agricultura-OseMOSY'!BL218</f>
        <v>0.33151670408669409</v>
      </c>
      <c r="BB60" s="112">
        <f>(1+'Políticas anunciadas - %'!BB40/100)*'[1]Calibración Agricultura-OseMOSY'!BM218</f>
        <v>0.3385737578179191</v>
      </c>
      <c r="BC60" s="112"/>
    </row>
    <row r="61" spans="1:115" ht="14.45">
      <c r="B61" s="368"/>
      <c r="C61" s="99" t="s">
        <v>89</v>
      </c>
      <c r="D61" s="366"/>
      <c r="E61" s="340"/>
      <c r="F61" s="112">
        <f>(1+'Políticas anunciadas - %'!F41/100)*'[1]Calibración Agricultura-OseMOSY'!Q219</f>
        <v>1.7576064257224733</v>
      </c>
      <c r="G61" s="112">
        <f>(1+'Políticas anunciadas - %'!G41/100)*'[1]Calibración Agricultura-OseMOSY'!R219</f>
        <v>1.767160530504132</v>
      </c>
      <c r="H61" s="112">
        <f>(1+'Políticas anunciadas - %'!H41/100)*'[1]Calibración Agricultura-OseMOSY'!S219</f>
        <v>1.8446792358073643</v>
      </c>
      <c r="I61" s="112">
        <f>(1+'Políticas anunciadas - %'!I41/100)*'[1]Calibración Agricultura-OseMOSY'!T219</f>
        <v>2.1282993471697953</v>
      </c>
      <c r="J61" s="112">
        <f>(1+'Políticas anunciadas - %'!J41/100)*'[1]Calibración Agricultura-OseMOSY'!U219</f>
        <v>2.3409057250935263</v>
      </c>
      <c r="K61" s="112">
        <f>(1+'Políticas anunciadas - %'!K41/100)*'[1]Calibración Agricultura-OseMOSY'!V219</f>
        <v>2.6951297199851019</v>
      </c>
      <c r="L61" s="112">
        <f>(1+'Políticas anunciadas - %'!L41/100)*'[1]Calibración Agricultura-OseMOSY'!W219</f>
        <v>3.0449357584471581</v>
      </c>
      <c r="M61" s="112">
        <f>(1+'Políticas anunciadas - %'!M41/100)*'[1]Calibración Agricultura-OseMOSY'!X219</f>
        <v>3.3869756932304718</v>
      </c>
      <c r="N61" s="112">
        <f>(1+'Políticas anunciadas - %'!N41/100)*'[1]Calibración Agricultura-OseMOSY'!Y219</f>
        <v>3.831798835298267</v>
      </c>
      <c r="O61" s="112">
        <f>(1+'Políticas anunciadas - %'!O41/100)*'[1]Calibración Agricultura-OseMOSY'!Z219</f>
        <v>3.419032335157139</v>
      </c>
      <c r="P61" s="112">
        <f>(1+'Políticas anunciadas - %'!P41/100)*'[1]Calibración Agricultura-OseMOSY'!AA219</f>
        <v>3.7049085374602191</v>
      </c>
      <c r="Q61" s="112">
        <f>(1+'Políticas anunciadas - %'!Q41/100)*'[1]Calibración Agricultura-OseMOSY'!AB219</f>
        <v>3.9829821576739599</v>
      </c>
      <c r="R61" s="112">
        <f>(1+'Políticas anunciadas - %'!R41/100)*'[1]Calibración Agricultura-OseMOSY'!AC219</f>
        <v>4.2072458135898243</v>
      </c>
      <c r="S61" s="112">
        <f>(1+'Políticas anunciadas - %'!S41/100)*'[1]Calibración Agricultura-OseMOSY'!AD219</f>
        <v>4.3812227674445321</v>
      </c>
      <c r="T61" s="112">
        <f>(1+'Políticas anunciadas - %'!T41/100)*'[1]Calibración Agricultura-OseMOSY'!AE219</f>
        <v>4.4905082848646263</v>
      </c>
      <c r="U61" s="112">
        <f>(1+'Políticas anunciadas - %'!U41/100)*'[1]Calibración Agricultura-OseMOSY'!AF219</f>
        <v>4.7290307997259573</v>
      </c>
      <c r="V61" s="112">
        <f>(1+'Políticas anunciadas - %'!V41/100)*'[1]Calibración Agricultura-OseMOSY'!AG219</f>
        <v>4.9583693192756089</v>
      </c>
      <c r="W61" s="112">
        <f>(1+'Políticas anunciadas - %'!W41/100)*'[1]Calibración Agricultura-OseMOSY'!AH219</f>
        <v>5.187627743762742</v>
      </c>
      <c r="X61" s="112">
        <f>(1+'Políticas anunciadas - %'!X41/100)*'[1]Calibración Agricultura-OseMOSY'!AI219</f>
        <v>5.4022015949418227</v>
      </c>
      <c r="Y61" s="112">
        <f>(1+'Políticas anunciadas - %'!Y41/100)*'[1]Calibración Agricultura-OseMOSY'!AJ219</f>
        <v>5.6273158514305628</v>
      </c>
      <c r="Z61" s="112">
        <f>(1+'Políticas anunciadas - %'!Z41/100)*'[1]Calibración Agricultura-OseMOSY'!AK219</f>
        <v>5.880823313288114</v>
      </c>
      <c r="AA61" s="112">
        <f>(1+'Políticas anunciadas - %'!AA41/100)*'[1]Calibración Agricultura-OseMOSY'!AL219</f>
        <v>6.1081115897083933</v>
      </c>
      <c r="AB61" s="112">
        <f>(1+'Políticas anunciadas - %'!AB41/100)*'[1]Calibración Agricultura-OseMOSY'!AM219</f>
        <v>6.3671563042831902</v>
      </c>
      <c r="AC61" s="112">
        <f>(1+'Políticas anunciadas - %'!AC41/100)*'[1]Calibración Agricultura-OseMOSY'!AN219</f>
        <v>6.6149895242646597</v>
      </c>
      <c r="AD61" s="112">
        <f>(1+'Políticas anunciadas - %'!AD41/100)*'[1]Calibración Agricultura-OseMOSY'!AO219</f>
        <v>6.9036217918481926</v>
      </c>
      <c r="AE61" s="112">
        <f>(1+'Políticas anunciadas - %'!AE41/100)*'[1]Calibración Agricultura-OseMOSY'!AP219</f>
        <v>7.1762883806661701</v>
      </c>
      <c r="AF61" s="112">
        <f>(1+'Políticas anunciadas - %'!AF41/100)*'[1]Calibración Agricultura-OseMOSY'!AQ219</f>
        <v>7.453668663815157</v>
      </c>
      <c r="AG61" s="112">
        <f>(1+'Políticas anunciadas - %'!AG41/100)*'[1]Calibración Agricultura-OseMOSY'!AR219</f>
        <v>7.7436589743136253</v>
      </c>
      <c r="AH61" s="112">
        <f>(1+'Políticas anunciadas - %'!AH41/100)*'[1]Calibración Agricultura-OseMOSY'!AS219</f>
        <v>8.0437646315250806</v>
      </c>
      <c r="AI61" s="112">
        <f>(1+'Políticas anunciadas - %'!AI41/100)*'[1]Calibración Agricultura-OseMOSY'!AT219</f>
        <v>8.2086909542492847</v>
      </c>
      <c r="AJ61" s="112">
        <f>(1+'Políticas anunciadas - %'!AJ41/100)*'[1]Calibración Agricultura-OseMOSY'!AU219</f>
        <v>8.3768838195012112</v>
      </c>
      <c r="AK61" s="112">
        <f>(1+'Políticas anunciadas - %'!AK41/100)*'[1]Calibración Agricultura-OseMOSY'!AV219</f>
        <v>8.5485043622925669</v>
      </c>
      <c r="AL61" s="112">
        <f>(1+'Políticas anunciadas - %'!AL41/100)*'[1]Calibración Agricultura-OseMOSY'!AW219</f>
        <v>8.7236531302615195</v>
      </c>
      <c r="AM61" s="112">
        <f>(1+'Políticas anunciadas - %'!AM41/100)*'[1]Calibración Agricultura-OseMOSY'!AX219</f>
        <v>8.9023803709786531</v>
      </c>
      <c r="AN61" s="112">
        <f>(1+'Políticas anunciadas - %'!AN41/100)*'[1]Calibración Agricultura-OseMOSY'!AY219</f>
        <v>9.0847770128779111</v>
      </c>
      <c r="AO61" s="112">
        <f>(1+'Políticas anunciadas - %'!AO41/100)*'[1]Calibración Agricultura-OseMOSY'!AZ219</f>
        <v>9.2708588700304357</v>
      </c>
      <c r="AP61" s="112">
        <f>(1+'Políticas anunciadas - %'!AP41/100)*'[1]Calibración Agricultura-OseMOSY'!BA219</f>
        <v>9.4607430373427128</v>
      </c>
      <c r="AQ61" s="112">
        <f>(1+'Políticas anunciadas - %'!AQ41/100)*'[1]Calibración Agricultura-OseMOSY'!BB219</f>
        <v>9.6545068248452726</v>
      </c>
      <c r="AR61" s="112">
        <f>(1+'Políticas anunciadas - %'!AR41/100)*'[1]Calibración Agricultura-OseMOSY'!BC219</f>
        <v>9.852224993960137</v>
      </c>
      <c r="AS61" s="112">
        <f>(1+'Políticas anunciadas - %'!AS41/100)*'[1]Calibración Agricultura-OseMOSY'!BD219</f>
        <v>10.053974225680269</v>
      </c>
      <c r="AT61" s="112">
        <f>(1+'Políticas anunciadas - %'!AT41/100)*'[1]Calibración Agricultura-OseMOSY'!BE219</f>
        <v>10.259839605394665</v>
      </c>
      <c r="AU61" s="112">
        <f>(1+'Políticas anunciadas - %'!AU41/100)*'[1]Calibración Agricultura-OseMOSY'!BF219</f>
        <v>10.469906326701887</v>
      </c>
      <c r="AV61" s="112">
        <f>(1+'Políticas anunciadas - %'!AV41/100)*'[1]Calibración Agricultura-OseMOSY'!BG219</f>
        <v>10.684260475364555</v>
      </c>
      <c r="AW61" s="112">
        <f>(1+'Políticas anunciadas - %'!AW41/100)*'[1]Calibración Agricultura-OseMOSY'!BH219</f>
        <v>10.902986839604015</v>
      </c>
      <c r="AX61" s="112">
        <f>(1+'Políticas anunciadas - %'!AX41/100)*'[1]Calibración Agricultura-OseMOSY'!BI219</f>
        <v>11.12617465174745</v>
      </c>
      <c r="AY61" s="112">
        <f>(1+'Políticas anunciadas - %'!AY41/100)*'[1]Calibración Agricultura-OseMOSY'!BJ219</f>
        <v>11.353913791575991</v>
      </c>
      <c r="AZ61" s="112">
        <f>(1+'Políticas anunciadas - %'!AZ41/100)*'[1]Calibración Agricultura-OseMOSY'!BK219</f>
        <v>11.586299399468194</v>
      </c>
      <c r="BA61" s="112">
        <f>(1+'Políticas anunciadas - %'!BA41/100)*'[1]Calibración Agricultura-OseMOSY'!BL219</f>
        <v>11.823425736511892</v>
      </c>
      <c r="BB61" s="112">
        <f>(1+'Políticas anunciadas - %'!BB41/100)*'[1]Calibración Agricultura-OseMOSY'!BM219</f>
        <v>12.065389052952815</v>
      </c>
      <c r="BC61" s="112"/>
    </row>
    <row r="62" spans="1:115" ht="14.45">
      <c r="B62" s="368"/>
      <c r="C62" s="99" t="s">
        <v>90</v>
      </c>
      <c r="D62" s="366"/>
      <c r="E62" s="340"/>
      <c r="F62" s="112">
        <f>(1+'Políticas anunciadas - %'!F42/100)*'[1]Calibración Agricultura-OseMOSY'!Q220</f>
        <v>0.3729744762366779</v>
      </c>
      <c r="G62" s="112">
        <f>(1+'Políticas anunciadas - %'!G42/100)*'[1]Calibración Agricultura-OseMOSY'!R220</f>
        <v>0.39167874888908788</v>
      </c>
      <c r="H62" s="112">
        <f>(1+'Políticas anunciadas - %'!H42/100)*'[1]Calibración Agricultura-OseMOSY'!S220</f>
        <v>0.41134110727113216</v>
      </c>
      <c r="I62" s="112">
        <f>(1+'Políticas anunciadas - %'!I42/100)*'[1]Calibración Agricultura-OseMOSY'!T220</f>
        <v>0.432775347334934</v>
      </c>
      <c r="J62" s="112">
        <f>(1+'Políticas anunciadas - %'!J42/100)*'[1]Calibración Agricultura-OseMOSY'!U220</f>
        <v>0.45248432807556133</v>
      </c>
      <c r="K62" s="112">
        <f>(1+'Políticas anunciadas - %'!K42/100)*'[1]Calibración Agricultura-OseMOSY'!V220</f>
        <v>0.47824603203961324</v>
      </c>
      <c r="L62" s="112">
        <f>(1+'Políticas anunciadas - %'!L42/100)*'[1]Calibración Agricultura-OseMOSY'!W220</f>
        <v>0.50347573496080444</v>
      </c>
      <c r="M62" s="112">
        <f>(1+'Políticas anunciadas - %'!M42/100)*'[1]Calibración Agricultura-OseMOSY'!X220</f>
        <v>0.52646462065517341</v>
      </c>
      <c r="N62" s="112">
        <f>(1+'Políticas anunciadas - %'!N42/100)*'[1]Calibración Agricultura-OseMOSY'!Y220</f>
        <v>0.55139827399505692</v>
      </c>
      <c r="O62" s="112">
        <f>(1+'Políticas anunciadas - %'!O42/100)*'[1]Calibración Agricultura-OseMOSY'!Z220</f>
        <v>0.57207495617462711</v>
      </c>
      <c r="P62" s="112">
        <f>(1+'Políticas anunciadas - %'!P42/100)*'[1]Calibración Agricultura-OseMOSY'!AA220</f>
        <v>0.59732502860255254</v>
      </c>
      <c r="Q62" s="112">
        <f>(1+'Políticas anunciadas - %'!Q42/100)*'[1]Calibración Agricultura-OseMOSY'!AB220</f>
        <v>0.62563582264470841</v>
      </c>
      <c r="R62" s="112">
        <f>(1+'Políticas anunciadas - %'!R42/100)*'[1]Calibración Agricultura-OseMOSY'!AC220</f>
        <v>0.65126045012611333</v>
      </c>
      <c r="S62" s="112">
        <f>(1+'Políticas anunciadas - %'!S42/100)*'[1]Calibración Agricultura-OseMOSY'!AD220</f>
        <v>0.6771003102966705</v>
      </c>
      <c r="T62" s="112">
        <f>(1+'Políticas anunciadas - %'!T42/100)*'[1]Calibración Agricultura-OseMOSY'!AE220</f>
        <v>0.70426405992591257</v>
      </c>
      <c r="U62" s="112">
        <f>(1+'Políticas anunciadas - %'!U42/100)*'[1]Calibración Agricultura-OseMOSY'!AF220</f>
        <v>0.73177739784675089</v>
      </c>
      <c r="V62" s="112">
        <f>(1+'Políticas anunciadas - %'!V42/100)*'[1]Calibración Agricultura-OseMOSY'!AG220</f>
        <v>0.760486904385277</v>
      </c>
      <c r="W62" s="112">
        <f>(1+'Políticas anunciadas - %'!W42/100)*'[1]Calibración Agricultura-OseMOSY'!AH220</f>
        <v>0.79129899919382607</v>
      </c>
      <c r="X62" s="112">
        <f>(1+'Políticas anunciadas - %'!X42/100)*'[1]Calibración Agricultura-OseMOSY'!AI220</f>
        <v>0.82105563858592523</v>
      </c>
      <c r="Y62" s="112">
        <f>(1+'Políticas anunciadas - %'!Y42/100)*'[1]Calibración Agricultura-OseMOSY'!AJ220</f>
        <v>0.85185925440605681</v>
      </c>
      <c r="Z62" s="112">
        <f>(1+'Políticas anunciadas - %'!Z42/100)*'[1]Calibración Agricultura-OseMOSY'!AK220</f>
        <v>0.8833913965930873</v>
      </c>
      <c r="AA62" s="112">
        <f>(1+'Políticas anunciadas - %'!AA42/100)*'[1]Calibración Agricultura-OseMOSY'!AL220</f>
        <v>0.91153143092061306</v>
      </c>
      <c r="AB62" s="112">
        <f>(1+'Políticas anunciadas - %'!AB42/100)*'[1]Calibración Agricultura-OseMOSY'!AM220</f>
        <v>0.94442900725274792</v>
      </c>
      <c r="AC62" s="112">
        <f>(1+'Políticas anunciadas - %'!AC42/100)*'[1]Calibración Agricultura-OseMOSY'!AN220</f>
        <v>0.97513964458864366</v>
      </c>
      <c r="AD62" s="112">
        <f>(1+'Políticas anunciadas - %'!AD42/100)*'[1]Calibración Agricultura-OseMOSY'!AO220</f>
        <v>1.0109062773652484</v>
      </c>
      <c r="AE62" s="112">
        <f>(1+'Políticas anunciadas - %'!AE42/100)*'[1]Calibración Agricultura-OseMOSY'!AP220</f>
        <v>1.0432859386055793</v>
      </c>
      <c r="AF62" s="112">
        <f>(1+'Políticas anunciadas - %'!AF42/100)*'[1]Calibración Agricultura-OseMOSY'!AQ220</f>
        <v>1.075954916547976</v>
      </c>
      <c r="AG62" s="112">
        <f>(1+'Políticas anunciadas - %'!AG42/100)*'[1]Calibración Agricultura-OseMOSY'!AR220</f>
        <v>1.1098167653492146</v>
      </c>
      <c r="AH62" s="112">
        <f>(1+'Políticas anunciadas - %'!AH42/100)*'[1]Calibración Agricultura-OseMOSY'!AS220</f>
        <v>1.1443421669077891</v>
      </c>
      <c r="AI62" s="112">
        <f>(1+'Políticas anunciadas - %'!AI42/100)*'[1]Calibración Agricultura-OseMOSY'!AT220</f>
        <v>1.1821676060313817</v>
      </c>
      <c r="AJ62" s="112">
        <f>(1+'Políticas anunciadas - %'!AJ42/100)*'[1]Calibración Agricultura-OseMOSY'!AU220</f>
        <v>1.2184741024064352</v>
      </c>
      <c r="AK62" s="112">
        <f>(1+'Políticas anunciadas - %'!AK42/100)*'[1]Calibración Agricultura-OseMOSY'!AV220</f>
        <v>1.2553188692671351</v>
      </c>
      <c r="AL62" s="112">
        <f>(1+'Políticas anunciadas - %'!AL42/100)*'[1]Calibración Agricultura-OseMOSY'!AW220</f>
        <v>1.2934047381897122</v>
      </c>
      <c r="AM62" s="112">
        <f>(1+'Políticas anunciadas - %'!AM42/100)*'[1]Calibración Agricultura-OseMOSY'!AX220</f>
        <v>1.3322555699368219</v>
      </c>
      <c r="AN62" s="112">
        <f>(1+'Políticas anunciadas - %'!AN42/100)*'[1]Calibración Agricultura-OseMOSY'!AY220</f>
        <v>1.3723108111193341</v>
      </c>
      <c r="AO62" s="112">
        <f>(1+'Políticas anunciadas - %'!AO42/100)*'[1]Calibración Agricultura-OseMOSY'!AZ220</f>
        <v>1.4121674420180177</v>
      </c>
      <c r="AP62" s="112">
        <f>(1+'Políticas anunciadas - %'!AP42/100)*'[1]Calibración Agricultura-OseMOSY'!BA220</f>
        <v>1.4528053045679594</v>
      </c>
      <c r="AQ62" s="112">
        <f>(1+'Políticas anunciadas - %'!AQ42/100)*'[1]Calibración Agricultura-OseMOSY'!BB220</f>
        <v>1.4942236550731611</v>
      </c>
      <c r="AR62" s="112">
        <f>(1+'Políticas anunciadas - %'!AR42/100)*'[1]Calibración Agricultura-OseMOSY'!BC220</f>
        <v>1.5363162810466282</v>
      </c>
      <c r="AS62" s="112">
        <f>(1+'Políticas anunciadas - %'!AS42/100)*'[1]Calibración Agricultura-OseMOSY'!BD220</f>
        <v>1.5789795949433236</v>
      </c>
      <c r="AT62" s="112">
        <f>(1+'Políticas anunciadas - %'!AT42/100)*'[1]Calibración Agricultura-OseMOSY'!BE220</f>
        <v>1.622280632953724</v>
      </c>
      <c r="AU62" s="112">
        <f>(1+'Políticas anunciadas - %'!AU42/100)*'[1]Calibración Agricultura-OseMOSY'!BF220</f>
        <v>1.6662479864705251</v>
      </c>
      <c r="AV62" s="112">
        <f>(1+'Políticas anunciadas - %'!AV42/100)*'[1]Calibración Agricultura-OseMOSY'!BG220</f>
        <v>1.7108890707313194</v>
      </c>
      <c r="AW62" s="112">
        <f>(1+'Políticas anunciadas - %'!AW42/100)*'[1]Calibración Agricultura-OseMOSY'!BH220</f>
        <v>1.7561303666996742</v>
      </c>
      <c r="AX62" s="112">
        <f>(1+'Políticas anunciadas - %'!AX42/100)*'[1]Calibración Agricultura-OseMOSY'!BI220</f>
        <v>1.8019658164599985</v>
      </c>
      <c r="AY62" s="112">
        <f>(1+'Políticas anunciadas - %'!AY42/100)*'[1]Calibración Agricultura-OseMOSY'!BJ220</f>
        <v>1.8483573232672201</v>
      </c>
      <c r="AZ62" s="112">
        <f>(1+'Políticas anunciadas - %'!AZ42/100)*'[1]Calibración Agricultura-OseMOSY'!BK220</f>
        <v>1.8953578016823365</v>
      </c>
      <c r="BA62" s="112">
        <f>(1+'Políticas anunciadas - %'!BA42/100)*'[1]Calibración Agricultura-OseMOSY'!BL220</f>
        <v>1.9429458899315664</v>
      </c>
      <c r="BB62" s="112">
        <f>(1+'Políticas anunciadas - %'!BB42/100)*'[1]Calibración Agricultura-OseMOSY'!BM220</f>
        <v>1.991100342235943</v>
      </c>
      <c r="BC62" s="112"/>
    </row>
    <row r="63" spans="1:115" ht="14.45">
      <c r="B63" s="368"/>
      <c r="C63" s="99" t="s">
        <v>91</v>
      </c>
      <c r="D63" s="366"/>
      <c r="E63" s="340"/>
      <c r="F63" s="112">
        <f>(1+'Políticas anunciadas - %'!F43/100)*'[1]Calibración Agricultura-OseMOSY'!Q221</f>
        <v>0.19846824627125004</v>
      </c>
      <c r="G63" s="112">
        <f>(1+'Políticas anunciadas - %'!G43/100)*'[1]Calibración Agricultura-OseMOSY'!R221</f>
        <v>0.229017388139517</v>
      </c>
      <c r="H63" s="112">
        <f>(1+'Políticas anunciadas - %'!H43/100)*'[1]Calibración Agricultura-OseMOSY'!S221</f>
        <v>0.19812125779901923</v>
      </c>
      <c r="I63" s="112">
        <f>(1+'Políticas anunciadas - %'!I43/100)*'[1]Calibración Agricultura-OseMOSY'!T221</f>
        <v>0.22344214962549966</v>
      </c>
      <c r="J63" s="112">
        <f>(1+'Políticas anunciadas - %'!J43/100)*'[1]Calibración Agricultura-OseMOSY'!U221</f>
        <v>0.18292368265609035</v>
      </c>
      <c r="K63" s="112">
        <f>(1+'Políticas anunciadas - %'!K43/100)*'[1]Calibración Agricultura-OseMOSY'!V221</f>
        <v>0.18291000910476413</v>
      </c>
      <c r="L63" s="112">
        <f>(1+'Políticas anunciadas - %'!L43/100)*'[1]Calibración Agricultura-OseMOSY'!W221</f>
        <v>0.17929719585650919</v>
      </c>
      <c r="M63" s="112">
        <f>(1+'Políticas anunciadas - %'!M43/100)*'[1]Calibración Agricultura-OseMOSY'!X221</f>
        <v>0.17539756104328777</v>
      </c>
      <c r="N63" s="112">
        <f>(1+'Políticas anunciadas - %'!N43/100)*'[1]Calibración Agricultura-OseMOSY'!Y221</f>
        <v>0.16670958349090165</v>
      </c>
      <c r="O63" s="112">
        <f>(1+'Políticas anunciadas - %'!O43/100)*'[1]Calibración Agricultura-OseMOSY'!Z221</f>
        <v>0.21914152033118561</v>
      </c>
      <c r="P63" s="112">
        <f>(1+'Políticas anunciadas - %'!P43/100)*'[1]Calibración Agricultura-OseMOSY'!AA221</f>
        <v>0.22115139545148013</v>
      </c>
      <c r="Q63" s="112">
        <f>(1+'Políticas anunciadas - %'!Q43/100)*'[1]Calibración Agricultura-OseMOSY'!AB221</f>
        <v>0.21962202356351329</v>
      </c>
      <c r="R63" s="112">
        <f>(1+'Políticas anunciadas - %'!R43/100)*'[1]Calibración Agricultura-OseMOSY'!AC221</f>
        <v>0.22397110978530482</v>
      </c>
      <c r="S63" s="112">
        <f>(1+'Políticas anunciadas - %'!S43/100)*'[1]Calibración Agricultura-OseMOSY'!AD221</f>
        <v>0.22928729658834512</v>
      </c>
      <c r="T63" s="112">
        <f>(1+'Políticas anunciadas - %'!T43/100)*'[1]Calibración Agricultura-OseMOSY'!AE221</f>
        <v>0.23669346951168024</v>
      </c>
      <c r="U63" s="112">
        <f>(1+'Políticas anunciadas - %'!U43/100)*'[1]Calibración Agricultura-OseMOSY'!AF221</f>
        <v>0.24648124809677821</v>
      </c>
      <c r="V63" s="112">
        <f>(1+'Políticas anunciadas - %'!V43/100)*'[1]Calibración Agricultura-OseMOSY'!AG221</f>
        <v>0.26003463925299786</v>
      </c>
      <c r="W63" s="112">
        <f>(1+'Políticas anunciadas - %'!W43/100)*'[1]Calibración Agricultura-OseMOSY'!AH221</f>
        <v>0.26623035956337737</v>
      </c>
      <c r="X63" s="112">
        <f>(1+'Políticas anunciadas - %'!X43/100)*'[1]Calibración Agricultura-OseMOSY'!AI221</f>
        <v>0.27255908548083052</v>
      </c>
      <c r="Y63" s="112">
        <f>(1+'Políticas anunciadas - %'!Y43/100)*'[1]Calibración Agricultura-OseMOSY'!AJ221</f>
        <v>0.2806860658726274</v>
      </c>
      <c r="Z63" s="112">
        <f>(1+'Políticas anunciadas - %'!Z43/100)*'[1]Calibración Agricultura-OseMOSY'!AK221</f>
        <v>0.28950881450681509</v>
      </c>
      <c r="AA63" s="112">
        <f>(1+'Políticas anunciadas - %'!AA43/100)*'[1]Calibración Agricultura-OseMOSY'!AL221</f>
        <v>0.2975187563094846</v>
      </c>
      <c r="AB63" s="112">
        <f>(1+'Políticas anunciadas - %'!AB43/100)*'[1]Calibración Agricultura-OseMOSY'!AM221</f>
        <v>0.30711020208081152</v>
      </c>
      <c r="AC63" s="112">
        <f>(1+'Políticas anunciadas - %'!AC43/100)*'[1]Calibración Agricultura-OseMOSY'!AN221</f>
        <v>0.31566252049254723</v>
      </c>
      <c r="AD63" s="112">
        <f>(1+'Políticas anunciadas - %'!AD43/100)*'[1]Calibración Agricultura-OseMOSY'!AO221</f>
        <v>0.32485205632370062</v>
      </c>
      <c r="AE63" s="112">
        <f>(1+'Políticas anunciadas - %'!AE43/100)*'[1]Calibración Agricultura-OseMOSY'!AP221</f>
        <v>0.33323413690753134</v>
      </c>
      <c r="AF63" s="112">
        <f>(1+'Políticas anunciadas - %'!AF43/100)*'[1]Calibración Agricultura-OseMOSY'!AQ221</f>
        <v>0.34194261689364269</v>
      </c>
      <c r="AG63" s="112">
        <f>(1+'Políticas anunciadas - %'!AG43/100)*'[1]Calibración Agricultura-OseMOSY'!AR221</f>
        <v>0.35104359833569376</v>
      </c>
      <c r="AH63" s="112">
        <f>(1+'Políticas anunciadas - %'!AH43/100)*'[1]Calibración Agricultura-OseMOSY'!AS221</f>
        <v>0.36029394386817731</v>
      </c>
      <c r="AI63" s="112">
        <f>(1+'Políticas anunciadas - %'!AI43/100)*'[1]Calibración Agricultura-OseMOSY'!AT221</f>
        <v>0.3704527681245664</v>
      </c>
      <c r="AJ63" s="112">
        <f>(1+'Políticas anunciadas - %'!AJ43/100)*'[1]Calibración Agricultura-OseMOSY'!AU221</f>
        <v>0.37997516400029918</v>
      </c>
      <c r="AK63" s="112">
        <f>(1+'Políticas anunciadas - %'!AK43/100)*'[1]Calibración Agricultura-OseMOSY'!AV221</f>
        <v>0.3895379816406872</v>
      </c>
      <c r="AL63" s="112">
        <f>(1+'Políticas anunciadas - %'!AL43/100)*'[1]Calibración Agricultura-OseMOSY'!AW221</f>
        <v>0.39951219413350736</v>
      </c>
      <c r="AM63" s="112">
        <f>(1+'Políticas anunciadas - %'!AM43/100)*'[1]Calibración Agricultura-OseMOSY'!AX221</f>
        <v>0.409702428058907</v>
      </c>
      <c r="AN63" s="112">
        <f>(1+'Políticas anunciadas - %'!AN43/100)*'[1]Calibración Agricultura-OseMOSY'!AY221</f>
        <v>0.42019706302817278</v>
      </c>
      <c r="AO63" s="112">
        <f>(1+'Políticas anunciadas - %'!AO43/100)*'[1]Calibración Agricultura-OseMOSY'!AZ221</f>
        <v>0.43055182122205499</v>
      </c>
      <c r="AP63" s="112">
        <f>(1+'Políticas anunciadas - %'!AP43/100)*'[1]Calibración Agricultura-OseMOSY'!BA221</f>
        <v>0.44106407624132798</v>
      </c>
      <c r="AQ63" s="112">
        <f>(1+'Políticas anunciadas - %'!AQ43/100)*'[1]Calibración Agricultura-OseMOSY'!BB221</f>
        <v>0.45174104729514253</v>
      </c>
      <c r="AR63" s="112">
        <f>(1+'Políticas anunciadas - %'!AR43/100)*'[1]Calibración Agricultura-OseMOSY'!BC221</f>
        <v>0.46256449442670489</v>
      </c>
      <c r="AS63" s="112">
        <f>(1+'Políticas anunciadas - %'!AS43/100)*'[1]Calibración Agricultura-OseMOSY'!BD221</f>
        <v>0.47351463723925208</v>
      </c>
      <c r="AT63" s="112">
        <f>(1+'Políticas anunciadas - %'!AT43/100)*'[1]Calibración Agricultura-OseMOSY'!BE221</f>
        <v>0.4845985396339223</v>
      </c>
      <c r="AU63" s="112">
        <f>(1+'Políticas anunciadas - %'!AU43/100)*'[1]Calibración Agricultura-OseMOSY'!BF221</f>
        <v>0.4958174403106953</v>
      </c>
      <c r="AV63" s="112">
        <f>(1+'Políticas anunciadas - %'!AV43/100)*'[1]Calibración Agricultura-OseMOSY'!BG221</f>
        <v>0.50717286257769079</v>
      </c>
      <c r="AW63" s="112">
        <f>(1+'Políticas anunciadas - %'!AW43/100)*'[1]Calibración Agricultura-OseMOSY'!BH221</f>
        <v>0.51864469566456373</v>
      </c>
      <c r="AX63" s="112">
        <f>(1+'Políticas anunciadas - %'!AX43/100)*'[1]Calibración Agricultura-OseMOSY'!BI221</f>
        <v>0.53023383747951403</v>
      </c>
      <c r="AY63" s="112">
        <f>(1+'Políticas anunciadas - %'!AY43/100)*'[1]Calibración Agricultura-OseMOSY'!BJ221</f>
        <v>0.54193087751068592</v>
      </c>
      <c r="AZ63" s="112">
        <f>(1+'Políticas anunciadas - %'!AZ43/100)*'[1]Calibración Agricultura-OseMOSY'!BK221</f>
        <v>0.5537509689252158</v>
      </c>
      <c r="BA63" s="112">
        <f>(1+'Políticas anunciadas - %'!BA43/100)*'[1]Calibración Agricultura-OseMOSY'!BL221</f>
        <v>0.56568536402812064</v>
      </c>
      <c r="BB63" s="112">
        <f>(1+'Políticas anunciadas - %'!BB43/100)*'[1]Calibración Agricultura-OseMOSY'!BM221</f>
        <v>0.57772724393588748</v>
      </c>
      <c r="BC63" s="112"/>
    </row>
    <row r="64" spans="1:115" ht="14.45">
      <c r="B64" s="368"/>
      <c r="C64" s="99" t="s">
        <v>92</v>
      </c>
      <c r="D64" s="366"/>
      <c r="E64" s="340"/>
      <c r="F64" s="112">
        <f>(1+'Políticas anunciadas - %'!F44/100)*'[1]Calibración Agricultura-OseMOSY'!Q222</f>
        <v>0.15217044477458902</v>
      </c>
      <c r="G64" s="112">
        <f>(1+'Políticas anunciadas - %'!G44/100)*'[1]Calibración Agricultura-OseMOSY'!R222</f>
        <v>0.16271324349443242</v>
      </c>
      <c r="H64" s="112">
        <f>(1+'Políticas anunciadas - %'!H44/100)*'[1]Calibración Agricultura-OseMOSY'!S222</f>
        <v>0.16163019930841091</v>
      </c>
      <c r="I64" s="112">
        <f>(1+'Políticas anunciadas - %'!I44/100)*'[1]Calibración Agricultura-OseMOSY'!T222</f>
        <v>0.1708240504948462</v>
      </c>
      <c r="J64" s="112">
        <f>(1+'Políticas anunciadas - %'!J44/100)*'[1]Calibración Agricultura-OseMOSY'!U222</f>
        <v>0.16723920770961095</v>
      </c>
      <c r="K64" s="112">
        <f>(1+'Políticas anunciadas - %'!K44/100)*'[1]Calibración Agricultura-OseMOSY'!V222</f>
        <v>0.17253269579345346</v>
      </c>
      <c r="L64" s="112">
        <f>(1+'Políticas anunciadas - %'!L44/100)*'[1]Calibración Agricultura-OseMOSY'!W222</f>
        <v>0.17688482799393543</v>
      </c>
      <c r="M64" s="112">
        <f>(1+'Políticas anunciadas - %'!M44/100)*'[1]Calibración Agricultura-OseMOSY'!X222</f>
        <v>0.18042022898111779</v>
      </c>
      <c r="N64" s="112">
        <f>(1+'Políticas anunciadas - %'!N44/100)*'[1]Calibración Agricultura-OseMOSY'!Y222</f>
        <v>0.18161193716318316</v>
      </c>
      <c r="O64" s="112">
        <f>(1+'Políticas anunciadas - %'!O44/100)*'[1]Calibración Agricultura-OseMOSY'!Z222</f>
        <v>0.19666005736367884</v>
      </c>
      <c r="P64" s="112">
        <f>(1+'Políticas anunciadas - %'!P44/100)*'[1]Calibración Agricultura-OseMOSY'!AA222</f>
        <v>0.2002964847690572</v>
      </c>
      <c r="Q64" s="112">
        <f>(1+'Políticas anunciadas - %'!Q44/100)*'[1]Calibración Agricultura-OseMOSY'!AB222</f>
        <v>0.20384326651261134</v>
      </c>
      <c r="R64" s="112">
        <f>(1+'Políticas anunciadas - %'!R44/100)*'[1]Calibración Agricultura-OseMOSY'!AC222</f>
        <v>0.20776720243394453</v>
      </c>
      <c r="S64" s="112">
        <f>(1+'Políticas anunciadas - %'!S44/100)*'[1]Calibración Agricultura-OseMOSY'!AD222</f>
        <v>0.21189501834410016</v>
      </c>
      <c r="T64" s="112">
        <f>(1+'Políticas anunciadas - %'!T44/100)*'[1]Calibración Agricultura-OseMOSY'!AE222</f>
        <v>0.21680503441186447</v>
      </c>
      <c r="U64" s="112">
        <f>(1+'Políticas anunciadas - %'!U44/100)*'[1]Calibración Agricultura-OseMOSY'!AF222</f>
        <v>0.22161693542847818</v>
      </c>
      <c r="V64" s="112">
        <f>(1+'Políticas anunciadas - %'!V44/100)*'[1]Calibración Agricultura-OseMOSY'!AG222</f>
        <v>0.22738194541706025</v>
      </c>
      <c r="W64" s="112">
        <f>(1+'Políticas anunciadas - %'!W44/100)*'[1]Calibración Agricultura-OseMOSY'!AH222</f>
        <v>0.2317479931143277</v>
      </c>
      <c r="X64" s="112">
        <f>(1+'Políticas anunciadas - %'!X44/100)*'[1]Calibración Agricultura-OseMOSY'!AI222</f>
        <v>0.23564997153509315</v>
      </c>
      <c r="Y64" s="112">
        <f>(1+'Políticas anunciadas - %'!Y44/100)*'[1]Calibración Agricultura-OseMOSY'!AJ222</f>
        <v>0.23989447239658182</v>
      </c>
      <c r="Z64" s="112">
        <f>(1+'Políticas anunciadas - %'!Z44/100)*'[1]Calibración Agricultura-OseMOSY'!AK222</f>
        <v>0.24409071751213005</v>
      </c>
      <c r="AA64" s="112">
        <f>(1+'Políticas anunciadas - %'!AA44/100)*'[1]Calibración Agricultura-OseMOSY'!AL222</f>
        <v>0.24716414955436597</v>
      </c>
      <c r="AB64" s="112">
        <f>(1+'Políticas anunciadas - %'!AB44/100)*'[1]Calibración Agricultura-OseMOSY'!AM222</f>
        <v>0.25125769554928012</v>
      </c>
      <c r="AC64" s="112">
        <f>(1+'Políticas anunciadas - %'!AC44/100)*'[1]Calibración Agricultura-OseMOSY'!AN222</f>
        <v>0.25438196600742075</v>
      </c>
      <c r="AD64" s="112">
        <f>(1+'Políticas anunciadas - %'!AD44/100)*'[1]Calibración Agricultura-OseMOSY'!AO222</f>
        <v>0.25823076091497815</v>
      </c>
      <c r="AE64" s="112">
        <f>(1+'Políticas anunciadas - %'!AE44/100)*'[1]Calibración Agricultura-OseMOSY'!AP222</f>
        <v>0.26093818243508654</v>
      </c>
      <c r="AF64" s="112">
        <f>(1+'Políticas anunciadas - %'!AF44/100)*'[1]Calibración Agricultura-OseMOSY'!AQ222</f>
        <v>0.26345777930360126</v>
      </c>
      <c r="AG64" s="112">
        <f>(1+'Políticas anunciadas - %'!AG44/100)*'[1]Calibración Agricultura-OseMOSY'!AR222</f>
        <v>0.26593623768690877</v>
      </c>
      <c r="AH64" s="112">
        <f>(1+'Políticas anunciadas - %'!AH44/100)*'[1]Calibración Agricultura-OseMOSY'!AS222</f>
        <v>0.26820424368576273</v>
      </c>
      <c r="AI64" s="112">
        <f>(1+'Políticas anunciadas - %'!AI44/100)*'[1]Calibración Agricultura-OseMOSY'!AT222</f>
        <v>0.27083080498642381</v>
      </c>
      <c r="AJ64" s="112">
        <f>(1+'Políticas anunciadas - %'!AJ44/100)*'[1]Calibración Agricultura-OseMOSY'!AU222</f>
        <v>0.27267116546558207</v>
      </c>
      <c r="AK64" s="112">
        <f>(1+'Políticas anunciadas - %'!AK44/100)*'[1]Calibración Agricultura-OseMOSY'!AV222</f>
        <v>0.27420220059255235</v>
      </c>
      <c r="AL64" s="112">
        <f>(1+'Políticas anunciadas - %'!AL44/100)*'[1]Calibración Agricultura-OseMOSY'!AW222</f>
        <v>0.27560485086244269</v>
      </c>
      <c r="AM64" s="112">
        <f>(1+'Políticas anunciadas - %'!AM44/100)*'[1]Calibración Agricultura-OseMOSY'!AX222</f>
        <v>0.27674083657218801</v>
      </c>
      <c r="AN64" s="112">
        <f>(1+'Políticas anunciadas - %'!AN44/100)*'[1]Calibración Agricultura-OseMOSY'!AY222</f>
        <v>0.27766644170711607</v>
      </c>
      <c r="AO64" s="112">
        <f>(1+'Políticas anunciadas - %'!AO44/100)*'[1]Calibración Agricultura-OseMOSY'!AZ222</f>
        <v>0.27807444801646369</v>
      </c>
      <c r="AP64" s="112">
        <f>(1+'Políticas anunciadas - %'!AP44/100)*'[1]Calibración Agricultura-OseMOSY'!BA222</f>
        <v>0.27814698727711445</v>
      </c>
      <c r="AQ64" s="112">
        <f>(1+'Políticas anunciadas - %'!AQ44/100)*'[1]Calibración Agricultura-OseMOSY'!BB222</f>
        <v>0.27786549446421716</v>
      </c>
      <c r="AR64" s="112">
        <f>(1+'Políticas anunciadas - %'!AR44/100)*'[1]Calibración Agricultura-OseMOSY'!BC222</f>
        <v>0.27719442024839391</v>
      </c>
      <c r="AS64" s="112">
        <f>(1+'Políticas anunciadas - %'!AS44/100)*'[1]Calibración Agricultura-OseMOSY'!BD222</f>
        <v>0.27609991281699126</v>
      </c>
      <c r="AT64" s="112">
        <f>(1+'Políticas anunciadas - %'!AT44/100)*'[1]Calibración Agricultura-OseMOSY'!BE222</f>
        <v>0.27457012326019531</v>
      </c>
      <c r="AU64" s="112">
        <f>(1+'Políticas anunciadas - %'!AU44/100)*'[1]Calibración Agricultura-OseMOSY'!BF222</f>
        <v>0.27258662911583581</v>
      </c>
      <c r="AV64" s="112">
        <f>(1+'Políticas anunciadas - %'!AV44/100)*'[1]Calibración Agricultura-OseMOSY'!BG222</f>
        <v>0.27012872534172844</v>
      </c>
      <c r="AW64" s="112">
        <f>(1+'Políticas anunciadas - %'!AW44/100)*'[1]Calibración Agricultura-OseMOSY'!BH222</f>
        <v>0.2671635129532251</v>
      </c>
      <c r="AX64" s="112">
        <f>(1+'Políticas anunciadas - %'!AX44/100)*'[1]Calibración Agricultura-OseMOSY'!BI222</f>
        <v>0.26366942252410253</v>
      </c>
      <c r="AY64" s="112">
        <f>(1+'Políticas anunciadas - %'!AY44/100)*'[1]Calibración Agricultura-OseMOSY'!BJ222</f>
        <v>0.25961959304127524</v>
      </c>
      <c r="AZ64" s="112">
        <f>(1+'Políticas anunciadas - %'!AZ44/100)*'[1]Calibración Agricultura-OseMOSY'!BK222</f>
        <v>0.25499881935281571</v>
      </c>
      <c r="BA64" s="112">
        <f>(1+'Políticas anunciadas - %'!BA44/100)*'[1]Calibración Agricultura-OseMOSY'!BL222</f>
        <v>0.24977956088127179</v>
      </c>
      <c r="BB64" s="112">
        <f>(1+'Políticas anunciadas - %'!BB44/100)*'[1]Calibración Agricultura-OseMOSY'!BM222</f>
        <v>0.24393481474167591</v>
      </c>
      <c r="BC64" s="112"/>
    </row>
    <row r="65" spans="1:115" ht="14.45">
      <c r="B65" s="368"/>
      <c r="C65" s="99" t="s">
        <v>93</v>
      </c>
      <c r="D65" s="366"/>
      <c r="E65" s="340"/>
      <c r="F65" s="112">
        <f>(1+'Políticas anunciadas - %'!F45/100)*'[1]Calibración Agricultura-OseMOSY'!Q223</f>
        <v>0.28819642040060611</v>
      </c>
      <c r="G65" s="112">
        <f>(1+'Políticas anunciadas - %'!G45/100)*'[1]Calibración Agricultura-OseMOSY'!R223</f>
        <v>0.31360694552758706</v>
      </c>
      <c r="H65" s="112">
        <f>(1+'Políticas anunciadas - %'!H45/100)*'[1]Calibración Agricultura-OseMOSY'!S223</f>
        <v>0.30212374330395952</v>
      </c>
      <c r="I65" s="112">
        <f>(1+'Políticas anunciadas - %'!I45/100)*'[1]Calibración Agricultura-OseMOSY'!T223</f>
        <v>0.32328715749183551</v>
      </c>
      <c r="J65" s="112">
        <f>(1+'Políticas anunciadas - %'!J45/100)*'[1]Calibración Agricultura-OseMOSY'!U223</f>
        <v>0.30472428118989303</v>
      </c>
      <c r="K65" s="112">
        <f>(1+'Políticas anunciadas - %'!K45/100)*'[1]Calibración Agricultura-OseMOSY'!V223</f>
        <v>0.3119119262586601</v>
      </c>
      <c r="L65" s="112">
        <f>(1+'Políticas anunciadas - %'!L45/100)*'[1]Calibración Agricultura-OseMOSY'!W223</f>
        <v>0.31654971459035863</v>
      </c>
      <c r="M65" s="112">
        <f>(1+'Políticas anunciadas - %'!M45/100)*'[1]Calibración Agricultura-OseMOSY'!X223</f>
        <v>0.31986824619864512</v>
      </c>
      <c r="N65" s="112">
        <f>(1+'Políticas anunciadas - %'!N45/100)*'[1]Calibración Agricultura-OseMOSY'!Y223</f>
        <v>0.31507198801695374</v>
      </c>
      <c r="O65" s="112">
        <f>(1+'Políticas anunciadas - %'!O45/100)*'[1]Calibración Agricultura-OseMOSY'!Z223</f>
        <v>0.35244771576860823</v>
      </c>
      <c r="P65" s="112">
        <f>(1+'Políticas anunciadas - %'!P45/100)*'[1]Calibración Agricultura-OseMOSY'!AA223</f>
        <v>0.35469805514275932</v>
      </c>
      <c r="Q65" s="112">
        <f>(1+'Políticas anunciadas - %'!Q45/100)*'[1]Calibración Agricultura-OseMOSY'!AB223</f>
        <v>0.35521116453702134</v>
      </c>
      <c r="R65" s="112">
        <f>(1+'Políticas anunciadas - %'!R45/100)*'[1]Calibración Agricultura-OseMOSY'!AC223</f>
        <v>0.35809674740192066</v>
      </c>
      <c r="S65" s="112">
        <f>(1+'Políticas anunciadas - %'!S45/100)*'[1]Calibración Agricultura-OseMOSY'!AD223</f>
        <v>0.36138978075908046</v>
      </c>
      <c r="T65" s="112">
        <f>(1+'Políticas anunciadas - %'!T45/100)*'[1]Calibración Agricultura-OseMOSY'!AE223</f>
        <v>0.36633010100748403</v>
      </c>
      <c r="U65" s="112">
        <f>(1+'Políticas anunciadas - %'!U45/100)*'[1]Calibración Agricultura-OseMOSY'!AF223</f>
        <v>0.37143635941606906</v>
      </c>
      <c r="V65" s="112">
        <f>(1+'Políticas anunciadas - %'!V45/100)*'[1]Calibración Agricultura-OseMOSY'!AG223</f>
        <v>0.3790334248539744</v>
      </c>
      <c r="W65" s="112">
        <f>(1+'Políticas anunciadas - %'!W45/100)*'[1]Calibración Agricultura-OseMOSY'!AH223</f>
        <v>0.38129552617749485</v>
      </c>
      <c r="X65" s="112">
        <f>(1+'Políticas anunciadas - %'!X45/100)*'[1]Calibración Agricultura-OseMOSY'!AI223</f>
        <v>0.38261740089410373</v>
      </c>
      <c r="Y65" s="112">
        <f>(1+'Políticas anunciadas - %'!Y45/100)*'[1]Calibración Agricultura-OseMOSY'!AJ223</f>
        <v>0.38466152805487808</v>
      </c>
      <c r="Z65" s="112">
        <f>(1+'Políticas anunciadas - %'!Z45/100)*'[1]Calibración Agricultura-OseMOSY'!AK223</f>
        <v>0.38641311555071606</v>
      </c>
      <c r="AA65" s="112">
        <f>(1+'Políticas anunciadas - %'!AA45/100)*'[1]Calibración Agricultura-OseMOSY'!AL223</f>
        <v>0.38615319012096649</v>
      </c>
      <c r="AB65" s="112">
        <f>(1+'Políticas anunciadas - %'!AB45/100)*'[1]Calibración Agricultura-OseMOSY'!AM223</f>
        <v>0.38712760210093872</v>
      </c>
      <c r="AC65" s="112">
        <f>(1+'Políticas anunciadas - %'!AC45/100)*'[1]Calibración Agricultura-OseMOSY'!AN223</f>
        <v>0.38606895651172424</v>
      </c>
      <c r="AD65" s="112">
        <f>(1+'Políticas anunciadas - %'!AD45/100)*'[1]Calibración Agricultura-OseMOSY'!AO223</f>
        <v>0.38523392894202413</v>
      </c>
      <c r="AE65" s="112">
        <f>(1+'Políticas anunciadas - %'!AE45/100)*'[1]Calibración Agricultura-OseMOSY'!AP223</f>
        <v>0.38233860878868142</v>
      </c>
      <c r="AF65" s="112">
        <f>(1+'Políticas anunciadas - %'!AF45/100)*'[1]Calibración Agricultura-OseMOSY'!AQ223</f>
        <v>0.37880297203270374</v>
      </c>
      <c r="AG65" s="112">
        <f>(1+'Políticas anunciadas - %'!AG45/100)*'[1]Calibración Agricultura-OseMOSY'!AR223</f>
        <v>0.37471527437402968</v>
      </c>
      <c r="AH65" s="112">
        <f>(1+'Políticas anunciadas - %'!AH45/100)*'[1]Calibración Agricultura-OseMOSY'!AS223</f>
        <v>0.36976904773617392</v>
      </c>
      <c r="AI65" s="112">
        <f>(1+'Políticas anunciadas - %'!AI45/100)*'[1]Calibración Agricultura-OseMOSY'!AT223</f>
        <v>0.37553204987495548</v>
      </c>
      <c r="AJ65" s="112">
        <f>(1+'Políticas anunciadas - %'!AJ45/100)*'[1]Calibración Agricultura-OseMOSY'!AU223</f>
        <v>0.38038290156421534</v>
      </c>
      <c r="AK65" s="112">
        <f>(1+'Políticas anunciadas - %'!AK45/100)*'[1]Calibración Agricultura-OseMOSY'!AV223</f>
        <v>0.38500802507889659</v>
      </c>
      <c r="AL65" s="112">
        <f>(1+'Políticas anunciadas - %'!AL45/100)*'[1]Calibración Agricultura-OseMOSY'!AW223</f>
        <v>0.38975279468876939</v>
      </c>
      <c r="AM65" s="112">
        <f>(1+'Políticas anunciadas - %'!AM45/100)*'[1]Calibración Agricultura-OseMOSY'!AX223</f>
        <v>0.39441644740808723</v>
      </c>
      <c r="AN65" s="112">
        <f>(1+'Políticas anunciadas - %'!AN45/100)*'[1]Calibración Agricultura-OseMOSY'!AY223</f>
        <v>0.39907510461495671</v>
      </c>
      <c r="AO65" s="112">
        <f>(1+'Políticas anunciadas - %'!AO45/100)*'[1]Calibración Agricultura-OseMOSY'!AZ223</f>
        <v>0.40329842409365085</v>
      </c>
      <c r="AP65" s="112">
        <f>(1+'Políticas anunciadas - %'!AP45/100)*'[1]Calibración Agricultura-OseMOSY'!BA223</f>
        <v>0.40736312509657513</v>
      </c>
      <c r="AQ65" s="112">
        <f>(1+'Políticas anunciadas - %'!AQ45/100)*'[1]Calibración Agricultura-OseMOSY'!BB223</f>
        <v>0.41126586768646972</v>
      </c>
      <c r="AR65" s="112">
        <f>(1+'Políticas anunciadas - %'!AR45/100)*'[1]Calibración Agricultura-OseMOSY'!BC223</f>
        <v>0.41498136103387456</v>
      </c>
      <c r="AS65" s="112">
        <f>(1+'Políticas anunciadas - %'!AS45/100)*'[1]Calibración Agricultura-OseMOSY'!BD223</f>
        <v>0.41848482623056554</v>
      </c>
      <c r="AT65" s="112">
        <f>(1+'Políticas anunciadas - %'!AT45/100)*'[1]Calibración Agricultura-OseMOSY'!BE223</f>
        <v>0.42177413634654798</v>
      </c>
      <c r="AU65" s="112">
        <f>(1+'Políticas anunciadas - %'!AU45/100)*'[1]Calibración Agricultura-OseMOSY'!BF223</f>
        <v>0.42484135759599767</v>
      </c>
      <c r="AV65" s="112">
        <f>(1+'Políticas anunciadas - %'!AV45/100)*'[1]Calibración Agricultura-OseMOSY'!BG223</f>
        <v>0.42767901006328213</v>
      </c>
      <c r="AW65" s="112">
        <f>(1+'Políticas anunciadas - %'!AW45/100)*'[1]Calibración Agricultura-OseMOSY'!BH223</f>
        <v>0.43026190694439137</v>
      </c>
      <c r="AX65" s="112">
        <f>(1+'Políticas anunciadas - %'!AX45/100)*'[1]Calibración Agricultura-OseMOSY'!BI223</f>
        <v>0.43258332925620852</v>
      </c>
      <c r="AY65" s="112">
        <f>(1+'Políticas anunciadas - %'!AY45/100)*'[1]Calibración Agricultura-OseMOSY'!BJ223</f>
        <v>0.43462817123462377</v>
      </c>
      <c r="AZ65" s="112">
        <f>(1+'Políticas anunciadas - %'!AZ45/100)*'[1]Calibración Agricultura-OseMOSY'!BK223</f>
        <v>0.43640077313400022</v>
      </c>
      <c r="BA65" s="112">
        <f>(1+'Políticas anunciadas - %'!BA45/100)*'[1]Calibración Agricultura-OseMOSY'!BL223</f>
        <v>0.4378855234963685</v>
      </c>
      <c r="BB65" s="112">
        <f>(1+'Políticas anunciadas - %'!BB45/100)*'[1]Calibración Agricultura-OseMOSY'!BM223</f>
        <v>0.43906897410024764</v>
      </c>
      <c r="BC65" s="112"/>
    </row>
    <row r="66" spans="1:115" ht="14.45">
      <c r="B66" s="368"/>
      <c r="C66" s="99" t="s">
        <v>94</v>
      </c>
      <c r="D66" s="366"/>
      <c r="E66" s="340"/>
      <c r="F66" s="112">
        <f>(1+'Políticas anunciadas - %'!F46/100)*'[1]Calibración Agricultura-OseMOSY'!Q312</f>
        <v>1.5418075729006198</v>
      </c>
      <c r="G66" s="112">
        <f>(1+'Políticas anunciadas - %'!G46/100)*'[1]Calibración Agricultura-OseMOSY'!R312</f>
        <v>1.606881042525647</v>
      </c>
      <c r="H66" s="112">
        <f>(1+'Políticas anunciadas - %'!H46/100)*'[1]Calibración Agricultura-OseMOSY'!S312</f>
        <v>1.6685530902485044</v>
      </c>
      <c r="I66" s="112">
        <f>(1+'Políticas anunciadas - %'!I46/100)*'[1]Calibración Agricultura-OseMOSY'!T312</f>
        <v>1.7314969132900113</v>
      </c>
      <c r="J66" s="112">
        <f>(1+'Políticas anunciadas - %'!J46/100)*'[1]Calibración Agricultura-OseMOSY'!U312</f>
        <v>1.7850660501614735</v>
      </c>
      <c r="K66" s="112">
        <f>(1+'Políticas anunciadas - %'!K46/100)*'[1]Calibración Agricultura-OseMOSY'!V312</f>
        <v>1.8589519987447831</v>
      </c>
      <c r="L66" s="112">
        <f>(1+'Políticas anunciadas - %'!L46/100)*'[1]Calibración Agricultura-OseMOSY'!W312</f>
        <v>1.9291860460930752</v>
      </c>
      <c r="M66" s="112">
        <f>(1+'Políticas anunciadas - %'!M46/100)*'[1]Calibración Agricultura-OseMOSY'!X312</f>
        <v>1.9893371326015419</v>
      </c>
      <c r="N66" s="112">
        <f>(1+'Políticas anunciadas - %'!N46/100)*'[1]Calibración Agricultura-OseMOSY'!Y312</f>
        <v>2.0546014278521167</v>
      </c>
      <c r="O66" s="112">
        <f>(1+'Políticas anunciadas - %'!O46/100)*'[1]Calibración Agricultura-OseMOSY'!Z312</f>
        <v>2.1385477523053922</v>
      </c>
      <c r="P66" s="112">
        <f>(1+'Políticas anunciadas - %'!P46/100)*'[1]Calibración Agricultura-OseMOSY'!AA312</f>
        <v>2.2102416545677617</v>
      </c>
      <c r="Q66" s="112">
        <f>(1+'Políticas anunciadas - %'!Q46/100)*'[1]Calibración Agricultura-OseMOSY'!AB312</f>
        <v>2.2934472934705719</v>
      </c>
      <c r="R66" s="112">
        <f>(1+'Políticas anunciadas - %'!R46/100)*'[1]Calibración Agricultura-OseMOSY'!AC312</f>
        <v>2.3673135248422268</v>
      </c>
      <c r="S66" s="112">
        <f>(1+'Políticas anunciadas - %'!S46/100)*'[1]Calibración Agricultura-OseMOSY'!AD312</f>
        <v>2.4432089000292936</v>
      </c>
      <c r="T66" s="112">
        <f>(1+'Políticas anunciadas - %'!T46/100)*'[1]Calibración Agricultura-OseMOSY'!AE312</f>
        <v>2.526493922087754</v>
      </c>
      <c r="U66" s="112">
        <f>(1+'Políticas anunciadas - %'!U46/100)*'[1]Calibración Agricultura-OseMOSY'!AF312</f>
        <v>2.6050712787320496</v>
      </c>
      <c r="V66" s="112">
        <f>(1+'Políticas anunciadas - %'!V46/100)*'[1]Calibración Agricultura-OseMOSY'!AG312</f>
        <v>2.6875251037114545</v>
      </c>
      <c r="W66" s="112">
        <f>(1+'Políticas anunciadas - %'!W46/100)*'[1]Calibración Agricultura-OseMOSY'!AH312</f>
        <v>2.7773485147880823</v>
      </c>
      <c r="X66" s="112">
        <f>(1+'Políticas anunciadas - %'!X46/100)*'[1]Calibración Agricultura-OseMOSY'!AI312</f>
        <v>2.8624201417852659</v>
      </c>
      <c r="Y66" s="112">
        <f>(1+'Políticas anunciadas - %'!Y46/100)*'[1]Calibración Agricultura-OseMOSY'!AJ312</f>
        <v>2.9505319847194795</v>
      </c>
      <c r="Z66" s="112">
        <f>(1+'Políticas anunciadas - %'!Z46/100)*'[1]Calibración Agricultura-OseMOSY'!AK312</f>
        <v>3.0393224276825817</v>
      </c>
      <c r="AA66" s="112">
        <f>(1+'Políticas anunciadas - %'!AA46/100)*'[1]Calibración Agricultura-OseMOSY'!AL312</f>
        <v>3.115807612018263</v>
      </c>
      <c r="AB66" s="112">
        <f>(1+'Políticas anunciadas - %'!AB46/100)*'[1]Calibración Agricultura-OseMOSY'!AM312</f>
        <v>3.2081607372816547</v>
      </c>
      <c r="AC66" s="112">
        <f>(1+'Políticas anunciadas - %'!AC46/100)*'[1]Calibración Agricultura-OseMOSY'!AN312</f>
        <v>3.2922821253818757</v>
      </c>
      <c r="AD66" s="112">
        <f>(1+'Políticas anunciadas - %'!AD46/100)*'[1]Calibración Agricultura-OseMOSY'!AO312</f>
        <v>3.3924294081870165</v>
      </c>
      <c r="AE66" s="112">
        <f>(1+'Políticas anunciadas - %'!AE46/100)*'[1]Calibración Agricultura-OseMOSY'!AP312</f>
        <v>3.4801580848097835</v>
      </c>
      <c r="AF66" s="112">
        <f>(1+'Políticas anunciadas - %'!AF46/100)*'[1]Calibración Agricultura-OseMOSY'!AQ312</f>
        <v>3.5677192592048477</v>
      </c>
      <c r="AG66" s="112">
        <f>(1+'Políticas anunciadas - %'!AG46/100)*'[1]Calibración Agricultura-OseMOSY'!AR312</f>
        <v>3.6587218752747082</v>
      </c>
      <c r="AH66" s="112">
        <f>(1+'Políticas anunciadas - %'!AH46/100)*'[1]Calibración Agricultura-OseMOSY'!AS312</f>
        <v>3.7510916560987315</v>
      </c>
      <c r="AI66" s="112">
        <f>(1+'Políticas anunciadas - %'!AI46/100)*'[1]Calibración Agricultura-OseMOSY'!AT312</f>
        <v>3.8563076154750888</v>
      </c>
      <c r="AJ66" s="112">
        <f>(1+'Políticas anunciadas - %'!AJ46/100)*'[1]Calibración Agricultura-OseMOSY'!AU312</f>
        <v>3.9558523895204649</v>
      </c>
      <c r="AK66" s="112">
        <f>(1+'Políticas anunciadas - %'!AK46/100)*'[1]Calibración Agricultura-OseMOSY'!AV312</f>
        <v>4.0564908320916659</v>
      </c>
      <c r="AL66" s="112">
        <f>(1+'Políticas anunciadas - %'!AL46/100)*'[1]Calibración Agricultura-OseMOSY'!AW312</f>
        <v>4.1604912617435286</v>
      </c>
      <c r="AM66" s="112">
        <f>(1+'Políticas anunciadas - %'!AM46/100)*'[1]Calibración Agricultura-OseMOSY'!AX312</f>
        <v>4.2662876907922458</v>
      </c>
      <c r="AN66" s="112">
        <f>(1+'Políticas anunciadas - %'!AN46/100)*'[1]Calibración Agricultura-OseMOSY'!AY312</f>
        <v>4.3752673199298595</v>
      </c>
      <c r="AO66" s="112">
        <f>(1+'Políticas anunciadas - %'!AO46/100)*'[1]Calibración Agricultura-OseMOSY'!AZ312</f>
        <v>4.4829508880239901</v>
      </c>
      <c r="AP66" s="112">
        <f>(1+'Políticas anunciadas - %'!AP46/100)*'[1]Calibración Agricultura-OseMOSY'!BA312</f>
        <v>4.5924674891944122</v>
      </c>
      <c r="AQ66" s="112">
        <f>(1+'Políticas anunciadas - %'!AQ46/100)*'[1]Calibración Agricultura-OseMOSY'!BB312</f>
        <v>4.703804205117085</v>
      </c>
      <c r="AR66" s="112">
        <f>(1+'Políticas anunciadas - %'!AR46/100)*'[1]Calibración Agricultura-OseMOSY'!BC312</f>
        <v>4.8166210759899482</v>
      </c>
      <c r="AS66" s="112">
        <f>(1+'Políticas anunciadas - %'!AS46/100)*'[1]Calibración Agricultura-OseMOSY'!BD312</f>
        <v>4.9305926295953464</v>
      </c>
      <c r="AT66" s="112">
        <f>(1+'Políticas anunciadas - %'!AT46/100)*'[1]Calibración Agricultura-OseMOSY'!BE312</f>
        <v>5.0459259330389603</v>
      </c>
      <c r="AU66" s="112">
        <f>(1+'Políticas anunciadas - %'!AU46/100)*'[1]Calibración Agricultura-OseMOSY'!BF312</f>
        <v>5.1627058750733505</v>
      </c>
      <c r="AV66" s="112">
        <f>(1+'Políticas anunciadas - %'!AV46/100)*'[1]Calibración Agricultura-OseMOSY'!BG312</f>
        <v>5.2809513339901626</v>
      </c>
      <c r="AW66" s="112">
        <f>(1+'Políticas anunciadas - %'!AW46/100)*'[1]Calibración Agricultura-OseMOSY'!BH312</f>
        <v>5.4004329245703513</v>
      </c>
      <c r="AX66" s="112">
        <f>(1+'Políticas anunciadas - %'!AX46/100)*'[1]Calibración Agricultura-OseMOSY'!BI312</f>
        <v>5.521131612970378</v>
      </c>
      <c r="AY66" s="112">
        <f>(1+'Políticas anunciadas - %'!AY46/100)*'[1]Calibración Agricultura-OseMOSY'!BJ312</f>
        <v>5.642930617964697</v>
      </c>
      <c r="AZ66" s="112">
        <f>(1+'Políticas anunciadas - %'!AZ46/100)*'[1]Calibración Agricultura-OseMOSY'!BK312</f>
        <v>5.7659913031991179</v>
      </c>
      <c r="BA66" s="112">
        <f>(1+'Políticas anunciadas - %'!BA46/100)*'[1]Calibración Agricultura-OseMOSY'!BL312</f>
        <v>5.8902473404095286</v>
      </c>
      <c r="BB66" s="112">
        <f>(1+'Políticas anunciadas - %'!BB46/100)*'[1]Calibración Agricultura-OseMOSY'!BM312</f>
        <v>6.0156340125123586</v>
      </c>
      <c r="BC66" s="112"/>
    </row>
    <row r="67" spans="1:115" ht="14.45">
      <c r="A67" s="106" t="s">
        <v>66</v>
      </c>
      <c r="B67" s="106"/>
      <c r="C67" s="124" t="s">
        <v>183</v>
      </c>
      <c r="D67" s="340"/>
      <c r="E67" s="340"/>
      <c r="F67" s="112"/>
      <c r="G67" s="112"/>
      <c r="H67" s="112"/>
      <c r="I67" s="112"/>
      <c r="J67" s="112"/>
      <c r="K67" s="112"/>
      <c r="L67" s="112"/>
      <c r="M67" s="112"/>
      <c r="N67" s="112"/>
      <c r="O67" s="112"/>
      <c r="P67" s="112"/>
      <c r="Q67" s="112"/>
      <c r="R67" s="112"/>
      <c r="S67" s="112"/>
      <c r="T67" s="112"/>
      <c r="U67" s="112"/>
      <c r="V67" s="112"/>
      <c r="W67" s="112"/>
      <c r="X67" s="112"/>
      <c r="Y67" s="112"/>
      <c r="Z67" s="112"/>
      <c r="AA67" s="112"/>
      <c r="AB67" s="112"/>
      <c r="AC67" s="112"/>
      <c r="AD67" s="112"/>
      <c r="AE67" s="112"/>
      <c r="AF67" s="112"/>
      <c r="AG67" s="112"/>
      <c r="AH67" s="112"/>
      <c r="AI67" s="112"/>
      <c r="AJ67" s="112"/>
      <c r="AK67" s="112"/>
      <c r="AL67" s="112"/>
      <c r="AM67" s="112"/>
      <c r="AN67" s="112"/>
      <c r="AO67" s="112"/>
      <c r="AP67" s="112"/>
      <c r="AQ67" s="112"/>
      <c r="AR67" s="112"/>
      <c r="AS67" s="112"/>
      <c r="AT67" s="112"/>
      <c r="AU67" s="112"/>
      <c r="AV67" s="112"/>
      <c r="AW67" s="112"/>
      <c r="AX67" s="112"/>
      <c r="AY67" s="112"/>
      <c r="AZ67" s="112"/>
      <c r="BA67" s="112"/>
      <c r="BB67" s="112"/>
      <c r="BC67" s="112"/>
      <c r="BF67" s="343"/>
      <c r="BG67" s="130"/>
      <c r="DH67" s="99"/>
      <c r="DI67" s="99"/>
      <c r="DJ67" s="99"/>
      <c r="DK67" s="99"/>
    </row>
    <row r="68" spans="1:115" ht="14.45" customHeight="1">
      <c r="B68" s="368" t="s">
        <v>96</v>
      </c>
      <c r="C68" s="99" t="s">
        <v>97</v>
      </c>
      <c r="D68" s="366" t="s">
        <v>165</v>
      </c>
      <c r="E68" s="340"/>
      <c r="F68" s="112">
        <f>F52*'Políticas anunciadas - %'!F48</f>
        <v>7.6686007095424991</v>
      </c>
      <c r="G68" s="112">
        <f>G52*'Políticas anunciadas - %'!G48</f>
        <v>7.9260438585496322</v>
      </c>
      <c r="H68" s="112">
        <f>H52*'Políticas anunciadas - %'!H48</f>
        <v>8.18413319712778</v>
      </c>
      <c r="I68" s="112">
        <f>I52*'Políticas anunciadas - %'!I48</f>
        <v>8.4259611328880712</v>
      </c>
      <c r="J68" s="112">
        <f>J52*'Políticas anunciadas - %'!J48</f>
        <v>8.4890515596875407</v>
      </c>
      <c r="K68" s="112">
        <f>J68</f>
        <v>8.4890515596875407</v>
      </c>
      <c r="L68" s="112">
        <f>K68</f>
        <v>8.4890515596875407</v>
      </c>
      <c r="M68" s="112">
        <f t="shared" ref="M68:BB68" si="0">L68</f>
        <v>8.4890515596875407</v>
      </c>
      <c r="N68" s="112">
        <f t="shared" si="0"/>
        <v>8.4890515596875407</v>
      </c>
      <c r="O68" s="112">
        <f t="shared" si="0"/>
        <v>8.4890515596875407</v>
      </c>
      <c r="P68" s="112">
        <f t="shared" si="0"/>
        <v>8.4890515596875407</v>
      </c>
      <c r="Q68" s="112">
        <f t="shared" si="0"/>
        <v>8.4890515596875407</v>
      </c>
      <c r="R68" s="112">
        <f t="shared" si="0"/>
        <v>8.4890515596875407</v>
      </c>
      <c r="S68" s="112">
        <f t="shared" si="0"/>
        <v>8.4890515596875407</v>
      </c>
      <c r="T68" s="112">
        <f t="shared" si="0"/>
        <v>8.4890515596875407</v>
      </c>
      <c r="U68" s="112">
        <f t="shared" si="0"/>
        <v>8.4890515596875407</v>
      </c>
      <c r="V68" s="112">
        <f t="shared" si="0"/>
        <v>8.4890515596875407</v>
      </c>
      <c r="W68" s="112">
        <f t="shared" si="0"/>
        <v>8.4890515596875407</v>
      </c>
      <c r="X68" s="112">
        <f t="shared" si="0"/>
        <v>8.4890515596875407</v>
      </c>
      <c r="Y68" s="112">
        <f t="shared" si="0"/>
        <v>8.4890515596875407</v>
      </c>
      <c r="Z68" s="112">
        <f t="shared" si="0"/>
        <v>8.4890515596875407</v>
      </c>
      <c r="AA68" s="112">
        <f t="shared" si="0"/>
        <v>8.4890515596875407</v>
      </c>
      <c r="AB68" s="112">
        <f t="shared" si="0"/>
        <v>8.4890515596875407</v>
      </c>
      <c r="AC68" s="112">
        <f t="shared" si="0"/>
        <v>8.4890515596875407</v>
      </c>
      <c r="AD68" s="112">
        <f t="shared" si="0"/>
        <v>8.4890515596875407</v>
      </c>
      <c r="AE68" s="112">
        <f t="shared" si="0"/>
        <v>8.4890515596875407</v>
      </c>
      <c r="AF68" s="112">
        <f t="shared" si="0"/>
        <v>8.4890515596875407</v>
      </c>
      <c r="AG68" s="112">
        <f t="shared" si="0"/>
        <v>8.4890515596875407</v>
      </c>
      <c r="AH68" s="112">
        <f t="shared" si="0"/>
        <v>8.4890515596875407</v>
      </c>
      <c r="AI68" s="112">
        <f t="shared" si="0"/>
        <v>8.4890515596875407</v>
      </c>
      <c r="AJ68" s="112">
        <f t="shared" si="0"/>
        <v>8.4890515596875407</v>
      </c>
      <c r="AK68" s="112">
        <f t="shared" si="0"/>
        <v>8.4890515596875407</v>
      </c>
      <c r="AL68" s="112">
        <f t="shared" si="0"/>
        <v>8.4890515596875407</v>
      </c>
      <c r="AM68" s="112">
        <f t="shared" si="0"/>
        <v>8.4890515596875407</v>
      </c>
      <c r="AN68" s="112">
        <f t="shared" si="0"/>
        <v>8.4890515596875407</v>
      </c>
      <c r="AO68" s="112">
        <f t="shared" si="0"/>
        <v>8.4890515596875407</v>
      </c>
      <c r="AP68" s="112">
        <f t="shared" si="0"/>
        <v>8.4890515596875407</v>
      </c>
      <c r="AQ68" s="112">
        <f t="shared" si="0"/>
        <v>8.4890515596875407</v>
      </c>
      <c r="AR68" s="112">
        <f t="shared" si="0"/>
        <v>8.4890515596875407</v>
      </c>
      <c r="AS68" s="112">
        <f t="shared" si="0"/>
        <v>8.4890515596875407</v>
      </c>
      <c r="AT68" s="112">
        <f t="shared" si="0"/>
        <v>8.4890515596875407</v>
      </c>
      <c r="AU68" s="112">
        <f t="shared" si="0"/>
        <v>8.4890515596875407</v>
      </c>
      <c r="AV68" s="112">
        <f t="shared" si="0"/>
        <v>8.4890515596875407</v>
      </c>
      <c r="AW68" s="112">
        <f t="shared" si="0"/>
        <v>8.4890515596875407</v>
      </c>
      <c r="AX68" s="112">
        <f t="shared" si="0"/>
        <v>8.4890515596875407</v>
      </c>
      <c r="AY68" s="112">
        <f t="shared" si="0"/>
        <v>8.4890515596875407</v>
      </c>
      <c r="AZ68" s="112">
        <f t="shared" si="0"/>
        <v>8.4890515596875407</v>
      </c>
      <c r="BA68" s="112">
        <f t="shared" si="0"/>
        <v>8.4890515596875407</v>
      </c>
      <c r="BB68" s="112">
        <f t="shared" si="0"/>
        <v>8.4890515596875407</v>
      </c>
      <c r="BC68" s="112"/>
    </row>
    <row r="69" spans="1:115" ht="14.45">
      <c r="B69" s="368"/>
      <c r="C69" s="99" t="s">
        <v>98</v>
      </c>
      <c r="D69" s="366"/>
      <c r="E69" s="340"/>
      <c r="F69" s="112">
        <f>F53*'Políticas anunciadas - %'!F49</f>
        <v>0.31335304337999997</v>
      </c>
      <c r="G69" s="112">
        <f>G53*'Políticas anunciadas - %'!G49</f>
        <v>0.32626567077155993</v>
      </c>
      <c r="H69" s="112">
        <f>H53*'Políticas anunciadas - %'!H49</f>
        <v>0.33934828443289017</v>
      </c>
      <c r="I69" s="112">
        <f>I53*'Políticas anunciadas - %'!I49</f>
        <v>0.3518942870262925</v>
      </c>
      <c r="J69" s="112">
        <f>J53*'Políticas anunciadas - %'!J49</f>
        <v>0.36344927731662702</v>
      </c>
      <c r="K69" s="112">
        <f>K53*'Políticas anunciadas - %'!K49</f>
        <v>0.37859615384770745</v>
      </c>
      <c r="L69" s="112">
        <f>L53*'Políticas anunciadas - %'!L49</f>
        <v>0.39304497082275547</v>
      </c>
      <c r="M69" s="112">
        <f>M53*'Políticas anunciadas - %'!M49</f>
        <v>0.40543013150166934</v>
      </c>
      <c r="N69" s="112">
        <f>N53*'Políticas anunciadas - %'!N49</f>
        <v>0.41893105335673969</v>
      </c>
      <c r="O69" s="112">
        <f>O53*'Políticas anunciadas - %'!O49</f>
        <v>0.43616719249464836</v>
      </c>
      <c r="P69" s="112">
        <f>P53*'Políticas anunciadas - %'!P49</f>
        <v>0.45098980785160675</v>
      </c>
      <c r="Q69" s="112">
        <f>Q53*'Políticas anunciadas - %'!Q49</f>
        <v>0.46821032639408211</v>
      </c>
      <c r="R69" s="112">
        <f>R53*'Políticas anunciadas - %'!R49</f>
        <v>0.48357064022719148</v>
      </c>
      <c r="S69" s="112">
        <f>S53*'Políticas anunciadas - %'!S49</f>
        <v>0.49938502731707241</v>
      </c>
      <c r="T69" s="112">
        <f>T53*'Políticas anunciadas - %'!T49</f>
        <v>0.51663069677472684</v>
      </c>
      <c r="U69" s="112">
        <f>U53*'Políticas anunciadas - %'!U49</f>
        <v>0.53294807228663121</v>
      </c>
      <c r="V69" s="112">
        <f>V53*'Políticas anunciadas - %'!V49</f>
        <v>0.55013545342474413</v>
      </c>
      <c r="W69" s="112">
        <f>W53*'Políticas anunciadas - %'!W49</f>
        <v>0.56882543865234236</v>
      </c>
      <c r="X69" s="112">
        <f>X53*'Políticas anunciadas - %'!X49</f>
        <v>0.58667615893498448</v>
      </c>
      <c r="Y69" s="112">
        <f>Y53*'Políticas anunciadas - %'!Y49</f>
        <v>0.60511006514399412</v>
      </c>
      <c r="Z69" s="112">
        <f>Z53*'Políticas anunciadas - %'!Z49</f>
        <v>0.62374740471916768</v>
      </c>
      <c r="AA69" s="112">
        <f>AA53*'Políticas anunciadas - %'!AA49</f>
        <v>0.63990362164320758</v>
      </c>
      <c r="AB69" s="112">
        <f>AB53*'Políticas anunciadas - %'!AB49</f>
        <v>0.65928808748790502</v>
      </c>
      <c r="AC69" s="112">
        <f>AC53*'Políticas anunciadas - %'!AC49</f>
        <v>0.6770044119425852</v>
      </c>
      <c r="AD69" s="112">
        <f>AD53*'Políticas anunciadas - %'!AD49</f>
        <v>0.69806613337253853</v>
      </c>
      <c r="AE69" s="112">
        <f>AE53*'Políticas anunciadas - %'!AE49</f>
        <v>0.71661914073659339</v>
      </c>
      <c r="AF69" s="112">
        <f>AF53*'Políticas anunciadas - %'!AF49</f>
        <v>0.7352501995516052</v>
      </c>
      <c r="AG69" s="112">
        <f>AG53*'Políticas anunciadas - %'!AG49</f>
        <v>0.75456583521908616</v>
      </c>
      <c r="AH69" s="112">
        <f>AH53*'Políticas anunciadas - %'!AH49</f>
        <v>0.77419468852039841</v>
      </c>
      <c r="AI69" s="112">
        <f>AI53*'Políticas anunciadas - %'!AI49</f>
        <v>0.79590880202247027</v>
      </c>
      <c r="AJ69" s="112">
        <f>AJ53*'Políticas anunciadas - %'!AJ49</f>
        <v>0.81645510055338377</v>
      </c>
      <c r="AK69" s="112">
        <f>AK53*'Políticas anunciadas - %'!AK49</f>
        <v>0.8372291270974167</v>
      </c>
      <c r="AL69" s="112">
        <f>AL53*'Políticas anunciadas - %'!AL49</f>
        <v>0.85869443838617177</v>
      </c>
      <c r="AM69" s="112">
        <f>AM53*'Políticas anunciadas - %'!AM49</f>
        <v>0.88052911978933601</v>
      </c>
      <c r="AN69" s="112">
        <f>AN53*'Políticas anunciadas - %'!AN49</f>
        <v>0.90302080991965694</v>
      </c>
      <c r="AO69" s="112">
        <f>AO53*'Políticas anunciadas - %'!AO49</f>
        <v>0.92524546404252539</v>
      </c>
      <c r="AP69" s="112">
        <f>AP53*'Políticas anunciadas - %'!AP49</f>
        <v>0.94784900413518125</v>
      </c>
      <c r="AQ69" s="112">
        <f>AQ53*'Políticas anunciadas - %'!AQ49</f>
        <v>0.97082849521302583</v>
      </c>
      <c r="AR69" s="112">
        <f>AR53*'Políticas anunciadas - %'!AR49</f>
        <v>0.99411334529662843</v>
      </c>
      <c r="AS69" s="112">
        <f>AS53*'Políticas anunciadas - %'!AS49</f>
        <v>1.0176360460360987</v>
      </c>
      <c r="AT69" s="112">
        <f>AT53*'Políticas anunciadas - %'!AT49</f>
        <v>1.0414397161905626</v>
      </c>
      <c r="AU69" s="112">
        <f>AU53*'Políticas anunciadas - %'!AU49</f>
        <v>1.0655420789767884</v>
      </c>
      <c r="AV69" s="112">
        <f>AV53*'Políticas anunciadas - %'!AV49</f>
        <v>1.0899470360597669</v>
      </c>
      <c r="AW69" s="112">
        <f>AW53*'Políticas anunciadas - %'!AW49</f>
        <v>1.1146071880937021</v>
      </c>
      <c r="AX69" s="112">
        <f>AX53*'Políticas anunciadas - %'!AX49</f>
        <v>1.1395185274531685</v>
      </c>
      <c r="AY69" s="112">
        <f>AY53*'Políticas anunciadas - %'!AY49</f>
        <v>1.164656898505001</v>
      </c>
      <c r="AZ69" s="112">
        <f>AZ53*'Políticas anunciadas - %'!AZ49</f>
        <v>1.1900556150818309</v>
      </c>
      <c r="BA69" s="112">
        <f>BA53*'Políticas anunciadas - %'!BA49</f>
        <v>1.2157010572394704</v>
      </c>
      <c r="BB69" s="112">
        <f>BB53*'Políticas anunciadas - %'!BB49</f>
        <v>1.2415798859209688</v>
      </c>
      <c r="BC69" s="112"/>
    </row>
    <row r="70" spans="1:115" ht="14.45">
      <c r="B70" s="368"/>
      <c r="C70" s="99" t="s">
        <v>99</v>
      </c>
      <c r="D70" s="366"/>
      <c r="E70" s="340"/>
      <c r="F70" s="112">
        <f>F54*'Políticas anunciadas - %'!F50</f>
        <v>5.1002565900000003E-3</v>
      </c>
      <c r="G70" s="112">
        <f>G54*'Políticas anunciadas - %'!G50</f>
        <v>5.310427559579999E-3</v>
      </c>
      <c r="H70" s="112">
        <f>H54*'Políticas anunciadas - %'!H50</f>
        <v>5.5233652921160984E-3</v>
      </c>
      <c r="I70" s="112">
        <f>I54*'Políticas anunciadas - %'!I50</f>
        <v>5.7275689332071476E-3</v>
      </c>
      <c r="J70" s="112">
        <f>J54*'Políticas anunciadas - %'!J50</f>
        <v>5.915642470773517E-3</v>
      </c>
      <c r="K70" s="112">
        <f>K54*'Políticas anunciadas - %'!K50</f>
        <v>6.162178952475646E-3</v>
      </c>
      <c r="L70" s="112">
        <f>L54*'Políticas anunciadas - %'!L50</f>
        <v>6.3973535440475116E-3</v>
      </c>
      <c r="M70" s="112">
        <f>M54*'Políticas anunciadas - %'!M50</f>
        <v>6.5989392592825684E-3</v>
      </c>
      <c r="N70" s="112">
        <f>N54*'Políticas anunciadas - %'!N50</f>
        <v>6.8186855394515916E-3</v>
      </c>
      <c r="O70" s="112">
        <f>O54*'Políticas anunciadas - %'!O50</f>
        <v>7.0992276758101314E-3</v>
      </c>
      <c r="P70" s="112">
        <f>P54*'Políticas anunciadas - %'!P50</f>
        <v>7.340486355923488E-3</v>
      </c>
      <c r="Q70" s="112">
        <f>Q54*'Políticas anunciadas - %'!Q50</f>
        <v>7.6207742453663473E-3</v>
      </c>
      <c r="R70" s="112">
        <f>R54*'Políticas anunciadas - %'!R50</f>
        <v>7.8707847160059477E-3</v>
      </c>
      <c r="S70" s="112">
        <f>S54*'Políticas anunciadas - %'!S50</f>
        <v>8.1281858604210794E-3</v>
      </c>
      <c r="T70" s="112">
        <f>T54*'Políticas anunciadas - %'!T50</f>
        <v>8.4088831159881746E-3</v>
      </c>
      <c r="U70" s="112">
        <f>U54*'Políticas anunciadas - %'!U50</f>
        <v>8.6744710965241476E-3</v>
      </c>
      <c r="V70" s="112">
        <f>V54*'Políticas anunciadas - %'!V50</f>
        <v>8.9542196286237618E-3</v>
      </c>
      <c r="W70" s="112">
        <f>W54*'Políticas anunciadas - %'!W50</f>
        <v>9.2584251320899039E-3</v>
      </c>
      <c r="X70" s="112">
        <f>X54*'Políticas anunciadas - %'!X50</f>
        <v>9.5489704313336862E-3</v>
      </c>
      <c r="Y70" s="112">
        <f>Y54*'Políticas anunciadas - %'!Y50</f>
        <v>9.8490078926195788E-3</v>
      </c>
      <c r="Z70" s="112">
        <f>Z54*'Políticas anunciadas - %'!Z50</f>
        <v>1.015235651487334E-2</v>
      </c>
      <c r="AA70" s="112">
        <f>AA54*'Políticas anunciadas - %'!AA50</f>
        <v>1.0415321415253699E-2</v>
      </c>
      <c r="AB70" s="112">
        <f>AB54*'Políticas anunciadas - %'!AB50</f>
        <v>1.0730830556641403E-2</v>
      </c>
      <c r="AC70" s="112">
        <f>AC54*'Políticas anunciadas - %'!AC50</f>
        <v>1.1019188376868425E-2</v>
      </c>
      <c r="AD70" s="112">
        <f>AD54*'Políticas anunciadas - %'!AD50</f>
        <v>1.1361997185620275E-2</v>
      </c>
      <c r="AE70" s="112">
        <f>AE54*'Políticas anunciadas - %'!AE50</f>
        <v>1.1663973183849497E-2</v>
      </c>
      <c r="AF70" s="112">
        <f>AF54*'Políticas anunciadas - %'!AF50</f>
        <v>1.1967219577996393E-2</v>
      </c>
      <c r="AG70" s="112">
        <f>AG54*'Políticas anunciadas - %'!AG50</f>
        <v>1.2281608412521423E-2</v>
      </c>
      <c r="AH70" s="112">
        <f>AH54*'Políticas anunciadas - %'!AH50</f>
        <v>1.2601095299657718E-2</v>
      </c>
      <c r="AI70" s="112">
        <f>AI54*'Políticas anunciadas - %'!AI50</f>
        <v>1.2954522696725146E-2</v>
      </c>
      <c r="AJ70" s="112">
        <f>AJ54*'Políticas anunciadas - %'!AJ50</f>
        <v>1.3288942280948934E-2</v>
      </c>
      <c r="AK70" s="112">
        <f>AK54*'Políticas anunciadas - %'!AK50</f>
        <v>1.3627068455308602E-2</v>
      </c>
      <c r="AL70" s="112">
        <f>AL54*'Políticas anunciadas - %'!AL50</f>
        <v>1.3976446250322105E-2</v>
      </c>
      <c r="AM70" s="112">
        <f>AM54*'Políticas anunciadas - %'!AM50</f>
        <v>1.4331836057664712E-2</v>
      </c>
      <c r="AN70" s="112">
        <f>AN54*'Políticas anunciadas - %'!AN50</f>
        <v>1.4697919595804458E-2</v>
      </c>
      <c r="AO70" s="112">
        <f>AO54*'Políticas anunciadas - %'!AO50</f>
        <v>1.50596567515313E-2</v>
      </c>
      <c r="AP70" s="112">
        <f>AP54*'Políticas anunciadas - %'!AP50</f>
        <v>1.5427560803368112E-2</v>
      </c>
      <c r="AQ70" s="112">
        <f>AQ54*'Políticas anunciadas - %'!AQ50</f>
        <v>1.5801583980358587E-2</v>
      </c>
      <c r="AR70" s="112">
        <f>AR54*'Políticas anunciadas - %'!AR50</f>
        <v>1.6180577299858726E-2</v>
      </c>
      <c r="AS70" s="112">
        <f>AS54*'Políticas anunciadas - %'!AS50</f>
        <v>1.656344196958396E-2</v>
      </c>
      <c r="AT70" s="112">
        <f>AT54*'Políticas anunciadas - %'!AT50</f>
        <v>1.6950879807308309E-2</v>
      </c>
      <c r="AU70" s="112">
        <f>AU54*'Políticas anunciadas - %'!AU50</f>
        <v>1.7343179283033982E-2</v>
      </c>
      <c r="AV70" s="112">
        <f>AV54*'Políticas anunciadas - %'!AV50</f>
        <v>1.7740403901785121E-2</v>
      </c>
      <c r="AW70" s="112">
        <f>AW54*'Políticas anunciadas - %'!AW50</f>
        <v>1.8141782173286235E-2</v>
      </c>
      <c r="AX70" s="112">
        <f>AX54*'Políticas anunciadas - %'!AX50</f>
        <v>1.8547248867859766E-2</v>
      </c>
      <c r="AY70" s="112">
        <f>AY54*'Políticas anunciadas - %'!AY50</f>
        <v>1.8956410818980477E-2</v>
      </c>
      <c r="AZ70" s="112">
        <f>AZ54*'Políticas anunciadas - %'!AZ50</f>
        <v>1.9369810255607068E-2</v>
      </c>
      <c r="BA70" s="112">
        <f>BA54*'Políticas anunciadas - %'!BA50</f>
        <v>1.9787225494205363E-2</v>
      </c>
      <c r="BB70" s="112">
        <f>BB54*'Políticas anunciadas - %'!BB50</f>
        <v>2.0208439423071642E-2</v>
      </c>
      <c r="BC70" s="112"/>
    </row>
    <row r="71" spans="1:115" ht="14.45">
      <c r="B71" s="368"/>
      <c r="C71" s="99" t="s">
        <v>100</v>
      </c>
      <c r="D71" s="366"/>
      <c r="E71" s="340"/>
      <c r="F71" s="112">
        <f>F55*'Políticas anunciadas - %'!F51</f>
        <v>12.016802989749999</v>
      </c>
      <c r="G71" s="112">
        <f>G55*'Políticas anunciadas - %'!G51</f>
        <v>12.420219951964498</v>
      </c>
      <c r="H71" s="112">
        <f>H55*'Políticas anunciadas - %'!H51</f>
        <v>12.824649502141652</v>
      </c>
      <c r="I71" s="112">
        <f>I55*'Políticas anunciadas - %'!I51</f>
        <v>13.203597210011383</v>
      </c>
      <c r="J71" s="112">
        <f>J55*'Políticas anunciadas - %'!J51</f>
        <v>13.540713807093727</v>
      </c>
      <c r="K71" s="112">
        <f>K55*'Políticas anunciadas - %'!K51</f>
        <v>13.574147668345809</v>
      </c>
      <c r="L71" s="112">
        <f>L55*'Políticas anunciadas - %'!L51</f>
        <v>13.607581529597896</v>
      </c>
      <c r="M71" s="112">
        <f>M55*'Políticas anunciadas - %'!M51</f>
        <v>13.641015390849976</v>
      </c>
      <c r="N71" s="112">
        <f>N55*'Políticas anunciadas - %'!N51</f>
        <v>13.674449252102061</v>
      </c>
      <c r="O71" s="112">
        <f>O55*'Políticas anunciadas - %'!O51</f>
        <v>13.707883113354145</v>
      </c>
      <c r="P71" s="112">
        <f>P55*'Políticas anunciadas - %'!P51</f>
        <v>13.741316974606228</v>
      </c>
      <c r="Q71" s="112">
        <f>Q55*'Políticas anunciadas - %'!Q51</f>
        <v>13.774750835858312</v>
      </c>
      <c r="R71" s="112">
        <f>R55*'Políticas anunciadas - %'!R51</f>
        <v>13.808184697110393</v>
      </c>
      <c r="S71" s="112">
        <f>S55*'Políticas anunciadas - %'!S51</f>
        <v>13.841618558362477</v>
      </c>
      <c r="T71" s="112">
        <f>T55*'Políticas anunciadas - %'!T51</f>
        <v>13.875052419614562</v>
      </c>
      <c r="U71" s="112">
        <f>U55*'Políticas anunciadas - %'!U51</f>
        <v>13.908486280866645</v>
      </c>
      <c r="V71" s="112">
        <f>V55*'Políticas anunciadas - %'!V51</f>
        <v>13.941920142118727</v>
      </c>
      <c r="W71" s="112">
        <f>W55*'Políticas anunciadas - %'!W51</f>
        <v>13.975354003370809</v>
      </c>
      <c r="X71" s="112">
        <f>X55*'Políticas anunciadas - %'!X51</f>
        <v>14.008787864622894</v>
      </c>
      <c r="Y71" s="112">
        <f>Y55*'Políticas anunciadas - %'!Y51</f>
        <v>14.042221725874978</v>
      </c>
      <c r="Z71" s="112">
        <f>Z55*'Políticas anunciadas - %'!Z51</f>
        <v>14.075655587127061</v>
      </c>
      <c r="AA71" s="112">
        <f>AA55*'Políticas anunciadas - %'!AA51</f>
        <v>14.109089448379144</v>
      </c>
      <c r="AB71" s="112">
        <f>AB55*'Políticas anunciadas - %'!AB51</f>
        <v>14.14252330963123</v>
      </c>
      <c r="AC71" s="112">
        <f>AC55*'Políticas anunciadas - %'!AC51</f>
        <v>14.175957170883311</v>
      </c>
      <c r="AD71" s="112">
        <f>AD55*'Políticas anunciadas - %'!AD51</f>
        <v>14.209391032135393</v>
      </c>
      <c r="AE71" s="112">
        <f>AE55*'Políticas anunciadas - %'!AE51</f>
        <v>14.242824893387477</v>
      </c>
      <c r="AF71" s="112">
        <f>AF55*'Políticas anunciadas - %'!AF51</f>
        <v>14.276258754639557</v>
      </c>
      <c r="AG71" s="112">
        <f>AG55*'Políticas anunciadas - %'!AG51</f>
        <v>14.309692615891645</v>
      </c>
      <c r="AH71" s="112">
        <f>AH55*'Políticas anunciadas - %'!AH51</f>
        <v>14.343126477143725</v>
      </c>
      <c r="AI71" s="112">
        <f>AI55*'Políticas anunciadas - %'!AI51</f>
        <v>14.37656033839581</v>
      </c>
      <c r="AJ71" s="112">
        <f>AJ55*'Políticas anunciadas - %'!AJ51</f>
        <v>14.409994199647892</v>
      </c>
      <c r="AK71" s="112">
        <f>AK55*'Políticas anunciadas - %'!AK51</f>
        <v>14.443428060899977</v>
      </c>
      <c r="AL71" s="112">
        <f>AL55*'Políticas anunciadas - %'!AL51</f>
        <v>14.476861922152061</v>
      </c>
      <c r="AM71" s="112">
        <f>AM55*'Políticas anunciadas - %'!AM51</f>
        <v>14.510295783404143</v>
      </c>
      <c r="AN71" s="112">
        <f>AN55*'Políticas anunciadas - %'!AN51</f>
        <v>14.543729644656226</v>
      </c>
      <c r="AO71" s="112">
        <f>AO55*'Políticas anunciadas - %'!AO51</f>
        <v>14.577163505908311</v>
      </c>
      <c r="AP71" s="112">
        <f>AP55*'Políticas anunciadas - %'!AP51</f>
        <v>14.610597367160393</v>
      </c>
      <c r="AQ71" s="112">
        <f>AQ55*'Políticas anunciadas - %'!AQ51</f>
        <v>14.644031228412477</v>
      </c>
      <c r="AR71" s="112">
        <f>AR55*'Políticas anunciadas - %'!AR51</f>
        <v>14.67746508966456</v>
      </c>
      <c r="AS71" s="112">
        <f>AS55*'Políticas anunciadas - %'!AS51</f>
        <v>14.710898950916643</v>
      </c>
      <c r="AT71" s="112">
        <f>AT55*'Políticas anunciadas - %'!AT51</f>
        <v>14.744332812168727</v>
      </c>
      <c r="AU71" s="112">
        <f>AU55*'Políticas anunciadas - %'!AU51</f>
        <v>14.77776667342081</v>
      </c>
      <c r="AV71" s="112">
        <f>AV55*'Políticas anunciadas - %'!AV51</f>
        <v>14.811200534672892</v>
      </c>
      <c r="AW71" s="112">
        <f>AW55*'Políticas anunciadas - %'!AW51</f>
        <v>14.844634395924977</v>
      </c>
      <c r="AX71" s="112">
        <f>AX55*'Políticas anunciadas - %'!AX51</f>
        <v>14.878068257177059</v>
      </c>
      <c r="AY71" s="112">
        <f>AY55*'Políticas anunciadas - %'!AY51</f>
        <v>14.911502118429143</v>
      </c>
      <c r="AZ71" s="112">
        <f>AZ55*'Políticas anunciadas - %'!AZ51</f>
        <v>14.944935979681226</v>
      </c>
      <c r="BA71" s="112">
        <f>BA55*'Políticas anunciadas - %'!BA51</f>
        <v>14.978369840933311</v>
      </c>
      <c r="BB71" s="112">
        <f>BB55*'Políticas anunciadas - %'!BB51</f>
        <v>15.011803702185393</v>
      </c>
      <c r="BC71" s="112"/>
    </row>
    <row r="72" spans="1:115" ht="14.45">
      <c r="B72" s="368"/>
      <c r="C72" s="99" t="s">
        <v>101</v>
      </c>
      <c r="D72" s="366"/>
      <c r="E72" s="340"/>
      <c r="F72" s="112">
        <f>F56*'Políticas anunciadas - %'!F52</f>
        <v>1.9183323243499999</v>
      </c>
      <c r="G72" s="112">
        <f>G56*'Políticas anunciadas - %'!G52</f>
        <v>1.9973828108246998</v>
      </c>
      <c r="H72" s="112">
        <f>H56*'Políticas anunciadas - %'!H52</f>
        <v>2.0774739451018864</v>
      </c>
      <c r="I72" s="112">
        <f>I56*'Políticas anunciadas - %'!I52</f>
        <v>2.1542799721207984</v>
      </c>
      <c r="J72" s="112">
        <f>J56*'Políticas anunciadas - %'!J52</f>
        <v>2.2250190692822653</v>
      </c>
      <c r="K72" s="112">
        <f>K56*'Políticas anunciadas - %'!K52</f>
        <v>2.3177475219856056</v>
      </c>
      <c r="L72" s="112">
        <f>L56*'Políticas anunciadas - %'!L52</f>
        <v>2.4062024875186476</v>
      </c>
      <c r="M72" s="112">
        <f>M56*'Políticas anunciadas - %'!M52</f>
        <v>2.4820238480401624</v>
      </c>
      <c r="N72" s="112">
        <f>N56*'Políticas anunciadas - %'!N52</f>
        <v>2.5646758450456524</v>
      </c>
      <c r="O72" s="112">
        <f>O56*'Políticas anunciadas - %'!O52</f>
        <v>2.6701946633682412</v>
      </c>
      <c r="P72" s="112">
        <f>P56*'Políticas anunciadas - %'!P52</f>
        <v>2.7609380046932448</v>
      </c>
      <c r="Q72" s="112">
        <f>Q56*'Políticas anunciadas - %'!Q52</f>
        <v>2.866361194478698</v>
      </c>
      <c r="R72" s="112">
        <f>R56*'Políticas anunciadas - %'!R52</f>
        <v>2.96039630012304</v>
      </c>
      <c r="S72" s="112">
        <f>S56*'Políticas anunciadas - %'!S52</f>
        <v>3.0572112204986879</v>
      </c>
      <c r="T72" s="112">
        <f>T56*'Políticas anunciadas - %'!T52</f>
        <v>3.1627883829823293</v>
      </c>
      <c r="U72" s="112">
        <f>U56*'Políticas anunciadas - %'!U52</f>
        <v>3.2626825743882946</v>
      </c>
      <c r="V72" s="112">
        <f>V56*'Políticas anunciadas - %'!V52</f>
        <v>3.3679028985712698</v>
      </c>
      <c r="W72" s="112">
        <f>W56*'Políticas anunciadas - %'!W52</f>
        <v>3.482322093026792</v>
      </c>
      <c r="X72" s="112">
        <f>X56*'Políticas anunciadas - %'!X52</f>
        <v>3.5916033476836855</v>
      </c>
      <c r="Y72" s="112">
        <f>Y56*'Políticas anunciadas - %'!Y52</f>
        <v>3.7044548386516416</v>
      </c>
      <c r="Z72" s="112">
        <f>Z56*'Políticas anunciadas - %'!Z52</f>
        <v>3.8185517389443433</v>
      </c>
      <c r="AA72" s="112">
        <f>AA56*'Políticas anunciadas - %'!AA52</f>
        <v>3.9174593251936707</v>
      </c>
      <c r="AB72" s="112">
        <f>AB56*'Políticas anunciadas - %'!AB52</f>
        <v>4.0361300967267448</v>
      </c>
      <c r="AC72" s="112">
        <f>AC56*'Políticas anunciadas - %'!AC52</f>
        <v>4.1445885865613912</v>
      </c>
      <c r="AD72" s="112">
        <f>AD56*'Políticas anunciadas - %'!AD52</f>
        <v>4.2735274364596441</v>
      </c>
      <c r="AE72" s="112">
        <f>AE56*'Políticas anunciadas - %'!AE52</f>
        <v>4.3871080589947491</v>
      </c>
      <c r="AF72" s="112">
        <f>AF56*'Políticas anunciadas - %'!AF52</f>
        <v>4.5011665087745421</v>
      </c>
      <c r="AG72" s="112">
        <f>AG56*'Políticas anunciadas - %'!AG52</f>
        <v>4.6194159052591397</v>
      </c>
      <c r="AH72" s="112">
        <f>AH56*'Políticas anunciadas - %'!AH52</f>
        <v>4.7395828050973137</v>
      </c>
      <c r="AI72" s="112">
        <f>AI56*'Políticas anunciadas - %'!AI52</f>
        <v>4.8725155680164693</v>
      </c>
      <c r="AJ72" s="112">
        <f>AJ56*'Políticas anunciadas - %'!AJ52</f>
        <v>4.9982990236116267</v>
      </c>
      <c r="AK72" s="112">
        <f>AK56*'Políticas anunciadas - %'!AK52</f>
        <v>5.125476619196669</v>
      </c>
      <c r="AL72" s="112">
        <f>AL56*'Políticas anunciadas - %'!AL52</f>
        <v>5.2568862268816279</v>
      </c>
      <c r="AM72" s="112">
        <f>AM56*'Políticas anunciadas - %'!AM52</f>
        <v>5.3905571007169852</v>
      </c>
      <c r="AN72" s="112">
        <f>AN56*'Políticas anunciadas - %'!AN52</f>
        <v>5.528250150514288</v>
      </c>
      <c r="AO72" s="112">
        <f>AO56*'Políticas anunciadas - %'!AO52</f>
        <v>5.664308418662956</v>
      </c>
      <c r="AP72" s="112">
        <f>AP56*'Políticas anunciadas - %'!AP52</f>
        <v>5.8026862085729114</v>
      </c>
      <c r="AQ72" s="112">
        <f>AQ56*'Políticas anunciadas - %'!AQ52</f>
        <v>5.9433655524090057</v>
      </c>
      <c r="AR72" s="112">
        <f>AR56*'Políticas anunciadas - %'!AR52</f>
        <v>6.0859142894539833</v>
      </c>
      <c r="AS72" s="112">
        <f>AS56*'Políticas anunciadas - %'!AS52</f>
        <v>6.2299191368229474</v>
      </c>
      <c r="AT72" s="112">
        <f>AT56*'Políticas anunciadas - %'!AT52</f>
        <v>6.3756440654942113</v>
      </c>
      <c r="AU72" s="112">
        <f>AU56*'Políticas anunciadas - %'!AU52</f>
        <v>6.5231975761520191</v>
      </c>
      <c r="AV72" s="112">
        <f>AV56*'Políticas anunciadas - %'!AV52</f>
        <v>6.6726035546025875</v>
      </c>
      <c r="AW72" s="112">
        <f>AW56*'Políticas anunciadas - %'!AW52</f>
        <v>6.8235718243210179</v>
      </c>
      <c r="AX72" s="112">
        <f>AX56*'Políticas anunciadas - %'!AX52</f>
        <v>6.9760778508163943</v>
      </c>
      <c r="AY72" s="112">
        <f>AY56*'Políticas anunciadas - %'!AY52</f>
        <v>7.1299737544593471</v>
      </c>
      <c r="AZ72" s="112">
        <f>AZ56*'Políticas anunciadas - %'!AZ52</f>
        <v>7.2854634809377696</v>
      </c>
      <c r="BA72" s="112">
        <f>BA56*'Políticas anunciadas - %'!BA52</f>
        <v>7.4424636496056324</v>
      </c>
      <c r="BB72" s="112">
        <f>BB56*'Políticas anunciadas - %'!BB52</f>
        <v>7.6008925993951255</v>
      </c>
      <c r="BC72" s="112"/>
    </row>
    <row r="73" spans="1:115" ht="14.45">
      <c r="B73" s="368"/>
      <c r="C73" s="99" t="s">
        <v>102</v>
      </c>
      <c r="D73" s="366"/>
      <c r="E73" s="340"/>
      <c r="F73" s="112">
        <f>F57*'Políticas anunciadas - %'!F53</f>
        <v>2.5090057258500003</v>
      </c>
      <c r="G73" s="112">
        <f>G57*'Políticas anunciadas - %'!G53</f>
        <v>2.6123966350676997</v>
      </c>
      <c r="H73" s="112">
        <f>H57*'Políticas anunciadas - %'!H53</f>
        <v>2.7171486177875721</v>
      </c>
      <c r="I73" s="112">
        <f>I57*'Políticas anunciadas - %'!I53</f>
        <v>2.8176039763947087</v>
      </c>
      <c r="J73" s="112">
        <f>J57*'Políticas anunciadas - %'!J53</f>
        <v>2.9101243377349766</v>
      </c>
      <c r="K73" s="112">
        <f>K57*'Políticas anunciadas - %'!K53</f>
        <v>3.0314047935917192</v>
      </c>
      <c r="L73" s="112">
        <f>L57*'Políticas anunciadas - %'!L53</f>
        <v>3.147095913521873</v>
      </c>
      <c r="M73" s="112">
        <f>M57*'Políticas anunciadas - %'!M53</f>
        <v>3.2462634171266918</v>
      </c>
      <c r="N73" s="112">
        <f>N57*'Políticas anunciadas - %'!N53</f>
        <v>3.3543647774110612</v>
      </c>
      <c r="O73" s="112">
        <f>O57*'Políticas anunciadas - %'!O53</f>
        <v>3.4923738783347016</v>
      </c>
      <c r="P73" s="112">
        <f>P57*'Políticas anunciadas - %'!P53</f>
        <v>3.6110579874836932</v>
      </c>
      <c r="Q73" s="112">
        <f>Q57*'Políticas anunciadas - %'!Q53</f>
        <v>3.7489420149025072</v>
      </c>
      <c r="R73" s="112">
        <f>R57*'Políticas anunciadas - %'!R53</f>
        <v>3.8719314549999146</v>
      </c>
      <c r="S73" s="112">
        <f>S57*'Políticas anunciadas - %'!S53</f>
        <v>3.9985566421413137</v>
      </c>
      <c r="T73" s="112">
        <f>T57*'Políticas anunciadas - %'!T53</f>
        <v>4.1366420519673763</v>
      </c>
      <c r="U73" s="112">
        <f>U57*'Políticas anunciadas - %'!U53</f>
        <v>4.2672946479932738</v>
      </c>
      <c r="V73" s="112">
        <f>V57*'Políticas anunciadas - %'!V53</f>
        <v>4.4049133454941511</v>
      </c>
      <c r="W73" s="112">
        <f>W57*'Políticas anunciadas - %'!W53</f>
        <v>4.5545633359530884</v>
      </c>
      <c r="X73" s="112">
        <f>X57*'Políticas anunciadas - %'!X53</f>
        <v>4.6974933643855303</v>
      </c>
      <c r="Y73" s="112">
        <f>Y57*'Políticas anunciadas - %'!Y53</f>
        <v>4.8450929400248839</v>
      </c>
      <c r="Z73" s="112">
        <f>Z57*'Políticas anunciadas - %'!Z53</f>
        <v>4.9943213987764841</v>
      </c>
      <c r="AA73" s="112">
        <f>AA57*'Políticas anunciadas - %'!AA53</f>
        <v>5.1236836042085638</v>
      </c>
      <c r="AB73" s="112">
        <f>AB57*'Políticas anunciadas - %'!AB53</f>
        <v>5.2788942741681648</v>
      </c>
      <c r="AC73" s="112">
        <f>AC57*'Políticas anunciadas - %'!AC53</f>
        <v>5.420748200392536</v>
      </c>
      <c r="AD73" s="112">
        <f>AD57*'Políticas anunciadas - %'!AD53</f>
        <v>5.5893885910969203</v>
      </c>
      <c r="AE73" s="112">
        <f>AE57*'Políticas anunciadas - %'!AE53</f>
        <v>5.7379418050885285</v>
      </c>
      <c r="AF73" s="112">
        <f>AF57*'Políticas anunciadas - %'!AF53</f>
        <v>5.8871199740358939</v>
      </c>
      <c r="AG73" s="112">
        <f>AG57*'Políticas anunciadas - %'!AG53</f>
        <v>6.0417795234227238</v>
      </c>
      <c r="AH73" s="112">
        <f>AH57*'Políticas anunciadas - %'!AH53</f>
        <v>6.1989469943163726</v>
      </c>
      <c r="AI73" s="112">
        <f>AI57*'Políticas anunciadas - %'!AI53</f>
        <v>6.3728110631659831</v>
      </c>
      <c r="AJ73" s="112">
        <f>AJ57*'Políticas anunciadas - %'!AJ53</f>
        <v>6.5373244826082511</v>
      </c>
      <c r="AK73" s="112">
        <f>AK57*'Políticas anunciadas - %'!AK53</f>
        <v>6.7036613114633994</v>
      </c>
      <c r="AL73" s="112">
        <f>AL57*'Políticas anunciadas - %'!AL53</f>
        <v>6.8755332305924171</v>
      </c>
      <c r="AM73" s="112">
        <f>AM57*'Políticas anunciadas - %'!AM53</f>
        <v>7.0503626819732794</v>
      </c>
      <c r="AN73" s="112">
        <f>AN57*'Políticas anunciadas - %'!AN53</f>
        <v>7.2304527768781037</v>
      </c>
      <c r="AO73" s="112">
        <f>AO57*'Políticas anunciadas - %'!AO53</f>
        <v>7.4084047247763438</v>
      </c>
      <c r="AP73" s="112">
        <f>AP57*'Políticas anunciadas - %'!AP53</f>
        <v>7.5893903980132205</v>
      </c>
      <c r="AQ73" s="112">
        <f>AQ57*'Políticas anunciadas - %'!AQ53</f>
        <v>7.7733862962803153</v>
      </c>
      <c r="AR73" s="112">
        <f>AR57*'Políticas anunciadas - %'!AR53</f>
        <v>7.9598271923225177</v>
      </c>
      <c r="AS73" s="112">
        <f>AS57*'Políticas anunciadas - %'!AS53</f>
        <v>8.1481725493874393</v>
      </c>
      <c r="AT73" s="112">
        <f>AT57*'Políticas anunciadas - %'!AT53</f>
        <v>8.3387676177154315</v>
      </c>
      <c r="AU73" s="112">
        <f>AU57*'Políticas anunciadas - %'!AU53</f>
        <v>8.5317543064192005</v>
      </c>
      <c r="AV73" s="112">
        <f>AV57*'Políticas anunciadas - %'!AV53</f>
        <v>8.7271638559797609</v>
      </c>
      <c r="AW73" s="112">
        <f>AW57*'Políticas anunciadas - %'!AW53</f>
        <v>8.9246167416644937</v>
      </c>
      <c r="AX73" s="112">
        <f>AX57*'Políticas anunciadas - %'!AX53</f>
        <v>9.1240808745712787</v>
      </c>
      <c r="AY73" s="112">
        <f>AY57*'Políticas anunciadas - %'!AY53</f>
        <v>9.325362841477542</v>
      </c>
      <c r="AZ73" s="112">
        <f>AZ57*'Políticas anunciadas - %'!AZ53</f>
        <v>9.5287293849555592</v>
      </c>
      <c r="BA73" s="112">
        <f>BA57*'Políticas anunciadas - %'!BA53</f>
        <v>9.7340714506378205</v>
      </c>
      <c r="BB73" s="112">
        <f>BB57*'Políticas anunciadas - %'!BB53</f>
        <v>9.941282233210087</v>
      </c>
      <c r="BC73" s="112"/>
    </row>
    <row r="74" spans="1:115" ht="14.45">
      <c r="B74" s="368"/>
      <c r="C74" s="99" t="s">
        <v>103</v>
      </c>
      <c r="D74" s="366"/>
      <c r="E74" s="340"/>
      <c r="F74" s="112">
        <f>F58*'Políticas anunciadas - %'!F54</f>
        <v>2.0825269790000003E-2</v>
      </c>
      <c r="G74" s="112">
        <f>G58*'Políticas anunciadas - %'!G54</f>
        <v>2.1683435857979997E-2</v>
      </c>
      <c r="H74" s="112">
        <f>H58*'Políticas anunciadas - %'!H54</f>
        <v>2.2552899119344102E-2</v>
      </c>
      <c r="I74" s="112">
        <f>I58*'Políticas anunciadas - %'!I54</f>
        <v>2.3386699506202955E-2</v>
      </c>
      <c r="J74" s="112">
        <f>J58*'Políticas anunciadas - %'!J54</f>
        <v>2.4154637764026824E-2</v>
      </c>
      <c r="K74" s="112">
        <f>K58*'Políticas anunciadas - %'!K54</f>
        <v>2.5161290792933406E-2</v>
      </c>
      <c r="L74" s="112">
        <f>L58*'Políticas anunciadas - %'!L54</f>
        <v>2.6121551170193595E-2</v>
      </c>
      <c r="M74" s="112">
        <f>M58*'Políticas anunciadas - %'!M54</f>
        <v>2.6944662092458032E-2</v>
      </c>
      <c r="N74" s="112">
        <f>N58*'Políticas anunciadas - %'!N54</f>
        <v>2.7841925884801635E-2</v>
      </c>
      <c r="O74" s="112">
        <f>O58*'Políticas anunciadas - %'!O54</f>
        <v>2.8987430149936967E-2</v>
      </c>
      <c r="P74" s="112">
        <f>P58*'Políticas anunciadas - %'!P54</f>
        <v>2.9972532960723185E-2</v>
      </c>
      <c r="Q74" s="112">
        <f>Q58*'Políticas anunciadas - %'!Q54</f>
        <v>3.1116999089733616E-2</v>
      </c>
      <c r="R74" s="112">
        <f>R58*'Políticas anunciadas - %'!R54</f>
        <v>3.2137837043573612E-2</v>
      </c>
      <c r="S74" s="112">
        <f>S58*'Políticas anunciadas - %'!S54</f>
        <v>3.3188852454682533E-2</v>
      </c>
      <c r="T74" s="112">
        <f>T58*'Políticas anunciadas - %'!T54</f>
        <v>3.433499009959215E-2</v>
      </c>
      <c r="U74" s="112">
        <f>U58*'Políticas anunciadas - %'!U54</f>
        <v>3.5419433842773095E-2</v>
      </c>
      <c r="V74" s="112">
        <f>V58*'Políticas anunciadas - %'!V54</f>
        <v>3.6561697678234542E-2</v>
      </c>
      <c r="W74" s="112">
        <f>W58*'Políticas anunciadas - %'!W54</f>
        <v>3.780382374963779E-2</v>
      </c>
      <c r="X74" s="112">
        <f>X58*'Políticas anunciadas - %'!X54</f>
        <v>3.8990172737418435E-2</v>
      </c>
      <c r="Y74" s="112">
        <f>Y58*'Políticas anunciadas - %'!Y54</f>
        <v>4.0215279939012277E-2</v>
      </c>
      <c r="Z74" s="112">
        <f>Z58*'Políticas anunciadas - %'!Z54</f>
        <v>4.1453907209500117E-2</v>
      </c>
      <c r="AA74" s="112">
        <f>AA58*'Políticas anunciadas - %'!AA54</f>
        <v>4.2527640442149406E-2</v>
      </c>
      <c r="AB74" s="112">
        <f>AB58*'Políticas anunciadas - %'!AB54</f>
        <v>4.3815921310898821E-2</v>
      </c>
      <c r="AC74" s="112">
        <f>AC58*'Políticas anunciadas - %'!AC54</f>
        <v>4.4993338426354987E-2</v>
      </c>
      <c r="AD74" s="112">
        <f>AD58*'Políticas anunciadas - %'!AD54</f>
        <v>4.6393088772767606E-2</v>
      </c>
      <c r="AE74" s="112">
        <f>AE58*'Políticas anunciadas - %'!AE54</f>
        <v>4.7626111371191035E-2</v>
      </c>
      <c r="AF74" s="112">
        <f>AF58*'Políticas anunciadas - %'!AF54</f>
        <v>4.8864321225835589E-2</v>
      </c>
      <c r="AG74" s="112">
        <f>AG58*'Políticas anunciadas - %'!AG54</f>
        <v>5.0148027679111772E-2</v>
      </c>
      <c r="AH74" s="112">
        <f>AH58*'Políticas anunciadas - %'!AH54</f>
        <v>5.1452550402934318E-2</v>
      </c>
      <c r="AI74" s="112">
        <f>AI58*'Políticas anunciadas - %'!AI54</f>
        <v>5.2895658365294036E-2</v>
      </c>
      <c r="AJ74" s="112">
        <f>AJ58*'Políticas anunciadas - %'!AJ54</f>
        <v>5.4261153991175863E-2</v>
      </c>
      <c r="AK74" s="112">
        <f>AK58*'Políticas anunciadas - %'!AK54</f>
        <v>5.5641784294738837E-2</v>
      </c>
      <c r="AL74" s="112">
        <f>AL58*'Políticas anunciadas - %'!AL54</f>
        <v>5.7068356999739049E-2</v>
      </c>
      <c r="AM74" s="112">
        <f>AM58*'Políticas anunciadas - %'!AM54</f>
        <v>5.8519477838058651E-2</v>
      </c>
      <c r="AN74" s="112">
        <f>AN58*'Políticas anunciadas - %'!AN54</f>
        <v>6.0014263112663432E-2</v>
      </c>
      <c r="AO74" s="112">
        <f>AO58*'Políticas anunciadas - %'!AO54</f>
        <v>6.1491301322044715E-2</v>
      </c>
      <c r="AP74" s="112">
        <f>AP58*'Políticas anunciadas - %'!AP54</f>
        <v>6.2993520083225854E-2</v>
      </c>
      <c r="AQ74" s="112">
        <f>AQ58*'Políticas anunciadas - %'!AQ54</f>
        <v>6.4520724338755206E-2</v>
      </c>
      <c r="AR74" s="112">
        <f>AR58*'Políticas anunciadas - %'!AR54</f>
        <v>6.6068222584759723E-2</v>
      </c>
      <c r="AS74" s="112">
        <f>AS58*'Políticas anunciadas - %'!AS54</f>
        <v>6.7631528253678477E-2</v>
      </c>
      <c r="AT74" s="112">
        <f>AT58*'Políticas anunciadas - %'!AT54</f>
        <v>6.9213506994372342E-2</v>
      </c>
      <c r="AU74" s="112">
        <f>AU58*'Políticas anunciadas - %'!AU54</f>
        <v>7.0815336682016117E-2</v>
      </c>
      <c r="AV74" s="112">
        <f>AV58*'Políticas anunciadas - %'!AV54</f>
        <v>7.2437276619105109E-2</v>
      </c>
      <c r="AW74" s="112">
        <f>AW58*'Políticas anunciadas - %'!AW54</f>
        <v>7.4076176671358088E-2</v>
      </c>
      <c r="AX74" s="112">
        <f>AX58*'Políticas anunciadas - %'!AX54</f>
        <v>7.5731770494207956E-2</v>
      </c>
      <c r="AY74" s="112">
        <f>AY58*'Políticas anunciadas - %'!AY54</f>
        <v>7.7402452717647147E-2</v>
      </c>
      <c r="AZ74" s="112">
        <f>AZ58*'Políticas anunciadas - %'!AZ54</f>
        <v>7.9090437360549742E-2</v>
      </c>
      <c r="BA74" s="112">
        <f>BA58*'Políticas anunciadas - %'!BA54</f>
        <v>8.0794819248965033E-2</v>
      </c>
      <c r="BB74" s="112">
        <f>BB58*'Políticas anunciadas - %'!BB54</f>
        <v>8.2514711876552613E-2</v>
      </c>
      <c r="BC74" s="112"/>
    </row>
    <row r="75" spans="1:115" ht="14.45" customHeight="1">
      <c r="B75" s="368"/>
      <c r="C75" s="99" t="s">
        <v>104</v>
      </c>
      <c r="D75" s="366"/>
      <c r="E75" s="340"/>
      <c r="F75" s="112">
        <f>F59*'Políticas anunciadas - %'!F55</f>
        <v>2.8893700733317523E-2</v>
      </c>
      <c r="G75" s="112">
        <f>G59*'Políticas anunciadas - %'!G55</f>
        <v>3.0084350064526113E-2</v>
      </c>
      <c r="H75" s="112">
        <f>H59*'Políticas anunciadas - %'!H55</f>
        <v>3.1290673513191918E-2</v>
      </c>
      <c r="I75" s="112">
        <f>I59*'Políticas anunciadas - %'!I55</f>
        <v>3.2447517054339819E-2</v>
      </c>
      <c r="J75" s="112">
        <f>J59*'Políticas anunciadas - %'!J55</f>
        <v>3.3512981196076076E-2</v>
      </c>
      <c r="K75" s="112">
        <f>K59*'Políticas anunciadas - %'!K55</f>
        <v>3.490964648074292E-2</v>
      </c>
      <c r="L75" s="112">
        <f>L59*'Políticas anunciadas - %'!L55</f>
        <v>3.6241944993386517E-2</v>
      </c>
      <c r="M75" s="112">
        <f>M59*'Políticas anunciadas - %'!M55</f>
        <v>3.738395760105289E-2</v>
      </c>
      <c r="N75" s="112">
        <f>N59*'Políticas anunciadas - %'!N55</f>
        <v>3.862885246946255E-2</v>
      </c>
      <c r="O75" s="112">
        <f>O59*'Políticas anunciadas - %'!O55</f>
        <v>4.0218164769342188E-2</v>
      </c>
      <c r="P75" s="112">
        <f>P59*'Políticas anunciadas - %'!P55</f>
        <v>4.1584930534848602E-2</v>
      </c>
      <c r="Q75" s="112">
        <f>Q59*'Políticas anunciadas - %'!Q55</f>
        <v>4.3172802488705579E-2</v>
      </c>
      <c r="R75" s="112">
        <f>R59*'Políticas anunciadas - %'!R55</f>
        <v>4.4589148429617642E-2</v>
      </c>
      <c r="S75" s="112">
        <f>S59*'Políticas anunciadas - %'!S55</f>
        <v>4.6047363620148711E-2</v>
      </c>
      <c r="T75" s="112">
        <f>T59*'Políticas anunciadas - %'!T55</f>
        <v>4.7637554693068677E-2</v>
      </c>
      <c r="U75" s="112">
        <f>U59*'Políticas anunciadas - %'!U55</f>
        <v>4.9142149509537027E-2</v>
      </c>
      <c r="V75" s="112">
        <f>V59*'Políticas anunciadas - %'!V55</f>
        <v>5.0726965925032522E-2</v>
      </c>
      <c r="W75" s="112">
        <f>W59*'Políticas anunciadas - %'!W55</f>
        <v>5.2450334666090101E-2</v>
      </c>
      <c r="X75" s="112">
        <f>X59*'Políticas anunciadas - %'!X55</f>
        <v>5.409631634910618E-2</v>
      </c>
      <c r="Y75" s="112">
        <f>Y59*'Políticas anunciadas - %'!Y55</f>
        <v>5.5796072520624393E-2</v>
      </c>
      <c r="Z75" s="112">
        <f>Z59*'Políticas anunciadas - %'!Z55</f>
        <v>5.7514586904086881E-2</v>
      </c>
      <c r="AA75" s="112">
        <f>AA59*'Políticas anunciadas - %'!AA55</f>
        <v>5.9004321587211285E-2</v>
      </c>
      <c r="AB75" s="112">
        <f>AB59*'Políticas anunciadas - %'!AB55</f>
        <v>6.0791727092996281E-2</v>
      </c>
      <c r="AC75" s="112">
        <f>AC59*'Políticas anunciadas - %'!AC55</f>
        <v>6.2425316386932453E-2</v>
      </c>
      <c r="AD75" s="112">
        <f>AD59*'Políticas anunciadas - %'!AD55</f>
        <v>6.4367378507540568E-2</v>
      </c>
      <c r="AE75" s="112">
        <f>AE59*'Políticas anunciadas - %'!AE55</f>
        <v>6.6078116774824475E-2</v>
      </c>
      <c r="AF75" s="112">
        <f>AF59*'Políticas anunciadas - %'!AF55</f>
        <v>6.7796052021085892E-2</v>
      </c>
      <c r="AG75" s="112">
        <f>AG59*'Políticas anunciadas - %'!AG55</f>
        <v>6.9577110824376939E-2</v>
      </c>
      <c r="AH75" s="112">
        <f>AH59*'Políticas anunciadas - %'!AH55</f>
        <v>7.1387050842538935E-2</v>
      </c>
      <c r="AI75" s="112">
        <f>AI59*'Políticas anunciadas - %'!AI55</f>
        <v>7.3389268821501763E-2</v>
      </c>
      <c r="AJ75" s="112">
        <f>AJ59*'Políticas anunciadas - %'!AJ55</f>
        <v>7.5283804756197267E-2</v>
      </c>
      <c r="AK75" s="112">
        <f>AK59*'Políticas anunciadas - %'!AK55</f>
        <v>7.719933906700141E-2</v>
      </c>
      <c r="AL75" s="112">
        <f>AL59*'Políticas anunciadas - %'!AL55</f>
        <v>7.9178615457091123E-2</v>
      </c>
      <c r="AM75" s="112">
        <f>AM59*'Políticas anunciadas - %'!AM55</f>
        <v>8.1191950777741842E-2</v>
      </c>
      <c r="AN75" s="112">
        <f>AN59*'Políticas anunciadas - %'!AN55</f>
        <v>8.3265867649913144E-2</v>
      </c>
      <c r="AO75" s="112">
        <f>AO59*'Políticas anunciadas - %'!AO55</f>
        <v>8.5315161629001518E-2</v>
      </c>
      <c r="AP75" s="112">
        <f>AP59*'Políticas anunciadas - %'!AP55</f>
        <v>8.739939197795886E-2</v>
      </c>
      <c r="AQ75" s="112">
        <f>AQ59*'Políticas anunciadas - %'!AQ55</f>
        <v>8.9518288067319637E-2</v>
      </c>
      <c r="AR75" s="112">
        <f>AR59*'Políticas anunciadas - %'!AR55</f>
        <v>9.1665340742087834E-2</v>
      </c>
      <c r="AS75" s="112">
        <f>AS59*'Políticas anunciadas - %'!AS55</f>
        <v>9.383432518300619E-2</v>
      </c>
      <c r="AT75" s="112">
        <f>AT59*'Políticas anunciadas - %'!AT55</f>
        <v>9.6029217290575841E-2</v>
      </c>
      <c r="AU75" s="112">
        <f>AU59*'Políticas anunciadas - %'!AU55</f>
        <v>9.8251651289618033E-2</v>
      </c>
      <c r="AV75" s="112">
        <f>AV59*'Políticas anunciadas - %'!AV55</f>
        <v>0.10050198694539755</v>
      </c>
      <c r="AW75" s="112">
        <f>AW59*'Políticas anunciadas - %'!AW55</f>
        <v>0.10277585365248601</v>
      </c>
      <c r="AX75" s="112">
        <f>AX59*'Políticas anunciadas - %'!AX55</f>
        <v>0.10507288187520433</v>
      </c>
      <c r="AY75" s="112">
        <f>AY59*'Políticas anunciadas - %'!AY55</f>
        <v>0.10739084426759096</v>
      </c>
      <c r="AZ75" s="112">
        <f>AZ59*'Políticas anunciadas - %'!AZ55</f>
        <v>0.10973281263612961</v>
      </c>
      <c r="BA75" s="112">
        <f>BA59*'Políticas anunciadas - %'!BA55</f>
        <v>0.11209753111112412</v>
      </c>
      <c r="BB75" s="112">
        <f>BB59*'Políticas anunciadas - %'!BB55</f>
        <v>0.1144837697229676</v>
      </c>
      <c r="BC75" s="112"/>
    </row>
    <row r="76" spans="1:115" ht="14.45">
      <c r="B76" s="368"/>
      <c r="C76" s="99" t="s">
        <v>105</v>
      </c>
      <c r="D76" s="366"/>
      <c r="E76" s="340"/>
      <c r="F76" s="112">
        <f>F60*'Políticas anunciadas - %'!F56</f>
        <v>9.1198852939999978E-2</v>
      </c>
      <c r="G76" s="112">
        <f>G60*'Políticas anunciadas - %'!G56</f>
        <v>9.495696804827998E-2</v>
      </c>
      <c r="H76" s="112">
        <f>H60*'Políticas anunciadas - %'!H56</f>
        <v>9.8764556276882576E-2</v>
      </c>
      <c r="I76" s="112">
        <f>I60*'Políticas anunciadas - %'!I56</f>
        <v>0.10241596822156578</v>
      </c>
      <c r="J76" s="112">
        <f>J60*'Políticas anunciadas - %'!J56</f>
        <v>0.1057789541011489</v>
      </c>
      <c r="K76" s="112">
        <f>K60*'Políticas anunciadas - %'!K56</f>
        <v>0.11018732923725111</v>
      </c>
      <c r="L76" s="112">
        <f>L60*'Políticas anunciadas - %'!L56</f>
        <v>0.11439253982097729</v>
      </c>
      <c r="M76" s="112">
        <f>M60*'Políticas anunciadas - %'!M56</f>
        <v>0.11799714003551801</v>
      </c>
      <c r="N76" s="112">
        <f>N60*'Políticas anunciadas - %'!N56</f>
        <v>0.12192647345935792</v>
      </c>
      <c r="O76" s="112">
        <f>O60*'Políticas anunciadas - %'!O56</f>
        <v>0.12694291147296694</v>
      </c>
      <c r="P76" s="112">
        <f>P60*'Políticas anunciadas - %'!P56</f>
        <v>0.13125691303345638</v>
      </c>
      <c r="Q76" s="112">
        <f>Q60*'Políticas anunciadas - %'!Q56</f>
        <v>0.13626880479989831</v>
      </c>
      <c r="R76" s="112">
        <f>R60*'Políticas anunciadas - %'!R56</f>
        <v>0.14073929912562028</v>
      </c>
      <c r="S76" s="112">
        <f>S60*'Políticas anunciadas - %'!S56</f>
        <v>0.14534194777708806</v>
      </c>
      <c r="T76" s="112">
        <f>T60*'Políticas anunciadas - %'!T56</f>
        <v>0.15036115951269313</v>
      </c>
      <c r="U76" s="112">
        <f>U60*'Políticas anunciadas - %'!U56</f>
        <v>0.15511019885063987</v>
      </c>
      <c r="V76" s="112">
        <f>V60*'Políticas anunciadas - %'!V56</f>
        <v>0.16011244624524271</v>
      </c>
      <c r="W76" s="112">
        <f>W60*'Políticas anunciadas - %'!W56</f>
        <v>0.16555201433060981</v>
      </c>
      <c r="X76" s="112">
        <f>X60*'Políticas anunciadas - %'!X56</f>
        <v>0.17074732118440519</v>
      </c>
      <c r="Y76" s="112">
        <f>Y60*'Políticas anunciadas - %'!Y56</f>
        <v>0.17611235955560275</v>
      </c>
      <c r="Z76" s="112">
        <f>Z60*'Políticas anunciadas - %'!Z56</f>
        <v>0.18153660555230708</v>
      </c>
      <c r="AA76" s="112">
        <f>AA60*'Políticas anunciadas - %'!AA56</f>
        <v>0.18623874099490254</v>
      </c>
      <c r="AB76" s="112">
        <f>AB60*'Políticas anunciadas - %'!AB56</f>
        <v>0.19188043201159763</v>
      </c>
      <c r="AC76" s="112">
        <f>AC60*'Políticas anunciadas - %'!AC56</f>
        <v>0.19703662405349318</v>
      </c>
      <c r="AD76" s="112">
        <f>AD60*'Políticas anunciadas - %'!AD56</f>
        <v>0.20316646665733293</v>
      </c>
      <c r="AE76" s="112">
        <f>AE60*'Políticas anunciadas - %'!AE56</f>
        <v>0.20856616845035905</v>
      </c>
      <c r="AF76" s="112">
        <f>AF60*'Políticas anunciadas - %'!AF56</f>
        <v>0.21398858648293653</v>
      </c>
      <c r="AG76" s="112">
        <f>AG60*'Políticas anunciadas - %'!AG56</f>
        <v>0.21961024503675181</v>
      </c>
      <c r="AH76" s="112">
        <f>AH60*'Políticas anunciadas - %'!AH56</f>
        <v>0.22532306303366001</v>
      </c>
      <c r="AI76" s="112">
        <f>AI60*'Políticas anunciadas - %'!AI56</f>
        <v>0.23164277904036376</v>
      </c>
      <c r="AJ76" s="112">
        <f>AJ60*'Políticas anunciadas - %'!AJ56</f>
        <v>0.23762261200439136</v>
      </c>
      <c r="AK76" s="112">
        <f>AK60*'Políticas anunciadas - %'!AK56</f>
        <v>0.24366872335319167</v>
      </c>
      <c r="AL76" s="112">
        <f>AL60*'Políticas anunciadas - %'!AL56</f>
        <v>0.24991602750067529</v>
      </c>
      <c r="AM76" s="112">
        <f>AM60*'Políticas anunciadas - %'!AM56</f>
        <v>0.25627083381370697</v>
      </c>
      <c r="AN76" s="112">
        <f>AN60*'Políticas anunciadas - %'!AN56</f>
        <v>0.26281685716947734</v>
      </c>
      <c r="AO76" s="112">
        <f>AO60*'Políticas anunciadas - %'!AO56</f>
        <v>0.26928516186864654</v>
      </c>
      <c r="AP76" s="112">
        <f>AP60*'Políticas anunciadas - %'!AP56</f>
        <v>0.2758637382456236</v>
      </c>
      <c r="AQ76" s="112">
        <f>AQ60*'Políticas anunciadas - %'!AQ56</f>
        <v>0.28255173209702827</v>
      </c>
      <c r="AR76" s="112">
        <f>AR60*'Políticas anunciadas - %'!AR56</f>
        <v>0.28932859820178547</v>
      </c>
      <c r="AS76" s="112">
        <f>AS60*'Políticas anunciadas - %'!AS56</f>
        <v>0.29617468880410025</v>
      </c>
      <c r="AT76" s="112">
        <f>AT60*'Políticas anunciadas - %'!AT56</f>
        <v>0.30310255326787905</v>
      </c>
      <c r="AU76" s="112">
        <f>AU60*'Políticas anunciadas - %'!AU56</f>
        <v>0.31011734979111527</v>
      </c>
      <c r="AV76" s="112">
        <f>AV60*'Políticas anunciadas - %'!AV56</f>
        <v>0.31722021392164967</v>
      </c>
      <c r="AW76" s="112">
        <f>AW60*'Políticas anunciadas - %'!AW56</f>
        <v>0.32439735046566448</v>
      </c>
      <c r="AX76" s="112">
        <f>AX60*'Políticas anunciadas - %'!AX56</f>
        <v>0.33164759303639746</v>
      </c>
      <c r="AY76" s="112">
        <f>AY60*'Políticas anunciadas - %'!AY56</f>
        <v>0.33896391133341497</v>
      </c>
      <c r="AZ76" s="112">
        <f>AZ60*'Políticas anunciadas - %'!AZ56</f>
        <v>0.346356001076568</v>
      </c>
      <c r="BA76" s="112">
        <f>BA60*'Políticas anunciadas - %'!BA56</f>
        <v>0.35381989829195126</v>
      </c>
      <c r="BB76" s="112">
        <f>BB60*'Políticas anunciadas - %'!BB56</f>
        <v>0.36135172075560401</v>
      </c>
      <c r="BC76" s="112"/>
    </row>
    <row r="77" spans="1:115" ht="14.45">
      <c r="B77" s="368"/>
      <c r="C77" s="99" t="s">
        <v>106</v>
      </c>
      <c r="D77" s="366"/>
      <c r="E77" s="340"/>
      <c r="F77" s="112">
        <f>F61*'Políticas anunciadas - %'!F57</f>
        <v>2.7805542823499996E-2</v>
      </c>
      <c r="G77" s="112">
        <f>G61*'Políticas anunciadas - %'!G57</f>
        <v>2.8681841245056995E-2</v>
      </c>
      <c r="H77" s="112">
        <f>H61*'Políticas anunciadas - %'!H57</f>
        <v>2.9557052874258066E-2</v>
      </c>
      <c r="I77" s="112">
        <f>I61*'Políticas anunciadas - %'!I57</f>
        <v>3.0370248116292322E-2</v>
      </c>
      <c r="J77" s="112">
        <f>J61*'Políticas anunciadas - %'!J57</f>
        <v>3.1084267198128197E-2</v>
      </c>
      <c r="K77" s="112">
        <f>K61*'Políticas anunciadas - %'!K57</f>
        <v>3.2090243093242599E-2</v>
      </c>
      <c r="L77" s="112">
        <f>L61*'Políticas anunciadas - %'!L57</f>
        <v>3.3020039192723297E-2</v>
      </c>
      <c r="M77" s="112">
        <f>M61*'Políticas anunciadas - %'!M57</f>
        <v>3.3761965455567491E-2</v>
      </c>
      <c r="N77" s="112">
        <f>N61*'Políticas anunciadas - %'!N57</f>
        <v>3.4583404030824251E-2</v>
      </c>
      <c r="O77" s="112">
        <f>O61*'Políticas anunciadas - %'!O57</f>
        <v>3.5696703669231694E-2</v>
      </c>
      <c r="P77" s="112">
        <f>P61*'Políticas anunciadas - %'!P57</f>
        <v>3.6595489858621141E-2</v>
      </c>
      <c r="Q77" s="112">
        <f>Q61*'Políticas anunciadas - %'!Q57</f>
        <v>3.767234784657128E-2</v>
      </c>
      <c r="R77" s="112">
        <f>R61*'Políticas anunciadas - %'!R57</f>
        <v>3.8583089675090748E-2</v>
      </c>
      <c r="S77" s="112">
        <f>S61*'Políticas anunciadas - %'!S57</f>
        <v>3.9514990140157635E-2</v>
      </c>
      <c r="T77" s="112">
        <f>T61*'Políticas anunciadas - %'!T57</f>
        <v>4.0544239930103941E-2</v>
      </c>
      <c r="U77" s="112">
        <f>U61*'Políticas anunciadas - %'!U57</f>
        <v>4.14848171442119E-2</v>
      </c>
      <c r="V77" s="112">
        <f>V61*'Políticas anunciadas - %'!V57</f>
        <v>4.2477741367874973E-2</v>
      </c>
      <c r="W77" s="112">
        <f>W61*'Políticas anunciadas - %'!W57</f>
        <v>4.3570235861397549E-2</v>
      </c>
      <c r="X77" s="112">
        <f>X61*'Políticas anunciadas - %'!X57</f>
        <v>4.4581999577238123E-2</v>
      </c>
      <c r="Y77" s="112">
        <f>Y61*'Políticas anunciadas - %'!Y57</f>
        <v>4.5622202326621966E-2</v>
      </c>
      <c r="Z77" s="112">
        <f>Z61*'Políticas anunciadas - %'!Z57</f>
        <v>4.666179493733192E-2</v>
      </c>
      <c r="AA77" s="112">
        <f>AA61*'Políticas anunciadas - %'!AA57</f>
        <v>4.7501533981999619E-2</v>
      </c>
      <c r="AB77" s="112">
        <f>AB61*'Políticas anunciadas - %'!AB57</f>
        <v>4.8566605035251148E-2</v>
      </c>
      <c r="AC77" s="112">
        <f>AC61*'Políticas anunciadas - %'!AC57</f>
        <v>4.9493944600765255E-2</v>
      </c>
      <c r="AD77" s="112">
        <f>AD61*'Políticas anunciadas - %'!AD57</f>
        <v>5.0650452456875522E-2</v>
      </c>
      <c r="AE77" s="112">
        <f>AE61*'Políticas anunciadas - %'!AE57</f>
        <v>5.1609428004302724E-2</v>
      </c>
      <c r="AF77" s="112">
        <f>AF61*'Políticas anunciadas - %'!AF57</f>
        <v>5.2560189786945606E-2</v>
      </c>
      <c r="AG77" s="112">
        <f>AG61*'Políticas anunciadas - %'!AG57</f>
        <v>5.3545979148356411E-2</v>
      </c>
      <c r="AH77" s="112">
        <f>AH61*'Políticas anunciadas - %'!AH57</f>
        <v>5.453989156157267E-2</v>
      </c>
      <c r="AI77" s="112">
        <f>AI61*'Políticas anunciadas - %'!AI57</f>
        <v>5.5665708261216251E-2</v>
      </c>
      <c r="AJ77" s="112">
        <f>AJ61*'Políticas anunciadas - %'!AJ57</f>
        <v>5.669472854022E-2</v>
      </c>
      <c r="AK77" s="112">
        <f>AK61*'Políticas anunciadas - %'!AK57</f>
        <v>5.7725253304954975E-2</v>
      </c>
      <c r="AL77" s="112">
        <f>AL61*'Políticas anunciadas - %'!AL57</f>
        <v>5.8789008224899644E-2</v>
      </c>
      <c r="AM77" s="112">
        <f>AM61*'Políticas anunciadas - %'!AM57</f>
        <v>5.9863433051479134E-2</v>
      </c>
      <c r="AN77" s="112">
        <f>AN61*'Políticas anunciadas - %'!AN57</f>
        <v>6.0967747455200873E-2</v>
      </c>
      <c r="AO77" s="112">
        <f>AO61*'Políticas anunciadas - %'!AO57</f>
        <v>6.2039398132162422E-2</v>
      </c>
      <c r="AP77" s="112">
        <f>AP61*'Políticas anunciadas - %'!AP57</f>
        <v>6.3122089388015279E-2</v>
      </c>
      <c r="AQ77" s="112">
        <f>AQ61*'Políticas anunciadas - %'!AQ57</f>
        <v>6.4215423966870494E-2</v>
      </c>
      <c r="AR77" s="112">
        <f>AR61*'Políticas anunciadas - %'!AR57</f>
        <v>6.5314570511724984E-2</v>
      </c>
      <c r="AS77" s="112">
        <f>AS61*'Políticas anunciadas - %'!AS57</f>
        <v>6.6415027920870728E-2</v>
      </c>
      <c r="AT77" s="112">
        <f>AT61*'Políticas anunciadas - %'!AT57</f>
        <v>6.7519586485173658E-2</v>
      </c>
      <c r="AU77" s="112">
        <f>AU61*'Políticas anunciadas - %'!AU57</f>
        <v>6.8629327662339118E-2</v>
      </c>
      <c r="AV77" s="112">
        <f>AV61*'Políticas anunciadas - %'!AV57</f>
        <v>6.9744420455208303E-2</v>
      </c>
      <c r="AW77" s="112">
        <f>AW61*'Políticas anunciadas - %'!AW57</f>
        <v>7.0861768167399308E-2</v>
      </c>
      <c r="AX77" s="112">
        <f>AX61*'Políticas anunciadas - %'!AX57</f>
        <v>7.1981094639912063E-2</v>
      </c>
      <c r="AY77" s="112">
        <f>AY61*'Políticas anunciadas - %'!AY57</f>
        <v>7.3100866177922913E-2</v>
      </c>
      <c r="AZ77" s="112">
        <f>AZ61*'Políticas anunciadas - %'!AZ57</f>
        <v>7.4223172217610572E-2</v>
      </c>
      <c r="BA77" s="112">
        <f>BA61*'Políticas anunciadas - %'!BA57</f>
        <v>7.5347140878730165E-2</v>
      </c>
      <c r="BB77" s="112">
        <f>BB61*'Políticas anunciadas - %'!BB57</f>
        <v>7.6471939350100437E-2</v>
      </c>
      <c r="BC77" s="112"/>
    </row>
    <row r="78" spans="1:115" ht="14.45">
      <c r="B78" s="368"/>
      <c r="C78" s="99" t="s">
        <v>107</v>
      </c>
      <c r="D78" s="366"/>
      <c r="E78" s="340"/>
      <c r="F78" s="112">
        <f>F62*'Políticas anunciadas - %'!F58</f>
        <v>0.35716819085999996</v>
      </c>
      <c r="G78" s="112">
        <f>G62*'Políticas anunciadas - %'!G58</f>
        <v>0.37546080487031991</v>
      </c>
      <c r="H78" s="112">
        <f>H62*'Políticas anunciadas - %'!H58</f>
        <v>0.39416164111289936</v>
      </c>
      <c r="I78" s="112">
        <f>I62*'Políticas anunciadas - %'!I58</f>
        <v>0.4124418168460221</v>
      </c>
      <c r="J78" s="112">
        <f>J62*'Políticas anunciadas - %'!J58</f>
        <v>0.42974145971928573</v>
      </c>
      <c r="K78" s="112">
        <f>K62*'Políticas anunciadas - %'!K58</f>
        <v>0.45149028942175989</v>
      </c>
      <c r="L78" s="112">
        <f>L62*'Políticas anunciadas - %'!L58</f>
        <v>0.47263227604560581</v>
      </c>
      <c r="M78" s="112">
        <f>M62*'Políticas anunciadas - %'!M58</f>
        <v>0.49148505333925391</v>
      </c>
      <c r="N78" s="112">
        <f>N62*'Políticas anunciadas - %'!N58</f>
        <v>0.51186816742478025</v>
      </c>
      <c r="O78" s="112">
        <f>O62*'Políticas anunciadas - %'!O58</f>
        <v>0.53703379424628028</v>
      </c>
      <c r="P78" s="112">
        <f>P62*'Políticas anunciadas - %'!P58</f>
        <v>0.55945303986056216</v>
      </c>
      <c r="Q78" s="112">
        <f>Q62*'Políticas anunciadas - %'!Q58</f>
        <v>0.58506579609882481</v>
      </c>
      <c r="R78" s="112">
        <f>R62*'Políticas anunciadas - %'!R58</f>
        <v>0.6085721663401289</v>
      </c>
      <c r="S78" s="112">
        <f>S62*'Políticas anunciadas - %'!S58</f>
        <v>0.63284986872658711</v>
      </c>
      <c r="T78" s="112">
        <f>T62*'Políticas anunciadas - %'!T58</f>
        <v>0.65915230952904758</v>
      </c>
      <c r="U78" s="112">
        <f>U62*'Políticas anunciadas - %'!U58</f>
        <v>0.68448021073820342</v>
      </c>
      <c r="V78" s="112">
        <f>V62*'Políticas anunciadas - %'!V58</f>
        <v>0.71112939275337184</v>
      </c>
      <c r="W78" s="112">
        <f>W62*'Políticas anunciadas - %'!W58</f>
        <v>0.73993908878444015</v>
      </c>
      <c r="X78" s="112">
        <f>X62*'Políticas anunciadas - %'!X58</f>
        <v>0.76787516895251107</v>
      </c>
      <c r="Y78" s="112">
        <f>Y62*'Políticas anunciadas - %'!Y58</f>
        <v>0.79678513912337323</v>
      </c>
      <c r="Z78" s="112">
        <f>Z62*'Políticas anunciadas - %'!Z58</f>
        <v>0.82617449688560241</v>
      </c>
      <c r="AA78" s="112">
        <f>AA62*'Políticas anunciadas - %'!AA58</f>
        <v>0.85246643581315762</v>
      </c>
      <c r="AB78" s="112">
        <f>AB62*'Políticas anunciadas - %'!AB58</f>
        <v>0.88324875095898747</v>
      </c>
      <c r="AC78" s="112">
        <f>AC62*'Políticas anunciadas - %'!AC58</f>
        <v>0.91199317471433039</v>
      </c>
      <c r="AD78" s="112">
        <f>AD62*'Políticas anunciadas - %'!AD58</f>
        <v>0.94544849259594943</v>
      </c>
      <c r="AE78" s="112">
        <f>AE62*'Políticas anunciadas - %'!AE58</f>
        <v>0.9757116840898683</v>
      </c>
      <c r="AF78" s="112">
        <f>AF62*'Políticas anunciadas - %'!AF58</f>
        <v>1.0062646352994946</v>
      </c>
      <c r="AG78" s="112">
        <f>AG62*'Políticas anunciadas - %'!AG58</f>
        <v>1.0379389871000531</v>
      </c>
      <c r="AH78" s="112">
        <f>AH62*'Políticas anunciadas - %'!AH58</f>
        <v>1.0702312380234487</v>
      </c>
      <c r="AI78" s="112">
        <f>AI62*'Políticas anunciadas - %'!AI58</f>
        <v>1.1056050072189634</v>
      </c>
      <c r="AJ78" s="112">
        <f>AJ62*'Políticas anunciadas - %'!AJ58</f>
        <v>1.139557081646245</v>
      </c>
      <c r="AK78" s="112">
        <f>AK62*'Políticas anunciadas - %'!AK58</f>
        <v>1.1740167814298954</v>
      </c>
      <c r="AL78" s="112">
        <f>AL62*'Políticas anunciadas - %'!AL58</f>
        <v>1.2096372608650263</v>
      </c>
      <c r="AM78" s="112">
        <f>AM62*'Políticas anunciadas - %'!AM58</f>
        <v>1.2459719498673973</v>
      </c>
      <c r="AN78" s="112">
        <f>AN62*'Políticas anunciadas - %'!AN58</f>
        <v>1.2834323164067247</v>
      </c>
      <c r="AO78" s="112">
        <f>AO62*'Políticas anunciadas - %'!AO58</f>
        <v>1.3207072507916744</v>
      </c>
      <c r="AP78" s="112">
        <f>AP62*'Políticas anunciadas - %'!AP58</f>
        <v>1.3587135240440542</v>
      </c>
      <c r="AQ78" s="112">
        <f>AQ62*'Políticas anunciadas - %'!AQ58</f>
        <v>1.3974496053844527</v>
      </c>
      <c r="AR78" s="112">
        <f>AR62*'Políticas anunciadas - %'!AR58</f>
        <v>1.4368160311438813</v>
      </c>
      <c r="AS78" s="112">
        <f>AS62*'Políticas anunciadas - %'!AS58</f>
        <v>1.4767161014139403</v>
      </c>
      <c r="AT78" s="112">
        <f>AT62*'Políticas anunciadas - %'!AT58</f>
        <v>1.5172127026888131</v>
      </c>
      <c r="AU78" s="112">
        <f>AU62*'Políticas anunciadas - %'!AU58</f>
        <v>1.5583325513240542</v>
      </c>
      <c r="AV78" s="112">
        <f>AV62*'Políticas anunciadas - %'!AV58</f>
        <v>1.6000824448850473</v>
      </c>
      <c r="AW78" s="112">
        <f>AW62*'Políticas anunciadas - %'!AW58</f>
        <v>1.6423936438038698</v>
      </c>
      <c r="AX78" s="112">
        <f>AX62*'Políticas anunciadas - %'!AX58</f>
        <v>1.6852605262249252</v>
      </c>
      <c r="AY78" s="112">
        <f>AY62*'Políticas anunciadas - %'!AY58</f>
        <v>1.7286474716935691</v>
      </c>
      <c r="AZ78" s="112">
        <f>AZ62*'Políticas anunciadas - %'!AZ58</f>
        <v>1.772603946849203</v>
      </c>
      <c r="BA78" s="112">
        <f>BA62*'Políticas anunciadas - %'!BA58</f>
        <v>1.8171099618348892</v>
      </c>
      <c r="BB78" s="112">
        <f>BB62*'Políticas anunciadas - %'!BB58</f>
        <v>1.8621456593624841</v>
      </c>
      <c r="BC78" s="112"/>
    </row>
    <row r="79" spans="1:115" ht="14.45">
      <c r="B79" s="368"/>
      <c r="C79" s="99" t="s">
        <v>108</v>
      </c>
      <c r="D79" s="366"/>
      <c r="E79" s="340"/>
      <c r="F79" s="112">
        <f>F63*'Políticas anunciadas - %'!F59</f>
        <v>0.46807431111999998</v>
      </c>
      <c r="G79" s="112">
        <f>G63*'Políticas anunciadas - %'!G59</f>
        <v>0.4873626802574399</v>
      </c>
      <c r="H79" s="112">
        <f>H63*'Políticas anunciadas - %'!H59</f>
        <v>0.50690496812266483</v>
      </c>
      <c r="I79" s="112">
        <f>I63*'Políticas anunciadas - %'!I59</f>
        <v>0.52564568772083076</v>
      </c>
      <c r="J79" s="112">
        <f>J63*'Políticas anunciadas - %'!J59</f>
        <v>0.54290607256281764</v>
      </c>
      <c r="K79" s="112">
        <f>K63*'Políticas anunciadas - %'!K59</f>
        <v>0.56553187418717721</v>
      </c>
      <c r="L79" s="112">
        <f>L63*'Políticas anunciadas - %'!L59</f>
        <v>0.58711494221531502</v>
      </c>
      <c r="M79" s="112">
        <f>M63*'Políticas anunciadas - %'!M59</f>
        <v>0.60561540255985669</v>
      </c>
      <c r="N79" s="112">
        <f>N63*'Políticas anunciadas - %'!N59</f>
        <v>0.62578254256472809</v>
      </c>
      <c r="O79" s="112">
        <f>O63*'Políticas anunciadas - %'!O59</f>
        <v>0.65152920156098793</v>
      </c>
      <c r="P79" s="112">
        <f>P63*'Políticas anunciadas - %'!P59</f>
        <v>0.67367063474244671</v>
      </c>
      <c r="Q79" s="112">
        <f>Q63*'Políticas anunciadas - %'!Q59</f>
        <v>0.69939396031463053</v>
      </c>
      <c r="R79" s="112">
        <f>R63*'Políticas anunciadas - %'!R59</f>
        <v>0.72233858609029533</v>
      </c>
      <c r="S79" s="112">
        <f>S63*'Políticas anunciadas - %'!S59</f>
        <v>0.7459614884340402</v>
      </c>
      <c r="T79" s="112">
        <f>T63*'Políticas anunciadas - %'!T59</f>
        <v>0.77172238344282318</v>
      </c>
      <c r="U79" s="112">
        <f>U63*'Políticas anunciadas - %'!U59</f>
        <v>0.79609662988267305</v>
      </c>
      <c r="V79" s="112">
        <f>V63*'Políticas anunciadas - %'!V59</f>
        <v>0.82177045611841493</v>
      </c>
      <c r="W79" s="112">
        <f>W63*'Políticas anunciadas - %'!W59</f>
        <v>0.84968881256993378</v>
      </c>
      <c r="X79" s="112">
        <f>X63*'Políticas anunciadas - %'!X59</f>
        <v>0.87635350843236048</v>
      </c>
      <c r="Y79" s="112">
        <f>Y63*'Políticas anunciadas - %'!Y59</f>
        <v>0.90388934423265077</v>
      </c>
      <c r="Z79" s="112">
        <f>Z63*'Políticas anunciadas - %'!Z59</f>
        <v>0.93172906070280392</v>
      </c>
      <c r="AA79" s="112">
        <f>AA63*'Políticas anunciadas - %'!AA59</f>
        <v>0.95586257485493742</v>
      </c>
      <c r="AB79" s="112">
        <f>AB63*'Políticas anunciadas - %'!AB59</f>
        <v>0.98481831882606818</v>
      </c>
      <c r="AC79" s="112">
        <f>AC63*'Políticas anunciadas - %'!AC59</f>
        <v>1.0112822595469071</v>
      </c>
      <c r="AD79" s="112">
        <f>AD63*'Políticas anunciadas - %'!AD59</f>
        <v>1.0427434211906175</v>
      </c>
      <c r="AE79" s="112">
        <f>AE63*'Políticas anunciadas - %'!AE59</f>
        <v>1.0704571655585096</v>
      </c>
      <c r="AF79" s="112">
        <f>AF63*'Políticas anunciadas - %'!AF59</f>
        <v>1.0982875000789798</v>
      </c>
      <c r="AG79" s="112">
        <f>AG63*'Políticas anunciadas - %'!AG59</f>
        <v>1.1271404282694268</v>
      </c>
      <c r="AH79" s="112">
        <f>AH63*'Políticas anunciadas - %'!AH59</f>
        <v>1.1564612285015961</v>
      </c>
      <c r="AI79" s="112">
        <f>AI63*'Políticas anunciadas - %'!AI59</f>
        <v>1.1888969074706952</v>
      </c>
      <c r="AJ79" s="112">
        <f>AJ63*'Políticas anunciadas - %'!AJ59</f>
        <v>1.2195881508911728</v>
      </c>
      <c r="AK79" s="112">
        <f>AK63*'Políticas anunciadas - %'!AK59</f>
        <v>1.2506195653587033</v>
      </c>
      <c r="AL79" s="112">
        <f>AL63*'Políticas anunciadas - %'!AL59</f>
        <v>1.2826835934788199</v>
      </c>
      <c r="AM79" s="112">
        <f>AM63*'Políticas anunciadas - %'!AM59</f>
        <v>1.3152993719824186</v>
      </c>
      <c r="AN79" s="112">
        <f>AN63*'Políticas anunciadas - %'!AN59</f>
        <v>1.3488965639870536</v>
      </c>
      <c r="AO79" s="112">
        <f>AO63*'Políticas anunciadas - %'!AO59</f>
        <v>1.3820948682263601</v>
      </c>
      <c r="AP79" s="112">
        <f>AP63*'Políticas anunciadas - %'!AP59</f>
        <v>1.4158591372553762</v>
      </c>
      <c r="AQ79" s="112">
        <f>AQ63*'Políticas anunciadas - %'!AQ59</f>
        <v>1.4501849869108603</v>
      </c>
      <c r="AR79" s="112">
        <f>AR63*'Políticas anunciadas - %'!AR59</f>
        <v>1.4849669697020653</v>
      </c>
      <c r="AS79" s="112">
        <f>AS63*'Políticas anunciadas - %'!AS59</f>
        <v>1.5201042443413839</v>
      </c>
      <c r="AT79" s="112">
        <f>AT63*'Políticas anunciadas - %'!AT59</f>
        <v>1.5556612199159496</v>
      </c>
      <c r="AU79" s="112">
        <f>AU63*'Políticas anunciadas - %'!AU59</f>
        <v>1.5916643706619464</v>
      </c>
      <c r="AV79" s="112">
        <f>AV63*'Políticas anunciadas - %'!AV59</f>
        <v>1.6281195247313307</v>
      </c>
      <c r="AW79" s="112">
        <f>AW63*'Políticas anunciadas - %'!AW59</f>
        <v>1.6649558788668826</v>
      </c>
      <c r="AX79" s="112">
        <f>AX63*'Políticas anunciadas - %'!AX59</f>
        <v>1.7021674466371641</v>
      </c>
      <c r="AY79" s="112">
        <f>AY63*'Políticas anunciadas - %'!AY59</f>
        <v>1.7397181453182553</v>
      </c>
      <c r="AZ79" s="112">
        <f>AZ63*'Políticas anunciadas - %'!AZ59</f>
        <v>1.7776577377881295</v>
      </c>
      <c r="BA79" s="112">
        <f>BA63*'Políticas anunciadas - %'!BA59</f>
        <v>1.8159658791159539</v>
      </c>
      <c r="BB79" s="112">
        <f>BB63*'Políticas anunciadas - %'!BB59</f>
        <v>1.8546226439490794</v>
      </c>
      <c r="BC79" s="112"/>
    </row>
    <row r="80" spans="1:115" ht="14.45">
      <c r="B80" s="368"/>
      <c r="C80" s="99" t="s">
        <v>109</v>
      </c>
      <c r="D80" s="366"/>
      <c r="E80" s="340"/>
      <c r="F80" s="112">
        <f>F64*'Políticas anunciadas - %'!F60</f>
        <v>0.2045835407144054</v>
      </c>
      <c r="G80" s="112">
        <f>G64*'Políticas anunciadas - %'!G60</f>
        <v>0.2130140030555277</v>
      </c>
      <c r="H80" s="112">
        <f>H64*'Políticas anunciadas - %'!H60</f>
        <v>0.22155544690353862</v>
      </c>
      <c r="I80" s="112">
        <f>I64*'Políticas anunciadas - %'!I60</f>
        <v>0.22974654536770045</v>
      </c>
      <c r="J80" s="112">
        <f>J64*'Políticas anunciadas - %'!J60</f>
        <v>0.23729062664107253</v>
      </c>
      <c r="K80" s="112">
        <f>K64*'Políticas anunciadas - %'!K60</f>
        <v>0.24717979700963505</v>
      </c>
      <c r="L80" s="112">
        <f>L64*'Políticas anunciadas - %'!L60</f>
        <v>0.25661321467810505</v>
      </c>
      <c r="M80" s="112">
        <f>M64*'Políticas anunciadas - %'!M60</f>
        <v>0.26469930184891421</v>
      </c>
      <c r="N80" s="112">
        <f>N64*'Políticas anunciadas - %'!N60</f>
        <v>0.27351385289404084</v>
      </c>
      <c r="O80" s="112">
        <f>O64*'Políticas anunciadas - %'!O60</f>
        <v>0.28476707173960758</v>
      </c>
      <c r="P80" s="112">
        <f>P64*'Políticas anunciadas - %'!P60</f>
        <v>0.2944445368111589</v>
      </c>
      <c r="Q80" s="112">
        <f>Q64*'Políticas anunciadas - %'!Q60</f>
        <v>0.30568755720233265</v>
      </c>
      <c r="R80" s="112">
        <f>R64*'Políticas anunciadas - %'!R60</f>
        <v>0.31571607761038611</v>
      </c>
      <c r="S80" s="112">
        <f>S64*'Políticas anunciadas - %'!S60</f>
        <v>0.32604105569318237</v>
      </c>
      <c r="T80" s="112">
        <f>T64*'Políticas anunciadas - %'!T60</f>
        <v>0.33730049674274193</v>
      </c>
      <c r="U80" s="112">
        <f>U64*'Políticas anunciadas - %'!U60</f>
        <v>0.34795386848403276</v>
      </c>
      <c r="V80" s="112">
        <f>V64*'Políticas anunciadas - %'!V60</f>
        <v>0.35917525395683625</v>
      </c>
      <c r="W80" s="112">
        <f>W64*'Políticas anunciadas - %'!W60</f>
        <v>0.37137766728755695</v>
      </c>
      <c r="X80" s="112">
        <f>X64*'Políticas anunciadas - %'!X60</f>
        <v>0.38303213702026884</v>
      </c>
      <c r="Y80" s="112">
        <f>Y64*'Políticas anunciadas - %'!Y60</f>
        <v>0.39506736016907701</v>
      </c>
      <c r="Z80" s="112">
        <f>Z64*'Políticas anunciadas - %'!Z60</f>
        <v>0.40723540193646413</v>
      </c>
      <c r="AA80" s="112">
        <f>AA64*'Políticas anunciadas - %'!AA60</f>
        <v>0.41778355563306563</v>
      </c>
      <c r="AB80" s="112">
        <f>AB64*'Políticas anunciadas - %'!AB60</f>
        <v>0.43043938502788803</v>
      </c>
      <c r="AC80" s="112">
        <f>AC64*'Políticas anunciadas - %'!AC60</f>
        <v>0.44200610972373949</v>
      </c>
      <c r="AD80" s="112">
        <f>AD64*'Políticas anunciadas - %'!AD60</f>
        <v>0.45575699434002509</v>
      </c>
      <c r="AE80" s="112">
        <f>AE64*'Políticas anunciadas - %'!AE60</f>
        <v>0.46786997686126353</v>
      </c>
      <c r="AF80" s="112">
        <f>AF64*'Políticas anunciadas - %'!AF60</f>
        <v>0.4800339180137711</v>
      </c>
      <c r="AG80" s="112">
        <f>AG64*'Políticas anunciadas - %'!AG60</f>
        <v>0.49264480920977766</v>
      </c>
      <c r="AH80" s="112">
        <f>AH64*'Políticas anunciadas - %'!AH60</f>
        <v>0.50546019553961874</v>
      </c>
      <c r="AI80" s="112">
        <f>AI64*'Políticas anunciadas - %'!AI60</f>
        <v>0.51963701723507982</v>
      </c>
      <c r="AJ80" s="112">
        <f>AJ64*'Políticas anunciadas - %'!AJ60</f>
        <v>0.5330513899077971</v>
      </c>
      <c r="AK80" s="112">
        <f>AK64*'Políticas anunciadas - %'!AK60</f>
        <v>0.54661444281269367</v>
      </c>
      <c r="AL80" s="112">
        <f>AL64*'Políticas anunciadas - %'!AL60</f>
        <v>0.56062882524415758</v>
      </c>
      <c r="AM80" s="112">
        <f>AM64*'Políticas anunciadas - %'!AM60</f>
        <v>0.57488436392872411</v>
      </c>
      <c r="AN80" s="112">
        <f>AN64*'Políticas anunciadas - %'!AN60</f>
        <v>0.5895688538378655</v>
      </c>
      <c r="AO80" s="112">
        <f>AO64*'Políticas anunciadas - %'!AO60</f>
        <v>0.60407899991005654</v>
      </c>
      <c r="AP80" s="112">
        <f>AP64*'Políticas anunciadas - %'!AP60</f>
        <v>0.61883651499577319</v>
      </c>
      <c r="AQ80" s="112">
        <f>AQ64*'Políticas anunciadas - %'!AQ60</f>
        <v>0.63383948288723047</v>
      </c>
      <c r="AR80" s="112">
        <f>AR64*'Políticas anunciadas - %'!AR60</f>
        <v>0.64904181513115466</v>
      </c>
      <c r="AS80" s="112">
        <f>AS64*'Políticas anunciadas - %'!AS60</f>
        <v>0.66439943653012812</v>
      </c>
      <c r="AT80" s="112">
        <f>AT64*'Políticas anunciadas - %'!AT60</f>
        <v>0.67994049868056816</v>
      </c>
      <c r="AU80" s="112">
        <f>AU64*'Políticas anunciadas - %'!AU60</f>
        <v>0.69567657280705886</v>
      </c>
      <c r="AV80" s="112">
        <f>AV64*'Políticas anunciadas - %'!AV60</f>
        <v>0.71161020624863391</v>
      </c>
      <c r="AW80" s="112">
        <f>AW64*'Políticas anunciadas - %'!AW60</f>
        <v>0.72771045267751511</v>
      </c>
      <c r="AX80" s="112">
        <f>AX64*'Políticas anunciadas - %'!AX60</f>
        <v>0.74397469557467899</v>
      </c>
      <c r="AY80" s="112">
        <f>AY64*'Políticas anunciadas - %'!AY60</f>
        <v>0.76038716408656015</v>
      </c>
      <c r="AZ80" s="112">
        <f>AZ64*'Políticas anunciadas - %'!AZ60</f>
        <v>0.77696960831892137</v>
      </c>
      <c r="BA80" s="112">
        <f>BA64*'Políticas anunciadas - %'!BA60</f>
        <v>0.79371313601280702</v>
      </c>
      <c r="BB80" s="112">
        <f>BB64*'Políticas anunciadas - %'!BB60</f>
        <v>0.81060903829636033</v>
      </c>
      <c r="BC80" s="112"/>
    </row>
    <row r="81" spans="1:115" ht="14.45">
      <c r="B81" s="368"/>
      <c r="C81" s="99" t="s">
        <v>110</v>
      </c>
      <c r="D81" s="366"/>
      <c r="E81" s="340"/>
      <c r="F81" s="112">
        <f>F65*'Políticas anunciadas - %'!F61</f>
        <v>0.45510078884692495</v>
      </c>
      <c r="G81" s="112">
        <f>G65*'Políticas anunciadas - %'!G61</f>
        <v>0.47385454610614169</v>
      </c>
      <c r="H81" s="112">
        <f>H65*'Políticas anunciadas - %'!H61</f>
        <v>0.49285518427843705</v>
      </c>
      <c r="I81" s="112">
        <f>I65*'Políticas anunciadas - %'!I61</f>
        <v>0.51107647109137189</v>
      </c>
      <c r="J81" s="112">
        <f>J65*'Políticas anunciadas - %'!J61</f>
        <v>0.527858453291151</v>
      </c>
      <c r="K81" s="112">
        <f>K65*'Políticas anunciadas - %'!K61</f>
        <v>0.54985714008706055</v>
      </c>
      <c r="L81" s="112">
        <f>L65*'Políticas anunciadas - %'!L61</f>
        <v>0.57084199452574869</v>
      </c>
      <c r="M81" s="112">
        <f>M65*'Políticas anunciadas - %'!M61</f>
        <v>0.58882968130284585</v>
      </c>
      <c r="N81" s="112">
        <f>N65*'Políticas anunciadas - %'!N61</f>
        <v>0.60843785271272777</v>
      </c>
      <c r="O81" s="112">
        <f>O65*'Políticas anunciadas - %'!O61</f>
        <v>0.63347089669955459</v>
      </c>
      <c r="P81" s="112">
        <f>P65*'Políticas anunciadas - %'!P61</f>
        <v>0.6549986401960356</v>
      </c>
      <c r="Q81" s="112">
        <f>Q65*'Políticas anunciadas - %'!Q61</f>
        <v>0.68000899748664501</v>
      </c>
      <c r="R81" s="112">
        <f>R65*'Políticas anunciadas - %'!R61</f>
        <v>0.70231767164848213</v>
      </c>
      <c r="S81" s="112">
        <f>S65*'Políticas anunciadas - %'!S61</f>
        <v>0.72528582272211806</v>
      </c>
      <c r="T81" s="112">
        <f>T65*'Políticas anunciadas - %'!T61</f>
        <v>0.75033270814474995</v>
      </c>
      <c r="U81" s="112">
        <f>U65*'Políticas anunciadas - %'!U61</f>
        <v>0.77403137846011594</v>
      </c>
      <c r="V81" s="112">
        <f>V65*'Políticas anunciadas - %'!V61</f>
        <v>0.79899360837751376</v>
      </c>
      <c r="W81" s="112">
        <f>W65*'Políticas anunciadas - %'!W61</f>
        <v>0.82613815731461293</v>
      </c>
      <c r="X81" s="112">
        <f>X65*'Políticas anunciadas - %'!X61</f>
        <v>0.85206379312298919</v>
      </c>
      <c r="Y81" s="112">
        <f>Y65*'Políticas anunciadas - %'!Y61</f>
        <v>0.87883642365741477</v>
      </c>
      <c r="Z81" s="112">
        <f>Z65*'Políticas anunciadas - %'!Z61</f>
        <v>0.90590451226181856</v>
      </c>
      <c r="AA81" s="112">
        <f>AA65*'Políticas anunciadas - %'!AA61</f>
        <v>0.92936912261824678</v>
      </c>
      <c r="AB81" s="112">
        <f>AB65*'Políticas anunciadas - %'!AB61</f>
        <v>0.95752230601209631</v>
      </c>
      <c r="AC81" s="112">
        <f>AC65*'Políticas anunciadas - %'!AC61</f>
        <v>0.98325275096908205</v>
      </c>
      <c r="AD81" s="112">
        <f>AD65*'Políticas anunciadas - %'!AD61</f>
        <v>1.0138419098738578</v>
      </c>
      <c r="AE81" s="112">
        <f>AE65*'Políticas anunciadas - %'!AE61</f>
        <v>1.04078751791962</v>
      </c>
      <c r="AF81" s="112">
        <f>AF65*'Políticas anunciadas - %'!AF61</f>
        <v>1.0678464846119682</v>
      </c>
      <c r="AG81" s="112">
        <f>AG65*'Políticas anunciadas - %'!AG61</f>
        <v>1.0958997019496093</v>
      </c>
      <c r="AH81" s="112">
        <f>AH65*'Políticas anunciadas - %'!AH61</f>
        <v>1.1244078234129606</v>
      </c>
      <c r="AI81" s="112">
        <f>AI65*'Políticas anunciadas - %'!AI61</f>
        <v>1.1559444891408903</v>
      </c>
      <c r="AJ81" s="112">
        <f>AJ65*'Políticas anunciadas - %'!AJ61</f>
        <v>1.1857850694921834</v>
      </c>
      <c r="AK81" s="112">
        <f>AK65*'Políticas anunciadas - %'!AK61</f>
        <v>1.2159563924375021</v>
      </c>
      <c r="AL81" s="112">
        <f>AL65*'Políticas anunciadas - %'!AL61</f>
        <v>1.2471317082888644</v>
      </c>
      <c r="AM81" s="112">
        <f>AM65*'Políticas anunciadas - %'!AM61</f>
        <v>1.2788434817684371</v>
      </c>
      <c r="AN81" s="112">
        <f>AN65*'Políticas anunciadas - %'!AN61</f>
        <v>1.311509467106887</v>
      </c>
      <c r="AO81" s="112">
        <f>AO65*'Políticas anunciadas - %'!AO61</f>
        <v>1.3437876205725987</v>
      </c>
      <c r="AP81" s="112">
        <f>AP65*'Políticas anunciadas - %'!AP61</f>
        <v>1.3766160520948865</v>
      </c>
      <c r="AQ81" s="112">
        <f>AQ65*'Políticas anunciadas - %'!AQ61</f>
        <v>1.409990499025487</v>
      </c>
      <c r="AR81" s="112">
        <f>AR65*'Políticas anunciadas - %'!AR61</f>
        <v>1.4438084365407107</v>
      </c>
      <c r="AS81" s="112">
        <f>AS65*'Políticas anunciadas - %'!AS61</f>
        <v>1.4779718183507953</v>
      </c>
      <c r="AT81" s="112">
        <f>AT65*'Políticas anunciadas - %'!AT61</f>
        <v>1.5125432683290596</v>
      </c>
      <c r="AU81" s="112">
        <f>AU65*'Políticas anunciadas - %'!AU61</f>
        <v>1.5475485269305662</v>
      </c>
      <c r="AV81" s="112">
        <f>AV65*'Políticas anunciadas - %'!AV61</f>
        <v>1.5829932607695478</v>
      </c>
      <c r="AW81" s="112">
        <f>AW65*'Políticas anunciadas - %'!AW61</f>
        <v>1.6188086290285344</v>
      </c>
      <c r="AX81" s="112">
        <f>AX65*'Políticas anunciadas - %'!AX61</f>
        <v>1.654988811200814</v>
      </c>
      <c r="AY81" s="112">
        <f>AY65*'Políticas anunciadas - %'!AY61</f>
        <v>1.691498724660125</v>
      </c>
      <c r="AZ81" s="112">
        <f>AZ65*'Políticas anunciadas - %'!AZ61</f>
        <v>1.7283867530166819</v>
      </c>
      <c r="BA81" s="112">
        <f>BA65*'Políticas anunciadas - %'!BA61</f>
        <v>1.7656331152360409</v>
      </c>
      <c r="BB81" s="112">
        <f>BB65*'Políticas anunciadas - %'!BB61</f>
        <v>1.8032184382325758</v>
      </c>
      <c r="BC81" s="112"/>
    </row>
    <row r="82" spans="1:115" ht="14.45">
      <c r="B82" s="368"/>
      <c r="C82" s="99" t="s">
        <v>111</v>
      </c>
      <c r="D82" s="366"/>
      <c r="E82" s="340"/>
      <c r="F82" s="112">
        <f>F66*'Políticas anunciadas - %'!F62</f>
        <v>1.5602760557799995</v>
      </c>
      <c r="G82" s="112">
        <f>G66*'Políticas anunciadas - %'!G62</f>
        <v>1.6245717879003596</v>
      </c>
      <c r="H82" s="112">
        <f>H66*'Políticas anunciadas - %'!H62</f>
        <v>1.6897139311602862</v>
      </c>
      <c r="I82" s="112">
        <f>I66*'Políticas anunciadas - %'!I62</f>
        <v>1.7521841316443478</v>
      </c>
      <c r="J82" s="112">
        <f>J66*'Políticas anunciadas - %'!J62</f>
        <v>1.8097197932747848</v>
      </c>
      <c r="K82" s="112">
        <f>K66*'Políticas anunciadas - %'!K62</f>
        <v>1.8851405025054304</v>
      </c>
      <c r="L82" s="112">
        <f>L66*'Políticas anunciadas - %'!L62</f>
        <v>1.9570853699218802</v>
      </c>
      <c r="M82" s="112">
        <f>M66*'Políticas anunciadas - %'!M62</f>
        <v>2.0187546916742867</v>
      </c>
      <c r="N82" s="112">
        <f>N66*'Políticas anunciadas - %'!N62</f>
        <v>2.0859797132480455</v>
      </c>
      <c r="O82" s="112">
        <f>O66*'Políticas anunciadas - %'!O62</f>
        <v>2.1718034694205945</v>
      </c>
      <c r="P82" s="112">
        <f>P66*'Políticas anunciadas - %'!P62</f>
        <v>2.245609587835895</v>
      </c>
      <c r="Q82" s="112">
        <f>Q66*'Políticas anunciadas - %'!Q62</f>
        <v>2.3313555645148467</v>
      </c>
      <c r="R82" s="112">
        <f>R66*'Políticas anunciadas - %'!R62</f>
        <v>2.4078390402282239</v>
      </c>
      <c r="S82" s="112">
        <f>S66*'Políticas anunciadas - %'!S62</f>
        <v>2.4865834789195516</v>
      </c>
      <c r="T82" s="112">
        <f>T66*'Políticas anunciadas - %'!T62</f>
        <v>2.5724546893294775</v>
      </c>
      <c r="U82" s="112">
        <f>U66*'Políticas anunciadas - %'!U62</f>
        <v>2.6537036538513279</v>
      </c>
      <c r="V82" s="112">
        <f>V66*'Políticas anunciadas - %'!V62</f>
        <v>2.7392846297438824</v>
      </c>
      <c r="W82" s="112">
        <f>W66*'Políticas anunciadas - %'!W62</f>
        <v>2.8323475089773211</v>
      </c>
      <c r="X82" s="112">
        <f>X66*'Políticas anunciadas - %'!X62</f>
        <v>2.9212314436441278</v>
      </c>
      <c r="Y82" s="112">
        <f>Y66*'Políticas anunciadas - %'!Y62</f>
        <v>3.0130192308702206</v>
      </c>
      <c r="Z82" s="112">
        <f>Z66*'Políticas anunciadas - %'!Z62</f>
        <v>3.1058199720690856</v>
      </c>
      <c r="AA82" s="112">
        <f>AA66*'Políticas anunciadas - %'!AA62</f>
        <v>3.1862664810503238</v>
      </c>
      <c r="AB82" s="112">
        <f>AB66*'Políticas anunciadas - %'!AB62</f>
        <v>3.2827873815187725</v>
      </c>
      <c r="AC82" s="112">
        <f>AC66*'Políticas anunciadas - %'!AC62</f>
        <v>3.3710021202202101</v>
      </c>
      <c r="AD82" s="112">
        <f>AD66*'Políticas anunciadas - %'!AD62</f>
        <v>3.4758745646879454</v>
      </c>
      <c r="AE82" s="112">
        <f>AE66*'Políticas anunciadas - %'!AE62</f>
        <v>3.5682553912489303</v>
      </c>
      <c r="AF82" s="112">
        <f>AF66*'Políticas anunciadas - %'!AF62</f>
        <v>3.661024858713906</v>
      </c>
      <c r="AG82" s="112">
        <f>AG66*'Políticas anunciadas - %'!AG62</f>
        <v>3.7572030336856836</v>
      </c>
      <c r="AH82" s="112">
        <f>AH66*'Políticas anunciadas - %'!AH62</f>
        <v>3.8549408104696652</v>
      </c>
      <c r="AI82" s="112">
        <f>AI66*'Políticas anunciadas - %'!AI62</f>
        <v>3.963061705050178</v>
      </c>
      <c r="AJ82" s="112">
        <f>AJ66*'Políticas anunciadas - %'!AJ62</f>
        <v>4.0653677088052316</v>
      </c>
      <c r="AK82" s="112">
        <f>AK66*'Políticas anunciadas - %'!AK62</f>
        <v>4.1688076366551936</v>
      </c>
      <c r="AL82" s="112">
        <f>AL66*'Políticas anunciadas - %'!AL62</f>
        <v>4.2756896725609153</v>
      </c>
      <c r="AM82" s="112">
        <f>AM66*'Políticas anunciadas - %'!AM62</f>
        <v>4.3844109098320265</v>
      </c>
      <c r="AN82" s="112">
        <f>AN66*'Políticas anunciadas - %'!AN62</f>
        <v>4.4964035848857877</v>
      </c>
      <c r="AO82" s="112">
        <f>AO66*'Políticas anunciadas - %'!AO62</f>
        <v>4.6070666098938187</v>
      </c>
      <c r="AP82" s="112">
        <f>AP66*'Políticas anunciadas - %'!AP62</f>
        <v>4.7196162184823196</v>
      </c>
      <c r="AQ82" s="112">
        <f>AQ66*'Políticas anunciadas - %'!AQ62</f>
        <v>4.8340377965082606</v>
      </c>
      <c r="AR82" s="112">
        <f>AR66*'Políticas anunciadas - %'!AR62</f>
        <v>4.9499798459486888</v>
      </c>
      <c r="AS82" s="112">
        <f>AS66*'Políticas anunciadas - %'!AS62</f>
        <v>5.0671062230701178</v>
      </c>
      <c r="AT82" s="112">
        <f>AT66*'Políticas anunciadas - %'!AT62</f>
        <v>5.185631628731028</v>
      </c>
      <c r="AU82" s="112">
        <f>AU66*'Políticas anunciadas - %'!AU62</f>
        <v>5.3056443119889547</v>
      </c>
      <c r="AV82" s="112">
        <f>AV66*'Políticas anunciadas - %'!AV62</f>
        <v>5.427163700370107</v>
      </c>
      <c r="AW82" s="112">
        <f>AW66*'Políticas anunciadas - %'!AW62</f>
        <v>5.5499537787284101</v>
      </c>
      <c r="AX82" s="112">
        <f>AX66*'Políticas anunciadas - %'!AX62</f>
        <v>5.6739945919297998</v>
      </c>
      <c r="AY82" s="112">
        <f>AY66*'Políticas anunciadas - %'!AY62</f>
        <v>5.7991658620422832</v>
      </c>
      <c r="AZ82" s="112">
        <f>AZ66*'Políticas anunciadas - %'!AZ62</f>
        <v>5.9256334683399929</v>
      </c>
      <c r="BA82" s="112">
        <f>BA66*'Políticas anunciadas - %'!BA62</f>
        <v>6.0533295931544924</v>
      </c>
      <c r="BB82" s="112">
        <f>BB66*'Políticas anunciadas - %'!BB62</f>
        <v>6.1821878174367084</v>
      </c>
      <c r="BC82" s="112"/>
    </row>
    <row r="83" spans="1:115" ht="14.45">
      <c r="A83" s="106" t="s">
        <v>66</v>
      </c>
      <c r="B83" s="106"/>
      <c r="C83" s="124" t="s">
        <v>184</v>
      </c>
      <c r="D83" s="340"/>
      <c r="E83" s="340"/>
      <c r="F83" s="112"/>
      <c r="G83" s="112"/>
      <c r="H83" s="112"/>
      <c r="I83" s="112"/>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12"/>
      <c r="AG83" s="112"/>
      <c r="AH83" s="112"/>
      <c r="AI83" s="112"/>
      <c r="AJ83" s="112"/>
      <c r="AK83" s="112"/>
      <c r="AL83" s="112"/>
      <c r="AM83" s="112"/>
      <c r="AN83" s="112"/>
      <c r="AO83" s="112"/>
      <c r="AP83" s="112"/>
      <c r="AQ83" s="112"/>
      <c r="AR83" s="112"/>
      <c r="AS83" s="112"/>
      <c r="AT83" s="112"/>
      <c r="AU83" s="112"/>
      <c r="AV83" s="112"/>
      <c r="AW83" s="112"/>
      <c r="AX83" s="112"/>
      <c r="AY83" s="112"/>
      <c r="AZ83" s="112"/>
      <c r="BA83" s="112"/>
      <c r="BB83" s="112"/>
      <c r="BC83" s="112"/>
      <c r="BF83" s="343"/>
      <c r="BG83" s="130"/>
      <c r="DH83" s="99"/>
      <c r="DI83" s="99"/>
      <c r="DJ83" s="99"/>
      <c r="DK83" s="99"/>
    </row>
    <row r="84" spans="1:115" ht="14.45" customHeight="1">
      <c r="B84" s="368" t="s">
        <v>113</v>
      </c>
      <c r="C84" s="99" t="s">
        <v>114</v>
      </c>
      <c r="D84" s="366" t="s">
        <v>165</v>
      </c>
      <c r="E84" s="340"/>
      <c r="F84" s="112">
        <f>'Políticas anunciadas - Valores'!F52*'Políticas anunciadas - %'!F64</f>
        <v>2.5967864828261146E-5</v>
      </c>
      <c r="G84" s="112">
        <f>'Políticas anunciadas - Valores'!G52*'Políticas anunciadas - %'!G64</f>
        <v>2.6149003081094536E-5</v>
      </c>
      <c r="H84" s="112">
        <f>'Políticas anunciadas - Valores'!H52*'Políticas anunciadas - %'!H64</f>
        <v>2.7358818522163641E-5</v>
      </c>
      <c r="I84" s="112">
        <f>'Políticas anunciadas - Valores'!I52*'Políticas anunciadas - %'!I64</f>
        <v>3.1679807636808464E-5</v>
      </c>
      <c r="J84" s="112">
        <f>'Políticas anunciadas - Valores'!J52*'Políticas anunciadas - %'!J64</f>
        <v>3.4950181863996867E-5</v>
      </c>
      <c r="K84" s="112">
        <f>'Políticas anunciadas - Valores'!K52*'Políticas anunciadas - %'!K64</f>
        <v>4.0371462395766977E-5</v>
      </c>
      <c r="L84" s="112">
        <f>'Políticas anunciadas - Valores'!L52*'Políticas anunciadas - %'!L64</f>
        <v>4.5747951619543488E-5</v>
      </c>
      <c r="M84" s="112">
        <f>'Políticas anunciadas - Valores'!M52*'Políticas anunciadas - %'!M64</f>
        <v>5.1029616856174148E-5</v>
      </c>
      <c r="N84" s="112">
        <f>'Políticas anunciadas - Valores'!N52*'Políticas anunciadas - %'!N64</f>
        <v>5.6761689702421356E-5</v>
      </c>
      <c r="O84" s="112">
        <f>'Políticas anunciadas - Valores'!O52*'Políticas anunciadas - %'!O64</f>
        <v>4.9681088013389885E-5</v>
      </c>
      <c r="P84" s="112">
        <f>'Políticas anunciadas - Valores'!P52*'Políticas anunciadas - %'!P64</f>
        <v>5.2910612023392096E-5</v>
      </c>
      <c r="Q84" s="112">
        <f>'Políticas anunciadas - Valores'!Q52*'Políticas anunciadas - %'!Q64</f>
        <v>5.5897320914974042E-5</v>
      </c>
      <c r="R84" s="112">
        <f>'Políticas anunciadas - Valores'!R52*'Políticas anunciadas - %'!R64</f>
        <v>5.8014583253984359E-5</v>
      </c>
      <c r="S84" s="112">
        <f>'Políticas anunciadas - Valores'!S52*'Políticas anunciadas - %'!S64</f>
        <v>5.9351565272132787E-5</v>
      </c>
      <c r="T84" s="112">
        <f>'Políticas anunciadas - Valores'!T52*'Políticas anunciadas - %'!T64</f>
        <v>5.9753088561804593E-5</v>
      </c>
      <c r="U84" s="112">
        <f>'Políticas anunciadas - Valores'!U52*'Políticas anunciadas - %'!U64</f>
        <v>6.1825992501235208E-5</v>
      </c>
      <c r="V84" s="112">
        <f>'Políticas anunciadas - Valores'!V52*'Políticas anunciadas - %'!V64</f>
        <v>6.3686485088666785E-5</v>
      </c>
      <c r="W84" s="112">
        <f>'Políticas anunciadas - Valores'!W52*'Políticas anunciadas - %'!W64</f>
        <v>6.5459401668064286E-5</v>
      </c>
      <c r="X84" s="112">
        <f>'Políticas anunciadas - Valores'!X52*'Políticas anunciadas - %'!X64</f>
        <v>6.6966442576904103E-5</v>
      </c>
      <c r="Y84" s="112">
        <f>'Políticas anunciadas - Valores'!Y52*'Políticas anunciadas - %'!Y64</f>
        <v>6.8527923620610796E-5</v>
      </c>
      <c r="Z84" s="112">
        <f>'Políticas anunciadas - Valores'!Z52*'Políticas anunciadas - %'!Z64</f>
        <v>7.0354677440287729E-5</v>
      </c>
      <c r="AA84" s="112">
        <f>'Políticas anunciadas - Valores'!AA52*'Políticas anunciadas - %'!AA64</f>
        <v>7.1786333663000922E-5</v>
      </c>
      <c r="AB84" s="112">
        <f>'Políticas anunciadas - Valores'!AB52*'Políticas anunciadas - %'!AB64</f>
        <v>7.351134651146047E-5</v>
      </c>
      <c r="AC84" s="112">
        <f>'Políticas anunciadas - Valores'!AC52*'Políticas anunciadas - %'!AC64</f>
        <v>7.5025412314048064E-5</v>
      </c>
      <c r="AD84" s="112">
        <f>'Políticas anunciadas - Valores'!AD52*'Políticas anunciadas - %'!AD64</f>
        <v>7.6917365538940882E-5</v>
      </c>
      <c r="AE84" s="112">
        <f>'Políticas anunciadas - Valores'!AE52*'Políticas anunciadas - %'!AE64</f>
        <v>7.8543996731051085E-5</v>
      </c>
      <c r="AF84" s="112">
        <f>'Políticas anunciadas - Valores'!AF52*'Políticas anunciadas - %'!AF64</f>
        <v>8.013909835214373E-5</v>
      </c>
      <c r="AG84" s="112">
        <f>'Políticas anunciadas - Valores'!AG52*'Políticas anunciadas - %'!AG64</f>
        <v>8.1785852731509025E-5</v>
      </c>
      <c r="AH84" s="112">
        <f>'Políticas anunciadas - Valores'!AH52*'Políticas anunciadas - %'!AH64</f>
        <v>8.345371746010126E-5</v>
      </c>
      <c r="AI84" s="112">
        <f>'Políticas anunciadas - Valores'!AI52*'Políticas anunciadas - %'!AI64</f>
        <v>8.5335034295314481E-5</v>
      </c>
      <c r="AJ84" s="112">
        <f>'Políticas anunciadas - Valores'!AJ52*'Políticas anunciadas - %'!AJ64</f>
        <v>8.7075352946727456E-5</v>
      </c>
      <c r="AK84" s="112">
        <f>'Políticas anunciadas - Valores'!AK52*'Políticas anunciadas - %'!AK64</f>
        <v>8.8818900271767063E-5</v>
      </c>
      <c r="AL84" s="112">
        <f>'Políticas anunciadas - Valores'!AL52*'Políticas anunciadas - %'!AL64</f>
        <v>9.0619022288489597E-5</v>
      </c>
      <c r="AM84" s="112">
        <f>'Políticas anunciadas - Valores'!AM52*'Políticas anunciadas - %'!AM64</f>
        <v>9.2442687825044093E-5</v>
      </c>
      <c r="AN84" s="112">
        <f>'Políticas anunciadas - Valores'!AN52*'Políticas anunciadas - %'!AN64</f>
        <v>9.4319253694102715E-5</v>
      </c>
      <c r="AO84" s="112">
        <f>'Políticas anunciadas - Valores'!AO52*'Políticas anunciadas - %'!AO64</f>
        <v>9.6150884696954617E-5</v>
      </c>
      <c r="AP84" s="112">
        <f>'Políticas anunciadas - Valores'!AP52*'Políticas anunciadas - %'!AP64</f>
        <v>9.8004749342161108E-5</v>
      </c>
      <c r="AQ84" s="112">
        <f>'Políticas anunciadas - Valores'!AQ52*'Políticas anunciadas - %'!AQ64</f>
        <v>9.9881211833320241E-5</v>
      </c>
      <c r="AR84" s="112">
        <f>'Políticas anunciadas - Valores'!AR52*'Políticas anunciadas - %'!AR64</f>
        <v>1.0177292279874366E-4</v>
      </c>
      <c r="AS84" s="112">
        <f>'Políticas anunciadas - Valores'!AS52*'Políticas anunciadas - %'!AS64</f>
        <v>1.0367267117098296E-4</v>
      </c>
      <c r="AT84" s="112">
        <f>'Políticas anunciadas - Valores'!AT52*'Políticas anunciadas - %'!AT64</f>
        <v>1.0558465127596972E-4</v>
      </c>
      <c r="AU84" s="112">
        <f>'Políticas anunciadas - Valores'!AU52*'Políticas anunciadas - %'!AU64</f>
        <v>1.0751062703248025E-4</v>
      </c>
      <c r="AV84" s="112">
        <f>'Políticas anunciadas - Valores'!AV52*'Políticas anunciadas - %'!AV64</f>
        <v>1.0945104248841594E-4</v>
      </c>
      <c r="AW84" s="112">
        <f>'Políticas anunciadas - Valores'!AW52*'Políticas anunciadas - %'!AW64</f>
        <v>1.1140104057481636E-4</v>
      </c>
      <c r="AX84" s="112">
        <f>'Políticas anunciadas - Valores'!AX52*'Políticas anunciadas - %'!AX64</f>
        <v>1.1336014451414819E-4</v>
      </c>
      <c r="AY84" s="112">
        <f>'Políticas anunciadas - Valores'!AY52*'Políticas anunciadas - %'!AY64</f>
        <v>1.1532592930091161E-4</v>
      </c>
      <c r="AZ84" s="112">
        <f>'Políticas anunciadas - Valores'!AZ52*'Políticas anunciadas - %'!AZ64</f>
        <v>1.1730171414090827E-4</v>
      </c>
      <c r="BA84" s="112">
        <f>'Políticas anunciadas - Valores'!BA52*'Políticas anunciadas - %'!BA64</f>
        <v>1.1928614807905314E-4</v>
      </c>
      <c r="BB84" s="112">
        <f>'Políticas anunciadas - Valores'!BB52*'Políticas anunciadas - %'!BB64</f>
        <v>1.2127790417308913E-4</v>
      </c>
      <c r="BC84" s="112"/>
    </row>
    <row r="85" spans="1:115" ht="14.45">
      <c r="B85" s="368"/>
      <c r="C85" s="99" t="s">
        <v>115</v>
      </c>
      <c r="D85" s="366"/>
      <c r="E85" s="340"/>
      <c r="F85" s="112">
        <f>'Políticas anunciadas - Valores'!F53*'Políticas anunciadas - %'!F65</f>
        <v>1.7414784670217196E-5</v>
      </c>
      <c r="G85" s="112">
        <f>'Políticas anunciadas - Valores'!G53*'Políticas anunciadas - %'!G65</f>
        <v>1.7665833007353133E-5</v>
      </c>
      <c r="H85" s="112">
        <f>'Políticas anunciadas - Valores'!H53*'Políticas anunciadas - %'!H65</f>
        <v>1.8618058179351572E-5</v>
      </c>
      <c r="I85" s="112">
        <f>'Políticas anunciadas - Valores'!I53*'Políticas anunciadas - %'!I65</f>
        <v>2.1713977121705508E-5</v>
      </c>
      <c r="J85" s="112">
        <f>'Políticas anunciadas - Valores'!J53*'Políticas anunciadas - %'!J65</f>
        <v>2.4126181000539334E-5</v>
      </c>
      <c r="K85" s="112">
        <f>'Políticas anunciadas - Valores'!K53*'Políticas anunciadas - %'!K65</f>
        <v>2.8064620824529091E-5</v>
      </c>
      <c r="L85" s="112">
        <f>'Políticas anunciadas - Valores'!L53*'Políticas anunciadas - %'!L65</f>
        <v>3.2023285515923968E-5</v>
      </c>
      <c r="M85" s="112">
        <f>'Políticas anunciadas - Valores'!M53*'Políticas anunciadas - %'!M65</f>
        <v>3.5965886202652032E-5</v>
      </c>
      <c r="N85" s="112">
        <f>'Políticas anunciadas - Valores'!N53*'Políticas anunciadas - %'!N65</f>
        <v>4.0277580194612719E-5</v>
      </c>
      <c r="O85" s="112">
        <f>'Políticas anunciadas - Valores'!O53*'Políticas anunciadas - %'!O65</f>
        <v>3.5489901387751656E-5</v>
      </c>
      <c r="P85" s="112">
        <f>'Políticas anunciadas - Valores'!P53*'Políticas anunciadas - %'!P65</f>
        <v>3.8047734979958815E-5</v>
      </c>
      <c r="Q85" s="112">
        <f>'Políticas anunciadas - Valores'!Q53*'Políticas anunciadas - %'!Q65</f>
        <v>4.0459141730461724E-5</v>
      </c>
      <c r="R85" s="112">
        <f>'Políticas anunciadas - Valores'!R53*'Políticas anunciadas - %'!R65</f>
        <v>4.2263984125503052E-5</v>
      </c>
      <c r="S85" s="112">
        <f>'Políticas anunciadas - Valores'!S53*'Políticas anunciadas - %'!S65</f>
        <v>4.3515257033868662E-5</v>
      </c>
      <c r="T85" s="112">
        <f>'Políticas anunciadas - Valores'!T53*'Políticas anunciadas - %'!T65</f>
        <v>4.4087448753116731E-5</v>
      </c>
      <c r="U85" s="112">
        <f>'Políticas anunciadas - Valores'!U53*'Políticas anunciadas - %'!U65</f>
        <v>4.590295259436165E-5</v>
      </c>
      <c r="V85" s="112">
        <f>'Políticas anunciadas - Valores'!V53*'Políticas anunciadas - %'!V65</f>
        <v>4.7577536720174891E-5</v>
      </c>
      <c r="W85" s="112">
        <f>'Políticas anunciadas - Valores'!W53*'Políticas anunciadas - %'!W65</f>
        <v>4.9201984827333607E-5</v>
      </c>
      <c r="X85" s="112">
        <f>'Políticas anunciadas - Valores'!X53*'Políticas anunciadas - %'!X65</f>
        <v>5.0640155787338456E-5</v>
      </c>
      <c r="Y85" s="112">
        <f>'Políticas anunciadas - Valores'!Y53*'Políticas anunciadas - %'!Y65</f>
        <v>5.2132000953419535E-5</v>
      </c>
      <c r="Z85" s="112">
        <f>'Políticas anunciadas - Valores'!Z53*'Políticas anunciadas - %'!Z65</f>
        <v>5.383951222338053E-5</v>
      </c>
      <c r="AA85" s="112">
        <f>'Políticas anunciadas - Valores'!AA53*'Políticas anunciadas - %'!AA65</f>
        <v>5.5257854535455936E-5</v>
      </c>
      <c r="AB85" s="112">
        <f>'Políticas anunciadas - Valores'!AB53*'Políticas anunciadas - %'!AB65</f>
        <v>5.6914639291565057E-5</v>
      </c>
      <c r="AC85" s="112">
        <f>'Políticas anunciadas - Valores'!AC53*'Políticas anunciadas - %'!AC65</f>
        <v>5.8421013278307431E-5</v>
      </c>
      <c r="AD85" s="112">
        <f>'Políticas anunciadas - Valores'!AD53*'Políticas anunciadas - %'!AD65</f>
        <v>6.0235199051788509E-5</v>
      </c>
      <c r="AE85" s="112">
        <f>'Políticas anunciadas - Valores'!AE53*'Políticas anunciadas - %'!AE65</f>
        <v>6.1855569329380809E-5</v>
      </c>
      <c r="AF85" s="112">
        <f>'Políticas anunciadas - Valores'!AF53*'Políticas anunciadas - %'!AF65</f>
        <v>6.3463667171404669E-5</v>
      </c>
      <c r="AG85" s="112">
        <f>'Políticas anunciadas - Valores'!AG53*'Políticas anunciadas - %'!AG65</f>
        <v>6.5125227389215581E-5</v>
      </c>
      <c r="AH85" s="112">
        <f>'Políticas anunciadas - Valores'!AH53*'Políticas anunciadas - %'!AH65</f>
        <v>6.6816384395984829E-5</v>
      </c>
      <c r="AI85" s="112">
        <f>'Políticas anunciadas - Valores'!AI53*'Políticas anunciadas - %'!AI65</f>
        <v>6.8692153221754944E-5</v>
      </c>
      <c r="AJ85" s="112">
        <f>'Políticas anunciadas - Valores'!AJ53*'Políticas anunciadas - %'!AJ65</f>
        <v>7.0468355215497699E-5</v>
      </c>
      <c r="AK85" s="112">
        <f>'Políticas anunciadas - Valores'!AK53*'Políticas anunciadas - %'!AK65</f>
        <v>7.226041340235944E-5</v>
      </c>
      <c r="AL85" s="112">
        <f>'Políticas anunciadas - Valores'!AL53*'Políticas anunciadas - %'!AL65</f>
        <v>7.4111906019040915E-5</v>
      </c>
      <c r="AM85" s="112">
        <f>'Políticas anunciadas - Valores'!AM53*'Políticas anunciadas - %'!AM65</f>
        <v>7.5996308855371924E-5</v>
      </c>
      <c r="AN85" s="112">
        <f>'Políticas anunciadas - Valores'!AN53*'Políticas anunciadas - %'!AN65</f>
        <v>7.7938085450850807E-5</v>
      </c>
      <c r="AO85" s="112">
        <f>'Políticas anunciadas - Valores'!AO53*'Políticas anunciadas - %'!AO65</f>
        <v>7.9856554763204046E-5</v>
      </c>
      <c r="AP85" s="112">
        <f>'Políticas anunciadas - Valores'!AP53*'Políticas anunciadas - %'!AP65</f>
        <v>8.1807122754474254E-5</v>
      </c>
      <c r="AQ85" s="112">
        <f>'Políticas anunciadas - Valores'!AQ53*'Políticas anunciadas - %'!AQ65</f>
        <v>8.3790280574486247E-5</v>
      </c>
      <c r="AR85" s="112">
        <f>'Políticas anunciadas - Valores'!AR53*'Políticas anunciadas - %'!AR65</f>
        <v>8.5800020776874279E-5</v>
      </c>
      <c r="AS85" s="112">
        <f>'Políticas anunciadas - Valores'!AS53*'Políticas anunciadas - %'!AS65</f>
        <v>8.783032980378227E-5</v>
      </c>
      <c r="AT85" s="112">
        <f>'Políticas anunciadas - Valores'!AT53*'Políticas anunciadas - %'!AT65</f>
        <v>8.9884783964148111E-5</v>
      </c>
      <c r="AU85" s="112">
        <f>'Políticas anunciadas - Valores'!AU53*'Políticas anunciadas - %'!AU65</f>
        <v>9.1964949289655186E-5</v>
      </c>
      <c r="AV85" s="112">
        <f>'Políticas anunciadas - Valores'!AV53*'Políticas anunciadas - %'!AV65</f>
        <v>9.4071285672675688E-5</v>
      </c>
      <c r="AW85" s="112">
        <f>'Políticas anunciadas - Valores'!AW53*'Políticas anunciadas - %'!AW65</f>
        <v>9.6199681767147218E-5</v>
      </c>
      <c r="AX85" s="112">
        <f>'Políticas anunciadas - Valores'!AX53*'Políticas anunciadas - %'!AX65</f>
        <v>9.8349747218967436E-5</v>
      </c>
      <c r="AY85" s="112">
        <f>'Políticas anunciadas - Valores'!AY53*'Políticas anunciadas - %'!AY65</f>
        <v>1.0051938569208008E-4</v>
      </c>
      <c r="AZ85" s="112">
        <f>'Políticas anunciadas - Valores'!AZ53*'Políticas anunciadas - %'!AZ65</f>
        <v>1.0271149156535666E-4</v>
      </c>
      <c r="BA85" s="112">
        <f>'Políticas anunciadas - Valores'!BA53*'Políticas anunciadas - %'!BA65</f>
        <v>1.0492490437782754E-4</v>
      </c>
      <c r="BB85" s="112">
        <f>'Políticas anunciadas - Valores'!BB53*'Políticas anunciadas - %'!BB65</f>
        <v>1.0715846317896963E-4</v>
      </c>
      <c r="BC85" s="112"/>
    </row>
    <row r="86" spans="1:115" ht="14.45">
      <c r="B86" s="368"/>
      <c r="C86" s="99" t="s">
        <v>116</v>
      </c>
      <c r="D86" s="366"/>
      <c r="E86" s="340"/>
      <c r="F86" s="112">
        <f>'Políticas anunciadas - Valores'!F54*'Políticas anunciadas - %'!F66</f>
        <v>1.0721057532329898E-2</v>
      </c>
      <c r="G86" s="112">
        <f>'Políticas anunciadas - Valores'!G54*'Políticas anunciadas - %'!G66</f>
        <v>1.0875610328519974E-2</v>
      </c>
      <c r="H86" s="112">
        <f>'Políticas anunciadas - Valores'!H54*'Políticas anunciadas - %'!H66</f>
        <v>1.1461828363715506E-2</v>
      </c>
      <c r="I86" s="112">
        <f>'Políticas anunciadas - Valores'!I54*'Políticas anunciadas - %'!I66</f>
        <v>1.3367767812577641E-2</v>
      </c>
      <c r="J86" s="112">
        <f>'Políticas anunciadas - Valores'!J54*'Políticas anunciadas - %'!J66</f>
        <v>1.485279200635449E-2</v>
      </c>
      <c r="K86" s="112">
        <f>'Políticas anunciadas - Valores'!K54*'Políticas anunciadas - %'!K66</f>
        <v>1.7277412278164424E-2</v>
      </c>
      <c r="L86" s="112">
        <f>'Políticas anunciadas - Valores'!L54*'Políticas anunciadas - %'!L66</f>
        <v>1.9714483577715446E-2</v>
      </c>
      <c r="M86" s="112">
        <f>'Políticas anunciadas - Valores'!M54*'Políticas anunciadas - %'!M66</f>
        <v>2.2141665399934774E-2</v>
      </c>
      <c r="N86" s="112">
        <f>'Políticas anunciadas - Valores'!N54*'Políticas anunciadas - %'!N66</f>
        <v>2.6531797038910787E-2</v>
      </c>
      <c r="O86" s="112">
        <f>'Políticas anunciadas - Valores'!O54*'Políticas anunciadas - %'!O66</f>
        <v>2.5014502259599513E-2</v>
      </c>
      <c r="P86" s="112">
        <f>'Políticas anunciadas - Valores'!P54*'Políticas anunciadas - %'!P66</f>
        <v>2.8694565876260836E-2</v>
      </c>
      <c r="Q86" s="112">
        <f>'Políticas anunciadas - Valores'!Q54*'Políticas anunciadas - %'!Q66</f>
        <v>3.2649106020995841E-2</v>
      </c>
      <c r="R86" s="112">
        <f>'Políticas anunciadas - Valores'!R54*'Políticas anunciadas - %'!R66</f>
        <v>3.6492938958525241E-2</v>
      </c>
      <c r="S86" s="112">
        <f>'Políticas anunciadas - Valores'!S54*'Políticas anunciadas - %'!S66</f>
        <v>4.0203488316788827E-2</v>
      </c>
      <c r="T86" s="112">
        <f>'Políticas anunciadas - Valores'!T54*'Políticas anunciadas - %'!T66</f>
        <v>4.3583382158291079E-2</v>
      </c>
      <c r="U86" s="112">
        <f>'Políticas anunciadas - Valores'!U54*'Políticas anunciadas - %'!U66</f>
        <v>4.8554597746385368E-2</v>
      </c>
      <c r="V86" s="112">
        <f>'Políticas anunciadas - Valores'!V54*'Políticas anunciadas - %'!V66</f>
        <v>5.3848730604759108E-2</v>
      </c>
      <c r="W86" s="112">
        <f>'Políticas anunciadas - Valores'!W54*'Políticas anunciadas - %'!W66</f>
        <v>5.9585407977152824E-2</v>
      </c>
      <c r="X86" s="112">
        <f>'Políticas anunciadas - Valores'!X54*'Políticas anunciadas - %'!X66</f>
        <v>6.5619981753349252E-2</v>
      </c>
      <c r="Y86" s="112">
        <f>'Políticas anunciadas - Valores'!Y54*'Políticas anunciadas - %'!Y66</f>
        <v>7.2281847498526133E-2</v>
      </c>
      <c r="Z86" s="112">
        <f>'Políticas anunciadas - Valores'!Z54*'Políticas anunciadas - %'!Z66</f>
        <v>7.9874792730108501E-2</v>
      </c>
      <c r="AA86" s="112">
        <f>'Políticas anunciadas - Valores'!AA54*'Políticas anunciadas - %'!AA66</f>
        <v>8.7717536064902346E-2</v>
      </c>
      <c r="AB86" s="112">
        <f>'Políticas anunciadas - Valores'!AB54*'Políticas anunciadas - %'!AB66</f>
        <v>9.6671881387987782E-2</v>
      </c>
      <c r="AC86" s="112">
        <f>'Políticas anunciadas - Valores'!AC54*'Políticas anunciadas - %'!AC66</f>
        <v>0.10617665665741381</v>
      </c>
      <c r="AD86" s="112">
        <f>'Políticas anunciadas - Valores'!AD54*'Políticas anunciadas - %'!AD66</f>
        <v>0.11713699759368297</v>
      </c>
      <c r="AE86" s="112">
        <f>'Políticas anunciadas - Valores'!AE54*'Políticas anunciadas - %'!AE66</f>
        <v>0.12870823198117723</v>
      </c>
      <c r="AF86" s="112">
        <f>'Políticas anunciadas - Valores'!AF54*'Políticas anunciadas - %'!AF66</f>
        <v>0.14129814403452681</v>
      </c>
      <c r="AG86" s="112">
        <f>'Políticas anunciadas - Valores'!AG54*'Políticas anunciadas - %'!AG66</f>
        <v>0.15514733645196241</v>
      </c>
      <c r="AH86" s="112">
        <f>'Políticas anunciadas - Valores'!AH54*'Políticas anunciadas - %'!AH66</f>
        <v>0.17031849868291474</v>
      </c>
      <c r="AI86" s="112">
        <f>'Políticas anunciadas - Valores'!AI54*'Políticas anunciadas - %'!AI66</f>
        <v>0.18365351292087936</v>
      </c>
      <c r="AJ86" s="112">
        <f>'Políticas anunciadas - Valores'!AJ54*'Políticas anunciadas - %'!AJ66</f>
        <v>0.19802086850861281</v>
      </c>
      <c r="AK86" s="112">
        <f>'Políticas anunciadas - Valores'!AK54*'Políticas anunciadas - %'!AK66</f>
        <v>0.21349975166531657</v>
      </c>
      <c r="AL86" s="112">
        <f>'Políticas anunciadas - Valores'!AL54*'Políticas anunciadas - %'!AL66</f>
        <v>0.23017537620826667</v>
      </c>
      <c r="AM86" s="112">
        <f>'Políticas anunciadas - Valores'!AM54*'Políticas anunciadas - %'!AM66</f>
        <v>0.24813943940406977</v>
      </c>
      <c r="AN86" s="112">
        <f>'Políticas anunciadas - Valores'!AN54*'Políticas anunciadas - %'!AN66</f>
        <v>0.26749061210386477</v>
      </c>
      <c r="AO86" s="112">
        <f>'Políticas anunciadas - Valores'!AO54*'Políticas anunciadas - %'!AO66</f>
        <v>0.28833506572855117</v>
      </c>
      <c r="AP86" s="112">
        <f>'Políticas anunciadas - Valores'!AP54*'Políticas anunciadas - %'!AP66</f>
        <v>0.31078703886138476</v>
      </c>
      <c r="AQ86" s="112">
        <f>'Políticas anunciadas - Valores'!AQ54*'Políticas anunciadas - %'!AQ66</f>
        <v>0.33496944641074494</v>
      </c>
      <c r="AR86" s="112">
        <f>'Políticas anunciadas - Valores'!AR54*'Políticas anunciadas - %'!AR66</f>
        <v>0.36101453452659499</v>
      </c>
      <c r="AS86" s="112">
        <f>'Políticas anunciadas - Valores'!AS54*'Políticas anunciadas - %'!AS66</f>
        <v>0.38906458469125121</v>
      </c>
      <c r="AT86" s="112">
        <f>'Políticas anunciadas - Valores'!AT54*'Políticas anunciadas - %'!AT66</f>
        <v>0.41927267065977913</v>
      </c>
      <c r="AU86" s="112">
        <f>'Políticas anunciadas - Valores'!AU54*'Políticas anunciadas - %'!AU66</f>
        <v>0.45180347219891387</v>
      </c>
      <c r="AV86" s="112">
        <f>'Políticas anunciadas - Valores'!AV54*'Políticas anunciadas - %'!AV66</f>
        <v>0.48683414986729451</v>
      </c>
      <c r="AW86" s="112">
        <f>'Políticas anunciadas - Valores'!AW54*'Políticas anunciadas - %'!AW66</f>
        <v>0.52455528539547369</v>
      </c>
      <c r="AX86" s="112">
        <f>'Políticas anunciadas - Valores'!AX54*'Políticas anunciadas - %'!AX66</f>
        <v>0.56517189256324829</v>
      </c>
      <c r="AY86" s="112">
        <f>'Políticas anunciadas - Valores'!AY54*'Políticas anunciadas - %'!AY66</f>
        <v>0.60890450383607353</v>
      </c>
      <c r="AZ86" s="112">
        <f>'Políticas anunciadas - Valores'!AZ54*'Políticas anunciadas - %'!AZ66</f>
        <v>0.65599033841353416</v>
      </c>
      <c r="BA86" s="112">
        <f>'Políticas anunciadas - Valores'!BA54*'Políticas anunciadas - %'!BA66</f>
        <v>0.70668455776304273</v>
      </c>
      <c r="BB86" s="112">
        <f>'Políticas anunciadas - Valores'!BB54*'Políticas anunciadas - %'!BB66</f>
        <v>0.76126161516325608</v>
      </c>
      <c r="BC86" s="112"/>
    </row>
    <row r="87" spans="1:115" ht="14.45">
      <c r="B87" s="368"/>
      <c r="C87" s="99" t="s">
        <v>117</v>
      </c>
      <c r="D87" s="366"/>
      <c r="E87" s="340"/>
      <c r="F87" s="112">
        <f>'Políticas anunciadas - Valores'!F55*'Políticas anunciadas - %'!F67</f>
        <v>4.5570735478776443E-2</v>
      </c>
      <c r="G87" s="112">
        <f>'Políticas anunciadas - Valores'!G55*'Políticas anunciadas - %'!G67</f>
        <v>4.5888613111748966E-2</v>
      </c>
      <c r="H87" s="112">
        <f>'Políticas anunciadas - Valores'!H55*'Políticas anunciadas - %'!H67</f>
        <v>4.8011705626582857E-2</v>
      </c>
      <c r="I87" s="112">
        <f>'Políticas anunciadas - Valores'!I55*'Políticas anunciadas - %'!I67</f>
        <v>5.5594564411947892E-2</v>
      </c>
      <c r="J87" s="112">
        <f>'Políticas anunciadas - Valores'!J55*'Políticas anunciadas - %'!J67</f>
        <v>6.1333710075615069E-2</v>
      </c>
      <c r="K87" s="112">
        <f>'Políticas anunciadas - Valores'!K55*'Políticas anunciadas - %'!K67</f>
        <v>6.142366618372596E-2</v>
      </c>
      <c r="L87" s="112">
        <f>'Políticas anunciadas - Valores'!L55*'Políticas anunciadas - %'!L67</f>
        <v>6.1513381045910573E-2</v>
      </c>
      <c r="M87" s="112">
        <f>'Políticas anunciadas - Valores'!M55*'Políticas anunciadas - %'!M67</f>
        <v>6.1602855054704621E-2</v>
      </c>
      <c r="N87" s="112">
        <f>'Políticas anunciadas - Valores'!N55*'Políticas anunciadas - %'!N67</f>
        <v>6.1692088602100043E-2</v>
      </c>
      <c r="O87" s="112">
        <f>'Políticas anunciadas - Valores'!O55*'Políticas anunciadas - %'!O67</f>
        <v>6.1781082079545607E-2</v>
      </c>
      <c r="P87" s="112">
        <f>'Políticas anunciadas - Valores'!P55*'Políticas anunciadas - %'!P67</f>
        <v>6.1869835877947699E-2</v>
      </c>
      <c r="Q87" s="112">
        <f>'Políticas anunciadas - Valores'!Q55*'Políticas anunciadas - %'!Q67</f>
        <v>6.1958350387670891E-2</v>
      </c>
      <c r="R87" s="112">
        <f>'Políticas anunciadas - Valores'!R55*'Políticas anunciadas - %'!R67</f>
        <v>6.2046625998538753E-2</v>
      </c>
      <c r="S87" s="112">
        <f>'Políticas anunciadas - Valores'!S55*'Políticas anunciadas - %'!S67</f>
        <v>6.2134663099834508E-2</v>
      </c>
      <c r="T87" s="112">
        <f>'Políticas anunciadas - Valores'!T55*'Políticas anunciadas - %'!T67</f>
        <v>6.2222462080301674E-2</v>
      </c>
      <c r="U87" s="112">
        <f>'Políticas anunciadas - Valores'!U55*'Políticas anunciadas - %'!U67</f>
        <v>6.2310023328144802E-2</v>
      </c>
      <c r="V87" s="112">
        <f>'Políticas anunciadas - Valores'!V55*'Políticas anunciadas - %'!V67</f>
        <v>6.2397347231030145E-2</v>
      </c>
      <c r="W87" s="112">
        <f>'Políticas anunciadas - Valores'!W55*'Políticas anunciadas - %'!W67</f>
        <v>6.2484434176086401E-2</v>
      </c>
      <c r="X87" s="112">
        <f>'Políticas anunciadas - Valores'!X55*'Políticas anunciadas - %'!X67</f>
        <v>6.2571284549905321E-2</v>
      </c>
      <c r="Y87" s="112">
        <f>'Políticas anunciadas - Valores'!Y55*'Políticas anunciadas - %'!Y67</f>
        <v>6.2657898738542411E-2</v>
      </c>
      <c r="Z87" s="112">
        <f>'Políticas anunciadas - Valores'!Z55*'Políticas anunciadas - %'!Z67</f>
        <v>6.2744277127517692E-2</v>
      </c>
      <c r="AA87" s="112">
        <f>'Políticas anunciadas - Valores'!AA55*'Políticas anunciadas - %'!AA67</f>
        <v>6.2830420101816276E-2</v>
      </c>
      <c r="AB87" s="112">
        <f>'Políticas anunciadas - Valores'!AB55*'Políticas anunciadas - %'!AB67</f>
        <v>6.2916328045889161E-2</v>
      </c>
      <c r="AC87" s="112">
        <f>'Políticas anunciadas - Valores'!AC55*'Políticas anunciadas - %'!AC67</f>
        <v>6.300200134365376E-2</v>
      </c>
      <c r="AD87" s="112">
        <f>'Políticas anunciadas - Valores'!AD55*'Políticas anunciadas - %'!AD67</f>
        <v>6.30874403784948E-2</v>
      </c>
      <c r="AE87" s="112">
        <f>'Políticas anunciadas - Valores'!AE55*'Políticas anunciadas - %'!AE67</f>
        <v>6.3172645533264807E-2</v>
      </c>
      <c r="AF87" s="112">
        <f>'Políticas anunciadas - Valores'!AF55*'Políticas anunciadas - %'!AF67</f>
        <v>6.3257617190284887E-2</v>
      </c>
      <c r="AG87" s="112">
        <f>'Políticas anunciadas - Valores'!AG55*'Políticas anunciadas - %'!AG67</f>
        <v>6.3342355731345418E-2</v>
      </c>
      <c r="AH87" s="112">
        <f>'Políticas anunciadas - Valores'!AH55*'Políticas anunciadas - %'!AH67</f>
        <v>6.3426861537706616E-2</v>
      </c>
      <c r="AI87" s="112">
        <f>'Políticas anunciadas - Valores'!AI55*'Políticas anunciadas - %'!AI67</f>
        <v>6.3511134990099388E-2</v>
      </c>
      <c r="AJ87" s="112">
        <f>'Políticas anunciadas - Valores'!AJ55*'Políticas anunciadas - %'!AJ67</f>
        <v>6.3595176468725811E-2</v>
      </c>
      <c r="AK87" s="112">
        <f>'Políticas anunciadas - Valores'!AK55*'Políticas anunciadas - %'!AK67</f>
        <v>6.3678986353260011E-2</v>
      </c>
      <c r="AL87" s="112">
        <f>'Políticas anunciadas - Valores'!AL55*'Políticas anunciadas - %'!AL67</f>
        <v>6.3762565022848675E-2</v>
      </c>
      <c r="AM87" s="112">
        <f>'Políticas anunciadas - Valores'!AM55*'Políticas anunciadas - %'!AM67</f>
        <v>6.3845912856111797E-2</v>
      </c>
      <c r="AN87" s="112">
        <f>'Políticas anunciadas - Valores'!AN55*'Políticas anunciadas - %'!AN67</f>
        <v>6.3929030231143366E-2</v>
      </c>
      <c r="AO87" s="112">
        <f>'Políticas anunciadas - Valores'!AO55*'Políticas anunciadas - %'!AO67</f>
        <v>6.4011917525512024E-2</v>
      </c>
      <c r="AP87" s="112">
        <f>'Políticas anunciadas - Valores'!AP55*'Políticas anunciadas - %'!AP67</f>
        <v>6.4094575116261723E-2</v>
      </c>
      <c r="AQ87" s="112">
        <f>'Políticas anunciadas - Valores'!AQ55*'Políticas anunciadas - %'!AQ67</f>
        <v>6.4177003379912376E-2</v>
      </c>
      <c r="AR87" s="112">
        <f>'Políticas anunciadas - Valores'!AR55*'Políticas anunciadas - %'!AR67</f>
        <v>6.4259202692460618E-2</v>
      </c>
      <c r="AS87" s="112">
        <f>'Políticas anunciadas - Valores'!AS55*'Políticas anunciadas - %'!AS67</f>
        <v>6.4341173429380394E-2</v>
      </c>
      <c r="AT87" s="112">
        <f>'Políticas anunciadas - Valores'!AT55*'Políticas anunciadas - %'!AT67</f>
        <v>6.442291596562362E-2</v>
      </c>
      <c r="AU87" s="112">
        <f>'Políticas anunciadas - Valores'!AU55*'Políticas anunciadas - %'!AU67</f>
        <v>6.4504430675620936E-2</v>
      </c>
      <c r="AV87" s="112">
        <f>'Políticas anunciadas - Valores'!AV55*'Políticas anunciadas - %'!AV67</f>
        <v>6.4585717933282299E-2</v>
      </c>
      <c r="AW87" s="112">
        <f>'Políticas anunciadas - Valores'!AW55*'Políticas anunciadas - %'!AW67</f>
        <v>6.4666778111997683E-2</v>
      </c>
      <c r="AX87" s="112">
        <f>'Políticas anunciadas - Valores'!AX55*'Políticas anunciadas - %'!AX67</f>
        <v>6.4747611584637668E-2</v>
      </c>
      <c r="AY87" s="112">
        <f>'Políticas anunciadas - Valores'!AY55*'Políticas anunciadas - %'!AY67</f>
        <v>6.4828218723554265E-2</v>
      </c>
      <c r="AZ87" s="112">
        <f>'Políticas anunciadas - Valores'!AZ55*'Políticas anunciadas - %'!AZ67</f>
        <v>6.4908599900581468E-2</v>
      </c>
      <c r="BA87" s="112">
        <f>'Políticas anunciadas - Valores'!BA55*'Políticas anunciadas - %'!BA67</f>
        <v>6.4988755487035879E-2</v>
      </c>
      <c r="BB87" s="112">
        <f>'Políticas anunciadas - Valores'!BB55*'Políticas anunciadas - %'!BB67</f>
        <v>6.5068685853717473E-2</v>
      </c>
      <c r="BC87" s="112"/>
    </row>
    <row r="88" spans="1:115" ht="14.45">
      <c r="B88" s="368"/>
      <c r="C88" s="99" t="s">
        <v>118</v>
      </c>
      <c r="D88" s="366"/>
      <c r="E88" s="340"/>
      <c r="F88" s="112">
        <f>'Políticas anunciadas - Valores'!F56*'Políticas anunciadas - %'!F68</f>
        <v>6.6640576004697805E-2</v>
      </c>
      <c r="G88" s="112">
        <f>'Políticas anunciadas - Valores'!G56*'Políticas anunciadas - %'!G68</f>
        <v>6.7601254308137987E-2</v>
      </c>
      <c r="H88" s="112">
        <f>'Políticas anunciadas - Valores'!H56*'Políticas anunciadas - %'!H68</f>
        <v>7.1245102632985349E-2</v>
      </c>
      <c r="I88" s="112">
        <f>'Políticas anunciadas - Valores'!I56*'Políticas anunciadas - %'!I68</f>
        <v>8.3092152452393084E-2</v>
      </c>
      <c r="J88" s="112">
        <f>'Políticas anunciadas - Valores'!J56*'Políticas anunciadas - %'!J68</f>
        <v>9.2322852628730523E-2</v>
      </c>
      <c r="K88" s="112">
        <f>'Políticas anunciadas - Valores'!K56*'Políticas anunciadas - %'!K68</f>
        <v>0.10739394902186467</v>
      </c>
      <c r="L88" s="112">
        <f>'Políticas anunciadas - Valores'!L56*'Políticas anunciadas - %'!L68</f>
        <v>0.12254243924093573</v>
      </c>
      <c r="M88" s="112">
        <f>'Políticas anunciadas - Valores'!M56*'Políticas anunciadas - %'!M68</f>
        <v>0.13762945786881511</v>
      </c>
      <c r="N88" s="112">
        <f>'Políticas anunciadas - Valores'!N56*'Políticas anunciadas - %'!N68</f>
        <v>0.15412887354471805</v>
      </c>
      <c r="O88" s="112">
        <f>'Políticas anunciadas - Valores'!O56*'Políticas anunciadas - %'!O68</f>
        <v>0.13580802264379635</v>
      </c>
      <c r="P88" s="112">
        <f>'Políticas anunciadas - Valores'!P56*'Políticas anunciadas - %'!P68</f>
        <v>0.14559599918997576</v>
      </c>
      <c r="Q88" s="112">
        <f>'Políticas anunciadas - Valores'!Q56*'Políticas anunciadas - %'!Q68</f>
        <v>0.15482364902190024</v>
      </c>
      <c r="R88" s="112">
        <f>'Políticas anunciadas - Valores'!R56*'Políticas anunciadas - %'!R68</f>
        <v>0.16173017925359173</v>
      </c>
      <c r="S88" s="112">
        <f>'Políticas anunciadas - Valores'!S56*'Políticas anunciadas - %'!S68</f>
        <v>0.16651838358293744</v>
      </c>
      <c r="T88" s="112">
        <f>'Políticas anunciadas - Valores'!T56*'Políticas anunciadas - %'!T68</f>
        <v>0.16870797056192671</v>
      </c>
      <c r="U88" s="112">
        <f>'Políticas anunciadas - Valores'!U56*'Políticas anunciadas - %'!U68</f>
        <v>0.17565529859442391</v>
      </c>
      <c r="V88" s="112">
        <f>'Políticas anunciadas - Valores'!V56*'Políticas anunciadas - %'!V68</f>
        <v>0.1820633738492026</v>
      </c>
      <c r="W88" s="112">
        <f>'Políticas anunciadas - Valores'!W56*'Políticas anunciadas - %'!W68</f>
        <v>0.18827959527259661</v>
      </c>
      <c r="X88" s="112">
        <f>'Políticas anunciadas - Valores'!X56*'Políticas anunciadas - %'!X68</f>
        <v>0.19378299614621519</v>
      </c>
      <c r="Y88" s="112">
        <f>'Políticas anunciadas - Valores'!Y56*'Políticas anunciadas - %'!Y68</f>
        <v>0.19949179031508543</v>
      </c>
      <c r="Z88" s="112">
        <f>'Políticas anunciadas - Valores'!Z56*'Políticas anunciadas - %'!Z68</f>
        <v>0.20602586677480278</v>
      </c>
      <c r="AA88" s="112">
        <f>'Políticas anunciadas - Valores'!AA56*'Políticas anunciadas - %'!AA68</f>
        <v>0.2114533900223447</v>
      </c>
      <c r="AB88" s="112">
        <f>'Políticas anunciadas - Valores'!AB56*'Políticas anunciadas - %'!AB68</f>
        <v>0.21779335302238895</v>
      </c>
      <c r="AC88" s="112">
        <f>'Políticas anunciadas - Valores'!AC56*'Políticas anunciadas - %'!AC68</f>
        <v>0.22355774414498969</v>
      </c>
      <c r="AD88" s="112">
        <f>'Políticas anunciadas - Valores'!AD56*'Políticas anunciadas - %'!AD68</f>
        <v>0.23050002837151062</v>
      </c>
      <c r="AE88" s="112">
        <f>'Políticas anunciadas - Valores'!AE56*'Políticas anunciadas - %'!AE68</f>
        <v>0.23670064530043053</v>
      </c>
      <c r="AF88" s="112">
        <f>'Políticas anunciadas - Valores'!AF56*'Políticas anunciadas - %'!AF68</f>
        <v>0.2428542997092418</v>
      </c>
      <c r="AG88" s="112">
        <f>'Políticas anunciadas - Valores'!AG56*'Políticas anunciadas - %'!AG68</f>
        <v>0.2492125368093982</v>
      </c>
      <c r="AH88" s="112">
        <f>'Políticas anunciadas - Valores'!AH56*'Políticas anunciadas - %'!AH68</f>
        <v>0.25568403095530184</v>
      </c>
      <c r="AI88" s="112">
        <f>'Políticas anunciadas - Valores'!AI56*'Políticas anunciadas - %'!AI68</f>
        <v>0.26286197299524888</v>
      </c>
      <c r="AJ88" s="112">
        <f>'Políticas anunciadas - Valores'!AJ56*'Políticas anunciadas - %'!AJ68</f>
        <v>0.2696589059579711</v>
      </c>
      <c r="AK88" s="112">
        <f>'Políticas anunciadas - Valores'!AK56*'Políticas anunciadas - %'!AK68</f>
        <v>0.27651651528636206</v>
      </c>
      <c r="AL88" s="112">
        <f>'Políticas anunciadas - Valores'!AL56*'Políticas anunciadas - %'!AL68</f>
        <v>0.28360156036619655</v>
      </c>
      <c r="AM88" s="112">
        <f>'Políticas anunciadas - Valores'!AM56*'Políticas anunciadas - %'!AM68</f>
        <v>0.29081254188655653</v>
      </c>
      <c r="AN88" s="112">
        <f>'Políticas anunciadas - Valores'!AN56*'Políticas anunciadas - %'!AN68</f>
        <v>0.29824307365858899</v>
      </c>
      <c r="AO88" s="112">
        <f>'Políticas anunciadas - Valores'!AO56*'Políticas anunciadas - %'!AO68</f>
        <v>0.30558441622719412</v>
      </c>
      <c r="AP88" s="112">
        <f>'Políticas anunciadas - Valores'!AP56*'Políticas anunciadas - %'!AP68</f>
        <v>0.31304858974045474</v>
      </c>
      <c r="AQ88" s="112">
        <f>'Políticas anunciadas - Valores'!AQ56*'Políticas anunciadas - %'!AQ68</f>
        <v>0.32063747366503398</v>
      </c>
      <c r="AR88" s="112">
        <f>'Políticas anunciadas - Valores'!AR56*'Políticas anunciadas - %'!AR68</f>
        <v>0.32832807950617232</v>
      </c>
      <c r="AS88" s="112">
        <f>'Políticas anunciadas - Valores'!AS56*'Políticas anunciadas - %'!AS68</f>
        <v>0.33609739538247352</v>
      </c>
      <c r="AT88" s="112">
        <f>'Políticas anunciadas - Valores'!AT56*'Políticas anunciadas - %'!AT68</f>
        <v>0.3439591066361401</v>
      </c>
      <c r="AU88" s="112">
        <f>'Políticas anunciadas - Valores'!AU56*'Políticas anunciadas - %'!AU68</f>
        <v>0.3519192059484138</v>
      </c>
      <c r="AV88" s="112">
        <f>'Políticas anunciadas - Valores'!AV56*'Políticas anunciadas - %'!AV68</f>
        <v>0.35997945317410551</v>
      </c>
      <c r="AW88" s="112">
        <f>'Políticas anunciadas - Valores'!AW56*'Políticas anunciadas - %'!AW68</f>
        <v>0.36812411556228325</v>
      </c>
      <c r="AX88" s="112">
        <f>'Políticas anunciadas - Valores'!AX56*'Políticas anunciadas - %'!AX68</f>
        <v>0.37635169935791529</v>
      </c>
      <c r="AY88" s="112">
        <f>'Políticas anunciadas - Valores'!AY56*'Políticas anunciadas - %'!AY68</f>
        <v>0.38465418258169298</v>
      </c>
      <c r="AZ88" s="112">
        <f>'Políticas anunciadas - Valores'!AZ56*'Políticas anunciadas - %'!AZ68</f>
        <v>0.39304264105676462</v>
      </c>
      <c r="BA88" s="112">
        <f>'Políticas anunciadas - Valores'!BA56*'Políticas anunciadas - %'!BA68</f>
        <v>0.40151263408581978</v>
      </c>
      <c r="BB88" s="112">
        <f>'Políticas anunciadas - Valores'!BB56*'Políticas anunciadas - %'!BB68</f>
        <v>0.41005971909819028</v>
      </c>
      <c r="BC88" s="112"/>
    </row>
    <row r="89" spans="1:115" ht="14.45">
      <c r="B89" s="368"/>
      <c r="C89" s="99" t="s">
        <v>119</v>
      </c>
      <c r="D89" s="366"/>
      <c r="E89" s="340"/>
      <c r="F89" s="112">
        <f>'Políticas anunciadas - Valores'!F57*'Políticas anunciadas - %'!F69</f>
        <v>1.6564394577763913E-2</v>
      </c>
      <c r="G89" s="112">
        <f>'Políticas anunciadas - Valores'!G57*'Políticas anunciadas - %'!G69</f>
        <v>1.6803183847522902E-2</v>
      </c>
      <c r="H89" s="112">
        <f>'Políticas anunciadas - Valores'!H57*'Políticas anunciadas - %'!H69</f>
        <v>1.7708910434130448E-2</v>
      </c>
      <c r="I89" s="112">
        <f>'Políticas anunciadas - Valores'!I57*'Políticas anunciadas - %'!I69</f>
        <v>2.0653651004458991E-2</v>
      </c>
      <c r="J89" s="112">
        <f>'Políticas anunciadas - Valores'!J57*'Políticas anunciadas - %'!J69</f>
        <v>2.2948063344759129E-2</v>
      </c>
      <c r="K89" s="112">
        <f>'Políticas anunciadas - Valores'!K57*'Políticas anunciadas - %'!K69</f>
        <v>2.6694183236606852E-2</v>
      </c>
      <c r="L89" s="112">
        <f>'Políticas anunciadas - Valores'!L57*'Políticas anunciadas - %'!L69</f>
        <v>3.0459540385206554E-2</v>
      </c>
      <c r="M89" s="112">
        <f>'Políticas anunciadas - Valores'!M57*'Políticas anunciadas - %'!M69</f>
        <v>3.4209617958615449E-2</v>
      </c>
      <c r="N89" s="112">
        <f>'Políticas anunciadas - Valores'!N57*'Políticas anunciadas - %'!N69</f>
        <v>3.8310765456784322E-2</v>
      </c>
      <c r="O89" s="112">
        <f>'Políticas anunciadas - Valores'!O57*'Políticas anunciadas - %'!O69</f>
        <v>3.3756876197155859E-2</v>
      </c>
      <c r="P89" s="112">
        <f>'Políticas anunciadas - Valores'!P57*'Políticas anunciadas - %'!P69</f>
        <v>3.6189806933189489E-2</v>
      </c>
      <c r="Q89" s="112">
        <f>'Políticas anunciadas - Valores'!Q57*'Políticas anunciadas - %'!Q69</f>
        <v>3.8483461070132403E-2</v>
      </c>
      <c r="R89" s="112">
        <f>'Políticas anunciadas - Valores'!R57*'Políticas anunciadas - %'!R69</f>
        <v>4.0200170300150585E-2</v>
      </c>
      <c r="S89" s="112">
        <f>'Políticas anunciadas - Valores'!S57*'Políticas anunciadas - %'!S69</f>
        <v>4.1390341672988801E-2</v>
      </c>
      <c r="T89" s="112">
        <f>'Políticas anunciadas - Valores'!T57*'Políticas anunciadas - %'!T69</f>
        <v>4.193459241115402E-2</v>
      </c>
      <c r="U89" s="112">
        <f>'Políticas anunciadas - Valores'!U57*'Políticas anunciadas - %'!U69</f>
        <v>4.3661442472944179E-2</v>
      </c>
      <c r="V89" s="112">
        <f>'Políticas anunciadas - Valores'!V57*'Políticas anunciadas - %'!V69</f>
        <v>4.5254254140668602E-2</v>
      </c>
      <c r="W89" s="112">
        <f>'Políticas anunciadas - Valores'!W57*'Políticas anunciadas - %'!W69</f>
        <v>4.679937800683371E-2</v>
      </c>
      <c r="X89" s="112">
        <f>'Políticas anunciadas - Valores'!X57*'Políticas anunciadas - %'!X69</f>
        <v>4.8167320918728732E-2</v>
      </c>
      <c r="Y89" s="112">
        <f>'Políticas anunciadas - Valores'!Y57*'Políticas anunciadas - %'!Y69</f>
        <v>4.9586317044598642E-2</v>
      </c>
      <c r="Z89" s="112">
        <f>'Políticas anunciadas - Valores'!Z57*'Políticas anunciadas - %'!Z69</f>
        <v>5.1210447974565497E-2</v>
      </c>
      <c r="AA89" s="112">
        <f>'Políticas anunciadas - Valores'!AA57*'Políticas anunciadas - %'!AA69</f>
        <v>5.2559530501192123E-2</v>
      </c>
      <c r="AB89" s="112">
        <f>'Políticas anunciadas - Valores'!AB57*'Políticas anunciadas - %'!AB69</f>
        <v>5.4135411969169725E-2</v>
      </c>
      <c r="AC89" s="112">
        <f>'Políticas anunciadas - Valores'!AC57*'Políticas anunciadas - %'!AC69</f>
        <v>5.5568227451565734E-2</v>
      </c>
      <c r="AD89" s="112">
        <f>'Políticas anunciadas - Valores'!AD57*'Políticas anunciadas - %'!AD69</f>
        <v>5.7293823808820706E-2</v>
      </c>
      <c r="AE89" s="112">
        <f>'Políticas anunciadas - Valores'!AE57*'Políticas anunciadas - %'!AE69</f>
        <v>5.8835068971962022E-2</v>
      </c>
      <c r="AF89" s="112">
        <f>'Políticas anunciadas - Valores'!AF57*'Políticas anunciadas - %'!AF69</f>
        <v>6.0364640980996885E-2</v>
      </c>
      <c r="AG89" s="112">
        <f>'Políticas anunciadas - Valores'!AG57*'Políticas anunciadas - %'!AG69</f>
        <v>6.1945064717708644E-2</v>
      </c>
      <c r="AH89" s="112">
        <f>'Políticas anunciadas - Valores'!AH57*'Políticas anunciadas - %'!AH69</f>
        <v>6.3553639987719526E-2</v>
      </c>
      <c r="AI89" s="112">
        <f>'Políticas anunciadas - Valores'!AI57*'Políticas anunciadas - %'!AI69</f>
        <v>6.5337812204322526E-2</v>
      </c>
      <c r="AJ89" s="112">
        <f>'Políticas anunciadas - Valores'!AJ57*'Políticas anunciadas - %'!AJ69</f>
        <v>6.7027279586855421E-2</v>
      </c>
      <c r="AK89" s="112">
        <f>'Políticas anunciadas - Valores'!AK57*'Políticas anunciadas - %'!AK69</f>
        <v>6.8731828880781304E-2</v>
      </c>
      <c r="AL89" s="112">
        <f>'Políticas anunciadas - Valores'!AL57*'Políticas anunciadas - %'!AL69</f>
        <v>7.0492910332048325E-2</v>
      </c>
      <c r="AM89" s="112">
        <f>'Políticas anunciadas - Valores'!AM57*'Políticas anunciadas - %'!AM69</f>
        <v>7.2285294947508211E-2</v>
      </c>
      <c r="AN89" s="112">
        <f>'Políticas anunciadas - Valores'!AN57*'Políticas anunciadas - %'!AN69</f>
        <v>7.4132251675281438E-2</v>
      </c>
      <c r="AO89" s="112">
        <f>'Políticas anunciadas - Valores'!AO57*'Políticas anunciadas - %'!AO69</f>
        <v>7.5957039249571548E-2</v>
      </c>
      <c r="AP89" s="112">
        <f>'Políticas anunciadas - Valores'!AP57*'Políticas anunciadas - %'!AP69</f>
        <v>7.7812358076074908E-2</v>
      </c>
      <c r="AQ89" s="112">
        <f>'Políticas anunciadas - Valores'!AQ57*'Políticas anunciadas - %'!AQ69</f>
        <v>7.9698675321032669E-2</v>
      </c>
      <c r="AR89" s="112">
        <f>'Políticas anunciadas - Valores'!AR57*'Políticas anunciadas - %'!AR69</f>
        <v>8.1610276890708322E-2</v>
      </c>
      <c r="AS89" s="112">
        <f>'Políticas anunciadas - Valores'!AS57*'Políticas anunciadas - %'!AS69</f>
        <v>8.3541442878308239E-2</v>
      </c>
      <c r="AT89" s="112">
        <f>'Políticas anunciadas - Valores'!AT57*'Políticas anunciadas - %'!AT69</f>
        <v>8.5495574956233264E-2</v>
      </c>
      <c r="AU89" s="112">
        <f>'Políticas anunciadas - Valores'!AU57*'Políticas anunciadas - %'!AU69</f>
        <v>8.7474162684487503E-2</v>
      </c>
      <c r="AV89" s="112">
        <f>'Políticas anunciadas - Valores'!AV57*'Políticas anunciadas - %'!AV69</f>
        <v>8.9477643498207846E-2</v>
      </c>
      <c r="AW89" s="112">
        <f>'Políticas anunciadas - Valores'!AW57*'Políticas anunciadas - %'!AW69</f>
        <v>9.1502106814535397E-2</v>
      </c>
      <c r="AX89" s="112">
        <f>'Políticas anunciadas - Valores'!AX57*'Políticas anunciadas - %'!AX69</f>
        <v>9.3547181340944918E-2</v>
      </c>
      <c r="AY89" s="112">
        <f>'Políticas anunciadas - Valores'!AY57*'Políticas anunciadas - %'!AY69</f>
        <v>9.5610873108618502E-2</v>
      </c>
      <c r="AZ89" s="112">
        <f>'Políticas anunciadas - Valores'!AZ57*'Políticas anunciadas - %'!AZ69</f>
        <v>9.7695935159559988E-2</v>
      </c>
      <c r="BA89" s="112">
        <f>'Políticas anunciadas - Valores'!BA57*'Políticas anunciadas - %'!BA69</f>
        <v>9.980126369985183E-2</v>
      </c>
      <c r="BB89" s="112">
        <f>'Políticas anunciadas - Valores'!BB57*'Políticas anunciadas - %'!BB69</f>
        <v>0.10192575446992885</v>
      </c>
      <c r="BC89" s="112"/>
    </row>
    <row r="90" spans="1:115" ht="14.45">
      <c r="B90" s="368"/>
      <c r="C90" s="99" t="s">
        <v>120</v>
      </c>
      <c r="D90" s="366"/>
      <c r="E90" s="340"/>
      <c r="F90" s="112">
        <f>'Políticas anunciadas - Valores'!F58*'Políticas anunciadas - %'!F70</f>
        <v>0</v>
      </c>
      <c r="G90" s="112">
        <f>'Políticas anunciadas - Valores'!G58*'Políticas anunciadas - %'!G70</f>
        <v>0</v>
      </c>
      <c r="H90" s="112">
        <f>'Políticas anunciadas - Valores'!H58*'Políticas anunciadas - %'!H70</f>
        <v>0</v>
      </c>
      <c r="I90" s="112">
        <f>'Políticas anunciadas - Valores'!I58*'Políticas anunciadas - %'!I70</f>
        <v>0</v>
      </c>
      <c r="J90" s="112">
        <f>'Políticas anunciadas - Valores'!J58*'Políticas anunciadas - %'!J70</f>
        <v>0</v>
      </c>
      <c r="K90" s="112">
        <f>'Políticas anunciadas - Valores'!K58*'Políticas anunciadas - %'!K70</f>
        <v>0</v>
      </c>
      <c r="L90" s="112">
        <f>'Políticas anunciadas - Valores'!L58*'Políticas anunciadas - %'!L70</f>
        <v>0</v>
      </c>
      <c r="M90" s="112">
        <f>'Políticas anunciadas - Valores'!M58*'Políticas anunciadas - %'!M70</f>
        <v>0</v>
      </c>
      <c r="N90" s="112">
        <f>'Políticas anunciadas - Valores'!N58*'Políticas anunciadas - %'!N70</f>
        <v>0</v>
      </c>
      <c r="O90" s="112">
        <f>'Políticas anunciadas - Valores'!O58*'Políticas anunciadas - %'!O70</f>
        <v>0</v>
      </c>
      <c r="P90" s="112">
        <f>'Políticas anunciadas - Valores'!P58*'Políticas anunciadas - %'!P70</f>
        <v>0</v>
      </c>
      <c r="Q90" s="112">
        <f>'Políticas anunciadas - Valores'!Q58*'Políticas anunciadas - %'!Q70</f>
        <v>0</v>
      </c>
      <c r="R90" s="112">
        <f>'Políticas anunciadas - Valores'!R58*'Políticas anunciadas - %'!R70</f>
        <v>0</v>
      </c>
      <c r="S90" s="112">
        <f>'Políticas anunciadas - Valores'!S58*'Políticas anunciadas - %'!S70</f>
        <v>0</v>
      </c>
      <c r="T90" s="112">
        <f>'Políticas anunciadas - Valores'!T58*'Políticas anunciadas - %'!T70</f>
        <v>0</v>
      </c>
      <c r="U90" s="112">
        <f>'Políticas anunciadas - Valores'!U58*'Políticas anunciadas - %'!U70</f>
        <v>0</v>
      </c>
      <c r="V90" s="112">
        <f>'Políticas anunciadas - Valores'!V58*'Políticas anunciadas - %'!V70</f>
        <v>0</v>
      </c>
      <c r="W90" s="112">
        <f>'Políticas anunciadas - Valores'!W58*'Políticas anunciadas - %'!W70</f>
        <v>0</v>
      </c>
      <c r="X90" s="112">
        <f>'Políticas anunciadas - Valores'!X58*'Políticas anunciadas - %'!X70</f>
        <v>0</v>
      </c>
      <c r="Y90" s="112">
        <f>'Políticas anunciadas - Valores'!Y58*'Políticas anunciadas - %'!Y70</f>
        <v>0</v>
      </c>
      <c r="Z90" s="112">
        <f>'Políticas anunciadas - Valores'!Z58*'Políticas anunciadas - %'!Z70</f>
        <v>0</v>
      </c>
      <c r="AA90" s="112">
        <f>'Políticas anunciadas - Valores'!AA58*'Políticas anunciadas - %'!AA70</f>
        <v>0</v>
      </c>
      <c r="AB90" s="112">
        <f>'Políticas anunciadas - Valores'!AB58*'Políticas anunciadas - %'!AB70</f>
        <v>0</v>
      </c>
      <c r="AC90" s="112">
        <f>'Políticas anunciadas - Valores'!AC58*'Políticas anunciadas - %'!AC70</f>
        <v>0</v>
      </c>
      <c r="AD90" s="112">
        <f>'Políticas anunciadas - Valores'!AD58*'Políticas anunciadas - %'!AD70</f>
        <v>0</v>
      </c>
      <c r="AE90" s="112">
        <f>'Políticas anunciadas - Valores'!AE58*'Políticas anunciadas - %'!AE70</f>
        <v>0</v>
      </c>
      <c r="AF90" s="112">
        <f>'Políticas anunciadas - Valores'!AF58*'Políticas anunciadas - %'!AF70</f>
        <v>0</v>
      </c>
      <c r="AG90" s="112">
        <f>'Políticas anunciadas - Valores'!AG58*'Políticas anunciadas - %'!AG70</f>
        <v>0</v>
      </c>
      <c r="AH90" s="112">
        <f>'Políticas anunciadas - Valores'!AH58*'Políticas anunciadas - %'!AH70</f>
        <v>0</v>
      </c>
      <c r="AI90" s="112">
        <f>'Políticas anunciadas - Valores'!AI58*'Políticas anunciadas - %'!AI70</f>
        <v>0</v>
      </c>
      <c r="AJ90" s="112">
        <f>'Políticas anunciadas - Valores'!AJ58*'Políticas anunciadas - %'!AJ70</f>
        <v>0</v>
      </c>
      <c r="AK90" s="112">
        <f>'Políticas anunciadas - Valores'!AK58*'Políticas anunciadas - %'!AK70</f>
        <v>0</v>
      </c>
      <c r="AL90" s="112">
        <f>'Políticas anunciadas - Valores'!AL58*'Políticas anunciadas - %'!AL70</f>
        <v>0</v>
      </c>
      <c r="AM90" s="112">
        <f>'Políticas anunciadas - Valores'!AM58*'Políticas anunciadas - %'!AM70</f>
        <v>0</v>
      </c>
      <c r="AN90" s="112">
        <f>'Políticas anunciadas - Valores'!AN58*'Políticas anunciadas - %'!AN70</f>
        <v>0</v>
      </c>
      <c r="AO90" s="112">
        <f>'Políticas anunciadas - Valores'!AO58*'Políticas anunciadas - %'!AO70</f>
        <v>0</v>
      </c>
      <c r="AP90" s="112">
        <f>'Políticas anunciadas - Valores'!AP58*'Políticas anunciadas - %'!AP70</f>
        <v>0</v>
      </c>
      <c r="AQ90" s="112">
        <f>'Políticas anunciadas - Valores'!AQ58*'Políticas anunciadas - %'!AQ70</f>
        <v>0</v>
      </c>
      <c r="AR90" s="112">
        <f>'Políticas anunciadas - Valores'!AR58*'Políticas anunciadas - %'!AR70</f>
        <v>0</v>
      </c>
      <c r="AS90" s="112">
        <f>'Políticas anunciadas - Valores'!AS58*'Políticas anunciadas - %'!AS70</f>
        <v>0</v>
      </c>
      <c r="AT90" s="112">
        <f>'Políticas anunciadas - Valores'!AT58*'Políticas anunciadas - %'!AT70</f>
        <v>0</v>
      </c>
      <c r="AU90" s="112">
        <f>'Políticas anunciadas - Valores'!AU58*'Políticas anunciadas - %'!AU70</f>
        <v>0</v>
      </c>
      <c r="AV90" s="112">
        <f>'Políticas anunciadas - Valores'!AV58*'Políticas anunciadas - %'!AV70</f>
        <v>0</v>
      </c>
      <c r="AW90" s="112">
        <f>'Políticas anunciadas - Valores'!AW58*'Políticas anunciadas - %'!AW70</f>
        <v>0</v>
      </c>
      <c r="AX90" s="112">
        <f>'Políticas anunciadas - Valores'!AX58*'Políticas anunciadas - %'!AX70</f>
        <v>0</v>
      </c>
      <c r="AY90" s="112">
        <f>'Políticas anunciadas - Valores'!AY58*'Políticas anunciadas - %'!AY70</f>
        <v>0</v>
      </c>
      <c r="AZ90" s="112">
        <f>'Políticas anunciadas - Valores'!AZ58*'Políticas anunciadas - %'!AZ70</f>
        <v>0</v>
      </c>
      <c r="BA90" s="112">
        <f>'Políticas anunciadas - Valores'!BA58*'Políticas anunciadas - %'!BA70</f>
        <v>0</v>
      </c>
      <c r="BB90" s="112">
        <f>'Políticas anunciadas - Valores'!BB58*'Políticas anunciadas - %'!BB70</f>
        <v>0</v>
      </c>
      <c r="BC90" s="112"/>
    </row>
    <row r="91" spans="1:115" ht="14.45" customHeight="1">
      <c r="B91" s="368"/>
      <c r="C91" s="99" t="s">
        <v>121</v>
      </c>
      <c r="D91" s="366"/>
      <c r="E91" s="340"/>
      <c r="F91" s="112">
        <f>'Políticas anunciadas - Valores'!F59*'Políticas anunciadas - %'!F71</f>
        <v>5.6124745894036508E-2</v>
      </c>
      <c r="G91" s="112">
        <f>'Políticas anunciadas - Valores'!G59*'Políticas anunciadas - %'!G71</f>
        <v>5.693382992210215E-2</v>
      </c>
      <c r="H91" s="112">
        <f>'Políticas anunciadas - Valores'!H59*'Políticas anunciadas - %'!H71</f>
        <v>6.0002681867410236E-2</v>
      </c>
      <c r="I91" s="112">
        <f>'Políticas anunciadas - Valores'!I59*'Políticas anunciadas - %'!I71</f>
        <v>6.99802766088089E-2</v>
      </c>
      <c r="J91" s="112">
        <f>'Políticas anunciadas - Valores'!J59*'Políticas anunciadas - %'!J71</f>
        <v>7.7754379608525687E-2</v>
      </c>
      <c r="K91" s="112">
        <f>'Políticas anunciadas - Valores'!K59*'Políticas anunciadas - %'!K71</f>
        <v>9.0447268927933047E-2</v>
      </c>
      <c r="L91" s="112">
        <f>'Políticas anunciadas - Valores'!L59*'Políticas anunciadas - %'!L71</f>
        <v>0.10320533938884453</v>
      </c>
      <c r="M91" s="112">
        <f>'Políticas anunciadas - Valores'!M59*'Políticas anunciadas - %'!M71</f>
        <v>0.11591163842696559</v>
      </c>
      <c r="N91" s="112">
        <f>'Políticas anunciadas - Valores'!N59*'Políticas anunciadas - %'!N71</f>
        <v>0.13889398153405946</v>
      </c>
      <c r="O91" s="112">
        <f>'Políticas anunciadas - Valores'!O59*'Políticas anunciadas - %'!O71</f>
        <v>0.13095094198983576</v>
      </c>
      <c r="P91" s="112">
        <f>'Políticas anunciadas - Valores'!P59*'Políticas anunciadas - %'!P71</f>
        <v>0.15021607835685605</v>
      </c>
      <c r="Q91" s="112">
        <f>'Políticas anunciadas - Valores'!Q59*'Políticas anunciadas - %'!Q71</f>
        <v>0.1709180995969925</v>
      </c>
      <c r="R91" s="112">
        <f>'Políticas anunciadas - Valores'!R59*'Políticas anunciadas - %'!R71</f>
        <v>0.19104056850711712</v>
      </c>
      <c r="S91" s="112">
        <f>'Políticas anunciadas - Valores'!S59*'Políticas anunciadas - %'!S71</f>
        <v>0.21046529775904252</v>
      </c>
      <c r="T91" s="112">
        <f>'Políticas anunciadas - Valores'!T59*'Políticas anunciadas - %'!T71</f>
        <v>0.22815904508117893</v>
      </c>
      <c r="U91" s="112">
        <f>'Políticas anunciadas - Valores'!U59*'Políticas anunciadas - %'!U71</f>
        <v>0.25418336318831541</v>
      </c>
      <c r="V91" s="112">
        <f>'Políticas anunciadas - Valores'!V59*'Políticas anunciadas - %'!V71</f>
        <v>0.2818981534978981</v>
      </c>
      <c r="W91" s="112">
        <f>'Políticas anunciadas - Valores'!W59*'Políticas anunciadas - %'!W71</f>
        <v>0.31192966473927985</v>
      </c>
      <c r="X91" s="112">
        <f>'Políticas anunciadas - Valores'!X59*'Políticas anunciadas - %'!X71</f>
        <v>0.34352066392443559</v>
      </c>
      <c r="Y91" s="112">
        <f>'Políticas anunciadas - Valores'!Y59*'Políticas anunciadas - %'!Y71</f>
        <v>0.37839553713547258</v>
      </c>
      <c r="Z91" s="112">
        <f>'Políticas anunciadas - Valores'!Z59*'Políticas anunciadas - %'!Z71</f>
        <v>0.41814461230131444</v>
      </c>
      <c r="AA91" s="112">
        <f>'Políticas anunciadas - Valores'!AA59*'Políticas anunciadas - %'!AA71</f>
        <v>0.45920138076376243</v>
      </c>
      <c r="AB91" s="112">
        <f>'Políticas anunciadas - Valores'!AB59*'Políticas anunciadas - %'!AB71</f>
        <v>0.50607738664192581</v>
      </c>
      <c r="AC91" s="112">
        <f>'Políticas anunciadas - Valores'!AC59*'Políticas anunciadas - %'!AC71</f>
        <v>0.55583489378782103</v>
      </c>
      <c r="AD91" s="112">
        <f>'Políticas anunciadas - Valores'!AD59*'Políticas anunciadas - %'!AD71</f>
        <v>0.61321228851824805</v>
      </c>
      <c r="AE91" s="112">
        <f>'Políticas anunciadas - Valores'!AE59*'Políticas anunciadas - %'!AE71</f>
        <v>0.67378771101925172</v>
      </c>
      <c r="AF91" s="112">
        <f>'Políticas anunciadas - Valores'!AF59*'Políticas anunciadas - %'!AF71</f>
        <v>0.73969591202383611</v>
      </c>
      <c r="AG91" s="112">
        <f>'Políticas anunciadas - Valores'!AG59*'Políticas anunciadas - %'!AG71</f>
        <v>0.81219644687520265</v>
      </c>
      <c r="AH91" s="112">
        <f>'Políticas anunciadas - Valores'!AH59*'Políticas anunciadas - %'!AH71</f>
        <v>0.89161749489791198</v>
      </c>
      <c r="AI91" s="112">
        <f>'Políticas anunciadas - Valores'!AI59*'Políticas anunciadas - %'!AI71</f>
        <v>0.98081368750167741</v>
      </c>
      <c r="AJ91" s="112">
        <f>'Políticas anunciadas - Valores'!AJ59*'Políticas anunciadas - %'!AJ71</f>
        <v>1.0766072509843112</v>
      </c>
      <c r="AK91" s="112">
        <f>'Políticas anunciadas - Valores'!AK59*'Políticas anunciadas - %'!AK71</f>
        <v>1.1812651327750083</v>
      </c>
      <c r="AL91" s="112">
        <f>'Políticas anunciadas - Valores'!AL59*'Políticas anunciadas - %'!AL71</f>
        <v>1.2963393485927399</v>
      </c>
      <c r="AM91" s="112">
        <f>'Políticas anunciadas - Valores'!AM59*'Políticas anunciadas - %'!AM71</f>
        <v>1.422351705219056</v>
      </c>
      <c r="AN91" s="112">
        <f>'Políticas anunciadas - Valores'!AN59*'Políticas anunciadas - %'!AN71</f>
        <v>1.560802706618803</v>
      </c>
      <c r="AO91" s="112">
        <f>'Políticas anunciadas - Valores'!AO59*'Políticas anunciadas - %'!AO71</f>
        <v>1.7111678959173351</v>
      </c>
      <c r="AP91" s="112">
        <f>'Políticas anunciadas - Valores'!AP59*'Políticas anunciadas - %'!AP71</f>
        <v>1.8756722363870344</v>
      </c>
      <c r="AQ91" s="112">
        <f>'Políticas anunciadas - Valores'!AQ59*'Políticas anunciadas - %'!AQ71</f>
        <v>2.0556219861690637</v>
      </c>
      <c r="AR91" s="112">
        <f>'Políticas anunciadas - Valores'!AR59*'Políticas anunciadas - %'!AR71</f>
        <v>2.2522717010540547</v>
      </c>
      <c r="AS91" s="112">
        <f>'Políticas anunciadas - Valores'!AS59*'Políticas anunciadas - %'!AS71</f>
        <v>2.4669575605760778</v>
      </c>
      <c r="AT91" s="112">
        <f>'Políticas anunciadas - Valores'!AT59*'Políticas anunciadas - %'!AT71</f>
        <v>2.7013889646986433</v>
      </c>
      <c r="AU91" s="112">
        <f>'Políticas anunciadas - Valores'!AU59*'Políticas anunciadas - %'!AU71</f>
        <v>2.9573794847933623</v>
      </c>
      <c r="AV91" s="112">
        <f>'Políticas anunciadas - Valores'!AV59*'Políticas anunciadas - %'!AV71</f>
        <v>3.2368723843242213</v>
      </c>
      <c r="AW91" s="112">
        <f>'Políticas anunciadas - Valores'!AW59*'Políticas anunciadas - %'!AW71</f>
        <v>3.5418153099626961</v>
      </c>
      <c r="AX91" s="112">
        <f>'Políticas anunciadas - Valores'!AX59*'Políticas anunciadas - %'!AX71</f>
        <v>3.8744432249105749</v>
      </c>
      <c r="AY91" s="112">
        <f>'Políticas anunciadas - Valores'!AY59*'Políticas anunciadas - %'!AY71</f>
        <v>4.2371091980515549</v>
      </c>
      <c r="AZ91" s="112">
        <f>'Políticas anunciadas - Valores'!AZ59*'Políticas anunciadas - %'!AZ71</f>
        <v>4.6325769785306088</v>
      </c>
      <c r="BA91" s="112">
        <f>'Políticas anunciadas - Valores'!BA59*'Políticas anunciadas - %'!BA71</f>
        <v>5.0636766862544462</v>
      </c>
      <c r="BB91" s="112">
        <f>'Políticas anunciadas - Valores'!BB59*'Políticas anunciadas - %'!BB71</f>
        <v>5.533471028621582</v>
      </c>
      <c r="BC91" s="112"/>
    </row>
    <row r="92" spans="1:115" ht="14.45">
      <c r="B92" s="368"/>
      <c r="C92" s="99" t="s">
        <v>122</v>
      </c>
      <c r="D92" s="366"/>
      <c r="E92" s="340"/>
      <c r="F92" s="112">
        <f>'Políticas anunciadas - Valores'!F60*'Políticas anunciadas - %'!F72</f>
        <v>4.9794674300374358E-3</v>
      </c>
      <c r="G92" s="112">
        <f>'Políticas anunciadas - Valores'!G60*'Políticas anunciadas - %'!G72</f>
        <v>5.0512505179025067E-3</v>
      </c>
      <c r="H92" s="112">
        <f>'Políticas anunciadas - Valores'!H60*'Políticas anunciadas - %'!H72</f>
        <v>5.3235234354159257E-3</v>
      </c>
      <c r="I92" s="112">
        <f>'Políticas anunciadas - Valores'!I60*'Políticas anunciadas - %'!I72</f>
        <v>6.2087498583329953E-3</v>
      </c>
      <c r="J92" s="112">
        <f>'Políticas anunciadas - Valores'!J60*'Políticas anunciadas - %'!J72</f>
        <v>6.8984793540875456E-3</v>
      </c>
      <c r="K92" s="112">
        <f>'Políticas anunciadas - Valores'!K60*'Políticas anunciadas - %'!K72</f>
        <v>8.0246105810936833E-3</v>
      </c>
      <c r="L92" s="112">
        <f>'Políticas anunciadas - Valores'!L60*'Políticas anunciadas - %'!L72</f>
        <v>9.1565247718531934E-3</v>
      </c>
      <c r="M92" s="112">
        <f>'Políticas anunciadas - Valores'!M60*'Políticas anunciadas - %'!M72</f>
        <v>1.0283845728211637E-2</v>
      </c>
      <c r="N92" s="112">
        <f>'Políticas anunciadas - Valores'!N60*'Políticas anunciadas - %'!N72</f>
        <v>1.1516702763646264E-2</v>
      </c>
      <c r="O92" s="112">
        <f>'Políticas anunciadas - Valores'!O60*'Políticas anunciadas - %'!O72</f>
        <v>1.0147745803471123E-2</v>
      </c>
      <c r="P92" s="112">
        <f>'Políticas anunciadas - Valores'!P60*'Políticas anunciadas - %'!P72</f>
        <v>1.0879115688602888E-2</v>
      </c>
      <c r="Q92" s="112">
        <f>'Políticas anunciadas - Valores'!Q60*'Políticas anunciadas - %'!Q72</f>
        <v>1.1568617258796687E-2</v>
      </c>
      <c r="R92" s="112">
        <f>'Políticas anunciadas - Valores'!R60*'Políticas anunciadas - %'!R72</f>
        <v>1.2084681860952171E-2</v>
      </c>
      <c r="S92" s="112">
        <f>'Políticas anunciadas - Valores'!S60*'Políticas anunciadas - %'!S72</f>
        <v>1.2442462494550844E-2</v>
      </c>
      <c r="T92" s="112">
        <f>'Políticas anunciadas - Valores'!T60*'Políticas anunciadas - %'!T72</f>
        <v>1.2606071180141176E-2</v>
      </c>
      <c r="U92" s="112">
        <f>'Políticas anunciadas - Valores'!U60*'Políticas anunciadas - %'!U72</f>
        <v>1.3125184245147808E-2</v>
      </c>
      <c r="V92" s="112">
        <f>'Políticas anunciadas - Valores'!V60*'Políticas anunciadas - %'!V72</f>
        <v>1.3604003666188672E-2</v>
      </c>
      <c r="W92" s="112">
        <f>'Políticas anunciadas - Valores'!W60*'Políticas anunciadas - %'!W72</f>
        <v>1.4068487528295589E-2</v>
      </c>
      <c r="X92" s="112">
        <f>'Políticas anunciadas - Valores'!X60*'Políticas anunciadas - %'!X72</f>
        <v>1.4479708544792974E-2</v>
      </c>
      <c r="Y92" s="112">
        <f>'Políticas anunciadas - Valores'!Y60*'Políticas anunciadas - %'!Y72</f>
        <v>1.4906276805947759E-2</v>
      </c>
      <c r="Z92" s="112">
        <f>'Políticas anunciadas - Valores'!Z60*'Políticas anunciadas - %'!Z72</f>
        <v>1.5394511195071937E-2</v>
      </c>
      <c r="AA92" s="112">
        <f>'Políticas anunciadas - Valores'!AA60*'Políticas anunciadas - %'!AA72</f>
        <v>1.5800062540171366E-2</v>
      </c>
      <c r="AB92" s="112">
        <f>'Políticas anunciadas - Valores'!AB60*'Políticas anunciadas - %'!AB72</f>
        <v>1.6273792528101499E-2</v>
      </c>
      <c r="AC92" s="112">
        <f>'Políticas anunciadas - Valores'!AC60*'Políticas anunciadas - %'!AC72</f>
        <v>1.6704515063377369E-2</v>
      </c>
      <c r="AD92" s="112">
        <f>'Políticas anunciadas - Valores'!AD60*'Políticas anunciadas - %'!AD72</f>
        <v>1.7223251248874725E-2</v>
      </c>
      <c r="AE92" s="112">
        <f>'Políticas anunciadas - Valores'!AE60*'Políticas anunciadas - %'!AE72</f>
        <v>1.7686569123580954E-2</v>
      </c>
      <c r="AF92" s="112">
        <f>'Políticas anunciadas - Valores'!AF60*'Políticas anunciadas - %'!AF72</f>
        <v>1.814637789987697E-2</v>
      </c>
      <c r="AG92" s="112">
        <f>'Políticas anunciadas - Valores'!AG60*'Políticas anunciadas - %'!AG72</f>
        <v>1.8621473351489705E-2</v>
      </c>
      <c r="AH92" s="112">
        <f>'Políticas anunciadas - Valores'!AH60*'Políticas anunciadas - %'!AH72</f>
        <v>1.9105031511625258E-2</v>
      </c>
      <c r="AI92" s="112">
        <f>'Políticas anunciadas - Valores'!AI60*'Políticas anunciadas - %'!AI72</f>
        <v>1.9641376344540464E-2</v>
      </c>
      <c r="AJ92" s="112">
        <f>'Políticas anunciadas - Valores'!AJ60*'Políticas anunciadas - %'!AJ72</f>
        <v>2.0149251701284638E-2</v>
      </c>
      <c r="AK92" s="112">
        <f>'Políticas anunciadas - Valores'!AK60*'Políticas anunciadas - %'!AK72</f>
        <v>2.0661660872181301E-2</v>
      </c>
      <c r="AL92" s="112">
        <f>'Políticas anunciadas - Valores'!AL60*'Políticas anunciadas - %'!AL72</f>
        <v>2.1191064327711097E-2</v>
      </c>
      <c r="AM92" s="112">
        <f>'Políticas anunciadas - Valores'!AM60*'Políticas anunciadas - %'!AM72</f>
        <v>2.1729877912046003E-2</v>
      </c>
      <c r="AN92" s="112">
        <f>'Políticas anunciadas - Valores'!AN60*'Políticas anunciadas - %'!AN72</f>
        <v>2.2285096566579933E-2</v>
      </c>
      <c r="AO92" s="112">
        <f>'Políticas anunciadas - Valores'!AO60*'Políticas anunciadas - %'!AO72</f>
        <v>2.2833650891958802E-2</v>
      </c>
      <c r="AP92" s="112">
        <f>'Políticas anunciadas - Valores'!AP60*'Políticas anunciadas - %'!AP72</f>
        <v>2.3391383299595996E-2</v>
      </c>
      <c r="AQ92" s="112">
        <f>'Políticas anunciadas - Valores'!AQ60*'Políticas anunciadas - %'!AQ72</f>
        <v>2.3958434225598089E-2</v>
      </c>
      <c r="AR92" s="112">
        <f>'Políticas anunciadas - Valores'!AR60*'Políticas anunciadas - %'!AR72</f>
        <v>2.4533085940800916E-2</v>
      </c>
      <c r="AS92" s="112">
        <f>'Políticas anunciadas - Valores'!AS60*'Políticas anunciadas - %'!AS72</f>
        <v>2.5113618968561468E-2</v>
      </c>
      <c r="AT92" s="112">
        <f>'Políticas anunciadas - Valores'!AT60*'Políticas anunciadas - %'!AT72</f>
        <v>2.570105589481541E-2</v>
      </c>
      <c r="AU92" s="112">
        <f>'Políticas anunciadas - Valores'!AU60*'Políticas anunciadas - %'!AU72</f>
        <v>2.629584450022206E-2</v>
      </c>
      <c r="AV92" s="112">
        <f>'Políticas anunciadas - Valores'!AV60*'Políticas anunciadas - %'!AV72</f>
        <v>2.6898116283340393E-2</v>
      </c>
      <c r="AW92" s="112">
        <f>'Políticas anunciadas - Valores'!AW60*'Políticas anunciadas - %'!AW72</f>
        <v>2.7506695673286282E-2</v>
      </c>
      <c r="AX92" s="112">
        <f>'Políticas anunciadas - Valores'!AX60*'Políticas anunciadas - %'!AX72</f>
        <v>2.8121471054810079E-2</v>
      </c>
      <c r="AY92" s="112">
        <f>'Políticas anunciadas - Valores'!AY60*'Políticas anunciadas - %'!AY72</f>
        <v>2.8741843015555418E-2</v>
      </c>
      <c r="AZ92" s="112">
        <f>'Políticas anunciadas - Valores'!AZ60*'Políticas anunciadas - %'!AZ72</f>
        <v>2.936863915492097E-2</v>
      </c>
      <c r="BA92" s="112">
        <f>'Políticas anunciadas - Valores'!BA60*'Políticas anunciadas - %'!BA72</f>
        <v>3.0001527658433474E-2</v>
      </c>
      <c r="BB92" s="112">
        <f>'Políticas anunciadas - Valores'!BB60*'Políticas anunciadas - %'!BB72</f>
        <v>3.0640176571640042E-2</v>
      </c>
      <c r="BC92" s="112"/>
    </row>
    <row r="93" spans="1:115" ht="14.45">
      <c r="B93" s="368"/>
      <c r="C93" s="99" t="s">
        <v>123</v>
      </c>
      <c r="D93" s="366"/>
      <c r="E93" s="340"/>
      <c r="F93" s="112">
        <f>'Políticas anunciadas - Valores'!F61*'Políticas anunciadas - %'!F73</f>
        <v>1.7312194842797175</v>
      </c>
      <c r="G93" s="112">
        <f>'Políticas anunciadas - Valores'!G61*'Políticas anunciadas - %'!G73</f>
        <v>1.7398280554202288</v>
      </c>
      <c r="H93" s="112">
        <f>'Políticas anunciadas - Valores'!H61*'Políticas anunciadas - %'!H73</f>
        <v>1.816713382010696</v>
      </c>
      <c r="I93" s="112">
        <f>'Políticas anunciadas - Valores'!I61*'Políticas anunciadas - %'!I73</f>
        <v>2.0994815447033099</v>
      </c>
      <c r="J93" s="112">
        <f>'Políticas anunciadas - Valores'!J61*'Políticas anunciadas - %'!J73</f>
        <v>2.3116494018697789</v>
      </c>
      <c r="K93" s="112">
        <f>'Políticas anunciadas - Valores'!K61*'Políticas anunciadas - %'!K73</f>
        <v>2.6649713833804225</v>
      </c>
      <c r="L93" s="112">
        <f>'Políticas anunciadas - Valores'!L61*'Políticas anunciadas - %'!L73</f>
        <v>3.0139621208839085</v>
      </c>
      <c r="M93" s="112">
        <f>'Políticas anunciadas - Valores'!M61*'Políticas anunciadas - %'!M73</f>
        <v>3.3553592541710011</v>
      </c>
      <c r="N93" s="112">
        <f>'Políticas anunciadas - Valores'!N61*'Políticas anunciadas - %'!N73</f>
        <v>3.799489854241926</v>
      </c>
      <c r="O93" s="112">
        <f>'Políticas anunciadas - Valores'!O61*'Políticas anunciadas - %'!O73</f>
        <v>3.385453210995506</v>
      </c>
      <c r="P93" s="112">
        <f>'Políticas anunciadas - Valores'!P61*'Políticas anunciadas - %'!P73</f>
        <v>3.670512627907665</v>
      </c>
      <c r="Q93" s="112">
        <f>'Políticas anunciadas - Valores'!Q61*'Políticas anunciadas - %'!Q73</f>
        <v>3.9476224857430613</v>
      </c>
      <c r="R93" s="112">
        <f>'Políticas anunciadas - Valores'!R61*'Políticas anunciadas - %'!R73</f>
        <v>4.1710455474572008</v>
      </c>
      <c r="S93" s="112">
        <f>'Políticas anunciadas - Valores'!S61*'Políticas anunciadas - %'!S73</f>
        <v>4.344156936621383</v>
      </c>
      <c r="T93" s="112">
        <f>'Políticas anunciadas - Valores'!T61*'Políticas anunciadas - %'!T73</f>
        <v>4.452477032289246</v>
      </c>
      <c r="U93" s="112">
        <f>'Políticas anunciadas - Valores'!U61*'Políticas anunciadas - %'!U73</f>
        <v>4.6901079800012155</v>
      </c>
      <c r="V93" s="112">
        <f>'Políticas anunciadas - Valores'!V61*'Políticas anunciadas - %'!V73</f>
        <v>4.9184905691702836</v>
      </c>
      <c r="W93" s="112">
        <f>'Políticas anunciadas - Valores'!W61*'Políticas anunciadas - %'!W73</f>
        <v>5.1467349412851178</v>
      </c>
      <c r="X93" s="112">
        <f>'Políticas anunciadas - Valores'!X61*'Políticas anunciadas - %'!X73</f>
        <v>5.3603677734623636</v>
      </c>
      <c r="Y93" s="112">
        <f>'Políticas anunciadas - Valores'!Y61*'Políticas anunciadas - %'!Y73</f>
        <v>5.584507604121284</v>
      </c>
      <c r="Z93" s="112">
        <f>'Políticas anunciadas - Valores'!Z61*'Políticas anunciadas - %'!Z73</f>
        <v>5.8370390701370223</v>
      </c>
      <c r="AA93" s="112">
        <f>'Políticas anunciadas - Valores'!AA61*'Políticas anunciadas - %'!AA73</f>
        <v>6.0635372738514226</v>
      </c>
      <c r="AB93" s="112">
        <f>'Políticas anunciadas - Valores'!AB61*'Políticas anunciadas - %'!AB73</f>
        <v>6.3215800691147441</v>
      </c>
      <c r="AC93" s="112">
        <f>'Políticas anunciadas - Valores'!AC61*'Políticas anunciadas - %'!AC73</f>
        <v>6.5685417407167526</v>
      </c>
      <c r="AD93" s="112">
        <f>'Políticas anunciadas - Valores'!AD61*'Políticas anunciadas - %'!AD73</f>
        <v>6.8560912937269851</v>
      </c>
      <c r="AE93" s="112">
        <f>'Políticas anunciadas - Valores'!AE61*'Políticas anunciadas - %'!AE73</f>
        <v>7.1278590599584328</v>
      </c>
      <c r="AF93" s="112">
        <f>'Políticas anunciadas - Valores'!AF61*'Políticas anunciadas - %'!AF73</f>
        <v>7.4043469821391188</v>
      </c>
      <c r="AG93" s="112">
        <f>'Políticas anunciadas - Valores'!AG61*'Políticas anunciadas - %'!AG73</f>
        <v>7.6934117512088402</v>
      </c>
      <c r="AH93" s="112">
        <f>'Políticas anunciadas - Valores'!AH61*'Políticas anunciadas - %'!AH73</f>
        <v>7.9925842422701354</v>
      </c>
      <c r="AI93" s="112">
        <f>'Políticas anunciadas - Valores'!AI61*'Políticas anunciadas - %'!AI73</f>
        <v>8.1564538846942032</v>
      </c>
      <c r="AJ93" s="112">
        <f>'Políticas anunciadas - Valores'!AJ61*'Políticas anunciadas - %'!AJ73</f>
        <v>8.323681279118329</v>
      </c>
      <c r="AK93" s="112">
        <f>'Políticas anunciadas - Valores'!AK61*'Políticas anunciadas - %'!AK73</f>
        <v>8.4943351877655413</v>
      </c>
      <c r="AL93" s="112">
        <f>'Políticas anunciadas - Valores'!AL61*'Políticas anunciadas - %'!AL73</f>
        <v>8.6684857802469928</v>
      </c>
      <c r="AM93" s="112">
        <f>'Políticas anunciadas - Valores'!AM61*'Políticas anunciadas - %'!AM73</f>
        <v>8.8462046623525978</v>
      </c>
      <c r="AN93" s="112">
        <f>'Políticas anunciadas - Valores'!AN61*'Políticas anunciadas - %'!AN73</f>
        <v>9.0275649054303297</v>
      </c>
      <c r="AO93" s="112">
        <f>'Políticas anunciadas - Valores'!AO61*'Políticas anunciadas - %'!AO73</f>
        <v>9.2126410763662268</v>
      </c>
      <c r="AP93" s="112">
        <f>'Políticas anunciadas - Valores'!AP61*'Políticas anunciadas - %'!AP73</f>
        <v>9.4015092681773904</v>
      </c>
      <c r="AQ93" s="112">
        <f>'Políticas anunciadas - Valores'!AQ61*'Políticas anunciadas - %'!AQ73</f>
        <v>9.5942471312304534</v>
      </c>
      <c r="AR93" s="112">
        <f>'Políticas anunciadas - Valores'!AR61*'Políticas anunciadas - %'!AR73</f>
        <v>9.7909339050983686</v>
      </c>
      <c r="AS93" s="112">
        <f>'Políticas anunciadas - Valores'!AS61*'Políticas anunciadas - %'!AS73</f>
        <v>9.9916504510685069</v>
      </c>
      <c r="AT93" s="112">
        <f>'Políticas anunciadas - Valores'!AT61*'Políticas anunciadas - %'!AT73</f>
        <v>10.19647928531541</v>
      </c>
      <c r="AU93" s="112">
        <f>'Políticas anunciadas - Valores'!AU61*'Políticas anunciadas - %'!AU73</f>
        <v>10.405504612751763</v>
      </c>
      <c r="AV93" s="112">
        <f>'Políticas anunciadas - Valores'!AV61*'Políticas anunciadas - %'!AV73</f>
        <v>10.618812361571445</v>
      </c>
      <c r="AW93" s="112">
        <f>'Políticas anunciadas - Valores'!AW61*'Políticas anunciadas - %'!AW73</f>
        <v>10.836490218498813</v>
      </c>
      <c r="AX93" s="112">
        <f>'Políticas anunciadas - Valores'!AX61*'Políticas anunciadas - %'!AX73</f>
        <v>11.058627664758646</v>
      </c>
      <c r="AY93" s="112">
        <f>'Políticas anunciadas - Valores'!AY61*'Políticas anunciadas - %'!AY73</f>
        <v>11.285316012781472</v>
      </c>
      <c r="AZ93" s="112">
        <f>'Políticas anunciadas - Valores'!AZ61*'Políticas anunciadas - %'!AZ73</f>
        <v>11.516648443659312</v>
      </c>
      <c r="BA93" s="112">
        <f>'Políticas anunciadas - Valores'!BA61*'Políticas anunciadas - %'!BA73</f>
        <v>11.75272004536715</v>
      </c>
      <c r="BB93" s="112">
        <f>'Políticas anunciadas - Valores'!BB61*'Políticas anunciadas - %'!BB73</f>
        <v>11.993627851765838</v>
      </c>
      <c r="BC93" s="112"/>
    </row>
    <row r="94" spans="1:115" ht="14.45">
      <c r="B94" s="368"/>
      <c r="C94" s="99" t="s">
        <v>124</v>
      </c>
      <c r="D94" s="366"/>
      <c r="E94" s="340"/>
      <c r="F94" s="112">
        <f>'Políticas anunciadas - Valores'!F62*'Políticas anunciadas - %'!F74</f>
        <v>1.6347896337292084E-2</v>
      </c>
      <c r="G94" s="112">
        <f>'Políticas anunciadas - Valores'!G62*'Políticas anunciadas - %'!G74</f>
        <v>1.6742960654012137E-2</v>
      </c>
      <c r="H94" s="112">
        <f>'Políticas anunciadas - Valores'!H62*'Políticas anunciadas - %'!H74</f>
        <v>1.7810167010121739E-2</v>
      </c>
      <c r="I94" s="112">
        <f>'Políticas anunciadas - Valores'!I62*'Políticas anunciadas - %'!I74</f>
        <v>2.096016805439584E-2</v>
      </c>
      <c r="J94" s="112">
        <f>'Políticas anunciadas - Valores'!J62*'Políticas anunciadas - %'!J74</f>
        <v>2.3493998467274405E-2</v>
      </c>
      <c r="K94" s="112">
        <f>'Políticas anunciadas - Valores'!K62*'Políticas anunciadas - %'!K74</f>
        <v>2.7563623216048942E-2</v>
      </c>
      <c r="L94" s="112">
        <f>'Políticas anunciadas - Valores'!L62*'Políticas anunciadas - %'!L74</f>
        <v>3.171406627671787E-2</v>
      </c>
      <c r="M94" s="112">
        <f>'Políticas anunciadas - Valores'!M62*'Políticas anunciadas - %'!M74</f>
        <v>3.5907896761441321E-2</v>
      </c>
      <c r="N94" s="112">
        <f>'Políticas anunciadas - Valores'!N62*'Políticas anunciadas - %'!N74</f>
        <v>4.0530676132789746E-2</v>
      </c>
      <c r="O94" s="112">
        <f>'Políticas anunciadas - Valores'!O62*'Políticas anunciadas - %'!O74</f>
        <v>3.5988050549048821E-2</v>
      </c>
      <c r="P94" s="112">
        <f>'Políticas anunciadas - Valores'!P62*'Políticas anunciadas - %'!P74</f>
        <v>3.8871439877909308E-2</v>
      </c>
      <c r="Q94" s="112">
        <f>'Políticas anunciadas - Valores'!Q62*'Políticas anunciadas - %'!Q74</f>
        <v>4.1637562399006324E-2</v>
      </c>
      <c r="R94" s="112">
        <f>'Políticas anunciadas - Valores'!R62*'Políticas anunciadas - %'!R74</f>
        <v>4.380538528814043E-2</v>
      </c>
      <c r="S94" s="112">
        <f>'Políticas anunciadas - Valores'!S62*'Políticas anunciadas - %'!S74</f>
        <v>4.5416288473317842E-2</v>
      </c>
      <c r="T94" s="112">
        <f>'Políticas anunciadas - Valores'!T62*'Políticas anunciadas - %'!T74</f>
        <v>4.6326068832122813E-2</v>
      </c>
      <c r="U94" s="112">
        <f>'Políticas anunciadas - Valores'!U62*'Políticas anunciadas - %'!U74</f>
        <v>4.8553610677620887E-2</v>
      </c>
      <c r="V94" s="112">
        <f>'Políticas anunciadas - Valores'!V62*'Políticas anunciadas - %'!V74</f>
        <v>5.0650747385515324E-2</v>
      </c>
      <c r="W94" s="112">
        <f>'Políticas anunciadas - Valores'!W62*'Políticas anunciadas - %'!W74</f>
        <v>5.271139283890492E-2</v>
      </c>
      <c r="X94" s="112">
        <f>'Políticas anunciadas - Valores'!X62*'Políticas anunciadas - %'!X74</f>
        <v>5.458736443457405E-2</v>
      </c>
      <c r="Y94" s="112">
        <f>'Políticas anunciadas - Valores'!Y62*'Políticas anunciadas - %'!Y74</f>
        <v>5.6534838056163328E-2</v>
      </c>
      <c r="Z94" s="112">
        <f>'Políticas anunciadas - Valores'!Z62*'Políticas anunciadas - %'!Z74</f>
        <v>5.8731224952145687E-2</v>
      </c>
      <c r="AA94" s="112">
        <f>'Políticas anunciadas - Valores'!AA62*'Políticas anunciadas - %'!AA74</f>
        <v>6.0626381570192428E-2</v>
      </c>
      <c r="AB94" s="112">
        <f>'Políticas anunciadas - Valores'!AB62*'Políticas anunciadas - %'!AB74</f>
        <v>6.2796682430230108E-2</v>
      </c>
      <c r="AC94" s="112">
        <f>'Políticas anunciadas - Valores'!AC62*'Políticas anunciadas - %'!AC74</f>
        <v>6.4814784862708141E-2</v>
      </c>
      <c r="AD94" s="112">
        <f>'Políticas anunciadas - Valores'!AD62*'Políticas anunciadas - %'!AD74</f>
        <v>6.7188750430326946E-2</v>
      </c>
      <c r="AE94" s="112">
        <f>'Políticas anunciadas - Valores'!AE62*'Políticas anunciadas - %'!AE74</f>
        <v>6.9361235386377021E-2</v>
      </c>
      <c r="AF94" s="112">
        <f>'Políticas anunciadas - Valores'!AF62*'Políticas anunciadas - %'!AF74</f>
        <v>7.1533114095074971E-2</v>
      </c>
      <c r="AG94" s="112">
        <f>'Políticas anunciadas - Valores'!AG62*'Políticas anunciadas - %'!AG74</f>
        <v>7.3778334945886384E-2</v>
      </c>
      <c r="AH94" s="112">
        <f>'Políticas anunciadas - Valores'!AH62*'Políticas anunciadas - %'!AH74</f>
        <v>7.6070332778319455E-2</v>
      </c>
      <c r="AI94" s="112">
        <f>'Políticas anunciadas - Valores'!AI62*'Políticas anunciadas - %'!AI74</f>
        <v>7.8586641425306997E-2</v>
      </c>
      <c r="AJ94" s="112">
        <f>'Políticas anunciadas - Valores'!AJ62*'Políticas anunciadas - %'!AJ74</f>
        <v>8.1003320527577E-2</v>
      </c>
      <c r="AK94" s="112">
        <f>'Políticas anunciadas - Valores'!AK62*'Políticas anunciadas - %'!AK74</f>
        <v>8.3451726680470684E-2</v>
      </c>
      <c r="AL94" s="112">
        <f>'Políticas anunciadas - Valores'!AL62*'Políticas anunciadas - %'!AL74</f>
        <v>8.5982367284961836E-2</v>
      </c>
      <c r="AM94" s="112">
        <f>'Políticas anunciadas - Valores'!AM62*'Políticas anunciadas - %'!AM74</f>
        <v>8.8564964066783908E-2</v>
      </c>
      <c r="AN94" s="112">
        <f>'Políticas anunciadas - Valores'!AN62*'Políticas anunciadas - %'!AN74</f>
        <v>9.1228357197533874E-2</v>
      </c>
      <c r="AO94" s="112">
        <f>'Políticas anunciadas - Valores'!AO62*'Políticas anunciadas - %'!AO74</f>
        <v>9.3878269709263149E-2</v>
      </c>
      <c r="AP94" s="112">
        <f>'Políticas anunciadas - Valores'!AP62*'Políticas anunciadas - %'!AP74</f>
        <v>9.6579458874170451E-2</v>
      </c>
      <c r="AQ94" s="112">
        <f>'Políticas anunciadas - Valores'!AQ62*'Políticas anunciadas - %'!AQ74</f>
        <v>9.9332689488314405E-2</v>
      </c>
      <c r="AR94" s="112">
        <f>'Políticas anunciadas - Valores'!AR62*'Políticas anunciadas - %'!AR74</f>
        <v>0.10213099509120789</v>
      </c>
      <c r="AS94" s="112">
        <f>'Políticas anunciadas - Valores'!AS62*'Políticas anunciadas - %'!AS74</f>
        <v>0.10496728186749736</v>
      </c>
      <c r="AT94" s="112">
        <f>'Políticas anunciadas - Valores'!AT62*'Políticas anunciadas - %'!AT74</f>
        <v>0.10784584623726015</v>
      </c>
      <c r="AU94" s="112">
        <f>'Políticas anunciadas - Valores'!AU62*'Políticas anunciadas - %'!AU74</f>
        <v>0.1107686295690149</v>
      </c>
      <c r="AV94" s="112">
        <f>'Políticas anunciadas - Valores'!AV62*'Políticas anunciadas - %'!AV74</f>
        <v>0.11373626299344786</v>
      </c>
      <c r="AW94" s="112">
        <f>'Políticas anunciadas - Valores'!AW62*'Políticas anunciadas - %'!AW74</f>
        <v>0.11674383639875675</v>
      </c>
      <c r="AX94" s="112">
        <f>'Políticas anunciadas - Valores'!AX62*'Políticas anunciadas - %'!AX74</f>
        <v>0.11979089647819394</v>
      </c>
      <c r="AY94" s="112">
        <f>'Políticas anunciadas - Valores'!AY62*'Políticas anunciadas - %'!AY74</f>
        <v>0.12287489706999863</v>
      </c>
      <c r="AZ94" s="112">
        <f>'Políticas anunciadas - Valores'!AZ62*'Políticas anunciadas - %'!AZ74</f>
        <v>0.12599937751373189</v>
      </c>
      <c r="BA94" s="112">
        <f>'Políticas anunciadas - Valores'!BA62*'Políticas anunciadas - %'!BA74</f>
        <v>0.12916293539686913</v>
      </c>
      <c r="BB94" s="112">
        <f>'Políticas anunciadas - Valores'!BB62*'Políticas anunciadas - %'!BB74</f>
        <v>0.13236414743474983</v>
      </c>
      <c r="BC94" s="112"/>
    </row>
    <row r="95" spans="1:115" ht="14.45">
      <c r="B95" s="368"/>
      <c r="C95" s="99" t="s">
        <v>125</v>
      </c>
      <c r="D95" s="366"/>
      <c r="E95" s="340"/>
      <c r="F95" s="112">
        <f>'Políticas anunciadas - Valores'!F63*'Políticas anunciadas - %'!F75</f>
        <v>9.4375594267614629E-3</v>
      </c>
      <c r="G95" s="112">
        <f>'Políticas anunciadas - Valores'!G63*'Políticas anunciadas - %'!G75</f>
        <v>9.5736095500088686E-3</v>
      </c>
      <c r="H95" s="112">
        <f>'Políticas anunciadas - Valores'!H63*'Políticas anunciadas - %'!H75</f>
        <v>1.0089647033019638E-2</v>
      </c>
      <c r="I95" s="112">
        <f>'Políticas anunciadas - Valores'!I63*'Políticas anunciadas - %'!I75</f>
        <v>1.1767412193611625E-2</v>
      </c>
      <c r="J95" s="112">
        <f>'Políticas anunciadas - Valores'!J63*'Políticas anunciadas - %'!J75</f>
        <v>1.3074653017260279E-2</v>
      </c>
      <c r="K95" s="112">
        <f>'Políticas anunciadas - Valores'!K63*'Políticas anunciadas - %'!K75</f>
        <v>1.5209003834195397E-2</v>
      </c>
      <c r="L95" s="112">
        <f>'Políticas anunciadas - Valores'!L63*'Políticas anunciadas - %'!L75</f>
        <v>1.735431507307364E-2</v>
      </c>
      <c r="M95" s="112">
        <f>'Políticas anunciadas - Valores'!M63*'Políticas anunciadas - %'!M75</f>
        <v>1.9490920778030805E-2</v>
      </c>
      <c r="N95" s="112">
        <f>'Políticas anunciadas - Valores'!N63*'Políticas anunciadas - %'!N75</f>
        <v>2.1827548479706079E-2</v>
      </c>
      <c r="O95" s="112">
        <f>'Políticas anunciadas - Valores'!O63*'Políticas anunciadas - %'!O75</f>
        <v>1.923297127926148E-2</v>
      </c>
      <c r="P95" s="112">
        <f>'Políticas anunciadas - Valores'!P63*'Políticas anunciadas - %'!P75</f>
        <v>2.0619132922219119E-2</v>
      </c>
      <c r="Q95" s="112">
        <f>'Políticas anunciadas - Valores'!Q63*'Políticas anunciadas - %'!Q75</f>
        <v>2.192594175970566E-2</v>
      </c>
      <c r="R95" s="112">
        <f>'Políticas anunciadas - Valores'!R63*'Políticas anunciadas - %'!R75</f>
        <v>2.2904036389165619E-2</v>
      </c>
      <c r="S95" s="112">
        <f>'Políticas anunciadas - Valores'!S63*'Políticas anunciadas - %'!S75</f>
        <v>2.3582136213850375E-2</v>
      </c>
      <c r="T95" s="112">
        <f>'Políticas anunciadas - Valores'!T63*'Políticas anunciadas - %'!T75</f>
        <v>2.3892222927879042E-2</v>
      </c>
      <c r="U95" s="112">
        <f>'Políticas anunciadas - Valores'!U63*'Políticas anunciadas - %'!U75</f>
        <v>2.4876095293557218E-2</v>
      </c>
      <c r="V95" s="112">
        <f>'Políticas anunciadas - Valores'!V63*'Políticas anunciadas - %'!V75</f>
        <v>2.5783599319690938E-2</v>
      </c>
      <c r="W95" s="112">
        <f>'Políticas anunciadas - Valores'!W63*'Políticas anunciadas - %'!W75</f>
        <v>2.6663933233507249E-2</v>
      </c>
      <c r="X95" s="112">
        <f>'Políticas anunciadas - Valores'!X63*'Políticas anunciadas - %'!X75</f>
        <v>2.7443318345520752E-2</v>
      </c>
      <c r="Y95" s="112">
        <f>'Políticas anunciadas - Valores'!Y63*'Políticas anunciadas - %'!Y75</f>
        <v>2.8251791012684744E-2</v>
      </c>
      <c r="Z95" s="112">
        <f>'Políticas anunciadas - Valores'!Z63*'Políticas anunciadas - %'!Z75</f>
        <v>2.9177139180192154E-2</v>
      </c>
      <c r="AA95" s="112">
        <f>'Políticas anunciadas - Valores'!AA63*'Políticas anunciadas - %'!AA75</f>
        <v>2.9945778592690566E-2</v>
      </c>
      <c r="AB95" s="112">
        <f>'Políticas anunciadas - Valores'!AB63*'Políticas anunciadas - %'!AB75</f>
        <v>3.0843636641999263E-2</v>
      </c>
      <c r="AC95" s="112">
        <f>'Políticas anunciadas - Valores'!AC63*'Políticas anunciadas - %'!AC75</f>
        <v>3.1659982883886585E-2</v>
      </c>
      <c r="AD95" s="112">
        <f>'Políticas anunciadas - Valores'!AD63*'Políticas anunciadas - %'!AD75</f>
        <v>3.2643140951737634E-2</v>
      </c>
      <c r="AE95" s="112">
        <f>'Políticas anunciadas - Valores'!AE63*'Políticas anunciadas - %'!AE75</f>
        <v>3.3521264975532677E-2</v>
      </c>
      <c r="AF95" s="112">
        <f>'Políticas anunciadas - Valores'!AF63*'Políticas anunciadas - %'!AF75</f>
        <v>3.4392738222864976E-2</v>
      </c>
      <c r="AG95" s="112">
        <f>'Políticas anunciadas - Valores'!AG63*'Políticas anunciadas - %'!AG75</f>
        <v>3.5293184228582811E-2</v>
      </c>
      <c r="AH95" s="112">
        <f>'Políticas anunciadas - Valores'!AH63*'Políticas anunciadas - %'!AH75</f>
        <v>3.6209669562947251E-2</v>
      </c>
      <c r="AI95" s="112">
        <f>'Políticas anunciadas - Valores'!AI63*'Políticas anunciadas - %'!AI75</f>
        <v>3.7226201211159216E-2</v>
      </c>
      <c r="AJ95" s="112">
        <f>'Políticas anunciadas - Valores'!AJ63*'Políticas anunciadas - %'!AJ75</f>
        <v>3.8188774805224229E-2</v>
      </c>
      <c r="AK95" s="112">
        <f>'Políticas anunciadas - Valores'!AK63*'Políticas anunciadas - %'!AK75</f>
        <v>3.9159941314313836E-2</v>
      </c>
      <c r="AL95" s="112">
        <f>'Políticas anunciadas - Valores'!AL63*'Políticas anunciadas - %'!AL75</f>
        <v>4.0163317005086796E-2</v>
      </c>
      <c r="AM95" s="112">
        <f>'Políticas anunciadas - Valores'!AM63*'Políticas anunciadas - %'!AM75</f>
        <v>4.1184527665373984E-2</v>
      </c>
      <c r="AN95" s="112">
        <f>'Políticas anunciadas - Valores'!AN63*'Políticas anunciadas - %'!AN75</f>
        <v>4.2236830772208661E-2</v>
      </c>
      <c r="AO95" s="112">
        <f>'Políticas anunciadas - Valores'!AO63*'Políticas anunciadas - %'!AO75</f>
        <v>4.3276503009713627E-2</v>
      </c>
      <c r="AP95" s="112">
        <f>'Políticas anunciadas - Valores'!AP63*'Políticas anunciadas - %'!AP75</f>
        <v>4.4333570420086704E-2</v>
      </c>
      <c r="AQ95" s="112">
        <f>'Políticas anunciadas - Valores'!AQ63*'Políticas anunciadas - %'!AQ75</f>
        <v>4.5408299171170168E-2</v>
      </c>
      <c r="AR95" s="112">
        <f>'Políticas anunciadas - Valores'!AR63*'Políticas anunciadas - %'!AR75</f>
        <v>4.649743365956991E-2</v>
      </c>
      <c r="AS95" s="112">
        <f>'Políticas anunciadas - Valores'!AS63*'Políticas anunciadas - %'!AS75</f>
        <v>4.7597714969904108E-2</v>
      </c>
      <c r="AT95" s="112">
        <f>'Políticas anunciadas - Valores'!AT63*'Políticas anunciadas - %'!AT75</f>
        <v>4.8711081204122833E-2</v>
      </c>
      <c r="AU95" s="112">
        <f>'Políticas anunciadas - Valores'!AU63*'Políticas anunciadas - %'!AU75</f>
        <v>4.9838381038644235E-2</v>
      </c>
      <c r="AV95" s="112">
        <f>'Políticas anunciadas - Valores'!AV63*'Políticas anunciadas - %'!AV75</f>
        <v>5.097986370202176E-2</v>
      </c>
      <c r="AW95" s="112">
        <f>'Políticas anunciadas - Valores'!AW63*'Políticas anunciadas - %'!AW75</f>
        <v>5.213330114070653E-2</v>
      </c>
      <c r="AX95" s="112">
        <f>'Políticas anunciadas - Valores'!AX63*'Políticas anunciadas - %'!AX75</f>
        <v>5.3298481810880559E-2</v>
      </c>
      <c r="AY95" s="112">
        <f>'Políticas anunciadas - Valores'!AY63*'Políticas anunciadas - %'!AY75</f>
        <v>5.4474269649337534E-2</v>
      </c>
      <c r="AZ95" s="112">
        <f>'Políticas anunciadas - Valores'!AZ63*'Políticas anunciadas - %'!AZ75</f>
        <v>5.5662233201030573E-2</v>
      </c>
      <c r="BA95" s="112">
        <f>'Políticas anunciadas - Valores'!BA63*'Políticas anunciadas - %'!BA75</f>
        <v>5.6861743579667272E-2</v>
      </c>
      <c r="BB95" s="112">
        <f>'Políticas anunciadas - Valores'!BB63*'Políticas anunciadas - %'!BB75</f>
        <v>5.8072171633652608E-2</v>
      </c>
      <c r="BC95" s="112"/>
    </row>
    <row r="96" spans="1:115" ht="14.45">
      <c r="B96" s="368"/>
      <c r="C96" s="99" t="s">
        <v>126</v>
      </c>
      <c r="D96" s="366"/>
      <c r="E96" s="340"/>
      <c r="F96" s="112">
        <f>'Políticas anunciadas - Valores'!F64*'Políticas anunciadas - %'!F76</f>
        <v>4.1940270076565143E-4</v>
      </c>
      <c r="G96" s="112">
        <f>'Políticas anunciadas - Valores'!G64*'Políticas anunciadas - %'!G76</f>
        <v>4.2544873306587307E-4</v>
      </c>
      <c r="H96" s="112">
        <f>'Políticas anunciadas - Valores'!H64*'Políticas anunciadas - %'!H76</f>
        <v>4.4838130538508064E-4</v>
      </c>
      <c r="I96" s="112">
        <f>'Políticas anunciadas - Valores'!I64*'Políticas anunciadas - %'!I76</f>
        <v>5.2294075532162627E-4</v>
      </c>
      <c r="J96" s="112">
        <f>'Políticas anunciadas - Valores'!J64*'Políticas anunciadas - %'!J76</f>
        <v>5.81034199526565E-4</v>
      </c>
      <c r="K96" s="112">
        <f>'Políticas anunciadas - Valores'!K64*'Políticas anunciadas - %'!K76</f>
        <v>6.7588419797697376E-4</v>
      </c>
      <c r="L96" s="112">
        <f>'Políticas anunciadas - Valores'!L64*'Políticas anunciadas - %'!L76</f>
        <v>7.7122127474462635E-4</v>
      </c>
      <c r="M96" s="112">
        <f>'Políticas anunciadas - Valores'!M64*'Políticas anunciadas - %'!M76</f>
        <v>8.6617147983571456E-4</v>
      </c>
      <c r="N96" s="112">
        <f>'Políticas anunciadas - Valores'!N64*'Políticas anunciadas - %'!N76</f>
        <v>9.7001061074360141E-4</v>
      </c>
      <c r="O96" s="112">
        <f>'Políticas anunciadas - Valores'!O64*'Políticas anunciadas - %'!O76</f>
        <v>8.5470827080539788E-4</v>
      </c>
      <c r="P96" s="112">
        <f>'Políticas anunciadas - Valores'!P64*'Políticas anunciadas - %'!P76</f>
        <v>9.1630893581479231E-4</v>
      </c>
      <c r="Q96" s="112">
        <f>'Políticas anunciadas - Valores'!Q64*'Políticas anunciadas - %'!Q76</f>
        <v>9.743831826663805E-4</v>
      </c>
      <c r="R96" s="112">
        <f>'Políticas anunciadas - Valores'!R64*'Políticas anunciadas - %'!R76</f>
        <v>1.0178494551050647E-3</v>
      </c>
      <c r="S96" s="112">
        <f>'Políticas anunciadas - Valores'!S64*'Políticas anunciadas - %'!S76</f>
        <v>1.0479840359856954E-3</v>
      </c>
      <c r="T96" s="112">
        <f>'Políticas anunciadas - Valores'!T64*'Políticas anunciadas - %'!T76</f>
        <v>1.0617642093816255E-3</v>
      </c>
      <c r="U96" s="112">
        <f>'Políticas anunciadas - Valores'!U64*'Políticas anunciadas - %'!U76</f>
        <v>1.1054872429239655E-3</v>
      </c>
      <c r="V96" s="112">
        <f>'Políticas anunciadas - Valores'!V64*'Políticas anunciadas - %'!V76</f>
        <v>1.1458164872026201E-3</v>
      </c>
      <c r="W96" s="112">
        <f>'Políticas anunciadas - Valores'!W64*'Políticas anunciadas - %'!W76</f>
        <v>1.1849382987149484E-3</v>
      </c>
      <c r="X96" s="112">
        <f>'Políticas anunciadas - Valores'!X64*'Políticas anunciadas - %'!X76</f>
        <v>1.2195739715763134E-3</v>
      </c>
      <c r="Y96" s="112">
        <f>'Políticas anunciadas - Valores'!Y64*'Políticas anunciadas - %'!Y76</f>
        <v>1.2555022878677363E-3</v>
      </c>
      <c r="Z96" s="112">
        <f>'Políticas anunciadas - Valores'!Z64*'Políticas anunciadas - %'!Z76</f>
        <v>1.2966245211752869E-3</v>
      </c>
      <c r="AA96" s="112">
        <f>'Políticas anunciadas - Valores'!AA64*'Políticas anunciadas - %'!AA76</f>
        <v>1.3307826579285914E-3</v>
      </c>
      <c r="AB96" s="112">
        <f>'Políticas anunciadas - Valores'!AB64*'Políticas anunciadas - %'!AB76</f>
        <v>1.3706832374911903E-3</v>
      </c>
      <c r="AC96" s="112">
        <f>'Políticas anunciadas - Valores'!AC64*'Políticas anunciadas - %'!AC76</f>
        <v>1.4069614534075394E-3</v>
      </c>
      <c r="AD96" s="112">
        <f>'Políticas anunciadas - Valores'!AD64*'Políticas anunciadas - %'!AD76</f>
        <v>1.4506527437391295E-3</v>
      </c>
      <c r="AE96" s="112">
        <f>'Políticas anunciadas - Valores'!AE64*'Políticas anunciadas - %'!AE76</f>
        <v>1.489676348310298E-3</v>
      </c>
      <c r="AF96" s="112">
        <f>'Políticas anunciadas - Valores'!AF64*'Políticas anunciadas - %'!AF76</f>
        <v>1.5284043940950762E-3</v>
      </c>
      <c r="AG96" s="112">
        <f>'Políticas anunciadas - Valores'!AG64*'Políticas anunciadas - %'!AG76</f>
        <v>1.5684199817713586E-3</v>
      </c>
      <c r="AH96" s="112">
        <f>'Políticas anunciadas - Valores'!AH64*'Políticas anunciadas - %'!AH76</f>
        <v>1.6091483530655951E-3</v>
      </c>
      <c r="AI96" s="112">
        <f>'Políticas anunciadas - Valores'!AI64*'Políticas anunciadas - %'!AI76</f>
        <v>1.6543227566794062E-3</v>
      </c>
      <c r="AJ96" s="112">
        <f>'Políticas anunciadas - Valores'!AJ64*'Políticas anunciadas - %'!AJ76</f>
        <v>1.6970992783182325E-3</v>
      </c>
      <c r="AK96" s="112">
        <f>'Políticas anunciadas - Valores'!AK64*'Políticas anunciadas - %'!AK76</f>
        <v>1.7402576668789816E-3</v>
      </c>
      <c r="AL96" s="112">
        <f>'Políticas anunciadas - Valores'!AL64*'Políticas anunciadas - %'!AL76</f>
        <v>1.7848474231457866E-3</v>
      </c>
      <c r="AM96" s="112">
        <f>'Políticas anunciadas - Valores'!AM64*'Políticas anunciadas - %'!AM76</f>
        <v>1.8302297608464235E-3</v>
      </c>
      <c r="AN96" s="112">
        <f>'Políticas anunciadas - Valores'!AN64*'Políticas anunciadas - %'!AN76</f>
        <v>1.8769938388324202E-3</v>
      </c>
      <c r="AO96" s="112">
        <f>'Políticas anunciadas - Valores'!AO64*'Políticas anunciadas - %'!AO76</f>
        <v>1.923196604251221E-3</v>
      </c>
      <c r="AP96" s="112">
        <f>'Políticas anunciadas - Valores'!AP64*'Políticas anunciadas - %'!AP76</f>
        <v>1.9701724066546133E-3</v>
      </c>
      <c r="AQ96" s="112">
        <f>'Políticas anunciadas - Valores'!AQ64*'Políticas anunciadas - %'!AQ76</f>
        <v>2.0179330744726888E-3</v>
      </c>
      <c r="AR96" s="112">
        <f>'Políticas anunciadas - Valores'!AR64*'Políticas anunciadas - %'!AR76</f>
        <v>2.066333929532376E-3</v>
      </c>
      <c r="AS96" s="112">
        <f>'Políticas anunciadas - Valores'!AS64*'Políticas anunciadas - %'!AS76</f>
        <v>2.1152301464767271E-3</v>
      </c>
      <c r="AT96" s="112">
        <f>'Políticas anunciadas - Valores'!AT64*'Políticas anunciadas - %'!AT76</f>
        <v>2.1647078540552906E-3</v>
      </c>
      <c r="AU96" s="112">
        <f>'Políticas anunciadas - Valores'!AU64*'Políticas anunciadas - %'!AU76</f>
        <v>2.2148047672286568E-3</v>
      </c>
      <c r="AV96" s="112">
        <f>'Políticas anunciadas - Valores'!AV64*'Políticas anunciadas - %'!AV76</f>
        <v>2.2655319616493E-3</v>
      </c>
      <c r="AW96" s="112">
        <f>'Políticas anunciadas - Valores'!AW64*'Políticas anunciadas - %'!AW76</f>
        <v>2.31679042319359E-3</v>
      </c>
      <c r="AX96" s="112">
        <f>'Políticas anunciadas - Valores'!AX64*'Políticas anunciadas - %'!AX76</f>
        <v>2.368570750908953E-3</v>
      </c>
      <c r="AY96" s="112">
        <f>'Políticas anunciadas - Valores'!AY64*'Políticas anunciadas - %'!AY76</f>
        <v>2.4208224584402385E-3</v>
      </c>
      <c r="AZ96" s="112">
        <f>'Políticas anunciadas - Valores'!AZ64*'Políticas anunciadas - %'!AZ76</f>
        <v>2.4736152515196018E-3</v>
      </c>
      <c r="BA96" s="112">
        <f>'Políticas anunciadas - Valores'!BA64*'Políticas anunciadas - %'!BA76</f>
        <v>2.5269211826028141E-3</v>
      </c>
      <c r="BB96" s="112">
        <f>'Políticas anunciadas - Valores'!BB64*'Políticas anunciadas - %'!BB76</f>
        <v>2.5807122923556633E-3</v>
      </c>
      <c r="BC96" s="112"/>
    </row>
    <row r="97" spans="1:115" ht="14.45">
      <c r="B97" s="368"/>
      <c r="C97" s="99" t="s">
        <v>127</v>
      </c>
      <c r="D97" s="366"/>
      <c r="E97" s="340"/>
      <c r="F97" s="112">
        <f>'Políticas anunciadas - Valores'!F65*'Políticas anunciadas - %'!F77</f>
        <v>5.0426649213423527E-5</v>
      </c>
      <c r="G97" s="112">
        <f>'Políticas anunciadas - Valores'!G65*'Políticas anunciadas - %'!G77</f>
        <v>5.1153590526342408E-5</v>
      </c>
      <c r="H97" s="112">
        <f>'Políticas anunciadas - Valores'!H65*'Políticas anunciadas - %'!H77</f>
        <v>5.3910875536169536E-5</v>
      </c>
      <c r="I97" s="112">
        <f>'Políticas anunciadas - Valores'!I65*'Políticas anunciadas - %'!I77</f>
        <v>6.2875489308642226E-5</v>
      </c>
      <c r="J97" s="112">
        <f>'Políticas anunciadas - Valores'!J65*'Políticas anunciadas - %'!J77</f>
        <v>6.9860322089103786E-5</v>
      </c>
      <c r="K97" s="112">
        <f>'Políticas anunciadas - Valores'!K65*'Políticas anunciadas - %'!K77</f>
        <v>8.1264558616481536E-5</v>
      </c>
      <c r="L97" s="112">
        <f>'Políticas anunciadas - Valores'!L65*'Políticas anunciadas - %'!L77</f>
        <v>9.2727358732978471E-5</v>
      </c>
      <c r="M97" s="112">
        <f>'Políticas anunciadas - Valores'!M65*'Políticas anunciadas - %'!M77</f>
        <v>1.041436435497668E-4</v>
      </c>
      <c r="N97" s="112">
        <f>'Políticas anunciadas - Valores'!N65*'Políticas anunciadas - %'!N77</f>
        <v>1.1662868339180786E-4</v>
      </c>
      <c r="O97" s="112">
        <f>'Políticas anunciadas - Valores'!O65*'Políticas anunciadas - %'!O77</f>
        <v>1.0276537102177246E-4</v>
      </c>
      <c r="P97" s="112">
        <f>'Políticas anunciadas - Valores'!P65*'Políticas anunciadas - %'!P77</f>
        <v>1.1017189253456087E-4</v>
      </c>
      <c r="Q97" s="112">
        <f>'Políticas anunciadas - Valores'!Q65*'Políticas anunciadas - %'!Q77</f>
        <v>1.1715441713197672E-4</v>
      </c>
      <c r="R97" s="112">
        <f>'Políticas anunciadas - Valores'!R65*'Políticas anunciadas - %'!R77</f>
        <v>1.2238056009404924E-4</v>
      </c>
      <c r="S97" s="112">
        <f>'Políticas anunciadas - Valores'!S65*'Políticas anunciadas - %'!S77</f>
        <v>1.2600377457618536E-4</v>
      </c>
      <c r="T97" s="112">
        <f>'Políticas anunciadas - Valores'!T65*'Políticas anunciadas - %'!T77</f>
        <v>1.276606260191259E-4</v>
      </c>
      <c r="U97" s="112">
        <f>'Políticas anunciadas - Valores'!U65*'Políticas anunciadas - %'!U77</f>
        <v>1.3291764050892598E-4</v>
      </c>
      <c r="V97" s="112">
        <f>'Políticas anunciadas - Valores'!V65*'Políticas anunciadas - %'!V77</f>
        <v>1.3776660464427746E-4</v>
      </c>
      <c r="W97" s="112">
        <f>'Políticas anunciadas - Valores'!W65*'Políticas anunciadas - %'!W77</f>
        <v>1.4247039377611752E-4</v>
      </c>
      <c r="X97" s="112">
        <f>'Políticas anunciadas - Valores'!X65*'Políticas anunciadas - %'!X77</f>
        <v>1.466347945357275E-4</v>
      </c>
      <c r="Y97" s="112">
        <f>'Políticas anunciadas - Valores'!Y65*'Políticas anunciadas - %'!Y77</f>
        <v>1.5095461555535622E-4</v>
      </c>
      <c r="Z97" s="112">
        <f>'Políticas anunciadas - Valores'!Z65*'Políticas anunciadas - %'!Z77</f>
        <v>1.5589892428318936E-4</v>
      </c>
      <c r="AA97" s="112">
        <f>'Políticas anunciadas - Valores'!AA65*'Políticas anunciadas - %'!AA77</f>
        <v>1.6000590875586565E-4</v>
      </c>
      <c r="AB97" s="112">
        <f>'Políticas anunciadas - Valores'!AB65*'Políticas anunciadas - %'!AB77</f>
        <v>1.648033326287742E-4</v>
      </c>
      <c r="AC97" s="112">
        <f>'Políticas anunciadas - Valores'!AC65*'Políticas anunciadas - %'!AC77</f>
        <v>1.6916522363415615E-4</v>
      </c>
      <c r="AD97" s="112">
        <f>'Políticas anunciadas - Valores'!AD65*'Políticas anunciadas - %'!AD77</f>
        <v>1.7441842149676129E-4</v>
      </c>
      <c r="AE97" s="112">
        <f>'Políticas anunciadas - Valores'!AE65*'Políticas anunciadas - %'!AE77</f>
        <v>1.7911040277194439E-4</v>
      </c>
      <c r="AF97" s="112">
        <f>'Políticas anunciadas - Valores'!AF65*'Políticas anunciadas - %'!AF77</f>
        <v>1.837668477017104E-4</v>
      </c>
      <c r="AG97" s="112">
        <f>'Políticas anunciadas - Valores'!AG65*'Políticas anunciadas - %'!AG77</f>
        <v>1.8857809951085985E-4</v>
      </c>
      <c r="AH97" s="112">
        <f>'Políticas anunciadas - Valores'!AH65*'Políticas anunciadas - %'!AH77</f>
        <v>1.9347505245975396E-4</v>
      </c>
      <c r="AI97" s="112">
        <f>'Políticas anunciadas - Valores'!AI65*'Políticas anunciadas - %'!AI77</f>
        <v>1.9890657161854958E-4</v>
      </c>
      <c r="AJ97" s="112">
        <f>'Políticas anunciadas - Valores'!AJ65*'Políticas anunciadas - %'!AJ77</f>
        <v>2.0404978277888214E-4</v>
      </c>
      <c r="AK97" s="112">
        <f>'Políticas anunciadas - Valores'!AK65*'Políticas anunciadas - %'!AK77</f>
        <v>2.0923890749504747E-4</v>
      </c>
      <c r="AL97" s="112">
        <f>'Políticas anunciadas - Valores'!AL65*'Políticas anunciadas - %'!AL77</f>
        <v>2.1460013190698711E-4</v>
      </c>
      <c r="AM97" s="112">
        <f>'Políticas anunciadas - Valores'!AM65*'Políticas anunciadas - %'!AM77</f>
        <v>2.2005665190444383E-4</v>
      </c>
      <c r="AN97" s="112">
        <f>'Políticas anunciadas - Valores'!AN65*'Políticas anunciadas - %'!AN77</f>
        <v>2.256793046724972E-4</v>
      </c>
      <c r="AO97" s="112">
        <f>'Políticas anunciadas - Valores'!AO65*'Políticas anunciadas - %'!AO77</f>
        <v>2.3123446833789717E-4</v>
      </c>
      <c r="AP97" s="112">
        <f>'Políticas anunciadas - Valores'!AP65*'Políticas anunciadas - %'!AP77</f>
        <v>2.3688257767288828E-4</v>
      </c>
      <c r="AQ97" s="112">
        <f>'Políticas anunciadas - Valores'!AQ65*'Políticas anunciadas - %'!AQ77</f>
        <v>2.4262505486214863E-4</v>
      </c>
      <c r="AR97" s="112">
        <f>'Políticas anunciadas - Valores'!AR65*'Políticas anunciadas - %'!AR77</f>
        <v>2.4844450460643726E-4</v>
      </c>
      <c r="AS97" s="112">
        <f>'Políticas anunciadas - Valores'!AS65*'Políticas anunciadas - %'!AS77</f>
        <v>2.5432351390994188E-4</v>
      </c>
      <c r="AT97" s="112">
        <f>'Políticas anunciadas - Valores'!AT65*'Políticas anunciadas - %'!AT77</f>
        <v>2.6027243841470491E-4</v>
      </c>
      <c r="AU97" s="112">
        <f>'Políticas anunciadas - Valores'!AU65*'Políticas anunciadas - %'!AU77</f>
        <v>2.6629581275792406E-4</v>
      </c>
      <c r="AV97" s="112">
        <f>'Políticas anunciadas - Valores'!AV65*'Políticas anunciadas - %'!AV77</f>
        <v>2.7239496861448172E-4</v>
      </c>
      <c r="AW97" s="112">
        <f>'Políticas anunciadas - Valores'!AW65*'Políticas anunciadas - %'!AW77</f>
        <v>2.7855800107658781E-4</v>
      </c>
      <c r="AX97" s="112">
        <f>'Políticas anunciadas - Valores'!AX65*'Políticas anunciadas - %'!AX77</f>
        <v>2.8478377982596621E-4</v>
      </c>
      <c r="AY97" s="112">
        <f>'Políticas anunciadas - Valores'!AY65*'Políticas anunciadas - %'!AY77</f>
        <v>2.9106623466393551E-4</v>
      </c>
      <c r="AZ97" s="112">
        <f>'Políticas anunciadas - Valores'!AZ65*'Políticas anunciadas - %'!AZ77</f>
        <v>2.9741374662022453E-4</v>
      </c>
      <c r="BA97" s="112">
        <f>'Políticas anunciadas - Valores'!BA65*'Políticas anunciadas - %'!BA77</f>
        <v>3.038229554374803E-4</v>
      </c>
      <c r="BB97" s="112">
        <f>'Políticas anunciadas - Valores'!BB65*'Políticas anunciadas - %'!BB77</f>
        <v>3.102904994407874E-4</v>
      </c>
      <c r="BC97" s="112"/>
    </row>
    <row r="98" spans="1:115" ht="14.45">
      <c r="B98" s="368"/>
      <c r="C98" s="99" t="s">
        <v>128</v>
      </c>
      <c r="D98" s="366"/>
      <c r="E98" s="340"/>
      <c r="F98" s="112">
        <f>'Políticas anunciadas - Valores'!F66*'Políticas anunciadas - %'!F78</f>
        <v>7.6356142473966505E-4</v>
      </c>
      <c r="G98" s="112">
        <f>'Políticas anunciadas - Valores'!G66*'Políticas anunciadas - %'!G78</f>
        <v>7.7456878599115801E-4</v>
      </c>
      <c r="H98" s="112">
        <f>'Políticas anunciadas - Valores'!H66*'Políticas anunciadas - %'!H78</f>
        <v>8.1631965588549319E-4</v>
      </c>
      <c r="I98" s="112">
        <f>'Políticas anunciadas - Valores'!I66*'Políticas anunciadas - %'!I78</f>
        <v>9.5206203359890116E-4</v>
      </c>
      <c r="J98" s="112">
        <f>'Políticas anunciadas - Valores'!J66*'Políticas anunciadas - %'!J78</f>
        <v>1.0578265242523436E-3</v>
      </c>
      <c r="K98" s="112">
        <f>'Políticas anunciadas - Valores'!K66*'Políticas anunciadas - %'!K78</f>
        <v>1.2305097230518125E-3</v>
      </c>
      <c r="L98" s="112">
        <f>'Políticas anunciadas - Valores'!L66*'Políticas anunciadas - %'!L78</f>
        <v>1.4040796929979513E-3</v>
      </c>
      <c r="M98" s="112">
        <f>'Políticas anunciadas - Valores'!M66*'Políticas anunciadas - %'!M78</f>
        <v>1.5769453272590557E-3</v>
      </c>
      <c r="N98" s="112">
        <f>'Políticas anunciadas - Valores'!N66*'Políticas anunciadas - %'!N78</f>
        <v>1.7659940734760199E-3</v>
      </c>
      <c r="O98" s="112">
        <f>'Políticas anunciadas - Valores'!O66*'Políticas anunciadas - %'!O78</f>
        <v>1.9739649392736956E-3</v>
      </c>
      <c r="P98" s="112">
        <f>'Políticas anunciadas - Valores'!P66*'Políticas anunciadas - %'!P78</f>
        <v>2.1937742042839872E-3</v>
      </c>
      <c r="Q98" s="112">
        <f>'Políticas anunciadas - Valores'!Q66*'Políticas anunciadas - %'!Q78</f>
        <v>2.4242910011888497E-3</v>
      </c>
      <c r="R98" s="112">
        <f>'Políticas anunciadas - Valores'!R66*'Políticas anunciadas - %'!R78</f>
        <v>2.6814012184834066E-3</v>
      </c>
      <c r="S98" s="112">
        <f>'Políticas anunciadas - Valores'!S66*'Políticas anunciadas - %'!S78</f>
        <v>2.9805843460890755E-3</v>
      </c>
      <c r="T98" s="112">
        <f>'Políticas anunciadas - Valores'!T66*'Políticas anunciadas - %'!T78</f>
        <v>3.2911821097354635E-3</v>
      </c>
      <c r="U98" s="112">
        <f>'Políticas anunciadas - Valores'!U66*'Políticas anunciadas - %'!U78</f>
        <v>3.6448448618596387E-3</v>
      </c>
      <c r="V98" s="112">
        <f>'Políticas anunciadas - Valores'!V66*'Políticas anunciadas - %'!V78</f>
        <v>4.0289481097587143E-3</v>
      </c>
      <c r="W98" s="112">
        <f>'Políticas anunciadas - Valores'!W66*'Políticas anunciadas - %'!W78</f>
        <v>4.4570704317334819E-3</v>
      </c>
      <c r="X98" s="112">
        <f>'Políticas anunciadas - Valores'!X66*'Políticas anunciadas - %'!X78</f>
        <v>4.9321301050147077E-3</v>
      </c>
      <c r="Y98" s="112">
        <f>'Políticas anunciadas - Valores'!Y66*'Políticas anunciadas - %'!Y78</f>
        <v>5.4388705182351459E-3</v>
      </c>
      <c r="Z98" s="112">
        <f>'Políticas anunciadas - Valores'!Z66*'Políticas anunciadas - %'!Z78</f>
        <v>6.0071224194291738E-3</v>
      </c>
      <c r="AA98" s="112">
        <f>'Políticas anunciadas - Valores'!AA66*'Políticas anunciadas - %'!AA78</f>
        <v>6.6213035747611946E-3</v>
      </c>
      <c r="AB98" s="112">
        <f>'Políticas anunciadas - Valores'!AB66*'Políticas anunciadas - %'!AB78</f>
        <v>7.3311258547009983E-3</v>
      </c>
      <c r="AC98" s="112">
        <f>'Políticas anunciadas - Valores'!AC66*'Políticas anunciadas - %'!AC78</f>
        <v>8.1064248080899206E-3</v>
      </c>
      <c r="AD98" s="112">
        <f>'Políticas anunciadas - Valores'!AD66*'Políticas anunciadas - %'!AD78</f>
        <v>8.9788040059146038E-3</v>
      </c>
      <c r="AE98" s="112">
        <f>'Políticas anunciadas - Valores'!AE66*'Políticas anunciadas - %'!AE78</f>
        <v>9.90994231782363E-3</v>
      </c>
      <c r="AF98" s="112">
        <f>'Políticas anunciadas - Valores'!AF66*'Políticas anunciadas - %'!AF78</f>
        <v>1.0977362026852438E-2</v>
      </c>
      <c r="AG98" s="112">
        <f>'Políticas anunciadas - Valores'!AG66*'Políticas anunciadas - %'!AG78</f>
        <v>1.2123517967200998E-2</v>
      </c>
      <c r="AH98" s="112">
        <f>'Políticas anunciadas - Valores'!AH66*'Políticas anunciadas - %'!AH78</f>
        <v>1.3416839441889601E-2</v>
      </c>
      <c r="AI98" s="112">
        <f>'Políticas anunciadas - Valores'!AI66*'Políticas anunciadas - %'!AI78</f>
        <v>1.3793496894892577E-2</v>
      </c>
      <c r="AJ98" s="112">
        <f>'Políticas anunciadas - Valores'!AJ66*'Políticas anunciadas - %'!AJ78</f>
        <v>1.4150161164919175E-2</v>
      </c>
      <c r="AK98" s="112">
        <f>'Políticas anunciadas - Valores'!AK66*'Políticas anunciadas - %'!AK78</f>
        <v>1.4510009384498871E-2</v>
      </c>
      <c r="AL98" s="112">
        <f>'Políticas anunciadas - Valores'!AL66*'Políticas anunciadas - %'!AL78</f>
        <v>1.4881792134948809E-2</v>
      </c>
      <c r="AM98" s="112">
        <f>'Políticas anunciadas - Valores'!AM66*'Políticas anunciadas - %'!AM78</f>
        <v>1.5260183311416204E-2</v>
      </c>
      <c r="AN98" s="112">
        <f>'Políticas anunciadas - Valores'!AN66*'Políticas anunciadas - %'!AN78</f>
        <v>1.5650095232707245E-2</v>
      </c>
      <c r="AO98" s="112">
        <f>'Políticas anunciadas - Valores'!AO66*'Políticas anunciadas - %'!AO78</f>
        <v>1.6035327013365859E-2</v>
      </c>
      <c r="AP98" s="112">
        <f>'Políticas anunciadas - Valores'!AP66*'Políticas anunciadas - %'!AP78</f>
        <v>1.6427004261333415E-2</v>
      </c>
      <c r="AQ98" s="112">
        <f>'Políticas anunciadas - Valores'!AQ66*'Políticas anunciadas - %'!AQ78</f>
        <v>1.6825225600299303E-2</v>
      </c>
      <c r="AR98" s="112">
        <f>'Políticas anunciadas - Valores'!AR66*'Políticas anunciadas - %'!AR78</f>
        <v>1.7228784725192202E-2</v>
      </c>
      <c r="AS98" s="112">
        <f>'Políticas anunciadas - Valores'!AS66*'Políticas anunciadas - %'!AS78</f>
        <v>1.7636474103743496E-2</v>
      </c>
      <c r="AT98" s="112">
        <f>'Políticas anunciadas - Valores'!AT66*'Políticas anunciadas - %'!AT78</f>
        <v>1.8049011864646448E-2</v>
      </c>
      <c r="AU98" s="112">
        <f>'Políticas anunciadas - Valores'!AU66*'Políticas anunciadas - %'!AU78</f>
        <v>1.8466712469628478E-2</v>
      </c>
      <c r="AV98" s="112">
        <f>'Políticas anunciadas - Valores'!AV66*'Políticas anunciadas - %'!AV78</f>
        <v>1.8889668265831279E-2</v>
      </c>
      <c r="AW98" s="112">
        <f>'Políticas anunciadas - Valores'!AW66*'Políticas anunciadas - %'!AW78</f>
        <v>1.9317053688230539E-2</v>
      </c>
      <c r="AX98" s="112">
        <f>'Políticas anunciadas - Valores'!AX66*'Políticas anunciadas - %'!AX78</f>
        <v>1.9748790353083048E-2</v>
      </c>
      <c r="AY98" s="112">
        <f>'Políticas anunciadas - Valores'!AY66*'Políticas anunciadas - %'!AY78</f>
        <v>2.0184457312674594E-2</v>
      </c>
      <c r="AZ98" s="112">
        <f>'Políticas anunciadas - Valores'!AZ66*'Políticas anunciadas - %'!AZ78</f>
        <v>2.0624635763024004E-2</v>
      </c>
      <c r="BA98" s="112">
        <f>'Políticas anunciadas - Valores'!BA66*'Políticas anunciadas - %'!BA78</f>
        <v>2.106909268166756E-2</v>
      </c>
      <c r="BB98" s="112">
        <f>'Políticas anunciadas - Valores'!BB66*'Políticas anunciadas - %'!BB78</f>
        <v>2.151759494783843E-2</v>
      </c>
      <c r="BC98" s="112"/>
    </row>
    <row r="99" spans="1:115" ht="14.45">
      <c r="A99" s="106" t="s">
        <v>66</v>
      </c>
      <c r="B99" s="106"/>
      <c r="C99" s="124" t="s">
        <v>185</v>
      </c>
      <c r="D99" s="340"/>
      <c r="E99" s="340"/>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c r="BC99" s="112"/>
      <c r="BF99" s="343"/>
      <c r="BG99" s="130"/>
      <c r="DH99" s="99"/>
      <c r="DI99" s="99"/>
      <c r="DJ99" s="99"/>
      <c r="DK99" s="99"/>
    </row>
    <row r="100" spans="1:115" ht="14.45" customHeight="1">
      <c r="B100" s="368" t="s">
        <v>186</v>
      </c>
      <c r="C100" s="99" t="s">
        <v>187</v>
      </c>
      <c r="D100" s="366" t="s">
        <v>165</v>
      </c>
      <c r="E100" s="340"/>
      <c r="F100" s="112">
        <f t="shared" ref="F100:J114" si="1">F68+F84-F52</f>
        <v>6.5237976070826411</v>
      </c>
      <c r="G100" s="112">
        <f t="shared" si="1"/>
        <v>6.6054670933358928</v>
      </c>
      <c r="H100" s="112">
        <f t="shared" si="1"/>
        <v>6.6881175895535074</v>
      </c>
      <c r="I100" s="112">
        <f t="shared" si="1"/>
        <v>6.7717605489861379</v>
      </c>
      <c r="J100" s="112">
        <f t="shared" si="1"/>
        <v>6.788522332523228</v>
      </c>
      <c r="K100" s="112">
        <f>J100</f>
        <v>6.788522332523228</v>
      </c>
      <c r="L100" s="112">
        <f t="shared" ref="L100:BB100" si="2">K100</f>
        <v>6.788522332523228</v>
      </c>
      <c r="M100" s="112">
        <f t="shared" si="2"/>
        <v>6.788522332523228</v>
      </c>
      <c r="N100" s="112">
        <f t="shared" si="2"/>
        <v>6.788522332523228</v>
      </c>
      <c r="O100" s="112">
        <f t="shared" si="2"/>
        <v>6.788522332523228</v>
      </c>
      <c r="P100" s="112">
        <f t="shared" si="2"/>
        <v>6.788522332523228</v>
      </c>
      <c r="Q100" s="112">
        <f t="shared" si="2"/>
        <v>6.788522332523228</v>
      </c>
      <c r="R100" s="112">
        <f t="shared" si="2"/>
        <v>6.788522332523228</v>
      </c>
      <c r="S100" s="112">
        <f t="shared" si="2"/>
        <v>6.788522332523228</v>
      </c>
      <c r="T100" s="112">
        <f t="shared" si="2"/>
        <v>6.788522332523228</v>
      </c>
      <c r="U100" s="112">
        <f t="shared" si="2"/>
        <v>6.788522332523228</v>
      </c>
      <c r="V100" s="112">
        <f t="shared" si="2"/>
        <v>6.788522332523228</v>
      </c>
      <c r="W100" s="112">
        <f t="shared" si="2"/>
        <v>6.788522332523228</v>
      </c>
      <c r="X100" s="112">
        <f t="shared" si="2"/>
        <v>6.788522332523228</v>
      </c>
      <c r="Y100" s="112">
        <f t="shared" si="2"/>
        <v>6.788522332523228</v>
      </c>
      <c r="Z100" s="112">
        <f t="shared" si="2"/>
        <v>6.788522332523228</v>
      </c>
      <c r="AA100" s="112">
        <f t="shared" si="2"/>
        <v>6.788522332523228</v>
      </c>
      <c r="AB100" s="112">
        <f t="shared" si="2"/>
        <v>6.788522332523228</v>
      </c>
      <c r="AC100" s="112">
        <f t="shared" si="2"/>
        <v>6.788522332523228</v>
      </c>
      <c r="AD100" s="112">
        <f t="shared" si="2"/>
        <v>6.788522332523228</v>
      </c>
      <c r="AE100" s="112">
        <f t="shared" si="2"/>
        <v>6.788522332523228</v>
      </c>
      <c r="AF100" s="112">
        <f t="shared" si="2"/>
        <v>6.788522332523228</v>
      </c>
      <c r="AG100" s="112">
        <f t="shared" si="2"/>
        <v>6.788522332523228</v>
      </c>
      <c r="AH100" s="112">
        <f t="shared" si="2"/>
        <v>6.788522332523228</v>
      </c>
      <c r="AI100" s="112">
        <f t="shared" si="2"/>
        <v>6.788522332523228</v>
      </c>
      <c r="AJ100" s="112">
        <f t="shared" si="2"/>
        <v>6.788522332523228</v>
      </c>
      <c r="AK100" s="112">
        <f t="shared" si="2"/>
        <v>6.788522332523228</v>
      </c>
      <c r="AL100" s="112">
        <f t="shared" si="2"/>
        <v>6.788522332523228</v>
      </c>
      <c r="AM100" s="112">
        <f t="shared" si="2"/>
        <v>6.788522332523228</v>
      </c>
      <c r="AN100" s="112">
        <f t="shared" si="2"/>
        <v>6.788522332523228</v>
      </c>
      <c r="AO100" s="112">
        <f t="shared" si="2"/>
        <v>6.788522332523228</v>
      </c>
      <c r="AP100" s="112">
        <f t="shared" si="2"/>
        <v>6.788522332523228</v>
      </c>
      <c r="AQ100" s="112">
        <f t="shared" si="2"/>
        <v>6.788522332523228</v>
      </c>
      <c r="AR100" s="112">
        <f t="shared" si="2"/>
        <v>6.788522332523228</v>
      </c>
      <c r="AS100" s="112">
        <f t="shared" si="2"/>
        <v>6.788522332523228</v>
      </c>
      <c r="AT100" s="112">
        <f t="shared" si="2"/>
        <v>6.788522332523228</v>
      </c>
      <c r="AU100" s="112">
        <f t="shared" si="2"/>
        <v>6.788522332523228</v>
      </c>
      <c r="AV100" s="112">
        <f t="shared" si="2"/>
        <v>6.788522332523228</v>
      </c>
      <c r="AW100" s="112">
        <f t="shared" si="2"/>
        <v>6.788522332523228</v>
      </c>
      <c r="AX100" s="112">
        <f t="shared" si="2"/>
        <v>6.788522332523228</v>
      </c>
      <c r="AY100" s="112">
        <f t="shared" si="2"/>
        <v>6.788522332523228</v>
      </c>
      <c r="AZ100" s="112">
        <f t="shared" si="2"/>
        <v>6.788522332523228</v>
      </c>
      <c r="BA100" s="112">
        <f t="shared" si="2"/>
        <v>6.788522332523228</v>
      </c>
      <c r="BB100" s="112">
        <f t="shared" si="2"/>
        <v>6.788522332523228</v>
      </c>
      <c r="BC100" s="112"/>
    </row>
    <row r="101" spans="1:115" ht="14.45">
      <c r="B101" s="368"/>
      <c r="C101" s="99" t="s">
        <v>188</v>
      </c>
      <c r="D101" s="366"/>
      <c r="E101" s="340"/>
      <c r="F101" s="112">
        <f t="shared" si="1"/>
        <v>0.21574666956609279</v>
      </c>
      <c r="G101" s="112">
        <f t="shared" si="1"/>
        <v>0.20714542716658113</v>
      </c>
      <c r="H101" s="112">
        <f t="shared" si="1"/>
        <v>0.24654161169844208</v>
      </c>
      <c r="I101" s="112">
        <f t="shared" si="1"/>
        <v>0.24275124379283416</v>
      </c>
      <c r="J101" s="112">
        <f t="shared" si="1"/>
        <v>0.247536244271443</v>
      </c>
      <c r="K101" s="112">
        <f t="shared" ref="K101:BB101" si="3">K69+K85-K53</f>
        <v>0.25239266963524454</v>
      </c>
      <c r="L101" s="112">
        <f t="shared" si="3"/>
        <v>0.25732146988189508</v>
      </c>
      <c r="M101" s="112">
        <f t="shared" si="3"/>
        <v>0.26232360686651518</v>
      </c>
      <c r="N101" s="112">
        <f t="shared" si="3"/>
        <v>0.26740005444383935</v>
      </c>
      <c r="O101" s="112">
        <f t="shared" si="3"/>
        <v>0.27255179861202339</v>
      </c>
      <c r="P101" s="112">
        <f t="shared" si="3"/>
        <v>0.2777798376581268</v>
      </c>
      <c r="Q101" s="112">
        <f t="shared" si="3"/>
        <v>0.28308518230529101</v>
      </c>
      <c r="R101" s="112">
        <f t="shared" si="3"/>
        <v>0.28846885586163251</v>
      </c>
      <c r="S101" s="112">
        <f t="shared" si="3"/>
        <v>0.29393189437087064</v>
      </c>
      <c r="T101" s="112">
        <f t="shared" si="3"/>
        <v>0.30408667150824387</v>
      </c>
      <c r="U101" s="112">
        <f t="shared" si="3"/>
        <v>0.31255787186128348</v>
      </c>
      <c r="V101" s="112">
        <f t="shared" si="3"/>
        <v>0.31964585329192724</v>
      </c>
      <c r="W101" s="112">
        <f t="shared" si="3"/>
        <v>0.33194322670821597</v>
      </c>
      <c r="X101" s="112">
        <f t="shared" si="3"/>
        <v>0.34343124820813192</v>
      </c>
      <c r="Y101" s="112">
        <f t="shared" si="3"/>
        <v>0.35443068908786995</v>
      </c>
      <c r="Z101" s="112">
        <f t="shared" si="3"/>
        <v>0.36528050688102182</v>
      </c>
      <c r="AA101" s="112">
        <f t="shared" si="3"/>
        <v>0.37447088475431933</v>
      </c>
      <c r="AB101" s="112">
        <f t="shared" si="3"/>
        <v>0.38549471485313841</v>
      </c>
      <c r="AC101" s="112">
        <f t="shared" si="3"/>
        <v>0.39568385468919076</v>
      </c>
      <c r="AD101" s="112">
        <f t="shared" si="3"/>
        <v>0.40833585397942407</v>
      </c>
      <c r="AE101" s="112">
        <f t="shared" si="3"/>
        <v>0.41933119250055251</v>
      </c>
      <c r="AF101" s="112">
        <f t="shared" si="3"/>
        <v>0.43020876376521072</v>
      </c>
      <c r="AG101" s="112">
        <f t="shared" si="3"/>
        <v>0.44144490596332459</v>
      </c>
      <c r="AH101" s="112">
        <f t="shared" si="3"/>
        <v>0.4528630619771794</v>
      </c>
      <c r="AI101" s="112">
        <f t="shared" si="3"/>
        <v>0.46553606333557107</v>
      </c>
      <c r="AJ101" s="112">
        <f t="shared" si="3"/>
        <v>0.47757688581666019</v>
      </c>
      <c r="AK101" s="112">
        <f t="shared" si="3"/>
        <v>0.48978546497452563</v>
      </c>
      <c r="AL101" s="112">
        <f t="shared" si="3"/>
        <v>0.50234954820436784</v>
      </c>
      <c r="AM101" s="112">
        <f t="shared" si="3"/>
        <v>0.51510599144465663</v>
      </c>
      <c r="AN101" s="112">
        <f t="shared" si="3"/>
        <v>0.5282476862867368</v>
      </c>
      <c r="AO101" s="112">
        <f t="shared" si="3"/>
        <v>0.54124159164049468</v>
      </c>
      <c r="AP101" s="112">
        <f t="shared" si="3"/>
        <v>0.55446719212146289</v>
      </c>
      <c r="AQ101" s="112">
        <f t="shared" si="3"/>
        <v>0.56791831960936778</v>
      </c>
      <c r="AR101" s="112">
        <f t="shared" si="3"/>
        <v>0.58154575672358733</v>
      </c>
      <c r="AS101" s="112">
        <f t="shared" si="3"/>
        <v>0.59530362842464624</v>
      </c>
      <c r="AT101" s="112">
        <f t="shared" si="3"/>
        <v>0.60922418838219139</v>
      </c>
      <c r="AU101" s="112">
        <f t="shared" si="3"/>
        <v>0.62332162797470603</v>
      </c>
      <c r="AV101" s="112">
        <f t="shared" si="3"/>
        <v>0.6375984248911224</v>
      </c>
      <c r="AW101" s="112">
        <f t="shared" si="3"/>
        <v>0.6520257871786399</v>
      </c>
      <c r="AX101" s="112">
        <f t="shared" si="3"/>
        <v>0.66659985425042523</v>
      </c>
      <c r="AY101" s="112">
        <f t="shared" si="3"/>
        <v>0.68130549673435548</v>
      </c>
      <c r="AZ101" s="112">
        <f t="shared" si="3"/>
        <v>0.69616239777472089</v>
      </c>
      <c r="BA101" s="112">
        <f t="shared" si="3"/>
        <v>0.71116390562668286</v>
      </c>
      <c r="BB101" s="112">
        <f t="shared" si="3"/>
        <v>0.72630254728749732</v>
      </c>
      <c r="BC101" s="112"/>
    </row>
    <row r="102" spans="1:115" ht="14.45">
      <c r="B102" s="368"/>
      <c r="C102" s="99" t="s">
        <v>189</v>
      </c>
      <c r="D102" s="366"/>
      <c r="E102" s="340"/>
      <c r="F102" s="112">
        <f t="shared" si="1"/>
        <v>4.0429703043300784E-3</v>
      </c>
      <c r="G102" s="112">
        <f t="shared" si="1"/>
        <v>3.8817878968727161E-3</v>
      </c>
      <c r="H102" s="112">
        <f t="shared" si="1"/>
        <v>4.6200500655845609E-3</v>
      </c>
      <c r="I102" s="112">
        <f t="shared" si="1"/>
        <v>4.5490207193810781E-3</v>
      </c>
      <c r="J102" s="112">
        <f t="shared" si="1"/>
        <v>5.4050994724527575E-3</v>
      </c>
      <c r="K102" s="112">
        <f t="shared" ref="K102:BB102" si="4">K70+K86-K54</f>
        <v>5.7640392012240395E-3</v>
      </c>
      <c r="L102" s="112">
        <f t="shared" si="4"/>
        <v>6.160176650023344E-3</v>
      </c>
      <c r="M102" s="112">
        <f t="shared" si="4"/>
        <v>6.5156807516195299E-3</v>
      </c>
      <c r="N102" s="112">
        <f t="shared" si="4"/>
        <v>6.9676075790090046E-3</v>
      </c>
      <c r="O102" s="112">
        <f t="shared" si="4"/>
        <v>6.5433814933307452E-3</v>
      </c>
      <c r="P102" s="112">
        <f t="shared" si="4"/>
        <v>6.8551445805775171E-3</v>
      </c>
      <c r="Q102" s="112">
        <f t="shared" si="4"/>
        <v>7.2689337727422226E-3</v>
      </c>
      <c r="R102" s="112">
        <f t="shared" si="4"/>
        <v>7.5525296511877449E-3</v>
      </c>
      <c r="S102" s="112">
        <f t="shared" si="4"/>
        <v>7.827594329532353E-3</v>
      </c>
      <c r="T102" s="112">
        <f t="shared" si="4"/>
        <v>8.0980225391293487E-3</v>
      </c>
      <c r="U102" s="112">
        <f t="shared" si="4"/>
        <v>8.3236160222377939E-3</v>
      </c>
      <c r="V102" s="112">
        <f t="shared" si="4"/>
        <v>8.5123735008131862E-3</v>
      </c>
      <c r="W102" s="112">
        <f t="shared" si="4"/>
        <v>8.8398604196027117E-3</v>
      </c>
      <c r="X102" s="112">
        <f t="shared" si="4"/>
        <v>9.1457937792428917E-3</v>
      </c>
      <c r="Y102" s="112">
        <f t="shared" si="4"/>
        <v>9.4387159244988666E-3</v>
      </c>
      <c r="Z102" s="112">
        <f t="shared" si="4"/>
        <v>9.7276535112684609E-3</v>
      </c>
      <c r="AA102" s="112">
        <f t="shared" si="4"/>
        <v>9.9723991516871835E-3</v>
      </c>
      <c r="AB102" s="112">
        <f t="shared" si="4"/>
        <v>1.0265970797445262E-2</v>
      </c>
      <c r="AC102" s="112">
        <f t="shared" si="4"/>
        <v>1.0537314107684534E-2</v>
      </c>
      <c r="AD102" s="112">
        <f t="shared" si="4"/>
        <v>1.0874244940296124E-2</v>
      </c>
      <c r="AE102" s="112">
        <f t="shared" si="4"/>
        <v>1.116705783711866E-2</v>
      </c>
      <c r="AF102" s="112">
        <f t="shared" si="4"/>
        <v>1.1456734516584077E-2</v>
      </c>
      <c r="AG102" s="112">
        <f t="shared" si="4"/>
        <v>1.175596016932931E-2</v>
      </c>
      <c r="AH102" s="112">
        <f t="shared" si="4"/>
        <v>1.206003296639363E-2</v>
      </c>
      <c r="AI102" s="112">
        <f t="shared" si="4"/>
        <v>1.239752309751202E-2</v>
      </c>
      <c r="AJ102" s="112">
        <f t="shared" si="4"/>
        <v>1.2718177900821498E-2</v>
      </c>
      <c r="AK102" s="112">
        <f t="shared" si="4"/>
        <v>1.3043300171721395E-2</v>
      </c>
      <c r="AL102" s="112">
        <f t="shared" si="4"/>
        <v>1.3377889743418525E-2</v>
      </c>
      <c r="AM102" s="112">
        <f t="shared" si="4"/>
        <v>1.3717601985216599E-2</v>
      </c>
      <c r="AN102" s="112">
        <f t="shared" si="4"/>
        <v>1.4067573723555826E-2</v>
      </c>
      <c r="AO102" s="112">
        <f t="shared" si="4"/>
        <v>1.4413609733303134E-2</v>
      </c>
      <c r="AP102" s="112">
        <f t="shared" si="4"/>
        <v>1.4765815932467286E-2</v>
      </c>
      <c r="AQ102" s="112">
        <f t="shared" si="4"/>
        <v>1.5124028060060635E-2</v>
      </c>
      <c r="AR102" s="112">
        <f t="shared" si="4"/>
        <v>1.5486935425760573E-2</v>
      </c>
      <c r="AS102" s="112">
        <f t="shared" si="4"/>
        <v>1.5853316347926749E-2</v>
      </c>
      <c r="AT102" s="112">
        <f t="shared" si="4"/>
        <v>1.6224029762409387E-2</v>
      </c>
      <c r="AU102" s="112">
        <f t="shared" si="4"/>
        <v>1.6599453594693669E-2</v>
      </c>
      <c r="AV102" s="112">
        <f t="shared" si="4"/>
        <v>1.6979653827220442E-2</v>
      </c>
      <c r="AW102" s="112">
        <f t="shared" si="4"/>
        <v>1.7363863711872818E-2</v>
      </c>
      <c r="AX102" s="112">
        <f t="shared" si="4"/>
        <v>1.7751980438754478E-2</v>
      </c>
      <c r="AY102" s="112">
        <f t="shared" si="4"/>
        <v>1.8143601103009721E-2</v>
      </c>
      <c r="AZ102" s="112">
        <f t="shared" si="4"/>
        <v>1.8539249879359398E-2</v>
      </c>
      <c r="BA102" s="112">
        <f t="shared" si="4"/>
        <v>1.893874962758435E-2</v>
      </c>
      <c r="BB102" s="112">
        <f t="shared" si="4"/>
        <v>1.9341901336842104E-2</v>
      </c>
      <c r="BC102" s="112"/>
    </row>
    <row r="103" spans="1:115" ht="14.45">
      <c r="B103" s="368"/>
      <c r="C103" s="99" t="s">
        <v>190</v>
      </c>
      <c r="D103" s="366"/>
      <c r="E103" s="340"/>
      <c r="F103" s="112">
        <f t="shared" si="1"/>
        <v>2.1608848507826295E-2</v>
      </c>
      <c r="G103" s="112">
        <f t="shared" si="1"/>
        <v>2.0595187846154772E-2</v>
      </c>
      <c r="H103" s="112">
        <f t="shared" si="1"/>
        <v>2.4334508437494407E-2</v>
      </c>
      <c r="I103" s="112">
        <f t="shared" si="1"/>
        <v>2.3788881077962287E-2</v>
      </c>
      <c r="J103" s="112">
        <f t="shared" si="1"/>
        <v>2.8065804103748704E-2</v>
      </c>
      <c r="K103" s="112">
        <v>2.4470882460214227E-2</v>
      </c>
      <c r="L103" s="112">
        <v>2.4470882460214227E-2</v>
      </c>
      <c r="M103" s="112">
        <v>2.4470882460214227E-2</v>
      </c>
      <c r="N103" s="112">
        <v>2.4470882460214227E-2</v>
      </c>
      <c r="O103" s="112">
        <v>2.4470882460214227E-2</v>
      </c>
      <c r="P103" s="112">
        <v>2.4470882460214227E-2</v>
      </c>
      <c r="Q103" s="112">
        <v>2.4470882460214227E-2</v>
      </c>
      <c r="R103" s="112">
        <v>2.4470882460214227E-2</v>
      </c>
      <c r="S103" s="112">
        <v>2.4470882460214227E-2</v>
      </c>
      <c r="T103" s="112">
        <v>2.4470882460214227E-2</v>
      </c>
      <c r="U103" s="112">
        <v>2.4470882460214227E-2</v>
      </c>
      <c r="V103" s="112">
        <v>2.4470882460214227E-2</v>
      </c>
      <c r="W103" s="112">
        <v>2.4470882460214227E-2</v>
      </c>
      <c r="X103" s="112">
        <v>2.4470882460214227E-2</v>
      </c>
      <c r="Y103" s="112">
        <v>2.4470882460214227E-2</v>
      </c>
      <c r="Z103" s="112">
        <v>2.4470882460214227E-2</v>
      </c>
      <c r="AA103" s="112">
        <v>2.4470882460214227E-2</v>
      </c>
      <c r="AB103" s="112">
        <v>2.4470882460214227E-2</v>
      </c>
      <c r="AC103" s="112">
        <v>2.4470882460214227E-2</v>
      </c>
      <c r="AD103" s="112">
        <v>2.4470882460214199E-2</v>
      </c>
      <c r="AE103" s="112">
        <v>2.4470882460214199E-2</v>
      </c>
      <c r="AF103" s="112">
        <v>2.4470882460214199E-2</v>
      </c>
      <c r="AG103" s="112">
        <v>2.4470882460214199E-2</v>
      </c>
      <c r="AH103" s="112">
        <v>2.4470882460214199E-2</v>
      </c>
      <c r="AI103" s="112">
        <v>2.4470882460214199E-2</v>
      </c>
      <c r="AJ103" s="112">
        <v>2.4470882460214199E-2</v>
      </c>
      <c r="AK103" s="112">
        <v>2.4470882460214199E-2</v>
      </c>
      <c r="AL103" s="112">
        <v>2.4470882460214199E-2</v>
      </c>
      <c r="AM103" s="112">
        <v>2.4470882460214199E-2</v>
      </c>
      <c r="AN103" s="112">
        <v>2.4470882460214199E-2</v>
      </c>
      <c r="AO103" s="112">
        <v>2.4470882460214199E-2</v>
      </c>
      <c r="AP103" s="112">
        <v>2.4470882460214199E-2</v>
      </c>
      <c r="AQ103" s="112">
        <v>2.4470882460214227E-2</v>
      </c>
      <c r="AR103" s="112">
        <v>2.4470882460214227E-2</v>
      </c>
      <c r="AS103" s="112">
        <v>2.4470882460214227E-2</v>
      </c>
      <c r="AT103" s="112">
        <v>2.4470882460214227E-2</v>
      </c>
      <c r="AU103" s="112">
        <v>2.4470882460214227E-2</v>
      </c>
      <c r="AV103" s="112">
        <v>2.4470882460214227E-2</v>
      </c>
      <c r="AW103" s="112">
        <v>2.4470882460214227E-2</v>
      </c>
      <c r="AX103" s="112">
        <v>2.4470882460214227E-2</v>
      </c>
      <c r="AY103" s="112">
        <v>2.4470882460214227E-2</v>
      </c>
      <c r="AZ103" s="112">
        <v>2.4470882460214227E-2</v>
      </c>
      <c r="BA103" s="112">
        <v>2.4470882460214227E-2</v>
      </c>
      <c r="BB103" s="112">
        <v>2.4470882460214227E-2</v>
      </c>
      <c r="BC103" s="112"/>
    </row>
    <row r="104" spans="1:115" ht="14.45">
      <c r="B104" s="368"/>
      <c r="C104" s="99" t="s">
        <v>191</v>
      </c>
      <c r="D104" s="366"/>
      <c r="E104" s="340"/>
      <c r="F104" s="112">
        <f t="shared" si="1"/>
        <v>4.6297008944216067E-3</v>
      </c>
      <c r="G104" s="112">
        <f t="shared" si="1"/>
        <v>4.4451271083687516E-3</v>
      </c>
      <c r="H104" s="112">
        <f t="shared" si="1"/>
        <v>5.2905285744997421E-3</v>
      </c>
      <c r="I104" s="112">
        <f t="shared" si="1"/>
        <v>5.209191190621798E-3</v>
      </c>
      <c r="J104" s="112">
        <f t="shared" si="1"/>
        <v>6.1895072133606455E-3</v>
      </c>
      <c r="K104" s="112">
        <f t="shared" ref="K104:BB104" si="5">K72+K88-K56</f>
        <v>6.6005375841635683E-3</v>
      </c>
      <c r="L104" s="112">
        <f t="shared" si="5"/>
        <v>7.0541639437382564E-3</v>
      </c>
      <c r="M104" s="112">
        <f t="shared" si="5"/>
        <v>7.4612600966257325E-3</v>
      </c>
      <c r="N104" s="112">
        <f t="shared" si="5"/>
        <v>7.9787721928030741E-3</v>
      </c>
      <c r="O104" s="112">
        <f t="shared" si="5"/>
        <v>7.4929808709631729E-3</v>
      </c>
      <c r="P104" s="112">
        <f t="shared" si="5"/>
        <v>7.8499881540317062E-3</v>
      </c>
      <c r="Q104" s="112">
        <f t="shared" si="5"/>
        <v>8.323827942321671E-3</v>
      </c>
      <c r="R104" s="112">
        <f t="shared" si="5"/>
        <v>8.6485802885576391E-3</v>
      </c>
      <c r="S104" s="112">
        <f t="shared" si="5"/>
        <v>8.963563355830928E-3</v>
      </c>
      <c r="T104" s="112">
        <f t="shared" si="5"/>
        <v>9.2732370931098984E-3</v>
      </c>
      <c r="U104" s="112">
        <f t="shared" si="5"/>
        <v>9.5315695249365007E-3</v>
      </c>
      <c r="V104" s="112">
        <f t="shared" si="5"/>
        <v>9.7477201769597954E-3</v>
      </c>
      <c r="W104" s="112">
        <f t="shared" si="5"/>
        <v>1.0122733191328948E-2</v>
      </c>
      <c r="X104" s="112">
        <f t="shared" si="5"/>
        <v>1.0473064715466052E-2</v>
      </c>
      <c r="Y104" s="112">
        <f t="shared" si="5"/>
        <v>1.0808496790353228E-2</v>
      </c>
      <c r="Z104" s="112">
        <f t="shared" si="5"/>
        <v>1.1139366053098954E-2</v>
      </c>
      <c r="AA104" s="112">
        <f t="shared" si="5"/>
        <v>1.141963007312885E-2</v>
      </c>
      <c r="AB104" s="112">
        <f t="shared" si="5"/>
        <v>1.1755805906398464E-2</v>
      </c>
      <c r="AC104" s="112">
        <f t="shared" si="5"/>
        <v>1.2066527547061945E-2</v>
      </c>
      <c r="AD104" s="112">
        <f t="shared" si="5"/>
        <v>1.2452355010456273E-2</v>
      </c>
      <c r="AE104" s="112">
        <f t="shared" si="5"/>
        <v>1.2787661982379461E-2</v>
      </c>
      <c r="AF104" s="112">
        <f t="shared" si="5"/>
        <v>1.3119377597647031E-2</v>
      </c>
      <c r="AG104" s="112">
        <f t="shared" si="5"/>
        <v>1.3462027968011547E-2</v>
      </c>
      <c r="AH104" s="112">
        <f t="shared" si="5"/>
        <v>1.3810228917949807E-2</v>
      </c>
      <c r="AI104" s="112">
        <f t="shared" si="5"/>
        <v>1.4196696847289303E-2</v>
      </c>
      <c r="AJ104" s="112">
        <f t="shared" si="5"/>
        <v>1.4563886244671309E-2</v>
      </c>
      <c r="AK104" s="112">
        <f t="shared" si="5"/>
        <v>1.4936191444829383E-2</v>
      </c>
      <c r="AL104" s="112">
        <f t="shared" si="5"/>
        <v>1.5319337874990957E-2</v>
      </c>
      <c r="AM104" s="112">
        <f t="shared" si="5"/>
        <v>1.5708350395811976E-2</v>
      </c>
      <c r="AN104" s="112">
        <f t="shared" si="5"/>
        <v>1.6109111308716173E-2</v>
      </c>
      <c r="AO104" s="112">
        <f t="shared" si="5"/>
        <v>1.6505365325748755E-2</v>
      </c>
      <c r="AP104" s="112">
        <f t="shared" si="5"/>
        <v>1.6908684972579913E-2</v>
      </c>
      <c r="AQ104" s="112">
        <f t="shared" si="5"/>
        <v>1.7318882150068937E-2</v>
      </c>
      <c r="AR104" s="112">
        <f t="shared" si="5"/>
        <v>1.7734455955737083E-2</v>
      </c>
      <c r="AS104" s="112">
        <f t="shared" si="5"/>
        <v>1.8154007413048845E-2</v>
      </c>
      <c r="AT104" s="112">
        <f t="shared" si="5"/>
        <v>1.8578520109758578E-2</v>
      </c>
      <c r="AU104" s="112">
        <f t="shared" si="5"/>
        <v>1.900842681727255E-2</v>
      </c>
      <c r="AV104" s="112">
        <f t="shared" si="5"/>
        <v>1.9443803093645684E-2</v>
      </c>
      <c r="AW104" s="112">
        <f t="shared" si="5"/>
        <v>1.988377091748017E-2</v>
      </c>
      <c r="AX104" s="112">
        <f t="shared" si="5"/>
        <v>2.0328212558731629E-2</v>
      </c>
      <c r="AY104" s="112">
        <f t="shared" si="5"/>
        <v>2.0776666641522112E-2</v>
      </c>
      <c r="AZ104" s="112">
        <f t="shared" si="5"/>
        <v>2.1229733410718765E-2</v>
      </c>
      <c r="BA104" s="112">
        <f t="shared" si="5"/>
        <v>2.1687210018870751E-2</v>
      </c>
      <c r="BB104" s="112">
        <f t="shared" si="5"/>
        <v>2.2148868573953706E-2</v>
      </c>
      <c r="BC104" s="112"/>
    </row>
    <row r="105" spans="1:115" ht="14.45">
      <c r="B105" s="368"/>
      <c r="C105" s="99" t="s">
        <v>192</v>
      </c>
      <c r="D105" s="366"/>
      <c r="E105" s="340"/>
      <c r="F105" s="112">
        <f t="shared" si="1"/>
        <v>0.11255549606388549</v>
      </c>
      <c r="G105" s="112">
        <f t="shared" si="1"/>
        <v>0.10806820962284824</v>
      </c>
      <c r="H105" s="112">
        <f t="shared" si="1"/>
        <v>0.12862128282637064</v>
      </c>
      <c r="I105" s="112">
        <f t="shared" si="1"/>
        <v>0.12664383983390959</v>
      </c>
      <c r="J105" s="112">
        <f t="shared" si="1"/>
        <v>0.15047690351447507</v>
      </c>
      <c r="K105" s="112">
        <f t="shared" ref="K105:BB105" si="6">K73+K89-K57</f>
        <v>0.16046971478633054</v>
      </c>
      <c r="L105" s="112">
        <f t="shared" si="6"/>
        <v>0.17149810324897441</v>
      </c>
      <c r="M105" s="112">
        <f t="shared" si="6"/>
        <v>0.18139526733772682</v>
      </c>
      <c r="N105" s="112">
        <f t="shared" si="6"/>
        <v>0.19397682109955383</v>
      </c>
      <c r="O105" s="112">
        <f t="shared" si="6"/>
        <v>0.18216645052482683</v>
      </c>
      <c r="P105" s="112">
        <f t="shared" si="6"/>
        <v>0.19084587339911474</v>
      </c>
      <c r="Q105" s="112">
        <f t="shared" si="6"/>
        <v>0.20236568291641177</v>
      </c>
      <c r="R105" s="112">
        <f t="shared" si="6"/>
        <v>0.21026093625179332</v>
      </c>
      <c r="S105" s="112">
        <f t="shared" si="6"/>
        <v>0.21791868265858083</v>
      </c>
      <c r="T105" s="112">
        <f t="shared" si="6"/>
        <v>0.22544735068967148</v>
      </c>
      <c r="U105" s="112">
        <f t="shared" si="6"/>
        <v>0.2317278287760054</v>
      </c>
      <c r="V105" s="112">
        <f t="shared" si="6"/>
        <v>0.23698279975960901</v>
      </c>
      <c r="W105" s="112">
        <f t="shared" si="6"/>
        <v>0.24609997100356029</v>
      </c>
      <c r="X105" s="112">
        <f t="shared" si="6"/>
        <v>0.25461709541080868</v>
      </c>
      <c r="Y105" s="112">
        <f t="shared" si="6"/>
        <v>0.26277199017520392</v>
      </c>
      <c r="Z105" s="112">
        <f t="shared" si="6"/>
        <v>0.27081595561702798</v>
      </c>
      <c r="AA105" s="112">
        <f t="shared" si="6"/>
        <v>0.27762962598638463</v>
      </c>
      <c r="AB105" s="112">
        <f t="shared" si="6"/>
        <v>0.28580260271668578</v>
      </c>
      <c r="AC105" s="112">
        <f t="shared" si="6"/>
        <v>0.29335674696921554</v>
      </c>
      <c r="AD105" s="112">
        <f t="shared" si="6"/>
        <v>0.30273683491178627</v>
      </c>
      <c r="AE105" s="112">
        <f t="shared" si="6"/>
        <v>0.31088868822133353</v>
      </c>
      <c r="AF105" s="112">
        <f t="shared" si="6"/>
        <v>0.31895322985807262</v>
      </c>
      <c r="AG105" s="112">
        <f t="shared" si="6"/>
        <v>0.32728361302801812</v>
      </c>
      <c r="AH105" s="112">
        <f t="shared" si="6"/>
        <v>0.33574893974002951</v>
      </c>
      <c r="AI105" s="112">
        <f t="shared" si="6"/>
        <v>0.3451445984427437</v>
      </c>
      <c r="AJ105" s="112">
        <f t="shared" si="6"/>
        <v>0.35407156493891456</v>
      </c>
      <c r="AK105" s="112">
        <f t="shared" si="6"/>
        <v>0.36312290485188825</v>
      </c>
      <c r="AL105" s="112">
        <f t="shared" si="6"/>
        <v>0.37243781255226072</v>
      </c>
      <c r="AM105" s="112">
        <f t="shared" si="6"/>
        <v>0.38189533437813239</v>
      </c>
      <c r="AN105" s="112">
        <f t="shared" si="6"/>
        <v>0.39163847856470291</v>
      </c>
      <c r="AO105" s="112">
        <f t="shared" si="6"/>
        <v>0.40127205284333645</v>
      </c>
      <c r="AP105" s="112">
        <f t="shared" si="6"/>
        <v>0.41107740397867243</v>
      </c>
      <c r="AQ105" s="112">
        <f t="shared" si="6"/>
        <v>0.42104995897720787</v>
      </c>
      <c r="AR105" s="112">
        <f t="shared" si="6"/>
        <v>0.43115322847880488</v>
      </c>
      <c r="AS105" s="112">
        <f t="shared" si="6"/>
        <v>0.44135320110748832</v>
      </c>
      <c r="AT105" s="112">
        <f t="shared" si="6"/>
        <v>0.45167378946797054</v>
      </c>
      <c r="AU105" s="112">
        <f t="shared" si="6"/>
        <v>0.46212551493122866</v>
      </c>
      <c r="AV105" s="112">
        <f t="shared" si="6"/>
        <v>0.47271021443540562</v>
      </c>
      <c r="AW105" s="112">
        <f t="shared" si="6"/>
        <v>0.48340654186412202</v>
      </c>
      <c r="AX105" s="112">
        <f t="shared" si="6"/>
        <v>0.4942116350101351</v>
      </c>
      <c r="AY105" s="112">
        <f t="shared" si="6"/>
        <v>0.50511427708171297</v>
      </c>
      <c r="AZ105" s="112">
        <f t="shared" si="6"/>
        <v>0.51612906099971845</v>
      </c>
      <c r="BA105" s="112">
        <f t="shared" si="6"/>
        <v>0.52725105521538218</v>
      </c>
      <c r="BB105" s="112">
        <f t="shared" si="6"/>
        <v>0.53847471930609281</v>
      </c>
      <c r="BC105" s="112"/>
    </row>
    <row r="106" spans="1:115" ht="14.45">
      <c r="B106" s="368"/>
      <c r="C106" s="99" t="s">
        <v>193</v>
      </c>
      <c r="D106" s="366"/>
      <c r="E106" s="340"/>
      <c r="F106" s="112">
        <f t="shared" si="1"/>
        <v>8.962048229359254E-6</v>
      </c>
      <c r="G106" s="112">
        <f t="shared" si="1"/>
        <v>8.6047553479774719E-6</v>
      </c>
      <c r="H106" s="112">
        <f t="shared" si="1"/>
        <v>1.0241260358867521E-5</v>
      </c>
      <c r="I106" s="112">
        <f t="shared" si="1"/>
        <v>1.0083809678190087E-5</v>
      </c>
      <c r="J106" s="112">
        <f t="shared" si="1"/>
        <v>1.1981478593769967E-5</v>
      </c>
      <c r="K106" s="112">
        <f t="shared" ref="K106:BB106" si="7">K74+K90-K58</f>
        <v>1.2777139931488546E-5</v>
      </c>
      <c r="L106" s="112">
        <f t="shared" si="7"/>
        <v>1.3655257417977129E-5</v>
      </c>
      <c r="M106" s="112">
        <f t="shared" si="7"/>
        <v>1.4443303004367525E-5</v>
      </c>
      <c r="N106" s="112">
        <f t="shared" si="7"/>
        <v>1.5445088750572211E-5</v>
      </c>
      <c r="O106" s="112">
        <f t="shared" si="7"/>
        <v>1.4504707210812734E-5</v>
      </c>
      <c r="P106" s="112">
        <f t="shared" si="7"/>
        <v>1.5195792134450881E-5</v>
      </c>
      <c r="Q106" s="112">
        <f t="shared" si="7"/>
        <v>1.6113038222794612E-5</v>
      </c>
      <c r="R106" s="112">
        <f t="shared" si="7"/>
        <v>1.6741684922862154E-5</v>
      </c>
      <c r="S106" s="112">
        <f t="shared" si="7"/>
        <v>1.7351420520200778E-5</v>
      </c>
      <c r="T106" s="112">
        <f t="shared" si="7"/>
        <v>1.7950878461896191E-5</v>
      </c>
      <c r="U106" s="112">
        <f t="shared" si="7"/>
        <v>1.8450951310235164E-5</v>
      </c>
      <c r="V106" s="112">
        <f t="shared" si="7"/>
        <v>1.8869369824175974E-5</v>
      </c>
      <c r="W106" s="112">
        <f t="shared" si="7"/>
        <v>1.9595309749466383E-5</v>
      </c>
      <c r="X106" s="112">
        <f t="shared" si="7"/>
        <v>2.0273471921759822E-5</v>
      </c>
      <c r="Y106" s="112">
        <f t="shared" si="7"/>
        <v>2.0922792148131419E-5</v>
      </c>
      <c r="Z106" s="112">
        <f t="shared" si="7"/>
        <v>2.1563279807693125E-5</v>
      </c>
      <c r="AA106" s="112">
        <f t="shared" si="7"/>
        <v>2.2105807223983531E-5</v>
      </c>
      <c r="AB106" s="112">
        <f t="shared" si="7"/>
        <v>2.2756567197461386E-5</v>
      </c>
      <c r="AC106" s="112">
        <f t="shared" si="7"/>
        <v>2.3358053641849008E-5</v>
      </c>
      <c r="AD106" s="112">
        <f t="shared" si="7"/>
        <v>2.4104927881463123E-5</v>
      </c>
      <c r="AE106" s="112">
        <f t="shared" si="7"/>
        <v>2.4754005936940271E-5</v>
      </c>
      <c r="AF106" s="112">
        <f t="shared" si="7"/>
        <v>2.5396131942537203E-5</v>
      </c>
      <c r="AG106" s="112">
        <f t="shared" si="7"/>
        <v>2.6059425147662019E-5</v>
      </c>
      <c r="AH106" s="112">
        <f t="shared" si="7"/>
        <v>2.6733463012747205E-5</v>
      </c>
      <c r="AI106" s="112">
        <f t="shared" si="7"/>
        <v>2.7481577048793504E-5</v>
      </c>
      <c r="AJ106" s="112">
        <f t="shared" si="7"/>
        <v>2.819237223053439E-5</v>
      </c>
      <c r="AK106" s="112">
        <f t="shared" si="7"/>
        <v>2.8913070443219169E-5</v>
      </c>
      <c r="AL106" s="112">
        <f t="shared" si="7"/>
        <v>2.9654754812105666E-5</v>
      </c>
      <c r="AM106" s="112">
        <f t="shared" si="7"/>
        <v>3.0407794598674709E-5</v>
      </c>
      <c r="AN106" s="112">
        <f t="shared" si="7"/>
        <v>3.1183576600979368E-5</v>
      </c>
      <c r="AO106" s="112">
        <f t="shared" si="7"/>
        <v>3.1950634277633227E-5</v>
      </c>
      <c r="AP106" s="112">
        <f t="shared" si="7"/>
        <v>3.2731369406999167E-5</v>
      </c>
      <c r="AQ106" s="112">
        <f t="shared" si="7"/>
        <v>3.3525417871910212E-5</v>
      </c>
      <c r="AR106" s="112">
        <f t="shared" si="7"/>
        <v>3.4329874266422755E-5</v>
      </c>
      <c r="AS106" s="112">
        <f t="shared" si="7"/>
        <v>3.5142030490098453E-5</v>
      </c>
      <c r="AT106" s="112">
        <f t="shared" si="7"/>
        <v>3.5963790545143204E-5</v>
      </c>
      <c r="AU106" s="112">
        <f t="shared" si="7"/>
        <v>3.6795992178637049E-5</v>
      </c>
      <c r="AV106" s="112">
        <f t="shared" si="7"/>
        <v>3.763878165376211E-5</v>
      </c>
      <c r="AW106" s="112">
        <f t="shared" si="7"/>
        <v>3.8490459320736359E-5</v>
      </c>
      <c r="AX106" s="112">
        <f t="shared" si="7"/>
        <v>3.9350797280984784E-5</v>
      </c>
      <c r="AY106" s="112">
        <f t="shared" si="7"/>
        <v>4.021890241569237E-5</v>
      </c>
      <c r="AZ106" s="112">
        <f t="shared" si="7"/>
        <v>4.109593666244693E-5</v>
      </c>
      <c r="BA106" s="112">
        <f t="shared" si="7"/>
        <v>4.1981507354724168E-5</v>
      </c>
      <c r="BB106" s="112">
        <f t="shared" si="7"/>
        <v>4.287517334533586E-5</v>
      </c>
      <c r="BC106" s="112"/>
    </row>
    <row r="107" spans="1:115" ht="14.45" customHeight="1">
      <c r="B107" s="368"/>
      <c r="C107" s="99" t="s">
        <v>194</v>
      </c>
      <c r="D107" s="366"/>
      <c r="E107" s="340"/>
      <c r="F107" s="112">
        <f t="shared" si="1"/>
        <v>6.5360617534695228E-2</v>
      </c>
      <c r="G107" s="112">
        <f t="shared" si="1"/>
        <v>6.2754864611934774E-2</v>
      </c>
      <c r="H107" s="112">
        <f t="shared" si="1"/>
        <v>7.4689968661012143E-2</v>
      </c>
      <c r="I107" s="112">
        <f t="shared" si="1"/>
        <v>7.3541673822938983E-2</v>
      </c>
      <c r="J107" s="112">
        <f t="shared" si="1"/>
        <v>8.7381457879519758E-2</v>
      </c>
      <c r="K107" s="112">
        <f t="shared" ref="K107:BB107" si="8">K75+K91-K59</f>
        <v>9.3184251510009752E-2</v>
      </c>
      <c r="L107" s="112">
        <f t="shared" si="8"/>
        <v>9.9588401511905816E-2</v>
      </c>
      <c r="M107" s="112">
        <f t="shared" si="8"/>
        <v>0.10533565312826257</v>
      </c>
      <c r="N107" s="112">
        <f t="shared" si="8"/>
        <v>0.11264172126510646</v>
      </c>
      <c r="O107" s="112">
        <f t="shared" si="8"/>
        <v>0.10578347674509082</v>
      </c>
      <c r="P107" s="112">
        <f t="shared" si="8"/>
        <v>0.11082358992256042</v>
      </c>
      <c r="Q107" s="112">
        <f t="shared" si="8"/>
        <v>0.11751310656335832</v>
      </c>
      <c r="R107" s="112">
        <f t="shared" si="8"/>
        <v>0.1220978549909294</v>
      </c>
      <c r="S107" s="112">
        <f t="shared" si="8"/>
        <v>0.12654468390266563</v>
      </c>
      <c r="T107" s="112">
        <f t="shared" si="8"/>
        <v>0.13091655741336905</v>
      </c>
      <c r="U107" s="112">
        <f t="shared" si="8"/>
        <v>0.13456361100463055</v>
      </c>
      <c r="V107" s="112">
        <f t="shared" si="8"/>
        <v>0.13761515589249848</v>
      </c>
      <c r="W107" s="112">
        <f t="shared" si="8"/>
        <v>0.14290946815190161</v>
      </c>
      <c r="X107" s="112">
        <f t="shared" si="8"/>
        <v>0.14785533512726168</v>
      </c>
      <c r="Y107" s="112">
        <f t="shared" si="8"/>
        <v>0.15259085650445614</v>
      </c>
      <c r="Z107" s="112">
        <f t="shared" si="8"/>
        <v>0.15726196157787681</v>
      </c>
      <c r="AA107" s="112">
        <f t="shared" si="8"/>
        <v>0.16121863822711135</v>
      </c>
      <c r="AB107" s="112">
        <f t="shared" si="8"/>
        <v>0.16596465974423041</v>
      </c>
      <c r="AC107" s="112">
        <f t="shared" si="8"/>
        <v>0.17035132721545904</v>
      </c>
      <c r="AD107" s="112">
        <f t="shared" si="8"/>
        <v>0.17579831436309801</v>
      </c>
      <c r="AE107" s="112">
        <f t="shared" si="8"/>
        <v>0.18053206957716605</v>
      </c>
      <c r="AF107" s="112">
        <f t="shared" si="8"/>
        <v>0.18521512318133904</v>
      </c>
      <c r="AG107" s="112">
        <f t="shared" si="8"/>
        <v>0.1900525501158643</v>
      </c>
      <c r="AH107" s="112">
        <f t="shared" si="8"/>
        <v>0.1949683383348233</v>
      </c>
      <c r="AI107" s="112">
        <f t="shared" si="8"/>
        <v>0.20042436737321068</v>
      </c>
      <c r="AJ107" s="112">
        <f t="shared" si="8"/>
        <v>0.20560822834229298</v>
      </c>
      <c r="AK107" s="112">
        <f t="shared" si="8"/>
        <v>0.21086431255778604</v>
      </c>
      <c r="AL107" s="112">
        <f t="shared" si="8"/>
        <v>0.21627344974669227</v>
      </c>
      <c r="AM107" s="112">
        <f t="shared" si="8"/>
        <v>0.22176540250336685</v>
      </c>
      <c r="AN107" s="112">
        <f t="shared" si="8"/>
        <v>0.22742321525382025</v>
      </c>
      <c r="AO107" s="112">
        <f t="shared" si="8"/>
        <v>0.23301740110824021</v>
      </c>
      <c r="AP107" s="112">
        <f t="shared" si="8"/>
        <v>0.23871133723541438</v>
      </c>
      <c r="AQ107" s="112">
        <f t="shared" si="8"/>
        <v>0.24450236811260018</v>
      </c>
      <c r="AR107" s="112">
        <f t="shared" si="8"/>
        <v>0.25036930448476014</v>
      </c>
      <c r="AS107" s="112">
        <f t="shared" si="8"/>
        <v>0.25629239605435705</v>
      </c>
      <c r="AT107" s="112">
        <f t="shared" si="8"/>
        <v>0.26228552879466838</v>
      </c>
      <c r="AU107" s="112">
        <f t="shared" si="8"/>
        <v>0.26835481243226056</v>
      </c>
      <c r="AV107" s="112">
        <f t="shared" si="8"/>
        <v>0.27450131367125463</v>
      </c>
      <c r="AW107" s="112">
        <f t="shared" si="8"/>
        <v>0.2807126368899584</v>
      </c>
      <c r="AX107" s="112">
        <f t="shared" si="8"/>
        <v>0.28698712001375393</v>
      </c>
      <c r="AY107" s="112">
        <f t="shared" si="8"/>
        <v>0.2933182494874611</v>
      </c>
      <c r="AZ107" s="112">
        <f t="shared" si="8"/>
        <v>0.29971449937368355</v>
      </c>
      <c r="BA107" s="112">
        <f t="shared" si="8"/>
        <v>0.30617300593777408</v>
      </c>
      <c r="BB107" s="112">
        <f t="shared" si="8"/>
        <v>0.31269055187399708</v>
      </c>
      <c r="BC107" s="112"/>
    </row>
    <row r="108" spans="1:115" ht="14.45">
      <c r="B108" s="368"/>
      <c r="C108" s="99" t="s">
        <v>195</v>
      </c>
      <c r="D108" s="366"/>
      <c r="E108" s="340"/>
      <c r="F108" s="112">
        <f t="shared" si="1"/>
        <v>1.1165807744939138E-2</v>
      </c>
      <c r="G108" s="112">
        <f t="shared" si="1"/>
        <v>1.072065686871139E-2</v>
      </c>
      <c r="H108" s="112">
        <f t="shared" si="1"/>
        <v>1.2759576974646761E-2</v>
      </c>
      <c r="I108" s="112">
        <f t="shared" si="1"/>
        <v>1.2563409314669816E-2</v>
      </c>
      <c r="J108" s="112">
        <f t="shared" si="1"/>
        <v>1.4927713292141015E-2</v>
      </c>
      <c r="K108" s="112">
        <f t="shared" ref="K108:BB108" si="9">K76+K92-K60</f>
        <v>1.5919027029763139E-2</v>
      </c>
      <c r="L108" s="112">
        <f t="shared" si="9"/>
        <v>1.7013072808216276E-2</v>
      </c>
      <c r="M108" s="112">
        <f t="shared" si="9"/>
        <v>1.7994898088186537E-2</v>
      </c>
      <c r="N108" s="112">
        <f t="shared" si="9"/>
        <v>1.9243022039036925E-2</v>
      </c>
      <c r="O108" s="112">
        <f t="shared" si="9"/>
        <v>1.8071401533192866E-2</v>
      </c>
      <c r="P108" s="112">
        <f t="shared" si="9"/>
        <v>1.8932423611548982E-2</v>
      </c>
      <c r="Q108" s="112">
        <f t="shared" si="9"/>
        <v>2.007521967950332E-2</v>
      </c>
      <c r="R108" s="112">
        <f t="shared" si="9"/>
        <v>2.0858450031848108E-2</v>
      </c>
      <c r="S108" s="112">
        <f t="shared" si="9"/>
        <v>2.1618119058486762E-2</v>
      </c>
      <c r="T108" s="112">
        <f t="shared" si="9"/>
        <v>2.2364983163309426E-2</v>
      </c>
      <c r="U108" s="112">
        <f t="shared" si="9"/>
        <v>2.2988023470630614E-2</v>
      </c>
      <c r="V108" s="112">
        <f t="shared" si="9"/>
        <v>2.3509330716923016E-2</v>
      </c>
      <c r="W108" s="112">
        <f t="shared" si="9"/>
        <v>2.4413778610163778E-2</v>
      </c>
      <c r="X108" s="112">
        <f t="shared" si="9"/>
        <v>2.5258700244351173E-2</v>
      </c>
      <c r="Y108" s="112">
        <f t="shared" si="9"/>
        <v>2.6067687724338401E-2</v>
      </c>
      <c r="Z108" s="112">
        <f t="shared" si="9"/>
        <v>2.6865670717362289E-2</v>
      </c>
      <c r="AA108" s="112">
        <f t="shared" si="9"/>
        <v>2.7541605132314684E-2</v>
      </c>
      <c r="AB108" s="112">
        <f t="shared" si="9"/>
        <v>2.8352386391922058E-2</v>
      </c>
      <c r="AC108" s="112">
        <f t="shared" si="9"/>
        <v>2.9101777806388396E-2</v>
      </c>
      <c r="AD108" s="112">
        <f t="shared" si="9"/>
        <v>3.0032307742820064E-2</v>
      </c>
      <c r="AE108" s="112">
        <f t="shared" si="9"/>
        <v>3.0840993502311703E-2</v>
      </c>
      <c r="AF108" s="112">
        <f t="shared" si="9"/>
        <v>3.1641017709177238E-2</v>
      </c>
      <c r="AG108" s="112">
        <f t="shared" si="9"/>
        <v>3.2467414110686571E-2</v>
      </c>
      <c r="AH108" s="112">
        <f t="shared" si="9"/>
        <v>3.3307197274280387E-2</v>
      </c>
      <c r="AI108" s="112">
        <f t="shared" si="9"/>
        <v>3.4239271871970706E-2</v>
      </c>
      <c r="AJ108" s="112">
        <f t="shared" si="9"/>
        <v>3.5124850942984509E-2</v>
      </c>
      <c r="AK108" s="112">
        <f t="shared" si="9"/>
        <v>3.6022768191245724E-2</v>
      </c>
      <c r="AL108" s="112">
        <f t="shared" si="9"/>
        <v>3.6946832072454722E-2</v>
      </c>
      <c r="AM108" s="112">
        <f t="shared" si="9"/>
        <v>3.7885043658242856E-2</v>
      </c>
      <c r="AN108" s="112">
        <f t="shared" si="9"/>
        <v>3.885158974993011E-2</v>
      </c>
      <c r="AO108" s="112">
        <f t="shared" si="9"/>
        <v>3.9807266212239456E-2</v>
      </c>
      <c r="AP108" s="112">
        <f t="shared" si="9"/>
        <v>4.0779983400449027E-2</v>
      </c>
      <c r="AQ108" s="112">
        <f t="shared" si="9"/>
        <v>4.1769287661311272E-2</v>
      </c>
      <c r="AR108" s="112">
        <f t="shared" si="9"/>
        <v>4.277155915222175E-2</v>
      </c>
      <c r="AS108" s="112">
        <f t="shared" si="9"/>
        <v>4.3783423853265779E-2</v>
      </c>
      <c r="AT108" s="112">
        <f t="shared" si="9"/>
        <v>4.4807253959104232E-2</v>
      </c>
      <c r="AU108" s="112">
        <f t="shared" si="9"/>
        <v>4.5844093218018522E-2</v>
      </c>
      <c r="AV108" s="112">
        <f t="shared" si="9"/>
        <v>4.6894123859210268E-2</v>
      </c>
      <c r="AW108" s="112">
        <f t="shared" si="9"/>
        <v>4.7955228290558316E-2</v>
      </c>
      <c r="AX108" s="112">
        <f t="shared" si="9"/>
        <v>4.902712257341113E-2</v>
      </c>
      <c r="AY108" s="112">
        <f t="shared" si="9"/>
        <v>5.0108693971879503E-2</v>
      </c>
      <c r="AZ108" s="112">
        <f t="shared" si="9"/>
        <v>5.1201390142937231E-2</v>
      </c>
      <c r="BA108" s="112">
        <f t="shared" si="9"/>
        <v>5.2304721863690617E-2</v>
      </c>
      <c r="BB108" s="112">
        <f t="shared" si="9"/>
        <v>5.3418139509324947E-2</v>
      </c>
      <c r="BC108" s="112"/>
    </row>
    <row r="109" spans="1:115" ht="14.45">
      <c r="B109" s="368"/>
      <c r="C109" s="99" t="s">
        <v>196</v>
      </c>
      <c r="D109" s="366"/>
      <c r="E109" s="340"/>
      <c r="F109" s="112">
        <f t="shared" si="1"/>
        <v>1.4186013807442333E-3</v>
      </c>
      <c r="G109" s="112">
        <f t="shared" si="1"/>
        <v>1.3493661611536645E-3</v>
      </c>
      <c r="H109" s="112">
        <f t="shared" si="1"/>
        <v>1.5911990775898666E-3</v>
      </c>
      <c r="I109" s="112">
        <f t="shared" si="1"/>
        <v>1.5524456498070549E-3</v>
      </c>
      <c r="J109" s="112">
        <f t="shared" si="1"/>
        <v>1.8279439743809078E-3</v>
      </c>
      <c r="K109" s="112">
        <f t="shared" ref="K109:BB109" si="10">K77+K93-K61</f>
        <v>1.9319064885632287E-3</v>
      </c>
      <c r="L109" s="112">
        <f t="shared" si="10"/>
        <v>2.0464016294736709E-3</v>
      </c>
      <c r="M109" s="112">
        <f t="shared" si="10"/>
        <v>2.1455263960969972E-3</v>
      </c>
      <c r="N109" s="112">
        <f t="shared" si="10"/>
        <v>2.2744229744833255E-3</v>
      </c>
      <c r="O109" s="112">
        <f t="shared" si="10"/>
        <v>2.1175795075984993E-3</v>
      </c>
      <c r="P109" s="112">
        <f t="shared" si="10"/>
        <v>2.1995803060668173E-3</v>
      </c>
      <c r="Q109" s="112">
        <f t="shared" si="10"/>
        <v>2.3126759156726351E-3</v>
      </c>
      <c r="R109" s="112">
        <f t="shared" si="10"/>
        <v>2.3828235424669941E-3</v>
      </c>
      <c r="S109" s="112">
        <f t="shared" si="10"/>
        <v>2.4491593170088422E-3</v>
      </c>
      <c r="T109" s="112">
        <f t="shared" si="10"/>
        <v>2.5129873547236059E-3</v>
      </c>
      <c r="U109" s="112">
        <f t="shared" si="10"/>
        <v>2.5619974194697193E-3</v>
      </c>
      <c r="V109" s="112">
        <f t="shared" si="10"/>
        <v>2.5989912625501432E-3</v>
      </c>
      <c r="W109" s="112">
        <f t="shared" si="10"/>
        <v>2.6774333837735753E-3</v>
      </c>
      <c r="X109" s="112">
        <f t="shared" si="10"/>
        <v>2.7481780977787196E-3</v>
      </c>
      <c r="Y109" s="112">
        <f t="shared" si="10"/>
        <v>2.8139550173431616E-3</v>
      </c>
      <c r="Z109" s="112">
        <f t="shared" si="10"/>
        <v>2.8775517862404953E-3</v>
      </c>
      <c r="AA109" s="112">
        <f t="shared" si="10"/>
        <v>2.9272181250288298E-3</v>
      </c>
      <c r="AB109" s="112">
        <f t="shared" si="10"/>
        <v>2.9903698668052314E-3</v>
      </c>
      <c r="AC109" s="112">
        <f t="shared" si="10"/>
        <v>3.046161052858487E-3</v>
      </c>
      <c r="AD109" s="112">
        <f t="shared" si="10"/>
        <v>3.1199543356681403E-3</v>
      </c>
      <c r="AE109" s="112">
        <f t="shared" si="10"/>
        <v>3.180107296565815E-3</v>
      </c>
      <c r="AF109" s="112">
        <f t="shared" si="10"/>
        <v>3.2385081109076452E-3</v>
      </c>
      <c r="AG109" s="112">
        <f t="shared" si="10"/>
        <v>3.2987560435717711E-3</v>
      </c>
      <c r="AH109" s="112">
        <f t="shared" si="10"/>
        <v>3.3595023066279595E-3</v>
      </c>
      <c r="AI109" s="112">
        <f t="shared" si="10"/>
        <v>3.4286387061346346E-3</v>
      </c>
      <c r="AJ109" s="112">
        <f t="shared" si="10"/>
        <v>3.4921881573382052E-3</v>
      </c>
      <c r="AK109" s="112">
        <f t="shared" si="10"/>
        <v>3.5560787779296277E-3</v>
      </c>
      <c r="AL109" s="112">
        <f t="shared" si="10"/>
        <v>3.6216582103723027E-3</v>
      </c>
      <c r="AM109" s="112">
        <f t="shared" si="10"/>
        <v>3.6877244254238661E-3</v>
      </c>
      <c r="AN109" s="112">
        <f t="shared" si="10"/>
        <v>3.7556400076201868E-3</v>
      </c>
      <c r="AO109" s="112">
        <f t="shared" si="10"/>
        <v>3.8216044679533212E-3</v>
      </c>
      <c r="AP109" s="112">
        <f t="shared" si="10"/>
        <v>3.8883202226926983E-3</v>
      </c>
      <c r="AQ109" s="112">
        <f t="shared" si="10"/>
        <v>3.9557303520521003E-3</v>
      </c>
      <c r="AR109" s="112">
        <f t="shared" si="10"/>
        <v>4.0234816499573611E-3</v>
      </c>
      <c r="AS109" s="112">
        <f t="shared" si="10"/>
        <v>4.0912533091077563E-3</v>
      </c>
      <c r="AT109" s="112">
        <f t="shared" si="10"/>
        <v>4.1592664059191264E-3</v>
      </c>
      <c r="AU109" s="112">
        <f t="shared" si="10"/>
        <v>4.2276137122154722E-3</v>
      </c>
      <c r="AV109" s="112">
        <f t="shared" si="10"/>
        <v>4.2963066620984591E-3</v>
      </c>
      <c r="AW109" s="112">
        <f t="shared" si="10"/>
        <v>4.365147062197039E-3</v>
      </c>
      <c r="AX109" s="112">
        <f t="shared" si="10"/>
        <v>4.434107651109187E-3</v>
      </c>
      <c r="AY109" s="112">
        <f t="shared" si="10"/>
        <v>4.5030873834033258E-3</v>
      </c>
      <c r="AZ109" s="112">
        <f t="shared" si="10"/>
        <v>4.5722164087287354E-3</v>
      </c>
      <c r="BA109" s="112">
        <f t="shared" si="10"/>
        <v>4.6414497339881677E-3</v>
      </c>
      <c r="BB109" s="112">
        <f t="shared" si="10"/>
        <v>4.7107381631228407E-3</v>
      </c>
      <c r="BC109" s="112"/>
    </row>
    <row r="110" spans="1:115" ht="14.45">
      <c r="B110" s="368"/>
      <c r="C110" s="99" t="s">
        <v>197</v>
      </c>
      <c r="D110" s="366"/>
      <c r="E110" s="340"/>
      <c r="F110" s="112">
        <f t="shared" si="1"/>
        <v>5.4161096061411396E-4</v>
      </c>
      <c r="G110" s="112">
        <f t="shared" si="1"/>
        <v>5.2501663524417985E-4</v>
      </c>
      <c r="H110" s="112">
        <f t="shared" si="1"/>
        <v>6.3070085188893232E-4</v>
      </c>
      <c r="I110" s="112">
        <f t="shared" si="1"/>
        <v>6.2663756548392291E-4</v>
      </c>
      <c r="J110" s="112">
        <f t="shared" si="1"/>
        <v>7.5113011099881E-4</v>
      </c>
      <c r="K110" s="112">
        <f t="shared" ref="K110:BB110" si="11">K78+K94-K62</f>
        <v>8.0788059819558722E-4</v>
      </c>
      <c r="L110" s="112">
        <f t="shared" si="11"/>
        <v>8.7060736151922669E-4</v>
      </c>
      <c r="M110" s="112">
        <f t="shared" si="11"/>
        <v>9.2832944552179164E-4</v>
      </c>
      <c r="N110" s="112">
        <f t="shared" si="11"/>
        <v>1.0005695625130429E-3</v>
      </c>
      <c r="O110" s="112">
        <f t="shared" si="11"/>
        <v>9.468886207020244E-4</v>
      </c>
      <c r="P110" s="112">
        <f t="shared" si="11"/>
        <v>9.9945113591892731E-4</v>
      </c>
      <c r="Q110" s="112">
        <f t="shared" si="11"/>
        <v>1.0675358531226919E-3</v>
      </c>
      <c r="R110" s="112">
        <f t="shared" si="11"/>
        <v>1.1171015021559372E-3</v>
      </c>
      <c r="S110" s="112">
        <f t="shared" si="11"/>
        <v>1.1658469032344021E-3</v>
      </c>
      <c r="T110" s="112">
        <f t="shared" si="11"/>
        <v>1.2143184352578773E-3</v>
      </c>
      <c r="U110" s="112">
        <f t="shared" si="11"/>
        <v>1.256423569073406E-3</v>
      </c>
      <c r="V110" s="112">
        <f t="shared" si="11"/>
        <v>1.293235753610178E-3</v>
      </c>
      <c r="W110" s="112">
        <f t="shared" si="11"/>
        <v>1.3514824295189909E-3</v>
      </c>
      <c r="X110" s="112">
        <f t="shared" si="11"/>
        <v>1.4068948011598525E-3</v>
      </c>
      <c r="Y110" s="112">
        <f t="shared" si="11"/>
        <v>1.4607227734797501E-3</v>
      </c>
      <c r="Z110" s="112">
        <f t="shared" si="11"/>
        <v>1.5143252446607747E-3</v>
      </c>
      <c r="AA110" s="112">
        <f t="shared" si="11"/>
        <v>1.5613864627369578E-3</v>
      </c>
      <c r="AB110" s="112">
        <f t="shared" si="11"/>
        <v>1.6164261364696175E-3</v>
      </c>
      <c r="AC110" s="112">
        <f t="shared" si="11"/>
        <v>1.6683149883948145E-3</v>
      </c>
      <c r="AD110" s="112">
        <f t="shared" si="11"/>
        <v>1.7309656610280388E-3</v>
      </c>
      <c r="AE110" s="112">
        <f t="shared" si="11"/>
        <v>1.7869808706660884E-3</v>
      </c>
      <c r="AF110" s="112">
        <f t="shared" si="11"/>
        <v>1.8428328465935895E-3</v>
      </c>
      <c r="AG110" s="112">
        <f t="shared" si="11"/>
        <v>1.9005566967249532E-3</v>
      </c>
      <c r="AH110" s="112">
        <f t="shared" si="11"/>
        <v>1.9594038939789726E-3</v>
      </c>
      <c r="AI110" s="112">
        <f t="shared" si="11"/>
        <v>2.0240426128885769E-3</v>
      </c>
      <c r="AJ110" s="112">
        <f t="shared" si="11"/>
        <v>2.0862997673869454E-3</v>
      </c>
      <c r="AK110" s="112">
        <f t="shared" si="11"/>
        <v>2.1496388432309388E-3</v>
      </c>
      <c r="AL110" s="112">
        <f t="shared" si="11"/>
        <v>2.2148899602758565E-3</v>
      </c>
      <c r="AM110" s="112">
        <f t="shared" si="11"/>
        <v>2.281343997359242E-3</v>
      </c>
      <c r="AN110" s="112">
        <f t="shared" si="11"/>
        <v>2.3498624849245253E-3</v>
      </c>
      <c r="AO110" s="112">
        <f t="shared" si="11"/>
        <v>2.4180784829197499E-3</v>
      </c>
      <c r="AP110" s="112">
        <f t="shared" si="11"/>
        <v>2.4876783502651989E-3</v>
      </c>
      <c r="AQ110" s="112">
        <f t="shared" si="11"/>
        <v>2.5586397996060217E-3</v>
      </c>
      <c r="AR110" s="112">
        <f t="shared" si="11"/>
        <v>2.63074518846107E-3</v>
      </c>
      <c r="AS110" s="112">
        <f t="shared" si="11"/>
        <v>2.7037883381140215E-3</v>
      </c>
      <c r="AT110" s="112">
        <f t="shared" si="11"/>
        <v>2.7779159723493319E-3</v>
      </c>
      <c r="AU110" s="112">
        <f t="shared" si="11"/>
        <v>2.8531944225440586E-3</v>
      </c>
      <c r="AV110" s="112">
        <f t="shared" si="11"/>
        <v>2.9296371471758675E-3</v>
      </c>
      <c r="AW110" s="112">
        <f t="shared" si="11"/>
        <v>3.0071135029523521E-3</v>
      </c>
      <c r="AX110" s="112">
        <f t="shared" si="11"/>
        <v>3.0856062431205977E-3</v>
      </c>
      <c r="AY110" s="112">
        <f t="shared" si="11"/>
        <v>3.1650454963476626E-3</v>
      </c>
      <c r="AZ110" s="112">
        <f t="shared" si="11"/>
        <v>3.2455226805983006E-3</v>
      </c>
      <c r="BA110" s="112">
        <f t="shared" si="11"/>
        <v>3.3270073001918643E-3</v>
      </c>
      <c r="BB110" s="112">
        <f t="shared" si="11"/>
        <v>3.4094645612909869E-3</v>
      </c>
      <c r="BC110" s="112"/>
    </row>
    <row r="111" spans="1:115" ht="14.45">
      <c r="B111" s="368"/>
      <c r="C111" s="99" t="s">
        <v>198</v>
      </c>
      <c r="D111" s="366"/>
      <c r="E111" s="340"/>
      <c r="F111" s="112">
        <f t="shared" si="1"/>
        <v>0.27904362427551138</v>
      </c>
      <c r="G111" s="112">
        <f t="shared" si="1"/>
        <v>0.26791890166793175</v>
      </c>
      <c r="H111" s="112">
        <f t="shared" si="1"/>
        <v>0.31887335735666522</v>
      </c>
      <c r="I111" s="112">
        <f t="shared" si="1"/>
        <v>0.31397095028894273</v>
      </c>
      <c r="J111" s="112">
        <f t="shared" si="1"/>
        <v>0.37305704292398756</v>
      </c>
      <c r="K111" s="112">
        <f t="shared" ref="K111:BB111" si="12">K79+K95-K63</f>
        <v>0.39783086891660852</v>
      </c>
      <c r="L111" s="112">
        <f t="shared" si="12"/>
        <v>0.42517206143187947</v>
      </c>
      <c r="M111" s="112">
        <f t="shared" si="12"/>
        <v>0.44970876229459977</v>
      </c>
      <c r="N111" s="112">
        <f t="shared" si="12"/>
        <v>0.48090050755353247</v>
      </c>
      <c r="O111" s="112">
        <f t="shared" si="12"/>
        <v>0.4516206525090638</v>
      </c>
      <c r="P111" s="112">
        <f t="shared" si="12"/>
        <v>0.47313837221318567</v>
      </c>
      <c r="Q111" s="112">
        <f t="shared" si="12"/>
        <v>0.50169787851082281</v>
      </c>
      <c r="R111" s="112">
        <f t="shared" si="12"/>
        <v>0.52127151269415606</v>
      </c>
      <c r="S111" s="112">
        <f t="shared" si="12"/>
        <v>0.54025632805954549</v>
      </c>
      <c r="T111" s="112">
        <f t="shared" si="12"/>
        <v>0.55892113685902201</v>
      </c>
      <c r="U111" s="112">
        <f t="shared" si="12"/>
        <v>0.57449147707945203</v>
      </c>
      <c r="V111" s="112">
        <f t="shared" si="12"/>
        <v>0.58751941618510806</v>
      </c>
      <c r="W111" s="112">
        <f t="shared" si="12"/>
        <v>0.61012238624006365</v>
      </c>
      <c r="X111" s="112">
        <f t="shared" si="12"/>
        <v>0.63123774129705068</v>
      </c>
      <c r="Y111" s="112">
        <f t="shared" si="12"/>
        <v>0.65145506937270814</v>
      </c>
      <c r="Z111" s="112">
        <f t="shared" si="12"/>
        <v>0.67139738537618099</v>
      </c>
      <c r="AA111" s="112">
        <f t="shared" si="12"/>
        <v>0.68828959713814331</v>
      </c>
      <c r="AB111" s="112">
        <f t="shared" si="12"/>
        <v>0.70855175338725596</v>
      </c>
      <c r="AC111" s="112">
        <f t="shared" si="12"/>
        <v>0.72727972193824653</v>
      </c>
      <c r="AD111" s="112">
        <f t="shared" si="12"/>
        <v>0.75053450581865444</v>
      </c>
      <c r="AE111" s="112">
        <f t="shared" si="12"/>
        <v>0.77074429362651098</v>
      </c>
      <c r="AF111" s="112">
        <f t="shared" si="12"/>
        <v>0.79073762140820214</v>
      </c>
      <c r="AG111" s="112">
        <f t="shared" si="12"/>
        <v>0.81139001416231593</v>
      </c>
      <c r="AH111" s="112">
        <f t="shared" si="12"/>
        <v>0.83237695419636593</v>
      </c>
      <c r="AI111" s="112">
        <f t="shared" si="12"/>
        <v>0.85567034055728808</v>
      </c>
      <c r="AJ111" s="112">
        <f t="shared" si="12"/>
        <v>0.87780176169609792</v>
      </c>
      <c r="AK111" s="112">
        <f t="shared" si="12"/>
        <v>0.9002415250323299</v>
      </c>
      <c r="AL111" s="112">
        <f t="shared" si="12"/>
        <v>0.92333471635039932</v>
      </c>
      <c r="AM111" s="112">
        <f t="shared" si="12"/>
        <v>0.94678147158888559</v>
      </c>
      <c r="AN111" s="112">
        <f t="shared" si="12"/>
        <v>0.97093633173108951</v>
      </c>
      <c r="AO111" s="112">
        <f t="shared" si="12"/>
        <v>0.99481955001401867</v>
      </c>
      <c r="AP111" s="112">
        <f t="shared" si="12"/>
        <v>1.0191286314341348</v>
      </c>
      <c r="AQ111" s="112">
        <f t="shared" si="12"/>
        <v>1.0438522387868878</v>
      </c>
      <c r="AR111" s="112">
        <f t="shared" si="12"/>
        <v>1.0688999089349303</v>
      </c>
      <c r="AS111" s="112">
        <f t="shared" si="12"/>
        <v>1.094187322072036</v>
      </c>
      <c r="AT111" s="112">
        <f t="shared" si="12"/>
        <v>1.1197737614861503</v>
      </c>
      <c r="AU111" s="112">
        <f t="shared" si="12"/>
        <v>1.1456853113898955</v>
      </c>
      <c r="AV111" s="112">
        <f t="shared" si="12"/>
        <v>1.1719265258556617</v>
      </c>
      <c r="AW111" s="112">
        <f t="shared" si="12"/>
        <v>1.1984444843430255</v>
      </c>
      <c r="AX111" s="112">
        <f t="shared" si="12"/>
        <v>1.2252320909685306</v>
      </c>
      <c r="AY111" s="112">
        <f t="shared" si="12"/>
        <v>1.2522615374569068</v>
      </c>
      <c r="AZ111" s="112">
        <f t="shared" si="12"/>
        <v>1.2795690020639443</v>
      </c>
      <c r="BA111" s="112">
        <f t="shared" si="12"/>
        <v>1.3071422586675006</v>
      </c>
      <c r="BB111" s="112">
        <f t="shared" si="12"/>
        <v>1.3349675716468443</v>
      </c>
      <c r="BC111" s="112"/>
    </row>
    <row r="112" spans="1:115" ht="14.45">
      <c r="B112" s="368"/>
      <c r="C112" s="99" t="s">
        <v>199</v>
      </c>
      <c r="D112" s="366"/>
      <c r="E112" s="340"/>
      <c r="F112" s="112">
        <f t="shared" si="1"/>
        <v>5.2832498640582037E-2</v>
      </c>
      <c r="G112" s="112">
        <f t="shared" si="1"/>
        <v>5.0726208294161163E-2</v>
      </c>
      <c r="H112" s="112">
        <f t="shared" si="1"/>
        <v>6.0373628900512788E-2</v>
      </c>
      <c r="I112" s="112">
        <f t="shared" si="1"/>
        <v>5.9445435628175891E-2</v>
      </c>
      <c r="J112" s="112">
        <f t="shared" si="1"/>
        <v>7.0632453130988149E-2</v>
      </c>
      <c r="K112" s="112">
        <f t="shared" ref="K112:BB112" si="13">K80+K96-K64</f>
        <v>7.5322985414158578E-2</v>
      </c>
      <c r="L112" s="112">
        <f t="shared" si="13"/>
        <v>8.0499607958914227E-2</v>
      </c>
      <c r="M112" s="112">
        <f t="shared" si="13"/>
        <v>8.5145244347632126E-2</v>
      </c>
      <c r="N112" s="112">
        <f t="shared" si="13"/>
        <v>9.2871926341601269E-2</v>
      </c>
      <c r="O112" s="112">
        <f t="shared" si="13"/>
        <v>8.8961722646734159E-2</v>
      </c>
      <c r="P112" s="112">
        <f t="shared" si="13"/>
        <v>9.5064360977916484E-2</v>
      </c>
      <c r="Q112" s="112">
        <f t="shared" si="13"/>
        <v>0.10281867387238772</v>
      </c>
      <c r="R112" s="112">
        <f t="shared" si="13"/>
        <v>0.10896672463154666</v>
      </c>
      <c r="S112" s="112">
        <f t="shared" si="13"/>
        <v>0.11519402138506793</v>
      </c>
      <c r="T112" s="112">
        <f t="shared" si="13"/>
        <v>0.12155722654025911</v>
      </c>
      <c r="U112" s="112">
        <f t="shared" si="13"/>
        <v>0.12744242029847855</v>
      </c>
      <c r="V112" s="112">
        <f t="shared" si="13"/>
        <v>0.13293912502697863</v>
      </c>
      <c r="W112" s="112">
        <f t="shared" si="13"/>
        <v>0.14081461247194421</v>
      </c>
      <c r="X112" s="112">
        <f t="shared" si="13"/>
        <v>0.14860173945675198</v>
      </c>
      <c r="Y112" s="112">
        <f t="shared" si="13"/>
        <v>0.15642839006036294</v>
      </c>
      <c r="Z112" s="112">
        <f t="shared" si="13"/>
        <v>0.16444130894550937</v>
      </c>
      <c r="AA112" s="112">
        <f t="shared" si="13"/>
        <v>0.17195018873662823</v>
      </c>
      <c r="AB112" s="112">
        <f t="shared" si="13"/>
        <v>0.18055237271609909</v>
      </c>
      <c r="AC112" s="112">
        <f t="shared" si="13"/>
        <v>0.18903110516972627</v>
      </c>
      <c r="AD112" s="112">
        <f t="shared" si="13"/>
        <v>0.19897688616878606</v>
      </c>
      <c r="AE112" s="112">
        <f t="shared" si="13"/>
        <v>0.20842147077448731</v>
      </c>
      <c r="AF112" s="112">
        <f t="shared" si="13"/>
        <v>0.21810454310426491</v>
      </c>
      <c r="AG112" s="112">
        <f t="shared" si="13"/>
        <v>0.22827699150464026</v>
      </c>
      <c r="AH112" s="112">
        <f t="shared" si="13"/>
        <v>0.23886510020692159</v>
      </c>
      <c r="AI112" s="112">
        <f t="shared" si="13"/>
        <v>0.25046053500533544</v>
      </c>
      <c r="AJ112" s="112">
        <f t="shared" si="13"/>
        <v>0.26207732372053322</v>
      </c>
      <c r="AK112" s="112">
        <f t="shared" si="13"/>
        <v>0.27415249988702034</v>
      </c>
      <c r="AL112" s="112">
        <f t="shared" si="13"/>
        <v>0.28680882180486067</v>
      </c>
      <c r="AM112" s="112">
        <f t="shared" si="13"/>
        <v>0.29997375711738256</v>
      </c>
      <c r="AN112" s="112">
        <f t="shared" si="13"/>
        <v>0.31377940596958187</v>
      </c>
      <c r="AO112" s="112">
        <f t="shared" si="13"/>
        <v>0.32792774849784406</v>
      </c>
      <c r="AP112" s="112">
        <f t="shared" si="13"/>
        <v>0.34265970012531338</v>
      </c>
      <c r="AQ112" s="112">
        <f t="shared" si="13"/>
        <v>0.35799192149748604</v>
      </c>
      <c r="AR112" s="112">
        <f t="shared" si="13"/>
        <v>0.37391372881229312</v>
      </c>
      <c r="AS112" s="112">
        <f t="shared" si="13"/>
        <v>0.39041475385961361</v>
      </c>
      <c r="AT112" s="112">
        <f t="shared" si="13"/>
        <v>0.40753508327442817</v>
      </c>
      <c r="AU112" s="112">
        <f t="shared" si="13"/>
        <v>0.42530474845845173</v>
      </c>
      <c r="AV112" s="112">
        <f t="shared" si="13"/>
        <v>0.44374701286855472</v>
      </c>
      <c r="AW112" s="112">
        <f t="shared" si="13"/>
        <v>0.46286373014748355</v>
      </c>
      <c r="AX112" s="112">
        <f t="shared" si="13"/>
        <v>0.48267384380148537</v>
      </c>
      <c r="AY112" s="112">
        <f t="shared" si="13"/>
        <v>0.50318839350372513</v>
      </c>
      <c r="AZ112" s="112">
        <f t="shared" si="13"/>
        <v>0.52444440421762528</v>
      </c>
      <c r="BA112" s="112">
        <f t="shared" si="13"/>
        <v>0.54646049631413796</v>
      </c>
      <c r="BB112" s="112">
        <f t="shared" si="13"/>
        <v>0.56925493584704012</v>
      </c>
      <c r="BC112" s="112"/>
    </row>
    <row r="113" spans="2:55" ht="14.45">
      <c r="B113" s="368"/>
      <c r="C113" s="99" t="s">
        <v>200</v>
      </c>
      <c r="D113" s="366"/>
      <c r="E113" s="340"/>
      <c r="F113" s="112">
        <f t="shared" si="1"/>
        <v>0.16695479509553224</v>
      </c>
      <c r="G113" s="112">
        <f t="shared" si="1"/>
        <v>0.16029875416908096</v>
      </c>
      <c r="H113" s="112">
        <f t="shared" si="1"/>
        <v>0.19078535185001372</v>
      </c>
      <c r="I113" s="112">
        <f t="shared" si="1"/>
        <v>0.18785218908884499</v>
      </c>
      <c r="J113" s="112">
        <f t="shared" si="1"/>
        <v>0.22320403242334708</v>
      </c>
      <c r="K113" s="112">
        <f t="shared" ref="K113:BB113" si="14">K81+K97-K65</f>
        <v>0.2380264783870169</v>
      </c>
      <c r="L113" s="112">
        <f t="shared" si="14"/>
        <v>0.25438500729412306</v>
      </c>
      <c r="M113" s="112">
        <f t="shared" si="14"/>
        <v>0.26906557874775044</v>
      </c>
      <c r="N113" s="112">
        <f t="shared" si="14"/>
        <v>0.29348249337916582</v>
      </c>
      <c r="O113" s="112">
        <f t="shared" si="14"/>
        <v>0.28112594630196808</v>
      </c>
      <c r="P113" s="112">
        <f t="shared" si="14"/>
        <v>0.30041075694581088</v>
      </c>
      <c r="Q113" s="112">
        <f t="shared" si="14"/>
        <v>0.32491498736675567</v>
      </c>
      <c r="R113" s="112">
        <f t="shared" si="14"/>
        <v>0.34434330480665554</v>
      </c>
      <c r="S113" s="112">
        <f t="shared" si="14"/>
        <v>0.36402204573761376</v>
      </c>
      <c r="T113" s="112">
        <f t="shared" si="14"/>
        <v>0.38413026776328502</v>
      </c>
      <c r="U113" s="112">
        <f t="shared" si="14"/>
        <v>0.40272793668455581</v>
      </c>
      <c r="V113" s="112">
        <f t="shared" si="14"/>
        <v>0.42009795012818363</v>
      </c>
      <c r="W113" s="112">
        <f t="shared" si="14"/>
        <v>0.44498510153089421</v>
      </c>
      <c r="X113" s="112">
        <f t="shared" si="14"/>
        <v>0.46959302702342115</v>
      </c>
      <c r="Y113" s="112">
        <f t="shared" si="14"/>
        <v>0.49432585021809206</v>
      </c>
      <c r="Z113" s="112">
        <f t="shared" si="14"/>
        <v>0.5196472956353857</v>
      </c>
      <c r="AA113" s="112">
        <f t="shared" si="14"/>
        <v>0.54337593840603615</v>
      </c>
      <c r="AB113" s="112">
        <f t="shared" si="14"/>
        <v>0.57055950724378635</v>
      </c>
      <c r="AC113" s="112">
        <f t="shared" si="14"/>
        <v>0.597352959680992</v>
      </c>
      <c r="AD113" s="112">
        <f t="shared" si="14"/>
        <v>0.62878239935333036</v>
      </c>
      <c r="AE113" s="112">
        <f t="shared" si="14"/>
        <v>0.65862801953371053</v>
      </c>
      <c r="AF113" s="112">
        <f t="shared" si="14"/>
        <v>0.68922727942696604</v>
      </c>
      <c r="AG113" s="112">
        <f t="shared" si="14"/>
        <v>0.72137300567509044</v>
      </c>
      <c r="AH113" s="112">
        <f t="shared" si="14"/>
        <v>0.75483225072924642</v>
      </c>
      <c r="AI113" s="112">
        <f t="shared" si="14"/>
        <v>0.78061134583755343</v>
      </c>
      <c r="AJ113" s="112">
        <f t="shared" si="14"/>
        <v>0.80560621771074703</v>
      </c>
      <c r="AK113" s="112">
        <f t="shared" si="14"/>
        <v>0.83115760626610058</v>
      </c>
      <c r="AL113" s="112">
        <f t="shared" si="14"/>
        <v>0.8575935137320021</v>
      </c>
      <c r="AM113" s="112">
        <f t="shared" si="14"/>
        <v>0.88464709101225425</v>
      </c>
      <c r="AN113" s="112">
        <f t="shared" si="14"/>
        <v>0.91266004179660265</v>
      </c>
      <c r="AO113" s="112">
        <f t="shared" si="14"/>
        <v>0.94072043094728586</v>
      </c>
      <c r="AP113" s="112">
        <f t="shared" si="14"/>
        <v>0.96948980957598418</v>
      </c>
      <c r="AQ113" s="112">
        <f t="shared" si="14"/>
        <v>0.9989672563938794</v>
      </c>
      <c r="AR113" s="112">
        <f t="shared" si="14"/>
        <v>1.0290755200114425</v>
      </c>
      <c r="AS113" s="112">
        <f t="shared" si="14"/>
        <v>1.0597413156341395</v>
      </c>
      <c r="AT113" s="112">
        <f t="shared" si="14"/>
        <v>1.0910294044209263</v>
      </c>
      <c r="AU113" s="112">
        <f t="shared" si="14"/>
        <v>1.1229734651473264</v>
      </c>
      <c r="AV113" s="112">
        <f t="shared" si="14"/>
        <v>1.1555866456748802</v>
      </c>
      <c r="AW113" s="112">
        <f t="shared" si="14"/>
        <v>1.1888252800852197</v>
      </c>
      <c r="AX113" s="112">
        <f t="shared" si="14"/>
        <v>1.2226902657244314</v>
      </c>
      <c r="AY113" s="112">
        <f t="shared" si="14"/>
        <v>1.2571616196601652</v>
      </c>
      <c r="AZ113" s="112">
        <f t="shared" si="14"/>
        <v>1.2922833936293019</v>
      </c>
      <c r="BA113" s="112">
        <f t="shared" si="14"/>
        <v>1.3280514146951099</v>
      </c>
      <c r="BB113" s="112">
        <f t="shared" si="14"/>
        <v>1.3644597546317689</v>
      </c>
      <c r="BC113" s="112"/>
    </row>
    <row r="114" spans="2:55" ht="14.45">
      <c r="B114" s="368"/>
      <c r="C114" s="99" t="s">
        <v>201</v>
      </c>
      <c r="D114" s="366"/>
      <c r="E114" s="340"/>
      <c r="F114" s="112">
        <f t="shared" si="1"/>
        <v>1.92320443041194E-2</v>
      </c>
      <c r="G114" s="112">
        <f t="shared" si="1"/>
        <v>1.846531416070385E-2</v>
      </c>
      <c r="H114" s="112">
        <f t="shared" si="1"/>
        <v>2.1977160567667298E-2</v>
      </c>
      <c r="I114" s="112">
        <f t="shared" si="1"/>
        <v>2.16392803879355E-2</v>
      </c>
      <c r="J114" s="112">
        <f t="shared" si="1"/>
        <v>2.5711569637563603E-2</v>
      </c>
      <c r="K114" s="112">
        <f t="shared" ref="K114:BB114" si="15">K82+K98-K66</f>
        <v>2.7419013483699128E-2</v>
      </c>
      <c r="L114" s="112">
        <f t="shared" si="15"/>
        <v>2.930340352180294E-2</v>
      </c>
      <c r="M114" s="112">
        <f t="shared" si="15"/>
        <v>3.0994504400003953E-2</v>
      </c>
      <c r="N114" s="112">
        <f t="shared" si="15"/>
        <v>3.3144279469405014E-2</v>
      </c>
      <c r="O114" s="112">
        <f t="shared" si="15"/>
        <v>3.5229682054476186E-2</v>
      </c>
      <c r="P114" s="112">
        <f t="shared" si="15"/>
        <v>3.7561707472417272E-2</v>
      </c>
      <c r="Q114" s="112">
        <f t="shared" si="15"/>
        <v>4.033256204546376E-2</v>
      </c>
      <c r="R114" s="112">
        <f t="shared" si="15"/>
        <v>4.3206916604480394E-2</v>
      </c>
      <c r="S114" s="112">
        <f t="shared" si="15"/>
        <v>4.6355163236347252E-2</v>
      </c>
      <c r="T114" s="112">
        <f t="shared" si="15"/>
        <v>4.9251949351459157E-2</v>
      </c>
      <c r="U114" s="112">
        <f t="shared" si="15"/>
        <v>5.2277219981137879E-2</v>
      </c>
      <c r="V114" s="112">
        <f t="shared" si="15"/>
        <v>5.5788474142186573E-2</v>
      </c>
      <c r="W114" s="112">
        <f t="shared" si="15"/>
        <v>5.9456064620972082E-2</v>
      </c>
      <c r="X114" s="112">
        <f t="shared" si="15"/>
        <v>6.3743431963876773E-2</v>
      </c>
      <c r="Y114" s="112">
        <f t="shared" si="15"/>
        <v>6.7926116668976189E-2</v>
      </c>
      <c r="Z114" s="112">
        <f t="shared" si="15"/>
        <v>7.2504666805933038E-2</v>
      </c>
      <c r="AA114" s="112">
        <f t="shared" si="15"/>
        <v>7.7080172606822206E-2</v>
      </c>
      <c r="AB114" s="112">
        <f t="shared" si="15"/>
        <v>8.1957770091818816E-2</v>
      </c>
      <c r="AC114" s="112">
        <f t="shared" si="15"/>
        <v>8.6826419646424124E-2</v>
      </c>
      <c r="AD114" s="112">
        <f t="shared" si="15"/>
        <v>9.2423960506843539E-2</v>
      </c>
      <c r="AE114" s="112">
        <f t="shared" si="15"/>
        <v>9.8007248756970533E-2</v>
      </c>
      <c r="AF114" s="112">
        <f t="shared" si="15"/>
        <v>0.10428296153591088</v>
      </c>
      <c r="AG114" s="112">
        <f t="shared" si="15"/>
        <v>0.1106046763781765</v>
      </c>
      <c r="AH114" s="112">
        <f t="shared" si="15"/>
        <v>0.11726599381282332</v>
      </c>
      <c r="AI114" s="112">
        <f t="shared" si="15"/>
        <v>0.12054758646998165</v>
      </c>
      <c r="AJ114" s="112">
        <f t="shared" si="15"/>
        <v>0.12366548044968617</v>
      </c>
      <c r="AK114" s="112">
        <f t="shared" si="15"/>
        <v>0.12682681394802664</v>
      </c>
      <c r="AL114" s="112">
        <f t="shared" si="15"/>
        <v>0.13008020295233536</v>
      </c>
      <c r="AM114" s="112">
        <f t="shared" si="15"/>
        <v>0.13338340235119706</v>
      </c>
      <c r="AN114" s="112">
        <f t="shared" si="15"/>
        <v>0.13678636018863521</v>
      </c>
      <c r="AO114" s="112">
        <f t="shared" si="15"/>
        <v>0.14015104888319474</v>
      </c>
      <c r="AP114" s="112">
        <f t="shared" si="15"/>
        <v>0.14357573354924114</v>
      </c>
      <c r="AQ114" s="112">
        <f t="shared" si="15"/>
        <v>0.14705881699147483</v>
      </c>
      <c r="AR114" s="112">
        <f t="shared" si="15"/>
        <v>0.15058755468393326</v>
      </c>
      <c r="AS114" s="112">
        <f t="shared" si="15"/>
        <v>0.15415006757851479</v>
      </c>
      <c r="AT114" s="112">
        <f t="shared" si="15"/>
        <v>0.15775470755671428</v>
      </c>
      <c r="AU114" s="112">
        <f t="shared" si="15"/>
        <v>0.16140514938523243</v>
      </c>
      <c r="AV114" s="112">
        <f t="shared" si="15"/>
        <v>0.16510203464577611</v>
      </c>
      <c r="AW114" s="112">
        <f t="shared" si="15"/>
        <v>0.1688379078462896</v>
      </c>
      <c r="AX114" s="112">
        <f t="shared" si="15"/>
        <v>0.1726117693125051</v>
      </c>
      <c r="AY114" s="112">
        <f t="shared" si="15"/>
        <v>0.17641970139026064</v>
      </c>
      <c r="AZ114" s="112">
        <f t="shared" si="15"/>
        <v>0.18026680090389924</v>
      </c>
      <c r="BA114" s="112">
        <f t="shared" si="15"/>
        <v>0.18415134542663125</v>
      </c>
      <c r="BB114" s="112">
        <f t="shared" si="15"/>
        <v>0.18807139987218857</v>
      </c>
      <c r="BC114" s="112"/>
    </row>
    <row r="115" spans="2:55" ht="14.45" hidden="1">
      <c r="B115" s="341"/>
      <c r="D115" s="342"/>
      <c r="E115" s="340"/>
      <c r="F115" s="112"/>
      <c r="G115" s="112"/>
      <c r="H115" s="112"/>
      <c r="I115" s="112"/>
      <c r="J115" s="112"/>
      <c r="K115" s="112"/>
      <c r="L115" s="112"/>
      <c r="M115" s="112"/>
      <c r="N115" s="112"/>
      <c r="O115" s="112"/>
      <c r="P115" s="112"/>
      <c r="Q115" s="112"/>
      <c r="R115" s="112"/>
      <c r="S115" s="112"/>
      <c r="T115" s="112"/>
      <c r="U115" s="112"/>
      <c r="V115" s="112"/>
      <c r="W115" s="112"/>
      <c r="X115" s="112"/>
      <c r="Y115" s="112"/>
      <c r="Z115" s="112"/>
      <c r="AA115" s="112"/>
      <c r="AB115" s="112"/>
      <c r="AC115" s="112"/>
      <c r="AD115" s="112"/>
      <c r="AE115" s="112"/>
      <c r="AF115" s="112"/>
      <c r="AG115" s="112"/>
      <c r="AH115" s="112"/>
      <c r="AI115" s="112"/>
      <c r="AJ115" s="112"/>
      <c r="AK115" s="112"/>
      <c r="AL115" s="112"/>
      <c r="AM115" s="112"/>
      <c r="AN115" s="112"/>
      <c r="AO115" s="112"/>
      <c r="AP115" s="112"/>
      <c r="AQ115" s="112"/>
      <c r="AR115" s="112"/>
      <c r="AS115" s="112"/>
      <c r="AT115" s="112"/>
      <c r="AU115" s="112"/>
      <c r="AV115" s="112"/>
      <c r="AW115" s="112"/>
      <c r="AX115" s="112"/>
      <c r="AY115" s="112"/>
      <c r="AZ115" s="112"/>
      <c r="BA115" s="112"/>
      <c r="BB115" s="112"/>
      <c r="BC115" s="112"/>
    </row>
    <row r="116" spans="2:55" ht="14.45" hidden="1" customHeight="1">
      <c r="B116" s="368" t="s">
        <v>202</v>
      </c>
      <c r="C116" s="99" t="s">
        <v>203</v>
      </c>
      <c r="D116" s="366" t="s">
        <v>165</v>
      </c>
      <c r="E116" s="340"/>
      <c r="F116" s="112">
        <f t="shared" ref="F116:AK116" si="16">F68+F84-F100</f>
        <v>1.1448290703246862</v>
      </c>
      <c r="G116" s="112">
        <f t="shared" si="16"/>
        <v>1.3206029142168205</v>
      </c>
      <c r="H116" s="112">
        <f t="shared" si="16"/>
        <v>1.4960429663927952</v>
      </c>
      <c r="I116" s="112">
        <f t="shared" si="16"/>
        <v>1.654232263709571</v>
      </c>
      <c r="J116" s="112">
        <f t="shared" si="16"/>
        <v>1.7005641773461759</v>
      </c>
      <c r="K116" s="112">
        <f t="shared" si="16"/>
        <v>1.700569598626708</v>
      </c>
      <c r="L116" s="112">
        <f t="shared" si="16"/>
        <v>1.7005749751159316</v>
      </c>
      <c r="M116" s="112">
        <f t="shared" si="16"/>
        <v>1.7005802567811683</v>
      </c>
      <c r="N116" s="112">
        <f t="shared" si="16"/>
        <v>1.7005859888540149</v>
      </c>
      <c r="O116" s="112">
        <f t="shared" si="16"/>
        <v>1.7005789082523259</v>
      </c>
      <c r="P116" s="112">
        <f t="shared" si="16"/>
        <v>1.7005821377763359</v>
      </c>
      <c r="Q116" s="112">
        <f t="shared" si="16"/>
        <v>1.7005851244852268</v>
      </c>
      <c r="R116" s="112">
        <f t="shared" si="16"/>
        <v>1.7005872417475674</v>
      </c>
      <c r="S116" s="112">
        <f t="shared" si="16"/>
        <v>1.700588578729584</v>
      </c>
      <c r="T116" s="112">
        <f t="shared" si="16"/>
        <v>1.7005889802528751</v>
      </c>
      <c r="U116" s="112">
        <f t="shared" si="16"/>
        <v>1.7005910531568142</v>
      </c>
      <c r="V116" s="112">
        <f t="shared" si="16"/>
        <v>1.7005929136494009</v>
      </c>
      <c r="W116" s="112">
        <f t="shared" si="16"/>
        <v>1.7005946865659807</v>
      </c>
      <c r="X116" s="112">
        <f t="shared" si="16"/>
        <v>1.7005961936068887</v>
      </c>
      <c r="Y116" s="112">
        <f t="shared" si="16"/>
        <v>1.7005977550879328</v>
      </c>
      <c r="Z116" s="112">
        <f t="shared" si="16"/>
        <v>1.700599581841753</v>
      </c>
      <c r="AA116" s="112">
        <f t="shared" si="16"/>
        <v>1.7006010134979759</v>
      </c>
      <c r="AB116" s="112">
        <f t="shared" si="16"/>
        <v>1.7006027385108249</v>
      </c>
      <c r="AC116" s="112">
        <f t="shared" si="16"/>
        <v>1.7006042525766274</v>
      </c>
      <c r="AD116" s="112">
        <f t="shared" si="16"/>
        <v>1.7006061445298508</v>
      </c>
      <c r="AE116" s="112">
        <f t="shared" si="16"/>
        <v>1.7006077711610432</v>
      </c>
      <c r="AF116" s="112">
        <f t="shared" si="16"/>
        <v>1.7006093662626656</v>
      </c>
      <c r="AG116" s="112">
        <f t="shared" si="16"/>
        <v>1.7006110130170446</v>
      </c>
      <c r="AH116" s="112">
        <f t="shared" si="16"/>
        <v>1.7006126808817728</v>
      </c>
      <c r="AI116" s="112">
        <f t="shared" si="16"/>
        <v>1.7006145621986084</v>
      </c>
      <c r="AJ116" s="112">
        <f t="shared" si="16"/>
        <v>1.7006163025172603</v>
      </c>
      <c r="AK116" s="112">
        <f t="shared" si="16"/>
        <v>1.7006180460645846</v>
      </c>
      <c r="AL116" s="112">
        <f t="shared" ref="AL116:BB116" si="17">AL68+AL84-AL100</f>
        <v>1.7006198461866004</v>
      </c>
      <c r="AM116" s="112">
        <f t="shared" si="17"/>
        <v>1.7006216698521373</v>
      </c>
      <c r="AN116" s="112">
        <f t="shared" si="17"/>
        <v>1.7006235464180071</v>
      </c>
      <c r="AO116" s="112">
        <f t="shared" si="17"/>
        <v>1.7006253780490104</v>
      </c>
      <c r="AP116" s="112">
        <f t="shared" si="17"/>
        <v>1.7006272319136544</v>
      </c>
      <c r="AQ116" s="112">
        <f t="shared" si="17"/>
        <v>1.7006291083761456</v>
      </c>
      <c r="AR116" s="112">
        <f t="shared" si="17"/>
        <v>1.7006310000871112</v>
      </c>
      <c r="AS116" s="112">
        <f t="shared" si="17"/>
        <v>1.700632899835484</v>
      </c>
      <c r="AT116" s="112">
        <f t="shared" si="17"/>
        <v>1.700634811815589</v>
      </c>
      <c r="AU116" s="112">
        <f t="shared" si="17"/>
        <v>1.7006367377913447</v>
      </c>
      <c r="AV116" s="112">
        <f t="shared" si="17"/>
        <v>1.7006386782068015</v>
      </c>
      <c r="AW116" s="112">
        <f t="shared" si="17"/>
        <v>1.700640628204888</v>
      </c>
      <c r="AX116" s="112">
        <f t="shared" si="17"/>
        <v>1.7006425873088267</v>
      </c>
      <c r="AY116" s="112">
        <f t="shared" si="17"/>
        <v>1.7006445530936132</v>
      </c>
      <c r="AZ116" s="112">
        <f t="shared" si="17"/>
        <v>1.7006465288784538</v>
      </c>
      <c r="BA116" s="112">
        <f t="shared" si="17"/>
        <v>1.7006485133123919</v>
      </c>
      <c r="BB116" s="112">
        <f t="shared" si="17"/>
        <v>1.7006505050684853</v>
      </c>
      <c r="BC116" s="112"/>
    </row>
    <row r="117" spans="2:55" ht="14.45" hidden="1">
      <c r="B117" s="368"/>
      <c r="C117" s="99" t="s">
        <v>204</v>
      </c>
      <c r="D117" s="366"/>
      <c r="E117" s="340"/>
      <c r="F117" s="112">
        <f t="shared" ref="F117:AK117" si="18">F69+F85-F101</f>
        <v>9.7623788598577399E-2</v>
      </c>
      <c r="G117" s="112">
        <f t="shared" si="18"/>
        <v>0.11913790943798613</v>
      </c>
      <c r="H117" s="112">
        <f t="shared" si="18"/>
        <v>9.2825290792627468E-2</v>
      </c>
      <c r="I117" s="112">
        <f t="shared" si="18"/>
        <v>0.10916475721058003</v>
      </c>
      <c r="J117" s="112">
        <f t="shared" si="18"/>
        <v>0.11593715922618458</v>
      </c>
      <c r="K117" s="112">
        <f t="shared" si="18"/>
        <v>0.12623154883328747</v>
      </c>
      <c r="L117" s="112">
        <f t="shared" si="18"/>
        <v>0.13575552422637632</v>
      </c>
      <c r="M117" s="112">
        <f t="shared" si="18"/>
        <v>0.1431424905213568</v>
      </c>
      <c r="N117" s="112">
        <f t="shared" si="18"/>
        <v>0.15157127649309493</v>
      </c>
      <c r="O117" s="112">
        <f t="shared" si="18"/>
        <v>0.16365088378401271</v>
      </c>
      <c r="P117" s="112">
        <f t="shared" si="18"/>
        <v>0.1732480179284599</v>
      </c>
      <c r="Q117" s="112">
        <f t="shared" si="18"/>
        <v>0.18516560323052156</v>
      </c>
      <c r="R117" s="112">
        <f t="shared" si="18"/>
        <v>0.19514404834968446</v>
      </c>
      <c r="S117" s="112">
        <f t="shared" si="18"/>
        <v>0.20549664820323565</v>
      </c>
      <c r="T117" s="112">
        <f t="shared" si="18"/>
        <v>0.21258811271523614</v>
      </c>
      <c r="U117" s="112">
        <f t="shared" si="18"/>
        <v>0.22043610337794206</v>
      </c>
      <c r="V117" s="112">
        <f t="shared" si="18"/>
        <v>0.23053717766953702</v>
      </c>
      <c r="W117" s="112">
        <f t="shared" si="18"/>
        <v>0.23693141392895378</v>
      </c>
      <c r="X117" s="112">
        <f t="shared" si="18"/>
        <v>0.24329555088263993</v>
      </c>
      <c r="Y117" s="112">
        <f t="shared" si="18"/>
        <v>0.25073150805707761</v>
      </c>
      <c r="Z117" s="112">
        <f t="shared" si="18"/>
        <v>0.25852073735036923</v>
      </c>
      <c r="AA117" s="112">
        <f t="shared" si="18"/>
        <v>0.26548799474342366</v>
      </c>
      <c r="AB117" s="112">
        <f t="shared" si="18"/>
        <v>0.27385028727405819</v>
      </c>
      <c r="AC117" s="112">
        <f t="shared" si="18"/>
        <v>0.2813789782666728</v>
      </c>
      <c r="AD117" s="112">
        <f t="shared" si="18"/>
        <v>0.2897905145921662</v>
      </c>
      <c r="AE117" s="112">
        <f t="shared" si="18"/>
        <v>0.29734980380537024</v>
      </c>
      <c r="AF117" s="112">
        <f t="shared" si="18"/>
        <v>0.30510489945356584</v>
      </c>
      <c r="AG117" s="112">
        <f t="shared" si="18"/>
        <v>0.31318605448315079</v>
      </c>
      <c r="AH117" s="112">
        <f t="shared" si="18"/>
        <v>0.32139844292761499</v>
      </c>
      <c r="AI117" s="112">
        <f t="shared" si="18"/>
        <v>0.33044143084012101</v>
      </c>
      <c r="AJ117" s="112">
        <f t="shared" si="18"/>
        <v>0.3389486830919391</v>
      </c>
      <c r="AK117" s="112">
        <f t="shared" si="18"/>
        <v>0.34751592253629343</v>
      </c>
      <c r="AL117" s="112">
        <f t="shared" ref="AL117:BB117" si="19">AL69+AL85-AL101</f>
        <v>0.35641900208782296</v>
      </c>
      <c r="AM117" s="112">
        <f t="shared" si="19"/>
        <v>0.36549912465353473</v>
      </c>
      <c r="AN117" s="112">
        <f t="shared" si="19"/>
        <v>0.37485106171837101</v>
      </c>
      <c r="AO117" s="112">
        <f t="shared" si="19"/>
        <v>0.38408372895679388</v>
      </c>
      <c r="AP117" s="112">
        <f t="shared" si="19"/>
        <v>0.39346361913647288</v>
      </c>
      <c r="AQ117" s="112">
        <f t="shared" si="19"/>
        <v>0.40299396588423253</v>
      </c>
      <c r="AR117" s="112">
        <f t="shared" si="19"/>
        <v>0.41265338859381795</v>
      </c>
      <c r="AS117" s="112">
        <f t="shared" si="19"/>
        <v>0.42242024794125621</v>
      </c>
      <c r="AT117" s="112">
        <f t="shared" si="19"/>
        <v>0.43230541259233535</v>
      </c>
      <c r="AU117" s="112">
        <f t="shared" si="19"/>
        <v>0.44231241595137205</v>
      </c>
      <c r="AV117" s="112">
        <f t="shared" si="19"/>
        <v>0.45244268245431729</v>
      </c>
      <c r="AW117" s="112">
        <f t="shared" si="19"/>
        <v>0.46267760059682939</v>
      </c>
      <c r="AX117" s="112">
        <f t="shared" si="19"/>
        <v>0.47301702294996217</v>
      </c>
      <c r="AY117" s="112">
        <f t="shared" si="19"/>
        <v>0.48345192115633751</v>
      </c>
      <c r="AZ117" s="112">
        <f t="shared" si="19"/>
        <v>0.49399592879867527</v>
      </c>
      <c r="BA117" s="112">
        <f t="shared" si="19"/>
        <v>0.50464207651716542</v>
      </c>
      <c r="BB117" s="112">
        <f t="shared" si="19"/>
        <v>0.51538449709665035</v>
      </c>
      <c r="BC117" s="112"/>
    </row>
    <row r="118" spans="2:55" ht="14.45" hidden="1">
      <c r="B118" s="368"/>
      <c r="C118" s="99" t="s">
        <v>205</v>
      </c>
      <c r="D118" s="366"/>
      <c r="E118" s="340"/>
      <c r="F118" s="112">
        <f t="shared" ref="F118:AK118" si="20">F70+F86-F102</f>
        <v>1.1778343817999821E-2</v>
      </c>
      <c r="G118" s="112">
        <f t="shared" si="20"/>
        <v>1.2304249991227256E-2</v>
      </c>
      <c r="H118" s="112">
        <f t="shared" si="20"/>
        <v>1.2365143590247043E-2</v>
      </c>
      <c r="I118" s="112">
        <f t="shared" si="20"/>
        <v>1.4546316026403711E-2</v>
      </c>
      <c r="J118" s="112">
        <f t="shared" si="20"/>
        <v>1.5363335004675249E-2</v>
      </c>
      <c r="K118" s="112">
        <f t="shared" si="20"/>
        <v>1.7675552029416033E-2</v>
      </c>
      <c r="L118" s="112">
        <f t="shared" si="20"/>
        <v>1.9951660471739616E-2</v>
      </c>
      <c r="M118" s="112">
        <f t="shared" si="20"/>
        <v>2.2224923907597813E-2</v>
      </c>
      <c r="N118" s="112">
        <f t="shared" si="20"/>
        <v>2.6382874999353375E-2</v>
      </c>
      <c r="O118" s="112">
        <f t="shared" si="20"/>
        <v>2.5570348442078901E-2</v>
      </c>
      <c r="P118" s="112">
        <f t="shared" si="20"/>
        <v>2.9179907651606808E-2</v>
      </c>
      <c r="Q118" s="112">
        <f t="shared" si="20"/>
        <v>3.3000946493619968E-2</v>
      </c>
      <c r="R118" s="112">
        <f t="shared" si="20"/>
        <v>3.6811194023343444E-2</v>
      </c>
      <c r="S118" s="112">
        <f t="shared" si="20"/>
        <v>4.0504079847677552E-2</v>
      </c>
      <c r="T118" s="112">
        <f t="shared" si="20"/>
        <v>4.3894242735149906E-2</v>
      </c>
      <c r="U118" s="112">
        <f t="shared" si="20"/>
        <v>4.890545282067172E-2</v>
      </c>
      <c r="V118" s="112">
        <f t="shared" si="20"/>
        <v>5.4290576732569679E-2</v>
      </c>
      <c r="W118" s="112">
        <f t="shared" si="20"/>
        <v>6.0003972689640021E-2</v>
      </c>
      <c r="X118" s="112">
        <f t="shared" si="20"/>
        <v>6.6023158405440041E-2</v>
      </c>
      <c r="Y118" s="112">
        <f t="shared" si="20"/>
        <v>7.2692139466646849E-2</v>
      </c>
      <c r="Z118" s="112">
        <f t="shared" si="20"/>
        <v>8.029949573371338E-2</v>
      </c>
      <c r="AA118" s="112">
        <f t="shared" si="20"/>
        <v>8.816045832846886E-2</v>
      </c>
      <c r="AB118" s="112">
        <f t="shared" si="20"/>
        <v>9.713674114718393E-2</v>
      </c>
      <c r="AC118" s="112">
        <f t="shared" si="20"/>
        <v>0.1066585309265977</v>
      </c>
      <c r="AD118" s="112">
        <f t="shared" si="20"/>
        <v>0.11762474983900711</v>
      </c>
      <c r="AE118" s="112">
        <f t="shared" si="20"/>
        <v>0.12920514732790805</v>
      </c>
      <c r="AF118" s="112">
        <f t="shared" si="20"/>
        <v>0.14180862909593914</v>
      </c>
      <c r="AG118" s="112">
        <f t="shared" si="20"/>
        <v>0.15567298469515453</v>
      </c>
      <c r="AH118" s="112">
        <f t="shared" si="20"/>
        <v>0.17085956101617883</v>
      </c>
      <c r="AI118" s="112">
        <f t="shared" si="20"/>
        <v>0.18421051252009249</v>
      </c>
      <c r="AJ118" s="112">
        <f t="shared" si="20"/>
        <v>0.19859163288874024</v>
      </c>
      <c r="AK118" s="112">
        <f t="shared" si="20"/>
        <v>0.21408351994890379</v>
      </c>
      <c r="AL118" s="112">
        <f t="shared" ref="AL118:BB118" si="21">AL70+AL86-AL102</f>
        <v>0.23077393271517024</v>
      </c>
      <c r="AM118" s="112">
        <f t="shared" si="21"/>
        <v>0.24875367347651789</v>
      </c>
      <c r="AN118" s="112">
        <f t="shared" si="21"/>
        <v>0.26812095797611341</v>
      </c>
      <c r="AO118" s="112">
        <f t="shared" si="21"/>
        <v>0.28898111274677935</v>
      </c>
      <c r="AP118" s="112">
        <f t="shared" si="21"/>
        <v>0.31144878373228557</v>
      </c>
      <c r="AQ118" s="112">
        <f t="shared" si="21"/>
        <v>0.33564700233104289</v>
      </c>
      <c r="AR118" s="112">
        <f t="shared" si="21"/>
        <v>0.36170817640069314</v>
      </c>
      <c r="AS118" s="112">
        <f t="shared" si="21"/>
        <v>0.38977471031290845</v>
      </c>
      <c r="AT118" s="112">
        <f t="shared" si="21"/>
        <v>0.41999952070467805</v>
      </c>
      <c r="AU118" s="112">
        <f t="shared" si="21"/>
        <v>0.45254719788725417</v>
      </c>
      <c r="AV118" s="112">
        <f t="shared" si="21"/>
        <v>0.48759489994185923</v>
      </c>
      <c r="AW118" s="112">
        <f t="shared" si="21"/>
        <v>0.52533320385688709</v>
      </c>
      <c r="AX118" s="112">
        <f t="shared" si="21"/>
        <v>0.56596716099235356</v>
      </c>
      <c r="AY118" s="112">
        <f t="shared" si="21"/>
        <v>0.60971731355204428</v>
      </c>
      <c r="AZ118" s="112">
        <f t="shared" si="21"/>
        <v>0.65682089878978178</v>
      </c>
      <c r="BA118" s="112">
        <f t="shared" si="21"/>
        <v>0.70753303362966369</v>
      </c>
      <c r="BB118" s="112">
        <f t="shared" si="21"/>
        <v>0.76212815324948557</v>
      </c>
      <c r="BC118" s="112"/>
    </row>
    <row r="119" spans="2:55" ht="14.45" hidden="1">
      <c r="B119" s="368"/>
      <c r="C119" s="99" t="s">
        <v>206</v>
      </c>
      <c r="D119" s="366"/>
      <c r="E119" s="340"/>
      <c r="F119" s="112">
        <f t="shared" ref="F119:AK119" si="22">F71+F87-F103</f>
        <v>12.040764876720949</v>
      </c>
      <c r="G119" s="112">
        <f t="shared" si="22"/>
        <v>12.445513377230093</v>
      </c>
      <c r="H119" s="112">
        <f t="shared" si="22"/>
        <v>12.848326699330741</v>
      </c>
      <c r="I119" s="112">
        <f t="shared" si="22"/>
        <v>13.235402893345368</v>
      </c>
      <c r="J119" s="112">
        <f t="shared" si="22"/>
        <v>13.573981713065594</v>
      </c>
      <c r="K119" s="112">
        <f t="shared" si="22"/>
        <v>13.611100452069321</v>
      </c>
      <c r="L119" s="112">
        <f t="shared" si="22"/>
        <v>13.644624028183593</v>
      </c>
      <c r="M119" s="112">
        <f t="shared" si="22"/>
        <v>13.678147363444467</v>
      </c>
      <c r="N119" s="112">
        <f t="shared" si="22"/>
        <v>13.711670458243947</v>
      </c>
      <c r="O119" s="112">
        <f t="shared" si="22"/>
        <v>13.745193312973475</v>
      </c>
      <c r="P119" s="112">
        <f t="shared" si="22"/>
        <v>13.778715928023962</v>
      </c>
      <c r="Q119" s="112">
        <f t="shared" si="22"/>
        <v>13.812238303785769</v>
      </c>
      <c r="R119" s="112">
        <f t="shared" si="22"/>
        <v>13.845760440648718</v>
      </c>
      <c r="S119" s="112">
        <f t="shared" si="22"/>
        <v>13.879282339002097</v>
      </c>
      <c r="T119" s="112">
        <f t="shared" si="22"/>
        <v>13.912803999234649</v>
      </c>
      <c r="U119" s="112">
        <f t="shared" si="22"/>
        <v>13.946325421734576</v>
      </c>
      <c r="V119" s="112">
        <f t="shared" si="22"/>
        <v>13.979846606889543</v>
      </c>
      <c r="W119" s="112">
        <f t="shared" si="22"/>
        <v>14.013367555086681</v>
      </c>
      <c r="X119" s="112">
        <f t="shared" si="22"/>
        <v>14.046888266712585</v>
      </c>
      <c r="Y119" s="112">
        <f t="shared" si="22"/>
        <v>14.080408742153306</v>
      </c>
      <c r="Z119" s="112">
        <f t="shared" si="22"/>
        <v>14.113928981794365</v>
      </c>
      <c r="AA119" s="112">
        <f t="shared" si="22"/>
        <v>14.147448986020747</v>
      </c>
      <c r="AB119" s="112">
        <f t="shared" si="22"/>
        <v>14.180968755216904</v>
      </c>
      <c r="AC119" s="112">
        <f t="shared" si="22"/>
        <v>14.21448828976675</v>
      </c>
      <c r="AD119" s="112">
        <f t="shared" si="22"/>
        <v>14.248007590053673</v>
      </c>
      <c r="AE119" s="112">
        <f t="shared" si="22"/>
        <v>14.281526656460526</v>
      </c>
      <c r="AF119" s="112">
        <f t="shared" si="22"/>
        <v>14.315045489369627</v>
      </c>
      <c r="AG119" s="112">
        <f t="shared" si="22"/>
        <v>14.348564089162776</v>
      </c>
      <c r="AH119" s="112">
        <f t="shared" si="22"/>
        <v>14.382082456221218</v>
      </c>
      <c r="AI119" s="112">
        <f t="shared" si="22"/>
        <v>14.415600590925695</v>
      </c>
      <c r="AJ119" s="112">
        <f t="shared" si="22"/>
        <v>14.449118493656403</v>
      </c>
      <c r="AK119" s="112">
        <f t="shared" si="22"/>
        <v>14.482636164793023</v>
      </c>
      <c r="AL119" s="112">
        <f t="shared" ref="AL119:BB119" si="23">AL71+AL87-AL103</f>
        <v>14.516153604714695</v>
      </c>
      <c r="AM119" s="112">
        <f t="shared" si="23"/>
        <v>14.54967081380004</v>
      </c>
      <c r="AN119" s="112">
        <f t="shared" si="23"/>
        <v>14.583187792427156</v>
      </c>
      <c r="AO119" s="112">
        <f t="shared" si="23"/>
        <v>14.616704540973609</v>
      </c>
      <c r="AP119" s="112">
        <f t="shared" si="23"/>
        <v>14.65022105981644</v>
      </c>
      <c r="AQ119" s="112">
        <f t="shared" si="23"/>
        <v>14.683737349332175</v>
      </c>
      <c r="AR119" s="112">
        <f t="shared" si="23"/>
        <v>14.717253409896806</v>
      </c>
      <c r="AS119" s="112">
        <f t="shared" si="23"/>
        <v>14.750769241885809</v>
      </c>
      <c r="AT119" s="112">
        <f t="shared" si="23"/>
        <v>14.784284845674136</v>
      </c>
      <c r="AU119" s="112">
        <f t="shared" si="23"/>
        <v>14.817800221636217</v>
      </c>
      <c r="AV119" s="112">
        <f t="shared" si="23"/>
        <v>14.85131537014596</v>
      </c>
      <c r="AW119" s="112">
        <f t="shared" si="23"/>
        <v>14.88483029157676</v>
      </c>
      <c r="AX119" s="112">
        <f t="shared" si="23"/>
        <v>14.918344986301483</v>
      </c>
      <c r="AY119" s="112">
        <f t="shared" si="23"/>
        <v>14.951859454692482</v>
      </c>
      <c r="AZ119" s="112">
        <f t="shared" si="23"/>
        <v>14.985373697121593</v>
      </c>
      <c r="BA119" s="112">
        <f t="shared" si="23"/>
        <v>15.018887713960133</v>
      </c>
      <c r="BB119" s="112">
        <f t="shared" si="23"/>
        <v>15.052401505578896</v>
      </c>
      <c r="BC119" s="112"/>
    </row>
    <row r="120" spans="2:55" ht="14.45" hidden="1">
      <c r="B120" s="368"/>
      <c r="C120" s="99" t="s">
        <v>207</v>
      </c>
      <c r="D120" s="366"/>
      <c r="E120" s="340"/>
      <c r="F120" s="112">
        <f t="shared" ref="F120:AK120" si="24">F72+F88-F104</f>
        <v>1.980343199460276</v>
      </c>
      <c r="G120" s="112">
        <f t="shared" si="24"/>
        <v>2.060538938024469</v>
      </c>
      <c r="H120" s="112">
        <f t="shared" si="24"/>
        <v>2.1434285191603721</v>
      </c>
      <c r="I120" s="112">
        <f t="shared" si="24"/>
        <v>2.2321629333825697</v>
      </c>
      <c r="J120" s="112">
        <f t="shared" si="24"/>
        <v>2.3111524146976352</v>
      </c>
      <c r="K120" s="112">
        <f t="shared" si="24"/>
        <v>2.4185409334233068</v>
      </c>
      <c r="L120" s="112">
        <f t="shared" si="24"/>
        <v>2.5216907628158451</v>
      </c>
      <c r="M120" s="112">
        <f t="shared" si="24"/>
        <v>2.612192045812352</v>
      </c>
      <c r="N120" s="112">
        <f t="shared" si="24"/>
        <v>2.7108259463975672</v>
      </c>
      <c r="O120" s="112">
        <f t="shared" si="24"/>
        <v>2.7985097051410746</v>
      </c>
      <c r="P120" s="112">
        <f t="shared" si="24"/>
        <v>2.8986840157291889</v>
      </c>
      <c r="Q120" s="112">
        <f t="shared" si="24"/>
        <v>3.0128610155582765</v>
      </c>
      <c r="R120" s="112">
        <f t="shared" si="24"/>
        <v>3.1134778990880743</v>
      </c>
      <c r="S120" s="112">
        <f t="shared" si="24"/>
        <v>3.2147660407257943</v>
      </c>
      <c r="T120" s="112">
        <f t="shared" si="24"/>
        <v>3.3222231164511462</v>
      </c>
      <c r="U120" s="112">
        <f t="shared" si="24"/>
        <v>3.4288063034577818</v>
      </c>
      <c r="V120" s="112">
        <f t="shared" si="24"/>
        <v>3.5402185522435126</v>
      </c>
      <c r="W120" s="112">
        <f t="shared" si="24"/>
        <v>3.6604789551080597</v>
      </c>
      <c r="X120" s="112">
        <f t="shared" si="24"/>
        <v>3.7749132791144344</v>
      </c>
      <c r="Y120" s="112">
        <f t="shared" si="24"/>
        <v>3.8931381321763738</v>
      </c>
      <c r="Z120" s="112">
        <f t="shared" si="24"/>
        <v>4.0134382396660468</v>
      </c>
      <c r="AA120" s="112">
        <f t="shared" si="24"/>
        <v>4.1174930851428861</v>
      </c>
      <c r="AB120" s="112">
        <f t="shared" si="24"/>
        <v>4.2421676438427349</v>
      </c>
      <c r="AC120" s="112">
        <f t="shared" si="24"/>
        <v>4.3560798031593189</v>
      </c>
      <c r="AD120" s="112">
        <f t="shared" si="24"/>
        <v>4.4915751098206984</v>
      </c>
      <c r="AE120" s="112">
        <f t="shared" si="24"/>
        <v>4.6110210423128004</v>
      </c>
      <c r="AF120" s="112">
        <f t="shared" si="24"/>
        <v>4.7309014308861368</v>
      </c>
      <c r="AG120" s="112">
        <f t="shared" si="24"/>
        <v>4.855166414100526</v>
      </c>
      <c r="AH120" s="112">
        <f t="shared" si="24"/>
        <v>4.9814566071346658</v>
      </c>
      <c r="AI120" s="112">
        <f t="shared" si="24"/>
        <v>5.1211808441644289</v>
      </c>
      <c r="AJ120" s="112">
        <f t="shared" si="24"/>
        <v>5.2533940433249269</v>
      </c>
      <c r="AK120" s="112">
        <f t="shared" si="24"/>
        <v>5.3870569430382016</v>
      </c>
      <c r="AL120" s="112">
        <f t="shared" ref="AL120:BB120" si="25">AL72+AL88-AL104</f>
        <v>5.5251684493728339</v>
      </c>
      <c r="AM120" s="112">
        <f t="shared" si="25"/>
        <v>5.6656612922077301</v>
      </c>
      <c r="AN120" s="112">
        <f t="shared" si="25"/>
        <v>5.8103841128641607</v>
      </c>
      <c r="AO120" s="112">
        <f t="shared" si="25"/>
        <v>5.9533874695644009</v>
      </c>
      <c r="AP120" s="112">
        <f t="shared" si="25"/>
        <v>6.0988261133407864</v>
      </c>
      <c r="AQ120" s="112">
        <f t="shared" si="25"/>
        <v>6.2466841439239706</v>
      </c>
      <c r="AR120" s="112">
        <f t="shared" si="25"/>
        <v>6.3965079130044185</v>
      </c>
      <c r="AS120" s="112">
        <f t="shared" si="25"/>
        <v>6.5478625247923716</v>
      </c>
      <c r="AT120" s="112">
        <f t="shared" si="25"/>
        <v>6.7010246520205925</v>
      </c>
      <c r="AU120" s="112">
        <f t="shared" si="25"/>
        <v>6.8561083552831601</v>
      </c>
      <c r="AV120" s="112">
        <f t="shared" si="25"/>
        <v>7.0131392046830472</v>
      </c>
      <c r="AW120" s="112">
        <f t="shared" si="25"/>
        <v>7.171812168965821</v>
      </c>
      <c r="AX120" s="112">
        <f t="shared" si="25"/>
        <v>7.3321013376155779</v>
      </c>
      <c r="AY120" s="112">
        <f t="shared" si="25"/>
        <v>7.4938512703995181</v>
      </c>
      <c r="AZ120" s="112">
        <f t="shared" si="25"/>
        <v>7.6572763885838153</v>
      </c>
      <c r="BA120" s="112">
        <f t="shared" si="25"/>
        <v>7.8222890736725814</v>
      </c>
      <c r="BB120" s="112">
        <f t="shared" si="25"/>
        <v>7.988803449919363</v>
      </c>
      <c r="BC120" s="112"/>
    </row>
    <row r="121" spans="2:55" ht="14.45" hidden="1">
      <c r="B121" s="368"/>
      <c r="C121" s="99" t="s">
        <v>208</v>
      </c>
      <c r="D121" s="366"/>
      <c r="E121" s="340"/>
      <c r="F121" s="112">
        <f t="shared" ref="F121:AK121" si="26">F73+F89-F105</f>
        <v>2.4130146243638788</v>
      </c>
      <c r="G121" s="112">
        <f t="shared" si="26"/>
        <v>2.5211316092923743</v>
      </c>
      <c r="H121" s="112">
        <f t="shared" si="26"/>
        <v>2.6062362453953321</v>
      </c>
      <c r="I121" s="112">
        <f t="shared" si="26"/>
        <v>2.7116137875652582</v>
      </c>
      <c r="J121" s="112">
        <f t="shared" si="26"/>
        <v>2.7825954975652607</v>
      </c>
      <c r="K121" s="112">
        <f t="shared" si="26"/>
        <v>2.8976292620419954</v>
      </c>
      <c r="L121" s="112">
        <f t="shared" si="26"/>
        <v>3.006057350658105</v>
      </c>
      <c r="M121" s="112">
        <f t="shared" si="26"/>
        <v>3.0990777677475805</v>
      </c>
      <c r="N121" s="112">
        <f t="shared" si="26"/>
        <v>3.1986987217682916</v>
      </c>
      <c r="O121" s="112">
        <f t="shared" si="26"/>
        <v>3.3439643040070308</v>
      </c>
      <c r="P121" s="112">
        <f t="shared" si="26"/>
        <v>3.4564019210177679</v>
      </c>
      <c r="Q121" s="112">
        <f t="shared" si="26"/>
        <v>3.585059793056228</v>
      </c>
      <c r="R121" s="112">
        <f t="shared" si="26"/>
        <v>3.7018706890482718</v>
      </c>
      <c r="S121" s="112">
        <f t="shared" si="26"/>
        <v>3.8220283011557217</v>
      </c>
      <c r="T121" s="112">
        <f t="shared" si="26"/>
        <v>3.9531292936888591</v>
      </c>
      <c r="U121" s="112">
        <f t="shared" si="26"/>
        <v>4.0792282616902122</v>
      </c>
      <c r="V121" s="112">
        <f t="shared" si="26"/>
        <v>4.2131847998752106</v>
      </c>
      <c r="W121" s="112">
        <f t="shared" si="26"/>
        <v>4.355262742956362</v>
      </c>
      <c r="X121" s="112">
        <f t="shared" si="26"/>
        <v>4.49104358989345</v>
      </c>
      <c r="Y121" s="112">
        <f t="shared" si="26"/>
        <v>4.6319072668942782</v>
      </c>
      <c r="Z121" s="112">
        <f t="shared" si="26"/>
        <v>4.7747158911340213</v>
      </c>
      <c r="AA121" s="112">
        <f t="shared" si="26"/>
        <v>4.8986135087233711</v>
      </c>
      <c r="AB121" s="112">
        <f t="shared" si="26"/>
        <v>5.0472270834206485</v>
      </c>
      <c r="AC121" s="112">
        <f t="shared" si="26"/>
        <v>5.1829596808748866</v>
      </c>
      <c r="AD121" s="112">
        <f t="shared" si="26"/>
        <v>5.3439455799939548</v>
      </c>
      <c r="AE121" s="112">
        <f t="shared" si="26"/>
        <v>5.4858881858391566</v>
      </c>
      <c r="AF121" s="112">
        <f t="shared" si="26"/>
        <v>5.6285313851588183</v>
      </c>
      <c r="AG121" s="112">
        <f t="shared" si="26"/>
        <v>5.7764409751124139</v>
      </c>
      <c r="AH121" s="112">
        <f t="shared" si="26"/>
        <v>5.9267516945640626</v>
      </c>
      <c r="AI121" s="112">
        <f t="shared" si="26"/>
        <v>6.0930042769275623</v>
      </c>
      <c r="AJ121" s="112">
        <f t="shared" si="26"/>
        <v>6.2502801972561919</v>
      </c>
      <c r="AK121" s="112">
        <f t="shared" si="26"/>
        <v>6.4092702354922926</v>
      </c>
      <c r="AL121" s="112">
        <f t="shared" ref="AL121:BB121" si="27">AL73+AL89-AL105</f>
        <v>6.573588328372205</v>
      </c>
      <c r="AM121" s="112">
        <f t="shared" si="27"/>
        <v>6.7407526425426552</v>
      </c>
      <c r="AN121" s="112">
        <f t="shared" si="27"/>
        <v>6.912946549988682</v>
      </c>
      <c r="AO121" s="112">
        <f t="shared" si="27"/>
        <v>7.0830897111825788</v>
      </c>
      <c r="AP121" s="112">
        <f t="shared" si="27"/>
        <v>7.2561253521106233</v>
      </c>
      <c r="AQ121" s="112">
        <f t="shared" si="27"/>
        <v>7.4320350126241399</v>
      </c>
      <c r="AR121" s="112">
        <f t="shared" si="27"/>
        <v>7.6102842407344218</v>
      </c>
      <c r="AS121" s="112">
        <f t="shared" si="27"/>
        <v>7.7903607911582595</v>
      </c>
      <c r="AT121" s="112">
        <f t="shared" si="27"/>
        <v>7.9725894032036946</v>
      </c>
      <c r="AU121" s="112">
        <f t="shared" si="27"/>
        <v>8.1571029541724602</v>
      </c>
      <c r="AV121" s="112">
        <f t="shared" si="27"/>
        <v>8.3439312850425633</v>
      </c>
      <c r="AW121" s="112">
        <f t="shared" si="27"/>
        <v>8.5327123066149078</v>
      </c>
      <c r="AX121" s="112">
        <f t="shared" si="27"/>
        <v>8.7234164209020886</v>
      </c>
      <c r="AY121" s="112">
        <f t="shared" si="27"/>
        <v>8.915859437504448</v>
      </c>
      <c r="AZ121" s="112">
        <f t="shared" si="27"/>
        <v>9.1102962591154011</v>
      </c>
      <c r="BA121" s="112">
        <f t="shared" si="27"/>
        <v>9.3066216591222908</v>
      </c>
      <c r="BB121" s="112">
        <f t="shared" si="27"/>
        <v>9.5047332683739238</v>
      </c>
      <c r="BC121" s="112"/>
    </row>
    <row r="122" spans="2:55" ht="14.45" hidden="1">
      <c r="B122" s="368"/>
      <c r="C122" s="99" t="s">
        <v>209</v>
      </c>
      <c r="D122" s="366"/>
      <c r="E122" s="340"/>
      <c r="F122" s="112">
        <f t="shared" ref="F122:AK122" si="28">F74+F90-F106</f>
        <v>2.0816307741770644E-2</v>
      </c>
      <c r="G122" s="112">
        <f t="shared" si="28"/>
        <v>2.167483110263202E-2</v>
      </c>
      <c r="H122" s="112">
        <f t="shared" si="28"/>
        <v>2.2542657858985234E-2</v>
      </c>
      <c r="I122" s="112">
        <f t="shared" si="28"/>
        <v>2.3376615696524765E-2</v>
      </c>
      <c r="J122" s="112">
        <f t="shared" si="28"/>
        <v>2.4142656285433054E-2</v>
      </c>
      <c r="K122" s="112">
        <f t="shared" si="28"/>
        <v>2.5148513653001917E-2</v>
      </c>
      <c r="L122" s="112">
        <f t="shared" si="28"/>
        <v>2.6107895912775618E-2</v>
      </c>
      <c r="M122" s="112">
        <f t="shared" si="28"/>
        <v>2.6930218789453664E-2</v>
      </c>
      <c r="N122" s="112">
        <f t="shared" si="28"/>
        <v>2.7826480796051063E-2</v>
      </c>
      <c r="O122" s="112">
        <f t="shared" si="28"/>
        <v>2.8972925442726154E-2</v>
      </c>
      <c r="P122" s="112">
        <f t="shared" si="28"/>
        <v>2.9957337168588734E-2</v>
      </c>
      <c r="Q122" s="112">
        <f t="shared" si="28"/>
        <v>3.1100886051510821E-2</v>
      </c>
      <c r="R122" s="112">
        <f t="shared" si="28"/>
        <v>3.212109535865075E-2</v>
      </c>
      <c r="S122" s="112">
        <f t="shared" si="28"/>
        <v>3.3171501034162332E-2</v>
      </c>
      <c r="T122" s="112">
        <f t="shared" si="28"/>
        <v>3.4317039221130254E-2</v>
      </c>
      <c r="U122" s="112">
        <f t="shared" si="28"/>
        <v>3.5400982891462859E-2</v>
      </c>
      <c r="V122" s="112">
        <f t="shared" si="28"/>
        <v>3.6542828308410366E-2</v>
      </c>
      <c r="W122" s="112">
        <f t="shared" si="28"/>
        <v>3.7784228439888323E-2</v>
      </c>
      <c r="X122" s="112">
        <f t="shared" si="28"/>
        <v>3.8969899265496676E-2</v>
      </c>
      <c r="Y122" s="112">
        <f t="shared" si="28"/>
        <v>4.0194357146864146E-2</v>
      </c>
      <c r="Z122" s="112">
        <f t="shared" si="28"/>
        <v>4.1432343929692424E-2</v>
      </c>
      <c r="AA122" s="112">
        <f t="shared" si="28"/>
        <v>4.2505534634925422E-2</v>
      </c>
      <c r="AB122" s="112">
        <f t="shared" si="28"/>
        <v>4.379316474370136E-2</v>
      </c>
      <c r="AC122" s="112">
        <f t="shared" si="28"/>
        <v>4.4969980372713138E-2</v>
      </c>
      <c r="AD122" s="112">
        <f t="shared" si="28"/>
        <v>4.6368983844886143E-2</v>
      </c>
      <c r="AE122" s="112">
        <f t="shared" si="28"/>
        <v>4.7601357365254095E-2</v>
      </c>
      <c r="AF122" s="112">
        <f t="shared" si="28"/>
        <v>4.8838925093893051E-2</v>
      </c>
      <c r="AG122" s="112">
        <f t="shared" si="28"/>
        <v>5.012196825396411E-2</v>
      </c>
      <c r="AH122" s="112">
        <f t="shared" si="28"/>
        <v>5.142581693992157E-2</v>
      </c>
      <c r="AI122" s="112">
        <f t="shared" si="28"/>
        <v>5.2868176788245243E-2</v>
      </c>
      <c r="AJ122" s="112">
        <f t="shared" si="28"/>
        <v>5.4232961618945329E-2</v>
      </c>
      <c r="AK122" s="112">
        <f t="shared" si="28"/>
        <v>5.5612871224295618E-2</v>
      </c>
      <c r="AL122" s="112">
        <f t="shared" ref="AL122:BB122" si="29">AL74+AL90-AL106</f>
        <v>5.7038702244926943E-2</v>
      </c>
      <c r="AM122" s="112">
        <f t="shared" si="29"/>
        <v>5.8489070043459976E-2</v>
      </c>
      <c r="AN122" s="112">
        <f t="shared" si="29"/>
        <v>5.9983079536062453E-2</v>
      </c>
      <c r="AO122" s="112">
        <f t="shared" si="29"/>
        <v>6.1459350687767082E-2</v>
      </c>
      <c r="AP122" s="112">
        <f t="shared" si="29"/>
        <v>6.2960788713818855E-2</v>
      </c>
      <c r="AQ122" s="112">
        <f t="shared" si="29"/>
        <v>6.4487198920883296E-2</v>
      </c>
      <c r="AR122" s="112">
        <f t="shared" si="29"/>
        <v>6.60338927104933E-2</v>
      </c>
      <c r="AS122" s="112">
        <f t="shared" si="29"/>
        <v>6.7596386223188379E-2</v>
      </c>
      <c r="AT122" s="112">
        <f t="shared" si="29"/>
        <v>6.9177543203827199E-2</v>
      </c>
      <c r="AU122" s="112">
        <f t="shared" si="29"/>
        <v>7.077854068983748E-2</v>
      </c>
      <c r="AV122" s="112">
        <f t="shared" si="29"/>
        <v>7.2399637837451347E-2</v>
      </c>
      <c r="AW122" s="112">
        <f t="shared" si="29"/>
        <v>7.4037686212037351E-2</v>
      </c>
      <c r="AX122" s="112">
        <f t="shared" si="29"/>
        <v>7.5692419696926971E-2</v>
      </c>
      <c r="AY122" s="112">
        <f t="shared" si="29"/>
        <v>7.7362233815231454E-2</v>
      </c>
      <c r="AZ122" s="112">
        <f t="shared" si="29"/>
        <v>7.9049341423887295E-2</v>
      </c>
      <c r="BA122" s="112">
        <f t="shared" si="29"/>
        <v>8.0752837741610309E-2</v>
      </c>
      <c r="BB122" s="112">
        <f t="shared" si="29"/>
        <v>8.2471836703207277E-2</v>
      </c>
      <c r="BC122" s="112"/>
    </row>
    <row r="123" spans="2:55" ht="14.45" hidden="1" customHeight="1">
      <c r="B123" s="368"/>
      <c r="C123" s="99" t="s">
        <v>210</v>
      </c>
      <c r="D123" s="366"/>
      <c r="E123" s="340"/>
      <c r="F123" s="112">
        <f t="shared" ref="F123:AK123" si="30">F75+F91-F107</f>
        <v>1.9657829092658799E-2</v>
      </c>
      <c r="G123" s="112">
        <f t="shared" si="30"/>
        <v>2.4263315374693492E-2</v>
      </c>
      <c r="H123" s="112">
        <f t="shared" si="30"/>
        <v>1.660338671959001E-2</v>
      </c>
      <c r="I123" s="112">
        <f t="shared" si="30"/>
        <v>2.8886119840209737E-2</v>
      </c>
      <c r="J123" s="112">
        <f t="shared" si="30"/>
        <v>2.3885902925081998E-2</v>
      </c>
      <c r="K123" s="112">
        <f t="shared" si="30"/>
        <v>3.2172663898666215E-2</v>
      </c>
      <c r="L123" s="112">
        <f t="shared" si="30"/>
        <v>3.9858882870325241E-2</v>
      </c>
      <c r="M123" s="112">
        <f t="shared" si="30"/>
        <v>4.7959942899755914E-2</v>
      </c>
      <c r="N123" s="112">
        <f t="shared" si="30"/>
        <v>6.4881112738415542E-2</v>
      </c>
      <c r="O123" s="112">
        <f t="shared" si="30"/>
        <v>6.5385630014087134E-2</v>
      </c>
      <c r="P123" s="112">
        <f t="shared" si="30"/>
        <v>8.0977418969144233E-2</v>
      </c>
      <c r="Q123" s="112">
        <f t="shared" si="30"/>
        <v>9.6577795522339763E-2</v>
      </c>
      <c r="R123" s="112">
        <f t="shared" si="30"/>
        <v>0.11353186194580536</v>
      </c>
      <c r="S123" s="112">
        <f t="shared" si="30"/>
        <v>0.12996797747652558</v>
      </c>
      <c r="T123" s="112">
        <f t="shared" si="30"/>
        <v>0.14488004236087854</v>
      </c>
      <c r="U123" s="112">
        <f t="shared" si="30"/>
        <v>0.16876190169322192</v>
      </c>
      <c r="V123" s="112">
        <f t="shared" si="30"/>
        <v>0.19500996353043212</v>
      </c>
      <c r="W123" s="112">
        <f t="shared" si="30"/>
        <v>0.22147053125346836</v>
      </c>
      <c r="X123" s="112">
        <f t="shared" si="30"/>
        <v>0.24976164514628008</v>
      </c>
      <c r="Y123" s="112">
        <f t="shared" si="30"/>
        <v>0.28160075315164085</v>
      </c>
      <c r="Z123" s="112">
        <f t="shared" si="30"/>
        <v>0.31839723762752453</v>
      </c>
      <c r="AA123" s="112">
        <f t="shared" si="30"/>
        <v>0.35698706412386239</v>
      </c>
      <c r="AB123" s="112">
        <f t="shared" si="30"/>
        <v>0.40090445399069169</v>
      </c>
      <c r="AC123" s="112">
        <f t="shared" si="30"/>
        <v>0.44790888295929449</v>
      </c>
      <c r="AD123" s="112">
        <f t="shared" si="30"/>
        <v>0.50178135266269064</v>
      </c>
      <c r="AE123" s="112">
        <f t="shared" si="30"/>
        <v>0.55933375821691012</v>
      </c>
      <c r="AF123" s="112">
        <f t="shared" si="30"/>
        <v>0.62227684086358293</v>
      </c>
      <c r="AG123" s="112">
        <f t="shared" si="30"/>
        <v>0.69172100758371524</v>
      </c>
      <c r="AH123" s="112">
        <f t="shared" si="30"/>
        <v>0.76803620740562761</v>
      </c>
      <c r="AI123" s="112">
        <f t="shared" si="30"/>
        <v>0.8537785889499685</v>
      </c>
      <c r="AJ123" s="112">
        <f t="shared" si="30"/>
        <v>0.94628282739821545</v>
      </c>
      <c r="AK123" s="112">
        <f t="shared" si="30"/>
        <v>1.0476001592842237</v>
      </c>
      <c r="AL123" s="112">
        <f t="shared" ref="AL123:BB123" si="31">AL75+AL91-AL107</f>
        <v>1.1592445143031387</v>
      </c>
      <c r="AM123" s="112">
        <f t="shared" si="31"/>
        <v>1.281778253493431</v>
      </c>
      <c r="AN123" s="112">
        <f t="shared" si="31"/>
        <v>1.416645359014896</v>
      </c>
      <c r="AO123" s="112">
        <f t="shared" si="31"/>
        <v>1.5634656564380964</v>
      </c>
      <c r="AP123" s="112">
        <f t="shared" si="31"/>
        <v>1.7243602911295788</v>
      </c>
      <c r="AQ123" s="112">
        <f t="shared" si="31"/>
        <v>1.9006379061237832</v>
      </c>
      <c r="AR123" s="112">
        <f t="shared" si="31"/>
        <v>2.0935677373113823</v>
      </c>
      <c r="AS123" s="112">
        <f t="shared" si="31"/>
        <v>2.3044994897047268</v>
      </c>
      <c r="AT123" s="112">
        <f t="shared" si="31"/>
        <v>2.5351326531945508</v>
      </c>
      <c r="AU123" s="112">
        <f t="shared" si="31"/>
        <v>2.7872763236507199</v>
      </c>
      <c r="AV123" s="112">
        <f t="shared" si="31"/>
        <v>3.062873057598364</v>
      </c>
      <c r="AW123" s="112">
        <f t="shared" si="31"/>
        <v>3.3638785267252236</v>
      </c>
      <c r="AX123" s="112">
        <f t="shared" si="31"/>
        <v>3.6925289867720252</v>
      </c>
      <c r="AY123" s="112">
        <f t="shared" si="31"/>
        <v>4.0511817928316844</v>
      </c>
      <c r="AZ123" s="112">
        <f t="shared" si="31"/>
        <v>4.4425952917930545</v>
      </c>
      <c r="BA123" s="112">
        <f t="shared" si="31"/>
        <v>4.8696012114277964</v>
      </c>
      <c r="BB123" s="112">
        <f t="shared" si="31"/>
        <v>5.3352642464705529</v>
      </c>
      <c r="BC123" s="112"/>
    </row>
    <row r="124" spans="2:55" ht="14.45" hidden="1">
      <c r="B124" s="368"/>
      <c r="C124" s="99" t="s">
        <v>211</v>
      </c>
      <c r="D124" s="366"/>
      <c r="E124" s="340"/>
      <c r="F124" s="112">
        <f t="shared" ref="F124:AK124" si="32">F76+F92-F108</f>
        <v>8.5012512625098277E-2</v>
      </c>
      <c r="G124" s="112">
        <f t="shared" si="32"/>
        <v>8.9287561697471096E-2</v>
      </c>
      <c r="H124" s="112">
        <f t="shared" si="32"/>
        <v>9.1328502737651737E-2</v>
      </c>
      <c r="I124" s="112">
        <f t="shared" si="32"/>
        <v>9.6061308765228962E-2</v>
      </c>
      <c r="J124" s="112">
        <f t="shared" si="32"/>
        <v>9.7749720163095438E-2</v>
      </c>
      <c r="K124" s="112">
        <f t="shared" si="32"/>
        <v>0.10229291278858166</v>
      </c>
      <c r="L124" s="112">
        <f t="shared" si="32"/>
        <v>0.1065359917846142</v>
      </c>
      <c r="M124" s="112">
        <f t="shared" si="32"/>
        <v>0.11028608767554311</v>
      </c>
      <c r="N124" s="112">
        <f t="shared" si="32"/>
        <v>0.11420015418396727</v>
      </c>
      <c r="O124" s="112">
        <f t="shared" si="32"/>
        <v>0.11901925574324518</v>
      </c>
      <c r="P124" s="112">
        <f t="shared" si="32"/>
        <v>0.12320360511051029</v>
      </c>
      <c r="Q124" s="112">
        <f t="shared" si="32"/>
        <v>0.12776220237919167</v>
      </c>
      <c r="R124" s="112">
        <f t="shared" si="32"/>
        <v>0.13196553095472435</v>
      </c>
      <c r="S124" s="112">
        <f t="shared" si="32"/>
        <v>0.13616629121315213</v>
      </c>
      <c r="T124" s="112">
        <f t="shared" si="32"/>
        <v>0.14060224752952488</v>
      </c>
      <c r="U124" s="112">
        <f t="shared" si="32"/>
        <v>0.14524735962515706</v>
      </c>
      <c r="V124" s="112">
        <f t="shared" si="32"/>
        <v>0.15020711919450835</v>
      </c>
      <c r="W124" s="112">
        <f t="shared" si="32"/>
        <v>0.15520672324874163</v>
      </c>
      <c r="X124" s="112">
        <f t="shared" si="32"/>
        <v>0.15996832948484699</v>
      </c>
      <c r="Y124" s="112">
        <f t="shared" si="32"/>
        <v>0.1649509486372121</v>
      </c>
      <c r="Z124" s="112">
        <f t="shared" si="32"/>
        <v>0.17006544603001672</v>
      </c>
      <c r="AA124" s="112">
        <f t="shared" si="32"/>
        <v>0.17449719840275921</v>
      </c>
      <c r="AB124" s="112">
        <f t="shared" si="32"/>
        <v>0.17980183814777706</v>
      </c>
      <c r="AC124" s="112">
        <f t="shared" si="32"/>
        <v>0.18463936131048214</v>
      </c>
      <c r="AD124" s="112">
        <f t="shared" si="32"/>
        <v>0.19035741016338759</v>
      </c>
      <c r="AE124" s="112">
        <f t="shared" si="32"/>
        <v>0.19541174407162831</v>
      </c>
      <c r="AF124" s="112">
        <f t="shared" si="32"/>
        <v>0.20049394667363626</v>
      </c>
      <c r="AG124" s="112">
        <f t="shared" si="32"/>
        <v>0.20576430427755493</v>
      </c>
      <c r="AH124" s="112">
        <f t="shared" si="32"/>
        <v>0.21112089727100489</v>
      </c>
      <c r="AI124" s="112">
        <f t="shared" si="32"/>
        <v>0.21704488351293352</v>
      </c>
      <c r="AJ124" s="112">
        <f t="shared" si="32"/>
        <v>0.2226470127626915</v>
      </c>
      <c r="AK124" s="112">
        <f t="shared" si="32"/>
        <v>0.22830761603412725</v>
      </c>
      <c r="AL124" s="112">
        <f t="shared" ref="AL124:BB124" si="33">AL76+AL92-AL108</f>
        <v>0.23416025975593166</v>
      </c>
      <c r="AM124" s="112">
        <f t="shared" si="33"/>
        <v>0.24011566806751011</v>
      </c>
      <c r="AN124" s="112">
        <f t="shared" si="33"/>
        <v>0.24625036398612718</v>
      </c>
      <c r="AO124" s="112">
        <f t="shared" si="33"/>
        <v>0.25231154654836591</v>
      </c>
      <c r="AP124" s="112">
        <f t="shared" si="33"/>
        <v>0.25847513814477058</v>
      </c>
      <c r="AQ124" s="112">
        <f t="shared" si="33"/>
        <v>0.26474087866131507</v>
      </c>
      <c r="AR124" s="112">
        <f t="shared" si="33"/>
        <v>0.27109012499036461</v>
      </c>
      <c r="AS124" s="112">
        <f t="shared" si="33"/>
        <v>0.27750488391939593</v>
      </c>
      <c r="AT124" s="112">
        <f t="shared" si="33"/>
        <v>0.28399635520359023</v>
      </c>
      <c r="AU124" s="112">
        <f t="shared" si="33"/>
        <v>0.29056910107331879</v>
      </c>
      <c r="AV124" s="112">
        <f t="shared" si="33"/>
        <v>0.29722420634577978</v>
      </c>
      <c r="AW124" s="112">
        <f t="shared" si="33"/>
        <v>0.30394881784839245</v>
      </c>
      <c r="AX124" s="112">
        <f t="shared" si="33"/>
        <v>0.31074194151779638</v>
      </c>
      <c r="AY124" s="112">
        <f t="shared" si="33"/>
        <v>0.3175970603770909</v>
      </c>
      <c r="AZ124" s="112">
        <f t="shared" si="33"/>
        <v>0.32452325008855176</v>
      </c>
      <c r="BA124" s="112">
        <f t="shared" si="33"/>
        <v>0.33151670408669409</v>
      </c>
      <c r="BB124" s="112">
        <f t="shared" si="33"/>
        <v>0.3385737578179191</v>
      </c>
      <c r="BC124" s="112"/>
    </row>
    <row r="125" spans="2:55" ht="14.45" hidden="1">
      <c r="B125" s="368"/>
      <c r="C125" s="99" t="s">
        <v>212</v>
      </c>
      <c r="D125" s="366"/>
      <c r="E125" s="340"/>
      <c r="F125" s="112">
        <f t="shared" ref="F125:AK125" si="34">F77+F93-F109</f>
        <v>1.7576064257224733</v>
      </c>
      <c r="G125" s="112">
        <f t="shared" si="34"/>
        <v>1.767160530504132</v>
      </c>
      <c r="H125" s="112">
        <f t="shared" si="34"/>
        <v>1.8446792358073643</v>
      </c>
      <c r="I125" s="112">
        <f t="shared" si="34"/>
        <v>2.1282993471697953</v>
      </c>
      <c r="J125" s="112">
        <f t="shared" si="34"/>
        <v>2.3409057250935263</v>
      </c>
      <c r="K125" s="112">
        <f t="shared" si="34"/>
        <v>2.6951297199851019</v>
      </c>
      <c r="L125" s="112">
        <f t="shared" si="34"/>
        <v>3.0449357584471581</v>
      </c>
      <c r="M125" s="112">
        <f t="shared" si="34"/>
        <v>3.3869756932304718</v>
      </c>
      <c r="N125" s="112">
        <f t="shared" si="34"/>
        <v>3.831798835298267</v>
      </c>
      <c r="O125" s="112">
        <f t="shared" si="34"/>
        <v>3.419032335157139</v>
      </c>
      <c r="P125" s="112">
        <f t="shared" si="34"/>
        <v>3.7049085374602191</v>
      </c>
      <c r="Q125" s="112">
        <f t="shared" si="34"/>
        <v>3.9829821576739599</v>
      </c>
      <c r="R125" s="112">
        <f t="shared" si="34"/>
        <v>4.2072458135898243</v>
      </c>
      <c r="S125" s="112">
        <f t="shared" si="34"/>
        <v>4.3812227674445321</v>
      </c>
      <c r="T125" s="112">
        <f t="shared" si="34"/>
        <v>4.4905082848646263</v>
      </c>
      <c r="U125" s="112">
        <f t="shared" si="34"/>
        <v>4.7290307997259573</v>
      </c>
      <c r="V125" s="112">
        <f t="shared" si="34"/>
        <v>4.9583693192756089</v>
      </c>
      <c r="W125" s="112">
        <f t="shared" si="34"/>
        <v>5.187627743762742</v>
      </c>
      <c r="X125" s="112">
        <f t="shared" si="34"/>
        <v>5.4022015949418227</v>
      </c>
      <c r="Y125" s="112">
        <f t="shared" si="34"/>
        <v>5.6273158514305628</v>
      </c>
      <c r="Z125" s="112">
        <f t="shared" si="34"/>
        <v>5.880823313288114</v>
      </c>
      <c r="AA125" s="112">
        <f t="shared" si="34"/>
        <v>6.1081115897083933</v>
      </c>
      <c r="AB125" s="112">
        <f t="shared" si="34"/>
        <v>6.3671563042831902</v>
      </c>
      <c r="AC125" s="112">
        <f t="shared" si="34"/>
        <v>6.6149895242646597</v>
      </c>
      <c r="AD125" s="112">
        <f t="shared" si="34"/>
        <v>6.9036217918481926</v>
      </c>
      <c r="AE125" s="112">
        <f t="shared" si="34"/>
        <v>7.1762883806661701</v>
      </c>
      <c r="AF125" s="112">
        <f t="shared" si="34"/>
        <v>7.453668663815157</v>
      </c>
      <c r="AG125" s="112">
        <f t="shared" si="34"/>
        <v>7.7436589743136253</v>
      </c>
      <c r="AH125" s="112">
        <f t="shared" si="34"/>
        <v>8.0437646315250806</v>
      </c>
      <c r="AI125" s="112">
        <f t="shared" si="34"/>
        <v>8.2086909542492847</v>
      </c>
      <c r="AJ125" s="112">
        <f t="shared" si="34"/>
        <v>8.3768838195012112</v>
      </c>
      <c r="AK125" s="112">
        <f t="shared" si="34"/>
        <v>8.5485043622925669</v>
      </c>
      <c r="AL125" s="112">
        <f t="shared" ref="AL125:BB125" si="35">AL77+AL93-AL109</f>
        <v>8.7236531302615195</v>
      </c>
      <c r="AM125" s="112">
        <f t="shared" si="35"/>
        <v>8.9023803709786531</v>
      </c>
      <c r="AN125" s="112">
        <f t="shared" si="35"/>
        <v>9.0847770128779111</v>
      </c>
      <c r="AO125" s="112">
        <f t="shared" si="35"/>
        <v>9.2708588700304357</v>
      </c>
      <c r="AP125" s="112">
        <f t="shared" si="35"/>
        <v>9.4607430373427128</v>
      </c>
      <c r="AQ125" s="112">
        <f t="shared" si="35"/>
        <v>9.6545068248452726</v>
      </c>
      <c r="AR125" s="112">
        <f t="shared" si="35"/>
        <v>9.852224993960137</v>
      </c>
      <c r="AS125" s="112">
        <f t="shared" si="35"/>
        <v>10.053974225680269</v>
      </c>
      <c r="AT125" s="112">
        <f t="shared" si="35"/>
        <v>10.259839605394665</v>
      </c>
      <c r="AU125" s="112">
        <f t="shared" si="35"/>
        <v>10.469906326701887</v>
      </c>
      <c r="AV125" s="112">
        <f t="shared" si="35"/>
        <v>10.684260475364555</v>
      </c>
      <c r="AW125" s="112">
        <f t="shared" si="35"/>
        <v>10.902986839604015</v>
      </c>
      <c r="AX125" s="112">
        <f t="shared" si="35"/>
        <v>11.12617465174745</v>
      </c>
      <c r="AY125" s="112">
        <f t="shared" si="35"/>
        <v>11.353913791575991</v>
      </c>
      <c r="AZ125" s="112">
        <f t="shared" si="35"/>
        <v>11.586299399468194</v>
      </c>
      <c r="BA125" s="112">
        <f t="shared" si="35"/>
        <v>11.823425736511892</v>
      </c>
      <c r="BB125" s="112">
        <f t="shared" si="35"/>
        <v>12.065389052952815</v>
      </c>
      <c r="BC125" s="112"/>
    </row>
    <row r="126" spans="2:55" ht="14.45" hidden="1">
      <c r="B126" s="368"/>
      <c r="C126" s="99" t="s">
        <v>213</v>
      </c>
      <c r="D126" s="366"/>
      <c r="E126" s="340"/>
      <c r="F126" s="112">
        <f t="shared" ref="F126:AK126" si="36">F78+F94-F110</f>
        <v>0.3729744762366779</v>
      </c>
      <c r="G126" s="112">
        <f t="shared" si="36"/>
        <v>0.39167874888908788</v>
      </c>
      <c r="H126" s="112">
        <f t="shared" si="36"/>
        <v>0.41134110727113216</v>
      </c>
      <c r="I126" s="112">
        <f t="shared" si="36"/>
        <v>0.432775347334934</v>
      </c>
      <c r="J126" s="112">
        <f t="shared" si="36"/>
        <v>0.45248432807556133</v>
      </c>
      <c r="K126" s="112">
        <f t="shared" si="36"/>
        <v>0.47824603203961324</v>
      </c>
      <c r="L126" s="112">
        <f t="shared" si="36"/>
        <v>0.50347573496080444</v>
      </c>
      <c r="M126" s="112">
        <f t="shared" si="36"/>
        <v>0.52646462065517341</v>
      </c>
      <c r="N126" s="112">
        <f t="shared" si="36"/>
        <v>0.55139827399505692</v>
      </c>
      <c r="O126" s="112">
        <f t="shared" si="36"/>
        <v>0.57207495617462711</v>
      </c>
      <c r="P126" s="112">
        <f t="shared" si="36"/>
        <v>0.59732502860255254</v>
      </c>
      <c r="Q126" s="112">
        <f t="shared" si="36"/>
        <v>0.62563582264470841</v>
      </c>
      <c r="R126" s="112">
        <f t="shared" si="36"/>
        <v>0.65126045012611333</v>
      </c>
      <c r="S126" s="112">
        <f t="shared" si="36"/>
        <v>0.6771003102966705</v>
      </c>
      <c r="T126" s="112">
        <f t="shared" si="36"/>
        <v>0.70426405992591257</v>
      </c>
      <c r="U126" s="112">
        <f t="shared" si="36"/>
        <v>0.73177739784675089</v>
      </c>
      <c r="V126" s="112">
        <f t="shared" si="36"/>
        <v>0.760486904385277</v>
      </c>
      <c r="W126" s="112">
        <f t="shared" si="36"/>
        <v>0.79129899919382607</v>
      </c>
      <c r="X126" s="112">
        <f t="shared" si="36"/>
        <v>0.82105563858592523</v>
      </c>
      <c r="Y126" s="112">
        <f t="shared" si="36"/>
        <v>0.85185925440605681</v>
      </c>
      <c r="Z126" s="112">
        <f t="shared" si="36"/>
        <v>0.8833913965930873</v>
      </c>
      <c r="AA126" s="112">
        <f t="shared" si="36"/>
        <v>0.91153143092061306</v>
      </c>
      <c r="AB126" s="112">
        <f t="shared" si="36"/>
        <v>0.94442900725274792</v>
      </c>
      <c r="AC126" s="112">
        <f t="shared" si="36"/>
        <v>0.97513964458864366</v>
      </c>
      <c r="AD126" s="112">
        <f t="shared" si="36"/>
        <v>1.0109062773652484</v>
      </c>
      <c r="AE126" s="112">
        <f t="shared" si="36"/>
        <v>1.0432859386055793</v>
      </c>
      <c r="AF126" s="112">
        <f t="shared" si="36"/>
        <v>1.075954916547976</v>
      </c>
      <c r="AG126" s="112">
        <f t="shared" si="36"/>
        <v>1.1098167653492146</v>
      </c>
      <c r="AH126" s="112">
        <f t="shared" si="36"/>
        <v>1.1443421669077891</v>
      </c>
      <c r="AI126" s="112">
        <f t="shared" si="36"/>
        <v>1.1821676060313817</v>
      </c>
      <c r="AJ126" s="112">
        <f t="shared" si="36"/>
        <v>1.2184741024064352</v>
      </c>
      <c r="AK126" s="112">
        <f t="shared" si="36"/>
        <v>1.2553188692671351</v>
      </c>
      <c r="AL126" s="112">
        <f t="shared" ref="AL126:BB126" si="37">AL78+AL94-AL110</f>
        <v>1.2934047381897122</v>
      </c>
      <c r="AM126" s="112">
        <f t="shared" si="37"/>
        <v>1.3322555699368219</v>
      </c>
      <c r="AN126" s="112">
        <f t="shared" si="37"/>
        <v>1.3723108111193341</v>
      </c>
      <c r="AO126" s="112">
        <f t="shared" si="37"/>
        <v>1.4121674420180177</v>
      </c>
      <c r="AP126" s="112">
        <f t="shared" si="37"/>
        <v>1.4528053045679594</v>
      </c>
      <c r="AQ126" s="112">
        <f t="shared" si="37"/>
        <v>1.4942236550731611</v>
      </c>
      <c r="AR126" s="112">
        <f t="shared" si="37"/>
        <v>1.5363162810466282</v>
      </c>
      <c r="AS126" s="112">
        <f t="shared" si="37"/>
        <v>1.5789795949433236</v>
      </c>
      <c r="AT126" s="112">
        <f t="shared" si="37"/>
        <v>1.622280632953724</v>
      </c>
      <c r="AU126" s="112">
        <f t="shared" si="37"/>
        <v>1.6662479864705251</v>
      </c>
      <c r="AV126" s="112">
        <f t="shared" si="37"/>
        <v>1.7108890707313194</v>
      </c>
      <c r="AW126" s="112">
        <f t="shared" si="37"/>
        <v>1.7561303666996742</v>
      </c>
      <c r="AX126" s="112">
        <f t="shared" si="37"/>
        <v>1.8019658164599985</v>
      </c>
      <c r="AY126" s="112">
        <f t="shared" si="37"/>
        <v>1.8483573232672201</v>
      </c>
      <c r="AZ126" s="112">
        <f t="shared" si="37"/>
        <v>1.8953578016823365</v>
      </c>
      <c r="BA126" s="112">
        <f t="shared" si="37"/>
        <v>1.9429458899315664</v>
      </c>
      <c r="BB126" s="112">
        <f t="shared" si="37"/>
        <v>1.991100342235943</v>
      </c>
      <c r="BC126" s="112"/>
    </row>
    <row r="127" spans="2:55" ht="14.45" hidden="1">
      <c r="B127" s="368"/>
      <c r="C127" s="99" t="s">
        <v>214</v>
      </c>
      <c r="D127" s="366"/>
      <c r="E127" s="340"/>
      <c r="F127" s="112">
        <f t="shared" ref="F127:AK127" si="38">F79+F95-F111</f>
        <v>0.19846824627125004</v>
      </c>
      <c r="G127" s="112">
        <f t="shared" si="38"/>
        <v>0.229017388139517</v>
      </c>
      <c r="H127" s="112">
        <f t="shared" si="38"/>
        <v>0.19812125779901923</v>
      </c>
      <c r="I127" s="112">
        <f t="shared" si="38"/>
        <v>0.22344214962549969</v>
      </c>
      <c r="J127" s="112">
        <f t="shared" si="38"/>
        <v>0.18292368265609038</v>
      </c>
      <c r="K127" s="112">
        <f t="shared" si="38"/>
        <v>0.18291000910476413</v>
      </c>
      <c r="L127" s="112">
        <f t="shared" si="38"/>
        <v>0.17929719585650916</v>
      </c>
      <c r="M127" s="112">
        <f t="shared" si="38"/>
        <v>0.17539756104328774</v>
      </c>
      <c r="N127" s="112">
        <f t="shared" si="38"/>
        <v>0.16670958349090165</v>
      </c>
      <c r="O127" s="112">
        <f t="shared" si="38"/>
        <v>0.21914152033118561</v>
      </c>
      <c r="P127" s="112">
        <f t="shared" si="38"/>
        <v>0.2211513954514801</v>
      </c>
      <c r="Q127" s="112">
        <f t="shared" si="38"/>
        <v>0.21962202356351335</v>
      </c>
      <c r="R127" s="112">
        <f t="shared" si="38"/>
        <v>0.22397110978530488</v>
      </c>
      <c r="S127" s="112">
        <f t="shared" si="38"/>
        <v>0.22928729658834512</v>
      </c>
      <c r="T127" s="112">
        <f t="shared" si="38"/>
        <v>0.23669346951168024</v>
      </c>
      <c r="U127" s="112">
        <f t="shared" si="38"/>
        <v>0.24648124809677818</v>
      </c>
      <c r="V127" s="112">
        <f t="shared" si="38"/>
        <v>0.26003463925299786</v>
      </c>
      <c r="W127" s="112">
        <f t="shared" si="38"/>
        <v>0.26623035956337737</v>
      </c>
      <c r="X127" s="112">
        <f t="shared" si="38"/>
        <v>0.27255908548083052</v>
      </c>
      <c r="Y127" s="112">
        <f t="shared" si="38"/>
        <v>0.28068606587262734</v>
      </c>
      <c r="Z127" s="112">
        <f t="shared" si="38"/>
        <v>0.28950881450681509</v>
      </c>
      <c r="AA127" s="112">
        <f t="shared" si="38"/>
        <v>0.29751875630948466</v>
      </c>
      <c r="AB127" s="112">
        <f t="shared" si="38"/>
        <v>0.30711020208081152</v>
      </c>
      <c r="AC127" s="112">
        <f t="shared" si="38"/>
        <v>0.31566252049254717</v>
      </c>
      <c r="AD127" s="112">
        <f t="shared" si="38"/>
        <v>0.32485205632370062</v>
      </c>
      <c r="AE127" s="112">
        <f t="shared" si="38"/>
        <v>0.33323413690753134</v>
      </c>
      <c r="AF127" s="112">
        <f t="shared" si="38"/>
        <v>0.34194261689364269</v>
      </c>
      <c r="AG127" s="112">
        <f t="shared" si="38"/>
        <v>0.35104359833569376</v>
      </c>
      <c r="AH127" s="112">
        <f t="shared" si="38"/>
        <v>0.36029394386817737</v>
      </c>
      <c r="AI127" s="112">
        <f t="shared" si="38"/>
        <v>0.3704527681245664</v>
      </c>
      <c r="AJ127" s="112">
        <f t="shared" si="38"/>
        <v>0.37997516400029918</v>
      </c>
      <c r="AK127" s="112">
        <f t="shared" si="38"/>
        <v>0.3895379816406872</v>
      </c>
      <c r="AL127" s="112">
        <f t="shared" ref="AL127:BB127" si="39">AL79+AL95-AL111</f>
        <v>0.39951219413350736</v>
      </c>
      <c r="AM127" s="112">
        <f t="shared" si="39"/>
        <v>0.409702428058907</v>
      </c>
      <c r="AN127" s="112">
        <f t="shared" si="39"/>
        <v>0.42019706302817283</v>
      </c>
      <c r="AO127" s="112">
        <f t="shared" si="39"/>
        <v>0.43055182122205493</v>
      </c>
      <c r="AP127" s="112">
        <f t="shared" si="39"/>
        <v>0.44106407624132804</v>
      </c>
      <c r="AQ127" s="112">
        <f t="shared" si="39"/>
        <v>0.45174104729514264</v>
      </c>
      <c r="AR127" s="112">
        <f t="shared" si="39"/>
        <v>0.46256449442670489</v>
      </c>
      <c r="AS127" s="112">
        <f t="shared" si="39"/>
        <v>0.47351463723925202</v>
      </c>
      <c r="AT127" s="112">
        <f t="shared" si="39"/>
        <v>0.4845985396339223</v>
      </c>
      <c r="AU127" s="112">
        <f t="shared" si="39"/>
        <v>0.49581744031069519</v>
      </c>
      <c r="AV127" s="112">
        <f t="shared" si="39"/>
        <v>0.50717286257769079</v>
      </c>
      <c r="AW127" s="112">
        <f t="shared" si="39"/>
        <v>0.51864469566456362</v>
      </c>
      <c r="AX127" s="112">
        <f t="shared" si="39"/>
        <v>0.53023383747951414</v>
      </c>
      <c r="AY127" s="112">
        <f t="shared" si="39"/>
        <v>0.54193087751068592</v>
      </c>
      <c r="AZ127" s="112">
        <f t="shared" si="39"/>
        <v>0.5537509689252158</v>
      </c>
      <c r="BA127" s="112">
        <f t="shared" si="39"/>
        <v>0.56568536402812053</v>
      </c>
      <c r="BB127" s="112">
        <f t="shared" si="39"/>
        <v>0.57772724393588759</v>
      </c>
      <c r="BC127" s="112"/>
    </row>
    <row r="128" spans="2:55" ht="14.45" hidden="1">
      <c r="B128" s="368"/>
      <c r="C128" s="99" t="s">
        <v>215</v>
      </c>
      <c r="D128" s="366"/>
      <c r="E128" s="340"/>
      <c r="F128" s="112">
        <f t="shared" ref="F128:AK128" si="40">F80+F96-F112</f>
        <v>0.15217044477458902</v>
      </c>
      <c r="G128" s="112">
        <f t="shared" si="40"/>
        <v>0.16271324349443242</v>
      </c>
      <c r="H128" s="112">
        <f t="shared" si="40"/>
        <v>0.16163019930841091</v>
      </c>
      <c r="I128" s="112">
        <f t="shared" si="40"/>
        <v>0.1708240504948462</v>
      </c>
      <c r="J128" s="112">
        <f t="shared" si="40"/>
        <v>0.16723920770961095</v>
      </c>
      <c r="K128" s="112">
        <f t="shared" si="40"/>
        <v>0.17253269579345346</v>
      </c>
      <c r="L128" s="112">
        <f t="shared" si="40"/>
        <v>0.17688482799393543</v>
      </c>
      <c r="M128" s="112">
        <f t="shared" si="40"/>
        <v>0.18042022898111779</v>
      </c>
      <c r="N128" s="112">
        <f t="shared" si="40"/>
        <v>0.18161193716318316</v>
      </c>
      <c r="O128" s="112">
        <f t="shared" si="40"/>
        <v>0.19666005736367884</v>
      </c>
      <c r="P128" s="112">
        <f t="shared" si="40"/>
        <v>0.2002964847690572</v>
      </c>
      <c r="Q128" s="112">
        <f t="shared" si="40"/>
        <v>0.20384326651261134</v>
      </c>
      <c r="R128" s="112">
        <f t="shared" si="40"/>
        <v>0.20776720243394453</v>
      </c>
      <c r="S128" s="112">
        <f t="shared" si="40"/>
        <v>0.21189501834410016</v>
      </c>
      <c r="T128" s="112">
        <f t="shared" si="40"/>
        <v>0.21680503441186447</v>
      </c>
      <c r="U128" s="112">
        <f t="shared" si="40"/>
        <v>0.22161693542847818</v>
      </c>
      <c r="V128" s="112">
        <f t="shared" si="40"/>
        <v>0.22738194541706025</v>
      </c>
      <c r="W128" s="112">
        <f t="shared" si="40"/>
        <v>0.2317479931143277</v>
      </c>
      <c r="X128" s="112">
        <f t="shared" si="40"/>
        <v>0.23564997153509315</v>
      </c>
      <c r="Y128" s="112">
        <f t="shared" si="40"/>
        <v>0.23989447239658182</v>
      </c>
      <c r="Z128" s="112">
        <f t="shared" si="40"/>
        <v>0.24409071751213005</v>
      </c>
      <c r="AA128" s="112">
        <f t="shared" si="40"/>
        <v>0.24716414955436597</v>
      </c>
      <c r="AB128" s="112">
        <f t="shared" si="40"/>
        <v>0.25125769554928012</v>
      </c>
      <c r="AC128" s="112">
        <f t="shared" si="40"/>
        <v>0.25438196600742075</v>
      </c>
      <c r="AD128" s="112">
        <f t="shared" si="40"/>
        <v>0.25823076091497815</v>
      </c>
      <c r="AE128" s="112">
        <f t="shared" si="40"/>
        <v>0.26093818243508654</v>
      </c>
      <c r="AF128" s="112">
        <f t="shared" si="40"/>
        <v>0.26345777930360126</v>
      </c>
      <c r="AG128" s="112">
        <f t="shared" si="40"/>
        <v>0.26593623768690877</v>
      </c>
      <c r="AH128" s="112">
        <f t="shared" si="40"/>
        <v>0.26820424368576273</v>
      </c>
      <c r="AI128" s="112">
        <f t="shared" si="40"/>
        <v>0.27083080498642381</v>
      </c>
      <c r="AJ128" s="112">
        <f t="shared" si="40"/>
        <v>0.27267116546558207</v>
      </c>
      <c r="AK128" s="112">
        <f t="shared" si="40"/>
        <v>0.27420220059255235</v>
      </c>
      <c r="AL128" s="112">
        <f t="shared" ref="AL128:BB128" si="41">AL80+AL96-AL112</f>
        <v>0.27560485086244269</v>
      </c>
      <c r="AM128" s="112">
        <f t="shared" si="41"/>
        <v>0.27674083657218801</v>
      </c>
      <c r="AN128" s="112">
        <f t="shared" si="41"/>
        <v>0.27766644170711607</v>
      </c>
      <c r="AO128" s="112">
        <f t="shared" si="41"/>
        <v>0.27807444801646369</v>
      </c>
      <c r="AP128" s="112">
        <f t="shared" si="41"/>
        <v>0.27814698727711445</v>
      </c>
      <c r="AQ128" s="112">
        <f t="shared" si="41"/>
        <v>0.27786549446421716</v>
      </c>
      <c r="AR128" s="112">
        <f t="shared" si="41"/>
        <v>0.27719442024839391</v>
      </c>
      <c r="AS128" s="112">
        <f t="shared" si="41"/>
        <v>0.27609991281699126</v>
      </c>
      <c r="AT128" s="112">
        <f t="shared" si="41"/>
        <v>0.27457012326019531</v>
      </c>
      <c r="AU128" s="112">
        <f t="shared" si="41"/>
        <v>0.27258662911583581</v>
      </c>
      <c r="AV128" s="112">
        <f t="shared" si="41"/>
        <v>0.27012872534172844</v>
      </c>
      <c r="AW128" s="112">
        <f t="shared" si="41"/>
        <v>0.2671635129532251</v>
      </c>
      <c r="AX128" s="112">
        <f t="shared" si="41"/>
        <v>0.26366942252410253</v>
      </c>
      <c r="AY128" s="112">
        <f t="shared" si="41"/>
        <v>0.25961959304127524</v>
      </c>
      <c r="AZ128" s="112">
        <f t="shared" si="41"/>
        <v>0.25499881935281565</v>
      </c>
      <c r="BA128" s="112">
        <f t="shared" si="41"/>
        <v>0.24977956088127184</v>
      </c>
      <c r="BB128" s="112">
        <f t="shared" si="41"/>
        <v>0.24393481474167589</v>
      </c>
      <c r="BC128" s="112"/>
    </row>
    <row r="129" spans="1:115" ht="14.45" hidden="1">
      <c r="B129" s="368"/>
      <c r="C129" s="99" t="s">
        <v>216</v>
      </c>
      <c r="D129" s="366"/>
      <c r="E129" s="340"/>
      <c r="F129" s="112">
        <f t="shared" ref="F129:AK129" si="42">F81+F97-F113</f>
        <v>0.28819642040060611</v>
      </c>
      <c r="G129" s="112">
        <f t="shared" si="42"/>
        <v>0.31360694552758706</v>
      </c>
      <c r="H129" s="112">
        <f t="shared" si="42"/>
        <v>0.30212374330395952</v>
      </c>
      <c r="I129" s="112">
        <f t="shared" si="42"/>
        <v>0.32328715749183551</v>
      </c>
      <c r="J129" s="112">
        <f t="shared" si="42"/>
        <v>0.30472428118989303</v>
      </c>
      <c r="K129" s="112">
        <f t="shared" si="42"/>
        <v>0.3119119262586601</v>
      </c>
      <c r="L129" s="112">
        <f t="shared" si="42"/>
        <v>0.31654971459035863</v>
      </c>
      <c r="M129" s="112">
        <f t="shared" si="42"/>
        <v>0.31986824619864512</v>
      </c>
      <c r="N129" s="112">
        <f t="shared" si="42"/>
        <v>0.31507198801695374</v>
      </c>
      <c r="O129" s="112">
        <f t="shared" si="42"/>
        <v>0.35244771576860823</v>
      </c>
      <c r="P129" s="112">
        <f t="shared" si="42"/>
        <v>0.35469805514275932</v>
      </c>
      <c r="Q129" s="112">
        <f t="shared" si="42"/>
        <v>0.35521116453702134</v>
      </c>
      <c r="R129" s="112">
        <f t="shared" si="42"/>
        <v>0.35809674740192066</v>
      </c>
      <c r="S129" s="112">
        <f t="shared" si="42"/>
        <v>0.36138978075908046</v>
      </c>
      <c r="T129" s="112">
        <f t="shared" si="42"/>
        <v>0.36633010100748403</v>
      </c>
      <c r="U129" s="112">
        <f t="shared" si="42"/>
        <v>0.37143635941606906</v>
      </c>
      <c r="V129" s="112">
        <f t="shared" si="42"/>
        <v>0.3790334248539744</v>
      </c>
      <c r="W129" s="112">
        <f t="shared" si="42"/>
        <v>0.38129552617749485</v>
      </c>
      <c r="X129" s="112">
        <f t="shared" si="42"/>
        <v>0.38261740089410373</v>
      </c>
      <c r="Y129" s="112">
        <f t="shared" si="42"/>
        <v>0.38466152805487808</v>
      </c>
      <c r="Z129" s="112">
        <f t="shared" si="42"/>
        <v>0.386413115550716</v>
      </c>
      <c r="AA129" s="112">
        <f t="shared" si="42"/>
        <v>0.38615319012096649</v>
      </c>
      <c r="AB129" s="112">
        <f t="shared" si="42"/>
        <v>0.38712760210093877</v>
      </c>
      <c r="AC129" s="112">
        <f t="shared" si="42"/>
        <v>0.38606895651172424</v>
      </c>
      <c r="AD129" s="112">
        <f t="shared" si="42"/>
        <v>0.38523392894202413</v>
      </c>
      <c r="AE129" s="112">
        <f t="shared" si="42"/>
        <v>0.38233860878868142</v>
      </c>
      <c r="AF129" s="112">
        <f t="shared" si="42"/>
        <v>0.37880297203270374</v>
      </c>
      <c r="AG129" s="112">
        <f t="shared" si="42"/>
        <v>0.37471527437402963</v>
      </c>
      <c r="AH129" s="112">
        <f t="shared" si="42"/>
        <v>0.36976904773617392</v>
      </c>
      <c r="AI129" s="112">
        <f t="shared" si="42"/>
        <v>0.37553204987495548</v>
      </c>
      <c r="AJ129" s="112">
        <f t="shared" si="42"/>
        <v>0.38038290156421528</v>
      </c>
      <c r="AK129" s="112">
        <f t="shared" si="42"/>
        <v>0.38500802507889653</v>
      </c>
      <c r="AL129" s="112">
        <f t="shared" ref="AL129:BB129" si="43">AL81+AL97-AL113</f>
        <v>0.38975279468876933</v>
      </c>
      <c r="AM129" s="112">
        <f t="shared" si="43"/>
        <v>0.39441644740808723</v>
      </c>
      <c r="AN129" s="112">
        <f t="shared" si="43"/>
        <v>0.39907510461495677</v>
      </c>
      <c r="AO129" s="112">
        <f t="shared" si="43"/>
        <v>0.4032984240936508</v>
      </c>
      <c r="AP129" s="112">
        <f t="shared" si="43"/>
        <v>0.40736312509657513</v>
      </c>
      <c r="AQ129" s="112">
        <f t="shared" si="43"/>
        <v>0.41126586768646978</v>
      </c>
      <c r="AR129" s="112">
        <f t="shared" si="43"/>
        <v>0.41498136103387462</v>
      </c>
      <c r="AS129" s="112">
        <f t="shared" si="43"/>
        <v>0.4184848262305656</v>
      </c>
      <c r="AT129" s="112">
        <f t="shared" si="43"/>
        <v>0.42177413634654792</v>
      </c>
      <c r="AU129" s="112">
        <f t="shared" si="43"/>
        <v>0.42484135759599773</v>
      </c>
      <c r="AV129" s="112">
        <f t="shared" si="43"/>
        <v>0.42767901006328213</v>
      </c>
      <c r="AW129" s="112">
        <f t="shared" si="43"/>
        <v>0.43026190694439137</v>
      </c>
      <c r="AX129" s="112">
        <f t="shared" si="43"/>
        <v>0.43258332925620846</v>
      </c>
      <c r="AY129" s="112">
        <f t="shared" si="43"/>
        <v>0.43462817123462383</v>
      </c>
      <c r="AZ129" s="112">
        <f t="shared" si="43"/>
        <v>0.43640077313400027</v>
      </c>
      <c r="BA129" s="112">
        <f t="shared" si="43"/>
        <v>0.43788552349636856</v>
      </c>
      <c r="BB129" s="112">
        <f t="shared" si="43"/>
        <v>0.43906897410024759</v>
      </c>
      <c r="BC129" s="112"/>
    </row>
    <row r="130" spans="1:115" ht="14.45" hidden="1">
      <c r="B130" s="368"/>
      <c r="C130" s="99" t="s">
        <v>217</v>
      </c>
      <c r="D130" s="366"/>
      <c r="E130" s="340"/>
      <c r="F130" s="112">
        <f t="shared" ref="F130:AK130" si="44">F82+F98-F114</f>
        <v>1.5418075729006198</v>
      </c>
      <c r="G130" s="112">
        <f t="shared" si="44"/>
        <v>1.606881042525647</v>
      </c>
      <c r="H130" s="112">
        <f t="shared" si="44"/>
        <v>1.6685530902485044</v>
      </c>
      <c r="I130" s="112">
        <f t="shared" si="44"/>
        <v>1.7314969132900113</v>
      </c>
      <c r="J130" s="112">
        <f t="shared" si="44"/>
        <v>1.7850660501614735</v>
      </c>
      <c r="K130" s="112">
        <f t="shared" si="44"/>
        <v>1.8589519987447831</v>
      </c>
      <c r="L130" s="112">
        <f t="shared" si="44"/>
        <v>1.9291860460930752</v>
      </c>
      <c r="M130" s="112">
        <f t="shared" si="44"/>
        <v>1.9893371326015419</v>
      </c>
      <c r="N130" s="112">
        <f t="shared" si="44"/>
        <v>2.0546014278521167</v>
      </c>
      <c r="O130" s="112">
        <f t="shared" si="44"/>
        <v>2.1385477523053922</v>
      </c>
      <c r="P130" s="112">
        <f t="shared" si="44"/>
        <v>2.2102416545677617</v>
      </c>
      <c r="Q130" s="112">
        <f t="shared" si="44"/>
        <v>2.2934472934705719</v>
      </c>
      <c r="R130" s="112">
        <f t="shared" si="44"/>
        <v>2.3673135248422268</v>
      </c>
      <c r="S130" s="112">
        <f t="shared" si="44"/>
        <v>2.4432089000292936</v>
      </c>
      <c r="T130" s="112">
        <f t="shared" si="44"/>
        <v>2.526493922087754</v>
      </c>
      <c r="U130" s="112">
        <f t="shared" si="44"/>
        <v>2.6050712787320496</v>
      </c>
      <c r="V130" s="112">
        <f t="shared" si="44"/>
        <v>2.6875251037114545</v>
      </c>
      <c r="W130" s="112">
        <f t="shared" si="44"/>
        <v>2.7773485147880823</v>
      </c>
      <c r="X130" s="112">
        <f t="shared" si="44"/>
        <v>2.8624201417852659</v>
      </c>
      <c r="Y130" s="112">
        <f t="shared" si="44"/>
        <v>2.9505319847194795</v>
      </c>
      <c r="Z130" s="112">
        <f t="shared" si="44"/>
        <v>3.0393224276825817</v>
      </c>
      <c r="AA130" s="112">
        <f t="shared" si="44"/>
        <v>3.115807612018263</v>
      </c>
      <c r="AB130" s="112">
        <f t="shared" si="44"/>
        <v>3.2081607372816547</v>
      </c>
      <c r="AC130" s="112">
        <f t="shared" si="44"/>
        <v>3.2922821253818757</v>
      </c>
      <c r="AD130" s="112">
        <f t="shared" si="44"/>
        <v>3.3924294081870165</v>
      </c>
      <c r="AE130" s="112">
        <f t="shared" si="44"/>
        <v>3.4801580848097835</v>
      </c>
      <c r="AF130" s="112">
        <f t="shared" si="44"/>
        <v>3.5677192592048477</v>
      </c>
      <c r="AG130" s="112">
        <f t="shared" si="44"/>
        <v>3.6587218752747082</v>
      </c>
      <c r="AH130" s="112">
        <f t="shared" si="44"/>
        <v>3.7510916560987315</v>
      </c>
      <c r="AI130" s="112">
        <f t="shared" si="44"/>
        <v>3.8563076154750888</v>
      </c>
      <c r="AJ130" s="112">
        <f t="shared" si="44"/>
        <v>3.9558523895204649</v>
      </c>
      <c r="AK130" s="112">
        <f t="shared" si="44"/>
        <v>4.0564908320916659</v>
      </c>
      <c r="AL130" s="112">
        <f t="shared" ref="AL130:BB130" si="45">AL82+AL98-AL114</f>
        <v>4.1604912617435286</v>
      </c>
      <c r="AM130" s="112">
        <f t="shared" si="45"/>
        <v>4.2662876907922458</v>
      </c>
      <c r="AN130" s="112">
        <f t="shared" si="45"/>
        <v>4.3752673199298595</v>
      </c>
      <c r="AO130" s="112">
        <f t="shared" si="45"/>
        <v>4.4829508880239901</v>
      </c>
      <c r="AP130" s="112">
        <f t="shared" si="45"/>
        <v>4.5924674891944122</v>
      </c>
      <c r="AQ130" s="112">
        <f t="shared" si="45"/>
        <v>4.703804205117085</v>
      </c>
      <c r="AR130" s="112">
        <f t="shared" si="45"/>
        <v>4.8166210759899482</v>
      </c>
      <c r="AS130" s="112">
        <f t="shared" si="45"/>
        <v>4.9305926295953464</v>
      </c>
      <c r="AT130" s="112">
        <f t="shared" si="45"/>
        <v>5.0459259330389603</v>
      </c>
      <c r="AU130" s="112">
        <f t="shared" si="45"/>
        <v>5.1627058750733505</v>
      </c>
      <c r="AV130" s="112">
        <f t="shared" si="45"/>
        <v>5.2809513339901626</v>
      </c>
      <c r="AW130" s="112">
        <f t="shared" si="45"/>
        <v>5.4004329245703513</v>
      </c>
      <c r="AX130" s="112">
        <f t="shared" si="45"/>
        <v>5.521131612970378</v>
      </c>
      <c r="AY130" s="112">
        <f t="shared" si="45"/>
        <v>5.642930617964697</v>
      </c>
      <c r="AZ130" s="112">
        <f t="shared" si="45"/>
        <v>5.7659913031991179</v>
      </c>
      <c r="BA130" s="112">
        <f t="shared" si="45"/>
        <v>5.8902473404095286</v>
      </c>
      <c r="BB130" s="112">
        <f t="shared" si="45"/>
        <v>6.0156340125123586</v>
      </c>
      <c r="BC130" s="112"/>
    </row>
    <row r="131" spans="1:115" ht="14.45" hidden="1">
      <c r="B131" s="341"/>
      <c r="D131" s="342"/>
      <c r="E131" s="340"/>
      <c r="F131" s="112"/>
      <c r="G131" s="112"/>
      <c r="H131" s="112"/>
      <c r="I131" s="112"/>
      <c r="J131" s="112"/>
      <c r="K131" s="112"/>
      <c r="L131" s="112"/>
      <c r="M131" s="112"/>
      <c r="N131" s="112"/>
      <c r="O131" s="112"/>
      <c r="P131" s="112"/>
      <c r="Q131" s="112"/>
      <c r="R131" s="112"/>
      <c r="S131" s="112"/>
      <c r="T131" s="112"/>
      <c r="U131" s="112"/>
      <c r="V131" s="112"/>
      <c r="W131" s="112"/>
      <c r="X131" s="112"/>
      <c r="Y131" s="112"/>
      <c r="Z131" s="112"/>
      <c r="AA131" s="112"/>
      <c r="AB131" s="112"/>
      <c r="AC131" s="112"/>
      <c r="AD131" s="112"/>
      <c r="AE131" s="112"/>
      <c r="AF131" s="112"/>
      <c r="AG131" s="112"/>
      <c r="AH131" s="112"/>
      <c r="AI131" s="112"/>
      <c r="AJ131" s="112"/>
      <c r="AK131" s="112"/>
      <c r="AL131" s="112"/>
      <c r="AM131" s="112"/>
      <c r="AN131" s="112"/>
      <c r="AO131" s="112"/>
      <c r="AP131" s="112"/>
      <c r="AQ131" s="112"/>
      <c r="AR131" s="112"/>
      <c r="AS131" s="112"/>
      <c r="AT131" s="112"/>
      <c r="AU131" s="112"/>
      <c r="AV131" s="112"/>
      <c r="AW131" s="112"/>
      <c r="AX131" s="112"/>
      <c r="AY131" s="112"/>
      <c r="AZ131" s="112"/>
      <c r="BA131" s="112"/>
      <c r="BB131" s="112"/>
      <c r="BC131" s="112"/>
    </row>
    <row r="132" spans="1:115" ht="14.45" customHeight="1">
      <c r="A132" s="106" t="s">
        <v>131</v>
      </c>
      <c r="B132" s="106"/>
      <c r="C132" s="124" t="s">
        <v>218</v>
      </c>
      <c r="D132" s="340"/>
      <c r="E132" s="340"/>
      <c r="F132" s="112"/>
      <c r="G132" s="112"/>
      <c r="H132" s="112"/>
      <c r="I132" s="112"/>
      <c r="J132" s="112"/>
      <c r="K132" s="112"/>
      <c r="L132" s="112"/>
      <c r="M132" s="112"/>
      <c r="N132" s="112"/>
      <c r="O132" s="112"/>
      <c r="P132" s="112"/>
      <c r="Q132" s="112"/>
      <c r="R132" s="112"/>
      <c r="S132" s="112"/>
      <c r="T132" s="112"/>
      <c r="U132" s="112"/>
      <c r="V132" s="112"/>
      <c r="W132" s="112"/>
      <c r="X132" s="112"/>
      <c r="Y132" s="112"/>
      <c r="Z132" s="112"/>
      <c r="AA132" s="112"/>
      <c r="AB132" s="112"/>
      <c r="AC132" s="112"/>
      <c r="AD132" s="112"/>
      <c r="AE132" s="112"/>
      <c r="AF132" s="112"/>
      <c r="AG132" s="112"/>
      <c r="AH132" s="112"/>
      <c r="AI132" s="112"/>
      <c r="AJ132" s="112"/>
      <c r="AK132" s="112"/>
      <c r="AL132" s="112"/>
      <c r="AM132" s="112"/>
      <c r="AN132" s="112"/>
      <c r="AO132" s="112"/>
      <c r="AP132" s="112"/>
      <c r="AQ132" s="112"/>
      <c r="AR132" s="112"/>
      <c r="AS132" s="112"/>
      <c r="AT132" s="112"/>
      <c r="AU132" s="112"/>
      <c r="AV132" s="112"/>
      <c r="AW132" s="112"/>
      <c r="AX132" s="112"/>
      <c r="AY132" s="112"/>
      <c r="AZ132" s="112"/>
      <c r="BA132" s="112"/>
      <c r="BB132" s="112"/>
      <c r="BC132" s="112"/>
      <c r="BF132" s="358"/>
      <c r="BG132" s="359"/>
      <c r="DH132" s="99"/>
      <c r="DI132" s="99"/>
      <c r="DJ132" s="99"/>
      <c r="DK132" s="99"/>
    </row>
    <row r="133" spans="1:115" ht="14.45">
      <c r="A133" s="106"/>
      <c r="B133" s="106"/>
      <c r="C133" s="99" t="s">
        <v>219</v>
      </c>
      <c r="D133" s="131" t="s">
        <v>159</v>
      </c>
      <c r="F133" s="112">
        <f>(1-'Políticas anunciadas - %'!F82/100)*'[1]Emisiones Agricultura-OseMOSYS'!Q200</f>
        <v>8.7689505355686794</v>
      </c>
      <c r="G133" s="112">
        <f>(1-'Políticas anunciadas - %'!G82/100)*'[1]Emisiones Agricultura-OseMOSYS'!R200</f>
        <v>8.8842781534422741</v>
      </c>
      <c r="H133" s="112">
        <f>(1-'Políticas anunciadas - %'!H82/100)*'[1]Emisiones Agricultura-OseMOSYS'!S200</f>
        <v>8.9985451081861392</v>
      </c>
      <c r="I133" s="112">
        <f>(1-'Políticas anunciadas - %'!I82/100)*'[1]Emisiones Agricultura-OseMOSYS'!T200</f>
        <v>9.111729952567881</v>
      </c>
      <c r="J133" s="112">
        <f>(1-'Políticas anunciadas - %'!J82/100)*'[1]Emisiones Agricultura-OseMOSYS'!U200</f>
        <v>9.2237059529414775</v>
      </c>
      <c r="K133" s="112">
        <f>(1-'Políticas anunciadas - %'!K82/100)*'[1]Emisiones Agricultura-OseMOSYS'!V200</f>
        <v>9.3344307022792279</v>
      </c>
      <c r="L133" s="112">
        <f>(1-'Políticas anunciadas - %'!L82/100)*'[1]Emisiones Agricultura-OseMOSYS'!W200</f>
        <v>9.4438247483338191</v>
      </c>
      <c r="M133" s="112">
        <f>(1-'Políticas anunciadas - %'!M82/100)*'[1]Emisiones Agricultura-OseMOSYS'!X200</f>
        <v>9.5518724931180543</v>
      </c>
      <c r="N133" s="112">
        <f>(1-'Políticas anunciadas - %'!N82/100)*'[1]Emisiones Agricultura-OseMOSYS'!Y200</f>
        <v>9.6584525647940147</v>
      </c>
      <c r="O133" s="112">
        <f>(1-'Políticas anunciadas - %'!O82/100)*'[1]Emisiones Agricultura-OseMOSYS'!Z200</f>
        <v>9.7635079332209944</v>
      </c>
      <c r="P133" s="112">
        <f>(1-'Políticas anunciadas - %'!P82/100)*'[1]Emisiones Agricultura-OseMOSYS'!AA200</f>
        <v>9.8669649953968879</v>
      </c>
      <c r="Q133" s="112">
        <f>(1-'Políticas anunciadas - %'!Q82/100)*'[1]Emisiones Agricultura-OseMOSYS'!AB200</f>
        <v>9.968738449829182</v>
      </c>
      <c r="R133" s="112">
        <f>(1-'Políticas anunciadas - %'!R82/100)*'[1]Emisiones Agricultura-OseMOSYS'!AC200</f>
        <v>10.068786376927273</v>
      </c>
      <c r="S133" s="112">
        <f>(1-'Políticas anunciadas - %'!S82/100)*'[1]Emisiones Agricultura-OseMOSYS'!AD200</f>
        <v>10.116200482820524</v>
      </c>
      <c r="T133" s="112">
        <f>(1-'Políticas anunciadas - %'!T82/100)*'[1]Emisiones Agricultura-OseMOSYS'!AE200</f>
        <v>10.160808973881407</v>
      </c>
      <c r="U133" s="112">
        <f>(1-'Políticas anunciadas - %'!U82/100)*'[1]Emisiones Agricultura-OseMOSYS'!AF200</f>
        <v>10.202558331953524</v>
      </c>
      <c r="V133" s="112">
        <f>(1-'Políticas anunciadas - %'!V82/100)*'[1]Emisiones Agricultura-OseMOSYS'!AG200</f>
        <v>10.241445410630392</v>
      </c>
      <c r="W133" s="112">
        <f>(1-'Políticas anunciadas - %'!W82/100)*'[1]Emisiones Agricultura-OseMOSYS'!AH200</f>
        <v>10.277440152103241</v>
      </c>
      <c r="X133" s="112">
        <f>(1-'Políticas anunciadas - %'!X82/100)*'[1]Emisiones Agricultura-OseMOSYS'!AI200</f>
        <v>10.310531684087548</v>
      </c>
      <c r="Y133" s="112">
        <f>(1-'Políticas anunciadas - %'!Y82/100)*'[1]Emisiones Agricultura-OseMOSYS'!AJ200</f>
        <v>10.340740086554652</v>
      </c>
      <c r="Z133" s="112">
        <f>(1-'Políticas anunciadas - %'!Z82/100)*'[1]Emisiones Agricultura-OseMOSYS'!AK200</f>
        <v>10.368067881991548</v>
      </c>
      <c r="AA133" s="112">
        <f>(1-'Políticas anunciadas - %'!AA82/100)*'[1]Emisiones Agricultura-OseMOSYS'!AL200</f>
        <v>10.392496774446681</v>
      </c>
      <c r="AB133" s="112">
        <f>(1-'Políticas anunciadas - %'!AB82/100)*'[1]Emisiones Agricultura-OseMOSYS'!AM200</f>
        <v>10.414048871629728</v>
      </c>
      <c r="AC133" s="112">
        <f>(1-'Políticas anunciadas - %'!AC82/100)*'[1]Emisiones Agricultura-OseMOSYS'!AN200</f>
        <v>10.432707342337626</v>
      </c>
      <c r="AD133" s="112">
        <f>(1-'Políticas anunciadas - %'!AD82/100)*'[1]Emisiones Agricultura-OseMOSYS'!AO200</f>
        <v>10.448493053752625</v>
      </c>
      <c r="AE133" s="112">
        <f>(1-'Políticas anunciadas - %'!AE82/100)*'[1]Emisiones Agricultura-OseMOSYS'!AP200</f>
        <v>10.461450835464818</v>
      </c>
      <c r="AF133" s="112">
        <f>(1-'Políticas anunciadas - %'!AF82/100)*'[1]Emisiones Agricultura-OseMOSYS'!AQ200</f>
        <v>10.471555462604274</v>
      </c>
      <c r="AG133" s="112">
        <f>(1-'Políticas anunciadas - %'!AG82/100)*'[1]Emisiones Agricultura-OseMOSYS'!AR200</f>
        <v>10.478858715614138</v>
      </c>
      <c r="AH133" s="112">
        <f>(1-'Políticas anunciadas - %'!AH82/100)*'[1]Emisiones Agricultura-OseMOSYS'!AS200</f>
        <v>10.483416479157926</v>
      </c>
      <c r="AI133" s="112">
        <f>(1-'Políticas anunciadas - %'!AI82/100)*'[1]Emisiones Agricultura-OseMOSYS'!AT200</f>
        <v>10.485221258390808</v>
      </c>
      <c r="AJ133" s="112">
        <f>(1-'Políticas anunciadas - %'!AJ82/100)*'[1]Emisiones Agricultura-OseMOSYS'!AU200</f>
        <v>10.484267667217207</v>
      </c>
      <c r="AK133" s="112">
        <f>(1-'Políticas anunciadas - %'!AK82/100)*'[1]Emisiones Agricultura-OseMOSYS'!AV200</f>
        <v>10.480552439319032</v>
      </c>
      <c r="AL133" s="112">
        <f>(1-'Políticas anunciadas - %'!AL82/100)*'[1]Emisiones Agricultura-OseMOSYS'!AW200</f>
        <v>10.474074436527456</v>
      </c>
      <c r="AM133" s="112">
        <f>(1-'Políticas anunciadas - %'!AM82/100)*'[1]Emisiones Agricultura-OseMOSYS'!AX200</f>
        <v>10.464834654517119</v>
      </c>
      <c r="AN133" s="112">
        <f>(1-'Políticas anunciadas - %'!AN82/100)*'[1]Emisiones Agricultura-OseMOSYS'!AY200</f>
        <v>10.45283622580642</v>
      </c>
      <c r="AO133" s="112">
        <f>(1-'Políticas anunciadas - %'!AO82/100)*'[1]Emisiones Agricultura-OseMOSYS'!AZ200</f>
        <v>10.438084420052171</v>
      </c>
      <c r="AP133" s="112">
        <f>(1-'Políticas anunciadas - %'!AP82/100)*'[1]Emisiones Agricultura-OseMOSYS'!BA200</f>
        <v>10.42058664163163</v>
      </c>
      <c r="AQ133" s="112">
        <f>(1-'Políticas anunciadas - %'!AQ82/100)*'[1]Emisiones Agricultura-OseMOSYS'!BB200</f>
        <v>10.400352424509633</v>
      </c>
      <c r="AR133" s="112">
        <f>(1-'Políticas anunciadas - %'!AR82/100)*'[1]Emisiones Agricultura-OseMOSYS'!BC200</f>
        <v>10.3773934243934</v>
      </c>
      <c r="AS133" s="112">
        <f>(1-'Políticas anunciadas - %'!AS82/100)*'[1]Emisiones Agricultura-OseMOSYS'!BD200</f>
        <v>10.351723408182304</v>
      </c>
      <c r="AT133" s="112">
        <f>(1-'Políticas anunciadas - %'!AT82/100)*'[1]Emisiones Agricultura-OseMOSYS'!BE200</f>
        <v>10.323358240724644</v>
      </c>
      <c r="AU133" s="112">
        <f>(1-'Políticas anunciadas - %'!AU82/100)*'[1]Emisiones Agricultura-OseMOSYS'!BF200</f>
        <v>10.29231586889828</v>
      </c>
      <c r="AV133" s="112">
        <f>(1-'Políticas anunciadas - %'!AV82/100)*'[1]Emisiones Agricultura-OseMOSYS'!BG200</f>
        <v>10.258616303036701</v>
      </c>
      <c r="AW133" s="112">
        <f>(1-'Políticas anunciadas - %'!AW82/100)*'[1]Emisiones Agricultura-OseMOSYS'!BH200</f>
        <v>10.222281595726741</v>
      </c>
      <c r="AX133" s="112">
        <f>(1-'Políticas anunciadas - %'!AX82/100)*'[1]Emisiones Agricultura-OseMOSYS'!BI200</f>
        <v>10.183335818008928</v>
      </c>
      <c r="AY133" s="112">
        <f>(1-'Políticas anunciadas - %'!AY82/100)*'[1]Emisiones Agricultura-OseMOSYS'!BJ200</f>
        <v>10.141805033015839</v>
      </c>
      <c r="AZ133" s="112">
        <f>(1-'Políticas anunciadas - %'!AZ82/100)*'[1]Emisiones Agricultura-OseMOSYS'!BK200</f>
        <v>10.097717267088694</v>
      </c>
      <c r="BA133" s="112">
        <f>(1-'Políticas anunciadas - %'!BA82/100)*'[1]Emisiones Agricultura-OseMOSYS'!BL200</f>
        <v>10.051102478416423</v>
      </c>
      <c r="BB133" s="112">
        <f>(1-'Políticas anunciadas - %'!BB82/100)*'[1]Emisiones Agricultura-OseMOSYS'!BM200</f>
        <v>10.001992523246281</v>
      </c>
      <c r="BC133" s="112"/>
    </row>
    <row r="134" spans="1:115" ht="14.45">
      <c r="C134" s="99" t="s">
        <v>220</v>
      </c>
      <c r="D134" s="131" t="s">
        <v>159</v>
      </c>
      <c r="F134" s="112">
        <f>(1-'Políticas anunciadas - %'!F83/100)*'[1]Emisiones Agricultura-OseMOSYS'!Q219</f>
        <v>0.20578200749229636</v>
      </c>
      <c r="G134" s="112">
        <f>(1-'Políticas anunciadas - %'!G83/100)*'[1]Emisiones Agricultura-OseMOSYS'!R219</f>
        <v>0.20848841444818791</v>
      </c>
      <c r="H134" s="112">
        <f>(1-'Políticas anunciadas - %'!H83/100)*'[1]Emisiones Agricultura-OseMOSYS'!S219</f>
        <v>0.21116993069598139</v>
      </c>
      <c r="I134" s="112">
        <f>(1-'Políticas anunciadas - %'!I83/100)*'[1]Emisiones Agricultura-OseMOSYS'!T219</f>
        <v>0.21382605293091736</v>
      </c>
      <c r="J134" s="112">
        <f>(1-'Políticas anunciadas - %'!J83/100)*'[1]Emisiones Agricultura-OseMOSYS'!U219</f>
        <v>0.21645380707941797</v>
      </c>
      <c r="K134" s="112">
        <f>(1-'Políticas anunciadas - %'!K83/100)*'[1]Emisiones Agricultura-OseMOSYS'!V219</f>
        <v>0.21905219797070902</v>
      </c>
      <c r="L134" s="112">
        <f>(1-'Políticas anunciadas - %'!L83/100)*'[1]Emisiones Agricultura-OseMOSYS'!W219</f>
        <v>0.22161936108943206</v>
      </c>
      <c r="M134" s="112">
        <f>(1-'Políticas anunciadas - %'!M83/100)*'[1]Emisiones Agricultura-OseMOSYS'!X219</f>
        <v>0.22415493039576215</v>
      </c>
      <c r="N134" s="112">
        <f>(1-'Políticas anunciadas - %'!N83/100)*'[1]Emisiones Agricultura-OseMOSYS'!Y219</f>
        <v>0.22665605764231128</v>
      </c>
      <c r="O134" s="112">
        <f>(1-'Políticas anunciadas - %'!O83/100)*'[1]Emisiones Agricultura-OseMOSYS'!Z219</f>
        <v>0.22912140449596927</v>
      </c>
      <c r="P134" s="112">
        <f>(1-'Políticas anunciadas - %'!P83/100)*'[1]Emisiones Agricultura-OseMOSYS'!AA219</f>
        <v>0.23154924370631211</v>
      </c>
      <c r="Q134" s="112">
        <f>(1-'Políticas anunciadas - %'!Q83/100)*'[1]Emisiones Agricultura-OseMOSYS'!AB219</f>
        <v>0.23393757349304692</v>
      </c>
      <c r="R134" s="112">
        <f>(1-'Políticas anunciadas - %'!R83/100)*'[1]Emisiones Agricultura-OseMOSYS'!AC219</f>
        <v>0.23628541012414425</v>
      </c>
      <c r="S134" s="112">
        <f>(1-'Políticas anunciadas - %'!S83/100)*'[1]Emisiones Agricultura-OseMOSYS'!AD219</f>
        <v>0.23739808259898479</v>
      </c>
      <c r="T134" s="112">
        <f>(1-'Políticas anunciadas - %'!T83/100)*'[1]Emisiones Agricultura-OseMOSYS'!AE219</f>
        <v>0.23844491537611998</v>
      </c>
      <c r="U134" s="112">
        <f>(1-'Políticas anunciadas - %'!U83/100)*'[1]Emisiones Agricultura-OseMOSYS'!AF219</f>
        <v>0.23942465253859421</v>
      </c>
      <c r="V134" s="112">
        <f>(1-'Políticas anunciadas - %'!V83/100)*'[1]Emisiones Agricultura-OseMOSYS'!AG219</f>
        <v>0.24033722024931148</v>
      </c>
      <c r="W134" s="112">
        <f>(1-'Políticas anunciadas - %'!W83/100)*'[1]Emisiones Agricultura-OseMOSYS'!AH219</f>
        <v>0.2411819131380904</v>
      </c>
      <c r="X134" s="112">
        <f>(1-'Políticas anunciadas - %'!X83/100)*'[1]Emisiones Agricultura-OseMOSYS'!AI219</f>
        <v>0.24195847606373411</v>
      </c>
      <c r="Y134" s="112">
        <f>(1-'Políticas anunciadas - %'!Y83/100)*'[1]Emisiones Agricultura-OseMOSYS'!AJ219</f>
        <v>0.24266738024532358</v>
      </c>
      <c r="Z134" s="112">
        <f>(1-'Políticas anunciadas - %'!Z83/100)*'[1]Emisiones Agricultura-OseMOSYS'!AK219</f>
        <v>0.24330868487836177</v>
      </c>
      <c r="AA134" s="112">
        <f>(1-'Políticas anunciadas - %'!AA83/100)*'[1]Emisiones Agricultura-OseMOSYS'!AL219</f>
        <v>0.24388196060957276</v>
      </c>
      <c r="AB134" s="112">
        <f>(1-'Políticas anunciadas - %'!AB83/100)*'[1]Emisiones Agricultura-OseMOSYS'!AM219</f>
        <v>0.2443877262432147</v>
      </c>
      <c r="AC134" s="112">
        <f>(1-'Políticas anunciadas - %'!AC83/100)*'[1]Emisiones Agricultura-OseMOSYS'!AN219</f>
        <v>0.244825586799439</v>
      </c>
      <c r="AD134" s="112">
        <f>(1-'Políticas anunciadas - %'!AD83/100)*'[1]Emisiones Agricultura-OseMOSYS'!AO219</f>
        <v>0.2451960319708989</v>
      </c>
      <c r="AE134" s="112">
        <f>(1-'Políticas anunciadas - %'!AE83/100)*'[1]Emisiones Agricultura-OseMOSYS'!AP219</f>
        <v>0.24550011377892897</v>
      </c>
      <c r="AF134" s="112">
        <f>(1-'Políticas anunciadas - %'!AF83/100)*'[1]Emisiones Agricultura-OseMOSYS'!AQ219</f>
        <v>0.24573724026849972</v>
      </c>
      <c r="AG134" s="112">
        <f>(1-'Políticas anunciadas - %'!AG83/100)*'[1]Emisiones Agricultura-OseMOSYS'!AR219</f>
        <v>0.24590862657744256</v>
      </c>
      <c r="AH134" s="112">
        <f>(1-'Políticas anunciadas - %'!AH83/100)*'[1]Emisiones Agricultura-OseMOSYS'!AS219</f>
        <v>0.24601558415781793</v>
      </c>
      <c r="AI134" s="112">
        <f>(1-'Políticas anunciadas - %'!AI83/100)*'[1]Emisiones Agricultura-OseMOSYS'!AT219</f>
        <v>0.24605793712720886</v>
      </c>
      <c r="AJ134" s="112">
        <f>(1-'Políticas anunciadas - %'!AJ83/100)*'[1]Emisiones Agricultura-OseMOSYS'!AU219</f>
        <v>0.24603555908946814</v>
      </c>
      <c r="AK134" s="112">
        <f>(1-'Políticas anunciadas - %'!AK83/100)*'[1]Emisiones Agricultura-OseMOSYS'!AV219</f>
        <v>0.24594837339352008</v>
      </c>
      <c r="AL134" s="112">
        <f>(1-'Políticas anunciadas - %'!AL83/100)*'[1]Emisiones Agricultura-OseMOSYS'!AW219</f>
        <v>0.245796353329821</v>
      </c>
      <c r="AM134" s="112">
        <f>(1-'Políticas anunciadas - %'!AM83/100)*'[1]Emisiones Agricultura-OseMOSYS'!AX219</f>
        <v>0.24557952226398644</v>
      </c>
      <c r="AN134" s="112">
        <f>(1-'Políticas anunciadas - %'!AN83/100)*'[1]Emisiones Agricultura-OseMOSYS'!AY219</f>
        <v>0.24529795370719892</v>
      </c>
      <c r="AO134" s="112">
        <f>(1-'Políticas anunciadas - %'!AO83/100)*'[1]Emisiones Agricultura-OseMOSYS'!AZ219</f>
        <v>0.24495177132312318</v>
      </c>
      <c r="AP134" s="112">
        <f>(1-'Políticas anunciadas - %'!AP83/100)*'[1]Emisiones Agricultura-OseMOSYS'!BA219</f>
        <v>0.24454114887116282</v>
      </c>
      <c r="AQ134" s="112">
        <f>(1-'Políticas anunciadas - %'!AQ83/100)*'[1]Emisiones Agricultura-OseMOSYS'!BB219</f>
        <v>0.24406631008600707</v>
      </c>
      <c r="AR134" s="112">
        <f>(1-'Políticas anunciadas - %'!AR83/100)*'[1]Emisiones Agricultura-OseMOSYS'!BC219</f>
        <v>0.24352752849352691</v>
      </c>
      <c r="AS134" s="112">
        <f>(1-'Políticas anunciadas - %'!AS83/100)*'[1]Emisiones Agricultura-OseMOSYS'!BD219</f>
        <v>0.24292512716319059</v>
      </c>
      <c r="AT134" s="112">
        <f>(1-'Políticas anunciadas - %'!AT83/100)*'[1]Emisiones Agricultura-OseMOSYS'!BE219</f>
        <v>0.24225947839728457</v>
      </c>
      <c r="AU134" s="112">
        <f>(1-'Políticas anunciadas - %'!AU83/100)*'[1]Emisiones Agricultura-OseMOSYS'!BF219</f>
        <v>0.24153100335733083</v>
      </c>
      <c r="AV134" s="112">
        <f>(1-'Políticas anunciadas - %'!AV83/100)*'[1]Emisiones Agricultura-OseMOSYS'!BG219</f>
        <v>0.24074017162821046</v>
      </c>
      <c r="AW134" s="112">
        <f>(1-'Políticas anunciadas - %'!AW83/100)*'[1]Emisiones Agricultura-OseMOSYS'!BH219</f>
        <v>0.23988750072060752</v>
      </c>
      <c r="AX134" s="112">
        <f>(1-'Políticas anunciadas - %'!AX83/100)*'[1]Emisiones Agricultura-OseMOSYS'!BI219</f>
        <v>0.23897355551249924</v>
      </c>
      <c r="AY134" s="112">
        <f>(1-'Políticas anunciadas - %'!AY83/100)*'[1]Emisiones Agricultura-OseMOSYS'!BJ219</f>
        <v>0.23799894763052501</v>
      </c>
      <c r="AZ134" s="112">
        <f>(1-'Políticas anunciadas - %'!AZ83/100)*'[1]Emisiones Agricultura-OseMOSYS'!BK219</f>
        <v>0.23696433477217449</v>
      </c>
      <c r="BA134" s="112">
        <f>(1-'Políticas anunciadas - %'!BA83/100)*'[1]Emisiones Agricultura-OseMOSYS'!BL219</f>
        <v>0.23587041996983876</v>
      </c>
      <c r="BB134" s="112">
        <f>(1-'Políticas anunciadas - %'!BB83/100)*'[1]Emisiones Agricultura-OseMOSYS'!BM219</f>
        <v>0.23471795079786933</v>
      </c>
      <c r="BC134" s="112"/>
    </row>
    <row r="135" spans="1:115" ht="14.45">
      <c r="F135" s="112"/>
      <c r="G135" s="112"/>
      <c r="H135" s="112"/>
      <c r="I135" s="112"/>
      <c r="J135" s="112"/>
      <c r="K135" s="112"/>
      <c r="L135" s="112"/>
      <c r="M135" s="112"/>
      <c r="N135" s="112"/>
      <c r="O135" s="112"/>
      <c r="P135" s="112"/>
      <c r="Q135" s="112"/>
      <c r="R135" s="112"/>
      <c r="S135" s="112"/>
      <c r="T135" s="112"/>
      <c r="U135" s="112"/>
      <c r="V135" s="112"/>
      <c r="W135" s="112"/>
      <c r="X135" s="112"/>
      <c r="Y135" s="112"/>
      <c r="Z135" s="112"/>
      <c r="AA135" s="112"/>
      <c r="AB135" s="112"/>
      <c r="AC135" s="112"/>
      <c r="AD135" s="112"/>
      <c r="AE135" s="112"/>
      <c r="AF135" s="112"/>
      <c r="AG135" s="112"/>
      <c r="AH135" s="112"/>
      <c r="AI135" s="112"/>
      <c r="AJ135" s="112"/>
      <c r="AK135" s="112"/>
      <c r="AL135" s="112"/>
      <c r="AM135" s="112"/>
      <c r="AN135" s="112"/>
      <c r="AO135" s="112"/>
      <c r="AP135" s="112"/>
      <c r="AQ135" s="112"/>
      <c r="AR135" s="112"/>
      <c r="AS135" s="112"/>
      <c r="AT135" s="112"/>
      <c r="AU135" s="112"/>
      <c r="AV135" s="112"/>
      <c r="AW135" s="112"/>
      <c r="AX135" s="112"/>
      <c r="AY135" s="112"/>
      <c r="AZ135" s="112"/>
      <c r="BA135" s="112"/>
      <c r="BB135" s="112"/>
      <c r="BC135" s="112"/>
    </row>
    <row r="136" spans="1:115" ht="14.45">
      <c r="C136" s="99" t="s">
        <v>221</v>
      </c>
      <c r="F136" s="112">
        <f>(1+SUM('Políticas anunciadas - %'!F85:F86)/100)*'[1]Calibración Agricultura-OseMOSY'!$Q$373</f>
        <v>0.69852812066873649</v>
      </c>
      <c r="G136" s="112">
        <f>(1+SUM('Políticas anunciadas - %'!G85:G86)/100)*'[1]Calibración Agricultura-OseMOSY'!$Q$373</f>
        <v>0.69852812066873649</v>
      </c>
      <c r="H136" s="112">
        <f>(1+SUM('Políticas anunciadas - %'!H85:H86)/100)*'[1]Calibración Agricultura-OseMOSY'!$Q$373</f>
        <v>0.69852812066873649</v>
      </c>
      <c r="I136" s="112">
        <f>(1+SUM('Políticas anunciadas - %'!I85:I86)/100)*'[1]Calibración Agricultura-OseMOSY'!$Q$373</f>
        <v>0.69852812066873649</v>
      </c>
      <c r="J136" s="112">
        <f>(1+SUM('Políticas anunciadas - %'!J85:J86)/100)*'[1]Calibración Agricultura-OseMOSY'!$Q$373</f>
        <v>0.69852812066873649</v>
      </c>
      <c r="K136" s="112">
        <f>(1+SUM('Políticas anunciadas - %'!K85:K86)/100)*'[1]Calibración Agricultura-OseMOSY'!$Q$373</f>
        <v>0.69852812066873649</v>
      </c>
      <c r="L136" s="112">
        <f>(1+SUM('Políticas anunciadas - %'!L85:L86)/100)*'[1]Calibración Agricultura-OseMOSY'!$Q$373</f>
        <v>0.69852812066873649</v>
      </c>
      <c r="M136" s="112">
        <f>(1+SUM('Políticas anunciadas - %'!M85:M86)/100)*'[1]Calibración Agricultura-OseMOSY'!$Q$373</f>
        <v>0.69852812066873649</v>
      </c>
      <c r="N136" s="112">
        <f>(1+SUM('Políticas anunciadas - %'!N85:N86)/100)*'[1]Calibración Agricultura-OseMOSY'!$Q$373</f>
        <v>0.69852812066873649</v>
      </c>
      <c r="O136" s="112">
        <f>(1+SUM('Políticas anunciadas - %'!O85:O86)/100)*'[1]Calibración Agricultura-OseMOSY'!$Q$373</f>
        <v>0.69852812066873649</v>
      </c>
      <c r="P136" s="112">
        <f>(1+SUM('Políticas anunciadas - %'!P85:P86)/100)*'[1]Calibración Agricultura-OseMOSY'!$Q$373</f>
        <v>0.69852812066873649</v>
      </c>
      <c r="Q136" s="112">
        <f>(1+SUM('Políticas anunciadas - %'!Q85:Q86)/100)*'[1]Calibración Agricultura-OseMOSY'!$Q$373</f>
        <v>0.69852812066873649</v>
      </c>
      <c r="R136" s="112">
        <f>(1+SUM('Políticas anunciadas - %'!R85:R86)/100)*'[1]Calibración Agricultura-OseMOSY'!$Q$373</f>
        <v>0.69852812066873649</v>
      </c>
      <c r="S136" s="112">
        <f>(1+SUM('Políticas anunciadas - %'!S85:S86)/100)*'[1]Calibración Agricultura-OseMOSY'!$Q$373</f>
        <v>0.71249868308211117</v>
      </c>
      <c r="T136" s="112">
        <f>(1+SUM('Políticas anunciadas - %'!T85:T86)/100)*'[1]Calibración Agricultura-OseMOSY'!$Q$373</f>
        <v>0.72646924549548597</v>
      </c>
      <c r="U136" s="112">
        <f>(1+SUM('Políticas anunciadas - %'!U85:U86)/100)*'[1]Calibración Agricultura-OseMOSY'!$Q$373</f>
        <v>0.74043980790886066</v>
      </c>
      <c r="V136" s="112">
        <f>(1+SUM('Políticas anunciadas - %'!V85:V86)/100)*'[1]Calibración Agricultura-OseMOSY'!$Q$373</f>
        <v>0.75441037032223546</v>
      </c>
      <c r="W136" s="112">
        <f>(1+SUM('Políticas anunciadas - %'!W85:W86)/100)*'[1]Calibración Agricultura-OseMOSY'!$Q$373</f>
        <v>0.76838093273561014</v>
      </c>
      <c r="X136" s="112">
        <f>(1+SUM('Políticas anunciadas - %'!X85:X86)/100)*'[1]Calibración Agricultura-OseMOSY'!$Q$373</f>
        <v>0.78235149514898494</v>
      </c>
      <c r="Y136" s="112">
        <f>(1+SUM('Políticas anunciadas - %'!Y85:Y86)/100)*'[1]Calibración Agricultura-OseMOSY'!$Q$373</f>
        <v>0.79632205756235963</v>
      </c>
      <c r="Z136" s="112">
        <f>(1+SUM('Políticas anunciadas - %'!Z85:Z86)/100)*'[1]Calibración Agricultura-OseMOSY'!$Q$373</f>
        <v>0.81029261997573432</v>
      </c>
      <c r="AA136" s="112">
        <f>(1+SUM('Políticas anunciadas - %'!AA85:AA86)/100)*'[1]Calibración Agricultura-OseMOSY'!$Q$373</f>
        <v>0.82426318238910901</v>
      </c>
      <c r="AB136" s="112">
        <f>(1+SUM('Políticas anunciadas - %'!AB85:AB86)/100)*'[1]Calibración Agricultura-OseMOSY'!$Q$373</f>
        <v>0.8382337448024838</v>
      </c>
      <c r="AC136" s="112">
        <f>(1+SUM('Políticas anunciadas - %'!AC85:AC86)/100)*'[1]Calibración Agricultura-OseMOSY'!$Q$373</f>
        <v>0.85220430721585849</v>
      </c>
      <c r="AD136" s="112">
        <f>(1+SUM('Políticas anunciadas - %'!AD85:AD86)/100)*'[1]Calibración Agricultura-OseMOSY'!$Q$373</f>
        <v>0.86617486962923329</v>
      </c>
      <c r="AE136" s="112">
        <f>(1+SUM('Políticas anunciadas - %'!AE85:AE86)/100)*'[1]Calibración Agricultura-OseMOSY'!$Q$373</f>
        <v>0.88014543204260798</v>
      </c>
      <c r="AF136" s="112">
        <f>(1+SUM('Políticas anunciadas - %'!AF85:AF86)/100)*'[1]Calibración Agricultura-OseMOSY'!$Q$373</f>
        <v>0.89411599445598267</v>
      </c>
      <c r="AG136" s="112">
        <f>(1+SUM('Políticas anunciadas - %'!AG85:AG86)/100)*'[1]Calibración Agricultura-OseMOSY'!$Q$373</f>
        <v>0.90808655686935746</v>
      </c>
      <c r="AH136" s="112">
        <f>(1+SUM('Políticas anunciadas - %'!AH85:AH86)/100)*'[1]Calibración Agricultura-OseMOSY'!$Q$373</f>
        <v>0.92205711928273215</v>
      </c>
      <c r="AI136" s="112">
        <f>(1+SUM('Políticas anunciadas - %'!AI85:AI86)/100)*'[1]Calibración Agricultura-OseMOSY'!$Q$373</f>
        <v>0.93602768169610695</v>
      </c>
      <c r="AJ136" s="112">
        <f>(1+SUM('Políticas anunciadas - %'!AJ85:AJ86)/100)*'[1]Calibración Agricultura-OseMOSY'!$Q$373</f>
        <v>0.94999824410948153</v>
      </c>
      <c r="AK136" s="112">
        <f>(1+SUM('Políticas anunciadas - %'!AK85:AK86)/100)*'[1]Calibración Agricultura-OseMOSY'!$Q$373</f>
        <v>0.96396880652285633</v>
      </c>
      <c r="AL136" s="112">
        <f>(1+SUM('Políticas anunciadas - %'!AL85:AL86)/100)*'[1]Calibración Agricultura-OseMOSY'!$Q$373</f>
        <v>0.97793936893623101</v>
      </c>
      <c r="AM136" s="112">
        <f>(1+SUM('Políticas anunciadas - %'!AM85:AM86)/100)*'[1]Calibración Agricultura-OseMOSY'!$Q$373</f>
        <v>0.99190993134960581</v>
      </c>
      <c r="AN136" s="112">
        <f>(1+SUM('Políticas anunciadas - %'!AN85:AN86)/100)*'[1]Calibración Agricultura-OseMOSY'!$Q$373</f>
        <v>1.0058804937629806</v>
      </c>
      <c r="AO136" s="112">
        <f>(1+SUM('Políticas anunciadas - %'!AO85:AO86)/100)*'[1]Calibración Agricultura-OseMOSY'!$Q$373</f>
        <v>1.0198510561763552</v>
      </c>
      <c r="AP136" s="112">
        <f>(1+SUM('Políticas anunciadas - %'!AP85:AP86)/100)*'[1]Calibración Agricultura-OseMOSY'!$Q$373</f>
        <v>1.03382161858973</v>
      </c>
      <c r="AQ136" s="112">
        <f>(1+SUM('Políticas anunciadas - %'!AQ85:AQ86)/100)*'[1]Calibración Agricultura-OseMOSY'!$Q$373</f>
        <v>1.0477921810031048</v>
      </c>
      <c r="AR136" s="112">
        <f>(1+SUM('Políticas anunciadas - %'!AR85:AR86)/100)*'[1]Calibración Agricultura-OseMOSY'!$Q$373</f>
        <v>1.0617627434164794</v>
      </c>
      <c r="AS136" s="112">
        <f>(1+SUM('Políticas anunciadas - %'!AS85:AS86)/100)*'[1]Calibración Agricultura-OseMOSY'!$Q$373</f>
        <v>1.0757333058298542</v>
      </c>
      <c r="AT136" s="112">
        <f>(1+SUM('Políticas anunciadas - %'!AT85:AT86)/100)*'[1]Calibración Agricultura-OseMOSY'!$Q$373</f>
        <v>1.089703868243229</v>
      </c>
      <c r="AU136" s="112">
        <f>(1+SUM('Políticas anunciadas - %'!AU85:AU86)/100)*'[1]Calibración Agricultura-OseMOSY'!$Q$373</f>
        <v>1.1036744306566038</v>
      </c>
      <c r="AV136" s="112">
        <f>(1+SUM('Políticas anunciadas - %'!AV85:AV86)/100)*'[1]Calibración Agricultura-OseMOSY'!$Q$373</f>
        <v>1.1176449930699783</v>
      </c>
      <c r="AW136" s="112">
        <f>(1+SUM('Políticas anunciadas - %'!AW85:AW86)/100)*'[1]Calibración Agricultura-OseMOSY'!$Q$373</f>
        <v>1.1316155554833531</v>
      </c>
      <c r="AX136" s="112">
        <f>(1+SUM('Políticas anunciadas - %'!AX85:AX86)/100)*'[1]Calibración Agricultura-OseMOSY'!$Q$373</f>
        <v>1.1455861178967279</v>
      </c>
      <c r="AY136" s="112">
        <f>(1+SUM('Políticas anunciadas - %'!AY85:AY86)/100)*'[1]Calibración Agricultura-OseMOSY'!$Q$373</f>
        <v>1.1595566803101027</v>
      </c>
      <c r="AZ136" s="112">
        <f>(1+SUM('Políticas anunciadas - %'!AZ85:AZ86)/100)*'[1]Calibración Agricultura-OseMOSY'!$Q$373</f>
        <v>1.1735272427234773</v>
      </c>
      <c r="BA136" s="112">
        <f>(1+SUM('Políticas anunciadas - %'!BA85:BA86)/100)*'[1]Calibración Agricultura-OseMOSY'!$Q$373</f>
        <v>1.1874978051368521</v>
      </c>
      <c r="BB136" s="112">
        <f>(1+SUM('Políticas anunciadas - %'!BB85:BB86)/100)*'[1]Calibración Agricultura-OseMOSY'!$Q$373</f>
        <v>1.2014683675502267</v>
      </c>
      <c r="BC136" s="112"/>
    </row>
    <row r="137" spans="1:115" ht="14.45" customHeight="1">
      <c r="A137" s="106" t="s">
        <v>131</v>
      </c>
      <c r="B137" s="106"/>
      <c r="C137" s="124" t="s">
        <v>222</v>
      </c>
      <c r="D137" s="340"/>
      <c r="E137" s="340"/>
      <c r="F137" s="112"/>
      <c r="G137" s="112"/>
      <c r="H137" s="112"/>
      <c r="I137" s="112"/>
      <c r="J137" s="112"/>
      <c r="K137" s="112"/>
      <c r="L137" s="112"/>
      <c r="M137" s="112"/>
      <c r="N137" s="112"/>
      <c r="O137" s="112"/>
      <c r="P137" s="112"/>
      <c r="Q137" s="112"/>
      <c r="R137" s="112"/>
      <c r="S137" s="112"/>
      <c r="T137" s="112"/>
      <c r="U137" s="112"/>
      <c r="V137" s="112"/>
      <c r="W137" s="112"/>
      <c r="X137" s="112"/>
      <c r="Y137" s="112"/>
      <c r="Z137" s="112"/>
      <c r="AA137" s="112"/>
      <c r="AB137" s="112"/>
      <c r="AC137" s="112"/>
      <c r="AD137" s="112"/>
      <c r="AE137" s="112"/>
      <c r="AF137" s="112"/>
      <c r="AG137" s="112"/>
      <c r="AH137" s="112"/>
      <c r="AI137" s="112"/>
      <c r="AJ137" s="112"/>
      <c r="AK137" s="112"/>
      <c r="AL137" s="112"/>
      <c r="AM137" s="112"/>
      <c r="AN137" s="112"/>
      <c r="AO137" s="112"/>
      <c r="AP137" s="112"/>
      <c r="AQ137" s="112"/>
      <c r="AR137" s="112"/>
      <c r="AS137" s="112"/>
      <c r="AT137" s="112"/>
      <c r="AU137" s="112"/>
      <c r="AV137" s="112"/>
      <c r="AW137" s="112"/>
      <c r="AX137" s="112"/>
      <c r="AY137" s="112"/>
      <c r="AZ137" s="112"/>
      <c r="BA137" s="112"/>
      <c r="BB137" s="112"/>
      <c r="BC137" s="112"/>
      <c r="BF137" s="358"/>
      <c r="BG137" s="359"/>
      <c r="DH137" s="99"/>
      <c r="DI137" s="99"/>
      <c r="DJ137" s="99"/>
      <c r="DK137" s="99"/>
    </row>
    <row r="138" spans="1:115" ht="14.45">
      <c r="C138" s="99" t="s">
        <v>223</v>
      </c>
      <c r="D138" s="131" t="s">
        <v>165</v>
      </c>
      <c r="F138" s="112">
        <f>(1+'Políticas anunciadas - %'!F88/100)*'[1]Calibración Agricultura-OseMOSY'!$Q$397</f>
        <v>0.24944845548149552</v>
      </c>
      <c r="G138" s="112">
        <f>(1+'Políticas anunciadas - %'!G88/100)*'[1]Calibración Agricultura-OseMOSY'!$Q$397</f>
        <v>0.24944845548149552</v>
      </c>
      <c r="H138" s="112">
        <f>(1+'Políticas anunciadas - %'!H88/100)*'[1]Calibración Agricultura-OseMOSY'!$Q$397</f>
        <v>0.24944845548149552</v>
      </c>
      <c r="I138" s="112">
        <f>(1+'Políticas anunciadas - %'!I88/100)*'[1]Calibración Agricultura-OseMOSY'!$Q$397</f>
        <v>0.24944845548149552</v>
      </c>
      <c r="J138" s="112">
        <f>(1+'Políticas anunciadas - %'!J88/100)*'[1]Calibración Agricultura-OseMOSY'!$Q$397</f>
        <v>0.24944845548149552</v>
      </c>
      <c r="K138" s="112">
        <f>(1+'Políticas anunciadas - %'!K88/100)*'[1]Calibración Agricultura-OseMOSY'!$Q$397</f>
        <v>0.24944845548149552</v>
      </c>
      <c r="L138" s="112">
        <f>(1+'Políticas anunciadas - %'!L88/100)*'[1]Calibración Agricultura-OseMOSY'!$Q$397</f>
        <v>0.24944845548149552</v>
      </c>
      <c r="M138" s="112">
        <f>(1+'Políticas anunciadas - %'!M88/100)*'[1]Calibración Agricultura-OseMOSY'!$Q$397</f>
        <v>0.24944845548149552</v>
      </c>
      <c r="N138" s="112">
        <f>(1+'Políticas anunciadas - %'!N88/100)*'[1]Calibración Agricultura-OseMOSY'!$Q$397</f>
        <v>0.24944845548149552</v>
      </c>
      <c r="O138" s="112">
        <f>(1+'Políticas anunciadas - %'!O88/100)*'[1]Calibración Agricultura-OseMOSY'!$Q$397</f>
        <v>0.24944845548149552</v>
      </c>
      <c r="P138" s="112">
        <f>(1+'Políticas anunciadas - %'!P88/100)*'[1]Calibración Agricultura-OseMOSY'!$Q$397</f>
        <v>0.24944845548149552</v>
      </c>
      <c r="Q138" s="112">
        <f>(1+'Políticas anunciadas - %'!Q88/100)*'[1]Calibración Agricultura-OseMOSY'!$Q$397</f>
        <v>0.24944845548149552</v>
      </c>
      <c r="R138" s="112">
        <f>(1+'Políticas anunciadas - %'!R88/100)*'[1]Calibración Agricultura-OseMOSY'!$Q$397</f>
        <v>0.24944845548149552</v>
      </c>
      <c r="S138" s="112">
        <f>(1+'Políticas anunciadas - %'!S88/100)*'[1]Calibración Agricultura-OseMOSY'!$Q$397</f>
        <v>0.25443742459112545</v>
      </c>
      <c r="T138" s="112">
        <f>(1+'Políticas anunciadas - %'!T88/100)*'[1]Calibración Agricultura-OseMOSY'!$Q$397</f>
        <v>0.25942639370075538</v>
      </c>
      <c r="U138" s="112">
        <f>(1+'Políticas anunciadas - %'!U88/100)*'[1]Calibración Agricultura-OseMOSY'!$Q$397</f>
        <v>0.26441536281038525</v>
      </c>
      <c r="V138" s="112">
        <f>(1+'Políticas anunciadas - %'!V88/100)*'[1]Calibración Agricultura-OseMOSY'!$Q$397</f>
        <v>0.26940433192001517</v>
      </c>
      <c r="W138" s="112">
        <f>(1+'Políticas anunciadas - %'!W88/100)*'[1]Calibración Agricultura-OseMOSY'!$Q$397</f>
        <v>0.2743933010296451</v>
      </c>
      <c r="X138" s="112">
        <f>(1+'Políticas anunciadas - %'!X88/100)*'[1]Calibración Agricultura-OseMOSY'!$Q$397</f>
        <v>0.27938227013927502</v>
      </c>
      <c r="Y138" s="112">
        <f>(1+'Políticas anunciadas - %'!Y88/100)*'[1]Calibración Agricultura-OseMOSY'!$Q$397</f>
        <v>0.28437123924890495</v>
      </c>
      <c r="Z138" s="112">
        <f>(1+'Políticas anunciadas - %'!Z88/100)*'[1]Calibración Agricultura-OseMOSY'!$Q$397</f>
        <v>0.28936020835853477</v>
      </c>
      <c r="AA138" s="112">
        <f>(1+'Políticas anunciadas - %'!AA88/100)*'[1]Calibración Agricultura-OseMOSY'!$Q$397</f>
        <v>0.29434917746816469</v>
      </c>
      <c r="AB138" s="112">
        <f>(1+'Políticas anunciadas - %'!AB88/100)*'[1]Calibración Agricultura-OseMOSY'!$Q$397</f>
        <v>0.29933814657779462</v>
      </c>
      <c r="AC138" s="112">
        <f>(1+'Políticas anunciadas - %'!AC88/100)*'[1]Calibración Agricultura-OseMOSY'!$Q$397</f>
        <v>0.30432711568742454</v>
      </c>
      <c r="AD138" s="112">
        <f>(1+'Políticas anunciadas - %'!AD88/100)*'[1]Calibración Agricultura-OseMOSY'!$Q$397</f>
        <v>0.30931608479705447</v>
      </c>
      <c r="AE138" s="112">
        <f>(1+'Políticas anunciadas - %'!AE88/100)*'[1]Calibración Agricultura-OseMOSY'!$Q$397</f>
        <v>0.31430505390668434</v>
      </c>
      <c r="AF138" s="112">
        <f>(1+'Políticas anunciadas - %'!AF88/100)*'[1]Calibración Agricultura-OseMOSY'!$Q$397</f>
        <v>0.31929402301631427</v>
      </c>
      <c r="AG138" s="112">
        <f>(1+'Políticas anunciadas - %'!AG88/100)*'[1]Calibración Agricultura-OseMOSY'!$Q$397</f>
        <v>0.32428299212594419</v>
      </c>
      <c r="AH138" s="112">
        <f>(1+'Políticas anunciadas - %'!AH88/100)*'[1]Calibración Agricultura-OseMOSY'!$Q$397</f>
        <v>0.32927196123557412</v>
      </c>
      <c r="AI138" s="112">
        <f>(1+'Políticas anunciadas - %'!AI88/100)*'[1]Calibración Agricultura-OseMOSY'!$Q$397</f>
        <v>0.33426093034520404</v>
      </c>
      <c r="AJ138" s="112">
        <f>(1+'Políticas anunciadas - %'!AJ88/100)*'[1]Calibración Agricultura-OseMOSY'!$Q$397</f>
        <v>0.33924989945483386</v>
      </c>
      <c r="AK138" s="112">
        <f>(1+'Políticas anunciadas - %'!AK88/100)*'[1]Calibración Agricultura-OseMOSY'!$Q$397</f>
        <v>0.34423886856446378</v>
      </c>
      <c r="AL138" s="112">
        <f>(1+'Políticas anunciadas - %'!AL88/100)*'[1]Calibración Agricultura-OseMOSY'!$Q$397</f>
        <v>0.34922783767409371</v>
      </c>
      <c r="AM138" s="112">
        <f>(1+'Políticas anunciadas - %'!AM88/100)*'[1]Calibración Agricultura-OseMOSY'!$Q$397</f>
        <v>0.35421680678372364</v>
      </c>
      <c r="AN138" s="112">
        <f>(1+'Políticas anunciadas - %'!AN88/100)*'[1]Calibración Agricultura-OseMOSY'!$Q$397</f>
        <v>0.35920577589335356</v>
      </c>
      <c r="AO138" s="112">
        <f>(1+'Políticas anunciadas - %'!AO88/100)*'[1]Calibración Agricultura-OseMOSY'!$Q$397</f>
        <v>0.36419474500298343</v>
      </c>
      <c r="AP138" s="112">
        <f>(1+'Políticas anunciadas - %'!AP88/100)*'[1]Calibración Agricultura-OseMOSY'!$Q$397</f>
        <v>0.36918371411261336</v>
      </c>
      <c r="AQ138" s="112">
        <f>(1+'Políticas anunciadas - %'!AQ88/100)*'[1]Calibración Agricultura-OseMOSY'!$Q$397</f>
        <v>0.37417268322224329</v>
      </c>
      <c r="AR138" s="112">
        <f>(1+'Políticas anunciadas - %'!AR88/100)*'[1]Calibración Agricultura-OseMOSY'!$Q$397</f>
        <v>0.37916165233187321</v>
      </c>
      <c r="AS138" s="112">
        <f>(1+'Políticas anunciadas - %'!AS88/100)*'[1]Calibración Agricultura-OseMOSY'!$Q$397</f>
        <v>0.38415062144150314</v>
      </c>
      <c r="AT138" s="112">
        <f>(1+'Políticas anunciadas - %'!AT88/100)*'[1]Calibración Agricultura-OseMOSY'!$Q$397</f>
        <v>0.38913959055113301</v>
      </c>
      <c r="AU138" s="112">
        <f>(1+'Políticas anunciadas - %'!AU88/100)*'[1]Calibración Agricultura-OseMOSY'!$Q$397</f>
        <v>0.39412855966076293</v>
      </c>
      <c r="AV138" s="112">
        <f>(1+'Políticas anunciadas - %'!AV88/100)*'[1]Calibración Agricultura-OseMOSY'!$Q$397</f>
        <v>0.39911752877039286</v>
      </c>
      <c r="AW138" s="112">
        <f>(1+'Políticas anunciadas - %'!AW88/100)*'[1]Calibración Agricultura-OseMOSY'!$Q$397</f>
        <v>0.40410649788002279</v>
      </c>
      <c r="AX138" s="112">
        <f>(1+'Políticas anunciadas - %'!AX88/100)*'[1]Calibración Agricultura-OseMOSY'!$Q$397</f>
        <v>0.40909546698965271</v>
      </c>
      <c r="AY138" s="112">
        <f>(1+'Políticas anunciadas - %'!AY88/100)*'[1]Calibración Agricultura-OseMOSY'!$Q$397</f>
        <v>0.41408443609928258</v>
      </c>
      <c r="AZ138" s="112">
        <f>(1+'Políticas anunciadas - %'!AZ88/100)*'[1]Calibración Agricultura-OseMOSY'!$Q$397</f>
        <v>0.41907340520891251</v>
      </c>
      <c r="BA138" s="112">
        <f>(1+'Políticas anunciadas - %'!BA88/100)*'[1]Calibración Agricultura-OseMOSY'!$Q$397</f>
        <v>0.42406237431854238</v>
      </c>
      <c r="BB138" s="112">
        <f>(1+'Políticas anunciadas - %'!BB88/100)*'[1]Calibración Agricultura-OseMOSY'!$Q$397</f>
        <v>0.4290513434281723</v>
      </c>
      <c r="BC138" s="112"/>
    </row>
    <row r="139" spans="1:115" ht="14.45">
      <c r="C139" s="99" t="s">
        <v>224</v>
      </c>
      <c r="D139" s="131" t="s">
        <v>165</v>
      </c>
      <c r="F139" s="112">
        <f>(1+'Políticas anunciadas - %'!F89/100)*'[1]Calibración Agricultura-OseMOSY'!$Q$398</f>
        <v>1.8923916135960022</v>
      </c>
      <c r="G139" s="112">
        <f>(1+'Políticas anunciadas - %'!G89/100)*'[1]Calibración Agricultura-OseMOSY'!$Q$398</f>
        <v>1.8923916135960022</v>
      </c>
      <c r="H139" s="112">
        <f>(1+'Políticas anunciadas - %'!H89/100)*'[1]Calibración Agricultura-OseMOSY'!$Q$398</f>
        <v>1.8923916135960022</v>
      </c>
      <c r="I139" s="112">
        <f>(1+'Políticas anunciadas - %'!I89/100)*'[1]Calibración Agricultura-OseMOSY'!$Q$398</f>
        <v>1.8923916135960022</v>
      </c>
      <c r="J139" s="112">
        <f>(1+'Políticas anunciadas - %'!J89/100)*'[1]Calibración Agricultura-OseMOSY'!$Q$398</f>
        <v>1.8923916135960022</v>
      </c>
      <c r="K139" s="112">
        <f>(1+'Políticas anunciadas - %'!K89/100)*'[1]Calibración Agricultura-OseMOSY'!$Q$398</f>
        <v>1.8923916135960022</v>
      </c>
      <c r="L139" s="112">
        <f>(1+'Políticas anunciadas - %'!L89/100)*'[1]Calibración Agricultura-OseMOSY'!$Q$398</f>
        <v>1.8923916135960022</v>
      </c>
      <c r="M139" s="112">
        <f>(1+'Políticas anunciadas - %'!M89/100)*'[1]Calibración Agricultura-OseMOSY'!$Q$398</f>
        <v>1.8923916135960022</v>
      </c>
      <c r="N139" s="112">
        <f>(1+'Políticas anunciadas - %'!N89/100)*'[1]Calibración Agricultura-OseMOSY'!$Q$398</f>
        <v>1.8923916135960022</v>
      </c>
      <c r="O139" s="112">
        <f>(1+'Políticas anunciadas - %'!O89/100)*'[1]Calibración Agricultura-OseMOSY'!$Q$398</f>
        <v>1.8923916135960022</v>
      </c>
      <c r="P139" s="112">
        <f>(1+'Políticas anunciadas - %'!P89/100)*'[1]Calibración Agricultura-OseMOSY'!$Q$398</f>
        <v>1.8923916135960022</v>
      </c>
      <c r="Q139" s="112">
        <f>(1+'Políticas anunciadas - %'!Q89/100)*'[1]Calibración Agricultura-OseMOSY'!$Q$398</f>
        <v>1.8923916135960022</v>
      </c>
      <c r="R139" s="112">
        <f>(1+'Políticas anunciadas - %'!R89/100)*'[1]Calibración Agricultura-OseMOSY'!$Q$398</f>
        <v>1.8923916135960022</v>
      </c>
      <c r="S139" s="112">
        <f>(1+'Políticas anunciadas - %'!S89/100)*'[1]Calibración Agricultura-OseMOSY'!$Q$398</f>
        <v>1.9113155297319622</v>
      </c>
      <c r="T139" s="112">
        <f>(1+'Políticas anunciadas - %'!T89/100)*'[1]Calibración Agricultura-OseMOSY'!$Q$398</f>
        <v>1.9302394458679222</v>
      </c>
      <c r="U139" s="112">
        <f>(1+'Políticas anunciadas - %'!U89/100)*'[1]Calibración Agricultura-OseMOSY'!$Q$398</f>
        <v>1.9491633620038822</v>
      </c>
      <c r="V139" s="112">
        <f>(1+'Políticas anunciadas - %'!V89/100)*'[1]Calibración Agricultura-OseMOSY'!$Q$398</f>
        <v>1.9680872781398424</v>
      </c>
      <c r="W139" s="112">
        <f>(1+'Políticas anunciadas - %'!W89/100)*'[1]Calibración Agricultura-OseMOSY'!$Q$398</f>
        <v>1.9870111942758024</v>
      </c>
      <c r="X139" s="112">
        <f>(1+'Políticas anunciadas - %'!X89/100)*'[1]Calibración Agricultura-OseMOSY'!$Q$398</f>
        <v>2.0059351104117624</v>
      </c>
      <c r="Y139" s="112">
        <f>(1+'Políticas anunciadas - %'!Y89/100)*'[1]Calibración Agricultura-OseMOSY'!$Q$398</f>
        <v>2.0248590265477224</v>
      </c>
      <c r="Z139" s="112">
        <f>(1+'Políticas anunciadas - %'!Z89/100)*'[1]Calibración Agricultura-OseMOSY'!$Q$398</f>
        <v>2.0437829426836824</v>
      </c>
      <c r="AA139" s="112">
        <f>(1+'Políticas anunciadas - %'!AA89/100)*'[1]Calibración Agricultura-OseMOSY'!$Q$398</f>
        <v>2.0627068588196424</v>
      </c>
      <c r="AB139" s="112">
        <f>(1+'Políticas anunciadas - %'!AB89/100)*'[1]Calibración Agricultura-OseMOSY'!$Q$398</f>
        <v>2.0816307749556024</v>
      </c>
      <c r="AC139" s="112">
        <f>(1+'Políticas anunciadas - %'!AC89/100)*'[1]Calibración Agricultura-OseMOSY'!$Q$398</f>
        <v>2.1005546910915625</v>
      </c>
      <c r="AD139" s="112">
        <f>(1+'Políticas anunciadas - %'!AD89/100)*'[1]Calibración Agricultura-OseMOSY'!$Q$398</f>
        <v>2.1194786072275225</v>
      </c>
      <c r="AE139" s="112">
        <f>(1+'Políticas anunciadas - %'!AE89/100)*'[1]Calibración Agricultura-OseMOSY'!$Q$398</f>
        <v>2.1384025233634825</v>
      </c>
      <c r="AF139" s="112">
        <f>(1+'Políticas anunciadas - %'!AF89/100)*'[1]Calibración Agricultura-OseMOSY'!$Q$398</f>
        <v>2.1573264394994429</v>
      </c>
      <c r="AG139" s="112">
        <f>(1+'Políticas anunciadas - %'!AG89/100)*'[1]Calibración Agricultura-OseMOSY'!$Q$398</f>
        <v>2.1762503556354025</v>
      </c>
      <c r="AH139" s="112">
        <f>(1+'Políticas anunciadas - %'!AH89/100)*'[1]Calibración Agricultura-OseMOSY'!$Q$398</f>
        <v>2.1951742717713625</v>
      </c>
      <c r="AI139" s="112">
        <f>(1+'Políticas anunciadas - %'!AI89/100)*'[1]Calibración Agricultura-OseMOSY'!$Q$398</f>
        <v>2.2140981879073225</v>
      </c>
      <c r="AJ139" s="112">
        <f>(1+'Políticas anunciadas - %'!AJ89/100)*'[1]Calibración Agricultura-OseMOSY'!$Q$398</f>
        <v>2.2330221040432825</v>
      </c>
      <c r="AK139" s="112">
        <f>(1+'Políticas anunciadas - %'!AK89/100)*'[1]Calibración Agricultura-OseMOSY'!$Q$398</f>
        <v>2.2519460201792425</v>
      </c>
      <c r="AL139" s="112">
        <f>(1+'Políticas anunciadas - %'!AL89/100)*'[1]Calibración Agricultura-OseMOSY'!$Q$398</f>
        <v>2.2708699363152025</v>
      </c>
      <c r="AM139" s="112">
        <f>(1+'Políticas anunciadas - %'!AM89/100)*'[1]Calibración Agricultura-OseMOSY'!$Q$398</f>
        <v>2.2897938524511625</v>
      </c>
      <c r="AN139" s="112">
        <f>(1+'Políticas anunciadas - %'!AN89/100)*'[1]Calibración Agricultura-OseMOSY'!$Q$398</f>
        <v>2.3087177685871225</v>
      </c>
      <c r="AO139" s="112">
        <f>(1+'Políticas anunciadas - %'!AO89/100)*'[1]Calibración Agricultura-OseMOSY'!$Q$398</f>
        <v>2.3276416847230825</v>
      </c>
      <c r="AP139" s="112">
        <f>(1+'Políticas anunciadas - %'!AP89/100)*'[1]Calibración Agricultura-OseMOSY'!$Q$398</f>
        <v>2.3465656008590425</v>
      </c>
      <c r="AQ139" s="112">
        <f>(1+'Políticas anunciadas - %'!AQ89/100)*'[1]Calibración Agricultura-OseMOSY'!$Q$398</f>
        <v>2.3654895169950025</v>
      </c>
      <c r="AR139" s="112">
        <f>(1+'Políticas anunciadas - %'!AR89/100)*'[1]Calibración Agricultura-OseMOSY'!$Q$398</f>
        <v>2.3844134331309625</v>
      </c>
      <c r="AS139" s="112">
        <f>(1+'Políticas anunciadas - %'!AS89/100)*'[1]Calibración Agricultura-OseMOSY'!$Q$398</f>
        <v>2.403337349266923</v>
      </c>
      <c r="AT139" s="112">
        <f>(1+'Políticas anunciadas - %'!AT89/100)*'[1]Calibración Agricultura-OseMOSY'!$Q$398</f>
        <v>2.422261265402883</v>
      </c>
      <c r="AU139" s="112">
        <f>(1+'Políticas anunciadas - %'!AU89/100)*'[1]Calibración Agricultura-OseMOSY'!$Q$398</f>
        <v>2.441185181538843</v>
      </c>
      <c r="AV139" s="112">
        <f>(1+'Políticas anunciadas - %'!AV89/100)*'[1]Calibración Agricultura-OseMOSY'!$Q$398</f>
        <v>2.460109097674803</v>
      </c>
      <c r="AW139" s="112">
        <f>(1+'Políticas anunciadas - %'!AW89/100)*'[1]Calibración Agricultura-OseMOSY'!$Q$398</f>
        <v>2.479033013810763</v>
      </c>
      <c r="AX139" s="112">
        <f>(1+'Políticas anunciadas - %'!AX89/100)*'[1]Calibración Agricultura-OseMOSY'!$Q$398</f>
        <v>2.497956929946723</v>
      </c>
      <c r="AY139" s="112">
        <f>(1+'Políticas anunciadas - %'!AY89/100)*'[1]Calibración Agricultura-OseMOSY'!$Q$398</f>
        <v>2.516880846082683</v>
      </c>
      <c r="AZ139" s="112">
        <f>(1+'Políticas anunciadas - %'!AZ89/100)*'[1]Calibración Agricultura-OseMOSY'!$Q$398</f>
        <v>2.535804762218643</v>
      </c>
      <c r="BA139" s="112">
        <f>(1+'Políticas anunciadas - %'!BA89/100)*'[1]Calibración Agricultura-OseMOSY'!$Q$398</f>
        <v>2.554728678354603</v>
      </c>
      <c r="BB139" s="112">
        <f>(1+'Políticas anunciadas - %'!BB89/100)*'[1]Calibración Agricultura-OseMOSY'!$Q$398</f>
        <v>2.5736525944905626</v>
      </c>
      <c r="BC139" s="112"/>
    </row>
    <row r="140" spans="1:115" ht="14.45" customHeight="1">
      <c r="A140" s="106" t="s">
        <v>131</v>
      </c>
      <c r="B140" s="106"/>
      <c r="C140" s="124" t="s">
        <v>225</v>
      </c>
      <c r="D140" s="340"/>
      <c r="E140" s="340"/>
      <c r="F140" s="112"/>
      <c r="G140" s="112"/>
      <c r="H140" s="112"/>
      <c r="I140" s="112"/>
      <c r="J140" s="112"/>
      <c r="K140" s="112"/>
      <c r="L140" s="112"/>
      <c r="M140" s="112"/>
      <c r="N140" s="112"/>
      <c r="O140" s="112"/>
      <c r="P140" s="112"/>
      <c r="Q140" s="112"/>
      <c r="R140" s="112"/>
      <c r="S140" s="112"/>
      <c r="T140" s="112"/>
      <c r="U140" s="112"/>
      <c r="V140" s="112"/>
      <c r="W140" s="112"/>
      <c r="X140" s="112"/>
      <c r="Y140" s="112"/>
      <c r="Z140" s="112"/>
      <c r="AA140" s="112"/>
      <c r="AB140" s="112"/>
      <c r="AC140" s="112"/>
      <c r="AD140" s="112"/>
      <c r="AE140" s="112"/>
      <c r="AF140" s="112"/>
      <c r="AG140" s="112"/>
      <c r="AH140" s="112"/>
      <c r="AI140" s="112"/>
      <c r="AJ140" s="112"/>
      <c r="AK140" s="112"/>
      <c r="AL140" s="112"/>
      <c r="AM140" s="112"/>
      <c r="AN140" s="112"/>
      <c r="AO140" s="112"/>
      <c r="AP140" s="112"/>
      <c r="AQ140" s="112"/>
      <c r="AR140" s="112"/>
      <c r="AS140" s="112"/>
      <c r="AT140" s="112"/>
      <c r="AU140" s="112"/>
      <c r="AV140" s="112"/>
      <c r="AW140" s="112"/>
      <c r="AX140" s="112"/>
      <c r="AY140" s="112"/>
      <c r="AZ140" s="112"/>
      <c r="BA140" s="112"/>
      <c r="BB140" s="112"/>
      <c r="BC140" s="112"/>
      <c r="BF140" s="358"/>
      <c r="BG140" s="359"/>
      <c r="DH140" s="99"/>
      <c r="DI140" s="99"/>
      <c r="DJ140" s="99"/>
      <c r="DK140" s="99"/>
    </row>
    <row r="141" spans="1:115" ht="14.45">
      <c r="B141" s="357" t="s">
        <v>226</v>
      </c>
      <c r="C141" s="99" t="s">
        <v>144</v>
      </c>
      <c r="D141" s="366" t="s">
        <v>165</v>
      </c>
      <c r="E141" s="340"/>
      <c r="F141" s="112">
        <f>F138*'Políticas anunciadas - %'!F91</f>
        <v>0.24715902672499995</v>
      </c>
      <c r="G141" s="112">
        <f>G138*'Políticas anunciadas - %'!G91</f>
        <v>0.24719034325624337</v>
      </c>
      <c r="H141" s="112">
        <f>H138*'Políticas anunciadas - %'!H91</f>
        <v>0.24721554621615266</v>
      </c>
      <c r="I141" s="112">
        <f>I138*'Políticas anunciadas - %'!I91</f>
        <v>0.24723264994681468</v>
      </c>
      <c r="J141" s="112">
        <f>J138*'Políticas anunciadas - %'!J91</f>
        <v>0.24726905239271516</v>
      </c>
      <c r="K141" s="112">
        <f>K138*'Políticas anunciadas - %'!K91</f>
        <v>0.24729858263127666</v>
      </c>
      <c r="L141" s="112">
        <f>L138*'Políticas anunciadas - %'!L91</f>
        <v>0.24731505219400285</v>
      </c>
      <c r="M141" s="112">
        <f>M138*'Políticas anunciadas - %'!M91</f>
        <v>0.24733590162429994</v>
      </c>
      <c r="N141" s="112">
        <f>N138*'Políticas anunciadas - %'!N91</f>
        <v>0.2473730393048606</v>
      </c>
      <c r="O141" s="112">
        <f>O138*'Políticas anunciadas - %'!O91</f>
        <v>0.24739637374863388</v>
      </c>
      <c r="P141" s="112">
        <f>P138*'Políticas anunciadas - %'!P91</f>
        <v>0.24742841919249164</v>
      </c>
      <c r="Q141" s="112">
        <f>Q138*'Políticas anunciadas - %'!Q91</f>
        <v>0.24745051789656408</v>
      </c>
      <c r="R141" s="112">
        <f>R138*'Políticas anunciadas - %'!R91</f>
        <v>0.24747298159288686</v>
      </c>
      <c r="S141" s="112">
        <f>S138*'Políticas anunciadas - %'!S91</f>
        <v>0.25244939925277021</v>
      </c>
      <c r="T141" s="112">
        <f>T138*'Políticas anunciadas - %'!T91</f>
        <v>0.2574216357137597</v>
      </c>
      <c r="U141" s="112">
        <f>U138*'Políticas anunciadas - %'!U91</f>
        <v>0.26239658012767975</v>
      </c>
      <c r="V141" s="112">
        <f>V138*'Políticas anunciadas - %'!V91</f>
        <v>0.26737631402111639</v>
      </c>
      <c r="W141" s="112">
        <f>W138*'Políticas anunciadas - %'!W91</f>
        <v>0.27235242811414662</v>
      </c>
      <c r="X141" s="112">
        <f>X138*'Políticas anunciadas - %'!X91</f>
        <v>0.27733001621845077</v>
      </c>
      <c r="Y141" s="112">
        <f>Y138*'Políticas anunciadas - %'!Y91</f>
        <v>0.28230775408373532</v>
      </c>
      <c r="Z141" s="112">
        <f>Z138*'Políticas anunciadas - %'!Z91</f>
        <v>0.28727702430428759</v>
      </c>
      <c r="AA141" s="112">
        <f>AA138*'Políticas anunciadas - %'!AA91</f>
        <v>0.29225641300393834</v>
      </c>
      <c r="AB141" s="112">
        <f>AB138*'Políticas anunciadas - %'!AB91</f>
        <v>0.29723018780196236</v>
      </c>
      <c r="AC141" s="112">
        <f>AC138*'Políticas anunciadas - %'!AC91</f>
        <v>0.30221388297803659</v>
      </c>
      <c r="AD141" s="112">
        <f>AD138*'Políticas anunciadas - %'!AD91</f>
        <v>0.307189618825704</v>
      </c>
      <c r="AE141" s="112">
        <f>AE138*'Políticas anunciadas - %'!AE91</f>
        <v>0.31216538667327887</v>
      </c>
      <c r="AF141" s="112">
        <f>AF138*'Políticas anunciadas - %'!AF91</f>
        <v>0.3171429445377118</v>
      </c>
      <c r="AG141" s="112">
        <f>AG138*'Políticas anunciadas - %'!AG91</f>
        <v>0.32212117949265617</v>
      </c>
      <c r="AH141" s="112">
        <f>AH138*'Políticas anunciadas - %'!AH91</f>
        <v>0.32706152618153378</v>
      </c>
      <c r="AI141" s="112">
        <f>AI138*'Políticas anunciadas - %'!AI91</f>
        <v>0.33204622720700921</v>
      </c>
      <c r="AJ141" s="112">
        <f>AJ138*'Políticas anunciadas - %'!AJ91</f>
        <v>0.33702736849965964</v>
      </c>
      <c r="AK141" s="112">
        <f>AK138*'Políticas anunciadas - %'!AK91</f>
        <v>0.34200891421662299</v>
      </c>
      <c r="AL141" s="112">
        <f>AL138*'Políticas anunciadas - %'!AL91</f>
        <v>0.3469920770938828</v>
      </c>
      <c r="AM141" s="112">
        <f>AM138*'Políticas anunciadas - %'!AM91</f>
        <v>0.35197597567211414</v>
      </c>
      <c r="AN141" s="112">
        <f>AN138*'Políticas anunciadas - %'!AN91</f>
        <v>0.35696131047560797</v>
      </c>
      <c r="AO141" s="112">
        <f>AO138*'Políticas anunciadas - %'!AO91</f>
        <v>0.36194579198083321</v>
      </c>
      <c r="AP141" s="112">
        <f>AP138*'Políticas anunciadas - %'!AP91</f>
        <v>0.36693104036929569</v>
      </c>
      <c r="AQ141" s="112">
        <f>AQ138*'Políticas anunciadas - %'!AQ91</f>
        <v>0.3719170371597203</v>
      </c>
      <c r="AR141" s="112">
        <f>AR138*'Políticas anunciadas - %'!AR91</f>
        <v>0.37690361201269251</v>
      </c>
      <c r="AS141" s="112">
        <f>AS138*'Políticas anunciadas - %'!AS91</f>
        <v>0.38189061591023687</v>
      </c>
      <c r="AT141" s="112">
        <f>AT138*'Políticas anunciadas - %'!AT91</f>
        <v>0.3868781516848015</v>
      </c>
      <c r="AU141" s="112">
        <f>AU138*'Políticas anunciadas - %'!AU91</f>
        <v>0.39186625963178739</v>
      </c>
      <c r="AV141" s="112">
        <f>AV138*'Políticas anunciadas - %'!AV91</f>
        <v>0.39685494781464614</v>
      </c>
      <c r="AW141" s="112">
        <f>AW138*'Políticas anunciadas - %'!AW91</f>
        <v>0.40184411975721074</v>
      </c>
      <c r="AX141" s="112">
        <f>AX138*'Políticas anunciadas - %'!AX91</f>
        <v>0.40683377283052619</v>
      </c>
      <c r="AY141" s="112">
        <f>AY138*'Políticas anunciadas - %'!AY91</f>
        <v>0.41182386564104301</v>
      </c>
      <c r="AZ141" s="112">
        <f>AZ138*'Políticas anunciadas - %'!AZ91</f>
        <v>0.41681446880370904</v>
      </c>
      <c r="BA141" s="112">
        <f>BA138*'Políticas anunciadas - %'!BA91</f>
        <v>0.42180556002185454</v>
      </c>
      <c r="BB141" s="112">
        <f>BB138*'Políticas anunciadas - %'!BB91</f>
        <v>0.42679711919044461</v>
      </c>
      <c r="BC141" s="112"/>
    </row>
    <row r="142" spans="1:115" ht="14.45">
      <c r="B142" s="357"/>
      <c r="C142" s="99" t="s">
        <v>145</v>
      </c>
      <c r="D142" s="366"/>
      <c r="E142" s="340"/>
      <c r="F142" s="112">
        <f>F139*'Políticas anunciadas - %'!F92</f>
        <v>1.8926594902929998</v>
      </c>
      <c r="G142" s="112">
        <f>G139*'Políticas anunciadas - %'!G92</f>
        <v>1.8925507386574878</v>
      </c>
      <c r="H142" s="112">
        <f>H139*'Políticas anunciadas - %'!H92</f>
        <v>1.8924865094956762</v>
      </c>
      <c r="I142" s="112">
        <f>I139*'Políticas anunciadas - %'!I92</f>
        <v>1.8924468317451051</v>
      </c>
      <c r="J142" s="112">
        <f>J139*'Políticas anunciadas - %'!J92</f>
        <v>1.8924221592373289</v>
      </c>
      <c r="K142" s="112">
        <f>K139*'Políticas anunciadas - %'!K92</f>
        <v>1.8924088719446932</v>
      </c>
      <c r="L142" s="112">
        <f>L139*'Políticas anunciadas - %'!L92</f>
        <v>1.8924017396480972</v>
      </c>
      <c r="M142" s="112">
        <f>M139*'Políticas anunciadas - %'!M92</f>
        <v>1.8923974540009663</v>
      </c>
      <c r="N142" s="112">
        <f>N139*'Políticas anunciadas - %'!N92</f>
        <v>1.8923949470466135</v>
      </c>
      <c r="O142" s="112">
        <f>O139*'Políticas anunciadas - %'!O92</f>
        <v>1.8923935364539244</v>
      </c>
      <c r="P142" s="112">
        <f>P139*'Políticas anunciadas - %'!P92</f>
        <v>1.892392719299457</v>
      </c>
      <c r="Q142" s="112">
        <f>Q139*'Políticas anunciadas - %'!Q92</f>
        <v>1.8923922607149084</v>
      </c>
      <c r="R142" s="112">
        <f>R139*'Políticas anunciadas - %'!R92</f>
        <v>1.8923919883805589</v>
      </c>
      <c r="S142" s="112">
        <f>S139*'Políticas anunciadas - %'!S92</f>
        <v>1.9113157488622161</v>
      </c>
      <c r="T142" s="112">
        <f>T139*'Políticas anunciadas - %'!T92</f>
        <v>1.930239574718225</v>
      </c>
      <c r="U142" s="112">
        <f>U139*'Políticas anunciadas - %'!U92</f>
        <v>1.9491634374504896</v>
      </c>
      <c r="V142" s="112">
        <f>V139*'Políticas anunciadas - %'!V92</f>
        <v>1.968087322360865</v>
      </c>
      <c r="W142" s="112">
        <f>W139*'Políticas anunciadas - %'!W92</f>
        <v>1.9870112203206813</v>
      </c>
      <c r="X142" s="112">
        <f>X139*'Políticas anunciadas - %'!X92</f>
        <v>2.005935125678771</v>
      </c>
      <c r="Y142" s="112">
        <f>Y139*'Políticas anunciadas - %'!Y92</f>
        <v>2.0248590355221072</v>
      </c>
      <c r="Z142" s="112">
        <f>Z139*'Políticas anunciadas - %'!Z92</f>
        <v>2.0437829479820504</v>
      </c>
      <c r="AA142" s="112">
        <f>AA139*'Políticas anunciadas - %'!AA92</f>
        <v>2.0627068619185396</v>
      </c>
      <c r="AB142" s="112">
        <f>AB139*'Políticas anunciadas - %'!AB92</f>
        <v>2.0816307767839559</v>
      </c>
      <c r="AC142" s="112">
        <f>AC139*'Políticas anunciadas - %'!AC92</f>
        <v>2.1005546921612162</v>
      </c>
      <c r="AD142" s="112">
        <f>AD139*'Políticas anunciadas - %'!AD92</f>
        <v>2.1194786078606582</v>
      </c>
      <c r="AE142" s="112">
        <f>AE139*'Políticas anunciadas - %'!AE92</f>
        <v>2.1384025237356981</v>
      </c>
      <c r="AF142" s="112">
        <f>AF139*'Políticas anunciadas - %'!AF92</f>
        <v>2.1573264397185068</v>
      </c>
      <c r="AG142" s="112">
        <f>AG139*'Políticas anunciadas - %'!AG92</f>
        <v>2.1762503557644606</v>
      </c>
      <c r="AH142" s="112">
        <f>AH139*'Políticas anunciadas - %'!AH92</f>
        <v>2.195174271848773</v>
      </c>
      <c r="AI142" s="112">
        <f>AI139*'Políticas anunciadas - %'!AI92</f>
        <v>2.214098187985396</v>
      </c>
      <c r="AJ142" s="112">
        <f>AJ139*'Políticas anunciadas - %'!AJ92</f>
        <v>2.2330221041221847</v>
      </c>
      <c r="AK142" s="112">
        <f>AK139*'Políticas anunciadas - %'!AK92</f>
        <v>2.2519460202590014</v>
      </c>
      <c r="AL142" s="112">
        <f>AL139*'Políticas anunciadas - %'!AL92</f>
        <v>2.2708699363958011</v>
      </c>
      <c r="AM142" s="112">
        <f>AM139*'Políticas anunciadas - %'!AM92</f>
        <v>2.2897938525326165</v>
      </c>
      <c r="AN142" s="112">
        <f>AN139*'Políticas anunciadas - %'!AN92</f>
        <v>2.308717768669422</v>
      </c>
      <c r="AO142" s="112">
        <f>AO139*'Políticas anunciadas - %'!AO92</f>
        <v>2.3276416848063008</v>
      </c>
      <c r="AP142" s="112">
        <f>AP139*'Políticas anunciadas - %'!AP92</f>
        <v>2.3465656009431952</v>
      </c>
      <c r="AQ142" s="112">
        <f>AQ139*'Políticas anunciadas - %'!AQ92</f>
        <v>2.3654895170801056</v>
      </c>
      <c r="AR142" s="112">
        <f>AR139*'Políticas anunciadas - %'!AR92</f>
        <v>2.3844134332170381</v>
      </c>
      <c r="AS142" s="112">
        <f>AS139*'Políticas anunciadas - %'!AS92</f>
        <v>2.403337349354</v>
      </c>
      <c r="AT142" s="112">
        <f>AT139*'Políticas anunciadas - %'!AT92</f>
        <v>2.4222612654909867</v>
      </c>
      <c r="AU142" s="112">
        <f>AU139*'Políticas anunciadas - %'!AU92</f>
        <v>2.4411851816279966</v>
      </c>
      <c r="AV142" s="112">
        <f>AV139*'Políticas anunciadas - %'!AV92</f>
        <v>2.46010909776503</v>
      </c>
      <c r="AW142" s="112">
        <f>AW139*'Políticas anunciadas - %'!AW92</f>
        <v>2.4790330139020917</v>
      </c>
      <c r="AX142" s="112">
        <f>AX139*'Políticas anunciadas - %'!AX92</f>
        <v>2.4979569300391815</v>
      </c>
      <c r="AY142" s="112">
        <f>AY139*'Políticas anunciadas - %'!AY92</f>
        <v>2.5168808461763028</v>
      </c>
      <c r="AZ142" s="112">
        <f>AZ139*'Políticas anunciadas - %'!AZ92</f>
        <v>2.5358047623134521</v>
      </c>
      <c r="BA142" s="112">
        <f>BA139*'Políticas anunciadas - %'!BA92</f>
        <v>2.5547286784506302</v>
      </c>
      <c r="BB142" s="112">
        <f>BB139*'Políticas anunciadas - %'!BB92</f>
        <v>2.573652594587839</v>
      </c>
      <c r="BC142" s="112"/>
    </row>
    <row r="143" spans="1:115" ht="14.45" customHeight="1">
      <c r="A143" s="106" t="s">
        <v>131</v>
      </c>
      <c r="B143" s="106"/>
      <c r="C143" s="124" t="s">
        <v>227</v>
      </c>
      <c r="D143" s="340"/>
      <c r="E143" s="340"/>
      <c r="F143" s="112"/>
      <c r="G143" s="112"/>
      <c r="H143" s="112"/>
      <c r="I143" s="112"/>
      <c r="J143" s="112"/>
      <c r="K143" s="112"/>
      <c r="L143" s="112"/>
      <c r="M143" s="112"/>
      <c r="N143" s="112"/>
      <c r="O143" s="112"/>
      <c r="P143" s="112"/>
      <c r="Q143" s="112"/>
      <c r="R143" s="112"/>
      <c r="S143" s="112"/>
      <c r="T143" s="112"/>
      <c r="U143" s="112"/>
      <c r="V143" s="112"/>
      <c r="W143" s="112"/>
      <c r="X143" s="112"/>
      <c r="Y143" s="112"/>
      <c r="Z143" s="112"/>
      <c r="AA143" s="112"/>
      <c r="AB143" s="112"/>
      <c r="AC143" s="112"/>
      <c r="AD143" s="112"/>
      <c r="AE143" s="112"/>
      <c r="AF143" s="112"/>
      <c r="AG143" s="112"/>
      <c r="AH143" s="112"/>
      <c r="AI143" s="112"/>
      <c r="AJ143" s="112"/>
      <c r="AK143" s="112"/>
      <c r="AL143" s="112"/>
      <c r="AM143" s="112"/>
      <c r="AN143" s="112"/>
      <c r="AO143" s="112"/>
      <c r="AP143" s="112"/>
      <c r="AQ143" s="112"/>
      <c r="AR143" s="112"/>
      <c r="AS143" s="112"/>
      <c r="AT143" s="112"/>
      <c r="AU143" s="112"/>
      <c r="AV143" s="112"/>
      <c r="AW143" s="112"/>
      <c r="AX143" s="112"/>
      <c r="AY143" s="112"/>
      <c r="AZ143" s="112"/>
      <c r="BA143" s="112"/>
      <c r="BB143" s="112"/>
      <c r="BC143" s="112"/>
      <c r="BF143" s="358"/>
      <c r="BG143" s="359"/>
      <c r="DH143" s="99"/>
      <c r="DI143" s="99"/>
      <c r="DJ143" s="99"/>
      <c r="DK143" s="99"/>
    </row>
    <row r="144" spans="1:115" ht="14.45">
      <c r="B144" s="357" t="s">
        <v>228</v>
      </c>
      <c r="C144" s="99" t="s">
        <v>148</v>
      </c>
      <c r="D144" s="366" t="s">
        <v>165</v>
      </c>
      <c r="E144" s="340"/>
      <c r="F144" s="112">
        <f>F138*'Políticas anunciadas - %'!F94</f>
        <v>2.289428756495572E-3</v>
      </c>
      <c r="G144" s="112">
        <f>G138*'Políticas anunciadas - %'!G94</f>
        <v>2.2581122252521499E-3</v>
      </c>
      <c r="H144" s="112">
        <f>H138*'Políticas anunciadas - %'!H94</f>
        <v>2.2329092653428748E-3</v>
      </c>
      <c r="I144" s="112">
        <f>I138*'Políticas anunciadas - %'!I94</f>
        <v>2.2158055346808369E-3</v>
      </c>
      <c r="J144" s="112">
        <f>J138*'Políticas anunciadas - %'!J94</f>
        <v>2.1794030887803623E-3</v>
      </c>
      <c r="K144" s="112">
        <f>K138*'Políticas anunciadas - %'!K94</f>
        <v>2.149872850218872E-3</v>
      </c>
      <c r="L144" s="112">
        <f>L138*'Políticas anunciadas - %'!L94</f>
        <v>2.1334032874926866E-3</v>
      </c>
      <c r="M144" s="112">
        <f>M138*'Políticas anunciadas - %'!M94</f>
        <v>2.1125538571955703E-3</v>
      </c>
      <c r="N144" s="112">
        <f>N138*'Políticas anunciadas - %'!N94</f>
        <v>2.0754161766349411E-3</v>
      </c>
      <c r="O144" s="112">
        <f>O138*'Políticas anunciadas - %'!O94</f>
        <v>2.0520817328616315E-3</v>
      </c>
      <c r="P144" s="112">
        <f>P138*'Políticas anunciadas - %'!P94</f>
        <v>2.0200362890038805E-3</v>
      </c>
      <c r="Q144" s="112">
        <f>Q138*'Políticas anunciadas - %'!Q94</f>
        <v>1.9979375849314253E-3</v>
      </c>
      <c r="R144" s="112">
        <f>R138*'Políticas anunciadas - %'!R94</f>
        <v>1.9754738886086712E-3</v>
      </c>
      <c r="S144" s="112">
        <f>S138*'Políticas anunciadas - %'!S94</f>
        <v>1.9880253383552341E-3</v>
      </c>
      <c r="T144" s="112">
        <f>T138*'Políticas anunciadas - %'!T94</f>
        <v>2.004757986995663E-3</v>
      </c>
      <c r="U144" s="112">
        <f>U138*'Políticas anunciadas - %'!U94</f>
        <v>2.0187826827054718E-3</v>
      </c>
      <c r="V144" s="112">
        <f>V138*'Políticas anunciadas - %'!V94</f>
        <v>2.0280178988987614E-3</v>
      </c>
      <c r="W144" s="112">
        <f>W138*'Políticas anunciadas - %'!W94</f>
        <v>2.0408729154984769E-3</v>
      </c>
      <c r="X144" s="112">
        <f>X138*'Políticas anunciadas - %'!X94</f>
        <v>2.0522539208242328E-3</v>
      </c>
      <c r="Y144" s="112">
        <f>Y138*'Políticas anunciadas - %'!Y94</f>
        <v>2.0634851651696218E-3</v>
      </c>
      <c r="Z144" s="112">
        <f>Z138*'Políticas anunciadas - %'!Z94</f>
        <v>2.0831840542471628E-3</v>
      </c>
      <c r="AA144" s="112">
        <f>AA138*'Políticas anunciadas - %'!AA94</f>
        <v>2.0927644642263739E-3</v>
      </c>
      <c r="AB144" s="112">
        <f>AB138*'Políticas anunciadas - %'!AB94</f>
        <v>2.107958775832254E-3</v>
      </c>
      <c r="AC144" s="112">
        <f>AC138*'Políticas anunciadas - %'!AC94</f>
        <v>2.1132327093879321E-3</v>
      </c>
      <c r="AD144" s="112">
        <f>AD138*'Políticas anunciadas - %'!AD94</f>
        <v>2.1264659713504668E-3</v>
      </c>
      <c r="AE144" s="112">
        <f>AE138*'Políticas anunciadas - %'!AE94</f>
        <v>2.1396672334055146E-3</v>
      </c>
      <c r="AF144" s="112">
        <f>AF138*'Políticas anunciadas - %'!AF94</f>
        <v>2.1510784786024553E-3</v>
      </c>
      <c r="AG144" s="112">
        <f>AG138*'Políticas anunciadas - %'!AG94</f>
        <v>2.1618126332880066E-3</v>
      </c>
      <c r="AH144" s="112">
        <f>AH138*'Políticas anunciadas - %'!AH94</f>
        <v>2.2104350540403145E-3</v>
      </c>
      <c r="AI144" s="112">
        <f>AI138*'Políticas anunciadas - %'!AI94</f>
        <v>2.2147031381948797E-3</v>
      </c>
      <c r="AJ144" s="112">
        <f>AJ138*'Políticas anunciadas - %'!AJ94</f>
        <v>2.2225309551741983E-3</v>
      </c>
      <c r="AK144" s="112">
        <f>AK138*'Políticas anunciadas - %'!AK94</f>
        <v>2.2299543478407763E-3</v>
      </c>
      <c r="AL144" s="112">
        <f>AL138*'Políticas anunciadas - %'!AL94</f>
        <v>2.2357605802109035E-3</v>
      </c>
      <c r="AM144" s="112">
        <f>AM138*'Políticas anunciadas - %'!AM94</f>
        <v>2.240831111609505E-3</v>
      </c>
      <c r="AN144" s="112">
        <f>AN138*'Políticas anunciadas - %'!AN94</f>
        <v>2.2444654177455905E-3</v>
      </c>
      <c r="AO144" s="112">
        <f>AO138*'Políticas anunciadas - %'!AO94</f>
        <v>2.248953022150241E-3</v>
      </c>
      <c r="AP144" s="112">
        <f>AP138*'Políticas anunciadas - %'!AP94</f>
        <v>2.252673743317665E-3</v>
      </c>
      <c r="AQ144" s="112">
        <f>AQ138*'Políticas anunciadas - %'!AQ94</f>
        <v>2.2556460625229703E-3</v>
      </c>
      <c r="AR144" s="112">
        <f>AR138*'Políticas anunciadas - %'!AR94</f>
        <v>2.2580403191807047E-3</v>
      </c>
      <c r="AS144" s="112">
        <f>AS138*'Políticas anunciadas - %'!AS94</f>
        <v>2.260005531266302E-3</v>
      </c>
      <c r="AT144" s="112">
        <f>AT138*'Políticas anunciadas - %'!AT94</f>
        <v>2.261438866331485E-3</v>
      </c>
      <c r="AU144" s="112">
        <f>AU138*'Políticas anunciadas - %'!AU94</f>
        <v>2.2623000289755321E-3</v>
      </c>
      <c r="AV144" s="112">
        <f>AV138*'Políticas anunciadas - %'!AV94</f>
        <v>2.2625809557467137E-3</v>
      </c>
      <c r="AW144" s="112">
        <f>AW138*'Políticas anunciadas - %'!AW94</f>
        <v>2.2623781228120528E-3</v>
      </c>
      <c r="AX144" s="112">
        <f>AX138*'Políticas anunciadas - %'!AX94</f>
        <v>2.2616941591265499E-3</v>
      </c>
      <c r="AY144" s="112">
        <f>AY138*'Políticas anunciadas - %'!AY94</f>
        <v>2.2605704582396129E-3</v>
      </c>
      <c r="AZ144" s="112">
        <f>AZ138*'Políticas anunciadas - %'!AZ94</f>
        <v>2.2589364052034129E-3</v>
      </c>
      <c r="BA144" s="112">
        <f>BA138*'Políticas anunciadas - %'!BA94</f>
        <v>2.256814296687793E-3</v>
      </c>
      <c r="BB144" s="112">
        <f>BB138*'Políticas anunciadas - %'!BB94</f>
        <v>2.2542242377276644E-3</v>
      </c>
      <c r="BC144" s="112"/>
    </row>
    <row r="145" spans="1:115" ht="14.45">
      <c r="B145" s="357"/>
      <c r="C145" s="99" t="s">
        <v>149</v>
      </c>
      <c r="D145" s="366"/>
      <c r="E145" s="340"/>
      <c r="F145" s="112">
        <f>F139*'Políticas anunciadas - %'!F95</f>
        <v>0</v>
      </c>
      <c r="G145" s="112">
        <f>G139*'Políticas anunciadas - %'!G95</f>
        <v>0</v>
      </c>
      <c r="H145" s="112">
        <f>H139*'Políticas anunciadas - %'!H95</f>
        <v>0</v>
      </c>
      <c r="I145" s="112">
        <f>I139*'Políticas anunciadas - %'!I95</f>
        <v>0</v>
      </c>
      <c r="J145" s="112">
        <f>J139*'Políticas anunciadas - %'!J95</f>
        <v>0</v>
      </c>
      <c r="K145" s="112">
        <f>K139*'Políticas anunciadas - %'!K95</f>
        <v>0</v>
      </c>
      <c r="L145" s="112">
        <f>L139*'Políticas anunciadas - %'!L95</f>
        <v>0</v>
      </c>
      <c r="M145" s="112">
        <f>M139*'Políticas anunciadas - %'!M95</f>
        <v>0</v>
      </c>
      <c r="N145" s="112">
        <f>N139*'Políticas anunciadas - %'!N95</f>
        <v>0</v>
      </c>
      <c r="O145" s="112">
        <f>O139*'Políticas anunciadas - %'!O95</f>
        <v>0</v>
      </c>
      <c r="P145" s="112">
        <f>P139*'Políticas anunciadas - %'!P95</f>
        <v>0</v>
      </c>
      <c r="Q145" s="112">
        <f>Q139*'Políticas anunciadas - %'!Q95</f>
        <v>0</v>
      </c>
      <c r="R145" s="112">
        <f>R139*'Políticas anunciadas - %'!R95</f>
        <v>0</v>
      </c>
      <c r="S145" s="112">
        <f>S139*'Políticas anunciadas - %'!S95</f>
        <v>0</v>
      </c>
      <c r="T145" s="112">
        <f>T139*'Políticas anunciadas - %'!T95</f>
        <v>0</v>
      </c>
      <c r="U145" s="112">
        <f>U139*'Políticas anunciadas - %'!U95</f>
        <v>0</v>
      </c>
      <c r="V145" s="112">
        <f>V139*'Políticas anunciadas - %'!V95</f>
        <v>0</v>
      </c>
      <c r="W145" s="112">
        <f>W139*'Políticas anunciadas - %'!W95</f>
        <v>0</v>
      </c>
      <c r="X145" s="112">
        <f>X139*'Políticas anunciadas - %'!X95</f>
        <v>0</v>
      </c>
      <c r="Y145" s="112">
        <f>Y139*'Políticas anunciadas - %'!Y95</f>
        <v>0</v>
      </c>
      <c r="Z145" s="112">
        <f>Z139*'Políticas anunciadas - %'!Z95</f>
        <v>0</v>
      </c>
      <c r="AA145" s="112">
        <f>AA139*'Políticas anunciadas - %'!AA95</f>
        <v>0</v>
      </c>
      <c r="AB145" s="112">
        <f>AB139*'Políticas anunciadas - %'!AB95</f>
        <v>0</v>
      </c>
      <c r="AC145" s="112">
        <f>AC139*'Políticas anunciadas - %'!AC95</f>
        <v>0</v>
      </c>
      <c r="AD145" s="112">
        <f>AD139*'Políticas anunciadas - %'!AD95</f>
        <v>0</v>
      </c>
      <c r="AE145" s="112">
        <f>AE139*'Políticas anunciadas - %'!AE95</f>
        <v>0</v>
      </c>
      <c r="AF145" s="112">
        <f>AF139*'Políticas anunciadas - %'!AF95</f>
        <v>0</v>
      </c>
      <c r="AG145" s="112">
        <f>AG139*'Políticas anunciadas - %'!AG95</f>
        <v>0</v>
      </c>
      <c r="AH145" s="112">
        <f>AH139*'Políticas anunciadas - %'!AH95</f>
        <v>0</v>
      </c>
      <c r="AI145" s="112">
        <f>AI139*'Políticas anunciadas - %'!AI95</f>
        <v>0</v>
      </c>
      <c r="AJ145" s="112">
        <f>AJ139*'Políticas anunciadas - %'!AJ95</f>
        <v>0</v>
      </c>
      <c r="AK145" s="112">
        <f>AK139*'Políticas anunciadas - %'!AK95</f>
        <v>0</v>
      </c>
      <c r="AL145" s="112">
        <f>AL139*'Políticas anunciadas - %'!AL95</f>
        <v>0</v>
      </c>
      <c r="AM145" s="112">
        <f>AM139*'Políticas anunciadas - %'!AM95</f>
        <v>0</v>
      </c>
      <c r="AN145" s="112">
        <f>AN139*'Políticas anunciadas - %'!AN95</f>
        <v>0</v>
      </c>
      <c r="AO145" s="112">
        <f>AO139*'Políticas anunciadas - %'!AO95</f>
        <v>0</v>
      </c>
      <c r="AP145" s="112">
        <f>AP139*'Políticas anunciadas - %'!AP95</f>
        <v>0</v>
      </c>
      <c r="AQ145" s="112">
        <f>AQ139*'Políticas anunciadas - %'!AQ95</f>
        <v>0</v>
      </c>
      <c r="AR145" s="112">
        <f>AR139*'Políticas anunciadas - %'!AR95</f>
        <v>0</v>
      </c>
      <c r="AS145" s="112">
        <f>AS139*'Políticas anunciadas - %'!AS95</f>
        <v>0</v>
      </c>
      <c r="AT145" s="112">
        <f>AT139*'Políticas anunciadas - %'!AT95</f>
        <v>0</v>
      </c>
      <c r="AU145" s="112">
        <f>AU139*'Políticas anunciadas - %'!AU95</f>
        <v>0</v>
      </c>
      <c r="AV145" s="112">
        <f>AV139*'Políticas anunciadas - %'!AV95</f>
        <v>0</v>
      </c>
      <c r="AW145" s="112">
        <f>AW139*'Políticas anunciadas - %'!AW95</f>
        <v>0</v>
      </c>
      <c r="AX145" s="112">
        <f>AX139*'Políticas anunciadas - %'!AX95</f>
        <v>0</v>
      </c>
      <c r="AY145" s="112">
        <f>AY139*'Políticas anunciadas - %'!AY95</f>
        <v>0</v>
      </c>
      <c r="AZ145" s="112">
        <f>AZ139*'Políticas anunciadas - %'!AZ95</f>
        <v>0</v>
      </c>
      <c r="BA145" s="112">
        <f>BA139*'Políticas anunciadas - %'!BA95</f>
        <v>0</v>
      </c>
      <c r="BB145" s="112">
        <f>BB139*'Políticas anunciadas - %'!BB95</f>
        <v>0</v>
      </c>
      <c r="BC145" s="112"/>
    </row>
    <row r="146" spans="1:115" ht="14.45" customHeight="1">
      <c r="A146" s="106" t="s">
        <v>131</v>
      </c>
      <c r="B146" s="106"/>
      <c r="C146" s="124" t="s">
        <v>229</v>
      </c>
      <c r="D146" s="340"/>
      <c r="E146" s="340"/>
      <c r="F146" s="112"/>
      <c r="G146" s="112"/>
      <c r="H146" s="112"/>
      <c r="I146" s="112"/>
      <c r="J146" s="112"/>
      <c r="K146" s="112"/>
      <c r="L146" s="112"/>
      <c r="M146" s="112"/>
      <c r="N146" s="112"/>
      <c r="O146" s="112"/>
      <c r="P146" s="112"/>
      <c r="Q146" s="112"/>
      <c r="R146" s="112"/>
      <c r="S146" s="112"/>
      <c r="T146" s="112"/>
      <c r="U146" s="112"/>
      <c r="V146" s="112"/>
      <c r="W146" s="112"/>
      <c r="X146" s="112"/>
      <c r="Y146" s="112"/>
      <c r="Z146" s="112"/>
      <c r="AA146" s="112"/>
      <c r="AB146" s="112"/>
      <c r="AC146" s="112"/>
      <c r="AD146" s="112"/>
      <c r="AE146" s="112"/>
      <c r="AF146" s="112"/>
      <c r="AG146" s="112"/>
      <c r="AH146" s="112"/>
      <c r="AI146" s="112"/>
      <c r="AJ146" s="112"/>
      <c r="AK146" s="112"/>
      <c r="AL146" s="112"/>
      <c r="AM146" s="112"/>
      <c r="AN146" s="112"/>
      <c r="AO146" s="112"/>
      <c r="AP146" s="112"/>
      <c r="AQ146" s="112"/>
      <c r="AR146" s="112"/>
      <c r="AS146" s="112"/>
      <c r="AT146" s="112"/>
      <c r="AU146" s="112"/>
      <c r="AV146" s="112"/>
      <c r="AW146" s="112"/>
      <c r="AX146" s="112"/>
      <c r="AY146" s="112"/>
      <c r="AZ146" s="112"/>
      <c r="BA146" s="112"/>
      <c r="BB146" s="112"/>
      <c r="BC146" s="112"/>
      <c r="BF146" s="358"/>
      <c r="BG146" s="359"/>
      <c r="DH146" s="99"/>
      <c r="DI146" s="99"/>
      <c r="DJ146" s="99"/>
      <c r="DK146" s="99"/>
    </row>
    <row r="147" spans="1:115" ht="14.45">
      <c r="B147" s="357" t="s">
        <v>230</v>
      </c>
      <c r="C147" s="99" t="s">
        <v>231</v>
      </c>
      <c r="D147" s="366" t="s">
        <v>165</v>
      </c>
      <c r="E147" s="340"/>
      <c r="F147" s="112">
        <f t="shared" ref="F147:AK147" si="46">F141+F144-F138</f>
        <v>0</v>
      </c>
      <c r="G147" s="112">
        <f t="shared" si="46"/>
        <v>0</v>
      </c>
      <c r="H147" s="112">
        <f t="shared" si="46"/>
        <v>0</v>
      </c>
      <c r="I147" s="112">
        <f t="shared" si="46"/>
        <v>0</v>
      </c>
      <c r="J147" s="112">
        <f t="shared" si="46"/>
        <v>0</v>
      </c>
      <c r="K147" s="112">
        <f t="shared" si="46"/>
        <v>0</v>
      </c>
      <c r="L147" s="112">
        <f t="shared" si="46"/>
        <v>0</v>
      </c>
      <c r="M147" s="112">
        <f t="shared" si="46"/>
        <v>0</v>
      </c>
      <c r="N147" s="112">
        <f t="shared" si="46"/>
        <v>0</v>
      </c>
      <c r="O147" s="112">
        <f t="shared" si="46"/>
        <v>0</v>
      </c>
      <c r="P147" s="112">
        <f t="shared" si="46"/>
        <v>0</v>
      </c>
      <c r="Q147" s="112">
        <f t="shared" si="46"/>
        <v>0</v>
      </c>
      <c r="R147" s="112">
        <f t="shared" si="46"/>
        <v>0</v>
      </c>
      <c r="S147" s="112">
        <f t="shared" si="46"/>
        <v>0</v>
      </c>
      <c r="T147" s="112">
        <f t="shared" si="46"/>
        <v>0</v>
      </c>
      <c r="U147" s="112">
        <f t="shared" si="46"/>
        <v>0</v>
      </c>
      <c r="V147" s="112">
        <f t="shared" si="46"/>
        <v>0</v>
      </c>
      <c r="W147" s="112">
        <f t="shared" si="46"/>
        <v>0</v>
      </c>
      <c r="X147" s="112">
        <f t="shared" si="46"/>
        <v>0</v>
      </c>
      <c r="Y147" s="112">
        <f t="shared" si="46"/>
        <v>0</v>
      </c>
      <c r="Z147" s="112">
        <f t="shared" si="46"/>
        <v>0</v>
      </c>
      <c r="AA147" s="112">
        <f t="shared" si="46"/>
        <v>0</v>
      </c>
      <c r="AB147" s="112">
        <f t="shared" si="46"/>
        <v>0</v>
      </c>
      <c r="AC147" s="112">
        <f t="shared" si="46"/>
        <v>0</v>
      </c>
      <c r="AD147" s="112">
        <f t="shared" si="46"/>
        <v>0</v>
      </c>
      <c r="AE147" s="112">
        <f t="shared" si="46"/>
        <v>0</v>
      </c>
      <c r="AF147" s="112">
        <f t="shared" si="46"/>
        <v>0</v>
      </c>
      <c r="AG147" s="112">
        <f t="shared" si="46"/>
        <v>0</v>
      </c>
      <c r="AH147" s="112">
        <f t="shared" si="46"/>
        <v>0</v>
      </c>
      <c r="AI147" s="112">
        <f t="shared" si="46"/>
        <v>0</v>
      </c>
      <c r="AJ147" s="112">
        <f t="shared" si="46"/>
        <v>0</v>
      </c>
      <c r="AK147" s="112">
        <f t="shared" si="46"/>
        <v>0</v>
      </c>
      <c r="AL147" s="112">
        <f t="shared" ref="AL147:BB147" si="47">AL141+AL144-AL138</f>
        <v>0</v>
      </c>
      <c r="AM147" s="112">
        <f t="shared" si="47"/>
        <v>0</v>
      </c>
      <c r="AN147" s="112">
        <f t="shared" si="47"/>
        <v>0</v>
      </c>
      <c r="AO147" s="112">
        <f t="shared" si="47"/>
        <v>0</v>
      </c>
      <c r="AP147" s="112">
        <f t="shared" si="47"/>
        <v>0</v>
      </c>
      <c r="AQ147" s="112">
        <f t="shared" si="47"/>
        <v>0</v>
      </c>
      <c r="AR147" s="112">
        <f t="shared" si="47"/>
        <v>0</v>
      </c>
      <c r="AS147" s="112">
        <f t="shared" si="47"/>
        <v>0</v>
      </c>
      <c r="AT147" s="112">
        <f t="shared" si="47"/>
        <v>0</v>
      </c>
      <c r="AU147" s="112">
        <f t="shared" si="47"/>
        <v>0</v>
      </c>
      <c r="AV147" s="112">
        <f t="shared" si="47"/>
        <v>0</v>
      </c>
      <c r="AW147" s="112">
        <f t="shared" si="47"/>
        <v>0</v>
      </c>
      <c r="AX147" s="112">
        <f t="shared" si="47"/>
        <v>0</v>
      </c>
      <c r="AY147" s="112">
        <f t="shared" si="47"/>
        <v>0</v>
      </c>
      <c r="AZ147" s="112">
        <f t="shared" si="47"/>
        <v>0</v>
      </c>
      <c r="BA147" s="112">
        <f t="shared" si="47"/>
        <v>0</v>
      </c>
      <c r="BB147" s="112">
        <f t="shared" si="47"/>
        <v>0</v>
      </c>
      <c r="BC147" s="112"/>
    </row>
    <row r="148" spans="1:115" ht="14.45">
      <c r="B148" s="357"/>
      <c r="C148" s="99" t="s">
        <v>232</v>
      </c>
      <c r="D148" s="366"/>
      <c r="E148" s="340"/>
      <c r="F148" s="112">
        <f t="shared" ref="F148:AK148" si="48">F142+F145-F139</f>
        <v>2.6787669699768202E-4</v>
      </c>
      <c r="G148" s="112">
        <f t="shared" si="48"/>
        <v>1.591250614856321E-4</v>
      </c>
      <c r="H148" s="112">
        <f t="shared" si="48"/>
        <v>9.4895899674041218E-5</v>
      </c>
      <c r="I148" s="112">
        <f t="shared" si="48"/>
        <v>5.5218149102920222E-5</v>
      </c>
      <c r="J148" s="112">
        <f t="shared" si="48"/>
        <v>3.0545641326762407E-5</v>
      </c>
      <c r="K148" s="112">
        <f t="shared" si="48"/>
        <v>1.7258348691040482E-5</v>
      </c>
      <c r="L148" s="112">
        <f t="shared" si="48"/>
        <v>1.0126052095049687E-5</v>
      </c>
      <c r="M148" s="112">
        <f t="shared" si="48"/>
        <v>5.8404049640969902E-6</v>
      </c>
      <c r="N148" s="112">
        <f t="shared" si="48"/>
        <v>3.3334506113202877E-6</v>
      </c>
      <c r="O148" s="112">
        <f t="shared" si="48"/>
        <v>1.9228579222207998E-6</v>
      </c>
      <c r="P148" s="112">
        <f t="shared" si="48"/>
        <v>1.105703454795659E-6</v>
      </c>
      <c r="Q148" s="112">
        <f t="shared" si="48"/>
        <v>6.4711890623847523E-7</v>
      </c>
      <c r="R148" s="112">
        <f t="shared" si="48"/>
        <v>3.7478455672257383E-7</v>
      </c>
      <c r="S148" s="112">
        <f t="shared" si="48"/>
        <v>2.1913025394226793E-7</v>
      </c>
      <c r="T148" s="112">
        <f t="shared" si="48"/>
        <v>1.2885030287179688E-7</v>
      </c>
      <c r="U148" s="112">
        <f t="shared" si="48"/>
        <v>7.5446607405993404E-8</v>
      </c>
      <c r="V148" s="112">
        <f t="shared" si="48"/>
        <v>4.4221022621471207E-8</v>
      </c>
      <c r="W148" s="112">
        <f t="shared" si="48"/>
        <v>2.6044878920217229E-8</v>
      </c>
      <c r="X148" s="112">
        <f t="shared" si="48"/>
        <v>1.5267008546260286E-8</v>
      </c>
      <c r="Y148" s="112">
        <f t="shared" si="48"/>
        <v>8.9743847908607677E-9</v>
      </c>
      <c r="Z148" s="112">
        <f t="shared" si="48"/>
        <v>5.2983679665885575E-9</v>
      </c>
      <c r="AA148" s="112">
        <f t="shared" si="48"/>
        <v>3.0988971388978825E-9</v>
      </c>
      <c r="AB148" s="112">
        <f t="shared" si="48"/>
        <v>1.8283534686247549E-9</v>
      </c>
      <c r="AC148" s="112">
        <f t="shared" si="48"/>
        <v>1.0696536989485139E-9</v>
      </c>
      <c r="AD148" s="112">
        <f t="shared" si="48"/>
        <v>6.3313576603718502E-10</v>
      </c>
      <c r="AE148" s="112">
        <f t="shared" si="48"/>
        <v>3.7221559168187923E-10</v>
      </c>
      <c r="AF148" s="112">
        <f t="shared" si="48"/>
        <v>2.1906387814851769E-10</v>
      </c>
      <c r="AG148" s="112">
        <f t="shared" si="48"/>
        <v>1.2905809754215625E-10</v>
      </c>
      <c r="AH148" s="112">
        <f t="shared" si="48"/>
        <v>7.7410522436593965E-11</v>
      </c>
      <c r="AI148" s="112">
        <f t="shared" si="48"/>
        <v>7.8073547626900108E-11</v>
      </c>
      <c r="AJ148" s="112">
        <f t="shared" si="48"/>
        <v>7.8902218092480325E-11</v>
      </c>
      <c r="AK148" s="112">
        <f t="shared" si="48"/>
        <v>7.9758866178281096E-11</v>
      </c>
      <c r="AL148" s="112">
        <f t="shared" ref="AL148:BB148" si="49">AL142+AL145-AL139</f>
        <v>8.0598638874107564E-11</v>
      </c>
      <c r="AM148" s="112">
        <f t="shared" si="49"/>
        <v>8.1453954692278785E-11</v>
      </c>
      <c r="AN148" s="112">
        <f t="shared" si="49"/>
        <v>8.2299500547833304E-11</v>
      </c>
      <c r="AO148" s="112">
        <f t="shared" si="49"/>
        <v>8.3218321123013084E-11</v>
      </c>
      <c r="AP148" s="112">
        <f t="shared" si="49"/>
        <v>8.4152684820537615E-11</v>
      </c>
      <c r="AQ148" s="112">
        <f t="shared" si="49"/>
        <v>8.5103035729616749E-11</v>
      </c>
      <c r="AR148" s="112">
        <f t="shared" si="49"/>
        <v>8.6075591099188387E-11</v>
      </c>
      <c r="AS148" s="112">
        <f t="shared" si="49"/>
        <v>8.7077012267400278E-11</v>
      </c>
      <c r="AT148" s="112">
        <f t="shared" si="49"/>
        <v>8.8103746520573623E-11</v>
      </c>
      <c r="AU148" s="112">
        <f t="shared" si="49"/>
        <v>8.9153573412659171E-11</v>
      </c>
      <c r="AV148" s="112">
        <f t="shared" si="49"/>
        <v>9.0226937032866772E-11</v>
      </c>
      <c r="AW148" s="112">
        <f t="shared" si="49"/>
        <v>9.1328722362504777E-11</v>
      </c>
      <c r="AX148" s="112">
        <f t="shared" si="49"/>
        <v>9.2458485312363337E-11</v>
      </c>
      <c r="AY148" s="112">
        <f t="shared" si="49"/>
        <v>9.361977859612125E-11</v>
      </c>
      <c r="AZ148" s="112">
        <f t="shared" si="49"/>
        <v>9.4809049500099718E-11</v>
      </c>
      <c r="BA148" s="112">
        <f t="shared" si="49"/>
        <v>9.602718620271844E-11</v>
      </c>
      <c r="BB148" s="112">
        <f t="shared" si="49"/>
        <v>9.7276409150026666E-11</v>
      </c>
      <c r="BC148" s="112"/>
    </row>
    <row r="149" spans="1:115" ht="14.45" hidden="1">
      <c r="B149" s="339"/>
      <c r="D149" s="342"/>
      <c r="E149" s="340"/>
      <c r="F149" s="112"/>
      <c r="G149" s="112"/>
      <c r="H149" s="112"/>
      <c r="I149" s="112"/>
      <c r="J149" s="112"/>
      <c r="K149" s="112"/>
      <c r="L149" s="112"/>
      <c r="M149" s="112"/>
      <c r="N149" s="112"/>
      <c r="O149" s="112"/>
      <c r="P149" s="112"/>
      <c r="Q149" s="112"/>
      <c r="R149" s="112"/>
      <c r="S149" s="112"/>
      <c r="T149" s="112"/>
      <c r="U149" s="112"/>
      <c r="V149" s="112"/>
      <c r="W149" s="112"/>
      <c r="X149" s="112"/>
      <c r="Y149" s="112"/>
      <c r="Z149" s="112"/>
      <c r="AA149" s="112"/>
      <c r="AB149" s="112"/>
      <c r="AC149" s="112"/>
      <c r="AD149" s="112"/>
      <c r="AE149" s="112"/>
      <c r="AF149" s="112"/>
      <c r="AG149" s="112"/>
      <c r="AH149" s="112"/>
      <c r="AI149" s="112"/>
      <c r="AJ149" s="112"/>
      <c r="AK149" s="112"/>
      <c r="AL149" s="112"/>
      <c r="AM149" s="112"/>
      <c r="AN149" s="112"/>
      <c r="AO149" s="112"/>
      <c r="AP149" s="112"/>
      <c r="AQ149" s="112"/>
      <c r="AR149" s="112"/>
      <c r="AS149" s="112"/>
      <c r="AT149" s="112"/>
      <c r="AU149" s="112"/>
      <c r="AV149" s="112"/>
      <c r="AW149" s="112"/>
      <c r="AX149" s="112"/>
      <c r="AY149" s="112"/>
      <c r="AZ149" s="112"/>
      <c r="BA149" s="112"/>
      <c r="BB149" s="112"/>
      <c r="BC149" s="112"/>
    </row>
    <row r="150" spans="1:115" ht="14.45" hidden="1">
      <c r="C150" s="99" t="s">
        <v>152</v>
      </c>
      <c r="D150" s="342" t="s">
        <v>233</v>
      </c>
      <c r="E150" s="340"/>
      <c r="F150" s="112">
        <f t="shared" ref="F150" si="50">BF150</f>
        <v>0</v>
      </c>
      <c r="G150" s="112">
        <f>F150+(($BF150/100)*F150)</f>
        <v>0</v>
      </c>
      <c r="H150" s="112">
        <f t="shared" ref="H150:BB150" si="51">G150+(($BF150/100)*G150)</f>
        <v>0</v>
      </c>
      <c r="I150" s="112">
        <f t="shared" si="51"/>
        <v>0</v>
      </c>
      <c r="J150" s="112">
        <f t="shared" si="51"/>
        <v>0</v>
      </c>
      <c r="K150" s="112">
        <f t="shared" si="51"/>
        <v>0</v>
      </c>
      <c r="L150" s="112">
        <f t="shared" si="51"/>
        <v>0</v>
      </c>
      <c r="M150" s="112">
        <f t="shared" si="51"/>
        <v>0</v>
      </c>
      <c r="N150" s="112">
        <f t="shared" si="51"/>
        <v>0</v>
      </c>
      <c r="O150" s="112">
        <f t="shared" si="51"/>
        <v>0</v>
      </c>
      <c r="P150" s="112">
        <f t="shared" si="51"/>
        <v>0</v>
      </c>
      <c r="Q150" s="112">
        <f t="shared" si="51"/>
        <v>0</v>
      </c>
      <c r="R150" s="112">
        <f t="shared" si="51"/>
        <v>0</v>
      </c>
      <c r="S150" s="112">
        <f t="shared" si="51"/>
        <v>0</v>
      </c>
      <c r="T150" s="112">
        <f t="shared" si="51"/>
        <v>0</v>
      </c>
      <c r="U150" s="112">
        <f t="shared" si="51"/>
        <v>0</v>
      </c>
      <c r="V150" s="112">
        <f t="shared" si="51"/>
        <v>0</v>
      </c>
      <c r="W150" s="112">
        <f t="shared" si="51"/>
        <v>0</v>
      </c>
      <c r="X150" s="112">
        <f t="shared" si="51"/>
        <v>0</v>
      </c>
      <c r="Y150" s="112">
        <f t="shared" si="51"/>
        <v>0</v>
      </c>
      <c r="Z150" s="112">
        <f t="shared" si="51"/>
        <v>0</v>
      </c>
      <c r="AA150" s="112">
        <f t="shared" si="51"/>
        <v>0</v>
      </c>
      <c r="AB150" s="112">
        <f t="shared" si="51"/>
        <v>0</v>
      </c>
      <c r="AC150" s="112">
        <f t="shared" si="51"/>
        <v>0</v>
      </c>
      <c r="AD150" s="112">
        <f t="shared" si="51"/>
        <v>0</v>
      </c>
      <c r="AE150" s="112">
        <f t="shared" si="51"/>
        <v>0</v>
      </c>
      <c r="AF150" s="112">
        <f t="shared" si="51"/>
        <v>0</v>
      </c>
      <c r="AG150" s="112">
        <f t="shared" si="51"/>
        <v>0</v>
      </c>
      <c r="AH150" s="112">
        <f t="shared" si="51"/>
        <v>0</v>
      </c>
      <c r="AI150" s="112">
        <f t="shared" si="51"/>
        <v>0</v>
      </c>
      <c r="AJ150" s="112">
        <f t="shared" si="51"/>
        <v>0</v>
      </c>
      <c r="AK150" s="112">
        <f t="shared" si="51"/>
        <v>0</v>
      </c>
      <c r="AL150" s="112">
        <f t="shared" si="51"/>
        <v>0</v>
      </c>
      <c r="AM150" s="112">
        <f t="shared" si="51"/>
        <v>0</v>
      </c>
      <c r="AN150" s="112">
        <f t="shared" si="51"/>
        <v>0</v>
      </c>
      <c r="AO150" s="112">
        <f t="shared" si="51"/>
        <v>0</v>
      </c>
      <c r="AP150" s="112">
        <f t="shared" si="51"/>
        <v>0</v>
      </c>
      <c r="AQ150" s="112">
        <f t="shared" si="51"/>
        <v>0</v>
      </c>
      <c r="AR150" s="112">
        <f t="shared" si="51"/>
        <v>0</v>
      </c>
      <c r="AS150" s="112">
        <f t="shared" si="51"/>
        <v>0</v>
      </c>
      <c r="AT150" s="112">
        <f t="shared" si="51"/>
        <v>0</v>
      </c>
      <c r="AU150" s="112">
        <f t="shared" si="51"/>
        <v>0</v>
      </c>
      <c r="AV150" s="112">
        <f t="shared" si="51"/>
        <v>0</v>
      </c>
      <c r="AW150" s="112">
        <f t="shared" si="51"/>
        <v>0</v>
      </c>
      <c r="AX150" s="112">
        <f t="shared" si="51"/>
        <v>0</v>
      </c>
      <c r="AY150" s="112">
        <f t="shared" si="51"/>
        <v>0</v>
      </c>
      <c r="AZ150" s="112">
        <f t="shared" si="51"/>
        <v>0</v>
      </c>
      <c r="BA150" s="112">
        <f t="shared" si="51"/>
        <v>0</v>
      </c>
      <c r="BB150" s="112">
        <f t="shared" si="51"/>
        <v>0</v>
      </c>
      <c r="BC150" s="112"/>
    </row>
    <row r="151" spans="1:115" ht="15" hidden="1" customHeight="1"/>
    <row r="152" spans="1:115" ht="14.45" customHeight="1">
      <c r="A152" s="106" t="s">
        <v>66</v>
      </c>
      <c r="B152" s="106"/>
      <c r="C152" s="124" t="s">
        <v>234</v>
      </c>
      <c r="D152" s="340"/>
      <c r="E152" s="340"/>
      <c r="F152" s="112"/>
      <c r="G152" s="112"/>
      <c r="H152" s="112"/>
      <c r="I152" s="112"/>
      <c r="J152" s="112"/>
      <c r="K152" s="112"/>
      <c r="L152" s="112"/>
      <c r="M152" s="112"/>
      <c r="N152" s="112"/>
      <c r="O152" s="112"/>
      <c r="P152" s="112"/>
      <c r="Q152" s="112"/>
      <c r="R152" s="112"/>
      <c r="S152" s="112"/>
      <c r="T152" s="112"/>
      <c r="U152" s="112"/>
      <c r="V152" s="112"/>
      <c r="W152" s="112"/>
      <c r="X152" s="112"/>
      <c r="Y152" s="112"/>
      <c r="Z152" s="112"/>
      <c r="AA152" s="112"/>
      <c r="AB152" s="112"/>
      <c r="AC152" s="112"/>
      <c r="AD152" s="112"/>
      <c r="AE152" s="112"/>
      <c r="AF152" s="112"/>
      <c r="AG152" s="112"/>
      <c r="AH152" s="112"/>
      <c r="AI152" s="112"/>
      <c r="AJ152" s="112"/>
      <c r="AK152" s="112"/>
      <c r="AL152" s="112"/>
      <c r="AM152" s="112"/>
      <c r="AN152" s="112"/>
      <c r="AO152" s="112"/>
      <c r="AP152" s="112"/>
      <c r="AQ152" s="112"/>
      <c r="AR152" s="112"/>
      <c r="AS152" s="112"/>
      <c r="AT152" s="112"/>
      <c r="AU152" s="112"/>
      <c r="AV152" s="112"/>
      <c r="AW152" s="112"/>
      <c r="AX152" s="112"/>
      <c r="AY152" s="112"/>
      <c r="AZ152" s="112"/>
      <c r="BA152" s="112"/>
      <c r="BB152" s="112"/>
      <c r="BC152" s="112"/>
      <c r="BF152" s="358"/>
      <c r="BG152" s="359"/>
      <c r="DH152" s="99"/>
      <c r="DI152" s="99"/>
      <c r="DJ152" s="99"/>
      <c r="DK152" s="99"/>
    </row>
    <row r="153" spans="1:115" ht="15" customHeight="1">
      <c r="A153" s="369"/>
      <c r="B153" s="352" t="s">
        <v>235</v>
      </c>
      <c r="C153" s="99" t="s">
        <v>236</v>
      </c>
      <c r="D153" s="366" t="s">
        <v>36</v>
      </c>
      <c r="F153" s="99">
        <f t="shared" ref="F153:AK153" si="52">F68/F34</f>
        <v>0.27630545162456943</v>
      </c>
      <c r="G153" s="99">
        <f t="shared" si="52"/>
        <v>0.2729202134244903</v>
      </c>
      <c r="H153" s="99">
        <f t="shared" si="52"/>
        <v>0.28745265672939158</v>
      </c>
      <c r="I153" s="99">
        <f t="shared" si="52"/>
        <v>0.28588781147610665</v>
      </c>
      <c r="J153" s="99">
        <f t="shared" si="52"/>
        <v>0.28528530392433937</v>
      </c>
      <c r="K153" s="99">
        <f t="shared" si="52"/>
        <v>0.28528530392433937</v>
      </c>
      <c r="L153" s="99">
        <f t="shared" si="52"/>
        <v>0.28528530392433937</v>
      </c>
      <c r="M153" s="99">
        <f t="shared" si="52"/>
        <v>0.28528530392433937</v>
      </c>
      <c r="N153" s="99">
        <f t="shared" si="52"/>
        <v>0.28528530392433937</v>
      </c>
      <c r="O153" s="99">
        <f t="shared" si="52"/>
        <v>0.28528530392433937</v>
      </c>
      <c r="P153" s="99">
        <f t="shared" si="52"/>
        <v>0.28528530392433937</v>
      </c>
      <c r="Q153" s="99">
        <f t="shared" si="52"/>
        <v>0.28528530392433937</v>
      </c>
      <c r="R153" s="99">
        <f t="shared" si="52"/>
        <v>0.28528530392433937</v>
      </c>
      <c r="S153" s="99">
        <f t="shared" si="52"/>
        <v>0.28528530392433937</v>
      </c>
      <c r="T153" s="99">
        <f t="shared" si="52"/>
        <v>0.28528530392433937</v>
      </c>
      <c r="U153" s="99">
        <f t="shared" si="52"/>
        <v>0.28528530392433937</v>
      </c>
      <c r="V153" s="99">
        <f t="shared" si="52"/>
        <v>0.28528530392433937</v>
      </c>
      <c r="W153" s="99">
        <f t="shared" si="52"/>
        <v>0.28528530392433937</v>
      </c>
      <c r="X153" s="99">
        <f t="shared" si="52"/>
        <v>0.28528530392433937</v>
      </c>
      <c r="Y153" s="99">
        <f t="shared" si="52"/>
        <v>0.28528530392433937</v>
      </c>
      <c r="Z153" s="99">
        <f t="shared" si="52"/>
        <v>0.28528530392433937</v>
      </c>
      <c r="AA153" s="99">
        <f t="shared" si="52"/>
        <v>0.28528530392433937</v>
      </c>
      <c r="AB153" s="99">
        <f t="shared" si="52"/>
        <v>0.28528530392433937</v>
      </c>
      <c r="AC153" s="99">
        <f t="shared" si="52"/>
        <v>0.28528530392433937</v>
      </c>
      <c r="AD153" s="99">
        <f t="shared" si="52"/>
        <v>0.28528530392433937</v>
      </c>
      <c r="AE153" s="99">
        <f t="shared" si="52"/>
        <v>0.28528530392433937</v>
      </c>
      <c r="AF153" s="99">
        <f t="shared" si="52"/>
        <v>0.28528530392433937</v>
      </c>
      <c r="AG153" s="99">
        <f t="shared" si="52"/>
        <v>0.28528530392433937</v>
      </c>
      <c r="AH153" s="99">
        <f t="shared" si="52"/>
        <v>0.28528530392433937</v>
      </c>
      <c r="AI153" s="99">
        <f t="shared" si="52"/>
        <v>0.28528530392433937</v>
      </c>
      <c r="AJ153" s="99">
        <f t="shared" si="52"/>
        <v>0.28528530392433937</v>
      </c>
      <c r="AK153" s="99">
        <f t="shared" si="52"/>
        <v>0.28528530392433937</v>
      </c>
      <c r="AL153" s="99">
        <f t="shared" ref="AL153:BB153" si="53">AL68/AL34</f>
        <v>0.28528530392433937</v>
      </c>
      <c r="AM153" s="99">
        <f t="shared" si="53"/>
        <v>0.28528530392433937</v>
      </c>
      <c r="AN153" s="99">
        <f t="shared" si="53"/>
        <v>0.28528530392433937</v>
      </c>
      <c r="AO153" s="99">
        <f t="shared" si="53"/>
        <v>0.28528530392433937</v>
      </c>
      <c r="AP153" s="99">
        <f t="shared" si="53"/>
        <v>0.28528530392433937</v>
      </c>
      <c r="AQ153" s="99">
        <f t="shared" si="53"/>
        <v>0.28528530392433937</v>
      </c>
      <c r="AR153" s="99">
        <f t="shared" si="53"/>
        <v>0.28528530392433937</v>
      </c>
      <c r="AS153" s="99">
        <f t="shared" si="53"/>
        <v>0.28528530392433937</v>
      </c>
      <c r="AT153" s="99">
        <f t="shared" si="53"/>
        <v>0.28528530392433937</v>
      </c>
      <c r="AU153" s="99">
        <f t="shared" si="53"/>
        <v>0.28528530392433937</v>
      </c>
      <c r="AV153" s="99">
        <f t="shared" si="53"/>
        <v>0.28528530392433937</v>
      </c>
      <c r="AW153" s="99">
        <f t="shared" si="53"/>
        <v>0.28528530392433937</v>
      </c>
      <c r="AX153" s="99">
        <f t="shared" si="53"/>
        <v>0.28528530392433937</v>
      </c>
      <c r="AY153" s="99">
        <f t="shared" si="53"/>
        <v>0.28528530392433937</v>
      </c>
      <c r="AZ153" s="99">
        <f t="shared" si="53"/>
        <v>0.28528530392433937</v>
      </c>
      <c r="BA153" s="99">
        <f t="shared" si="53"/>
        <v>0.28528530392433937</v>
      </c>
      <c r="BB153" s="99">
        <f t="shared" si="53"/>
        <v>0.28528530392433937</v>
      </c>
    </row>
    <row r="154" spans="1:115" ht="15" customHeight="1">
      <c r="A154" s="369"/>
      <c r="B154" s="352"/>
      <c r="C154" s="99" t="s">
        <v>237</v>
      </c>
      <c r="D154" s="366"/>
      <c r="F154" s="99">
        <f t="shared" ref="F154:AK154" si="54">F69/F35</f>
        <v>0.54796138725478938</v>
      </c>
      <c r="G154" s="99">
        <f t="shared" si="54"/>
        <v>0.54524704731572016</v>
      </c>
      <c r="H154" s="99">
        <f t="shared" si="54"/>
        <v>0.57847155310476273</v>
      </c>
      <c r="I154" s="99">
        <f t="shared" si="54"/>
        <v>0.57947021206821225</v>
      </c>
      <c r="J154" s="99">
        <f t="shared" si="54"/>
        <v>0.62653423573696077</v>
      </c>
      <c r="K154" s="99">
        <f t="shared" si="54"/>
        <v>0.65495448785517496</v>
      </c>
      <c r="L154" s="99">
        <f t="shared" si="54"/>
        <v>0.68499186281300684</v>
      </c>
      <c r="M154" s="99">
        <f t="shared" si="54"/>
        <v>0.71407615642902855</v>
      </c>
      <c r="N154" s="99">
        <f t="shared" si="54"/>
        <v>0.74670608721024057</v>
      </c>
      <c r="O154" s="99">
        <f t="shared" si="54"/>
        <v>0.75218830214315813</v>
      </c>
      <c r="P154" s="99">
        <f t="shared" si="54"/>
        <v>0.78150526546529342</v>
      </c>
      <c r="Q154" s="99">
        <f t="shared" si="54"/>
        <v>0.8147382699125616</v>
      </c>
      <c r="R154" s="99">
        <f t="shared" si="54"/>
        <v>0.84414130824964284</v>
      </c>
      <c r="S154" s="99">
        <f t="shared" si="54"/>
        <v>0.87381326649870139</v>
      </c>
      <c r="T154" s="99">
        <f t="shared" si="54"/>
        <v>0.90389465718707496</v>
      </c>
      <c r="U154" s="99">
        <f t="shared" si="54"/>
        <v>0.91478233283965382</v>
      </c>
      <c r="V154" s="99">
        <f t="shared" si="54"/>
        <v>0.92428144217131691</v>
      </c>
      <c r="W154" s="99">
        <f t="shared" si="54"/>
        <v>0.93791816557164165</v>
      </c>
      <c r="X154" s="99">
        <f t="shared" si="54"/>
        <v>0.95055452211743796</v>
      </c>
      <c r="Y154" s="99">
        <f t="shared" si="54"/>
        <v>0.96249710629166541</v>
      </c>
      <c r="Z154" s="99">
        <f t="shared" si="54"/>
        <v>0.97403882758233562</v>
      </c>
      <c r="AA154" s="99">
        <f t="shared" si="54"/>
        <v>0.98403090323244746</v>
      </c>
      <c r="AB154" s="99">
        <f t="shared" si="54"/>
        <v>0.99517702986967194</v>
      </c>
      <c r="AC154" s="99">
        <f t="shared" si="54"/>
        <v>1.0054273408988317</v>
      </c>
      <c r="AD154" s="99">
        <f t="shared" si="54"/>
        <v>1.0172262154600813</v>
      </c>
      <c r="AE154" s="99">
        <f t="shared" si="54"/>
        <v>1.0275280068398627</v>
      </c>
      <c r="AF154" s="99">
        <f t="shared" si="54"/>
        <v>1.0374813203650886</v>
      </c>
      <c r="AG154" s="99">
        <f t="shared" si="54"/>
        <v>1.0474256646371638</v>
      </c>
      <c r="AH154" s="99">
        <f t="shared" si="54"/>
        <v>1.0572337050218965</v>
      </c>
      <c r="AI154" s="99">
        <f t="shared" si="54"/>
        <v>1.0676209167682857</v>
      </c>
      <c r="AJ154" s="99">
        <f t="shared" si="54"/>
        <v>1.0772998162872875</v>
      </c>
      <c r="AK154" s="99">
        <f t="shared" si="54"/>
        <v>1.0868123450002343</v>
      </c>
      <c r="AL154" s="99">
        <f t="shared" ref="AL154:BB154" si="55">AL69/AL35</f>
        <v>1.0962740416724728</v>
      </c>
      <c r="AM154" s="99">
        <f t="shared" si="55"/>
        <v>1.1055722507217984</v>
      </c>
      <c r="AN154" s="99">
        <f t="shared" si="55"/>
        <v>1.1148212957821673</v>
      </c>
      <c r="AO154" s="99">
        <f t="shared" si="55"/>
        <v>1.1236866752006474</v>
      </c>
      <c r="AP154" s="99">
        <f t="shared" si="55"/>
        <v>1.132400817727867</v>
      </c>
      <c r="AQ154" s="99">
        <f t="shared" si="55"/>
        <v>1.1409543631164527</v>
      </c>
      <c r="AR154" s="99">
        <f t="shared" si="55"/>
        <v>1.1493134393253683</v>
      </c>
      <c r="AS154" s="99">
        <f t="shared" si="55"/>
        <v>1.1574480760430783</v>
      </c>
      <c r="AT154" s="99">
        <f t="shared" si="55"/>
        <v>1.16537383455716</v>
      </c>
      <c r="AU154" s="99">
        <f t="shared" si="55"/>
        <v>1.1730952218432418</v>
      </c>
      <c r="AV154" s="99">
        <f t="shared" si="55"/>
        <v>1.1806099890343844</v>
      </c>
      <c r="AW154" s="99">
        <f t="shared" si="55"/>
        <v>1.1878992379573368</v>
      </c>
      <c r="AX154" s="99">
        <f t="shared" si="55"/>
        <v>1.1949582540103667</v>
      </c>
      <c r="AY154" s="99">
        <f t="shared" si="55"/>
        <v>1.2017767266484536</v>
      </c>
      <c r="AZ154" s="99">
        <f t="shared" si="55"/>
        <v>1.2083626231220141</v>
      </c>
      <c r="BA154" s="99">
        <f t="shared" si="55"/>
        <v>1.2147101888697927</v>
      </c>
      <c r="BB154" s="99">
        <f t="shared" si="55"/>
        <v>1.220813579574149</v>
      </c>
    </row>
    <row r="155" spans="1:115" ht="15" customHeight="1">
      <c r="B155" s="352"/>
      <c r="C155" s="99" t="s">
        <v>238</v>
      </c>
      <c r="D155" s="366"/>
      <c r="F155" s="99">
        <f t="shared" ref="F155:AK155" si="56">F70/F36</f>
        <v>2.9720428330316323E-2</v>
      </c>
      <c r="G155" s="99">
        <f t="shared" si="56"/>
        <v>2.9573207472242048E-2</v>
      </c>
      <c r="H155" s="99">
        <f t="shared" si="56"/>
        <v>3.1375244196144049E-2</v>
      </c>
      <c r="I155" s="99">
        <f t="shared" si="56"/>
        <v>3.1429409640717297E-2</v>
      </c>
      <c r="J155" s="99">
        <f t="shared" si="56"/>
        <v>3.3315761397911016E-2</v>
      </c>
      <c r="K155" s="99">
        <f t="shared" si="56"/>
        <v>3.414411704596635E-2</v>
      </c>
      <c r="L155" s="99">
        <f t="shared" si="56"/>
        <v>3.5009830233999423E-2</v>
      </c>
      <c r="M155" s="99">
        <f t="shared" si="56"/>
        <v>3.5780709872821843E-2</v>
      </c>
      <c r="N155" s="99">
        <f t="shared" si="56"/>
        <v>3.6682078896960964E-2</v>
      </c>
      <c r="O155" s="99">
        <f t="shared" si="56"/>
        <v>3.6226856618381001E-2</v>
      </c>
      <c r="P155" s="99">
        <f t="shared" si="56"/>
        <v>3.6900802732943945E-2</v>
      </c>
      <c r="Q155" s="99">
        <f t="shared" si="56"/>
        <v>3.7715671991582725E-2</v>
      </c>
      <c r="R155" s="99">
        <f t="shared" si="56"/>
        <v>3.8310578934544572E-2</v>
      </c>
      <c r="S155" s="99">
        <f t="shared" si="56"/>
        <v>3.8879621118877793E-2</v>
      </c>
      <c r="T155" s="99">
        <f t="shared" si="56"/>
        <v>3.9429478915462716E-2</v>
      </c>
      <c r="U155" s="99">
        <f t="shared" si="56"/>
        <v>3.9904418527250803E-2</v>
      </c>
      <c r="V155" s="99">
        <f t="shared" si="56"/>
        <v>4.0318786427459521E-2</v>
      </c>
      <c r="W155" s="99">
        <f t="shared" si="56"/>
        <v>4.0913644349800146E-2</v>
      </c>
      <c r="X155" s="99">
        <f t="shared" si="56"/>
        <v>4.1464864505853828E-2</v>
      </c>
      <c r="Y155" s="99">
        <f t="shared" si="56"/>
        <v>4.198582108762991E-2</v>
      </c>
      <c r="Z155" s="99">
        <f t="shared" si="56"/>
        <v>4.2489291323525386E-2</v>
      </c>
      <c r="AA155" s="99">
        <f t="shared" si="56"/>
        <v>4.292516328386408E-2</v>
      </c>
      <c r="AB155" s="99">
        <f t="shared" si="56"/>
        <v>4.3411376983366612E-2</v>
      </c>
      <c r="AC155" s="99">
        <f t="shared" si="56"/>
        <v>4.3858513626323377E-2</v>
      </c>
      <c r="AD155" s="99">
        <f t="shared" si="56"/>
        <v>4.4373201341357311E-2</v>
      </c>
      <c r="AE155" s="99">
        <f t="shared" si="56"/>
        <v>4.4822583647991007E-2</v>
      </c>
      <c r="AF155" s="99">
        <f t="shared" si="56"/>
        <v>4.5256764736087259E-2</v>
      </c>
      <c r="AG155" s="99">
        <f t="shared" si="56"/>
        <v>4.5690554569544302E-2</v>
      </c>
      <c r="AH155" s="99">
        <f t="shared" si="56"/>
        <v>4.6118398587070994E-2</v>
      </c>
      <c r="AI155" s="99">
        <f t="shared" si="56"/>
        <v>4.6571507080730261E-2</v>
      </c>
      <c r="AJ155" s="99">
        <f t="shared" si="56"/>
        <v>4.6993717745960888E-2</v>
      </c>
      <c r="AK155" s="99">
        <f t="shared" si="56"/>
        <v>4.7408671023245544E-2</v>
      </c>
      <c r="AL155" s="99">
        <f t="shared" ref="AL155:BB155" si="57">AL70/AL36</f>
        <v>4.7821406917274975E-2</v>
      </c>
      <c r="AM155" s="99">
        <f t="shared" si="57"/>
        <v>4.8227011192891425E-2</v>
      </c>
      <c r="AN155" s="99">
        <f t="shared" si="57"/>
        <v>4.8630470848611579E-2</v>
      </c>
      <c r="AO155" s="99">
        <f t="shared" si="57"/>
        <v>4.9017194332459095E-2</v>
      </c>
      <c r="AP155" s="99">
        <f t="shared" si="57"/>
        <v>4.939732059641181E-2</v>
      </c>
      <c r="AQ155" s="99">
        <f t="shared" si="57"/>
        <v>4.9770441329973006E-2</v>
      </c>
      <c r="AR155" s="99">
        <f t="shared" si="57"/>
        <v>5.01350789749812E-2</v>
      </c>
      <c r="AS155" s="99">
        <f t="shared" si="57"/>
        <v>5.0489926173596184E-2</v>
      </c>
      <c r="AT155" s="99">
        <f t="shared" si="57"/>
        <v>5.0835661736623593E-2</v>
      </c>
      <c r="AU155" s="99">
        <f t="shared" si="57"/>
        <v>5.1172482266288129E-2</v>
      </c>
      <c r="AV155" s="99">
        <f t="shared" si="57"/>
        <v>5.1500289663048135E-2</v>
      </c>
      <c r="AW155" s="99">
        <f t="shared" si="57"/>
        <v>5.1818259555260489E-2</v>
      </c>
      <c r="AX155" s="99">
        <f t="shared" si="57"/>
        <v>5.2126186283683706E-2</v>
      </c>
      <c r="AY155" s="99">
        <f t="shared" si="57"/>
        <v>5.2423620084161938E-2</v>
      </c>
      <c r="AZ155" s="99">
        <f t="shared" si="57"/>
        <v>5.2710908502208116E-2</v>
      </c>
      <c r="BA155" s="99">
        <f t="shared" si="57"/>
        <v>5.2987800513712435E-2</v>
      </c>
      <c r="BB155" s="99">
        <f t="shared" si="57"/>
        <v>5.3254041179233338E-2</v>
      </c>
    </row>
    <row r="156" spans="1:115" ht="14.45">
      <c r="B156" s="352"/>
      <c r="C156" s="99" t="s">
        <v>239</v>
      </c>
      <c r="D156" s="366"/>
      <c r="E156" s="121"/>
      <c r="F156" s="99">
        <f t="shared" ref="F156:AK156" si="58">F71/F37</f>
        <v>0.15028442934140609</v>
      </c>
      <c r="G156" s="99">
        <f t="shared" si="58"/>
        <v>0.14844317507699553</v>
      </c>
      <c r="H156" s="99">
        <f t="shared" si="58"/>
        <v>0.15634747061721138</v>
      </c>
      <c r="I156" s="99">
        <f t="shared" si="58"/>
        <v>0.15549634055620526</v>
      </c>
      <c r="J156" s="99">
        <f t="shared" si="58"/>
        <v>0.16366333279055409</v>
      </c>
      <c r="K156" s="99">
        <f t="shared" si="58"/>
        <v>0.16406743978509866</v>
      </c>
      <c r="L156" s="99">
        <f t="shared" si="58"/>
        <v>0.16447154677964329</v>
      </c>
      <c r="M156" s="99">
        <f t="shared" si="58"/>
        <v>0.16487565377418784</v>
      </c>
      <c r="N156" s="99">
        <f t="shared" si="58"/>
        <v>0.16527976076873244</v>
      </c>
      <c r="O156" s="99">
        <f t="shared" si="58"/>
        <v>0.16568386776327701</v>
      </c>
      <c r="P156" s="99">
        <f t="shared" si="58"/>
        <v>0.16608797475782158</v>
      </c>
      <c r="Q156" s="99">
        <f t="shared" si="58"/>
        <v>0.16649208175236616</v>
      </c>
      <c r="R156" s="99">
        <f t="shared" si="58"/>
        <v>0.16689618874691073</v>
      </c>
      <c r="S156" s="99">
        <f t="shared" si="58"/>
        <v>0.1673002957414553</v>
      </c>
      <c r="T156" s="99">
        <f t="shared" si="58"/>
        <v>0.1677044027359999</v>
      </c>
      <c r="U156" s="99">
        <f t="shared" si="58"/>
        <v>0.16810850973054448</v>
      </c>
      <c r="V156" s="99">
        <f t="shared" si="58"/>
        <v>0.16851261672508905</v>
      </c>
      <c r="W156" s="99">
        <f t="shared" si="58"/>
        <v>0.16891672371963359</v>
      </c>
      <c r="X156" s="99">
        <f t="shared" si="58"/>
        <v>0.16932083071417819</v>
      </c>
      <c r="Y156" s="99">
        <f t="shared" si="58"/>
        <v>0.1697249377087228</v>
      </c>
      <c r="Z156" s="99">
        <f t="shared" si="58"/>
        <v>0.17012904470326737</v>
      </c>
      <c r="AA156" s="99">
        <f t="shared" si="58"/>
        <v>0.17053315169781194</v>
      </c>
      <c r="AB156" s="99">
        <f t="shared" si="58"/>
        <v>0.17093725869235654</v>
      </c>
      <c r="AC156" s="99">
        <f t="shared" si="58"/>
        <v>0.17134136568690111</v>
      </c>
      <c r="AD156" s="99">
        <f t="shared" si="58"/>
        <v>0.17174547268144566</v>
      </c>
      <c r="AE156" s="99">
        <f t="shared" si="58"/>
        <v>0.17214957967599026</v>
      </c>
      <c r="AF156" s="99">
        <f t="shared" si="58"/>
        <v>0.17255368667053478</v>
      </c>
      <c r="AG156" s="99">
        <f t="shared" si="58"/>
        <v>0.17295779366507943</v>
      </c>
      <c r="AH156" s="99">
        <f t="shared" si="58"/>
        <v>0.17336190065962398</v>
      </c>
      <c r="AI156" s="99">
        <f t="shared" si="58"/>
        <v>0.17376600765416858</v>
      </c>
      <c r="AJ156" s="99">
        <f t="shared" si="58"/>
        <v>0.17417011464871313</v>
      </c>
      <c r="AK156" s="99">
        <f t="shared" si="58"/>
        <v>0.17457422164325773</v>
      </c>
      <c r="AL156" s="99">
        <f t="shared" ref="AL156:BB156" si="59">AL71/AL37</f>
        <v>0.1749783286378023</v>
      </c>
      <c r="AM156" s="99">
        <f t="shared" si="59"/>
        <v>0.17538243563234687</v>
      </c>
      <c r="AN156" s="99">
        <f t="shared" si="59"/>
        <v>0.17578654262689145</v>
      </c>
      <c r="AO156" s="99">
        <f t="shared" si="59"/>
        <v>0.17619064962143605</v>
      </c>
      <c r="AP156" s="99">
        <f t="shared" si="59"/>
        <v>0.17659475661598062</v>
      </c>
      <c r="AQ156" s="99">
        <f t="shared" si="59"/>
        <v>0.17699886361052519</v>
      </c>
      <c r="AR156" s="99">
        <f t="shared" si="59"/>
        <v>0.17740297060506977</v>
      </c>
      <c r="AS156" s="99">
        <f t="shared" si="59"/>
        <v>0.17780707759961437</v>
      </c>
      <c r="AT156" s="99">
        <f t="shared" si="59"/>
        <v>0.17821118459415894</v>
      </c>
      <c r="AU156" s="99">
        <f t="shared" si="59"/>
        <v>0.17861529158870351</v>
      </c>
      <c r="AV156" s="99">
        <f t="shared" si="59"/>
        <v>0.17901939858324808</v>
      </c>
      <c r="AW156" s="99">
        <f t="shared" si="59"/>
        <v>0.17942350557779269</v>
      </c>
      <c r="AX156" s="99">
        <f t="shared" si="59"/>
        <v>0.17982761257233723</v>
      </c>
      <c r="AY156" s="99">
        <f t="shared" si="59"/>
        <v>0.1802317195668818</v>
      </c>
      <c r="AZ156" s="99">
        <f t="shared" si="59"/>
        <v>0.1806358265614264</v>
      </c>
      <c r="BA156" s="99">
        <f t="shared" si="59"/>
        <v>0.18103993355597101</v>
      </c>
      <c r="BB156" s="99">
        <f t="shared" si="59"/>
        <v>0.18144404055051555</v>
      </c>
    </row>
    <row r="157" spans="1:115" ht="15" customHeight="1">
      <c r="B157" s="352"/>
      <c r="C157" s="99" t="s">
        <v>240</v>
      </c>
      <c r="D157" s="366"/>
      <c r="F157" s="99">
        <f t="shared" ref="F157:AK157" si="60">F72/F38</f>
        <v>0.44296856308608917</v>
      </c>
      <c r="G157" s="99">
        <f t="shared" si="60"/>
        <v>0.44077430763214132</v>
      </c>
      <c r="H157" s="99">
        <f t="shared" si="60"/>
        <v>0.46763279060363289</v>
      </c>
      <c r="I157" s="99">
        <f t="shared" si="60"/>
        <v>0.46844010027241906</v>
      </c>
      <c r="J157" s="99">
        <f t="shared" si="60"/>
        <v>0.4965552579031276</v>
      </c>
      <c r="K157" s="99">
        <f t="shared" si="60"/>
        <v>0.50890149689622521</v>
      </c>
      <c r="L157" s="99">
        <f t="shared" si="60"/>
        <v>0.52180453189577525</v>
      </c>
      <c r="M157" s="99">
        <f t="shared" si="60"/>
        <v>0.53329411886021238</v>
      </c>
      <c r="N157" s="99">
        <f t="shared" si="60"/>
        <v>0.54672858679572101</v>
      </c>
      <c r="O157" s="99">
        <f t="shared" si="60"/>
        <v>0.53994371961997967</v>
      </c>
      <c r="P157" s="99">
        <f t="shared" si="60"/>
        <v>0.54998855944016733</v>
      </c>
      <c r="Q157" s="99">
        <f t="shared" si="60"/>
        <v>0.56213379034298228</v>
      </c>
      <c r="R157" s="99">
        <f t="shared" si="60"/>
        <v>0.57100058966245704</v>
      </c>
      <c r="S157" s="99">
        <f t="shared" si="60"/>
        <v>0.57948188730487105</v>
      </c>
      <c r="T157" s="99">
        <f t="shared" si="60"/>
        <v>0.58767725095669487</v>
      </c>
      <c r="U157" s="99">
        <f t="shared" si="60"/>
        <v>0.5947559954165057</v>
      </c>
      <c r="V157" s="99">
        <f t="shared" si="60"/>
        <v>0.60093194790630289</v>
      </c>
      <c r="W157" s="99">
        <f t="shared" si="60"/>
        <v>0.60979801659720456</v>
      </c>
      <c r="X157" s="99">
        <f t="shared" si="60"/>
        <v>0.61801368555585545</v>
      </c>
      <c r="Y157" s="99">
        <f t="shared" si="60"/>
        <v>0.62577829062462564</v>
      </c>
      <c r="Z157" s="99">
        <f t="shared" si="60"/>
        <v>0.63328227019290562</v>
      </c>
      <c r="AA157" s="99">
        <f t="shared" si="60"/>
        <v>0.63977873026457321</v>
      </c>
      <c r="AB157" s="99">
        <f t="shared" si="60"/>
        <v>0.64702550953126736</v>
      </c>
      <c r="AC157" s="99">
        <f t="shared" si="60"/>
        <v>0.65368986423142028</v>
      </c>
      <c r="AD157" s="99">
        <f t="shared" si="60"/>
        <v>0.66136103488322673</v>
      </c>
      <c r="AE157" s="99">
        <f t="shared" si="60"/>
        <v>0.6680588601108256</v>
      </c>
      <c r="AF157" s="99">
        <f t="shared" si="60"/>
        <v>0.67453011855217737</v>
      </c>
      <c r="AG157" s="99">
        <f t="shared" si="60"/>
        <v>0.68099554553297958</v>
      </c>
      <c r="AH157" s="99">
        <f t="shared" si="60"/>
        <v>0.68737235301241473</v>
      </c>
      <c r="AI157" s="99">
        <f t="shared" si="60"/>
        <v>0.69412571524958055</v>
      </c>
      <c r="AJ157" s="99">
        <f t="shared" si="60"/>
        <v>0.70041856034650163</v>
      </c>
      <c r="AK157" s="99">
        <f t="shared" si="60"/>
        <v>0.70660323759757482</v>
      </c>
      <c r="AL157" s="99">
        <f t="shared" ref="AL157:BB157" si="61">AL72/AL38</f>
        <v>0.7127548658271643</v>
      </c>
      <c r="AM157" s="99">
        <f t="shared" si="61"/>
        <v>0.7188002007447678</v>
      </c>
      <c r="AN157" s="99">
        <f t="shared" si="61"/>
        <v>0.72481357114344602</v>
      </c>
      <c r="AO157" s="99">
        <f t="shared" si="61"/>
        <v>0.73057749702121821</v>
      </c>
      <c r="AP157" s="99">
        <f t="shared" si="61"/>
        <v>0.7362430945376125</v>
      </c>
      <c r="AQ157" s="99">
        <f t="shared" si="61"/>
        <v>0.74180427802279925</v>
      </c>
      <c r="AR157" s="99">
        <f t="shared" si="61"/>
        <v>0.74723902518933361</v>
      </c>
      <c r="AS157" s="99">
        <f t="shared" si="61"/>
        <v>0.75252785050297366</v>
      </c>
      <c r="AT157" s="99">
        <f t="shared" si="61"/>
        <v>0.75768087130939965</v>
      </c>
      <c r="AU157" s="99">
        <f t="shared" si="61"/>
        <v>0.76270101786937361</v>
      </c>
      <c r="AV157" s="99">
        <f t="shared" si="61"/>
        <v>0.7675868280568281</v>
      </c>
      <c r="AW157" s="99">
        <f t="shared" si="61"/>
        <v>0.77232601501243059</v>
      </c>
      <c r="AX157" s="99">
        <f t="shared" si="61"/>
        <v>0.77691551348497767</v>
      </c>
      <c r="AY157" s="99">
        <f t="shared" si="61"/>
        <v>0.78134861995796479</v>
      </c>
      <c r="AZ157" s="99">
        <f t="shared" si="61"/>
        <v>0.78563051442862364</v>
      </c>
      <c r="BA157" s="99">
        <f t="shared" si="61"/>
        <v>0.78975745550440124</v>
      </c>
      <c r="BB157" s="99">
        <f t="shared" si="61"/>
        <v>0.79372564343662499</v>
      </c>
    </row>
    <row r="158" spans="1:115" ht="15" customHeight="1">
      <c r="B158" s="352"/>
      <c r="C158" s="99" t="s">
        <v>241</v>
      </c>
      <c r="D158" s="366"/>
      <c r="F158" s="99">
        <f t="shared" ref="F158:AK158" si="62">F73/F39</f>
        <v>0.15376775593754685</v>
      </c>
      <c r="G158" s="99">
        <f t="shared" si="62"/>
        <v>0.1530060636523051</v>
      </c>
      <c r="H158" s="99">
        <f t="shared" si="62"/>
        <v>0.16232945361397702</v>
      </c>
      <c r="I158" s="99">
        <f t="shared" si="62"/>
        <v>0.1626096951626122</v>
      </c>
      <c r="J158" s="99">
        <f t="shared" si="62"/>
        <v>0.17236931482181639</v>
      </c>
      <c r="K158" s="99">
        <f t="shared" si="62"/>
        <v>0.17665506695513047</v>
      </c>
      <c r="L158" s="99">
        <f t="shared" si="62"/>
        <v>0.1811340997850038</v>
      </c>
      <c r="M158" s="99">
        <f t="shared" si="62"/>
        <v>0.1851224821475406</v>
      </c>
      <c r="N158" s="99">
        <f t="shared" si="62"/>
        <v>0.18978599138681046</v>
      </c>
      <c r="O158" s="99">
        <f t="shared" si="62"/>
        <v>0.18743075923968106</v>
      </c>
      <c r="P158" s="99">
        <f t="shared" si="62"/>
        <v>0.19091762626957051</v>
      </c>
      <c r="Q158" s="99">
        <f t="shared" si="62"/>
        <v>0.19513360242882274</v>
      </c>
      <c r="R158" s="99">
        <f t="shared" si="62"/>
        <v>0.19821153605058009</v>
      </c>
      <c r="S158" s="99">
        <f t="shared" si="62"/>
        <v>0.20115565040674707</v>
      </c>
      <c r="T158" s="99">
        <f t="shared" si="62"/>
        <v>0.20400050844600298</v>
      </c>
      <c r="U158" s="99">
        <f t="shared" si="62"/>
        <v>0.20645775426691898</v>
      </c>
      <c r="V158" s="99">
        <f t="shared" si="62"/>
        <v>0.20860161375102521</v>
      </c>
      <c r="W158" s="99">
        <f t="shared" si="62"/>
        <v>0.21167929374955621</v>
      </c>
      <c r="X158" s="99">
        <f t="shared" si="62"/>
        <v>0.21453120037357551</v>
      </c>
      <c r="Y158" s="99">
        <f t="shared" si="62"/>
        <v>0.21722652910942999</v>
      </c>
      <c r="Z158" s="99">
        <f t="shared" si="62"/>
        <v>0.21983138686903447</v>
      </c>
      <c r="AA158" s="99">
        <f t="shared" si="62"/>
        <v>0.2220865042069301</v>
      </c>
      <c r="AB158" s="99">
        <f t="shared" si="62"/>
        <v>0.22460207998018819</v>
      </c>
      <c r="AC158" s="99">
        <f t="shared" si="62"/>
        <v>0.22691547861027375</v>
      </c>
      <c r="AD158" s="99">
        <f t="shared" si="62"/>
        <v>0.22957837344038171</v>
      </c>
      <c r="AE158" s="99">
        <f t="shared" si="62"/>
        <v>0.23190339070060109</v>
      </c>
      <c r="AF158" s="99">
        <f t="shared" si="62"/>
        <v>0.23414975979209166</v>
      </c>
      <c r="AG158" s="99">
        <f t="shared" si="62"/>
        <v>0.2363941046076464</v>
      </c>
      <c r="AH158" s="99">
        <f t="shared" si="62"/>
        <v>0.23860768691996043</v>
      </c>
      <c r="AI158" s="99">
        <f t="shared" si="62"/>
        <v>0.24095198275216953</v>
      </c>
      <c r="AJ158" s="99">
        <f t="shared" si="62"/>
        <v>0.24313641918773685</v>
      </c>
      <c r="AK158" s="99">
        <f t="shared" si="62"/>
        <v>0.24528330729977357</v>
      </c>
      <c r="AL158" s="99">
        <f t="shared" ref="AL158:BB158" si="63">AL73/AL39</f>
        <v>0.24741872309911597</v>
      </c>
      <c r="AM158" s="99">
        <f t="shared" si="63"/>
        <v>0.24951724128220001</v>
      </c>
      <c r="AN158" s="99">
        <f t="shared" si="63"/>
        <v>0.25160466361615547</v>
      </c>
      <c r="AO158" s="99">
        <f t="shared" si="63"/>
        <v>0.25360549622928857</v>
      </c>
      <c r="AP158" s="99">
        <f t="shared" si="63"/>
        <v>0.25557219610088194</v>
      </c>
      <c r="AQ158" s="99">
        <f t="shared" si="63"/>
        <v>0.25750265071128714</v>
      </c>
      <c r="AR158" s="99">
        <f t="shared" si="63"/>
        <v>0.25938921545995425</v>
      </c>
      <c r="AS158" s="99">
        <f t="shared" si="63"/>
        <v>0.26122512632992279</v>
      </c>
      <c r="AT158" s="99">
        <f t="shared" si="63"/>
        <v>0.26301389535719499</v>
      </c>
      <c r="AU158" s="99">
        <f t="shared" si="63"/>
        <v>0.26475653972370905</v>
      </c>
      <c r="AV158" s="99">
        <f t="shared" si="63"/>
        <v>0.26645255188138378</v>
      </c>
      <c r="AW158" s="99">
        <f t="shared" si="63"/>
        <v>0.26809766669055768</v>
      </c>
      <c r="AX158" s="99">
        <f t="shared" si="63"/>
        <v>0.26969082011003692</v>
      </c>
      <c r="AY158" s="99">
        <f t="shared" si="63"/>
        <v>0.27122968514694701</v>
      </c>
      <c r="AZ158" s="99">
        <f t="shared" si="63"/>
        <v>0.27271605993464626</v>
      </c>
      <c r="BA158" s="99">
        <f t="shared" si="63"/>
        <v>0.27414864572287406</v>
      </c>
      <c r="BB158" s="99">
        <f t="shared" si="63"/>
        <v>0.27552612350419892</v>
      </c>
    </row>
    <row r="159" spans="1:115" ht="14.45">
      <c r="A159" s="121"/>
      <c r="B159" s="352"/>
      <c r="C159" s="99" t="s">
        <v>242</v>
      </c>
      <c r="D159" s="366"/>
      <c r="F159" s="99">
        <f t="shared" ref="F159:AK159" si="64">F74/F40</f>
        <v>1.8959740022667454E-2</v>
      </c>
      <c r="G159" s="99">
        <f t="shared" si="64"/>
        <v>1.8865822493485847E-2</v>
      </c>
      <c r="H159" s="99">
        <f t="shared" si="64"/>
        <v>2.0015407129910161E-2</v>
      </c>
      <c r="I159" s="99">
        <f t="shared" si="64"/>
        <v>2.0049961233098282E-2</v>
      </c>
      <c r="J159" s="99">
        <f t="shared" si="64"/>
        <v>2.1253333489722612E-2</v>
      </c>
      <c r="K159" s="99">
        <f t="shared" si="64"/>
        <v>2.1781771625232833E-2</v>
      </c>
      <c r="L159" s="99">
        <f t="shared" si="64"/>
        <v>2.2334041491497141E-2</v>
      </c>
      <c r="M159" s="99">
        <f t="shared" si="64"/>
        <v>2.2825813594456106E-2</v>
      </c>
      <c r="N159" s="99">
        <f t="shared" si="64"/>
        <v>2.340082961280638E-2</v>
      </c>
      <c r="O159" s="99">
        <f t="shared" si="64"/>
        <v>2.3110426797662616E-2</v>
      </c>
      <c r="P159" s="99">
        <f t="shared" si="64"/>
        <v>2.3540361487007791E-2</v>
      </c>
      <c r="Q159" s="99">
        <f t="shared" si="64"/>
        <v>2.4060196165180837E-2</v>
      </c>
      <c r="R159" s="99">
        <f t="shared" si="64"/>
        <v>2.4439708898001414E-2</v>
      </c>
      <c r="S159" s="99">
        <f t="shared" si="64"/>
        <v>2.4802721562454954E-2</v>
      </c>
      <c r="T159" s="99">
        <f t="shared" si="64"/>
        <v>2.5153495809609825E-2</v>
      </c>
      <c r="U159" s="99">
        <f t="shared" si="64"/>
        <v>2.545647702730592E-2</v>
      </c>
      <c r="V159" s="99">
        <f t="shared" si="64"/>
        <v>2.5720817351556291E-2</v>
      </c>
      <c r="W159" s="99">
        <f t="shared" si="64"/>
        <v>2.6100298812343239E-2</v>
      </c>
      <c r="X159" s="99">
        <f t="shared" si="64"/>
        <v>2.6451942158054097E-2</v>
      </c>
      <c r="Y159" s="99">
        <f t="shared" si="64"/>
        <v>2.6784279271227431E-2</v>
      </c>
      <c r="Z159" s="99">
        <f t="shared" si="64"/>
        <v>2.7105461209644913E-2</v>
      </c>
      <c r="AA159" s="99">
        <f t="shared" si="64"/>
        <v>2.7383519754405606E-2</v>
      </c>
      <c r="AB159" s="99">
        <f t="shared" si="64"/>
        <v>2.7693693121881066E-2</v>
      </c>
      <c r="AC159" s="99">
        <f t="shared" si="64"/>
        <v>2.7978937816568766E-2</v>
      </c>
      <c r="AD159" s="99">
        <f t="shared" si="64"/>
        <v>2.8307275792100229E-2</v>
      </c>
      <c r="AE159" s="99">
        <f t="shared" si="64"/>
        <v>2.8593953077160429E-2</v>
      </c>
      <c r="AF159" s="99">
        <f t="shared" si="64"/>
        <v>2.8870932953142459E-2</v>
      </c>
      <c r="AG159" s="99">
        <f t="shared" si="64"/>
        <v>2.9147663233588392E-2</v>
      </c>
      <c r="AH159" s="99">
        <f t="shared" si="64"/>
        <v>2.9420600462231408E-2</v>
      </c>
      <c r="AI159" s="99">
        <f t="shared" si="64"/>
        <v>2.9709654817248198E-2</v>
      </c>
      <c r="AJ159" s="99">
        <f t="shared" si="64"/>
        <v>2.9978998325982369E-2</v>
      </c>
      <c r="AK159" s="99">
        <f t="shared" si="64"/>
        <v>3.0243712083517491E-2</v>
      </c>
      <c r="AL159" s="99">
        <f t="shared" ref="AL159:BB159" si="65">AL74/AL40</f>
        <v>3.0507011291787609E-2</v>
      </c>
      <c r="AM159" s="99">
        <f t="shared" si="65"/>
        <v>3.0765760981808929E-2</v>
      </c>
      <c r="AN159" s="99">
        <f t="shared" si="65"/>
        <v>3.1023142540953088E-2</v>
      </c>
      <c r="AO159" s="99">
        <f t="shared" si="65"/>
        <v>3.1269847488570882E-2</v>
      </c>
      <c r="AP159" s="99">
        <f t="shared" si="65"/>
        <v>3.1512343830152195E-2</v>
      </c>
      <c r="AQ159" s="99">
        <f t="shared" si="65"/>
        <v>3.1750371089610332E-2</v>
      </c>
      <c r="AR159" s="99">
        <f t="shared" si="65"/>
        <v>3.1982986678961732E-2</v>
      </c>
      <c r="AS159" s="99">
        <f t="shared" si="65"/>
        <v>3.2209356587185746E-2</v>
      </c>
      <c r="AT159" s="99">
        <f t="shared" si="65"/>
        <v>3.2429913852334707E-2</v>
      </c>
      <c r="AU159" s="99">
        <f t="shared" si="65"/>
        <v>3.2644783894104017E-2</v>
      </c>
      <c r="AV159" s="99">
        <f t="shared" si="65"/>
        <v>3.2853904131235248E-2</v>
      </c>
      <c r="AW159" s="99">
        <f t="shared" si="65"/>
        <v>3.3056748667134227E-2</v>
      </c>
      <c r="AX159" s="99">
        <f t="shared" si="65"/>
        <v>3.3253186304305807E-2</v>
      </c>
      <c r="AY159" s="99">
        <f t="shared" si="65"/>
        <v>3.3442930121869455E-2</v>
      </c>
      <c r="AZ159" s="99">
        <f t="shared" si="65"/>
        <v>3.3626201831723074E-2</v>
      </c>
      <c r="BA159" s="99">
        <f t="shared" si="65"/>
        <v>3.3802841296475344E-2</v>
      </c>
      <c r="BB159" s="99">
        <f t="shared" si="65"/>
        <v>3.3972685881002718E-2</v>
      </c>
    </row>
    <row r="160" spans="1:115" ht="14.45">
      <c r="A160" s="121"/>
      <c r="B160" s="352"/>
      <c r="C160" s="99" t="s">
        <v>243</v>
      </c>
      <c r="D160" s="366"/>
      <c r="F160" s="99">
        <f t="shared" ref="F160:AK160" si="66">F75/F41</f>
        <v>4.2872540455117323E-3</v>
      </c>
      <c r="G160" s="99">
        <f t="shared" si="66"/>
        <v>4.2660170292632554E-3</v>
      </c>
      <c r="H160" s="99">
        <f t="shared" si="66"/>
        <v>4.5259658142822422E-3</v>
      </c>
      <c r="I160" s="99">
        <f t="shared" si="66"/>
        <v>4.5337793295786117E-3</v>
      </c>
      <c r="J160" s="99">
        <f t="shared" si="66"/>
        <v>4.8058907915132796E-3</v>
      </c>
      <c r="K160" s="99">
        <f t="shared" si="66"/>
        <v>4.9253833864307331E-3</v>
      </c>
      <c r="L160" s="99">
        <f t="shared" si="66"/>
        <v>5.0502649098864948E-3</v>
      </c>
      <c r="M160" s="99">
        <f t="shared" si="66"/>
        <v>5.1614664313925892E-3</v>
      </c>
      <c r="N160" s="99">
        <f t="shared" si="66"/>
        <v>5.2914914078932666E-3</v>
      </c>
      <c r="O160" s="99">
        <f t="shared" si="66"/>
        <v>5.2258243342643762E-3</v>
      </c>
      <c r="P160" s="99">
        <f t="shared" si="66"/>
        <v>5.3230429266077966E-3</v>
      </c>
      <c r="Q160" s="99">
        <f t="shared" si="66"/>
        <v>5.4405900725248936E-3</v>
      </c>
      <c r="R160" s="99">
        <f t="shared" si="66"/>
        <v>5.5264070456037965E-3</v>
      </c>
      <c r="S160" s="99">
        <f t="shared" si="66"/>
        <v>5.6084929556632001E-3</v>
      </c>
      <c r="T160" s="99">
        <f t="shared" si="66"/>
        <v>5.6878114646922336E-3</v>
      </c>
      <c r="U160" s="99">
        <f t="shared" si="66"/>
        <v>5.7563228182091431E-3</v>
      </c>
      <c r="V160" s="99">
        <f t="shared" si="66"/>
        <v>5.8160965346830693E-3</v>
      </c>
      <c r="W160" s="99">
        <f t="shared" si="66"/>
        <v>5.9019064364016849E-3</v>
      </c>
      <c r="X160" s="99">
        <f t="shared" si="66"/>
        <v>5.9814214695547629E-3</v>
      </c>
      <c r="Y160" s="99">
        <f t="shared" si="66"/>
        <v>6.0565708983561376E-3</v>
      </c>
      <c r="Z160" s="99">
        <f t="shared" si="66"/>
        <v>6.1291978733663136E-3</v>
      </c>
      <c r="AA160" s="99">
        <f t="shared" si="66"/>
        <v>6.1920736100319618E-3</v>
      </c>
      <c r="AB160" s="99">
        <f t="shared" si="66"/>
        <v>6.2622112819055911E-3</v>
      </c>
      <c r="AC160" s="99">
        <f t="shared" si="66"/>
        <v>6.3267119802167763E-3</v>
      </c>
      <c r="AD160" s="99">
        <f t="shared" si="66"/>
        <v>6.4009571076399079E-3</v>
      </c>
      <c r="AE160" s="99">
        <f t="shared" si="66"/>
        <v>6.465781749151937E-3</v>
      </c>
      <c r="AF160" s="99">
        <f t="shared" si="66"/>
        <v>6.5284135728166911E-3</v>
      </c>
      <c r="AG160" s="99">
        <f t="shared" si="66"/>
        <v>6.5909889569168417E-3</v>
      </c>
      <c r="AH160" s="99">
        <f t="shared" si="66"/>
        <v>6.652706640612481E-3</v>
      </c>
      <c r="AI160" s="99">
        <f t="shared" si="66"/>
        <v>6.7180687949161214E-3</v>
      </c>
      <c r="AJ160" s="99">
        <f t="shared" si="66"/>
        <v>6.7789738519513096E-3</v>
      </c>
      <c r="AK160" s="99">
        <f t="shared" si="66"/>
        <v>6.8388320106886257E-3</v>
      </c>
      <c r="AL160" s="99">
        <f t="shared" ref="AL160:BB160" si="67">AL75/AL41</f>
        <v>6.8983703057541989E-3</v>
      </c>
      <c r="AM160" s="99">
        <f t="shared" si="67"/>
        <v>6.9568798451251244E-3</v>
      </c>
      <c r="AN160" s="99">
        <f t="shared" si="67"/>
        <v>7.0150800171402284E-3</v>
      </c>
      <c r="AO160" s="99">
        <f t="shared" si="67"/>
        <v>7.0708659500410831E-3</v>
      </c>
      <c r="AP160" s="99">
        <f t="shared" si="67"/>
        <v>7.1257002157126235E-3</v>
      </c>
      <c r="AQ160" s="99">
        <f t="shared" si="67"/>
        <v>7.1795239142355945E-3</v>
      </c>
      <c r="AR160" s="99">
        <f t="shared" si="67"/>
        <v>7.2321239037556858E-3</v>
      </c>
      <c r="AS160" s="99">
        <f t="shared" si="67"/>
        <v>7.2833115942859987E-3</v>
      </c>
      <c r="AT160" s="99">
        <f t="shared" si="67"/>
        <v>7.3331849061640322E-3</v>
      </c>
      <c r="AU160" s="99">
        <f t="shared" si="67"/>
        <v>7.3817721998048385E-3</v>
      </c>
      <c r="AV160" s="99">
        <f t="shared" si="67"/>
        <v>7.4290593240780257E-3</v>
      </c>
      <c r="AW160" s="99">
        <f t="shared" si="67"/>
        <v>7.4749273610924113E-3</v>
      </c>
      <c r="AX160" s="99">
        <f t="shared" si="67"/>
        <v>7.5193466439331972E-3</v>
      </c>
      <c r="AY160" s="99">
        <f t="shared" si="67"/>
        <v>7.5622522928760656E-3</v>
      </c>
      <c r="AZ160" s="99">
        <f t="shared" si="67"/>
        <v>7.6036944423231757E-3</v>
      </c>
      <c r="BA160" s="99">
        <f t="shared" si="67"/>
        <v>7.6436368813519199E-3</v>
      </c>
      <c r="BB160" s="99">
        <f t="shared" si="67"/>
        <v>7.6820428342422404E-3</v>
      </c>
    </row>
    <row r="161" spans="1:115" ht="14.45">
      <c r="A161" s="121"/>
      <c r="B161" s="352"/>
      <c r="C161" s="99" t="s">
        <v>244</v>
      </c>
      <c r="D161" s="366"/>
      <c r="F161" s="99">
        <f t="shared" ref="F161:AK161" si="68">F76/F42</f>
        <v>6.2616439213480105E-2</v>
      </c>
      <c r="G161" s="99">
        <f t="shared" si="68"/>
        <v>6.2306267172616191E-2</v>
      </c>
      <c r="H161" s="99">
        <f t="shared" si="68"/>
        <v>6.6102885502896766E-2</v>
      </c>
      <c r="I161" s="99">
        <f t="shared" si="68"/>
        <v>6.6217003887393003E-2</v>
      </c>
      <c r="J161" s="99">
        <f t="shared" si="68"/>
        <v>7.0191261217294146E-2</v>
      </c>
      <c r="K161" s="99">
        <f t="shared" si="68"/>
        <v>7.1936481054206483E-2</v>
      </c>
      <c r="L161" s="99">
        <f t="shared" si="68"/>
        <v>7.3760407567388206E-2</v>
      </c>
      <c r="M161" s="99">
        <f t="shared" si="68"/>
        <v>7.5384534161687528E-2</v>
      </c>
      <c r="N161" s="99">
        <f t="shared" si="68"/>
        <v>7.7283582118925373E-2</v>
      </c>
      <c r="O161" s="99">
        <f t="shared" si="68"/>
        <v>7.63244977538374E-2</v>
      </c>
      <c r="P161" s="99">
        <f t="shared" si="68"/>
        <v>7.7744400100017458E-2</v>
      </c>
      <c r="Q161" s="99">
        <f t="shared" si="68"/>
        <v>7.9461206157904626E-2</v>
      </c>
      <c r="R161" s="99">
        <f t="shared" si="68"/>
        <v>8.0714584945640683E-2</v>
      </c>
      <c r="S161" s="99">
        <f t="shared" si="68"/>
        <v>8.1913470606008509E-2</v>
      </c>
      <c r="T161" s="99">
        <f t="shared" si="68"/>
        <v>8.3071937668234438E-2</v>
      </c>
      <c r="U161" s="99">
        <f t="shared" si="68"/>
        <v>8.4072563466795633E-2</v>
      </c>
      <c r="V161" s="99">
        <f t="shared" si="68"/>
        <v>8.4945573846964675E-2</v>
      </c>
      <c r="W161" s="99">
        <f t="shared" si="68"/>
        <v>8.6198849355679452E-2</v>
      </c>
      <c r="X161" s="99">
        <f t="shared" si="68"/>
        <v>8.7360186702879566E-2</v>
      </c>
      <c r="Y161" s="99">
        <f t="shared" si="68"/>
        <v>8.8457763284653476E-2</v>
      </c>
      <c r="Z161" s="99">
        <f t="shared" si="68"/>
        <v>8.9518498785211092E-2</v>
      </c>
      <c r="AA161" s="99">
        <f t="shared" si="68"/>
        <v>9.0436814961750447E-2</v>
      </c>
      <c r="AB161" s="99">
        <f t="shared" si="68"/>
        <v>9.146119355486132E-2</v>
      </c>
      <c r="AC161" s="99">
        <f t="shared" si="68"/>
        <v>9.2403242710837399E-2</v>
      </c>
      <c r="AD161" s="99">
        <f t="shared" si="68"/>
        <v>9.348761174025251E-2</v>
      </c>
      <c r="AE161" s="99">
        <f t="shared" si="68"/>
        <v>9.4434392169329959E-2</v>
      </c>
      <c r="AF161" s="99">
        <f t="shared" si="68"/>
        <v>9.5349145934257695E-2</v>
      </c>
      <c r="AG161" s="99">
        <f t="shared" si="68"/>
        <v>9.6263075384944052E-2</v>
      </c>
      <c r="AH161" s="99">
        <f t="shared" si="68"/>
        <v>9.7164477902383029E-2</v>
      </c>
      <c r="AI161" s="99">
        <f t="shared" si="68"/>
        <v>9.8119108842926572E-2</v>
      </c>
      <c r="AJ161" s="99">
        <f t="shared" si="68"/>
        <v>9.9008642740650674E-2</v>
      </c>
      <c r="AK161" s="99">
        <f t="shared" si="68"/>
        <v>9.9882886421621644E-2</v>
      </c>
      <c r="AL161" s="99">
        <f t="shared" ref="AL161:BB161" si="69">AL76/AL42</f>
        <v>0.10075245841205464</v>
      </c>
      <c r="AM161" s="99">
        <f t="shared" si="69"/>
        <v>0.10160700516308376</v>
      </c>
      <c r="AN161" s="99">
        <f t="shared" si="69"/>
        <v>0.10245703352494701</v>
      </c>
      <c r="AO161" s="99">
        <f t="shared" si="69"/>
        <v>0.10327180130856141</v>
      </c>
      <c r="AP161" s="99">
        <f t="shared" si="69"/>
        <v>0.10407266974947697</v>
      </c>
      <c r="AQ161" s="99">
        <f t="shared" si="69"/>
        <v>0.10485877859934477</v>
      </c>
      <c r="AR161" s="99">
        <f t="shared" si="69"/>
        <v>0.10562701486700019</v>
      </c>
      <c r="AS161" s="99">
        <f t="shared" si="69"/>
        <v>0.10637462414756642</v>
      </c>
      <c r="AT161" s="99">
        <f t="shared" si="69"/>
        <v>0.10710303659255672</v>
      </c>
      <c r="AU161" s="99">
        <f t="shared" si="69"/>
        <v>0.10781266641306901</v>
      </c>
      <c r="AV161" s="99">
        <f t="shared" si="69"/>
        <v>0.10850330692823329</v>
      </c>
      <c r="AW161" s="99">
        <f t="shared" si="69"/>
        <v>0.10917322131190732</v>
      </c>
      <c r="AX161" s="99">
        <f t="shared" si="69"/>
        <v>0.10982197627123105</v>
      </c>
      <c r="AY161" s="99">
        <f t="shared" si="69"/>
        <v>0.11044862422127695</v>
      </c>
      <c r="AZ161" s="99">
        <f t="shared" si="69"/>
        <v>0.11105389738778031</v>
      </c>
      <c r="BA161" s="99">
        <f t="shared" si="69"/>
        <v>0.11163726690097714</v>
      </c>
      <c r="BB161" s="99">
        <f t="shared" si="69"/>
        <v>0.11219819564209291</v>
      </c>
    </row>
    <row r="162" spans="1:115" ht="14.45">
      <c r="A162" s="121"/>
      <c r="B162" s="352"/>
      <c r="C162" s="99" t="s">
        <v>245</v>
      </c>
      <c r="D162" s="366"/>
      <c r="F162" s="99">
        <f t="shared" ref="F162:AK162" si="70">F77/F43</f>
        <v>1.8110320349107933E-2</v>
      </c>
      <c r="G162" s="99">
        <f t="shared" si="70"/>
        <v>1.7852855299512232E-2</v>
      </c>
      <c r="H162" s="99">
        <f t="shared" si="70"/>
        <v>1.8766193614821784E-2</v>
      </c>
      <c r="I162" s="99">
        <f t="shared" si="70"/>
        <v>1.8627130398264236E-2</v>
      </c>
      <c r="J162" s="99">
        <f t="shared" si="70"/>
        <v>1.9566816602896584E-2</v>
      </c>
      <c r="K162" s="99">
        <f t="shared" si="70"/>
        <v>1.9874046581856212E-2</v>
      </c>
      <c r="L162" s="99">
        <f t="shared" si="70"/>
        <v>2.0197562147364578E-2</v>
      </c>
      <c r="M162" s="99">
        <f t="shared" si="70"/>
        <v>2.0461348810903897E-2</v>
      </c>
      <c r="N162" s="99">
        <f t="shared" si="70"/>
        <v>2.0794703525423175E-2</v>
      </c>
      <c r="O162" s="99">
        <f t="shared" si="70"/>
        <v>2.0360075210172687E-2</v>
      </c>
      <c r="P162" s="99">
        <f t="shared" si="70"/>
        <v>2.0562232198980165E-2</v>
      </c>
      <c r="Q162" s="99">
        <f t="shared" si="70"/>
        <v>2.0839013560693957E-2</v>
      </c>
      <c r="R162" s="99">
        <f t="shared" si="70"/>
        <v>2.0990819773417064E-2</v>
      </c>
      <c r="S162" s="99">
        <f t="shared" si="70"/>
        <v>2.1126229456551088E-2</v>
      </c>
      <c r="T162" s="99">
        <f t="shared" si="70"/>
        <v>2.124924976389821E-2</v>
      </c>
      <c r="U162" s="99">
        <f t="shared" si="70"/>
        <v>2.133039406536608E-2</v>
      </c>
      <c r="V162" s="99">
        <f t="shared" si="70"/>
        <v>2.1378283970606159E-2</v>
      </c>
      <c r="W162" s="99">
        <f t="shared" si="70"/>
        <v>2.1520515676749515E-2</v>
      </c>
      <c r="X162" s="99">
        <f t="shared" si="70"/>
        <v>2.1637892638810777E-2</v>
      </c>
      <c r="Y162" s="99">
        <f t="shared" si="70"/>
        <v>2.1737927085196392E-2</v>
      </c>
      <c r="Z162" s="99">
        <f t="shared" si="70"/>
        <v>2.1827589832553028E-2</v>
      </c>
      <c r="AA162" s="99">
        <f t="shared" si="70"/>
        <v>2.1881577585968301E-2</v>
      </c>
      <c r="AB162" s="99">
        <f t="shared" si="70"/>
        <v>2.1960371687419374E-2</v>
      </c>
      <c r="AC162" s="99">
        <f t="shared" si="70"/>
        <v>2.2018518059984366E-2</v>
      </c>
      <c r="AD162" s="99">
        <f t="shared" si="70"/>
        <v>2.2109612466458626E-2</v>
      </c>
      <c r="AE162" s="99">
        <f t="shared" si="70"/>
        <v>2.2167215114180305E-2</v>
      </c>
      <c r="AF162" s="99">
        <f t="shared" si="70"/>
        <v>2.2216665979544355E-2</v>
      </c>
      <c r="AG162" s="99">
        <f t="shared" si="70"/>
        <v>2.226536217230873E-2</v>
      </c>
      <c r="AH162" s="99">
        <f t="shared" si="70"/>
        <v>2.2310633840715487E-2</v>
      </c>
      <c r="AI162" s="99">
        <f t="shared" si="70"/>
        <v>2.236754559318984E-2</v>
      </c>
      <c r="AJ162" s="99">
        <f t="shared" si="70"/>
        <v>2.2409067527992713E-2</v>
      </c>
      <c r="AK162" s="99">
        <f t="shared" si="70"/>
        <v>2.2446720923251621E-2</v>
      </c>
      <c r="AL162" s="99">
        <f t="shared" ref="AL162:BB162" si="71">AL77/AL43</f>
        <v>2.2482957533324514E-2</v>
      </c>
      <c r="AM162" s="99">
        <f t="shared" si="71"/>
        <v>2.2515513265027213E-2</v>
      </c>
      <c r="AN162" s="99">
        <f t="shared" si="71"/>
        <v>2.254677718717173E-2</v>
      </c>
      <c r="AO162" s="99">
        <f t="shared" si="71"/>
        <v>2.2570057633458089E-2</v>
      </c>
      <c r="AP162" s="99">
        <f t="shared" si="71"/>
        <v>2.2590154851255741E-2</v>
      </c>
      <c r="AQ162" s="99">
        <f t="shared" si="71"/>
        <v>2.2606948165483209E-2</v>
      </c>
      <c r="AR162" s="99">
        <f t="shared" si="71"/>
        <v>2.2619837591457002E-2</v>
      </c>
      <c r="AS162" s="99">
        <f t="shared" si="71"/>
        <v>2.2628315267977196E-2</v>
      </c>
      <c r="AT162" s="99">
        <f t="shared" si="71"/>
        <v>2.2632770871498651E-2</v>
      </c>
      <c r="AU162" s="99">
        <f t="shared" si="71"/>
        <v>2.2633370410997979E-2</v>
      </c>
      <c r="AV162" s="99">
        <f t="shared" si="71"/>
        <v>2.2630145923775592E-2</v>
      </c>
      <c r="AW162" s="99">
        <f t="shared" si="71"/>
        <v>2.2622811397581186E-2</v>
      </c>
      <c r="AX162" s="99">
        <f t="shared" si="71"/>
        <v>2.2611356396471188E-2</v>
      </c>
      <c r="AY162" s="99">
        <f t="shared" si="71"/>
        <v>2.2595665382846547E-2</v>
      </c>
      <c r="AZ162" s="99">
        <f t="shared" si="71"/>
        <v>2.2575967072559384E-2</v>
      </c>
      <c r="BA162" s="99">
        <f t="shared" si="71"/>
        <v>2.2552229530603839E-2</v>
      </c>
      <c r="BB162" s="99">
        <f t="shared" si="71"/>
        <v>2.2524419815985193E-2</v>
      </c>
    </row>
    <row r="163" spans="1:115" ht="14.45">
      <c r="A163" s="121"/>
      <c r="B163" s="352"/>
      <c r="C163" s="99" t="s">
        <v>246</v>
      </c>
      <c r="D163" s="366"/>
      <c r="F163" s="99">
        <f t="shared" ref="F163:AK163" si="72">F78/F44</f>
        <v>3.722591245373609E-2</v>
      </c>
      <c r="G163" s="99">
        <f t="shared" si="72"/>
        <v>3.7397544458200739E-2</v>
      </c>
      <c r="H163" s="99">
        <f t="shared" si="72"/>
        <v>4.0046747057923431E-2</v>
      </c>
      <c r="I163" s="99">
        <f t="shared" si="72"/>
        <v>4.0479778658987747E-2</v>
      </c>
      <c r="J163" s="99">
        <f t="shared" si="72"/>
        <v>4.3287710720174587E-2</v>
      </c>
      <c r="K163" s="99">
        <f t="shared" si="72"/>
        <v>4.474448702006855E-2</v>
      </c>
      <c r="L163" s="99">
        <f t="shared" si="72"/>
        <v>4.6261804395182717E-2</v>
      </c>
      <c r="M163" s="99">
        <f t="shared" si="72"/>
        <v>4.7664459844075177E-2</v>
      </c>
      <c r="N163" s="99">
        <f t="shared" si="72"/>
        <v>4.9251667570386862E-2</v>
      </c>
      <c r="O163" s="99">
        <f t="shared" si="72"/>
        <v>4.9015191370509192E-2</v>
      </c>
      <c r="P163" s="99">
        <f t="shared" si="72"/>
        <v>5.030187286223993E-2</v>
      </c>
      <c r="Q163" s="99">
        <f t="shared" si="72"/>
        <v>5.1788937610794304E-2</v>
      </c>
      <c r="R163" s="99">
        <f t="shared" si="72"/>
        <v>5.2981262876824732E-2</v>
      </c>
      <c r="S163" s="99">
        <f t="shared" si="72"/>
        <v>5.4142540727570243E-2</v>
      </c>
      <c r="T163" s="99">
        <f t="shared" si="72"/>
        <v>5.5281273485928963E-2</v>
      </c>
      <c r="U163" s="99">
        <f t="shared" si="72"/>
        <v>5.6318154940239888E-2</v>
      </c>
      <c r="V163" s="99">
        <f t="shared" si="72"/>
        <v>5.7271410306886456E-2</v>
      </c>
      <c r="W163" s="99">
        <f t="shared" si="72"/>
        <v>5.8483931021596949E-2</v>
      </c>
      <c r="X163" s="99">
        <f t="shared" si="72"/>
        <v>5.9638109091000188E-2</v>
      </c>
      <c r="Y163" s="99">
        <f t="shared" si="72"/>
        <v>6.0752048979210924E-2</v>
      </c>
      <c r="Z163" s="99">
        <f t="shared" si="72"/>
        <v>6.1843484460051515E-2</v>
      </c>
      <c r="AA163" s="99">
        <f t="shared" si="72"/>
        <v>6.2838543002915956E-2</v>
      </c>
      <c r="AB163" s="99">
        <f t="shared" si="72"/>
        <v>6.3909113807320103E-2</v>
      </c>
      <c r="AC163" s="99">
        <f t="shared" si="72"/>
        <v>6.4924023906722722E-2</v>
      </c>
      <c r="AD163" s="99">
        <f t="shared" si="72"/>
        <v>6.6040978278025381E-2</v>
      </c>
      <c r="AE163" s="99">
        <f t="shared" si="72"/>
        <v>6.7062759327040797E-2</v>
      </c>
      <c r="AF163" s="99">
        <f t="shared" si="72"/>
        <v>6.8063142030296134E-2</v>
      </c>
      <c r="AG163" s="99">
        <f t="shared" si="72"/>
        <v>6.9064130344492936E-2</v>
      </c>
      <c r="AH163" s="99">
        <f t="shared" si="72"/>
        <v>7.0057249827217824E-2</v>
      </c>
      <c r="AI163" s="99">
        <f t="shared" si="72"/>
        <v>7.1089983270573615E-2</v>
      </c>
      <c r="AJ163" s="99">
        <f t="shared" si="72"/>
        <v>7.2076719589213176E-2</v>
      </c>
      <c r="AK163" s="99">
        <f t="shared" si="72"/>
        <v>7.3053190436009607E-2</v>
      </c>
      <c r="AL163" s="99">
        <f t="shared" ref="AL163:BB163" si="73">AL78/AL44</f>
        <v>7.402702317482375E-2</v>
      </c>
      <c r="AM163" s="99">
        <f t="shared" si="73"/>
        <v>7.4990512345962324E-2</v>
      </c>
      <c r="AN163" s="99">
        <f t="shared" si="73"/>
        <v>7.5951283410022455E-2</v>
      </c>
      <c r="AO163" s="99">
        <f t="shared" si="73"/>
        <v>7.6886391258574799E-2</v>
      </c>
      <c r="AP163" s="99">
        <f t="shared" si="73"/>
        <v>7.7811459829248683E-2</v>
      </c>
      <c r="AQ163" s="99">
        <f t="shared" si="73"/>
        <v>7.8725705761580528E-2</v>
      </c>
      <c r="AR163" s="99">
        <f t="shared" si="73"/>
        <v>7.9626640867861934E-2</v>
      </c>
      <c r="AS163" s="99">
        <f t="shared" si="73"/>
        <v>8.0512014738317372E-2</v>
      </c>
      <c r="AT163" s="99">
        <f t="shared" si="73"/>
        <v>8.1382728461076081E-2</v>
      </c>
      <c r="AU163" s="99">
        <f t="shared" si="73"/>
        <v>8.2238930218498069E-2</v>
      </c>
      <c r="AV163" s="99">
        <f t="shared" si="73"/>
        <v>8.3080302276133014E-2</v>
      </c>
      <c r="AW163" s="99">
        <f t="shared" si="73"/>
        <v>8.3905352969136066E-2</v>
      </c>
      <c r="AX163" s="99">
        <f t="shared" si="73"/>
        <v>8.471358088086102E-2</v>
      </c>
      <c r="AY163" s="99">
        <f t="shared" si="73"/>
        <v>8.5504086215129324E-2</v>
      </c>
      <c r="AZ163" s="99">
        <f t="shared" si="73"/>
        <v>8.627726833957608E-2</v>
      </c>
      <c r="BA163" s="99">
        <f t="shared" si="73"/>
        <v>8.7032555976213483E-2</v>
      </c>
      <c r="BB163" s="99">
        <f t="shared" si="73"/>
        <v>8.7769370014481582E-2</v>
      </c>
    </row>
    <row r="164" spans="1:115" ht="14.45">
      <c r="A164" s="121"/>
      <c r="B164" s="352"/>
      <c r="C164" s="99" t="s">
        <v>247</v>
      </c>
      <c r="D164" s="366"/>
      <c r="F164" s="99">
        <f t="shared" ref="F164:AK164" si="74">F79/F45</f>
        <v>7.0709638176737116E-2</v>
      </c>
      <c r="G164" s="99">
        <f t="shared" si="74"/>
        <v>7.035937627974144E-2</v>
      </c>
      <c r="H164" s="99">
        <f t="shared" si="74"/>
        <v>7.4646708996219419E-2</v>
      </c>
      <c r="I164" s="99">
        <f t="shared" si="74"/>
        <v>7.4775577226006987E-2</v>
      </c>
      <c r="J164" s="99">
        <f t="shared" si="74"/>
        <v>7.926350885144598E-2</v>
      </c>
      <c r="K164" s="99">
        <f t="shared" si="74"/>
        <v>8.1234299026630041E-2</v>
      </c>
      <c r="L164" s="99">
        <f t="shared" si="74"/>
        <v>8.3293968746403435E-2</v>
      </c>
      <c r="M164" s="99">
        <f t="shared" si="74"/>
        <v>8.5128014330576457E-2</v>
      </c>
      <c r="N164" s="99">
        <f t="shared" si="74"/>
        <v>8.7272514970077056E-2</v>
      </c>
      <c r="O164" s="99">
        <f t="shared" si="74"/>
        <v>8.6189468580212453E-2</v>
      </c>
      <c r="P164" s="99">
        <f t="shared" si="74"/>
        <v>8.7792893853284745E-2</v>
      </c>
      <c r="Q164" s="99">
        <f t="shared" si="74"/>
        <v>8.9731597757525608E-2</v>
      </c>
      <c r="R164" s="99">
        <f t="shared" si="74"/>
        <v>9.1146976237880539E-2</v>
      </c>
      <c r="S164" s="99">
        <f t="shared" si="74"/>
        <v>9.2500818333098853E-2</v>
      </c>
      <c r="T164" s="99">
        <f t="shared" si="74"/>
        <v>9.3809017710747733E-2</v>
      </c>
      <c r="U164" s="99">
        <f t="shared" si="74"/>
        <v>9.4938974780413535E-2</v>
      </c>
      <c r="V164" s="99">
        <f t="shared" si="74"/>
        <v>9.5924822089549527E-2</v>
      </c>
      <c r="W164" s="99">
        <f t="shared" si="74"/>
        <v>9.7340083942029851E-2</v>
      </c>
      <c r="X164" s="99">
        <f t="shared" si="74"/>
        <v>9.8651524590094894E-2</v>
      </c>
      <c r="Y164" s="99">
        <f t="shared" si="74"/>
        <v>9.9890963369165295E-2</v>
      </c>
      <c r="Z164" s="99">
        <f t="shared" si="74"/>
        <v>0.10108879934303686</v>
      </c>
      <c r="AA164" s="99">
        <f t="shared" si="74"/>
        <v>0.10212580824023018</v>
      </c>
      <c r="AB164" s="99">
        <f t="shared" si="74"/>
        <v>0.10328258816231926</v>
      </c>
      <c r="AC164" s="99">
        <f t="shared" si="74"/>
        <v>0.10434639753571187</v>
      </c>
      <c r="AD164" s="99">
        <f t="shared" si="74"/>
        <v>0.10557092168117775</v>
      </c>
      <c r="AE164" s="99">
        <f t="shared" si="74"/>
        <v>0.10664007384654826</v>
      </c>
      <c r="AF164" s="99">
        <f t="shared" si="74"/>
        <v>0.1076730598890526</v>
      </c>
      <c r="AG164" s="99">
        <f t="shared" si="74"/>
        <v>0.10870511507438138</v>
      </c>
      <c r="AH164" s="99">
        <f t="shared" si="74"/>
        <v>0.10972302421550015</v>
      </c>
      <c r="AI164" s="99">
        <f t="shared" si="74"/>
        <v>0.1108010415739772</v>
      </c>
      <c r="AJ164" s="99">
        <f t="shared" si="74"/>
        <v>0.11180554807169692</v>
      </c>
      <c r="AK164" s="99">
        <f t="shared" si="74"/>
        <v>0.11279278808624006</v>
      </c>
      <c r="AL164" s="99">
        <f t="shared" ref="AL164:BB164" si="75">AL79/AL45</f>
        <v>0.11377475259243811</v>
      </c>
      <c r="AM164" s="99">
        <f t="shared" si="75"/>
        <v>0.11473974984123352</v>
      </c>
      <c r="AN164" s="99">
        <f t="shared" si="75"/>
        <v>0.1156996446973175</v>
      </c>
      <c r="AO164" s="99">
        <f t="shared" si="75"/>
        <v>0.11661972153178932</v>
      </c>
      <c r="AP164" s="99">
        <f t="shared" si="75"/>
        <v>0.11752410252814778</v>
      </c>
      <c r="AQ164" s="99">
        <f t="shared" si="75"/>
        <v>0.11841181625061252</v>
      </c>
      <c r="AR164" s="99">
        <f t="shared" si="75"/>
        <v>0.11927934735270793</v>
      </c>
      <c r="AS164" s="99">
        <f t="shared" si="75"/>
        <v>0.12012358542166267</v>
      </c>
      <c r="AT164" s="99">
        <f t="shared" si="75"/>
        <v>0.12094614545662562</v>
      </c>
      <c r="AU164" s="99">
        <f t="shared" si="75"/>
        <v>0.12174749520563923</v>
      </c>
      <c r="AV164" s="99">
        <f t="shared" si="75"/>
        <v>0.12252740127425112</v>
      </c>
      <c r="AW164" s="99">
        <f t="shared" si="75"/>
        <v>0.12328390235086911</v>
      </c>
      <c r="AX164" s="99">
        <f t="shared" si="75"/>
        <v>0.12401650913936356</v>
      </c>
      <c r="AY164" s="99">
        <f t="shared" si="75"/>
        <v>0.12472415157908887</v>
      </c>
      <c r="AZ164" s="99">
        <f t="shared" si="75"/>
        <v>0.12540765653623959</v>
      </c>
      <c r="BA164" s="99">
        <f t="shared" si="75"/>
        <v>0.12606642678443039</v>
      </c>
      <c r="BB164" s="99">
        <f t="shared" si="75"/>
        <v>0.12669985578207749</v>
      </c>
    </row>
    <row r="165" spans="1:115" ht="14.45">
      <c r="A165" s="121"/>
      <c r="B165" s="352"/>
      <c r="C165" s="99" t="s">
        <v>248</v>
      </c>
      <c r="D165" s="366"/>
      <c r="F165" s="99">
        <f t="shared" ref="F165:AK165" si="76">F80/F46</f>
        <v>1.3596479228701424E-2</v>
      </c>
      <c r="G165" s="99">
        <f t="shared" si="76"/>
        <v>1.3529128741131342E-2</v>
      </c>
      <c r="H165" s="99">
        <f t="shared" si="76"/>
        <v>1.4353523148021444E-2</v>
      </c>
      <c r="I165" s="99">
        <f t="shared" si="76"/>
        <v>1.4378302714919619E-2</v>
      </c>
      <c r="J165" s="99">
        <f t="shared" si="76"/>
        <v>1.5241269499908609E-2</v>
      </c>
      <c r="K165" s="99">
        <f t="shared" si="76"/>
        <v>1.5620225019579678E-2</v>
      </c>
      <c r="L165" s="99">
        <f t="shared" si="76"/>
        <v>1.6016270838579465E-2</v>
      </c>
      <c r="M165" s="99">
        <f t="shared" si="76"/>
        <v>1.6368932276718519E-2</v>
      </c>
      <c r="N165" s="99">
        <f t="shared" si="76"/>
        <v>1.6781289900837992E-2</v>
      </c>
      <c r="O165" s="99">
        <f t="shared" si="76"/>
        <v>1.6573035154763525E-2</v>
      </c>
      <c r="P165" s="99">
        <f t="shared" si="76"/>
        <v>1.6881351517033846E-2</v>
      </c>
      <c r="Q165" s="99">
        <f t="shared" si="76"/>
        <v>1.7254137293404647E-2</v>
      </c>
      <c r="R165" s="99">
        <f t="shared" si="76"/>
        <v>1.7526294874819451E-2</v>
      </c>
      <c r="S165" s="99">
        <f t="shared" si="76"/>
        <v>1.7786619865884579E-2</v>
      </c>
      <c r="T165" s="99">
        <f t="shared" si="76"/>
        <v>1.8038168397652557E-2</v>
      </c>
      <c r="U165" s="99">
        <f t="shared" si="76"/>
        <v>1.8255443414512844E-2</v>
      </c>
      <c r="V165" s="99">
        <f t="shared" si="76"/>
        <v>1.8445008130256908E-2</v>
      </c>
      <c r="W165" s="99">
        <f t="shared" si="76"/>
        <v>1.8717143285754745E-2</v>
      </c>
      <c r="X165" s="99">
        <f t="shared" si="76"/>
        <v>1.8969315068709181E-2</v>
      </c>
      <c r="Y165" s="99">
        <f t="shared" si="76"/>
        <v>1.9207641894434926E-2</v>
      </c>
      <c r="Z165" s="99">
        <f t="shared" si="76"/>
        <v>1.9437969079781698E-2</v>
      </c>
      <c r="AA165" s="99">
        <f t="shared" si="76"/>
        <v>1.9637371456801726E-2</v>
      </c>
      <c r="AB165" s="99">
        <f t="shared" si="76"/>
        <v>1.9859804134841331E-2</v>
      </c>
      <c r="AC165" s="99">
        <f t="shared" si="76"/>
        <v>2.0064359870404253E-2</v>
      </c>
      <c r="AD165" s="99">
        <f t="shared" si="76"/>
        <v>2.0299818819681518E-2</v>
      </c>
      <c r="AE165" s="99">
        <f t="shared" si="76"/>
        <v>2.0505401899776583E-2</v>
      </c>
      <c r="AF165" s="99">
        <f t="shared" si="76"/>
        <v>2.0704030737833199E-2</v>
      </c>
      <c r="AG165" s="99">
        <f t="shared" si="76"/>
        <v>2.0902480585011349E-2</v>
      </c>
      <c r="AH165" s="99">
        <f t="shared" si="76"/>
        <v>2.1098210344783763E-2</v>
      </c>
      <c r="AI165" s="99">
        <f t="shared" si="76"/>
        <v>2.1305498078120443E-2</v>
      </c>
      <c r="AJ165" s="99">
        <f t="shared" si="76"/>
        <v>2.1498650696115808E-2</v>
      </c>
      <c r="AK165" s="99">
        <f t="shared" si="76"/>
        <v>2.1688483209724895E-2</v>
      </c>
      <c r="AL165" s="99">
        <f t="shared" ref="AL165:BB165" si="77">AL80/AL46</f>
        <v>2.1877301316507908E-2</v>
      </c>
      <c r="AM165" s="99">
        <f t="shared" si="77"/>
        <v>2.2062856855856114E-2</v>
      </c>
      <c r="AN165" s="99">
        <f t="shared" si="77"/>
        <v>2.224743127610505E-2</v>
      </c>
      <c r="AO165" s="99">
        <f t="shared" si="77"/>
        <v>2.2424349245016694E-2</v>
      </c>
      <c r="AP165" s="99">
        <f t="shared" si="77"/>
        <v>2.2598249122726226E-2</v>
      </c>
      <c r="AQ165" s="99">
        <f t="shared" si="77"/>
        <v>2.2768944115654305E-2</v>
      </c>
      <c r="AR165" s="99">
        <f t="shared" si="77"/>
        <v>2.2935758271603036E-2</v>
      </c>
      <c r="AS165" s="99">
        <f t="shared" si="77"/>
        <v>2.309809350148968E-2</v>
      </c>
      <c r="AT165" s="99">
        <f t="shared" si="77"/>
        <v>2.325626034717174E-2</v>
      </c>
      <c r="AU165" s="99">
        <f t="shared" si="77"/>
        <v>2.3410348750087268E-2</v>
      </c>
      <c r="AV165" s="99">
        <f t="shared" si="77"/>
        <v>2.3560313831731659E-2</v>
      </c>
      <c r="AW165" s="99">
        <f t="shared" si="77"/>
        <v>2.3705778459184808E-2</v>
      </c>
      <c r="AX165" s="99">
        <f t="shared" si="77"/>
        <v>2.3846648547611423E-2</v>
      </c>
      <c r="AY165" s="99">
        <f t="shared" si="77"/>
        <v>2.3982718339243293E-2</v>
      </c>
      <c r="AZ165" s="99">
        <f t="shared" si="77"/>
        <v>2.4114146828940624E-2</v>
      </c>
      <c r="BA165" s="99">
        <f t="shared" si="77"/>
        <v>2.4240819178382226E-2</v>
      </c>
      <c r="BB165" s="99">
        <f t="shared" si="77"/>
        <v>2.4362618758063857E-2</v>
      </c>
    </row>
    <row r="166" spans="1:115" ht="14.45">
      <c r="A166" s="121"/>
      <c r="B166" s="352"/>
      <c r="C166" s="99" t="s">
        <v>249</v>
      </c>
      <c r="D166" s="366"/>
      <c r="F166" s="99">
        <f t="shared" ref="F166:AK166" si="78">F81/F47</f>
        <v>7.0195496239609436E-3</v>
      </c>
      <c r="G166" s="99">
        <f t="shared" si="78"/>
        <v>6.9847781157091459E-3</v>
      </c>
      <c r="H166" s="99">
        <f t="shared" si="78"/>
        <v>7.4103939940216093E-3</v>
      </c>
      <c r="I166" s="99">
        <f t="shared" si="78"/>
        <v>7.4231871146947055E-3</v>
      </c>
      <c r="J166" s="99">
        <f t="shared" si="78"/>
        <v>7.8687170249874296E-3</v>
      </c>
      <c r="K166" s="99">
        <f t="shared" si="78"/>
        <v>8.0643630470833283E-3</v>
      </c>
      <c r="L166" s="99">
        <f t="shared" si="78"/>
        <v>8.2688323977930852E-3</v>
      </c>
      <c r="M166" s="99">
        <f t="shared" si="78"/>
        <v>8.4509033901312182E-3</v>
      </c>
      <c r="N166" s="99">
        <f t="shared" si="78"/>
        <v>8.6637941507933629E-3</v>
      </c>
      <c r="O166" s="99">
        <f t="shared" si="78"/>
        <v>8.5562770134590717E-3</v>
      </c>
      <c r="P166" s="99">
        <f t="shared" si="78"/>
        <v>8.7154536626806653E-3</v>
      </c>
      <c r="Q166" s="99">
        <f t="shared" si="78"/>
        <v>8.9079143881615457E-3</v>
      </c>
      <c r="R166" s="99">
        <f t="shared" si="78"/>
        <v>9.0484230901676944E-3</v>
      </c>
      <c r="S166" s="99">
        <f t="shared" si="78"/>
        <v>9.1828228978238866E-3</v>
      </c>
      <c r="T166" s="99">
        <f t="shared" si="78"/>
        <v>9.312691621327869E-3</v>
      </c>
      <c r="U166" s="99">
        <f t="shared" si="78"/>
        <v>9.4248657170803996E-3</v>
      </c>
      <c r="V166" s="99">
        <f t="shared" si="78"/>
        <v>9.522733621464689E-3</v>
      </c>
      <c r="W166" s="99">
        <f t="shared" si="78"/>
        <v>9.6632307454855085E-3</v>
      </c>
      <c r="X166" s="99">
        <f t="shared" si="78"/>
        <v>9.793421239247653E-3</v>
      </c>
      <c r="Y166" s="99">
        <f t="shared" si="78"/>
        <v>9.9164638999072949E-3</v>
      </c>
      <c r="Z166" s="99">
        <f t="shared" si="78"/>
        <v>1.0035376530162038E-2</v>
      </c>
      <c r="AA166" s="99">
        <f t="shared" si="78"/>
        <v>1.0138323392881699E-2</v>
      </c>
      <c r="AB166" s="99">
        <f t="shared" si="78"/>
        <v>1.0253160270519372E-2</v>
      </c>
      <c r="AC166" s="99">
        <f t="shared" si="78"/>
        <v>1.0358767693771908E-2</v>
      </c>
      <c r="AD166" s="99">
        <f t="shared" si="78"/>
        <v>1.0480329735757634E-2</v>
      </c>
      <c r="AE166" s="99">
        <f t="shared" si="78"/>
        <v>1.0586467553372041E-2</v>
      </c>
      <c r="AF166" s="99">
        <f t="shared" si="78"/>
        <v>1.0689015055709624E-2</v>
      </c>
      <c r="AG166" s="99">
        <f t="shared" si="78"/>
        <v>1.0791470149171901E-2</v>
      </c>
      <c r="AH166" s="99">
        <f t="shared" si="78"/>
        <v>1.0892520924045157E-2</v>
      </c>
      <c r="AI166" s="99">
        <f t="shared" si="78"/>
        <v>1.0999538814935881E-2</v>
      </c>
      <c r="AJ166" s="99">
        <f t="shared" si="78"/>
        <v>1.1099259070761695E-2</v>
      </c>
      <c r="AK166" s="99">
        <f t="shared" si="78"/>
        <v>1.1197265233026651E-2</v>
      </c>
      <c r="AL166" s="99">
        <f t="shared" ref="AL166:BB166" si="79">AL81/AL47</f>
        <v>1.1294747680369919E-2</v>
      </c>
      <c r="AM166" s="99">
        <f t="shared" si="79"/>
        <v>1.1390545739157522E-2</v>
      </c>
      <c r="AN166" s="99">
        <f t="shared" si="79"/>
        <v>1.1485837268711451E-2</v>
      </c>
      <c r="AO166" s="99">
        <f t="shared" si="79"/>
        <v>1.1577175948472324E-2</v>
      </c>
      <c r="AP166" s="99">
        <f t="shared" si="79"/>
        <v>1.1666956457135624E-2</v>
      </c>
      <c r="AQ166" s="99">
        <f t="shared" si="79"/>
        <v>1.1755082357470982E-2</v>
      </c>
      <c r="AR166" s="99">
        <f t="shared" si="79"/>
        <v>1.18412046708997E-2</v>
      </c>
      <c r="AS166" s="99">
        <f t="shared" si="79"/>
        <v>1.1925014617779254E-2</v>
      </c>
      <c r="AT166" s="99">
        <f t="shared" si="79"/>
        <v>1.2006672523730879E-2</v>
      </c>
      <c r="AU166" s="99">
        <f t="shared" si="79"/>
        <v>1.2086224823451171E-2</v>
      </c>
      <c r="AV166" s="99">
        <f t="shared" si="79"/>
        <v>1.216364834720003E-2</v>
      </c>
      <c r="AW166" s="99">
        <f t="shared" si="79"/>
        <v>1.2238748389921599E-2</v>
      </c>
      <c r="AX166" s="99">
        <f t="shared" si="79"/>
        <v>1.2311476377778557E-2</v>
      </c>
      <c r="AY166" s="99">
        <f t="shared" si="79"/>
        <v>1.2381726082765832E-2</v>
      </c>
      <c r="AZ166" s="99">
        <f t="shared" si="79"/>
        <v>1.2449579590274245E-2</v>
      </c>
      <c r="BA166" s="99">
        <f t="shared" si="79"/>
        <v>1.2514977611918851E-2</v>
      </c>
      <c r="BB166" s="99">
        <f t="shared" si="79"/>
        <v>1.2577859934568085E-2</v>
      </c>
    </row>
    <row r="167" spans="1:115" ht="14.45">
      <c r="A167" s="121"/>
      <c r="B167" s="352"/>
      <c r="C167" s="99" t="s">
        <v>250</v>
      </c>
      <c r="D167" s="366"/>
      <c r="F167" s="99">
        <f t="shared" ref="F167:AK167" si="80">F82/F48</f>
        <v>0.3430445735446005</v>
      </c>
      <c r="G167" s="99">
        <f t="shared" si="80"/>
        <v>0.34134529398127589</v>
      </c>
      <c r="H167" s="99">
        <f t="shared" si="80"/>
        <v>0.3621450924428648</v>
      </c>
      <c r="I167" s="99">
        <f t="shared" si="80"/>
        <v>0.36277029076194584</v>
      </c>
      <c r="J167" s="99">
        <f t="shared" si="80"/>
        <v>0.38454328564982732</v>
      </c>
      <c r="K167" s="99">
        <f t="shared" si="80"/>
        <v>0.39410448399031495</v>
      </c>
      <c r="L167" s="99">
        <f t="shared" si="80"/>
        <v>0.40409687737375105</v>
      </c>
      <c r="M167" s="99">
        <f t="shared" si="80"/>
        <v>0.41299466558914844</v>
      </c>
      <c r="N167" s="99">
        <f t="shared" si="80"/>
        <v>0.42339861229730236</v>
      </c>
      <c r="O167" s="99">
        <f t="shared" si="80"/>
        <v>0.43320746537353161</v>
      </c>
      <c r="P167" s="99">
        <f t="shared" si="80"/>
        <v>0.44357600061669411</v>
      </c>
      <c r="Q167" s="99">
        <f t="shared" si="80"/>
        <v>0.4550804939980988</v>
      </c>
      <c r="R167" s="99">
        <f t="shared" si="80"/>
        <v>0.46647737207580292</v>
      </c>
      <c r="S167" s="99">
        <f t="shared" si="80"/>
        <v>0.47829301396634272</v>
      </c>
      <c r="T167" s="99">
        <f t="shared" si="80"/>
        <v>0.48889944519485329</v>
      </c>
      <c r="U167" s="99">
        <f t="shared" si="80"/>
        <v>0.49950644697297125</v>
      </c>
      <c r="V167" s="99">
        <f t="shared" si="80"/>
        <v>0.51108274054617819</v>
      </c>
      <c r="W167" s="99">
        <f t="shared" si="80"/>
        <v>0.52263060265195793</v>
      </c>
      <c r="X167" s="99">
        <f t="shared" si="80"/>
        <v>0.53530794903306034</v>
      </c>
      <c r="Y167" s="99">
        <f t="shared" si="80"/>
        <v>0.54720440135342197</v>
      </c>
      <c r="Z167" s="99">
        <f t="shared" si="80"/>
        <v>0.55955655226982859</v>
      </c>
      <c r="AA167" s="99">
        <f t="shared" si="80"/>
        <v>0.57140387706372997</v>
      </c>
      <c r="AB167" s="99">
        <f t="shared" si="80"/>
        <v>0.58343829693877491</v>
      </c>
      <c r="AC167" s="99">
        <f t="shared" si="80"/>
        <v>0.59498165452700447</v>
      </c>
      <c r="AD167" s="99">
        <f t="shared" si="80"/>
        <v>0.60752554244315948</v>
      </c>
      <c r="AE167" s="99">
        <f t="shared" si="80"/>
        <v>0.61953033922127665</v>
      </c>
      <c r="AF167" s="99">
        <f t="shared" si="80"/>
        <v>0.63232153778175992</v>
      </c>
      <c r="AG167" s="99">
        <f t="shared" si="80"/>
        <v>0.64465987190596252</v>
      </c>
      <c r="AH167" s="99">
        <f t="shared" si="80"/>
        <v>0.65707046289251925</v>
      </c>
      <c r="AI167" s="99">
        <f t="shared" si="80"/>
        <v>0.66352611219498003</v>
      </c>
      <c r="AJ167" s="99">
        <f t="shared" si="80"/>
        <v>0.66954154563891166</v>
      </c>
      <c r="AK167" s="99">
        <f t="shared" si="80"/>
        <v>0.67545357967169461</v>
      </c>
      <c r="AL167" s="99">
        <f t="shared" ref="AL167:BB167" si="81">AL82/AL48</f>
        <v>0.68133402160486911</v>
      </c>
      <c r="AM167" s="99">
        <f t="shared" si="81"/>
        <v>0.68711285602444072</v>
      </c>
      <c r="AN167" s="99">
        <f t="shared" si="81"/>
        <v>0.69286113503811875</v>
      </c>
      <c r="AO167" s="99">
        <f t="shared" si="81"/>
        <v>0.69837096595870762</v>
      </c>
      <c r="AP167" s="99">
        <f t="shared" si="81"/>
        <v>0.70378680319211584</v>
      </c>
      <c r="AQ167" s="99">
        <f t="shared" si="81"/>
        <v>0.70910282934712154</v>
      </c>
      <c r="AR167" s="99">
        <f t="shared" si="81"/>
        <v>0.71429799295934515</v>
      </c>
      <c r="AS167" s="99">
        <f t="shared" si="81"/>
        <v>0.71935366748823948</v>
      </c>
      <c r="AT167" s="99">
        <f t="shared" si="81"/>
        <v>0.72427952426984332</v>
      </c>
      <c r="AU167" s="99">
        <f t="shared" si="81"/>
        <v>0.72907836438829499</v>
      </c>
      <c r="AV167" s="99">
        <f t="shared" si="81"/>
        <v>0.73374879017339767</v>
      </c>
      <c r="AW167" s="99">
        <f t="shared" si="81"/>
        <v>0.73827905641556568</v>
      </c>
      <c r="AX167" s="99">
        <f t="shared" si="81"/>
        <v>0.74266623299109291</v>
      </c>
      <c r="AY167" s="99">
        <f t="shared" si="81"/>
        <v>0.74690391189902638</v>
      </c>
      <c r="AZ167" s="99">
        <f t="shared" si="81"/>
        <v>0.75099704478335405</v>
      </c>
      <c r="BA167" s="99">
        <f t="shared" si="81"/>
        <v>0.75494205518580526</v>
      </c>
      <c r="BB167" s="99">
        <f t="shared" si="81"/>
        <v>0.75873531086454138</v>
      </c>
    </row>
    <row r="168" spans="1:115" ht="14.45">
      <c r="A168" s="121"/>
      <c r="B168" s="121"/>
      <c r="C168" s="103" t="s">
        <v>65</v>
      </c>
      <c r="D168" s="169"/>
      <c r="E168" s="103"/>
      <c r="F168" s="103">
        <f>SUM(F153:F167)</f>
        <v>2.1765779222332204</v>
      </c>
      <c r="G168" s="103">
        <f t="shared" ref="G168:BB168" si="82">SUM(G153:G167)</f>
        <v>2.1628710981448305</v>
      </c>
      <c r="H168" s="103">
        <f t="shared" si="82"/>
        <v>2.2916220865660808</v>
      </c>
      <c r="I168" s="103">
        <f t="shared" si="82"/>
        <v>2.2925885805011612</v>
      </c>
      <c r="J168" s="103">
        <f t="shared" si="82"/>
        <v>2.4237450004224801</v>
      </c>
      <c r="K168" s="103">
        <f t="shared" si="82"/>
        <v>2.4862934532133378</v>
      </c>
      <c r="L168" s="103">
        <f t="shared" si="82"/>
        <v>2.5519772052996141</v>
      </c>
      <c r="M168" s="103">
        <f t="shared" si="82"/>
        <v>2.6128745634372206</v>
      </c>
      <c r="N168" s="103">
        <f t="shared" si="82"/>
        <v>2.6826062945372509</v>
      </c>
      <c r="O168" s="103">
        <f t="shared" si="82"/>
        <v>2.685321070897229</v>
      </c>
      <c r="P168" s="103">
        <f t="shared" si="82"/>
        <v>2.7451231418146831</v>
      </c>
      <c r="Q168" s="103">
        <f t="shared" si="82"/>
        <v>2.8140628073569438</v>
      </c>
      <c r="R168" s="103">
        <f t="shared" si="82"/>
        <v>2.8726973553866326</v>
      </c>
      <c r="S168" s="103">
        <f t="shared" si="82"/>
        <v>2.9312727553663898</v>
      </c>
      <c r="T168" s="103">
        <f t="shared" si="82"/>
        <v>2.9884946932825196</v>
      </c>
      <c r="U168" s="103">
        <f t="shared" si="82"/>
        <v>3.024353957908108</v>
      </c>
      <c r="V168" s="103">
        <f t="shared" si="82"/>
        <v>3.0580391973036787</v>
      </c>
      <c r="W168" s="103">
        <f t="shared" si="82"/>
        <v>3.1010677098401751</v>
      </c>
      <c r="X168" s="103">
        <f t="shared" si="82"/>
        <v>3.1429621691826517</v>
      </c>
      <c r="Y168" s="103">
        <f t="shared" si="82"/>
        <v>3.1825060487819874</v>
      </c>
      <c r="Z168" s="103">
        <f t="shared" si="82"/>
        <v>3.2215990539790438</v>
      </c>
      <c r="AA168" s="103">
        <f t="shared" si="82"/>
        <v>3.2566776656786827</v>
      </c>
      <c r="AB168" s="103">
        <f t="shared" si="82"/>
        <v>3.2945589919410332</v>
      </c>
      <c r="AC168" s="103">
        <f t="shared" si="82"/>
        <v>3.3299204810793115</v>
      </c>
      <c r="AD168" s="103">
        <f t="shared" si="82"/>
        <v>3.3697926497950852</v>
      </c>
      <c r="AE168" s="103">
        <f t="shared" si="82"/>
        <v>3.4057341088574469</v>
      </c>
      <c r="AF168" s="103">
        <f t="shared" si="82"/>
        <v>3.4416728979747315</v>
      </c>
      <c r="AG168" s="103">
        <f t="shared" si="82"/>
        <v>3.4771391247435304</v>
      </c>
      <c r="AH168" s="103">
        <f t="shared" si="82"/>
        <v>3.5123692351753144</v>
      </c>
      <c r="AI168" s="103">
        <f t="shared" si="82"/>
        <v>3.5429579854101414</v>
      </c>
      <c r="AJ168" s="103">
        <f t="shared" si="82"/>
        <v>3.5715013376538152</v>
      </c>
      <c r="AK168" s="103">
        <f t="shared" si="82"/>
        <v>3.5995645445642004</v>
      </c>
      <c r="AL168" s="103">
        <f t="shared" si="82"/>
        <v>3.6274813139900992</v>
      </c>
      <c r="AM168" s="103">
        <f t="shared" si="82"/>
        <v>3.6549261235600388</v>
      </c>
      <c r="AN168" s="103">
        <f t="shared" si="82"/>
        <v>3.6822292129020981</v>
      </c>
      <c r="AO168" s="103">
        <f t="shared" si="82"/>
        <v>3.7084239926525813</v>
      </c>
      <c r="AP168" s="103">
        <f t="shared" si="82"/>
        <v>3.7341819292790657</v>
      </c>
      <c r="AQ168" s="103">
        <f t="shared" si="82"/>
        <v>3.7594759003164899</v>
      </c>
      <c r="AR168" s="103">
        <f t="shared" si="82"/>
        <v>3.7842079406426397</v>
      </c>
      <c r="AS168" s="103">
        <f t="shared" si="82"/>
        <v>3.8082913439380279</v>
      </c>
      <c r="AT168" s="103">
        <f t="shared" si="82"/>
        <v>3.831770988759879</v>
      </c>
      <c r="AU168" s="103">
        <f t="shared" si="82"/>
        <v>3.8546598135196017</v>
      </c>
      <c r="AV168" s="103">
        <f t="shared" si="82"/>
        <v>3.8769512333532674</v>
      </c>
      <c r="AW168" s="103">
        <f t="shared" si="82"/>
        <v>3.8985905360401105</v>
      </c>
      <c r="AX168" s="103">
        <f t="shared" si="82"/>
        <v>3.9195640039383912</v>
      </c>
      <c r="AY168" s="103">
        <f t="shared" si="82"/>
        <v>3.939841741462871</v>
      </c>
      <c r="AZ168" s="103">
        <f t="shared" si="82"/>
        <v>3.9594466932860284</v>
      </c>
      <c r="BA168" s="103">
        <f t="shared" si="82"/>
        <v>3.9783621374372489</v>
      </c>
      <c r="BB168" s="103">
        <f t="shared" si="82"/>
        <v>3.9965710916961168</v>
      </c>
    </row>
    <row r="169" spans="1:115" ht="14.45">
      <c r="A169" s="121"/>
      <c r="B169" s="121"/>
      <c r="C169" s="103" t="s">
        <v>251</v>
      </c>
      <c r="D169" s="169"/>
      <c r="E169" s="103"/>
      <c r="F169" s="103">
        <f>'[1]Calibración Agricultura-OseMOSY'!Q38</f>
        <v>2.0108609896617593</v>
      </c>
      <c r="G169" s="103">
        <f>'[1]Calibración Agricultura-OseMOSY'!R38</f>
        <v>2.0009001412824614</v>
      </c>
      <c r="H169" s="103">
        <f>'[1]Calibración Agricultura-OseMOSY'!S38</f>
        <v>2.1228245398731809</v>
      </c>
      <c r="I169" s="103">
        <f>'[1]Calibración Agricultura-OseMOSY'!T38</f>
        <v>2.1264893315871323</v>
      </c>
      <c r="J169" s="103">
        <f>'[1]Calibración Agricultura-OseMOSY'!U38</f>
        <v>2.2508826376361895</v>
      </c>
      <c r="K169" s="103">
        <f>'[1]Calibración Agricultura-OseMOSY'!V38</f>
        <v>2.3110812368522025</v>
      </c>
      <c r="L169" s="103">
        <f>'[1]Calibración Agricultura-OseMOSY'!W38</f>
        <v>2.3743178403852281</v>
      </c>
      <c r="M169" s="103">
        <f>'[1]Calibración Agricultura-OseMOSY'!X38</f>
        <v>2.4335062933134797</v>
      </c>
      <c r="N169" s="103">
        <f>'[1]Calibración Agricultura-OseMOSY'!Y38</f>
        <v>2.500861039277932</v>
      </c>
      <c r="O169" s="103">
        <f>'[1]Calibración Agricultura-OseMOSY'!Z38</f>
        <v>2.4946130811841623</v>
      </c>
      <c r="P169" s="103">
        <f>'[1]Calibración Agricultura-OseMOSY'!AA38</f>
        <v>2.5510718475916709</v>
      </c>
      <c r="Q169" s="103">
        <f>'[1]Calibración Agricultura-OseMOSY'!AB38</f>
        <v>2.6164495875812017</v>
      </c>
      <c r="R169" s="103">
        <f>'[1]Calibración Agricultura-OseMOSY'!AC38</f>
        <v>2.6705596335130304</v>
      </c>
      <c r="S169" s="103">
        <f>'[1]Calibración Agricultura-OseMOSY'!AD38</f>
        <v>2.7241816685755267</v>
      </c>
      <c r="T169" s="103">
        <f>'[1]Calibración Agricultura-OseMOSY'!AE38</f>
        <v>2.7572427602150156</v>
      </c>
      <c r="U169" s="103">
        <f>'[1]Calibración Agricultura-OseMOSY'!AF38</f>
        <v>2.7860341350249622</v>
      </c>
      <c r="V169" s="103">
        <f>'[1]Calibración Agricultura-OseMOSY'!AG38</f>
        <v>2.811375056898866</v>
      </c>
      <c r="W169" s="103">
        <f>'[1]Calibración Agricultura-OseMOSY'!AH38</f>
        <v>2.8470308429552142</v>
      </c>
      <c r="X169" s="103">
        <f>'[1]Calibración Agricultura-OseMOSY'!AI38</f>
        <v>2.8802032337978649</v>
      </c>
      <c r="Y169" s="103">
        <f>'[1]Calibración Agricultura-OseMOSY'!AJ38</f>
        <v>2.911655974066913</v>
      </c>
      <c r="Z169" s="103">
        <f>'[1]Calibración Agricultura-OseMOSY'!AK38</f>
        <v>2.9421187203806451</v>
      </c>
      <c r="AA169" s="103">
        <f>'[1]Calibración Agricultura-OseMOSY'!AL38</f>
        <v>2.9687299889781165</v>
      </c>
      <c r="AB169" s="103">
        <f>'[1]Calibración Agricultura-OseMOSY'!AM38</f>
        <v>2.9982245157148539</v>
      </c>
      <c r="AC169" s="103">
        <f>'[1]Calibración Agricultura-OseMOSY'!AN38</f>
        <v>3.0254962891627586</v>
      </c>
      <c r="AD169" s="103">
        <f>'[1]Calibración Agricultura-OseMOSY'!AO38</f>
        <v>3.0566341063928317</v>
      </c>
      <c r="AE169" s="103">
        <f>'[1]Calibración Agricultura-OseMOSY'!AP38</f>
        <v>3.084051547420056</v>
      </c>
      <c r="AF169" s="103">
        <f>'[1]Calibración Agricultura-OseMOSY'!AQ38</f>
        <v>3.1106097403530097</v>
      </c>
      <c r="AG169" s="103">
        <f>'[1]Calibración Agricultura-OseMOSY'!AR38</f>
        <v>3.1371544179977642</v>
      </c>
      <c r="AH169" s="103">
        <f>'[1]Calibración Agricultura-OseMOSY'!AS38</f>
        <v>3.1633684440512773</v>
      </c>
      <c r="AI169" s="103">
        <f>'[1]Calibración Agricultura-OseMOSY'!AT38</f>
        <v>3.1910340547436125</v>
      </c>
      <c r="AJ169" s="103">
        <f>'[1]Calibración Agricultura-OseMOSY'!AU38</f>
        <v>3.2169442755415121</v>
      </c>
      <c r="AK169" s="103">
        <f>'[1]Calibración Agricultura-OseMOSY'!AV38</f>
        <v>3.2424490841721507</v>
      </c>
      <c r="AL169" s="103">
        <f>'[1]Calibración Agricultura-OseMOSY'!AW38</f>
        <v>3.2678363235218417</v>
      </c>
      <c r="AM169" s="103">
        <f>'[1]Calibración Agricultura-OseMOSY'!AX38</f>
        <v>3.2928254227516529</v>
      </c>
      <c r="AN169" s="103">
        <f>'[1]Calibración Agricultura-OseMOSY'!AY38</f>
        <v>3.3177011984037019</v>
      </c>
      <c r="AO169" s="103">
        <f>'[1]Calibración Agricultura-OseMOSY'!AZ38</f>
        <v>3.3416304791943934</v>
      </c>
      <c r="AP169" s="103">
        <f>'[1]Calibración Agricultura-OseMOSY'!BA38</f>
        <v>3.3651922725635171</v>
      </c>
      <c r="AQ169" s="103">
        <f>'[1]Calibración Agricultura-OseMOSY'!BB38</f>
        <v>3.3883633090383167</v>
      </c>
      <c r="AR169" s="103">
        <f>'[1]Calibración Agricultura-OseMOSY'!BC38</f>
        <v>3.4110592624505007</v>
      </c>
      <c r="AS169" s="103">
        <f>'[1]Calibración Agricultura-OseMOSY'!BD38</f>
        <v>3.4332055257612395</v>
      </c>
      <c r="AT169" s="103">
        <f>'[1]Calibración Agricultura-OseMOSY'!BE38</f>
        <v>3.4548409077528679</v>
      </c>
      <c r="AU169" s="103">
        <f>'[1]Calibración Agricultura-OseMOSY'!BF38</f>
        <v>3.4759766820310918</v>
      </c>
      <c r="AV169" s="103">
        <f>'[1]Calibración Agricultura-OseMOSY'!BG38</f>
        <v>3.4966072941711417</v>
      </c>
      <c r="AW169" s="103">
        <f>'[1]Calibración Agricultura-OseMOSY'!BH38</f>
        <v>3.5166857178884992</v>
      </c>
      <c r="AX169" s="103">
        <f>'[1]Calibración Agricultura-OseMOSY'!BI38</f>
        <v>3.5362002572837739</v>
      </c>
      <c r="AY169" s="103">
        <f>'[1]Calibración Agricultura-OseMOSY'!BJ38</f>
        <v>3.5551252776473987</v>
      </c>
      <c r="AZ169" s="103">
        <f>'[1]Calibración Agricultura-OseMOSY'!BK38</f>
        <v>3.5734806730430981</v>
      </c>
      <c r="BA169" s="103">
        <f>'[1]Calibración Agricultura-OseMOSY'!BL38</f>
        <v>3.5912521578356764</v>
      </c>
      <c r="BB169" s="103">
        <f>'[1]Calibración Agricultura-OseMOSY'!BM38</f>
        <v>3.6084252230565217</v>
      </c>
    </row>
    <row r="170" spans="1:115" ht="14.45" customHeight="1">
      <c r="A170" s="106" t="s">
        <v>131</v>
      </c>
      <c r="B170" s="106"/>
      <c r="C170" s="124" t="s">
        <v>252</v>
      </c>
      <c r="D170" s="340"/>
      <c r="E170" s="340"/>
      <c r="F170" s="112"/>
      <c r="G170" s="112"/>
      <c r="H170" s="112"/>
      <c r="I170" s="112"/>
      <c r="J170" s="112"/>
      <c r="K170" s="112"/>
      <c r="L170" s="112"/>
      <c r="M170" s="112"/>
      <c r="N170" s="112"/>
      <c r="O170" s="112"/>
      <c r="P170" s="112"/>
      <c r="Q170" s="112"/>
      <c r="R170" s="112"/>
      <c r="S170" s="112"/>
      <c r="T170" s="112"/>
      <c r="U170" s="112"/>
      <c r="V170" s="112"/>
      <c r="W170" s="112"/>
      <c r="X170" s="112"/>
      <c r="Y170" s="112"/>
      <c r="Z170" s="112"/>
      <c r="AA170" s="112"/>
      <c r="AB170" s="112"/>
      <c r="AC170" s="112"/>
      <c r="AD170" s="112"/>
      <c r="AE170" s="112"/>
      <c r="AF170" s="112"/>
      <c r="AG170" s="112"/>
      <c r="AH170" s="112"/>
      <c r="AI170" s="112"/>
      <c r="AJ170" s="112"/>
      <c r="AK170" s="112"/>
      <c r="AL170" s="112"/>
      <c r="AM170" s="112"/>
      <c r="AN170" s="112"/>
      <c r="AO170" s="112"/>
      <c r="AP170" s="112"/>
      <c r="AQ170" s="112"/>
      <c r="AR170" s="112"/>
      <c r="AS170" s="112"/>
      <c r="AT170" s="112"/>
      <c r="AU170" s="112"/>
      <c r="AV170" s="112"/>
      <c r="AW170" s="112"/>
      <c r="AX170" s="112"/>
      <c r="AY170" s="112"/>
      <c r="AZ170" s="112"/>
      <c r="BA170" s="112"/>
      <c r="BB170" s="112"/>
      <c r="BC170" s="112"/>
      <c r="BF170" s="358"/>
      <c r="BG170" s="359"/>
      <c r="DH170" s="99"/>
      <c r="DI170" s="99"/>
      <c r="DJ170" s="99"/>
      <c r="DK170" s="99"/>
    </row>
    <row r="171" spans="1:115" ht="15" customHeight="1">
      <c r="A171" s="367"/>
      <c r="B171" s="357" t="s">
        <v>253</v>
      </c>
      <c r="C171" s="99" t="s">
        <v>254</v>
      </c>
      <c r="D171" s="131" t="s">
        <v>255</v>
      </c>
      <c r="F171" s="99">
        <f>(1-'Políticas anunciadas - %'!F82/100)*(SUM('[1]Calibración Agricultura-OseMOSY'!Q321:Q324))</f>
        <v>4361459.9799054461</v>
      </c>
      <c r="G171" s="99">
        <f>(1-'Políticas anunciadas - %'!G82/100)*(SUM('[1]Calibración Agricultura-OseMOSY'!R321:R324))</f>
        <v>4418821.0960268388</v>
      </c>
      <c r="H171" s="99">
        <f>(1-'Políticas anunciadas - %'!H82/100)*(SUM('[1]Calibración Agricultura-OseMOSY'!S321:S324))</f>
        <v>4475654.6644361429</v>
      </c>
      <c r="I171" s="99">
        <f>(1-'Políticas anunciadas - %'!I82/100)*(SUM('[1]Calibración Agricultura-OseMOSY'!T321:T324))</f>
        <v>4531950.0178082976</v>
      </c>
      <c r="J171" s="99">
        <f>(1-'Políticas anunciadas - %'!J82/100)*(SUM('[1]Calibración Agricultura-OseMOSY'!U321:U324))</f>
        <v>4587644.1219497621</v>
      </c>
      <c r="K171" s="99">
        <f>(1-'Políticas anunciadas - %'!K82/100)*(SUM('[1]Calibración Agricultura-OseMOSY'!V321:V324))</f>
        <v>4642715.8846496241</v>
      </c>
      <c r="L171" s="99">
        <f>(1-'Políticas anunciadas - %'!L82/100)*(SUM('[1]Calibración Agricultura-OseMOSY'!W321:W324))</f>
        <v>4697125.7883173153</v>
      </c>
      <c r="M171" s="99">
        <f>(1-'Políticas anunciadas - %'!M82/100)*(SUM('[1]Calibración Agricultura-OseMOSY'!X321:X324))</f>
        <v>4750866.0748982467</v>
      </c>
      <c r="N171" s="99">
        <f>(1-'Políticas anunciadas - %'!N82/100)*(SUM('[1]Calibración Agricultura-OseMOSY'!Y321:Y324))</f>
        <v>4803876.3770301435</v>
      </c>
      <c r="O171" s="99">
        <f>(1-'Políticas anunciadas - %'!O82/100)*(SUM('[1]Calibración Agricultura-OseMOSY'!Z321:Z324))</f>
        <v>4856128.3293259144</v>
      </c>
      <c r="P171" s="99">
        <f>(1-'Políticas anunciadas - %'!P82/100)*(SUM('[1]Calibración Agricultura-OseMOSY'!AA321:AA324))</f>
        <v>4907585.3234654618</v>
      </c>
      <c r="Q171" s="99">
        <f>(1-'Políticas anunciadas - %'!Q82/100)*(SUM('[1]Calibración Agricultura-OseMOSY'!AB321:AB324))</f>
        <v>4958204.9325877512</v>
      </c>
      <c r="R171" s="99">
        <f>(1-'Políticas anunciadas - %'!R82/100)*(SUM('[1]Calibración Agricultura-OseMOSY'!AC321:AC324))</f>
        <v>5007966.3069210742</v>
      </c>
      <c r="S171" s="99">
        <f>(1-'Políticas anunciadas - %'!S82/100)*(SUM('[1]Calibración Agricultura-OseMOSY'!AD321:AD324))</f>
        <v>5031548.9151816182</v>
      </c>
      <c r="T171" s="99">
        <f>(1-'Políticas anunciadas - %'!T82/100)*(SUM('[1]Calibración Agricultura-OseMOSY'!AE321:AE324))</f>
        <v>5053736.0797387501</v>
      </c>
      <c r="U171" s="99">
        <f>(1-'Políticas anunciadas - %'!U82/100)*(SUM('[1]Calibración Agricultura-OseMOSY'!AF321:AF324))</f>
        <v>5074501.1819798555</v>
      </c>
      <c r="V171" s="99">
        <f>(1-'Políticas anunciadas - %'!V82/100)*(SUM('[1]Calibración Agricultura-OseMOSY'!AG321:AG324))</f>
        <v>5093842.6569598615</v>
      </c>
      <c r="W171" s="99">
        <f>(1-'Políticas anunciadas - %'!W82/100)*(SUM('[1]Calibración Agricultura-OseMOSY'!AH321:AH324))</f>
        <v>5111745.5546651324</v>
      </c>
      <c r="X171" s="99">
        <f>(1-'Políticas anunciadas - %'!X82/100)*(SUM('[1]Calibración Agricultura-OseMOSY'!AI321:AI324))</f>
        <v>5128204.4674891802</v>
      </c>
      <c r="Y171" s="99">
        <f>(1-'Políticas anunciadas - %'!Y82/100)*(SUM('[1]Calibración Agricultura-OseMOSY'!AJ321:AJ324))</f>
        <v>5143229.3827150939</v>
      </c>
      <c r="Z171" s="99">
        <f>(1-'Políticas anunciadas - %'!Z82/100)*(SUM('[1]Calibración Agricultura-OseMOSY'!AK321:AK324))</f>
        <v>5156821.5549657652</v>
      </c>
      <c r="AA171" s="99">
        <f>(1-'Políticas anunciadas - %'!AA82/100)*(SUM('[1]Calibración Agricultura-OseMOSY'!AL321:AL324))</f>
        <v>5168971.8842855971</v>
      </c>
      <c r="AB171" s="99">
        <f>(1-'Políticas anunciadas - %'!AB82/100)*(SUM('[1]Calibración Agricultura-OseMOSY'!AM321:AM324))</f>
        <v>5179691.3665047782</v>
      </c>
      <c r="AC171" s="99">
        <f>(1-'Políticas anunciadas - %'!AC82/100)*(SUM('[1]Calibración Agricultura-OseMOSY'!AN321:AN324))</f>
        <v>5188971.6301975241</v>
      </c>
      <c r="AD171" s="99">
        <f>(1-'Políticas anunciadas - %'!AD82/100)*(SUM('[1]Calibración Agricultura-OseMOSY'!AO321:AO324))</f>
        <v>5196823.0541862426</v>
      </c>
      <c r="AE171" s="99">
        <f>(1-'Políticas anunciadas - %'!AE82/100)*(SUM('[1]Calibración Agricultura-OseMOSY'!AP321:AP324))</f>
        <v>5203267.9356047036</v>
      </c>
      <c r="AF171" s="99">
        <f>(1-'Políticas anunciadas - %'!AF82/100)*(SUM('[1]Calibración Agricultura-OseMOSY'!AQ321:AQ324))</f>
        <v>5208293.7282239962</v>
      </c>
      <c r="AG171" s="99">
        <f>(1-'Políticas anunciadas - %'!AG82/100)*(SUM('[1]Calibración Agricultura-OseMOSY'!AR321:AR324))</f>
        <v>5211926.1863609692</v>
      </c>
      <c r="AH171" s="99">
        <f>(1-'Políticas anunciadas - %'!AH82/100)*(SUM('[1]Calibración Agricultura-OseMOSY'!AS321:AS324))</f>
        <v>5214193.1056705806</v>
      </c>
      <c r="AI171" s="99">
        <f>(1-'Políticas anunciadas - %'!AI82/100)*(SUM('[1]Calibración Agricultura-OseMOSY'!AT321:AT324))</f>
        <v>5215090.7584016407</v>
      </c>
      <c r="AJ171" s="99">
        <f>(1-'Políticas anunciadas - %'!AJ82/100)*(SUM('[1]Calibración Agricultura-OseMOSY'!AU321:AU324))</f>
        <v>5214616.4656428881</v>
      </c>
      <c r="AK171" s="99">
        <f>(1-'Políticas anunciadas - %'!AK82/100)*(SUM('[1]Calibración Agricultura-OseMOSY'!AV321:AV324))</f>
        <v>5212768.6028081756</v>
      </c>
      <c r="AL171" s="99">
        <f>(1-'Políticas anunciadas - %'!AL82/100)*(SUM('[1]Calibración Agricultura-OseMOSY'!AW321:AW324))</f>
        <v>5209546.6038003629</v>
      </c>
      <c r="AM171" s="99">
        <f>(1-'Políticas anunciadas - %'!AM82/100)*(SUM('[1]Calibración Agricultura-OseMOSY'!AX321:AX324))</f>
        <v>5204950.9638434863</v>
      </c>
      <c r="AN171" s="99">
        <f>(1-'Políticas anunciadas - %'!AN82/100)*(SUM('[1]Calibración Agricultura-OseMOSY'!AY321:AY324))</f>
        <v>5198983.2409750307</v>
      </c>
      <c r="AO171" s="99">
        <f>(1-'Políticas anunciadas - %'!AO82/100)*(SUM('[1]Calibración Agricultura-OseMOSY'!AZ321:AZ324))</f>
        <v>5191646.0561924838</v>
      </c>
      <c r="AP171" s="99">
        <f>(1-'Políticas anunciadas - %'!AP82/100)*(SUM('[1]Calibración Agricultura-OseMOSY'!BA321:BA324))</f>
        <v>5182943.092250688</v>
      </c>
      <c r="AQ171" s="99">
        <f>(1-'Políticas anunciadas - %'!AQ82/100)*(SUM('[1]Calibración Agricultura-OseMOSY'!BB321:BB324))</f>
        <v>5172879.0911088921</v>
      </c>
      <c r="AR171" s="99">
        <f>(1-'Políticas anunciadas - %'!AR82/100)*(SUM('[1]Calibración Agricultura-OseMOSY'!BC321:BC324))</f>
        <v>5161459.8500287393</v>
      </c>
      <c r="AS171" s="99">
        <f>(1-'Políticas anunciadas - %'!AS82/100)*(SUM('[1]Calibración Agricultura-OseMOSY'!BD321:BD324))</f>
        <v>5148692.2163268393</v>
      </c>
      <c r="AT171" s="99">
        <f>(1-'Políticas anunciadas - %'!AT82/100)*(SUM('[1]Calibración Agricultura-OseMOSY'!BE321:BE324))</f>
        <v>5134584.0807879167</v>
      </c>
      <c r="AU171" s="99">
        <f>(1-'Políticas anunciadas - %'!AU82/100)*(SUM('[1]Calibración Agricultura-OseMOSY'!BF321:BF324))</f>
        <v>5119144.3697469151</v>
      </c>
      <c r="AV171" s="99">
        <f>(1-'Políticas anunciadas - %'!AV82/100)*(SUM('[1]Calibración Agricultura-OseMOSY'!BG321:BG324))</f>
        <v>5102383.035850767</v>
      </c>
      <c r="AW171" s="99">
        <f>(1-'Políticas anunciadas - %'!AW82/100)*(SUM('[1]Calibración Agricultura-OseMOSY'!BH321:BH324))</f>
        <v>5084311.0475129215</v>
      </c>
      <c r="AX171" s="99">
        <f>(1-'Políticas anunciadas - %'!AX82/100)*(SUM('[1]Calibración Agricultura-OseMOSY'!BI321:BI324))</f>
        <v>5064940.3770759534</v>
      </c>
      <c r="AY171" s="99">
        <f>(1-'Políticas anunciadas - %'!AY82/100)*(SUM('[1]Calibración Agricultura-OseMOSY'!BJ321:BJ324))</f>
        <v>5044283.9876999753</v>
      </c>
      <c r="AZ171" s="99">
        <f>(1-'Políticas anunciadas - %'!AZ82/100)*(SUM('[1]Calibración Agricultura-OseMOSY'!BK321:BK324))</f>
        <v>5022355.818996693</v>
      </c>
      <c r="BA171" s="99">
        <f>(1-'Políticas anunciadas - %'!BA82/100)*(SUM('[1]Calibración Agricultura-OseMOSY'!BL321:BL324))</f>
        <v>4999170.7714312878</v>
      </c>
      <c r="BB171" s="99">
        <f>(1-'Políticas anunciadas - %'!BB82/100)*(SUM('[1]Calibración Agricultura-OseMOSY'!BM321:BM324))</f>
        <v>4974744.6895163869</v>
      </c>
    </row>
    <row r="172" spans="1:115" ht="15" customHeight="1">
      <c r="A172" s="367"/>
      <c r="B172" s="357"/>
      <c r="C172" s="99" t="s">
        <v>256</v>
      </c>
      <c r="D172" s="131" t="s">
        <v>257</v>
      </c>
      <c r="F172" s="99">
        <f>'[1]Calibración Agricultura-OseMOSY'!Q352*(1+'Políticas anunciadas - %'!F97/100)</f>
        <v>1.3454671170381349</v>
      </c>
      <c r="G172" s="99">
        <f>'[1]Calibración Agricultura-OseMOSY'!R352*(1+'Políticas anunciadas - %'!G97/100)</f>
        <v>1.3454671170381349</v>
      </c>
      <c r="H172" s="99">
        <f>'[1]Calibración Agricultura-OseMOSY'!S352*(1+'Políticas anunciadas - %'!H97/100)</f>
        <v>1.3454671170381349</v>
      </c>
      <c r="I172" s="99">
        <f>'[1]Calibración Agricultura-OseMOSY'!T352*(1+'Políticas anunciadas - %'!I97/100)</f>
        <v>1.3454671170381349</v>
      </c>
      <c r="J172" s="99">
        <f>'[1]Calibración Agricultura-OseMOSY'!U352*(1+'Políticas anunciadas - %'!J97/100)</f>
        <v>1.3454671170381349</v>
      </c>
      <c r="K172" s="99">
        <f>'[1]Calibración Agricultura-OseMOSY'!V352*(1+'Políticas anunciadas - %'!K97/100)</f>
        <v>1.3454671170381349</v>
      </c>
      <c r="L172" s="99">
        <f>'[1]Calibración Agricultura-OseMOSY'!W352*(1+'Políticas anunciadas - %'!L97/100)</f>
        <v>1.3454671170381349</v>
      </c>
      <c r="M172" s="99">
        <f>'[1]Calibración Agricultura-OseMOSY'!X352*(1+'Políticas anunciadas - %'!M97/100)</f>
        <v>1.3454671170381349</v>
      </c>
      <c r="N172" s="99">
        <f>'[1]Calibración Agricultura-OseMOSY'!Y352*(1+'Políticas anunciadas - %'!N97/100)</f>
        <v>1.3454671170381349</v>
      </c>
      <c r="O172" s="99">
        <f>'[1]Calibración Agricultura-OseMOSY'!Z352*(1+'Políticas anunciadas - %'!O97/100)</f>
        <v>1.3454671170381349</v>
      </c>
      <c r="P172" s="99">
        <f>'[1]Calibración Agricultura-OseMOSY'!AA352*(1+'Políticas anunciadas - %'!P97/100)</f>
        <v>1.3454671170381349</v>
      </c>
      <c r="Q172" s="99">
        <f>'[1]Calibración Agricultura-OseMOSY'!AB352*(1+'Políticas anunciadas - %'!Q97/100)</f>
        <v>1.3454671170381349</v>
      </c>
      <c r="R172" s="99">
        <f>'[1]Calibración Agricultura-OseMOSY'!AC352*(1+'Políticas anunciadas - %'!R97/100)</f>
        <v>1.3454671170381349</v>
      </c>
      <c r="S172" s="99">
        <f>'[1]Calibración Agricultura-OseMOSY'!AD352*(1+'Políticas anunciadas - %'!S97/100)</f>
        <v>1.346139850596654</v>
      </c>
      <c r="T172" s="99">
        <f>'[1]Calibración Agricultura-OseMOSY'!AE352*(1+'Políticas anunciadas - %'!T97/100)</f>
        <v>1.346812584155173</v>
      </c>
      <c r="U172" s="99">
        <f>'[1]Calibración Agricultura-OseMOSY'!AF352*(1+'Políticas anunciadas - %'!U97/100)</f>
        <v>1.3474853177136923</v>
      </c>
      <c r="V172" s="99">
        <f>'[1]Calibración Agricultura-OseMOSY'!AG352*(1+'Políticas anunciadas - %'!V97/100)</f>
        <v>1.3481580512722111</v>
      </c>
      <c r="W172" s="99">
        <f>'[1]Calibración Agricultura-OseMOSY'!AH352*(1+'Políticas anunciadas - %'!W97/100)</f>
        <v>1.3488307848307302</v>
      </c>
      <c r="X172" s="99">
        <f>'[1]Calibración Agricultura-OseMOSY'!AI352*(1+'Políticas anunciadas - %'!X97/100)</f>
        <v>1.3495035183892492</v>
      </c>
      <c r="Y172" s="99">
        <f>'[1]Calibración Agricultura-OseMOSY'!AJ352*(1+'Políticas anunciadas - %'!Y97/100)</f>
        <v>1.3501762519477685</v>
      </c>
      <c r="Z172" s="99">
        <f>'[1]Calibración Agricultura-OseMOSY'!AK352*(1+'Políticas anunciadas - %'!Z97/100)</f>
        <v>1.3508489855062875</v>
      </c>
      <c r="AA172" s="99">
        <f>'[1]Calibración Agricultura-OseMOSY'!AL352*(1+'Políticas anunciadas - %'!AA97/100)</f>
        <v>1.3515217190648066</v>
      </c>
      <c r="AB172" s="99">
        <f>'[1]Calibración Agricultura-OseMOSY'!AM352*(1+'Políticas anunciadas - %'!AB97/100)</f>
        <v>1.3521944526233254</v>
      </c>
      <c r="AC172" s="99">
        <f>'[1]Calibración Agricultura-OseMOSY'!AN352*(1+'Políticas anunciadas - %'!AC97/100)</f>
        <v>1.3528671861818446</v>
      </c>
      <c r="AD172" s="99">
        <f>'[1]Calibración Agricultura-OseMOSY'!AO352*(1+'Políticas anunciadas - %'!AD97/100)</f>
        <v>1.3535399197403637</v>
      </c>
      <c r="AE172" s="99">
        <f>'[1]Calibración Agricultura-OseMOSY'!AP352*(1+'Políticas anunciadas - %'!AE97/100)</f>
        <v>1.3542126532988827</v>
      </c>
      <c r="AF172" s="99">
        <f>'[1]Calibración Agricultura-OseMOSY'!AQ352*(1+'Políticas anunciadas - %'!AF97/100)</f>
        <v>1.3548853868574018</v>
      </c>
      <c r="AG172" s="99">
        <f>'[1]Calibración Agricultura-OseMOSY'!AR352*(1+'Políticas anunciadas - %'!AG97/100)</f>
        <v>1.3555581204159211</v>
      </c>
      <c r="AH172" s="99">
        <f>'[1]Calibración Agricultura-OseMOSY'!AS352*(1+'Políticas anunciadas - %'!AH97/100)</f>
        <v>1.3562308539744401</v>
      </c>
      <c r="AI172" s="99">
        <f>'[1]Calibración Agricultura-OseMOSY'!AT352*(1+'Políticas anunciadas - %'!AI97/100)</f>
        <v>1.3569035875329589</v>
      </c>
      <c r="AJ172" s="99">
        <f>'[1]Calibración Agricultura-OseMOSY'!AU352*(1+'Políticas anunciadas - %'!AJ97/100)</f>
        <v>1.357576321091478</v>
      </c>
      <c r="AK172" s="99">
        <f>'[1]Calibración Agricultura-OseMOSY'!AV352*(1+'Políticas anunciadas - %'!AK97/100)</f>
        <v>1.3582490546499972</v>
      </c>
      <c r="AL172" s="99">
        <f>'[1]Calibración Agricultura-OseMOSY'!AW352*(1+'Políticas anunciadas - %'!AL97/100)</f>
        <v>1.3589217882085163</v>
      </c>
      <c r="AM172" s="99">
        <f>'[1]Calibración Agricultura-OseMOSY'!AX352*(1+'Políticas anunciadas - %'!AM97/100)</f>
        <v>1.3595945217670353</v>
      </c>
      <c r="AN172" s="99">
        <f>'[1]Calibración Agricultura-OseMOSY'!AY352*(1+'Políticas anunciadas - %'!AN97/100)</f>
        <v>1.3602672553255544</v>
      </c>
      <c r="AO172" s="99">
        <f>'[1]Calibración Agricultura-OseMOSY'!AZ352*(1+'Políticas anunciadas - %'!AO97/100)</f>
        <v>1.3609399888840736</v>
      </c>
      <c r="AP172" s="99">
        <f>'[1]Calibración Agricultura-OseMOSY'!BA352*(1+'Políticas anunciadas - %'!AP97/100)</f>
        <v>1.3616127224425925</v>
      </c>
      <c r="AQ172" s="99">
        <f>'[1]Calibración Agricultura-OseMOSY'!BB352*(1+'Políticas anunciadas - %'!AQ97/100)</f>
        <v>1.3622854560011115</v>
      </c>
      <c r="AR172" s="99">
        <f>'[1]Calibración Agricultura-OseMOSY'!BC352*(1+'Políticas anunciadas - %'!AR97/100)</f>
        <v>1.3629581895596306</v>
      </c>
      <c r="AS172" s="99">
        <f>'[1]Calibración Agricultura-OseMOSY'!BD352*(1+'Políticas anunciadas - %'!AS97/100)</f>
        <v>1.3636309231181498</v>
      </c>
      <c r="AT172" s="99">
        <f>'[1]Calibración Agricultura-OseMOSY'!BE352*(1+'Políticas anunciadas - %'!AT97/100)</f>
        <v>1.3643036566766689</v>
      </c>
      <c r="AU172" s="99">
        <f>'[1]Calibración Agricultura-OseMOSY'!BF352*(1+'Políticas anunciadas - %'!AU97/100)</f>
        <v>1.3649763902351879</v>
      </c>
      <c r="AV172" s="99">
        <f>'[1]Calibración Agricultura-OseMOSY'!BG352*(1+'Políticas anunciadas - %'!AV97/100)</f>
        <v>1.3656491237937067</v>
      </c>
      <c r="AW172" s="99">
        <f>'[1]Calibración Agricultura-OseMOSY'!BH352*(1+'Políticas anunciadas - %'!AW97/100)</f>
        <v>1.3663218573522262</v>
      </c>
      <c r="AX172" s="99">
        <f>'[1]Calibración Agricultura-OseMOSY'!BI352*(1+'Políticas anunciadas - %'!AX97/100)</f>
        <v>1.366994590910745</v>
      </c>
      <c r="AY172" s="99">
        <f>'[1]Calibración Agricultura-OseMOSY'!BJ352*(1+'Políticas anunciadas - %'!AY97/100)</f>
        <v>1.3676673244692641</v>
      </c>
      <c r="AZ172" s="99">
        <f>'[1]Calibración Agricultura-OseMOSY'!BK352*(1+'Políticas anunciadas - %'!AZ97/100)</f>
        <v>1.3683400580277831</v>
      </c>
      <c r="BA172" s="99">
        <f>'[1]Calibración Agricultura-OseMOSY'!BL352*(1+'Políticas anunciadas - %'!BA97/100)</f>
        <v>1.3690127915863024</v>
      </c>
      <c r="BB172" s="99">
        <f>'[1]Calibración Agricultura-OseMOSY'!BM352*(1+'Políticas anunciadas - %'!BB97/100)</f>
        <v>1.3696855251448214</v>
      </c>
    </row>
    <row r="173" spans="1:115" ht="15" customHeight="1">
      <c r="B173" s="357"/>
      <c r="C173" s="99" t="s">
        <v>258</v>
      </c>
      <c r="D173" s="131" t="s">
        <v>36</v>
      </c>
      <c r="F173" s="99">
        <f>(F171/F172)/1000000</f>
        <v>3.2415953721014112</v>
      </c>
      <c r="G173" s="99">
        <f t="shared" ref="G173:H173" si="83">(G171/G172)/1000000</f>
        <v>3.28422823573294</v>
      </c>
      <c r="H173" s="99">
        <f t="shared" si="83"/>
        <v>3.3264690067555835</v>
      </c>
      <c r="I173" s="99">
        <f>(I171/I172)/1000000</f>
        <v>3.3683097568261475</v>
      </c>
      <c r="J173" s="99">
        <f t="shared" ref="J173" si="84">(J171/J172)/1000000</f>
        <v>3.4097036366439371</v>
      </c>
      <c r="K173" s="99">
        <f>(K171/K172)/1000000</f>
        <v>3.4506349697121839</v>
      </c>
      <c r="L173" s="99">
        <f t="shared" ref="L173" si="85">(L171/L172)/1000000</f>
        <v>3.4910743851231434</v>
      </c>
      <c r="M173" s="99">
        <f t="shared" ref="M173" si="86">(M171/M172)/1000000</f>
        <v>3.5310161168090382</v>
      </c>
      <c r="N173" s="99">
        <f>(N171/N172)/1000000</f>
        <v>3.5704152975549728</v>
      </c>
      <c r="O173" s="99">
        <f t="shared" ref="O173" si="87">(O171/O172)/1000000</f>
        <v>3.6092508451756355</v>
      </c>
      <c r="P173" s="99">
        <f t="shared" ref="P173" si="88">(P171/P172)/1000000</f>
        <v>3.6474955510386993</v>
      </c>
      <c r="Q173" s="99">
        <f t="shared" ref="Q173:BB173" si="89">(Q171/Q172)/1000000</f>
        <v>3.6851178819610046</v>
      </c>
      <c r="R173" s="99">
        <f t="shared" si="89"/>
        <v>3.7221023416354009</v>
      </c>
      <c r="S173" s="99">
        <f t="shared" si="89"/>
        <v>3.737760911655255</v>
      </c>
      <c r="T173" s="99">
        <f t="shared" si="89"/>
        <v>3.7523677304432463</v>
      </c>
      <c r="U173" s="99">
        <f t="shared" si="89"/>
        <v>3.7659046189756431</v>
      </c>
      <c r="V173" s="99">
        <f t="shared" si="89"/>
        <v>3.7783720181420679</v>
      </c>
      <c r="W173" s="99">
        <f t="shared" si="89"/>
        <v>3.7897604444923942</v>
      </c>
      <c r="X173" s="99">
        <f t="shared" si="89"/>
        <v>3.800067504536885</v>
      </c>
      <c r="Y173" s="99">
        <f t="shared" si="89"/>
        <v>3.8093022116893667</v>
      </c>
      <c r="Z173" s="99">
        <f t="shared" si="89"/>
        <v>3.8174670968369044</v>
      </c>
      <c r="AA173" s="99">
        <f t="shared" si="89"/>
        <v>3.8245570244052742</v>
      </c>
      <c r="AB173" s="99">
        <f t="shared" si="89"/>
        <v>3.8305817306496976</v>
      </c>
      <c r="AC173" s="99">
        <f t="shared" si="89"/>
        <v>3.8355366167481661</v>
      </c>
      <c r="AD173" s="99">
        <f t="shared" si="89"/>
        <v>3.8394309457700353</v>
      </c>
      <c r="AE173" s="99">
        <f t="shared" si="89"/>
        <v>3.8422827632938321</v>
      </c>
      <c r="AF173" s="99">
        <f t="shared" si="89"/>
        <v>3.8440843622237368</v>
      </c>
      <c r="AG173" s="99">
        <f t="shared" si="89"/>
        <v>3.8448563052108842</v>
      </c>
      <c r="AH173" s="99">
        <f t="shared" si="89"/>
        <v>3.8446206192628387</v>
      </c>
      <c r="AI173" s="99">
        <f t="shared" si="89"/>
        <v>3.8433760558356305</v>
      </c>
      <c r="AJ173" s="99">
        <f t="shared" si="89"/>
        <v>3.8411221414427645</v>
      </c>
      <c r="AK173" s="99">
        <f t="shared" si="89"/>
        <v>3.8378591797742403</v>
      </c>
      <c r="AL173" s="99">
        <f t="shared" si="89"/>
        <v>3.83358825283696</v>
      </c>
      <c r="AM173" s="99">
        <f t="shared" si="89"/>
        <v>3.8283112211122514</v>
      </c>
      <c r="AN173" s="99">
        <f t="shared" si="89"/>
        <v>3.8220307227279036</v>
      </c>
      <c r="AO173" s="99">
        <f t="shared" si="89"/>
        <v>3.8147501716438388</v>
      </c>
      <c r="AP173" s="99">
        <f t="shared" si="89"/>
        <v>3.806473754852278</v>
      </c>
      <c r="AQ173" s="99">
        <f t="shared" si="89"/>
        <v>3.7972064285950005</v>
      </c>
      <c r="AR173" s="99">
        <f t="shared" si="89"/>
        <v>3.7869539136019998</v>
      </c>
      <c r="AS173" s="99">
        <f t="shared" si="89"/>
        <v>3.7757226893575941</v>
      </c>
      <c r="AT173" s="99">
        <f t="shared" si="89"/>
        <v>3.7635199874017342</v>
      </c>
      <c r="AU173" s="99">
        <f t="shared" si="89"/>
        <v>3.7503537836759779</v>
      </c>
      <c r="AV173" s="99">
        <f t="shared" si="89"/>
        <v>3.7362327899252739</v>
      </c>
      <c r="AW173" s="99">
        <f t="shared" si="89"/>
        <v>3.7211664441683809</v>
      </c>
      <c r="AX173" s="99">
        <f t="shared" si="89"/>
        <v>3.7051649002513556</v>
      </c>
      <c r="AY173" s="99">
        <f t="shared" si="89"/>
        <v>3.6882390165001979</v>
      </c>
      <c r="AZ173" s="99">
        <f t="shared" si="89"/>
        <v>3.6704003434902859</v>
      </c>
      <c r="BA173" s="99">
        <f t="shared" si="89"/>
        <v>3.6516611109518191</v>
      </c>
      <c r="BB173" s="99">
        <f t="shared" si="89"/>
        <v>3.6320342138319601</v>
      </c>
    </row>
    <row r="174" spans="1:115" ht="14.45">
      <c r="A174" s="121"/>
      <c r="B174" s="121"/>
      <c r="C174" s="103" t="s">
        <v>251</v>
      </c>
      <c r="D174" s="169"/>
      <c r="E174" s="103"/>
      <c r="F174" s="103">
        <f>'[1]Calibración Agricultura-OseMOSY'!Q343</f>
        <v>3.0633248021131103</v>
      </c>
      <c r="G174" s="103">
        <f>'[1]Calibración Agricultura-OseMOSY'!R343</f>
        <v>3.1036130841336096</v>
      </c>
      <c r="H174" s="103">
        <f>'[1]Calibración Agricultura-OseMOSY'!S343</f>
        <v>3.1435308365612236</v>
      </c>
      <c r="I174" s="103">
        <f>'[1]Calibración Agricultura-OseMOSY'!T343</f>
        <v>3.1830705670696262</v>
      </c>
      <c r="J174" s="103">
        <f>'[1]Calibración Agricultura-OseMOSY'!U343</f>
        <v>3.222188002821432</v>
      </c>
      <c r="K174" s="103">
        <f>'[1]Calibración Agricultura-OseMOSY'!V343</f>
        <v>3.2608683294441305</v>
      </c>
      <c r="L174" s="103">
        <f>'[1]Calibración Agricultura-OseMOSY'!W343</f>
        <v>3.2990837912742843</v>
      </c>
      <c r="M174" s="103">
        <f>'[1]Calibración Agricultura-OseMOSY'!X343</f>
        <v>3.3368289393472943</v>
      </c>
      <c r="N174" s="103">
        <f>'[1]Calibración Agricultura-OseMOSY'!Y343</f>
        <v>3.3740613739073542</v>
      </c>
      <c r="O174" s="103">
        <f>'[1]Calibración Agricultura-OseMOSY'!Z343</f>
        <v>3.4107611721776423</v>
      </c>
      <c r="P174" s="103">
        <f>'[1]Calibración Agricultura-OseMOSY'!AA343</f>
        <v>3.4469026218564456</v>
      </c>
      <c r="Q174" s="103">
        <f>'[1]Calibración Agricultura-OseMOSY'!AB343</f>
        <v>3.4824559239186006</v>
      </c>
      <c r="R174" s="103">
        <f>'[1]Calibración Agricultura-OseMOSY'!AC343</f>
        <v>3.5174064342717433</v>
      </c>
      <c r="S174" s="103">
        <f>'[1]Calibración Agricultura-OseMOSY'!AD343</f>
        <v>3.5517286108943042</v>
      </c>
      <c r="T174" s="103">
        <f>'[1]Calibración Agricultura-OseMOSY'!AE343</f>
        <v>3.5854074691336302</v>
      </c>
      <c r="U174" s="103">
        <f>'[1]Calibración Agricultura-OseMOSY'!AF343</f>
        <v>3.6184142316454206</v>
      </c>
      <c r="V174" s="103">
        <f>'[1]Calibración Agricultura-OseMOSY'!AG343</f>
        <v>3.6507374896600417</v>
      </c>
      <c r="W174" s="103">
        <f>'[1]Calibración Agricultura-OseMOSY'!AH343</f>
        <v>3.6823559581595195</v>
      </c>
      <c r="X174" s="103">
        <f>'[1]Calibración Agricultura-OseMOSY'!AI343</f>
        <v>3.7132548227713444</v>
      </c>
      <c r="Y174" s="103">
        <f>'[1]Calibración Agricultura-OseMOSY'!AJ343</f>
        <v>3.743430167052209</v>
      </c>
      <c r="Z174" s="103">
        <f>'[1]Calibración Agricultura-OseMOSY'!AK343</f>
        <v>3.7728716039133428</v>
      </c>
      <c r="AA174" s="103">
        <f>'[1]Calibración Agricultura-OseMOSY'!AL343</f>
        <v>3.80156091337936</v>
      </c>
      <c r="AB174" s="103">
        <f>'[1]Calibración Agricultura-OseMOSY'!AM343</f>
        <v>3.8294943492870979</v>
      </c>
      <c r="AC174" s="103">
        <f>'[1]Calibración Agricultura-OseMOSY'!AN343</f>
        <v>3.8566536916611702</v>
      </c>
      <c r="AD174" s="103">
        <f>'[1]Calibración Agricultura-OseMOSY'!AO343</f>
        <v>3.8830343429376959</v>
      </c>
      <c r="AE174" s="103">
        <f>'[1]Calibración Agricultura-OseMOSY'!AP343</f>
        <v>3.9086405601202681</v>
      </c>
      <c r="AF174" s="103">
        <f>'[1]Calibración Agricultura-OseMOSY'!AQ343</f>
        <v>3.9334503770703391</v>
      </c>
      <c r="AG174" s="103">
        <f>'[1]Calibración Agricultura-OseMOSY'!AR343</f>
        <v>3.9574704347135157</v>
      </c>
      <c r="AH174" s="103">
        <f>'[1]Calibración Agricultura-OseMOSY'!AS343</f>
        <v>3.980709076776844</v>
      </c>
      <c r="AI174" s="103">
        <f>'[1]Calibración Agricultura-OseMOSY'!AT343</f>
        <v>4.003150631713468</v>
      </c>
      <c r="AJ174" s="103">
        <f>'[1]Calibración Agricultura-OseMOSY'!AU343</f>
        <v>4.0247798930695238</v>
      </c>
      <c r="AK174" s="103">
        <f>'[1]Calibración Agricultura-OseMOSY'!AV343</f>
        <v>4.0455821365890161</v>
      </c>
      <c r="AL174" s="103">
        <f>'[1]Calibración Agricultura-OseMOSY'!AW343</f>
        <v>4.0655431368577197</v>
      </c>
      <c r="AM174" s="103">
        <f>'[1]Calibración Agricultura-OseMOSY'!AX343</f>
        <v>4.0846491834598817</v>
      </c>
      <c r="AN174" s="103">
        <f>'[1]Calibración Agricultura-OseMOSY'!AY343</f>
        <v>4.1028870966221325</v>
      </c>
      <c r="AO174" s="103">
        <f>'[1]Calibración Agricultura-OseMOSY'!AZ343</f>
        <v>4.1202442423196892</v>
      </c>
      <c r="AP174" s="103">
        <f>'[1]Calibración Agricultura-OseMOSY'!BA343</f>
        <v>4.1367085468207021</v>
      </c>
      <c r="AQ174" s="103">
        <f>'[1]Calibración Agricultura-OseMOSY'!BB343</f>
        <v>4.1522685106453681</v>
      </c>
      <c r="AR174" s="103">
        <f>'[1]Calibración Agricultura-OseMOSY'!BC343</f>
        <v>4.1669132219172837</v>
      </c>
      <c r="AS174" s="103">
        <f>'[1]Calibración Agricultura-OseMOSY'!BD343</f>
        <v>4.1806323690854006</v>
      </c>
      <c r="AT174" s="103">
        <f>'[1]Calibración Agricultura-OseMOSY'!BE343</f>
        <v>4.1934162529958572</v>
      </c>
      <c r="AU174" s="103">
        <f>'[1]Calibración Agricultura-OseMOSY'!BF343</f>
        <v>4.2052557982939653</v>
      </c>
      <c r="AV174" s="103">
        <f>'[1]Calibración Agricultura-OseMOSY'!BG343</f>
        <v>4.2161425641376225</v>
      </c>
      <c r="AW174" s="103">
        <f>'[1]Calibración Agricultura-OseMOSY'!BH343</f>
        <v>4.226068754204487</v>
      </c>
      <c r="AX174" s="103">
        <f>'[1]Calibración Agricultura-OseMOSY'!BI343</f>
        <v>4.2350272259763511</v>
      </c>
      <c r="AY174" s="103">
        <f>'[1]Calibración Agricultura-OseMOSY'!BJ343</f>
        <v>4.243011499285247</v>
      </c>
      <c r="AZ174" s="103">
        <f>'[1]Calibración Agricultura-OseMOSY'!BK343</f>
        <v>4.2500157641070331</v>
      </c>
      <c r="BA174" s="103">
        <f>'[1]Calibración Agricultura-OseMOSY'!BL343</f>
        <v>4.2560348875893439</v>
      </c>
      <c r="BB174" s="103">
        <f>'[1]Calibración Agricultura-OseMOSY'!BM343</f>
        <v>4.2610644203020476</v>
      </c>
    </row>
    <row r="175" spans="1:115" ht="14.45" customHeight="1">
      <c r="A175" s="106" t="s">
        <v>259</v>
      </c>
      <c r="B175" s="106"/>
      <c r="C175" s="124" t="s">
        <v>260</v>
      </c>
      <c r="D175" s="340"/>
      <c r="E175" s="340"/>
      <c r="F175" s="112"/>
      <c r="G175" s="112"/>
      <c r="H175" s="112"/>
      <c r="I175" s="112"/>
      <c r="J175" s="112"/>
      <c r="K175" s="112"/>
      <c r="L175" s="112"/>
      <c r="M175" s="112"/>
      <c r="N175" s="112"/>
      <c r="O175" s="112"/>
      <c r="P175" s="112"/>
      <c r="Q175" s="112"/>
      <c r="R175" s="112"/>
      <c r="S175" s="112"/>
      <c r="T175" s="112"/>
      <c r="U175" s="112"/>
      <c r="V175" s="112"/>
      <c r="W175" s="112"/>
      <c r="X175" s="112"/>
      <c r="Y175" s="112"/>
      <c r="Z175" s="112"/>
      <c r="AA175" s="112"/>
      <c r="AB175" s="112"/>
      <c r="AC175" s="112"/>
      <c r="AD175" s="112"/>
      <c r="AE175" s="112"/>
      <c r="AF175" s="112"/>
      <c r="AG175" s="112"/>
      <c r="AH175" s="112"/>
      <c r="AI175" s="112"/>
      <c r="AJ175" s="112"/>
      <c r="AK175" s="112"/>
      <c r="AL175" s="112"/>
      <c r="AM175" s="112"/>
      <c r="AN175" s="112"/>
      <c r="AO175" s="112"/>
      <c r="AP175" s="112"/>
      <c r="AQ175" s="112"/>
      <c r="AR175" s="112"/>
      <c r="AS175" s="112"/>
      <c r="AT175" s="112"/>
      <c r="AU175" s="112"/>
      <c r="AV175" s="112"/>
      <c r="AW175" s="112"/>
      <c r="AX175" s="112"/>
      <c r="AY175" s="112"/>
      <c r="AZ175" s="112"/>
      <c r="BA175" s="112"/>
      <c r="BB175" s="112"/>
      <c r="BC175" s="112"/>
      <c r="BF175" s="358"/>
      <c r="BG175" s="359"/>
      <c r="DH175" s="99"/>
      <c r="DI175" s="99"/>
      <c r="DJ175" s="99"/>
      <c r="DK175" s="99"/>
    </row>
    <row r="176" spans="1:115" ht="14.45">
      <c r="C176" s="170" t="s">
        <v>261</v>
      </c>
      <c r="D176" s="366" t="s">
        <v>262</v>
      </c>
      <c r="F176" s="99">
        <f>(1-'Políticas anunciadas - %'!F$26/100)*[3]Costos_Agricultura!M83+('Políticas anunciadas - %'!F$26/100)*[3]Costos_Agricultura!$J65</f>
        <v>72.517018626466992</v>
      </c>
      <c r="G176" s="99">
        <f>(1-'Políticas anunciadas - %'!G$26/100)*[3]Costos_Agricultura!N83+('Políticas anunciadas - %'!G$26/100)*[3]Costos_Agricultura!$J65</f>
        <v>68.168336216565734</v>
      </c>
      <c r="H176" s="99">
        <f>(1-'Políticas anunciadas - %'!H$26/100)*[3]Costos_Agricultura!O83+('Políticas anunciadas - %'!H$26/100)*[3]Costos_Agricultura!$J65</f>
        <v>64.183800788707714</v>
      </c>
      <c r="I176" s="99">
        <f>(1-'Políticas anunciadas - %'!I$26/100)*[3]Costos_Agricultura!P83+('Políticas anunciadas - %'!I$26/100)*[3]Costos_Agricultura!$J65</f>
        <v>62.194658488330461</v>
      </c>
      <c r="J176" s="99">
        <f>(1-'Políticas anunciadas - %'!J$26/100)*[3]Costos_Agricultura!Q83+('Políticas anunciadas - %'!J$26/100)*[3]Costos_Agricultura!$J65</f>
        <v>61.677276907044721</v>
      </c>
      <c r="K176" s="99">
        <f>(1-'Políticas anunciadas - %'!K$26/100)*[3]Costos_Agricultura!R83+('Políticas anunciadas - %'!K$26/100)*[3]Costos_Agricultura!$J65</f>
        <v>62.114184017736356</v>
      </c>
      <c r="L176" s="99">
        <f>(1-'Políticas anunciadas - %'!L$26/100)*[3]Costos_Agricultura!S83+('Políticas anunciadas - %'!L$26/100)*[3]Costos_Agricultura!$J65</f>
        <v>63.329124467254765</v>
      </c>
      <c r="M176" s="99">
        <f>(1-'Políticas anunciadas - %'!M$26/100)*[3]Costos_Agricultura!T83+('Políticas anunciadas - %'!M$26/100)*[3]Costos_Agricultura!$J65</f>
        <v>64.646852019160676</v>
      </c>
      <c r="N176" s="99">
        <f>(1-'Políticas anunciadas - %'!N$26/100)*[3]Costos_Agricultura!U83+('Políticas anunciadas - %'!N$26/100)*[3]Costos_Agricultura!$J65</f>
        <v>65.455834750758996</v>
      </c>
      <c r="O176" s="99">
        <f>(1-'Políticas anunciadas - %'!O$26/100)*[3]Costos_Agricultura!V83+('Políticas anunciadas - %'!O$26/100)*[3]Costos_Agricultura!$J65</f>
        <v>66.867279954841791</v>
      </c>
      <c r="P176" s="99">
        <f>(1-'Políticas anunciadas - %'!P$26/100)*[3]Costos_Agricultura!W83+('Políticas anunciadas - %'!P$26/100)*[3]Costos_Agricultura!$J65</f>
        <v>66.889844384211031</v>
      </c>
      <c r="Q176" s="99">
        <f>(1-'Políticas anunciadas - %'!Q$26/100)*[3]Costos_Agricultura!X83+('Políticas anunciadas - %'!Q$26/100)*[3]Costos_Agricultura!$J65</f>
        <v>67.570885123214865</v>
      </c>
      <c r="R176" s="99">
        <f>(1-'Políticas anunciadas - %'!R$26/100)*[3]Costos_Agricultura!Y83+('Políticas anunciadas - %'!R$26/100)*[3]Costos_Agricultura!$J65</f>
        <v>67.36939420398356</v>
      </c>
      <c r="S176" s="99">
        <f>(1-'Políticas anunciadas - %'!S$26/100)*[3]Costos_Agricultura!Z83+('Políticas anunciadas - %'!S$26/100)*[3]Costos_Agricultura!$J65</f>
        <v>66.894678967085085</v>
      </c>
      <c r="T176" s="99">
        <f>(1-'Políticas anunciadas - %'!T$26/100)*[3]Costos_Agricultura!AA83+('Políticas anunciadas - %'!T$26/100)*[3]Costos_Agricultura!$J65</f>
        <v>66.694043656364215</v>
      </c>
      <c r="U176" s="99">
        <f>(1-'Políticas anunciadas - %'!U$26/100)*[3]Costos_Agricultura!AB83+('Políticas anunciadas - %'!U$26/100)*[3]Costos_Agricultura!$J65</f>
        <v>66.547710965772595</v>
      </c>
      <c r="V176" s="99">
        <f>(1-'Políticas anunciadas - %'!V$26/100)*[3]Costos_Agricultura!AC83+('Políticas anunciadas - %'!V$26/100)*[3]Costos_Agricultura!$J65</f>
        <v>66.401036031776812</v>
      </c>
      <c r="W176" s="99">
        <f>(1-'Políticas anunciadas - %'!W$26/100)*[3]Costos_Agricultura!AD83+('Políticas anunciadas - %'!W$26/100)*[3]Costos_Agricultura!$J65</f>
        <v>66.200058477651751</v>
      </c>
      <c r="X176" s="99">
        <f>(1-'Políticas anunciadas - %'!X$26/100)*[3]Costos_Agricultura!AE83+('Políticas anunciadas - %'!X$26/100)*[3]Costos_Agricultura!$J65</f>
        <v>66.160448688595707</v>
      </c>
      <c r="Y176" s="99">
        <f>(1-'Políticas anunciadas - %'!Y$26/100)*[3]Costos_Agricultura!AF83+('Políticas anunciadas - %'!Y$26/100)*[3]Costos_Agricultura!$J65</f>
        <v>65.851721502722583</v>
      </c>
      <c r="Z176" s="99">
        <f>(1-'Políticas anunciadas - %'!Z$26/100)*[3]Costos_Agricultura!AG83+('Políticas anunciadas - %'!Z$26/100)*[3]Costos_Agricultura!$J65</f>
        <v>65.32989075718254</v>
      </c>
      <c r="AA176" s="99">
        <f>(1-'Políticas anunciadas - %'!AA$26/100)*[3]Costos_Agricultura!AH83+('Políticas anunciadas - %'!AA$26/100)*[3]Costos_Agricultura!$J65</f>
        <v>64.969941141817742</v>
      </c>
      <c r="AB176" s="99">
        <f>(1-'Políticas anunciadas - %'!AB$26/100)*[3]Costos_Agricultura!AI83+('Políticas anunciadas - %'!AB$26/100)*[3]Costos_Agricultura!$J65</f>
        <v>64.186180110948342</v>
      </c>
      <c r="AC176" s="99">
        <f>(1-'Políticas anunciadas - %'!AC$26/100)*[3]Costos_Agricultura!AJ83+('Políticas anunciadas - %'!AC$26/100)*[3]Costos_Agricultura!$J65</f>
        <v>63.776719283112755</v>
      </c>
      <c r="AD176" s="99">
        <f>(1-'Políticas anunciadas - %'!AD$26/100)*[3]Costos_Agricultura!AK83+('Políticas anunciadas - %'!AD$26/100)*[3]Costos_Agricultura!$J65</f>
        <v>63.474152478514803</v>
      </c>
      <c r="AE176" s="99">
        <f>(1-'Políticas anunciadas - %'!AE$26/100)*[3]Costos_Agricultura!AL83+('Políticas anunciadas - %'!AE$26/100)*[3]Costos_Agricultura!$J65</f>
        <v>63.172270160725205</v>
      </c>
      <c r="AF176" s="99">
        <f>(1-'Políticas anunciadas - %'!AF$26/100)*[3]Costos_Agricultura!AM83+('Políticas anunciadas - %'!AF$26/100)*[3]Costos_Agricultura!$J65</f>
        <v>62.923492611150245</v>
      </c>
      <c r="AG176" s="99">
        <f>(1-'Políticas anunciadas - %'!AG$26/100)*[3]Costos_Agricultura!AN83+('Políticas anunciadas - %'!AG$26/100)*[3]Costos_Agricultura!$J65</f>
        <v>62.622808145275258</v>
      </c>
      <c r="AH176" s="99">
        <f>(1-'Políticas anunciadas - %'!AH$26/100)*[3]Costos_Agricultura!AO83+('Políticas anunciadas - %'!AH$26/100)*[3]Costos_Agricultura!$J65</f>
        <v>62.218652090204394</v>
      </c>
      <c r="AI176" s="99">
        <f>(1-'Políticas anunciadas - %'!AI$26/100)*[3]Costos_Agricultura!AP83+('Políticas anunciadas - %'!AI$26/100)*[3]Costos_Agricultura!$J65</f>
        <v>62.058228158762446</v>
      </c>
      <c r="AJ176" s="99">
        <f>(1-'Políticas anunciadas - %'!AJ$26/100)*[3]Costos_Agricultura!AQ83+('Políticas anunciadas - %'!AJ$26/100)*[3]Costos_Agricultura!$J65</f>
        <v>61.897575202145916</v>
      </c>
      <c r="AK176" s="99">
        <f>(1-'Políticas anunciadas - %'!AK$26/100)*[3]Costos_Agricultura!AR83+('Políticas anunciadas - %'!AK$26/100)*[3]Costos_Agricultura!$J65</f>
        <v>61.736693220354809</v>
      </c>
      <c r="AL176" s="99">
        <f>(1-'Políticas anunciadas - %'!AL$26/100)*[3]Costos_Agricultura!AS83+('Políticas anunciadas - %'!AL$26/100)*[3]Costos_Agricultura!$J65</f>
        <v>61.575582213389104</v>
      </c>
      <c r="AM176" s="99">
        <f>(1-'Políticas anunciadas - %'!AM$26/100)*[3]Costos_Agricultura!AT83+('Políticas anunciadas - %'!AM$26/100)*[3]Costos_Agricultura!$J65</f>
        <v>61.414242181248817</v>
      </c>
      <c r="AN176" s="99">
        <f>(1-'Políticas anunciadas - %'!AN$26/100)*[3]Costos_Agricultura!AU83+('Políticas anunciadas - %'!AN$26/100)*[3]Costos_Agricultura!$J65</f>
        <v>61.252673123933953</v>
      </c>
      <c r="AO176" s="99">
        <f>(1-'Políticas anunciadas - %'!AO$26/100)*[3]Costos_Agricultura!AV83+('Políticas anunciadas - %'!AO$26/100)*[3]Costos_Agricultura!$J65</f>
        <v>61.090875041444484</v>
      </c>
      <c r="AP176" s="99">
        <f>(1-'Políticas anunciadas - %'!AP$26/100)*[3]Costos_Agricultura!AW83+('Políticas anunciadas - %'!AP$26/100)*[3]Costos_Agricultura!$J65</f>
        <v>60.928847933780453</v>
      </c>
      <c r="AQ176" s="99">
        <f>(1-'Políticas anunciadas - %'!AQ$26/100)*[3]Costos_Agricultura!AX83+('Políticas anunciadas - %'!AQ$26/100)*[3]Costos_Agricultura!$J65</f>
        <v>60.766591800941818</v>
      </c>
      <c r="AR176" s="99">
        <f>(1-'Políticas anunciadas - %'!AR$26/100)*[3]Costos_Agricultura!AY83+('Políticas anunciadas - %'!AR$26/100)*[3]Costos_Agricultura!$J65</f>
        <v>60.604106642928606</v>
      </c>
      <c r="AS176" s="99">
        <f>(1-'Políticas anunciadas - %'!AS$26/100)*[3]Costos_Agricultura!AZ83+('Políticas anunciadas - %'!AS$26/100)*[3]Costos_Agricultura!$J65</f>
        <v>60.441392459740811</v>
      </c>
      <c r="AT176" s="99">
        <f>(1-'Políticas anunciadas - %'!AT$26/100)*[3]Costos_Agricultura!BA83+('Políticas anunciadas - %'!AT$26/100)*[3]Costos_Agricultura!$J65</f>
        <v>60.278449251378426</v>
      </c>
      <c r="AU176" s="99">
        <f>(1-'Políticas anunciadas - %'!AU$26/100)*[3]Costos_Agricultura!BB83+('Políticas anunciadas - %'!AU$26/100)*[3]Costos_Agricultura!$J65</f>
        <v>60.115277017841464</v>
      </c>
      <c r="AV176" s="99">
        <f>(1-'Políticas anunciadas - %'!AV$26/100)*[3]Costos_Agricultura!BC83+('Políticas anunciadas - %'!AV$26/100)*[3]Costos_Agricultura!$J65</f>
        <v>59.951875759129898</v>
      </c>
      <c r="AW176" s="99">
        <f>(1-'Políticas anunciadas - %'!AW$26/100)*[3]Costos_Agricultura!BD83+('Políticas anunciadas - %'!AW$26/100)*[3]Costos_Agricultura!$J65</f>
        <v>59.788245475243755</v>
      </c>
      <c r="AX176" s="99">
        <f>(1-'Políticas anunciadas - %'!AX$26/100)*[3]Costos_Agricultura!BE83+('Políticas anunciadas - %'!AX$26/100)*[3]Costos_Agricultura!$J65</f>
        <v>59.624386166183044</v>
      </c>
      <c r="AY176" s="99">
        <f>(1-'Políticas anunciadas - %'!AY$26/100)*[3]Costos_Agricultura!BF83+('Políticas anunciadas - %'!AY$26/100)*[3]Costos_Agricultura!$J65</f>
        <v>59.460297831947727</v>
      </c>
      <c r="AZ176" s="99">
        <f>(1-'Políticas anunciadas - %'!AZ$26/100)*[3]Costos_Agricultura!BG83+('Políticas anunciadas - %'!AZ$26/100)*[3]Costos_Agricultura!$J65</f>
        <v>59.295980472537835</v>
      </c>
      <c r="BA176" s="99">
        <f>(1-'Políticas anunciadas - %'!BA$26/100)*[3]Costos_Agricultura!BH83+('Políticas anunciadas - %'!BA$26/100)*[3]Costos_Agricultura!$J65</f>
        <v>59.131434087953366</v>
      </c>
      <c r="BB176" s="99">
        <f>(1-'Políticas anunciadas - %'!BB$26/100)*[3]Costos_Agricultura!BI83+('Políticas anunciadas - %'!BB$26/100)*[3]Costos_Agricultura!$J65</f>
        <v>58.9666586781943</v>
      </c>
    </row>
    <row r="177" spans="3:54" ht="14.45">
      <c r="C177" s="170" t="s">
        <v>263</v>
      </c>
      <c r="D177" s="366"/>
      <c r="F177" s="99">
        <f>(1-'Políticas anunciadas - %'!F$26/100)*[3]Costos_Agricultura!M84+('Políticas anunciadas - %'!F$26/100)*[3]Costos_Agricultura!$J66</f>
        <v>277.42394587986246</v>
      </c>
      <c r="G177" s="99">
        <f>(1-'Políticas anunciadas - %'!G$26/100)*[3]Costos_Agricultura!N84+('Políticas anunciadas - %'!G$26/100)*[3]Costos_Agricultura!$J66</f>
        <v>261.03689499481789</v>
      </c>
      <c r="H177" s="99">
        <f>(1-'Políticas anunciadas - %'!H$26/100)*[3]Costos_Agricultura!O84+('Políticas anunciadas - %'!H$26/100)*[3]Costos_Agricultura!$J66</f>
        <v>246.04175736003356</v>
      </c>
      <c r="I177" s="99">
        <f>(1-'Políticas anunciadas - %'!I$26/100)*[3]Costos_Agricultura!P84+('Políticas anunciadas - %'!I$26/100)*[3]Costos_Agricultura!$J66</f>
        <v>238.67379850353913</v>
      </c>
      <c r="J177" s="99">
        <f>(1-'Políticas anunciadas - %'!J$26/100)*[3]Costos_Agricultura!Q84+('Políticas anunciadas - %'!J$26/100)*[3]Costos_Agricultura!$J66</f>
        <v>236.93148903351317</v>
      </c>
      <c r="K177" s="99">
        <f>(1-'Políticas anunciadas - %'!K$26/100)*[3]Costos_Agricultura!R84+('Políticas anunciadas - %'!K$26/100)*[3]Costos_Agricultura!$J66</f>
        <v>238.83684696274364</v>
      </c>
      <c r="L177" s="99">
        <f>(1-'Políticas anunciadas - %'!L$26/100)*[3]Costos_Agricultura!S84+('Políticas anunciadas - %'!L$26/100)*[3]Costos_Agricultura!$J66</f>
        <v>243.71615488156525</v>
      </c>
      <c r="M177" s="99">
        <f>(1-'Políticas anunciadas - %'!M$26/100)*[3]Costos_Agricultura!T84+('Políticas anunciadas - %'!M$26/100)*[3]Costos_Agricultura!$J66</f>
        <v>248.98835560692962</v>
      </c>
      <c r="N177" s="99">
        <f>(1-'Políticas anunciadas - %'!N$26/100)*[3]Costos_Agricultura!U84+('Políticas anunciadas - %'!N$26/100)*[3]Costos_Agricultura!$J66</f>
        <v>252.31593316827903</v>
      </c>
      <c r="O177" s="99">
        <f>(1-'Políticas anunciadas - %'!O$26/100)*[3]Costos_Agricultura!V84+('Políticas anunciadas - %'!O$26/100)*[3]Costos_Agricultura!$J66</f>
        <v>257.94635968784416</v>
      </c>
      <c r="P177" s="99">
        <f>(1-'Políticas anunciadas - %'!P$26/100)*[3]Costos_Agricultura!W84+('Políticas anunciadas - %'!P$26/100)*[3]Costos_Agricultura!$J66</f>
        <v>258.26793662555048</v>
      </c>
      <c r="Q177" s="99">
        <f>(1-'Políticas anunciadas - %'!Q$26/100)*[3]Costos_Agricultura!X84+('Políticas anunciadas - %'!Q$26/100)*[3]Costos_Agricultura!$J66</f>
        <v>261.10646947820101</v>
      </c>
      <c r="R177" s="99">
        <f>(1-'Políticas anunciadas - %'!R$26/100)*[3]Costos_Agricultura!Y84+('Políticas anunciadas - %'!R$26/100)*[3]Costos_Agricultura!$J66</f>
        <v>260.57161858899286</v>
      </c>
      <c r="S177" s="99">
        <f>(1-'Políticas anunciadas - %'!S$26/100)*[3]Costos_Agricultura!Z84+('Políticas anunciadas - %'!S$26/100)*[3]Costos_Agricultura!$J66</f>
        <v>258.99239669904125</v>
      </c>
      <c r="T177" s="99">
        <f>(1-'Políticas anunciadas - %'!T$26/100)*[3]Costos_Agricultura!AA84+('Políticas anunciadas - %'!T$26/100)*[3]Costos_Agricultura!$J66</f>
        <v>258.46081628269553</v>
      </c>
      <c r="U177" s="99">
        <f>(1-'Políticas anunciadas - %'!U$26/100)*[3]Costos_Agricultura!AB84+('Políticas anunciadas - %'!U$26/100)*[3]Costos_Agricultura!$J66</f>
        <v>258.13680187735349</v>
      </c>
      <c r="V177" s="99">
        <f>(1-'Políticas anunciadas - %'!V$26/100)*[3]Costos_Agricultura!AC84+('Políticas anunciadas - %'!V$26/100)*[3]Costos_Agricultura!$J66</f>
        <v>257.81147928286657</v>
      </c>
      <c r="W177" s="99">
        <f>(1-'Políticas anunciadas - %'!W$26/100)*[3]Costos_Agricultura!AD84+('Políticas anunciadas - %'!W$26/100)*[3]Costos_Agricultura!$J66</f>
        <v>257.27859067737592</v>
      </c>
      <c r="X177" s="99">
        <f>(1-'Políticas anunciadas - %'!X$26/100)*[3]Costos_Agricultura!AE84+('Políticas anunciadas - %'!X$26/100)*[3]Costos_Agricultura!$J66</f>
        <v>257.36251325374394</v>
      </c>
      <c r="Y177" s="99">
        <f>(1-'Políticas anunciadas - %'!Y$26/100)*[3]Costos_Agricultura!AF84+('Políticas anunciadas - %'!Y$26/100)*[3]Costos_Agricultura!$J66</f>
        <v>256.4177630991083</v>
      </c>
      <c r="Z177" s="99">
        <f>(1-'Políticas anunciadas - %'!Z$26/100)*[3]Costos_Agricultura!AG84+('Políticas anunciadas - %'!Z$26/100)*[3]Costos_Agricultura!$J66</f>
        <v>254.65844717019752</v>
      </c>
      <c r="AA177" s="99">
        <f>(1-'Políticas anunciadas - %'!AA$26/100)*[3]Costos_Agricultura!AH84+('Políticas anunciadas - %'!AA$26/100)*[3]Costos_Agricultura!$J66</f>
        <v>253.51790470686296</v>
      </c>
      <c r="AB177" s="99">
        <f>(1-'Políticas anunciadas - %'!AB$26/100)*[3]Costos_Agricultura!AI84+('Políticas anunciadas - %'!AB$26/100)*[3]Costos_Agricultura!$J66</f>
        <v>250.75738801899308</v>
      </c>
      <c r="AC177" s="99">
        <f>(1-'Políticas anunciadas - %'!AC$26/100)*[3]Costos_Agricultura!AJ84+('Políticas anunciadas - %'!AC$26/100)*[3]Costos_Agricultura!$J66</f>
        <v>249.42759419268452</v>
      </c>
      <c r="AD177" s="99">
        <f>(1-'Políticas anunciadas - %'!AD$26/100)*[3]Costos_Agricultura!AK84+('Políticas anunciadas - %'!AD$26/100)*[3]Costos_Agricultura!$J66</f>
        <v>248.50639144265853</v>
      </c>
      <c r="AE177" s="99">
        <f>(1-'Políticas anunciadas - %'!AE$26/100)*[3]Costos_Agricultura!AL84+('Políticas anunciadas - %'!AE$26/100)*[3]Costos_Agricultura!$J66</f>
        <v>247.58780507092249</v>
      </c>
      <c r="AF177" s="99">
        <f>(1-'Políticas anunciadas - %'!AF$26/100)*[3]Costos_Agricultura!AM84+('Políticas anunciadas - %'!AF$26/100)*[3]Costos_Agricultura!$J66</f>
        <v>246.87220604818273</v>
      </c>
      <c r="AG177" s="99">
        <f>(1-'Políticas anunciadas - %'!AG$26/100)*[3]Costos_Agricultura!AN84+('Políticas anunciadas - %'!AG$26/100)*[3]Costos_Agricultura!$J66</f>
        <v>245.95819833845411</v>
      </c>
      <c r="AH177" s="99">
        <f>(1-'Políticas anunciadas - %'!AH$26/100)*[3]Costos_Agricultura!AO84+('Políticas anunciadas - %'!AH$26/100)*[3]Costos_Agricultura!$J66</f>
        <v>244.6486814438928</v>
      </c>
      <c r="AI177" s="99">
        <f>(1-'Políticas anunciadas - %'!AI$26/100)*[3]Costos_Agricultura!AP84+('Políticas anunciadas - %'!AI$26/100)*[3]Costos_Agricultura!$J66</f>
        <v>244.27080476364711</v>
      </c>
      <c r="AJ177" s="99">
        <f>(1-'Políticas anunciadas - %'!AJ$26/100)*[3]Costos_Agricultura!AQ84+('Políticas anunciadas - %'!AJ$26/100)*[3]Costos_Agricultura!$J66</f>
        <v>243.89205265894128</v>
      </c>
      <c r="AK177" s="99">
        <f>(1-'Políticas anunciadas - %'!AK$26/100)*[3]Costos_Agricultura!AR84+('Políticas anunciadas - %'!AK$26/100)*[3]Costos_Agricultura!$J66</f>
        <v>243.51242512977538</v>
      </c>
      <c r="AL177" s="99">
        <f>(1-'Políticas anunciadas - %'!AL$26/100)*[3]Costos_Agricultura!AS84+('Políticas anunciadas - %'!AL$26/100)*[3]Costos_Agricultura!$J66</f>
        <v>243.13192217614937</v>
      </c>
      <c r="AM177" s="99">
        <f>(1-'Políticas anunciadas - %'!AM$26/100)*[3]Costos_Agricultura!AT84+('Políticas anunciadas - %'!AM$26/100)*[3]Costos_Agricultura!$J66</f>
        <v>242.75054379806329</v>
      </c>
      <c r="AN177" s="99">
        <f>(1-'Políticas anunciadas - %'!AN$26/100)*[3]Costos_Agricultura!AU84+('Políticas anunciadas - %'!AN$26/100)*[3]Costos_Agricultura!$J66</f>
        <v>242.36828999551716</v>
      </c>
      <c r="AO177" s="99">
        <f>(1-'Políticas anunciadas - %'!AO$26/100)*[3]Costos_Agricultura!AV84+('Políticas anunciadas - %'!AO$26/100)*[3]Costos_Agricultura!$J66</f>
        <v>241.98516076851087</v>
      </c>
      <c r="AP177" s="99">
        <f>(1-'Políticas anunciadas - %'!AP$26/100)*[3]Costos_Agricultura!AW84+('Políticas anunciadas - %'!AP$26/100)*[3]Costos_Agricultura!$J66</f>
        <v>241.60115611704455</v>
      </c>
      <c r="AQ177" s="99">
        <f>(1-'Políticas anunciadas - %'!AQ$26/100)*[3]Costos_Agricultura!AX84+('Políticas anunciadas - %'!AQ$26/100)*[3]Costos_Agricultura!$J66</f>
        <v>241.21627604111808</v>
      </c>
      <c r="AR177" s="99">
        <f>(1-'Políticas anunciadas - %'!AR$26/100)*[3]Costos_Agricultura!AY84+('Políticas anunciadas - %'!AR$26/100)*[3]Costos_Agricultura!$J66</f>
        <v>240.83052054073158</v>
      </c>
      <c r="AS177" s="99">
        <f>(1-'Políticas anunciadas - %'!AS$26/100)*[3]Costos_Agricultura!AZ84+('Políticas anunciadas - %'!AS$26/100)*[3]Costos_Agricultura!$J66</f>
        <v>240.44388961588496</v>
      </c>
      <c r="AT177" s="99">
        <f>(1-'Políticas anunciadas - %'!AT$26/100)*[3]Costos_Agricultura!BA84+('Políticas anunciadas - %'!AT$26/100)*[3]Costos_Agricultura!$J66</f>
        <v>240.05638326657825</v>
      </c>
      <c r="AU177" s="99">
        <f>(1-'Políticas anunciadas - %'!AU$26/100)*[3]Costos_Agricultura!BB84+('Políticas anunciadas - %'!AU$26/100)*[3]Costos_Agricultura!$J66</f>
        <v>239.66800149281147</v>
      </c>
      <c r="AV177" s="99">
        <f>(1-'Políticas anunciadas - %'!AV$26/100)*[3]Costos_Agricultura!BC84+('Políticas anunciadas - %'!AV$26/100)*[3]Costos_Agricultura!$J66</f>
        <v>239.27874429458453</v>
      </c>
      <c r="AW177" s="99">
        <f>(1-'Políticas anunciadas - %'!AW$26/100)*[3]Costos_Agricultura!BD84+('Políticas anunciadas - %'!AW$26/100)*[3]Costos_Agricultura!$J66</f>
        <v>238.88861167189754</v>
      </c>
      <c r="AX177" s="99">
        <f>(1-'Políticas anunciadas - %'!AX$26/100)*[3]Costos_Agricultura!BE84+('Políticas anunciadas - %'!AX$26/100)*[3]Costos_Agricultura!$J66</f>
        <v>238.4976036247505</v>
      </c>
      <c r="AY177" s="99">
        <f>(1-'Políticas anunciadas - %'!AY$26/100)*[3]Costos_Agricultura!BF84+('Políticas anunciadas - %'!AY$26/100)*[3]Costos_Agricultura!$J66</f>
        <v>238.10572015314335</v>
      </c>
      <c r="AZ177" s="99">
        <f>(1-'Políticas anunciadas - %'!AZ$26/100)*[3]Costos_Agricultura!BG84+('Políticas anunciadas - %'!AZ$26/100)*[3]Costos_Agricultura!$J66</f>
        <v>237.7129612570761</v>
      </c>
      <c r="BA177" s="99">
        <f>(1-'Políticas anunciadas - %'!BA$26/100)*[3]Costos_Agricultura!BH84+('Políticas anunciadas - %'!BA$26/100)*[3]Costos_Agricultura!$J66</f>
        <v>237.31932693654878</v>
      </c>
      <c r="BB177" s="99">
        <f>(1-'Políticas anunciadas - %'!BB$26/100)*[3]Costos_Agricultura!BI84+('Políticas anunciadas - %'!BB$26/100)*[3]Costos_Agricultura!$J66</f>
        <v>236.92481719156135</v>
      </c>
    </row>
    <row r="178" spans="3:54" ht="14.45">
      <c r="C178" s="170" t="s">
        <v>264</v>
      </c>
      <c r="D178" s="366"/>
      <c r="F178" s="99">
        <f>(1-'Políticas anunciadas - %'!F$26/100)*[3]Costos_Agricultura!M85+('Políticas anunciadas - %'!F$26/100)*[3]Costos_Agricultura!$J67</f>
        <v>56.331806175274167</v>
      </c>
      <c r="G178" s="99">
        <f>(1-'Políticas anunciadas - %'!G$26/100)*[3]Costos_Agricultura!N85+('Políticas anunciadas - %'!G$26/100)*[3]Costos_Agricultura!$J67</f>
        <v>52.955168216806513</v>
      </c>
      <c r="H178" s="99">
        <f>(1-'Políticas anunciadas - %'!H$26/100)*[3]Costos_Agricultura!O85+('Políticas anunciadas - %'!H$26/100)*[3]Costos_Agricultura!$J67</f>
        <v>49.861395690393053</v>
      </c>
      <c r="I178" s="99">
        <f>(1-'Políticas anunciadas - %'!I$26/100)*[3]Costos_Agricultura!P85+('Políticas anunciadas - %'!I$26/100)*[3]Costos_Agricultura!$J67</f>
        <v>48.317622935928149</v>
      </c>
      <c r="J178" s="99">
        <f>(1-'Políticas anunciadas - %'!J$26/100)*[3]Costos_Agricultura!Q85+('Políticas anunciadas - %'!J$26/100)*[3]Costos_Agricultura!$J67</f>
        <v>47.91709796934893</v>
      </c>
      <c r="K178" s="99">
        <f>(1-'Políticas anunciadas - %'!K$26/100)*[3]Costos_Agricultura!R85+('Políticas anunciadas - %'!K$26/100)*[3]Costos_Agricultura!$J67</f>
        <v>48.257854124052074</v>
      </c>
      <c r="L178" s="99">
        <f>(1-'Políticas anunciadas - %'!L$26/100)*[3]Costos_Agricultura!S85+('Políticas anunciadas - %'!L$26/100)*[3]Costos_Agricultura!$J67</f>
        <v>49.202978150500073</v>
      </c>
      <c r="M178" s="99">
        <f>(1-'Políticas anunciadas - %'!M$26/100)*[3]Costos_Agricultura!T85+('Políticas anunciadas - %'!M$26/100)*[3]Costos_Agricultura!$J67</f>
        <v>50.227946084930785</v>
      </c>
      <c r="N178" s="99">
        <f>(1-'Políticas anunciadas - %'!N$26/100)*[3]Costos_Agricultura!U85+('Políticas anunciadas - %'!N$26/100)*[3]Costos_Agricultura!$J67</f>
        <v>50.857726552492558</v>
      </c>
      <c r="O178" s="99">
        <f>(1-'Políticas anunciadas - %'!O$26/100)*[3]Costos_Agricultura!V85+('Políticas anunciadas - %'!O$26/100)*[3]Costos_Agricultura!$J67</f>
        <v>51.955493344201635</v>
      </c>
      <c r="P178" s="99">
        <f>(1-'Políticas anunciadas - %'!P$26/100)*[3]Costos_Agricultura!W85+('Políticas anunciadas - %'!P$26/100)*[3]Costos_Agricultura!$J67</f>
        <v>51.974392591254144</v>
      </c>
      <c r="Q178" s="99">
        <f>(1-'Políticas anunciadas - %'!Q$26/100)*[3]Costos_Agricultura!X85+('Políticas anunciadas - %'!Q$26/100)*[3]Costos_Agricultura!$J67</f>
        <v>52.504789104539981</v>
      </c>
      <c r="R178" s="99">
        <f>(1-'Políticas anunciadas - %'!R$26/100)*[3]Costos_Agricultura!Y85+('Políticas anunciadas - %'!R$26/100)*[3]Costos_Agricultura!$J67</f>
        <v>52.34964458324837</v>
      </c>
      <c r="S178" s="99">
        <f>(1-'Políticas anunciadas - %'!S$26/100)*[3]Costos_Agricultura!Z85+('Políticas anunciadas - %'!S$26/100)*[3]Costos_Agricultura!$J67</f>
        <v>51.982262370926129</v>
      </c>
      <c r="T178" s="99">
        <f>(1-'Políticas anunciadas - %'!T$26/100)*[3]Costos_Agricultura!AA85+('Políticas anunciadas - %'!T$26/100)*[3]Costos_Agricultura!$J67</f>
        <v>51.827782477059458</v>
      </c>
      <c r="U178" s="99">
        <f>(1-'Políticas anunciadas - %'!U$26/100)*[3]Costos_Agricultura!AB85+('Políticas anunciadas - %'!U$26/100)*[3]Costos_Agricultura!$J67</f>
        <v>51.715484270428945</v>
      </c>
      <c r="V178" s="99">
        <f>(1-'Políticas anunciadas - %'!V$26/100)*[3]Costos_Agricultura!AC85+('Políticas anunciadas - %'!V$26/100)*[3]Costos_Agricultura!$J67</f>
        <v>51.602920212828458</v>
      </c>
      <c r="W178" s="99">
        <f>(1-'Políticas anunciadas - %'!W$26/100)*[3]Costos_Agricultura!AD85+('Políticas anunciadas - %'!W$26/100)*[3]Costos_Agricultura!$J67</f>
        <v>51.448174467991812</v>
      </c>
      <c r="X178" s="99">
        <f>(1-'Políticas anunciadas - %'!X$26/100)*[3]Costos_Agricultura!AE85+('Políticas anunciadas - %'!X$26/100)*[3]Costos_Agricultura!$J67</f>
        <v>51.418777455498727</v>
      </c>
      <c r="Y178" s="99">
        <f>(1-'Políticas anunciadas - %'!Y$26/100)*[3]Costos_Agricultura!AF85+('Políticas anunciadas - %'!Y$26/100)*[3]Costos_Agricultura!$J67</f>
        <v>51.180332963614724</v>
      </c>
      <c r="Z178" s="99">
        <f>(1-'Políticas anunciadas - %'!Z$26/100)*[3]Costos_Agricultura!AG85+('Políticas anunciadas - %'!Z$26/100)*[3]Costos_Agricultura!$J67</f>
        <v>50.776351934425819</v>
      </c>
      <c r="AA178" s="99">
        <f>(1-'Políticas anunciadas - %'!AA$26/100)*[3]Costos_Agricultura!AH85+('Políticas anunciadas - %'!AA$26/100)*[3]Costos_Agricultura!$J67</f>
        <v>50.498118414035439</v>
      </c>
      <c r="AB178" s="99">
        <f>(1-'Políticas anunciadas - %'!AB$26/100)*[3]Costos_Agricultura!AI85+('Políticas anunciadas - %'!AB$26/100)*[3]Costos_Agricultura!$J67</f>
        <v>49.890672775825109</v>
      </c>
      <c r="AC178" s="99">
        <f>(1-'Políticas anunciadas - %'!AC$26/100)*[3]Costos_Agricultura!AJ85+('Políticas anunciadas - %'!AC$26/100)*[3]Costos_Agricultura!$J67</f>
        <v>49.573979481778238</v>
      </c>
      <c r="AD178" s="99">
        <f>(1-'Políticas anunciadas - %'!AD$26/100)*[3]Costos_Agricultura!AK85+('Políticas anunciadas - %'!AD$26/100)*[3]Costos_Agricultura!$J67</f>
        <v>49.340320307353792</v>
      </c>
      <c r="AE178" s="99">
        <f>(1-'Políticas anunciadas - %'!AE$26/100)*[3]Costos_Agricultura!AL85+('Políticas anunciadas - %'!AE$26/100)*[3]Costos_Agricultura!$J67</f>
        <v>49.107192834869302</v>
      </c>
      <c r="AF178" s="99">
        <f>(1-'Políticas anunciadas - %'!AF$26/100)*[3]Costos_Agricultura!AM85+('Políticas anunciadas - %'!AF$26/100)*[3]Costos_Agricultura!$J67</f>
        <v>48.91531657122605</v>
      </c>
      <c r="AG178" s="99">
        <f>(1-'Políticas anunciadas - %'!AG$26/100)*[3]Costos_Agricultura!AN85+('Políticas anunciadas - %'!AG$26/100)*[3]Costos_Agricultura!$J67</f>
        <v>48.683119577136473</v>
      </c>
      <c r="AH178" s="99">
        <f>(1-'Políticas anunciadas - %'!AH$26/100)*[3]Costos_Agricultura!AO85+('Políticas anunciadas - %'!AH$26/100)*[3]Costos_Agricultura!$J67</f>
        <v>48.370546973124227</v>
      </c>
      <c r="AI178" s="99">
        <f>(1-'Políticas anunciadas - %'!AI$26/100)*[3]Costos_Agricultura!AP85+('Políticas anunciadas - %'!AI$26/100)*[3]Costos_Agricultura!$J67</f>
        <v>48.247302843204871</v>
      </c>
      <c r="AJ178" s="99">
        <f>(1-'Políticas anunciadas - %'!AJ$26/100)*[3]Costos_Agricultura!AQ85+('Políticas anunciadas - %'!AJ$26/100)*[3]Costos_Agricultura!$J67</f>
        <v>48.123880809010167</v>
      </c>
      <c r="AK178" s="99">
        <f>(1-'Políticas anunciadas - %'!AK$26/100)*[3]Costos_Agricultura!AR85+('Políticas anunciadas - %'!AK$26/100)*[3]Costos_Agricultura!$J67</f>
        <v>48.000280870540116</v>
      </c>
      <c r="AL178" s="99">
        <f>(1-'Políticas anunciadas - %'!AL$26/100)*[3]Costos_Agricultura!AS85+('Políticas anunciadas - %'!AL$26/100)*[3]Costos_Agricultura!$J67</f>
        <v>47.876503027794719</v>
      </c>
      <c r="AM178" s="99">
        <f>(1-'Políticas anunciadas - %'!AM$26/100)*[3]Costos_Agricultura!AT85+('Políticas anunciadas - %'!AM$26/100)*[3]Costos_Agricultura!$J67</f>
        <v>47.75254728077396</v>
      </c>
      <c r="AN178" s="99">
        <f>(1-'Políticas anunciadas - %'!AN$26/100)*[3]Costos_Agricultura!AU85+('Políticas anunciadas - %'!AN$26/100)*[3]Costos_Agricultura!$J67</f>
        <v>47.628413629477869</v>
      </c>
      <c r="AO178" s="99">
        <f>(1-'Políticas anunciadas - %'!AO$26/100)*[3]Costos_Agricultura!AV85+('Políticas anunciadas - %'!AO$26/100)*[3]Costos_Agricultura!$J67</f>
        <v>47.504102073906424</v>
      </c>
      <c r="AP178" s="99">
        <f>(1-'Políticas anunciadas - %'!AP$26/100)*[3]Costos_Agricultura!AW85+('Políticas anunciadas - %'!AP$26/100)*[3]Costos_Agricultura!$J67</f>
        <v>47.379612614059639</v>
      </c>
      <c r="AQ178" s="99">
        <f>(1-'Políticas anunciadas - %'!AQ$26/100)*[3]Costos_Agricultura!AX85+('Políticas anunciadas - %'!AQ$26/100)*[3]Costos_Agricultura!$J67</f>
        <v>47.254945249937499</v>
      </c>
      <c r="AR178" s="99">
        <f>(1-'Políticas anunciadas - %'!AR$26/100)*[3]Costos_Agricultura!AY85+('Políticas anunciadas - %'!AR$26/100)*[3]Costos_Agricultura!$J67</f>
        <v>47.130099981540013</v>
      </c>
      <c r="AS178" s="99">
        <f>(1-'Políticas anunciadas - %'!AS$26/100)*[3]Costos_Agricultura!AZ85+('Políticas anunciadas - %'!AS$26/100)*[3]Costos_Agricultura!$J67</f>
        <v>47.00507680886718</v>
      </c>
      <c r="AT178" s="99">
        <f>(1-'Políticas anunciadas - %'!AT$26/100)*[3]Costos_Agricultura!BA85+('Políticas anunciadas - %'!AT$26/100)*[3]Costos_Agricultura!$J67</f>
        <v>46.879875731919</v>
      </c>
      <c r="AU178" s="99">
        <f>(1-'Políticas anunciadas - %'!AU$26/100)*[3]Costos_Agricultura!BB85+('Políticas anunciadas - %'!AU$26/100)*[3]Costos_Agricultura!$J67</f>
        <v>46.754496750695473</v>
      </c>
      <c r="AV178" s="99">
        <f>(1-'Políticas anunciadas - %'!AV$26/100)*[3]Costos_Agricultura!BC85+('Políticas anunciadas - %'!AV$26/100)*[3]Costos_Agricultura!$J67</f>
        <v>46.628939865196593</v>
      </c>
      <c r="AW178" s="99">
        <f>(1-'Políticas anunciadas - %'!AW$26/100)*[3]Costos_Agricultura!BD85+('Políticas anunciadas - %'!AW$26/100)*[3]Costos_Agricultura!$J67</f>
        <v>46.503205075422372</v>
      </c>
      <c r="AX178" s="99">
        <f>(1-'Políticas anunciadas - %'!AX$26/100)*[3]Costos_Agricultura!BE85+('Políticas anunciadas - %'!AX$26/100)*[3]Costos_Agricultura!$J67</f>
        <v>46.377292381372804</v>
      </c>
      <c r="AY178" s="99">
        <f>(1-'Políticas anunciadas - %'!AY$26/100)*[3]Costos_Agricultura!BF85+('Políticas anunciadas - %'!AY$26/100)*[3]Costos_Agricultura!$J67</f>
        <v>46.25120178304789</v>
      </c>
      <c r="AZ178" s="99">
        <f>(1-'Políticas anunciadas - %'!AZ$26/100)*[3]Costos_Agricultura!BG85+('Políticas anunciadas - %'!AZ$26/100)*[3]Costos_Agricultura!$J67</f>
        <v>46.124933280447621</v>
      </c>
      <c r="BA178" s="99">
        <f>(1-'Políticas anunciadas - %'!BA$26/100)*[3]Costos_Agricultura!BH85+('Políticas anunciadas - %'!BA$26/100)*[3]Costos_Agricultura!$J67</f>
        <v>45.998486873572013</v>
      </c>
      <c r="BB178" s="99">
        <f>(1-'Políticas anunciadas - %'!BB$26/100)*[3]Costos_Agricultura!BI85+('Políticas anunciadas - %'!BB$26/100)*[3]Costos_Agricultura!$J67</f>
        <v>45.871862562421057</v>
      </c>
    </row>
    <row r="179" spans="3:54" ht="14.45">
      <c r="C179" s="170" t="s">
        <v>265</v>
      </c>
      <c r="D179" s="366"/>
      <c r="F179" s="99">
        <f>(1-'Políticas anunciadas - %'!F$26/100)*[3]Costos_Agricultura!M86+('Políticas anunciadas - %'!F$26/100)*[3]Costos_Agricultura!$J68</f>
        <v>97.866820930334981</v>
      </c>
      <c r="G179" s="99">
        <f>(1-'Políticas anunciadas - %'!G$26/100)*[3]Costos_Agricultura!N86+('Políticas anunciadas - %'!G$26/100)*[3]Costos_Agricultura!$J68</f>
        <v>92.096605964759178</v>
      </c>
      <c r="H179" s="99">
        <f>(1-'Políticas anunciadas - %'!H$26/100)*[3]Costos_Agricultura!O86+('Políticas anunciadas - %'!H$26/100)*[3]Costos_Agricultura!$J68</f>
        <v>86.817365690633196</v>
      </c>
      <c r="I179" s="99">
        <f>(1-'Políticas anunciadas - %'!I$26/100)*[3]Costos_Agricultura!P86+('Políticas anunciadas - %'!I$26/100)*[3]Costos_Agricultura!$J68</f>
        <v>84.228488301265571</v>
      </c>
      <c r="J179" s="99">
        <f>(1-'Políticas anunciadas - %'!J$26/100)*[3]Costos_Agricultura!Q86+('Políticas anunciadas - %'!J$26/100)*[3]Costos_Agricultura!$J68</f>
        <v>83.62396695650763</v>
      </c>
      <c r="K179" s="99">
        <f>(1-'Políticas anunciadas - %'!K$26/100)*[3]Costos_Agricultura!R86+('Políticas anunciadas - %'!K$26/100)*[3]Costos_Agricultura!$J68</f>
        <v>84.306100779035887</v>
      </c>
      <c r="L179" s="99">
        <f>(1-'Políticas anunciadas - %'!L$26/100)*[3]Costos_Agricultura!S86+('Políticas anunciadas - %'!L$26/100)*[3]Costos_Agricultura!$J68</f>
        <v>86.037246943571631</v>
      </c>
      <c r="M179" s="99">
        <f>(1-'Políticas anunciadas - %'!M$26/100)*[3]Costos_Agricultura!T86+('Políticas anunciadas - %'!M$26/100)*[3]Costos_Agricultura!$J68</f>
        <v>87.906979635988392</v>
      </c>
      <c r="N179" s="99">
        <f>(1-'Políticas anunciadas - %'!N$26/100)*[3]Costos_Agricultura!U86+('Políticas anunciadas - %'!N$26/100)*[3]Costos_Agricultura!$J68</f>
        <v>89.090778231750875</v>
      </c>
      <c r="O179" s="99">
        <f>(1-'Políticas anunciadas - %'!O$26/100)*[3]Costos_Agricultura!V86+('Políticas anunciadas - %'!O$26/100)*[3]Costos_Agricultura!$J68</f>
        <v>91.086869229000357</v>
      </c>
      <c r="P179" s="99">
        <f>(1-'Políticas anunciadas - %'!P$26/100)*[3]Costos_Agricultura!W86+('Políticas anunciadas - %'!P$26/100)*[3]Costos_Agricultura!$J68</f>
        <v>91.210350144465451</v>
      </c>
      <c r="Q179" s="99">
        <f>(1-'Políticas anunciadas - %'!Q$26/100)*[3]Costos_Agricultura!X86+('Políticas anunciadas - %'!Q$26/100)*[3]Costos_Agricultura!$J68</f>
        <v>92.221646197477</v>
      </c>
      <c r="R179" s="99">
        <f>(1-'Políticas anunciadas - %'!R$26/100)*[3]Costos_Agricultura!Y86+('Políticas anunciadas - %'!R$26/100)*[3]Costos_Agricultura!$J68</f>
        <v>92.043036168704177</v>
      </c>
      <c r="S179" s="99">
        <f>(1-'Políticas anunciadas - %'!S$26/100)*[3]Costos_Agricultura!Z86+('Políticas anunciadas - %'!S$26/100)*[3]Costos_Agricultura!$J68</f>
        <v>91.496041307217581</v>
      </c>
      <c r="T179" s="99">
        <f>(1-'Políticas anunciadas - %'!T$26/100)*[3]Costos_Agricultura!AA86+('Políticas anunciadas - %'!T$26/100)*[3]Costos_Agricultura!$J68</f>
        <v>91.318584884392706</v>
      </c>
      <c r="U179" s="99">
        <f>(1-'Políticas anunciadas - %'!U$26/100)*[3]Costos_Agricultura!AB86+('Políticas anunciadas - %'!U$26/100)*[3]Costos_Agricultura!$J68</f>
        <v>91.214343985731404</v>
      </c>
      <c r="V179" s="99">
        <f>(1-'Políticas anunciadas - %'!V$26/100)*[3]Costos_Agricultura!AC86+('Políticas anunciadas - %'!V$26/100)*[3]Costos_Agricultura!$J68</f>
        <v>91.109641644690925</v>
      </c>
      <c r="W179" s="99">
        <f>(1-'Políticas anunciadas - %'!W$26/100)*[3]Costos_Agricultura!AD86+('Políticas anunciadas - %'!W$26/100)*[3]Costos_Agricultura!$J68</f>
        <v>90.931723779486859</v>
      </c>
      <c r="X179" s="99">
        <f>(1-'Políticas anunciadas - %'!X$26/100)*[3]Costos_Agricultura!AE86+('Políticas anunciadas - %'!X$26/100)*[3]Costos_Agricultura!$J68</f>
        <v>90.971375996067195</v>
      </c>
      <c r="Y179" s="99">
        <f>(1-'Políticas anunciadas - %'!Y$26/100)*[3]Costos_Agricultura!AF86+('Políticas anunciadas - %'!Y$26/100)*[3]Costos_Agricultura!$J68</f>
        <v>90.648180688483961</v>
      </c>
      <c r="Z179" s="99">
        <f>(1-'Políticas anunciadas - %'!Z$26/100)*[3]Costos_Agricultura!AG86+('Políticas anunciadas - %'!Z$26/100)*[3]Costos_Agricultura!$J68</f>
        <v>90.037660592796627</v>
      </c>
      <c r="AA179" s="99">
        <f>(1-'Políticas anunciadas - %'!AA$26/100)*[3]Costos_Agricultura!AH86+('Políticas anunciadas - %'!AA$26/100)*[3]Costos_Agricultura!$J68</f>
        <v>89.645402742462451</v>
      </c>
      <c r="AB179" s="99">
        <f>(1-'Políticas anunciadas - %'!AB$26/100)*[3]Costos_Agricultura!AI86+('Políticas anunciadas - %'!AB$26/100)*[3]Costos_Agricultura!$J68</f>
        <v>88.681725412574394</v>
      </c>
      <c r="AC179" s="99">
        <f>(1-'Políticas anunciadas - %'!AC$26/100)*[3]Costos_Agricultura!AJ86+('Políticas anunciadas - %'!AC$26/100)*[3]Costos_Agricultura!$J68</f>
        <v>88.222712231385188</v>
      </c>
      <c r="AD179" s="99">
        <f>(1-'Políticas anunciadas - %'!AD$26/100)*[3]Costos_Agricultura!AK86+('Políticas anunciadas - %'!AD$26/100)*[3]Costos_Agricultura!$J68</f>
        <v>87.907822886627244</v>
      </c>
      <c r="AE179" s="99">
        <f>(1-'Políticas anunciadas - %'!AE$26/100)*[3]Costos_Agricultura!AL86+('Políticas anunciadas - %'!AE$26/100)*[3]Costos_Agricultura!$J68</f>
        <v>87.593856426627639</v>
      </c>
      <c r="AF179" s="99">
        <f>(1-'Políticas anunciadas - %'!AF$26/100)*[3]Costos_Agricultura!AM86+('Políticas anunciadas - %'!AF$26/100)*[3]Costos_Agricultura!$J68</f>
        <v>87.351490442464481</v>
      </c>
      <c r="AG179" s="99">
        <f>(1-'Políticas anunciadas - %'!AG$26/100)*[3]Costos_Agricultura!AN86+('Políticas anunciadas - %'!AG$26/100)*[3]Costos_Agricultura!$J68</f>
        <v>87.039139030792001</v>
      </c>
      <c r="AH179" s="99">
        <f>(1-'Políticas anunciadas - %'!AH$26/100)*[3]Costos_Agricultura!AO86+('Políticas anunciadas - %'!AH$26/100)*[3]Costos_Agricultura!$J68</f>
        <v>86.58727820648015</v>
      </c>
      <c r="AI179" s="99">
        <f>(1-'Políticas anunciadas - %'!AI$26/100)*[3]Costos_Agricultura!AP86+('Políticas anunciadas - %'!AI$26/100)*[3]Costos_Agricultura!$J68</f>
        <v>86.464038269052082</v>
      </c>
      <c r="AJ179" s="99">
        <f>(1-'Políticas anunciadas - %'!AJ$26/100)*[3]Costos_Agricultura!AQ86+('Políticas anunciadas - %'!AJ$26/100)*[3]Costos_Agricultura!$J68</f>
        <v>86.340489539927347</v>
      </c>
      <c r="AK179" s="99">
        <f>(1-'Políticas anunciadas - %'!AK$26/100)*[3]Costos_Agricultura!AR86+('Políticas anunciadas - %'!AK$26/100)*[3]Costos_Agricultura!$J68</f>
        <v>86.216632019105944</v>
      </c>
      <c r="AL179" s="99">
        <f>(1-'Políticas anunciadas - %'!AL$26/100)*[3]Costos_Agricultura!AS86+('Políticas anunciadas - %'!AL$26/100)*[3]Costos_Agricultura!$J68</f>
        <v>86.092465706587845</v>
      </c>
      <c r="AM179" s="99">
        <f>(1-'Políticas anunciadas - %'!AM$26/100)*[3]Costos_Agricultura!AT86+('Políticas anunciadas - %'!AM$26/100)*[3]Costos_Agricultura!$J68</f>
        <v>85.96799060237305</v>
      </c>
      <c r="AN179" s="99">
        <f>(1-'Políticas anunciadas - %'!AN$26/100)*[3]Costos_Agricultura!AU86+('Políticas anunciadas - %'!AN$26/100)*[3]Costos_Agricultura!$J68</f>
        <v>85.843206706461601</v>
      </c>
      <c r="AO179" s="99">
        <f>(1-'Políticas anunciadas - %'!AO$26/100)*[3]Costos_Agricultura!AV86+('Políticas anunciadas - %'!AO$26/100)*[3]Costos_Agricultura!$J68</f>
        <v>85.718114018853456</v>
      </c>
      <c r="AP179" s="99">
        <f>(1-'Políticas anunciadas - %'!AP$26/100)*[3]Costos_Agricultura!AW86+('Políticas anunciadas - %'!AP$26/100)*[3]Costos_Agricultura!$J68</f>
        <v>85.592712539548643</v>
      </c>
      <c r="AQ179" s="99">
        <f>(1-'Políticas anunciadas - %'!AQ$26/100)*[3]Costos_Agricultura!AX86+('Políticas anunciadas - %'!AQ$26/100)*[3]Costos_Agricultura!$J68</f>
        <v>85.467002268547134</v>
      </c>
      <c r="AR179" s="99">
        <f>(1-'Políticas anunciadas - %'!AR$26/100)*[3]Costos_Agricultura!AY86+('Políticas anunciadas - %'!AR$26/100)*[3]Costos_Agricultura!$J68</f>
        <v>85.340983205848943</v>
      </c>
      <c r="AS179" s="99">
        <f>(1-'Políticas anunciadas - %'!AS$26/100)*[3]Costos_Agricultura!AZ86+('Políticas anunciadas - %'!AS$26/100)*[3]Costos_Agricultura!$J68</f>
        <v>85.214655351454098</v>
      </c>
      <c r="AT179" s="99">
        <f>(1-'Políticas anunciadas - %'!AT$26/100)*[3]Costos_Agricultura!BA86+('Políticas anunciadas - %'!AT$26/100)*[3]Costos_Agricultura!$J68</f>
        <v>85.088018705362529</v>
      </c>
      <c r="AU179" s="99">
        <f>(1-'Políticas anunciadas - %'!AU$26/100)*[3]Costos_Agricultura!BB86+('Políticas anunciadas - %'!AU$26/100)*[3]Costos_Agricultura!$J68</f>
        <v>84.961073267574307</v>
      </c>
      <c r="AV179" s="99">
        <f>(1-'Políticas anunciadas - %'!AV$26/100)*[3]Costos_Agricultura!BC86+('Políticas anunciadas - %'!AV$26/100)*[3]Costos_Agricultura!$J68</f>
        <v>84.833819038089388</v>
      </c>
      <c r="AW179" s="99">
        <f>(1-'Políticas anunciadas - %'!AW$26/100)*[3]Costos_Agricultura!BD86+('Políticas anunciadas - %'!AW$26/100)*[3]Costos_Agricultura!$J68</f>
        <v>84.706256016907815</v>
      </c>
      <c r="AX179" s="99">
        <f>(1-'Políticas anunciadas - %'!AX$26/100)*[3]Costos_Agricultura!BE86+('Políticas anunciadas - %'!AX$26/100)*[3]Costos_Agricultura!$J68</f>
        <v>84.578384204029533</v>
      </c>
      <c r="AY179" s="99">
        <f>(1-'Políticas anunciadas - %'!AY$26/100)*[3]Costos_Agricultura!BF86+('Políticas anunciadas - %'!AY$26/100)*[3]Costos_Agricultura!$J68</f>
        <v>84.450203599454596</v>
      </c>
      <c r="AZ179" s="99">
        <f>(1-'Políticas anunciadas - %'!AZ$26/100)*[3]Costos_Agricultura!BG86+('Políticas anunciadas - %'!AZ$26/100)*[3]Costos_Agricultura!$J68</f>
        <v>84.321714203182964</v>
      </c>
      <c r="BA179" s="99">
        <f>(1-'Políticas anunciadas - %'!BA$26/100)*[3]Costos_Agricultura!BH86+('Políticas anunciadas - %'!BA$26/100)*[3]Costos_Agricultura!$J68</f>
        <v>84.192916015214664</v>
      </c>
      <c r="BB179" s="99">
        <f>(1-'Políticas anunciadas - %'!BB$26/100)*[3]Costos_Agricultura!BI86+('Políticas anunciadas - %'!BB$26/100)*[3]Costos_Agricultura!$J68</f>
        <v>84.063809035549667</v>
      </c>
    </row>
    <row r="180" spans="3:54" ht="15" customHeight="1">
      <c r="C180" s="170" t="s">
        <v>266</v>
      </c>
      <c r="D180" s="366"/>
      <c r="F180" s="99">
        <f>(1-'Políticas anunciadas - %'!F$26/100)*[3]Costos_Agricultura!M87+('Políticas anunciadas - %'!F$26/100)*[3]Costos_Agricultura!$J69</f>
        <v>421.52115497312951</v>
      </c>
      <c r="G180" s="99">
        <f>(1-'Políticas anunciadas - %'!G$26/100)*[3]Costos_Agricultura!N87+('Políticas anunciadas - %'!G$26/100)*[3]Costos_Agricultura!$J69</f>
        <v>396.19450856951306</v>
      </c>
      <c r="H180" s="99">
        <f>(1-'Políticas anunciadas - %'!H$26/100)*[3]Costos_Agricultura!O87+('Políticas anunciadas - %'!H$26/100)*[3]Costos_Agricultura!$J69</f>
        <v>372.98477876341803</v>
      </c>
      <c r="I180" s="99">
        <f>(1-'Políticas anunciadas - %'!I$26/100)*[3]Costos_Agricultura!P87+('Políticas anunciadas - %'!I$26/100)*[3]Costos_Agricultura!$J69</f>
        <v>361.37498260620993</v>
      </c>
      <c r="J180" s="99">
        <f>(1-'Políticas anunciadas - %'!J$26/100)*[3]Costos_Agricultura!Q87+('Políticas anunciadas - %'!J$26/100)*[3]Costos_Agricultura!$J69</f>
        <v>358.32105769731749</v>
      </c>
      <c r="K180" s="99">
        <f>(1-'Políticas anunciadas - %'!K$26/100)*[3]Costos_Agricultura!R87+('Políticas anunciadas - %'!K$26/100)*[3]Costos_Agricultura!$J69</f>
        <v>360.81475413499982</v>
      </c>
      <c r="L180" s="99">
        <f>(1-'Políticas anunciadas - %'!L$26/100)*[3]Costos_Agricultura!S87+('Políticas anunciadas - %'!L$26/100)*[3]Costos_Agricultura!$J69</f>
        <v>367.83143653605811</v>
      </c>
      <c r="M180" s="99">
        <f>(1-'Políticas anunciadas - %'!M$26/100)*[3]Costos_Agricultura!T87+('Políticas anunciadas - %'!M$26/100)*[3]Costos_Agricultura!$J69</f>
        <v>375.44565711204331</v>
      </c>
      <c r="N180" s="99">
        <f>(1-'Políticas anunciadas - %'!N$26/100)*[3]Costos_Agricultura!U87+('Políticas anunciadas - %'!N$26/100)*[3]Costos_Agricultura!$J69</f>
        <v>380.10236215963045</v>
      </c>
      <c r="O180" s="99">
        <f>(1-'Políticas anunciadas - %'!O$26/100)*[3]Costos_Agricultura!V87+('Políticas anunciadas - %'!O$26/100)*[3]Costos_Agricultura!$J69</f>
        <v>388.26139695393147</v>
      </c>
      <c r="P180" s="99">
        <f>(1-'Políticas anunciadas - %'!P$26/100)*[3]Costos_Agricultura!W87+('Políticas anunciadas - %'!P$26/100)*[3]Costos_Agricultura!$J69</f>
        <v>388.34637124806812</v>
      </c>
      <c r="Q180" s="99">
        <f>(1-'Políticas anunciadas - %'!Q$26/100)*[3]Costos_Agricultura!X87+('Políticas anunciadas - %'!Q$26/100)*[3]Costos_Agricultura!$J69</f>
        <v>392.25930375050478</v>
      </c>
      <c r="R180" s="99">
        <f>(1-'Políticas anunciadas - %'!R$26/100)*[3]Costos_Agricultura!Y87+('Políticas anunciadas - %'!R$26/100)*[3]Costos_Agricultura!$J69</f>
        <v>391.04176419829679</v>
      </c>
      <c r="S180" s="99">
        <f>(1-'Políticas anunciadas - %'!S$26/100)*[3]Costos_Agricultura!Z87+('Políticas anunciadas - %'!S$26/100)*[3]Costos_Agricultura!$J69</f>
        <v>388.235874003525</v>
      </c>
      <c r="T180" s="99">
        <f>(1-'Políticas anunciadas - %'!T$26/100)*[3]Costos_Agricultura!AA87+('Políticas anunciadas - %'!T$26/100)*[3]Costos_Agricultura!$J69</f>
        <v>387.02330840948787</v>
      </c>
      <c r="U180" s="99">
        <f>(1-'Políticas anunciadas - %'!U$26/100)*[3]Costos_Agricultura!AB87+('Políticas anunciadas - %'!U$26/100)*[3]Costos_Agricultura!$J69</f>
        <v>386.12642336069524</v>
      </c>
      <c r="V180" s="99">
        <f>(1-'Políticas anunciadas - %'!V$26/100)*[3]Costos_Agricultura!AC87+('Políticas anunciadas - %'!V$26/100)*[3]Costos_Agricultura!$J69</f>
        <v>385.22754872863419</v>
      </c>
      <c r="W180" s="99">
        <f>(1-'Políticas anunciadas - %'!W$26/100)*[3]Costos_Agricultura!AD87+('Políticas anunciadas - %'!W$26/100)*[3]Costos_Agricultura!$J69</f>
        <v>384.01299355132875</v>
      </c>
      <c r="X180" s="99">
        <f>(1-'Políticas anunciadas - %'!X$26/100)*[3]Costos_Agricultura!AE87+('Políticas anunciadas - %'!X$26/100)*[3]Costos_Agricultura!$J69</f>
        <v>383.73652688504899</v>
      </c>
      <c r="Y180" s="99">
        <f>(1-'Políticas anunciadas - %'!Y$26/100)*[3]Costos_Agricultura!AF87+('Políticas anunciadas - %'!Y$26/100)*[3]Costos_Agricultura!$J69</f>
        <v>381.89558457542557</v>
      </c>
      <c r="Z180" s="99">
        <f>(1-'Políticas anunciadas - %'!Z$26/100)*[3]Costos_Agricultura!AG87+('Políticas anunciadas - %'!Z$26/100)*[3]Costos_Agricultura!$J69</f>
        <v>378.81579508404462</v>
      </c>
      <c r="AA180" s="99">
        <f>(1-'Políticas anunciadas - %'!AA$26/100)*[3]Costos_Agricultura!AH87+('Políticas anunciadas - %'!AA$26/100)*[3]Costos_Agricultura!$J69</f>
        <v>376.67707847859197</v>
      </c>
      <c r="AB180" s="99">
        <f>(1-'Políticas anunciadas - %'!AB$26/100)*[3]Costos_Agricultura!AI87+('Políticas anunciadas - %'!AB$26/100)*[3]Costos_Agricultura!$J69</f>
        <v>372.07459459250259</v>
      </c>
      <c r="AC180" s="99">
        <f>(1-'Políticas anunciadas - %'!AC$26/100)*[3]Costos_Agricultura!AJ87+('Políticas anunciadas - %'!AC$26/100)*[3]Costos_Agricultura!$J69</f>
        <v>369.64805160756225</v>
      </c>
      <c r="AD180" s="99">
        <f>(1-'Políticas anunciadas - %'!AD$26/100)*[3]Costos_Agricultura!AK87+('Políticas anunciadas - %'!AD$26/100)*[3]Costos_Agricultura!$J69</f>
        <v>367.84292179676908</v>
      </c>
      <c r="AE180" s="99">
        <f>(1-'Políticas anunciadas - %'!AE$26/100)*[3]Costos_Agricultura!AL87+('Políticas anunciadas - %'!AE$26/100)*[3]Costos_Agricultura!$J69</f>
        <v>366.04177115251264</v>
      </c>
      <c r="AF180" s="99">
        <f>(1-'Políticas anunciadas - %'!AF$26/100)*[3]Costos_Agricultura!AM87+('Políticas anunciadas - %'!AF$26/100)*[3]Costos_Agricultura!$J69</f>
        <v>364.54933751206136</v>
      </c>
      <c r="AG180" s="99">
        <f>(1-'Políticas anunciadas - %'!AG$26/100)*[3]Costos_Agricultura!AN87+('Políticas anunciadas - %'!AG$26/100)*[3]Costos_Agricultura!$J69</f>
        <v>362.75515040924404</v>
      </c>
      <c r="AH180" s="99">
        <f>(1-'Políticas anunciadas - %'!AH$26/100)*[3]Costos_Agricultura!AO87+('Políticas anunciadas - %'!AH$26/100)*[3]Costos_Agricultura!$J69</f>
        <v>360.35944596496319</v>
      </c>
      <c r="AI180" s="99">
        <f>(1-'Políticas anunciadas - %'!AI$26/100)*[3]Costos_Agricultura!AP87+('Políticas anunciadas - %'!AI$26/100)*[3]Costos_Agricultura!$J69</f>
        <v>359.38064349516549</v>
      </c>
      <c r="AJ180" s="99">
        <f>(1-'Políticas anunciadas - %'!AJ$26/100)*[3]Costos_Agricultura!AQ87+('Políticas anunciadas - %'!AJ$26/100)*[3]Costos_Agricultura!$J69</f>
        <v>358.40050962014618</v>
      </c>
      <c r="AK180" s="99">
        <f>(1-'Políticas anunciadas - %'!AK$26/100)*[3]Costos_Agricultura!AR87+('Políticas anunciadas - %'!AK$26/100)*[3]Costos_Agricultura!$J69</f>
        <v>357.41904433990527</v>
      </c>
      <c r="AL180" s="99">
        <f>(1-'Políticas anunciadas - %'!AL$26/100)*[3]Costos_Agricultura!AS87+('Políticas anunciadas - %'!AL$26/100)*[3]Costos_Agricultura!$J69</f>
        <v>356.43624765444275</v>
      </c>
      <c r="AM180" s="99">
        <f>(1-'Políticas anunciadas - %'!AM$26/100)*[3]Costos_Agricultura!AT87+('Políticas anunciadas - %'!AM$26/100)*[3]Costos_Agricultura!$J69</f>
        <v>355.45211956375857</v>
      </c>
      <c r="AN180" s="99">
        <f>(1-'Políticas anunciadas - %'!AN$26/100)*[3]Costos_Agricultura!AU87+('Políticas anunciadas - %'!AN$26/100)*[3]Costos_Agricultura!$J69</f>
        <v>354.46666006785279</v>
      </c>
      <c r="AO180" s="99">
        <f>(1-'Políticas anunciadas - %'!AO$26/100)*[3]Costos_Agricultura!AV87+('Políticas anunciadas - %'!AO$26/100)*[3]Costos_Agricultura!$J69</f>
        <v>353.47986916672539</v>
      </c>
      <c r="AP180" s="99">
        <f>(1-'Políticas anunciadas - %'!AP$26/100)*[3]Costos_Agricultura!AW87+('Políticas anunciadas - %'!AP$26/100)*[3]Costos_Agricultura!$J69</f>
        <v>352.4917468603764</v>
      </c>
      <c r="AQ180" s="99">
        <f>(1-'Políticas anunciadas - %'!AQ$26/100)*[3]Costos_Agricultura!AX87+('Políticas anunciadas - %'!AQ$26/100)*[3]Costos_Agricultura!$J69</f>
        <v>351.50229314880573</v>
      </c>
      <c r="AR180" s="99">
        <f>(1-'Políticas anunciadas - %'!AR$26/100)*[3]Costos_Agricultura!AY87+('Políticas anunciadas - %'!AR$26/100)*[3]Costos_Agricultura!$J69</f>
        <v>350.51150803201352</v>
      </c>
      <c r="AS180" s="99">
        <f>(1-'Políticas anunciadas - %'!AS$26/100)*[3]Costos_Agricultura!AZ87+('Políticas anunciadas - %'!AS$26/100)*[3]Costos_Agricultura!$J69</f>
        <v>349.51939150999959</v>
      </c>
      <c r="AT180" s="99">
        <f>(1-'Políticas anunciadas - %'!AT$26/100)*[3]Costos_Agricultura!BA87+('Políticas anunciadas - %'!AT$26/100)*[3]Costos_Agricultura!$J69</f>
        <v>348.52594358276406</v>
      </c>
      <c r="AU180" s="99">
        <f>(1-'Políticas anunciadas - %'!AU$26/100)*[3]Costos_Agricultura!BB87+('Políticas anunciadas - %'!AU$26/100)*[3]Costos_Agricultura!$J69</f>
        <v>347.53116425030697</v>
      </c>
      <c r="AV180" s="99">
        <f>(1-'Políticas anunciadas - %'!AV$26/100)*[3]Costos_Agricultura!BC87+('Políticas anunciadas - %'!AV$26/100)*[3]Costos_Agricultura!$J69</f>
        <v>346.53505351262817</v>
      </c>
      <c r="AW180" s="99">
        <f>(1-'Políticas anunciadas - %'!AW$26/100)*[3]Costos_Agricultura!BD87+('Políticas anunciadas - %'!AW$26/100)*[3]Costos_Agricultura!$J69</f>
        <v>345.53761136972781</v>
      </c>
      <c r="AX180" s="99">
        <f>(1-'Políticas anunciadas - %'!AX$26/100)*[3]Costos_Agricultura!BE87+('Políticas anunciadas - %'!AX$26/100)*[3]Costos_Agricultura!$J69</f>
        <v>344.5388378216058</v>
      </c>
      <c r="AY180" s="99">
        <f>(1-'Políticas anunciadas - %'!AY$26/100)*[3]Costos_Agricultura!BF87+('Políticas anunciadas - %'!AY$26/100)*[3]Costos_Agricultura!$J69</f>
        <v>343.53873286826223</v>
      </c>
      <c r="AZ180" s="99">
        <f>(1-'Políticas anunciadas - %'!AZ$26/100)*[3]Costos_Agricultura!BG87+('Políticas anunciadas - %'!AZ$26/100)*[3]Costos_Agricultura!$J69</f>
        <v>342.537296509697</v>
      </c>
      <c r="BA180" s="99">
        <f>(1-'Políticas anunciadas - %'!BA$26/100)*[3]Costos_Agricultura!BH87+('Políticas anunciadas - %'!BA$26/100)*[3]Costos_Agricultura!$J69</f>
        <v>341.53452874591017</v>
      </c>
      <c r="BB180" s="99">
        <f>(1-'Políticas anunciadas - %'!BB$26/100)*[3]Costos_Agricultura!BI87+('Políticas anunciadas - %'!BB$26/100)*[3]Costos_Agricultura!$J69</f>
        <v>340.53042957690172</v>
      </c>
    </row>
    <row r="181" spans="3:54" ht="15" customHeight="1">
      <c r="C181" s="170" t="s">
        <v>267</v>
      </c>
      <c r="D181" s="366"/>
      <c r="F181" s="99">
        <f>(1-'Políticas anunciadas - %'!F$26/100)*[3]Costos_Agricultura!M88+('Políticas anunciadas - %'!F$26/100)*[3]Costos_Agricultura!$J70</f>
        <v>362.72297447667358</v>
      </c>
      <c r="G181" s="99">
        <f>(1-'Políticas anunciadas - %'!G$26/100)*[3]Costos_Agricultura!N88+('Políticas anunciadas - %'!G$26/100)*[3]Costos_Agricultura!$J70</f>
        <v>340.95254577951818</v>
      </c>
      <c r="H181" s="99">
        <f>(1-'Políticas anunciadas - %'!H$26/100)*[3]Costos_Agricultura!O88+('Políticas anunciadas - %'!H$26/100)*[3]Costos_Agricultura!$J70</f>
        <v>321.00363318764158</v>
      </c>
      <c r="I181" s="99">
        <f>(1-'Políticas anunciadas - %'!I$26/100)*[3]Costos_Agricultura!P88+('Políticas anunciadas - %'!I$26/100)*[3]Costos_Agricultura!$J70</f>
        <v>311.03596689821848</v>
      </c>
      <c r="J181" s="99">
        <f>(1-'Políticas anunciadas - %'!J$26/100)*[3]Costos_Agricultura!Q88+('Políticas anunciadas - %'!J$26/100)*[3]Costos_Agricultura!$J70</f>
        <v>308.43026153429736</v>
      </c>
      <c r="K181" s="99">
        <f>(1-'Políticas anunciadas - %'!K$26/100)*[3]Costos_Agricultura!R88+('Políticas anunciadas - %'!K$26/100)*[3]Costos_Agricultura!$J70</f>
        <v>310.59804684100806</v>
      </c>
      <c r="L181" s="99">
        <f>(1-'Políticas anunciadas - %'!L$26/100)*[3]Costos_Agricultura!S88+('Políticas anunciadas - %'!L$26/100)*[3]Costos_Agricultura!$J70</f>
        <v>316.65766793656638</v>
      </c>
      <c r="M181" s="99">
        <f>(1-'Políticas anunciadas - %'!M$26/100)*[3]Costos_Agricultura!T88+('Políticas anunciadas - %'!M$26/100)*[3]Costos_Agricultura!$J70</f>
        <v>323.23144505056342</v>
      </c>
      <c r="N181" s="99">
        <f>(1-'Políticas anunciadas - %'!N$26/100)*[3]Costos_Agricultura!U88+('Políticas anunciadas - %'!N$26/100)*[3]Costos_Agricultura!$J70</f>
        <v>327.26040666597305</v>
      </c>
      <c r="O181" s="99">
        <f>(1-'Políticas anunciadas - %'!O$26/100)*[3]Costos_Agricultura!V88+('Políticas anunciadas - %'!O$26/100)*[3]Costos_Agricultura!$J70</f>
        <v>334.30297309089946</v>
      </c>
      <c r="P181" s="99">
        <f>(1-'Políticas anunciadas - %'!P$26/100)*[3]Costos_Agricultura!W88+('Políticas anunciadas - %'!P$26/100)*[3]Costos_Agricultura!$J70</f>
        <v>334.39815611240579</v>
      </c>
      <c r="Q181" s="99">
        <f>(1-'Políticas anunciadas - %'!Q$26/100)*[3]Costos_Agricultura!X88+('Políticas anunciadas - %'!Q$26/100)*[3]Costos_Agricultura!$J70</f>
        <v>337.78713329420941</v>
      </c>
      <c r="R181" s="99">
        <f>(1-'Políticas anunciadas - %'!R$26/100)*[3]Costos_Agricultura!Y88+('Políticas anunciadas - %'!R$26/100)*[3]Costos_Agricultura!$J70</f>
        <v>336.76155891259305</v>
      </c>
      <c r="S181" s="99">
        <f>(1-'Políticas anunciadas - %'!S$26/100)*[3]Costos_Agricultura!Z88+('Políticas anunciadas - %'!S$26/100)*[3]Costos_Agricultura!$J70</f>
        <v>334.36927680160863</v>
      </c>
      <c r="T181" s="99">
        <f>(1-'Políticas anunciadas - %'!T$26/100)*[3]Costos_Agricultura!AA88+('Políticas anunciadas - %'!T$26/100)*[3]Costos_Agricultura!$J70</f>
        <v>333.34798229805921</v>
      </c>
      <c r="U181" s="99">
        <f>(1-'Políticas anunciadas - %'!U$26/100)*[3]Costos_Agricultura!AB88+('Políticas anunciadas - %'!U$26/100)*[3]Costos_Agricultura!$J70</f>
        <v>332.59831738915659</v>
      </c>
      <c r="V181" s="99">
        <f>(1-'Políticas anunciadas - %'!V$26/100)*[3]Costos_Agricultura!AC88+('Políticas anunciadas - %'!V$26/100)*[3]Costos_Agricultura!$J70</f>
        <v>331.84694052902722</v>
      </c>
      <c r="W181" s="99">
        <f>(1-'Políticas anunciadas - %'!W$26/100)*[3]Costos_Agricultura!AD88+('Políticas anunciadas - %'!W$26/100)*[3]Costos_Agricultura!$J70</f>
        <v>330.82393407425099</v>
      </c>
      <c r="X181" s="99">
        <f>(1-'Políticas anunciadas - %'!X$26/100)*[3]Costos_Agricultura!AE88+('Políticas anunciadas - %'!X$26/100)*[3]Costos_Agricultura!$J70</f>
        <v>330.60811262289485</v>
      </c>
      <c r="Y181" s="99">
        <f>(1-'Políticas anunciadas - %'!Y$26/100)*[3]Costos_Agricultura!AF88+('Políticas anunciadas - %'!Y$26/100)*[3]Costos_Agricultura!$J70</f>
        <v>329.04612685689182</v>
      </c>
      <c r="Z181" s="99">
        <f>(1-'Políticas anunciadas - %'!Z$26/100)*[3]Costos_Agricultura!AG88+('Políticas anunciadas - %'!Z$26/100)*[3]Costos_Agricultura!$J70</f>
        <v>326.41816612702263</v>
      </c>
      <c r="AA181" s="99">
        <f>(1-'Políticas anunciadas - %'!AA$26/100)*[3]Costos_Agricultura!AH88+('Políticas anunciadas - %'!AA$26/100)*[3]Costos_Agricultura!$J70</f>
        <v>324.59995832741367</v>
      </c>
      <c r="AB181" s="99">
        <f>(1-'Políticas anunciadas - %'!AB$26/100)*[3]Costos_Agricultura!AI88+('Políticas anunciadas - %'!AB$26/100)*[3]Costos_Agricultura!$J70</f>
        <v>320.66178425865979</v>
      </c>
      <c r="AC181" s="99">
        <f>(1-'Políticas anunciadas - %'!AC$26/100)*[3]Costos_Agricultura!AJ88+('Políticas anunciadas - %'!AC$26/100)*[3]Costos_Agricultura!$J70</f>
        <v>318.59591418157873</v>
      </c>
      <c r="AD181" s="99">
        <f>(1-'Políticas anunciadas - %'!AD$26/100)*[3]Costos_Agricultura!AK88+('Políticas anunciadas - %'!AD$26/100)*[3]Costos_Agricultura!$J70</f>
        <v>317.06474353765753</v>
      </c>
      <c r="AE181" s="99">
        <f>(1-'Políticas anunciadas - %'!AE$26/100)*[3]Costos_Agricultura!AL88+('Políticas anunciadas - %'!AE$26/100)*[3]Costos_Agricultura!$J70</f>
        <v>315.5369967961899</v>
      </c>
      <c r="AF181" s="99">
        <f>(1-'Políticas anunciadas - %'!AF$26/100)*[3]Costos_Agricultura!AM88+('Políticas anunciadas - %'!AF$26/100)*[3]Costos_Agricultura!$J70</f>
        <v>314.27488782007538</v>
      </c>
      <c r="AG181" s="99">
        <f>(1-'Políticas anunciadas - %'!AG$26/100)*[3]Costos_Agricultura!AN88+('Políticas anunciadas - %'!AG$26/100)*[3]Costos_Agricultura!$J70</f>
        <v>312.75313290790137</v>
      </c>
      <c r="AH181" s="99">
        <f>(1-'Políticas anunciadas - %'!AH$26/100)*[3]Costos_Agricultura!AO88+('Políticas anunciadas - %'!AH$26/100)*[3]Costos_Agricultura!$J70</f>
        <v>310.71379807483521</v>
      </c>
      <c r="AI181" s="99">
        <f>(1-'Políticas anunciadas - %'!AI$26/100)*[3]Costos_Agricultura!AP88+('Políticas anunciadas - %'!AI$26/100)*[3]Costos_Agricultura!$J70</f>
        <v>309.89364673210792</v>
      </c>
      <c r="AJ181" s="99">
        <f>(1-'Políticas anunciadas - %'!AJ$26/100)*[3]Costos_Agricultura!AQ88+('Políticas anunciadas - %'!AJ$26/100)*[3]Costos_Agricultura!$J70</f>
        <v>309.07234977218599</v>
      </c>
      <c r="AK181" s="99">
        <f>(1-'Políticas anunciadas - %'!AK$26/100)*[3]Costos_Agricultura!AR88+('Políticas anunciadas - %'!AK$26/100)*[3]Costos_Agricultura!$J70</f>
        <v>308.2499071950694</v>
      </c>
      <c r="AL181" s="99">
        <f>(1-'Políticas anunciadas - %'!AL$26/100)*[3]Costos_Agricultura!AS88+('Políticas anunciadas - %'!AL$26/100)*[3]Costos_Agricultura!$J70</f>
        <v>307.4263190007581</v>
      </c>
      <c r="AM181" s="99">
        <f>(1-'Políticas anunciadas - %'!AM$26/100)*[3]Costos_Agricultura!AT88+('Políticas anunciadas - %'!AM$26/100)*[3]Costos_Agricultura!$J70</f>
        <v>306.60158518925209</v>
      </c>
      <c r="AN181" s="99">
        <f>(1-'Políticas anunciadas - %'!AN$26/100)*[3]Costos_Agricultura!AU88+('Políticas anunciadas - %'!AN$26/100)*[3]Costos_Agricultura!$J70</f>
        <v>305.77570576055143</v>
      </c>
      <c r="AO181" s="99">
        <f>(1-'Políticas anunciadas - %'!AO$26/100)*[3]Costos_Agricultura!AV88+('Políticas anunciadas - %'!AO$26/100)*[3]Costos_Agricultura!$J70</f>
        <v>304.94868071465601</v>
      </c>
      <c r="AP181" s="99">
        <f>(1-'Políticas anunciadas - %'!AP$26/100)*[3]Costos_Agricultura!AW88+('Políticas anunciadas - %'!AP$26/100)*[3]Costos_Agricultura!$J70</f>
        <v>304.12051005156599</v>
      </c>
      <c r="AQ181" s="99">
        <f>(1-'Políticas anunciadas - %'!AQ$26/100)*[3]Costos_Agricultura!AX88+('Políticas anunciadas - %'!AQ$26/100)*[3]Costos_Agricultura!$J70</f>
        <v>303.29119377128114</v>
      </c>
      <c r="AR181" s="99">
        <f>(1-'Políticas anunciadas - %'!AR$26/100)*[3]Costos_Agricultura!AY88+('Políticas anunciadas - %'!AR$26/100)*[3]Costos_Agricultura!$J70</f>
        <v>302.46073187380171</v>
      </c>
      <c r="AS181" s="99">
        <f>(1-'Políticas anunciadas - %'!AS$26/100)*[3]Costos_Agricultura!AZ88+('Políticas anunciadas - %'!AS$26/100)*[3]Costos_Agricultura!$J70</f>
        <v>301.62912435912762</v>
      </c>
      <c r="AT181" s="99">
        <f>(1-'Políticas anunciadas - %'!AT$26/100)*[3]Costos_Agricultura!BA88+('Políticas anunciadas - %'!AT$26/100)*[3]Costos_Agricultura!$J70</f>
        <v>300.79637122725882</v>
      </c>
      <c r="AU181" s="99">
        <f>(1-'Políticas anunciadas - %'!AU$26/100)*[3]Costos_Agricultura!BB88+('Políticas anunciadas - %'!AU$26/100)*[3]Costos_Agricultura!$J70</f>
        <v>299.96247247819531</v>
      </c>
      <c r="AV181" s="99">
        <f>(1-'Políticas anunciadas - %'!AV$26/100)*[3]Costos_Agricultura!BC88+('Políticas anunciadas - %'!AV$26/100)*[3]Costos_Agricultura!$J70</f>
        <v>299.12742811193709</v>
      </c>
      <c r="AW181" s="99">
        <f>(1-'Políticas anunciadas - %'!AW$26/100)*[3]Costos_Agricultura!BD88+('Políticas anunciadas - %'!AW$26/100)*[3]Costos_Agricultura!$J70</f>
        <v>298.29123812848422</v>
      </c>
      <c r="AX181" s="99">
        <f>(1-'Políticas anunciadas - %'!AX$26/100)*[3]Costos_Agricultura!BE88+('Políticas anunciadas - %'!AX$26/100)*[3]Costos_Agricultura!$J70</f>
        <v>297.45390252783665</v>
      </c>
      <c r="AY181" s="99">
        <f>(1-'Políticas anunciadas - %'!AY$26/100)*[3]Costos_Agricultura!BF88+('Políticas anunciadas - %'!AY$26/100)*[3]Costos_Agricultura!$J70</f>
        <v>296.61542130999442</v>
      </c>
      <c r="AZ181" s="99">
        <f>(1-'Políticas anunciadas - %'!AZ$26/100)*[3]Costos_Agricultura!BG88+('Políticas anunciadas - %'!AZ$26/100)*[3]Costos_Agricultura!$J70</f>
        <v>295.77579447495748</v>
      </c>
      <c r="BA181" s="99">
        <f>(1-'Políticas anunciadas - %'!BA$26/100)*[3]Costos_Agricultura!BH88+('Políticas anunciadas - %'!BA$26/100)*[3]Costos_Agricultura!$J70</f>
        <v>294.93502202272595</v>
      </c>
      <c r="BB181" s="99">
        <f>(1-'Políticas anunciadas - %'!BB$26/100)*[3]Costos_Agricultura!BI88+('Políticas anunciadas - %'!BB$26/100)*[3]Costos_Agricultura!$J70</f>
        <v>294.09310395329965</v>
      </c>
    </row>
    <row r="182" spans="3:54" ht="15" customHeight="1">
      <c r="C182" s="170" t="s">
        <v>268</v>
      </c>
      <c r="D182" s="366"/>
      <c r="F182" s="99">
        <f>(1-'Políticas anunciadas - %'!F$26/100)*[3]Costos_Agricultura!M89+('Políticas anunciadas - %'!F$26/100)*[3]Costos_Agricultura!$J71</f>
        <v>121.18458461132266</v>
      </c>
      <c r="G182" s="99">
        <f>(1-'Políticas anunciadas - %'!G$26/100)*[3]Costos_Agricultura!N89+('Políticas anunciadas - %'!G$26/100)*[3]Costos_Agricultura!$J71</f>
        <v>113.95057464269516</v>
      </c>
      <c r="H182" s="99">
        <f>(1-'Políticas anunciadas - %'!H$26/100)*[3]Costos_Agricultura!O89+('Políticas anunciadas - %'!H$26/100)*[3]Costos_Agricultura!$J71</f>
        <v>107.32494062099876</v>
      </c>
      <c r="I182" s="99">
        <f>(1-'Políticas anunciadas - %'!I$26/100)*[3]Costos_Agricultura!P89+('Políticas anunciadas - %'!I$26/100)*[3]Costos_Agricultura!$J71</f>
        <v>104.03298569948166</v>
      </c>
      <c r="J182" s="99">
        <f>(1-'Políticas anunciadas - %'!J$26/100)*[3]Costos_Agricultura!Q89+('Políticas anunciadas - %'!J$26/100)*[3]Costos_Agricultura!$J71</f>
        <v>103.1998835634779</v>
      </c>
      <c r="K182" s="99">
        <f>(1-'Políticas anunciadas - %'!K$26/100)*[3]Costos_Agricultura!R89+('Políticas anunciadas - %'!K$26/100)*[3]Costos_Agricultura!$J71</f>
        <v>103.96109997261158</v>
      </c>
      <c r="L182" s="99">
        <f>(1-'Políticas anunciadas - %'!L$26/100)*[3]Costos_Agricultura!S89+('Políticas anunciadas - %'!L$26/100)*[3]Costos_Agricultura!$J71</f>
        <v>106.02216724580239</v>
      </c>
      <c r="M182" s="99">
        <f>(1-'Políticas anunciadas - %'!M$26/100)*[3]Costos_Agricultura!T89+('Políticas anunciadas - %'!M$26/100)*[3]Costos_Agricultura!$J71</f>
        <v>108.25495968446468</v>
      </c>
      <c r="N182" s="99">
        <f>(1-'Políticas anunciadas - %'!N$26/100)*[3]Costos_Agricultura!U89+('Políticas anunciadas - %'!N$26/100)*[3]Costos_Agricultura!$J71</f>
        <v>109.6377983213289</v>
      </c>
      <c r="O182" s="99">
        <f>(1-'Políticas anunciadas - %'!O$26/100)*[3]Costos_Agricultura!V89+('Políticas anunciadas - %'!O$26/100)*[3]Costos_Agricultura!$J71</f>
        <v>112.0271637049799</v>
      </c>
      <c r="P182" s="99">
        <f>(1-'Políticas anunciadas - %'!P$26/100)*[3]Costos_Agricultura!W89+('Políticas anunciadas - %'!P$26/100)*[3]Costos_Agricultura!$J71</f>
        <v>112.09614282111427</v>
      </c>
      <c r="Q182" s="99">
        <f>(1-'Políticas anunciadas - %'!Q$26/100)*[3]Costos_Agricultura!X89+('Políticas anunciadas - %'!Q$26/100)*[3]Costos_Agricultura!$J71</f>
        <v>113.26523032248878</v>
      </c>
      <c r="R182" s="99">
        <f>(1-'Políticas anunciadas - %'!R$26/100)*[3]Costos_Agricultura!Y89+('Políticas anunciadas - %'!R$26/100)*[3]Costos_Agricultura!$J71</f>
        <v>112.95988288480963</v>
      </c>
      <c r="S182" s="99">
        <f>(1-'Políticas anunciadas - %'!S$26/100)*[3]Costos_Agricultura!Z89+('Políticas anunciadas - %'!S$26/100)*[3]Costos_Agricultura!$J71</f>
        <v>112.19806289296382</v>
      </c>
      <c r="T182" s="99">
        <f>(1-'Políticas anunciadas - %'!T$26/100)*[3]Costos_Agricultura!AA89+('Políticas anunciadas - %'!T$26/100)*[3]Costos_Agricultura!$J71</f>
        <v>111.89414491004722</v>
      </c>
      <c r="U182" s="99">
        <f>(1-'Políticas anunciadas - %'!U$26/100)*[3]Costos_Agricultura!AB89+('Políticas anunciadas - %'!U$26/100)*[3]Costos_Agricultura!$J71</f>
        <v>111.68094965605893</v>
      </c>
      <c r="V182" s="99">
        <f>(1-'Políticas anunciadas - %'!V$26/100)*[3]Costos_Agricultura!AC89+('Políticas anunciadas - %'!V$26/100)*[3]Costos_Agricultura!$J71</f>
        <v>111.46718262016564</v>
      </c>
      <c r="W182" s="99">
        <f>(1-'Políticas anunciadas - %'!W$26/100)*[3]Costos_Agricultura!AD89+('Políticas anunciadas - %'!W$26/100)*[3]Costos_Agricultura!$J71</f>
        <v>111.16269285534403</v>
      </c>
      <c r="X182" s="99">
        <f>(1-'Políticas anunciadas - %'!X$26/100)*[3]Costos_Agricultura!AE89+('Políticas anunciadas - %'!X$26/100)*[3]Costos_Agricultura!$J71</f>
        <v>111.12779825873483</v>
      </c>
      <c r="Y182" s="99">
        <f>(1-'Políticas anunciadas - %'!Y$26/100)*[3]Costos_Agricultura!AF89+('Políticas anunciadas - %'!Y$26/100)*[3]Costos_Agricultura!$J71</f>
        <v>110.64329249081908</v>
      </c>
      <c r="Z182" s="99">
        <f>(1-'Políticas anunciadas - %'!Z$26/100)*[3]Costos_Agricultura!AG89+('Políticas anunciadas - %'!Z$26/100)*[3]Costos_Agricultura!$J71</f>
        <v>109.80275719005016</v>
      </c>
      <c r="AA182" s="99">
        <f>(1-'Políticas anunciadas - %'!AA$26/100)*[3]Costos_Agricultura!AH89+('Políticas anunciadas - %'!AA$26/100)*[3]Costos_Agricultura!$J71</f>
        <v>109.23267473035118</v>
      </c>
      <c r="AB182" s="99">
        <f>(1-'Políticas anunciadas - %'!AB$26/100)*[3]Costos_Agricultura!AI89+('Políticas anunciadas - %'!AB$26/100)*[3]Costos_Agricultura!$J71</f>
        <v>107.95453567828092</v>
      </c>
      <c r="AC182" s="99">
        <f>(1-'Políticas anunciadas - %'!AC$26/100)*[3]Costos_Agricultura!AJ89+('Políticas anunciadas - %'!AC$26/100)*[3]Costos_Agricultura!$J71</f>
        <v>107.30173543632375</v>
      </c>
      <c r="AD182" s="99">
        <f>(1-'Políticas anunciadas - %'!AD$26/100)*[3]Costos_Agricultura!AK89+('Políticas anunciadas - %'!AD$26/100)*[3]Costos_Agricultura!$J71</f>
        <v>106.8275217426982</v>
      </c>
      <c r="AE182" s="99">
        <f>(1-'Políticas anunciadas - %'!AE$26/100)*[3]Costos_Agricultura!AL89+('Políticas anunciadas - %'!AE$26/100)*[3]Costos_Agricultura!$J71</f>
        <v>106.35445161288266</v>
      </c>
      <c r="AF182" s="99">
        <f>(1-'Políticas anunciadas - %'!AF$26/100)*[3]Costos_Agricultura!AM89+('Políticas anunciadas - %'!AF$26/100)*[3]Costos_Agricultura!$J71</f>
        <v>105.97010297532792</v>
      </c>
      <c r="AG182" s="99">
        <f>(1-'Políticas anunciadas - %'!AG$26/100)*[3]Costos_Agricultura!AN89+('Políticas anunciadas - %'!AG$26/100)*[3]Costos_Agricultura!$J71</f>
        <v>105.4990340821799</v>
      </c>
      <c r="AH182" s="99">
        <f>(1-'Políticas anunciadas - %'!AH$26/100)*[3]Costos_Agricultura!AO89+('Políticas anunciadas - %'!AH$26/100)*[3]Costos_Agricultura!$J71</f>
        <v>104.8550964597504</v>
      </c>
      <c r="AI182" s="99">
        <f>(1-'Políticas anunciadas - %'!AI$26/100)*[3]Costos_Agricultura!AP89+('Políticas anunciadas - %'!AI$26/100)*[3]Costos_Agricultura!$J71</f>
        <v>104.61835914055635</v>
      </c>
      <c r="AJ182" s="99">
        <f>(1-'Políticas anunciadas - %'!AJ$26/100)*[3]Costos_Agricultura!AQ89+('Políticas anunciadas - %'!AJ$26/100)*[3]Costos_Agricultura!$J71</f>
        <v>104.38123919178044</v>
      </c>
      <c r="AK182" s="99">
        <f>(1-'Políticas anunciadas - %'!AK$26/100)*[3]Costos_Agricultura!AR89+('Políticas anunciadas - %'!AK$26/100)*[3]Costos_Agricultura!$J71</f>
        <v>104.14373661342273</v>
      </c>
      <c r="AL182" s="99">
        <f>(1-'Políticas anunciadas - %'!AL$26/100)*[3]Costos_Agricultura!AS89+('Políticas anunciadas - %'!AL$26/100)*[3]Costos_Agricultura!$J71</f>
        <v>103.9058514054832</v>
      </c>
      <c r="AM182" s="99">
        <f>(1-'Políticas anunciadas - %'!AM$26/100)*[3]Costos_Agricultura!AT89+('Políticas anunciadas - %'!AM$26/100)*[3]Costos_Agricultura!$J71</f>
        <v>103.66758356796186</v>
      </c>
      <c r="AN182" s="99">
        <f>(1-'Políticas anunciadas - %'!AN$26/100)*[3]Costos_Agricultura!AU89+('Políticas anunciadas - %'!AN$26/100)*[3]Costos_Agricultura!$J71</f>
        <v>103.42893310085869</v>
      </c>
      <c r="AO182" s="99">
        <f>(1-'Políticas anunciadas - %'!AO$26/100)*[3]Costos_Agricultura!AV89+('Políticas anunciadas - %'!AO$26/100)*[3]Costos_Agricultura!$J71</f>
        <v>103.18990000417369</v>
      </c>
      <c r="AP182" s="99">
        <f>(1-'Políticas anunciadas - %'!AP$26/100)*[3]Costos_Agricultura!AW89+('Políticas anunciadas - %'!AP$26/100)*[3]Costos_Agricultura!$J71</f>
        <v>102.95048427790691</v>
      </c>
      <c r="AQ182" s="99">
        <f>(1-'Políticas anunciadas - %'!AQ$26/100)*[3]Costos_Agricultura!AX89+('Políticas anunciadas - %'!AQ$26/100)*[3]Costos_Agricultura!$J71</f>
        <v>102.71068592205827</v>
      </c>
      <c r="AR182" s="99">
        <f>(1-'Políticas anunciadas - %'!AR$26/100)*[3]Costos_Agricultura!AY89+('Políticas anunciadas - %'!AR$26/100)*[3]Costos_Agricultura!$J71</f>
        <v>102.47050493662783</v>
      </c>
      <c r="AS182" s="99">
        <f>(1-'Políticas anunciadas - %'!AS$26/100)*[3]Costos_Agricultura!AZ89+('Políticas anunciadas - %'!AS$26/100)*[3]Costos_Agricultura!$J71</f>
        <v>102.2299413216156</v>
      </c>
      <c r="AT182" s="99">
        <f>(1-'Políticas anunciadas - %'!AT$26/100)*[3]Costos_Agricultura!BA89+('Políticas anunciadas - %'!AT$26/100)*[3]Costos_Agricultura!$J71</f>
        <v>101.98899507702151</v>
      </c>
      <c r="AU182" s="99">
        <f>(1-'Políticas anunciadas - %'!AU$26/100)*[3]Costos_Agricultura!BB89+('Políticas anunciadas - %'!AU$26/100)*[3]Costos_Agricultura!$J71</f>
        <v>101.74766620284562</v>
      </c>
      <c r="AV182" s="99">
        <f>(1-'Políticas anunciadas - %'!AV$26/100)*[3]Costos_Agricultura!BC89+('Políticas anunciadas - %'!AV$26/100)*[3]Costos_Agricultura!$J71</f>
        <v>101.50595469908791</v>
      </c>
      <c r="AW182" s="99">
        <f>(1-'Políticas anunciadas - %'!AW$26/100)*[3]Costos_Agricultura!BD89+('Políticas anunciadas - %'!AW$26/100)*[3]Costos_Agricultura!$J71</f>
        <v>101.26386056574837</v>
      </c>
      <c r="AX182" s="99">
        <f>(1-'Políticas anunciadas - %'!AX$26/100)*[3]Costos_Agricultura!BE89+('Políticas anunciadas - %'!AX$26/100)*[3]Costos_Agricultura!$J71</f>
        <v>101.02138380282703</v>
      </c>
      <c r="AY182" s="99">
        <f>(1-'Políticas anunciadas - %'!AY$26/100)*[3]Costos_Agricultura!BF89+('Políticas anunciadas - %'!AY$26/100)*[3]Costos_Agricultura!$J71</f>
        <v>100.77852441032388</v>
      </c>
      <c r="AZ182" s="99">
        <f>(1-'Políticas anunciadas - %'!AZ$26/100)*[3]Costos_Agricultura!BG89+('Políticas anunciadas - %'!AZ$26/100)*[3]Costos_Agricultura!$J71</f>
        <v>100.5352823882389</v>
      </c>
      <c r="BA182" s="99">
        <f>(1-'Políticas anunciadas - %'!BA$26/100)*[3]Costos_Agricultura!BH89+('Políticas anunciadas - %'!BA$26/100)*[3]Costos_Agricultura!$J71</f>
        <v>100.29165773657209</v>
      </c>
      <c r="BB182" s="99">
        <f>(1-'Políticas anunciadas - %'!BB$26/100)*[3]Costos_Agricultura!BI89+('Políticas anunciadas - %'!BB$26/100)*[3]Costos_Agricultura!$J71</f>
        <v>100.04765045532349</v>
      </c>
    </row>
    <row r="183" spans="3:54" ht="15" customHeight="1">
      <c r="C183" s="170" t="s">
        <v>269</v>
      </c>
      <c r="D183" s="366"/>
      <c r="F183" s="99">
        <f>(1-'Políticas anunciadas - %'!F$26/100)*[3]Costos_Agricultura!M90+('Políticas anunciadas - %'!F$26/100)*[3]Costos_Agricultura!$J72</f>
        <v>59.49727469630426</v>
      </c>
      <c r="G183" s="99">
        <f>(1-'Políticas anunciadas - %'!G$26/100)*[3]Costos_Agricultura!N90+('Políticas anunciadas - %'!G$26/100)*[3]Costos_Agricultura!$J72</f>
        <v>55.922076284432116</v>
      </c>
      <c r="H183" s="99">
        <f>(1-'Políticas anunciadas - %'!H$26/100)*[3]Costos_Agricultura!O90+('Políticas anunciadas - %'!H$26/100)*[3]Costos_Agricultura!$J72</f>
        <v>52.645680204714353</v>
      </c>
      <c r="I183" s="99">
        <f>(1-'Políticas anunciadas - %'!I$26/100)*[3]Costos_Agricultura!P90+('Políticas anunciadas - %'!I$26/100)*[3]Costos_Agricultura!$J72</f>
        <v>51.006612317888795</v>
      </c>
      <c r="J183" s="99">
        <f>(1-'Políticas anunciadas - %'!J$26/100)*[3]Costos_Agricultura!Q90+('Políticas anunciadas - %'!J$26/100)*[3]Costos_Agricultura!$J72</f>
        <v>50.575203856853804</v>
      </c>
      <c r="K183" s="99">
        <f>(1-'Políticas anunciadas - %'!K$26/100)*[3]Costos_Agricultura!R90+('Políticas anunciadas - %'!K$26/100)*[3]Costos_Agricultura!$J72</f>
        <v>50.92684098117946</v>
      </c>
      <c r="L183" s="99">
        <f>(1-'Políticas anunciadas - %'!L$26/100)*[3]Costos_Agricultura!S90+('Políticas anunciadas - %'!L$26/100)*[3]Costos_Agricultura!$J72</f>
        <v>51.916896622200859</v>
      </c>
      <c r="M183" s="99">
        <f>(1-'Políticas anunciadas - %'!M$26/100)*[3]Costos_Agricultura!T90+('Políticas anunciadas - %'!M$26/100)*[3]Costos_Agricultura!$J72</f>
        <v>52.991294650838512</v>
      </c>
      <c r="N183" s="99">
        <f>(1-'Políticas anunciadas - %'!N$26/100)*[3]Costos_Agricultura!U90+('Políticas anunciadas - %'!N$26/100)*[3]Costos_Agricultura!$J72</f>
        <v>53.648239985164629</v>
      </c>
      <c r="O183" s="99">
        <f>(1-'Políticas anunciadas - %'!O$26/100)*[3]Costos_Agricultura!V90+('Políticas anunciadas - %'!O$26/100)*[3]Costos_Agricultura!$J72</f>
        <v>54.799538426040634</v>
      </c>
      <c r="P183" s="99">
        <f>(1-'Políticas anunciadas - %'!P$26/100)*[3]Costos_Agricultura!W90+('Políticas anunciadas - %'!P$26/100)*[3]Costos_Agricultura!$J72</f>
        <v>54.811184926812217</v>
      </c>
      <c r="Q183" s="99">
        <f>(1-'Políticas anunciadas - %'!Q$26/100)*[3]Costos_Agricultura!X90+('Políticas anunciadas - %'!Q$26/100)*[3]Costos_Agricultura!$J72</f>
        <v>55.363146922945624</v>
      </c>
      <c r="R183" s="99">
        <f>(1-'Políticas anunciadas - %'!R$26/100)*[3]Costos_Agricultura!Y90+('Políticas anunciadas - %'!R$26/100)*[3]Costos_Agricultura!$J72</f>
        <v>55.190943868469347</v>
      </c>
      <c r="S183" s="99">
        <f>(1-'Políticas anunciadas - %'!S$26/100)*[3]Costos_Agricultura!Z90+('Políticas anunciadas - %'!S$26/100)*[3]Costos_Agricultura!$J72</f>
        <v>54.794545455124116</v>
      </c>
      <c r="T183" s="99">
        <f>(1-'Políticas anunciadas - %'!T$26/100)*[3]Costos_Agricultura!AA90+('Políticas anunciadas - %'!T$26/100)*[3]Costos_Agricultura!$J72</f>
        <v>54.623044473796696</v>
      </c>
      <c r="U183" s="99">
        <f>(1-'Políticas anunciadas - %'!U$26/100)*[3]Costos_Agricultura!AB90+('Políticas anunciadas - %'!U$26/100)*[3]Costos_Agricultura!$J72</f>
        <v>54.496101734983519</v>
      </c>
      <c r="V183" s="99">
        <f>(1-'Políticas anunciadas - %'!V$26/100)*[3]Costos_Agricultura!AC90+('Políticas anunciadas - %'!V$26/100)*[3]Costos_Agricultura!$J72</f>
        <v>54.368878166910804</v>
      </c>
      <c r="W183" s="99">
        <f>(1-'Políticas anunciadas - %'!W$26/100)*[3]Costos_Agricultura!AD90+('Políticas anunciadas - %'!W$26/100)*[3]Costos_Agricultura!$J72</f>
        <v>54.19709635632384</v>
      </c>
      <c r="X183" s="99">
        <f>(1-'Políticas anunciadas - %'!X$26/100)*[3]Costos_Agricultura!AE90+('Políticas anunciadas - %'!X$26/100)*[3]Costos_Agricultura!$J72</f>
        <v>54.157725541611676</v>
      </c>
      <c r="Y183" s="99">
        <f>(1-'Políticas anunciadas - %'!Y$26/100)*[3]Costos_Agricultura!AF90+('Políticas anunciadas - %'!Y$26/100)*[3]Costos_Agricultura!$J72</f>
        <v>53.897529319145072</v>
      </c>
      <c r="Z183" s="99">
        <f>(1-'Políticas anunciadas - %'!Z$26/100)*[3]Costos_Agricultura!AG90+('Políticas anunciadas - %'!Z$26/100)*[3]Costos_Agricultura!$J72</f>
        <v>53.462470077736</v>
      </c>
      <c r="AA183" s="99">
        <f>(1-'Políticas anunciadas - %'!AA$26/100)*[3]Costos_Agricultura!AH90+('Políticas anunciadas - %'!AA$26/100)*[3]Costos_Agricultura!$J72</f>
        <v>53.160243076091042</v>
      </c>
      <c r="AB183" s="99">
        <f>(1-'Políticas anunciadas - %'!AB$26/100)*[3]Costos_Agricultura!AI90+('Políticas anunciadas - %'!AB$26/100)*[3]Costos_Agricultura!$J72</f>
        <v>52.510255841377969</v>
      </c>
      <c r="AC183" s="99">
        <f>(1-'Políticas anunciadas - %'!AC$26/100)*[3]Costos_Agricultura!AJ90+('Políticas anunciadas - %'!AC$26/100)*[3]Costos_Agricultura!$J72</f>
        <v>52.167402206852373</v>
      </c>
      <c r="AD183" s="99">
        <f>(1-'Políticas anunciadas - %'!AD$26/100)*[3]Costos_Agricultura!AK90+('Políticas anunciadas - %'!AD$26/100)*[3]Costos_Agricultura!$J72</f>
        <v>51.912260911057558</v>
      </c>
      <c r="AE183" s="99">
        <f>(1-'Políticas anunciadas - %'!AE$26/100)*[3]Costos_Agricultura!AL90+('Políticas anunciadas - %'!AE$26/100)*[3]Costos_Agricultura!$J72</f>
        <v>51.657681273781826</v>
      </c>
      <c r="AF183" s="99">
        <f>(1-'Políticas anunciadas - %'!AF$26/100)*[3]Costos_Agricultura!AM90+('Políticas anunciadas - %'!AF$26/100)*[3]Costos_Agricultura!$J72</f>
        <v>51.446676976611947</v>
      </c>
      <c r="AG183" s="99">
        <f>(1-'Políticas anunciadas - %'!AG$26/100)*[3]Costos_Agricultura!AN90+('Políticas anunciadas - %'!AG$26/100)*[3]Costos_Agricultura!$J72</f>
        <v>51.19308024174461</v>
      </c>
      <c r="AH183" s="99">
        <f>(1-'Políticas anunciadas - %'!AH$26/100)*[3]Costos_Agricultura!AO90+('Políticas anunciadas - %'!AH$26/100)*[3]Costos_Agricultura!$J72</f>
        <v>50.854579460741945</v>
      </c>
      <c r="AI183" s="99">
        <f>(1-'Políticas anunciadas - %'!AI$26/100)*[3]Costos_Agricultura!AP90+('Políticas anunciadas - %'!AI$26/100)*[3]Costos_Agricultura!$J72</f>
        <v>50.716074095196554</v>
      </c>
      <c r="AJ183" s="99">
        <f>(1-'Políticas anunciadas - %'!AJ$26/100)*[3]Costos_Agricultura!AQ90+('Políticas anunciadas - %'!AJ$26/100)*[3]Costos_Agricultura!$J72</f>
        <v>50.577380802084384</v>
      </c>
      <c r="AK183" s="99">
        <f>(1-'Políticas anunciadas - %'!AK$26/100)*[3]Costos_Agricultura!AR90+('Políticas anunciadas - %'!AK$26/100)*[3]Costos_Agricultura!$J72</f>
        <v>50.438499581405424</v>
      </c>
      <c r="AL183" s="99">
        <f>(1-'Políticas anunciadas - %'!AL$26/100)*[3]Costos_Agricultura!AS90+('Políticas anunciadas - %'!AL$26/100)*[3]Costos_Agricultura!$J72</f>
        <v>50.299430433159678</v>
      </c>
      <c r="AM183" s="99">
        <f>(1-'Políticas anunciadas - %'!AM$26/100)*[3]Costos_Agricultura!AT90+('Políticas anunciadas - %'!AM$26/100)*[3]Costos_Agricultura!$J72</f>
        <v>50.160173357347134</v>
      </c>
      <c r="AN183" s="99">
        <f>(1-'Políticas anunciadas - %'!AN$26/100)*[3]Costos_Agricultura!AU90+('Políticas anunciadas - %'!AN$26/100)*[3]Costos_Agricultura!$J72</f>
        <v>50.020728353967826</v>
      </c>
      <c r="AO183" s="99">
        <f>(1-'Políticas anunciadas - %'!AO$26/100)*[3]Costos_Agricultura!AV90+('Políticas anunciadas - %'!AO$26/100)*[3]Costos_Agricultura!$J72</f>
        <v>49.881095423021705</v>
      </c>
      <c r="AP183" s="99">
        <f>(1-'Políticas anunciadas - %'!AP$26/100)*[3]Costos_Agricultura!AW90+('Políticas anunciadas - %'!AP$26/100)*[3]Costos_Agricultura!$J72</f>
        <v>49.741274564508821</v>
      </c>
      <c r="AQ183" s="99">
        <f>(1-'Políticas anunciadas - %'!AQ$26/100)*[3]Costos_Agricultura!AX90+('Políticas anunciadas - %'!AQ$26/100)*[3]Costos_Agricultura!$J72</f>
        <v>49.601265778429138</v>
      </c>
      <c r="AR183" s="99">
        <f>(1-'Políticas anunciadas - %'!AR$26/100)*[3]Costos_Agricultura!AY90+('Políticas anunciadas - %'!AR$26/100)*[3]Costos_Agricultura!$J72</f>
        <v>49.46106906478267</v>
      </c>
      <c r="AS183" s="99">
        <f>(1-'Políticas anunciadas - %'!AS$26/100)*[3]Costos_Agricultura!AZ90+('Políticas anunciadas - %'!AS$26/100)*[3]Costos_Agricultura!$J72</f>
        <v>49.320684423569411</v>
      </c>
      <c r="AT183" s="99">
        <f>(1-'Políticas anunciadas - %'!AT$26/100)*[3]Costos_Agricultura!BA90+('Políticas anunciadas - %'!AT$26/100)*[3]Costos_Agricultura!$J72</f>
        <v>49.180111854789374</v>
      </c>
      <c r="AU183" s="99">
        <f>(1-'Políticas anunciadas - %'!AU$26/100)*[3]Costos_Agricultura!BB90+('Políticas anunciadas - %'!AU$26/100)*[3]Costos_Agricultura!$J72</f>
        <v>49.039351358442545</v>
      </c>
      <c r="AV183" s="99">
        <f>(1-'Políticas anunciadas - %'!AV$26/100)*[3]Costos_Agricultura!BC90+('Políticas anunciadas - %'!AV$26/100)*[3]Costos_Agricultura!$J72</f>
        <v>48.898402934528924</v>
      </c>
      <c r="AW183" s="99">
        <f>(1-'Políticas anunciadas - %'!AW$26/100)*[3]Costos_Agricultura!BD90+('Políticas anunciadas - %'!AW$26/100)*[3]Costos_Agricultura!$J72</f>
        <v>48.757266583048519</v>
      </c>
      <c r="AX183" s="99">
        <f>(1-'Políticas anunciadas - %'!AX$26/100)*[3]Costos_Agricultura!BE90+('Políticas anunciadas - %'!AX$26/100)*[3]Costos_Agricultura!$J72</f>
        <v>48.615942304001337</v>
      </c>
      <c r="AY183" s="99">
        <f>(1-'Políticas anunciadas - %'!AY$26/100)*[3]Costos_Agricultura!BF90+('Políticas anunciadas - %'!AY$26/100)*[3]Costos_Agricultura!$J72</f>
        <v>48.474430097387355</v>
      </c>
      <c r="AZ183" s="99">
        <f>(1-'Políticas anunciadas - %'!AZ$26/100)*[3]Costos_Agricultura!BG90+('Políticas anunciadas - %'!AZ$26/100)*[3]Costos_Agricultura!$J72</f>
        <v>48.332729963206596</v>
      </c>
      <c r="BA183" s="99">
        <f>(1-'Políticas anunciadas - %'!BA$26/100)*[3]Costos_Agricultura!BH90+('Políticas anunciadas - %'!BA$26/100)*[3]Costos_Agricultura!$J72</f>
        <v>48.190841901459045</v>
      </c>
      <c r="BB183" s="99">
        <f>(1-'Políticas anunciadas - %'!BB$26/100)*[3]Costos_Agricultura!BI90+('Políticas anunciadas - %'!BB$26/100)*[3]Costos_Agricultura!$J72</f>
        <v>48.048765912144717</v>
      </c>
    </row>
    <row r="184" spans="3:54" ht="15" customHeight="1">
      <c r="C184" s="170" t="s">
        <v>270</v>
      </c>
      <c r="D184" s="366"/>
      <c r="F184" s="99">
        <f>(1-'Políticas anunciadas - %'!F$26/100)*[3]Costos_Agricultura!M91+('Políticas anunciadas - %'!F$26/100)*[3]Costos_Agricultura!$J73</f>
        <v>96.293297358638341</v>
      </c>
      <c r="G184" s="99">
        <f>(1-'Políticas anunciadas - %'!G$26/100)*[3]Costos_Agricultura!N91+('Políticas anunciadas - %'!G$26/100)*[3]Costos_Agricultura!$J73</f>
        <v>90.539402680488593</v>
      </c>
      <c r="H184" s="99">
        <f>(1-'Políticas anunciadas - %'!H$26/100)*[3]Costos_Agricultura!O91+('Políticas anunciadas - %'!H$26/100)*[3]Costos_Agricultura!$J73</f>
        <v>85.268950896961016</v>
      </c>
      <c r="I184" s="99">
        <f>(1-'Políticas anunciadas - %'!I$26/100)*[3]Costos_Agricultura!P91+('Políticas anunciadas - %'!I$26/100)*[3]Costos_Agricultura!$J73</f>
        <v>82.647590488695528</v>
      </c>
      <c r="J184" s="99">
        <f>(1-'Políticas anunciadas - %'!J$26/100)*[3]Costos_Agricultura!Q91+('Políticas anunciadas - %'!J$26/100)*[3]Costos_Agricultura!$J73</f>
        <v>81.980145112861365</v>
      </c>
      <c r="K184" s="99">
        <f>(1-'Políticas anunciadas - %'!K$26/100)*[3]Costos_Agricultura!R91+('Políticas anunciadas - %'!K$26/100)*[3]Costos_Agricultura!$J73</f>
        <v>82.579616971837495</v>
      </c>
      <c r="L184" s="99">
        <f>(1-'Políticas anunciadas - %'!L$26/100)*[3]Costos_Agricultura!S91+('Políticas anunciadas - %'!L$26/100)*[3]Costos_Agricultura!$J73</f>
        <v>84.212008799899891</v>
      </c>
      <c r="M184" s="99">
        <f>(1-'Políticas anunciadas - %'!M$26/100)*[3]Costos_Agricultura!T91+('Políticas anunciadas - %'!M$26/100)*[3]Costos_Agricultura!$J73</f>
        <v>85.980861169332755</v>
      </c>
      <c r="N184" s="99">
        <f>(1-'Políticas anunciadas - %'!N$26/100)*[3]Costos_Agricultura!U91+('Políticas anunciadas - %'!N$26/100)*[3]Costos_Agricultura!$J73</f>
        <v>87.074302013525127</v>
      </c>
      <c r="O184" s="99">
        <f>(1-'Políticas anunciadas - %'!O$26/100)*[3]Costos_Agricultura!V91+('Políticas anunciadas - %'!O$26/100)*[3]Costos_Agricultura!$J73</f>
        <v>88.967574288325224</v>
      </c>
      <c r="P184" s="99">
        <f>(1-'Políticas anunciadas - %'!P$26/100)*[3]Costos_Agricultura!W91+('Políticas anunciadas - %'!P$26/100)*[3]Costos_Agricultura!$J73</f>
        <v>89.016963254673612</v>
      </c>
      <c r="Q184" s="99">
        <f>(1-'Políticas anunciadas - %'!Q$26/100)*[3]Costos_Agricultura!X91+('Políticas anunciadas - %'!Q$26/100)*[3]Costos_Agricultura!$J73</f>
        <v>89.940547831222261</v>
      </c>
      <c r="R184" s="99">
        <f>(1-'Políticas anunciadas - %'!R$26/100)*[3]Costos_Agricultura!Y91+('Políticas anunciadas - %'!R$26/100)*[3]Costos_Agricultura!$J73</f>
        <v>89.692480079200379</v>
      </c>
      <c r="S184" s="99">
        <f>(1-'Políticas anunciadas - %'!S$26/100)*[3]Costos_Agricultura!Z91+('Políticas anunciadas - %'!S$26/100)*[3]Costos_Agricultura!$J73</f>
        <v>89.081678701670924</v>
      </c>
      <c r="T184" s="99">
        <f>(1-'Políticas anunciadas - %'!T$26/100)*[3]Costos_Agricultura!AA91+('Políticas anunciadas - %'!T$26/100)*[3]Costos_Agricultura!$J73</f>
        <v>88.834746858705955</v>
      </c>
      <c r="U184" s="99">
        <f>(1-'Políticas anunciadas - %'!U$26/100)*[3]Costos_Agricultura!AB91+('Políticas anunciadas - %'!U$26/100)*[3]Costos_Agricultura!$J73</f>
        <v>88.659907377219724</v>
      </c>
      <c r="V184" s="99">
        <f>(1-'Políticas anunciadas - %'!V$26/100)*[3]Costos_Agricultura!AC91+('Políticas anunciadas - %'!V$26/100)*[3]Costos_Agricultura!$J73</f>
        <v>88.484613532110728</v>
      </c>
      <c r="W184" s="99">
        <f>(1-'Políticas anunciadas - %'!W$26/100)*[3]Costos_Agricultura!AD91+('Políticas anunciadas - %'!W$26/100)*[3]Costos_Agricultura!$J73</f>
        <v>88.237227325522994</v>
      </c>
      <c r="X184" s="99">
        <f>(1-'Políticas anunciadas - %'!X$26/100)*[3]Costos_Agricultura!AE91+('Políticas anunciadas - %'!X$26/100)*[3]Costos_Agricultura!$J73</f>
        <v>88.204073567069045</v>
      </c>
      <c r="Y184" s="99">
        <f>(1-'Políticas anunciadas - %'!Y$26/100)*[3]Costos_Agricultura!AF91+('Políticas anunciadas - %'!Y$26/100)*[3]Costos_Agricultura!$J73</f>
        <v>87.813638546580719</v>
      </c>
      <c r="Z184" s="99">
        <f>(1-'Políticas anunciadas - %'!Z$26/100)*[3]Costos_Agricultura!AG91+('Políticas anunciadas - %'!Z$26/100)*[3]Costos_Agricultura!$J73</f>
        <v>87.140286443650595</v>
      </c>
      <c r="AA184" s="99">
        <f>(1-'Políticas anunciadas - %'!AA$26/100)*[3]Costos_Agricultura!AH91+('Políticas anunciadas - %'!AA$26/100)*[3]Costos_Agricultura!$J73</f>
        <v>86.681848334288404</v>
      </c>
      <c r="AB184" s="99">
        <f>(1-'Políticas anunciadas - %'!AB$26/100)*[3]Costos_Agricultura!AI91+('Políticas anunciadas - %'!AB$26/100)*[3]Costos_Agricultura!$J73</f>
        <v>85.660756605401986</v>
      </c>
      <c r="AC184" s="99">
        <f>(1-'Políticas anunciadas - %'!AC$26/100)*[3]Costos_Agricultura!AJ91+('Políticas anunciadas - %'!AC$26/100)*[3]Costos_Agricultura!$J73</f>
        <v>85.136587225279754</v>
      </c>
      <c r="AD184" s="99">
        <f>(1-'Políticas anunciadas - %'!AD$26/100)*[3]Costos_Agricultura!AK91+('Políticas anunciadas - %'!AD$26/100)*[3]Costos_Agricultura!$J73</f>
        <v>84.754330750001216</v>
      </c>
      <c r="AE184" s="99">
        <f>(1-'Políticas anunciadas - %'!AE$26/100)*[3]Costos_Agricultura!AL91+('Políticas anunciadas - %'!AE$26/100)*[3]Costos_Agricultura!$J73</f>
        <v>84.372983001968208</v>
      </c>
      <c r="AF184" s="99">
        <f>(1-'Políticas anunciadas - %'!AF$26/100)*[3]Costos_Agricultura!AM91+('Políticas anunciadas - %'!AF$26/100)*[3]Costos_Agricultura!$J73</f>
        <v>84.06213734273426</v>
      </c>
      <c r="AG184" s="99">
        <f>(1-'Políticas anunciadas - %'!AG$26/100)*[3]Costos_Agricultura!AN91+('Políticas anunciadas - %'!AG$26/100)*[3]Costos_Agricultura!$J73</f>
        <v>83.682379867380902</v>
      </c>
      <c r="AH184" s="99">
        <f>(1-'Políticas anunciadas - %'!AH$26/100)*[3]Costos_Agricultura!AO91+('Políticas anunciadas - %'!AH$26/100)*[3]Costos_Agricultura!$J73</f>
        <v>83.16525312341156</v>
      </c>
      <c r="AI184" s="99">
        <f>(1-'Políticas anunciadas - %'!AI$26/100)*[3]Costos_Agricultura!AP91+('Políticas anunciadas - %'!AI$26/100)*[3]Costos_Agricultura!$J73</f>
        <v>82.97170605789627</v>
      </c>
      <c r="AJ184" s="99">
        <f>(1-'Políticas anunciadas - %'!AJ$26/100)*[3]Costos_Agricultura!AQ91+('Políticas anunciadas - %'!AJ$26/100)*[3]Costos_Agricultura!$J73</f>
        <v>82.77785493770304</v>
      </c>
      <c r="AK184" s="99">
        <f>(1-'Políticas anunciadas - %'!AK$26/100)*[3]Costos_Agricultura!AR91+('Políticas anunciadas - %'!AK$26/100)*[3]Costos_Agricultura!$J73</f>
        <v>82.583699762831912</v>
      </c>
      <c r="AL184" s="99">
        <f>(1-'Políticas anunciadas - %'!AL$26/100)*[3]Costos_Agricultura!AS91+('Políticas anunciadas - %'!AL$26/100)*[3]Costos_Agricultura!$J73</f>
        <v>82.389240533282845</v>
      </c>
      <c r="AM184" s="99">
        <f>(1-'Políticas anunciadas - %'!AM$26/100)*[3]Costos_Agricultura!AT91+('Políticas anunciadas - %'!AM$26/100)*[3]Costos_Agricultura!$J73</f>
        <v>82.194477249055865</v>
      </c>
      <c r="AN184" s="99">
        <f>(1-'Políticas anunciadas - %'!AN$26/100)*[3]Costos_Agricultura!AU91+('Políticas anunciadas - %'!AN$26/100)*[3]Costos_Agricultura!$J73</f>
        <v>81.999409910150945</v>
      </c>
      <c r="AO184" s="99">
        <f>(1-'Políticas anunciadas - %'!AO$26/100)*[3]Costos_Agricultura!AV91+('Políticas anunciadas - %'!AO$26/100)*[3]Costos_Agricultura!$J73</f>
        <v>81.80403851656807</v>
      </c>
      <c r="AP184" s="99">
        <f>(1-'Políticas anunciadas - %'!AP$26/100)*[3]Costos_Agricultura!AW91+('Políticas anunciadas - %'!AP$26/100)*[3]Costos_Agricultura!$J73</f>
        <v>81.608363068307327</v>
      </c>
      <c r="AQ184" s="99">
        <f>(1-'Políticas anunciadas - %'!AQ$26/100)*[3]Costos_Agricultura!AX91+('Políticas anunciadas - %'!AQ$26/100)*[3]Costos_Agricultura!$J73</f>
        <v>81.412383565368614</v>
      </c>
      <c r="AR184" s="99">
        <f>(1-'Políticas anunciadas - %'!AR$26/100)*[3]Costos_Agricultura!AY91+('Políticas anunciadas - %'!AR$26/100)*[3]Costos_Agricultura!$J73</f>
        <v>81.21610000775199</v>
      </c>
      <c r="AS184" s="99">
        <f>(1-'Políticas anunciadas - %'!AS$26/100)*[3]Costos_Agricultura!AZ91+('Políticas anunciadas - %'!AS$26/100)*[3]Costos_Agricultura!$J73</f>
        <v>81.019512395457468</v>
      </c>
      <c r="AT184" s="99">
        <f>(1-'Políticas anunciadas - %'!AT$26/100)*[3]Costos_Agricultura!BA91+('Políticas anunciadas - %'!AT$26/100)*[3]Costos_Agricultura!$J73</f>
        <v>80.822620728484978</v>
      </c>
      <c r="AU184" s="99">
        <f>(1-'Políticas anunciadas - %'!AU$26/100)*[3]Costos_Agricultura!BB91+('Políticas anunciadas - %'!AU$26/100)*[3]Costos_Agricultura!$J73</f>
        <v>80.62542500683459</v>
      </c>
      <c r="AV184" s="99">
        <f>(1-'Políticas anunciadas - %'!AV$26/100)*[3]Costos_Agricultura!BC91+('Políticas anunciadas - %'!AV$26/100)*[3]Costos_Agricultura!$J73</f>
        <v>80.427925230506247</v>
      </c>
      <c r="AW184" s="99">
        <f>(1-'Políticas anunciadas - %'!AW$26/100)*[3]Costos_Agricultura!BD91+('Políticas anunciadas - %'!AW$26/100)*[3]Costos_Agricultura!$J73</f>
        <v>80.230121399499993</v>
      </c>
      <c r="AX184" s="99">
        <f>(1-'Políticas anunciadas - %'!AX$26/100)*[3]Costos_Agricultura!BE91+('Políticas anunciadas - %'!AX$26/100)*[3]Costos_Agricultura!$J73</f>
        <v>80.032013513815826</v>
      </c>
      <c r="AY184" s="99">
        <f>(1-'Políticas anunciadas - %'!AY$26/100)*[3]Costos_Agricultura!BF91+('Políticas anunciadas - %'!AY$26/100)*[3]Costos_Agricultura!$J73</f>
        <v>79.83360157345372</v>
      </c>
      <c r="AZ184" s="99">
        <f>(1-'Políticas anunciadas - %'!AZ$26/100)*[3]Costos_Agricultura!BG91+('Políticas anunciadas - %'!AZ$26/100)*[3]Costos_Agricultura!$J73</f>
        <v>79.634885578413687</v>
      </c>
      <c r="BA184" s="99">
        <f>(1-'Políticas anunciadas - %'!BA$26/100)*[3]Costos_Agricultura!BH91+('Políticas anunciadas - %'!BA$26/100)*[3]Costos_Agricultura!$J73</f>
        <v>79.435865528695757</v>
      </c>
      <c r="BB184" s="99">
        <f>(1-'Políticas anunciadas - %'!BB$26/100)*[3]Costos_Agricultura!BI91+('Políticas anunciadas - %'!BB$26/100)*[3]Costos_Agricultura!$J73</f>
        <v>79.236541424299858</v>
      </c>
    </row>
    <row r="185" spans="3:54" ht="15" customHeight="1">
      <c r="C185" s="170" t="s">
        <v>271</v>
      </c>
      <c r="D185" s="366"/>
      <c r="F185" s="99">
        <f>(1-'Políticas anunciadas - %'!F$26/100)*[3]Costos_Agricultura!M92+('Políticas anunciadas - %'!F$26/100)*[3]Costos_Agricultura!$J74</f>
        <v>70.541936430908777</v>
      </c>
      <c r="G185" s="99">
        <f>(1-'Políticas anunciadas - %'!G$26/100)*[3]Costos_Agricultura!N92+('Políticas anunciadas - %'!G$26/100)*[3]Costos_Agricultura!$J74</f>
        <v>66.418965009121436</v>
      </c>
      <c r="H185" s="99">
        <f>(1-'Políticas anunciadas - %'!H$26/100)*[3]Costos_Agricultura!O92+('Políticas anunciadas - %'!H$26/100)*[3]Costos_Agricultura!$J74</f>
        <v>62.649714434116376</v>
      </c>
      <c r="I185" s="99">
        <f>(1-'Políticas anunciadas - %'!I$26/100)*[3]Costos_Agricultura!P92+('Políticas anunciadas - %'!I$26/100)*[3]Costos_Agricultura!$J74</f>
        <v>60.81872555430828</v>
      </c>
      <c r="J185" s="99">
        <f>(1-'Políticas anunciadas - %'!J$26/100)*[3]Costos_Agricultura!Q92+('Políticas anunciadas - %'!J$26/100)*[3]Costos_Agricultura!$J74</f>
        <v>60.417358430245208</v>
      </c>
      <c r="K185" s="99">
        <f>(1-'Políticas anunciadas - %'!K$26/100)*[3]Costos_Agricultura!R92+('Políticas anunciadas - %'!K$26/100)*[3]Costos_Agricultura!$J74</f>
        <v>60.942957121762859</v>
      </c>
      <c r="L185" s="99">
        <f>(1-'Políticas anunciadas - %'!L$26/100)*[3]Costos_Agricultura!S92+('Políticas anunciadas - %'!L$26/100)*[3]Costos_Agricultura!$J74</f>
        <v>62.224312760352916</v>
      </c>
      <c r="M185" s="99">
        <f>(1-'Políticas anunciadas - %'!M$26/100)*[3]Costos_Agricultura!T92+('Políticas anunciadas - %'!M$26/100)*[3]Costos_Agricultura!$J74</f>
        <v>63.605512535205754</v>
      </c>
      <c r="N185" s="99">
        <f>(1-'Políticas anunciadas - %'!N$26/100)*[3]Costos_Agricultura!U92+('Políticas anunciadas - %'!N$26/100)*[3]Costos_Agricultura!$J74</f>
        <v>64.492533702218523</v>
      </c>
      <c r="O185" s="99">
        <f>(1-'Políticas anunciadas - %'!O$26/100)*[3]Costos_Agricultura!V92+('Políticas anunciadas - %'!O$26/100)*[3]Costos_Agricultura!$J74</f>
        <v>65.964767836605105</v>
      </c>
      <c r="P185" s="99">
        <f>(1-'Políticas anunciadas - %'!P$26/100)*[3]Costos_Agricultura!W92+('Políticas anunciadas - %'!P$26/100)*[3]Costos_Agricultura!$J74</f>
        <v>66.087887168626139</v>
      </c>
      <c r="Q185" s="99">
        <f>(1-'Políticas anunciadas - %'!Q$26/100)*[3]Costos_Agricultura!X92+('Políticas anunciadas - %'!Q$26/100)*[3]Costos_Agricultura!$J74</f>
        <v>66.850629535618125</v>
      </c>
      <c r="R185" s="99">
        <f>(1-'Políticas anunciadas - %'!R$26/100)*[3]Costos_Agricultura!Y92+('Políticas anunciadas - %'!R$26/100)*[3]Costos_Agricultura!$J74</f>
        <v>66.756108597250574</v>
      </c>
      <c r="S185" s="99">
        <f>(1-'Políticas anunciadas - %'!S$26/100)*[3]Costos_Agricultura!Z92+('Políticas anunciadas - %'!S$26/100)*[3]Costos_Agricultura!$J74</f>
        <v>66.396186208994692</v>
      </c>
      <c r="T185" s="99">
        <f>(1-'Políticas anunciadas - %'!T$26/100)*[3]Costos_Agricultura!AA92+('Políticas anunciadas - %'!T$26/100)*[3]Costos_Agricultura!$J74</f>
        <v>66.302496381639315</v>
      </c>
      <c r="U185" s="99">
        <f>(1-'Políticas anunciadas - %'!U$26/100)*[3]Costos_Agricultura!AB92+('Políticas anunciadas - %'!U$26/100)*[3]Costos_Agricultura!$J74</f>
        <v>66.26155439985672</v>
      </c>
      <c r="V185" s="99">
        <f>(1-'Políticas anunciadas - %'!V$26/100)*[3]Costos_Agricultura!AC92+('Políticas anunciadas - %'!V$26/100)*[3]Costos_Agricultura!$J74</f>
        <v>66.220279973669278</v>
      </c>
      <c r="W185" s="99">
        <f>(1-'Políticas anunciadas - %'!W$26/100)*[3]Costos_Agricultura!AD92+('Políticas anunciadas - %'!W$26/100)*[3]Costos_Agricultura!$J74</f>
        <v>66.126257701909026</v>
      </c>
      <c r="X185" s="99">
        <f>(1-'Políticas anunciadas - %'!X$26/100)*[3]Costos_Agricultura!AE92+('Políticas anunciadas - %'!X$26/100)*[3]Costos_Agricultura!$J74</f>
        <v>66.188982967045249</v>
      </c>
      <c r="Y185" s="99">
        <f>(1-'Políticas anunciadas - %'!Y$26/100)*[3]Costos_Agricultura!AF92+('Políticas anunciadas - %'!Y$26/100)*[3]Costos_Agricultura!$J74</f>
        <v>65.99029611515158</v>
      </c>
      <c r="Z185" s="99">
        <f>(1-'Políticas anunciadas - %'!Z$26/100)*[3]Costos_Agricultura!AG92+('Políticas anunciadas - %'!Z$26/100)*[3]Costos_Agricultura!$J74</f>
        <v>65.58460721382518</v>
      </c>
      <c r="AA185" s="99">
        <f>(1-'Políticas anunciadas - %'!AA$26/100)*[3]Costos_Agricultura!AH92+('Políticas anunciadas - %'!AA$26/100)*[3]Costos_Agricultura!$J74</f>
        <v>65.336164516002555</v>
      </c>
      <c r="AB185" s="99">
        <f>(1-'Políticas anunciadas - %'!AB$26/100)*[3]Costos_Agricultura!AI92+('Políticas anunciadas - %'!AB$26/100)*[3]Costos_Agricultura!$J74</f>
        <v>64.676044830148555</v>
      </c>
      <c r="AC185" s="99">
        <f>(1-'Políticas anunciadas - %'!AC$26/100)*[3]Costos_Agricultura!AJ92+('Políticas anunciadas - %'!AC$26/100)*[3]Costos_Agricultura!$J74</f>
        <v>64.379508508421324</v>
      </c>
      <c r="AD185" s="99">
        <f>(1-'Políticas anunciadas - %'!AD$26/100)*[3]Costos_Agricultura!AK92+('Políticas anunciadas - %'!AD$26/100)*[3]Costos_Agricultura!$J74</f>
        <v>64.186805655815334</v>
      </c>
      <c r="AE185" s="99">
        <f>(1-'Políticas anunciadas - %'!AE$26/100)*[3]Costos_Agricultura!AL92+('Políticas anunciadas - %'!AE$26/100)*[3]Costos_Agricultura!$J74</f>
        <v>63.994767692019082</v>
      </c>
      <c r="AF185" s="99">
        <f>(1-'Políticas anunciadas - %'!AF$26/100)*[3]Costos_Agricultura!AM92+('Políticas anunciadas - %'!AF$26/100)*[3]Costos_Agricultura!$J74</f>
        <v>63.854314018378581</v>
      </c>
      <c r="AG185" s="99">
        <f>(1-'Políticas anunciadas - %'!AG$26/100)*[3]Costos_Agricultura!AN92+('Políticas anunciadas - %'!AG$26/100)*[3]Costos_Agricultura!$J74</f>
        <v>63.663439609999372</v>
      </c>
      <c r="AH185" s="99">
        <f>(1-'Políticas anunciadas - %'!AH$26/100)*[3]Costos_Agricultura!AO92+('Políticas anunciadas - %'!AH$26/100)*[3]Costos_Agricultura!$J74</f>
        <v>63.37205617654763</v>
      </c>
      <c r="AI185" s="99">
        <f>(1-'Políticas anunciadas - %'!AI$26/100)*[3]Costos_Agricultura!AP92+('Políticas anunciadas - %'!AI$26/100)*[3]Costos_Agricultura!$J74</f>
        <v>63.317426409635473</v>
      </c>
      <c r="AJ185" s="99">
        <f>(1-'Políticas anunciadas - %'!AJ$26/100)*[3]Costos_Agricultura!AQ92+('Políticas anunciadas - %'!AJ$26/100)*[3]Costos_Agricultura!$J74</f>
        <v>63.26257417492134</v>
      </c>
      <c r="AK185" s="99">
        <f>(1-'Políticas anunciadas - %'!AK$26/100)*[3]Costos_Agricultura!AR92+('Políticas anunciadas - %'!AK$26/100)*[3]Costos_Agricultura!$J74</f>
        <v>63.207499472405246</v>
      </c>
      <c r="AL185" s="99">
        <f>(1-'Políticas anunciadas - %'!AL$26/100)*[3]Costos_Agricultura!AS92+('Políticas anunciadas - %'!AL$26/100)*[3]Costos_Agricultura!$J74</f>
        <v>63.152202302087183</v>
      </c>
      <c r="AM185" s="99">
        <f>(1-'Políticas anunciadas - %'!AM$26/100)*[3]Costos_Agricultura!AT92+('Políticas anunciadas - %'!AM$26/100)*[3]Costos_Agricultura!$J74</f>
        <v>63.096682663967144</v>
      </c>
      <c r="AN185" s="99">
        <f>(1-'Políticas anunciadas - %'!AN$26/100)*[3]Costos_Agricultura!AU92+('Políticas anunciadas - %'!AN$26/100)*[3]Costos_Agricultura!$J74</f>
        <v>63.040940558045143</v>
      </c>
      <c r="AO185" s="99">
        <f>(1-'Políticas anunciadas - %'!AO$26/100)*[3]Costos_Agricultura!AV92+('Políticas anunciadas - %'!AO$26/100)*[3]Costos_Agricultura!$J74</f>
        <v>62.984975984321167</v>
      </c>
      <c r="AP185" s="99">
        <f>(1-'Políticas anunciadas - %'!AP$26/100)*[3]Costos_Agricultura!AW92+('Políticas anunciadas - %'!AP$26/100)*[3]Costos_Agricultura!$J74</f>
        <v>62.928788942795236</v>
      </c>
      <c r="AQ185" s="99">
        <f>(1-'Políticas anunciadas - %'!AQ$26/100)*[3]Costos_Agricultura!AX92+('Políticas anunciadas - %'!AQ$26/100)*[3]Costos_Agricultura!$J74</f>
        <v>62.872379433467323</v>
      </c>
      <c r="AR185" s="99">
        <f>(1-'Políticas anunciadas - %'!AR$26/100)*[3]Costos_Agricultura!AY92+('Políticas anunciadas - %'!AR$26/100)*[3]Costos_Agricultura!$J74</f>
        <v>62.815747456337448</v>
      </c>
      <c r="AS185" s="99">
        <f>(1-'Políticas anunciadas - %'!AS$26/100)*[3]Costos_Agricultura!AZ92+('Políticas anunciadas - %'!AS$26/100)*[3]Costos_Agricultura!$J74</f>
        <v>62.758893011405604</v>
      </c>
      <c r="AT185" s="99">
        <f>(1-'Políticas anunciadas - %'!AT$26/100)*[3]Costos_Agricultura!BA92+('Políticas anunciadas - %'!AT$26/100)*[3]Costos_Agricultura!$J74</f>
        <v>62.70181609867177</v>
      </c>
      <c r="AU185" s="99">
        <f>(1-'Políticas anunciadas - %'!AU$26/100)*[3]Costos_Agricultura!BB92+('Políticas anunciadas - %'!AU$26/100)*[3]Costos_Agricultura!$J74</f>
        <v>62.644516718135989</v>
      </c>
      <c r="AV185" s="99">
        <f>(1-'Políticas anunciadas - %'!AV$26/100)*[3]Costos_Agricultura!BC92+('Políticas anunciadas - %'!AV$26/100)*[3]Costos_Agricultura!$J74</f>
        <v>62.586994869798225</v>
      </c>
      <c r="AW185" s="99">
        <f>(1-'Políticas anunciadas - %'!AW$26/100)*[3]Costos_Agricultura!BD92+('Políticas anunciadas - %'!AW$26/100)*[3]Costos_Agricultura!$J74</f>
        <v>62.529250553658507</v>
      </c>
      <c r="AX185" s="99">
        <f>(1-'Políticas anunciadas - %'!AX$26/100)*[3]Costos_Agricultura!BE92+('Políticas anunciadas - %'!AX$26/100)*[3]Costos_Agricultura!$J74</f>
        <v>62.471283769716813</v>
      </c>
      <c r="AY185" s="99">
        <f>(1-'Políticas anunciadas - %'!AY$26/100)*[3]Costos_Agricultura!BF92+('Políticas anunciadas - %'!AY$26/100)*[3]Costos_Agricultura!$J74</f>
        <v>62.413094517973157</v>
      </c>
      <c r="AZ185" s="99">
        <f>(1-'Políticas anunciadas - %'!AZ$26/100)*[3]Costos_Agricultura!BG92+('Políticas anunciadas - %'!AZ$26/100)*[3]Costos_Agricultura!$J74</f>
        <v>62.354682798427518</v>
      </c>
      <c r="BA185" s="99">
        <f>(1-'Políticas anunciadas - %'!BA$26/100)*[3]Costos_Agricultura!BH92+('Políticas anunciadas - %'!BA$26/100)*[3]Costos_Agricultura!$J74</f>
        <v>62.296048611079925</v>
      </c>
      <c r="BB185" s="99">
        <f>(1-'Políticas anunciadas - %'!BB$26/100)*[3]Costos_Agricultura!BI92+('Políticas anunciadas - %'!BB$26/100)*[3]Costos_Agricultura!$J74</f>
        <v>62.237191955930356</v>
      </c>
    </row>
    <row r="186" spans="3:54" ht="15" customHeight="1">
      <c r="C186" s="170" t="s">
        <v>272</v>
      </c>
      <c r="D186" s="366"/>
      <c r="F186" s="99">
        <f>(1-'Políticas anunciadas - %'!F$26/100)*[3]Costos_Agricultura!M93+('Políticas anunciadas - %'!F$26/100)*[3]Costos_Agricultura!$J75</f>
        <v>202.68914698631906</v>
      </c>
      <c r="G186" s="99">
        <f>(1-'Políticas anunciadas - %'!G$26/100)*[3]Costos_Agricultura!N93+('Políticas anunciadas - %'!G$26/100)*[3]Costos_Agricultura!$J75</f>
        <v>190.58244267897737</v>
      </c>
      <c r="H186" s="99">
        <f>(1-'Políticas anunciadas - %'!H$26/100)*[3]Costos_Agricultura!O93+('Políticas anunciadas - %'!H$26/100)*[3]Costos_Agricultura!$J75</f>
        <v>179.49332176643213</v>
      </c>
      <c r="I186" s="99">
        <f>(1-'Políticas anunciadas - %'!I$26/100)*[3]Costos_Agricultura!P93+('Políticas anunciadas - %'!I$26/100)*[3]Costos_Agricultura!$J75</f>
        <v>173.98018805889475</v>
      </c>
      <c r="J186" s="99">
        <f>(1-'Políticas anunciadas - %'!J$26/100)*[3]Costos_Agricultura!Q93+('Políticas anunciadas - %'!J$26/100)*[3]Costos_Agricultura!$J75</f>
        <v>172.57978723865989</v>
      </c>
      <c r="K186" s="99">
        <f>(1-'Políticas anunciadas - %'!K$26/100)*[3]Costos_Agricultura!R93+('Políticas anunciadas - %'!K$26/100)*[3]Costos_Agricultura!$J75</f>
        <v>173.8460797447008</v>
      </c>
      <c r="L186" s="99">
        <f>(1-'Políticas anunciadas - %'!L$26/100)*[3]Costos_Agricultura!S93+('Políticas anunciadas - %'!L$26/100)*[3]Costos_Agricultura!$J75</f>
        <v>177.28653226092723</v>
      </c>
      <c r="M186" s="99">
        <f>(1-'Políticas anunciadas - %'!M$26/100)*[3]Costos_Agricultura!T93+('Políticas anunciadas - %'!M$26/100)*[3]Costos_Agricultura!$J75</f>
        <v>181.01421618025879</v>
      </c>
      <c r="N186" s="99">
        <f>(1-'Políticas anunciadas - %'!N$26/100)*[3]Costos_Agricultura!U93+('Políticas anunciadas - %'!N$26/100)*[3]Costos_Agricultura!$J75</f>
        <v>183.32024811052551</v>
      </c>
      <c r="O186" s="99">
        <f>(1-'Políticas anunciadas - %'!O$26/100)*[3]Costos_Agricultura!V93+('Políticas anunciadas - %'!O$26/100)*[3]Costos_Agricultura!$J75</f>
        <v>187.30981948562942</v>
      </c>
      <c r="P186" s="99">
        <f>(1-'Políticas anunciadas - %'!P$26/100)*[3]Costos_Agricultura!W93+('Políticas anunciadas - %'!P$26/100)*[3]Costos_Agricultura!$J75</f>
        <v>187.41826020911998</v>
      </c>
      <c r="Q186" s="99">
        <f>(1-'Políticas anunciadas - %'!Q$26/100)*[3]Costos_Agricultura!X93+('Políticas anunciadas - %'!Q$26/100)*[3]Costos_Agricultura!$J75</f>
        <v>189.3667671465094</v>
      </c>
      <c r="R186" s="99">
        <f>(1-'Políticas anunciadas - %'!R$26/100)*[3]Costos_Agricultura!Y93+('Políticas anunciadas - %'!R$26/100)*[3]Costos_Agricultura!$J75</f>
        <v>188.849100793753</v>
      </c>
      <c r="S186" s="99">
        <f>(1-'Políticas anunciadas - %'!S$26/100)*[3]Costos_Agricultura!Z93+('Políticas anunciadas - %'!S$26/100)*[3]Costos_Agricultura!$J75</f>
        <v>187.56792810310893</v>
      </c>
      <c r="T186" s="99">
        <f>(1-'Políticas anunciadas - %'!T$26/100)*[3]Costos_Agricultura!AA93+('Políticas anunciadas - %'!T$26/100)*[3]Costos_Agricultura!$J75</f>
        <v>187.05265268878014</v>
      </c>
      <c r="U186" s="99">
        <f>(1-'Políticas anunciadas - %'!U$26/100)*[3]Costos_Agricultura!AB93+('Políticas anunciadas - %'!U$26/100)*[3]Costos_Agricultura!$J75</f>
        <v>186.68912216665785</v>
      </c>
      <c r="V186" s="99">
        <f>(1-'Políticas anunciadas - %'!V$26/100)*[3]Costos_Agricultura!AC93+('Políticas anunciadas - %'!V$26/100)*[3]Costos_Agricultura!$J75</f>
        <v>186.32463526916459</v>
      </c>
      <c r="W186" s="99">
        <f>(1-'Políticas anunciadas - %'!W$26/100)*[3]Costos_Agricultura!AD93+('Políticas anunciadas - %'!W$26/100)*[3]Costos_Agricultura!$J75</f>
        <v>185.80840347946474</v>
      </c>
      <c r="X186" s="99">
        <f>(1-'Políticas anunciadas - %'!X$26/100)*[3]Costos_Agricultura!AE93+('Políticas anunciadas - %'!X$26/100)*[3]Costos_Agricultura!$J75</f>
        <v>185.74310267721467</v>
      </c>
      <c r="Y186" s="99">
        <f>(1-'Políticas anunciadas - %'!Y$26/100)*[3]Costos_Agricultura!AF93+('Políticas anunciadas - %'!Y$26/100)*[3]Costos_Agricultura!$J75</f>
        <v>184.92577204152951</v>
      </c>
      <c r="Z186" s="99">
        <f>(1-'Políticas anunciadas - %'!Z$26/100)*[3]Costos_Agricultura!AG93+('Políticas anunciadas - %'!Z$26/100)*[3]Costos_Agricultura!$J75</f>
        <v>183.51293834147094</v>
      </c>
      <c r="AA186" s="99">
        <f>(1-'Políticas anunciadas - %'!AA$26/100)*[3]Costos_Agricultura!AH93+('Políticas anunciadas - %'!AA$26/100)*[3]Costos_Agricultura!$J75</f>
        <v>182.5524701919187</v>
      </c>
      <c r="AB186" s="99">
        <f>(1-'Políticas anunciadas - %'!AB$26/100)*[3]Costos_Agricultura!AI93+('Políticas anunciadas - %'!AB$26/100)*[3]Costos_Agricultura!$J75</f>
        <v>180.40769054121705</v>
      </c>
      <c r="AC186" s="99">
        <f>(1-'Políticas anunciadas - %'!AC$26/100)*[3]Costos_Agricultura!AJ93+('Políticas anunciadas - %'!AC$26/100)*[3]Costos_Agricultura!$J75</f>
        <v>179.30886675465302</v>
      </c>
      <c r="AD186" s="99">
        <f>(1-'Políticas anunciadas - %'!AD$26/100)*[3]Costos_Agricultura!AK93+('Políticas anunciadas - %'!AD$26/100)*[3]Costos_Agricultura!$J75</f>
        <v>178.50875087564674</v>
      </c>
      <c r="AE186" s="99">
        <f>(1-'Políticas anunciadas - %'!AE$26/100)*[3]Costos_Agricultura!AL93+('Políticas anunciadas - %'!AE$26/100)*[3]Costos_Agricultura!$J75</f>
        <v>177.71054774738255</v>
      </c>
      <c r="AF186" s="99">
        <f>(1-'Políticas anunciadas - %'!AF$26/100)*[3]Costos_Agricultura!AM93+('Políticas anunciadas - %'!AF$26/100)*[3]Costos_Agricultura!$J75</f>
        <v>177.0607421975262</v>
      </c>
      <c r="AG186" s="99">
        <f>(1-'Políticas anunciadas - %'!AG$26/100)*[3]Costos_Agricultura!AN93+('Políticas anunciadas - %'!AG$26/100)*[3]Costos_Agricultura!$J75</f>
        <v>176.26588638306063</v>
      </c>
      <c r="AH186" s="99">
        <f>(1-'Políticas anunciadas - %'!AH$26/100)*[3]Costos_Agricultura!AO93+('Políticas anunciadas - %'!AH$26/100)*[3]Costos_Agricultura!$J75</f>
        <v>175.18188641474785</v>
      </c>
      <c r="AI186" s="99">
        <f>(1-'Políticas anunciadas - %'!AI$26/100)*[3]Costos_Agricultura!AP93+('Políticas anunciadas - %'!AI$26/100)*[3]Costos_Agricultura!$J75</f>
        <v>174.77897890089298</v>
      </c>
      <c r="AJ186" s="99">
        <f>(1-'Políticas anunciadas - %'!AJ$26/100)*[3]Costos_Agricultura!AQ93+('Políticas anunciadas - %'!AJ$26/100)*[3]Costos_Agricultura!$J75</f>
        <v>174.37543139212903</v>
      </c>
      <c r="AK186" s="99">
        <f>(1-'Políticas anunciadas - %'!AK$26/100)*[3]Costos_Agricultura!AR93+('Políticas anunciadas - %'!AK$26/100)*[3]Costos_Agricultura!$J75</f>
        <v>173.97124388845609</v>
      </c>
      <c r="AL186" s="99">
        <f>(1-'Políticas anunciadas - %'!AL$26/100)*[3]Costos_Agricultura!AS93+('Políticas anunciadas - %'!AL$26/100)*[3]Costos_Agricultura!$J75</f>
        <v>173.56641638987412</v>
      </c>
      <c r="AM186" s="99">
        <f>(1-'Políticas anunciadas - %'!AM$26/100)*[3]Costos_Agricultura!AT93+('Políticas anunciadas - %'!AM$26/100)*[3]Costos_Agricultura!$J75</f>
        <v>173.16094889638305</v>
      </c>
      <c r="AN186" s="99">
        <f>(1-'Políticas anunciadas - %'!AN$26/100)*[3]Costos_Agricultura!AU93+('Políticas anunciadas - %'!AN$26/100)*[3]Costos_Agricultura!$J75</f>
        <v>172.75484140798295</v>
      </c>
      <c r="AO186" s="99">
        <f>(1-'Políticas anunciadas - %'!AO$26/100)*[3]Costos_Agricultura!AV93+('Políticas anunciadas - %'!AO$26/100)*[3]Costos_Agricultura!$J75</f>
        <v>172.34809392467383</v>
      </c>
      <c r="AP186" s="99">
        <f>(1-'Políticas anunciadas - %'!AP$26/100)*[3]Costos_Agricultura!AW93+('Políticas anunciadas - %'!AP$26/100)*[3]Costos_Agricultura!$J75</f>
        <v>171.94070644645569</v>
      </c>
      <c r="AQ186" s="99">
        <f>(1-'Políticas anunciadas - %'!AQ$26/100)*[3]Costos_Agricultura!AX93+('Políticas anunciadas - %'!AQ$26/100)*[3]Costos_Agricultura!$J75</f>
        <v>171.5326789733285</v>
      </c>
      <c r="AR186" s="99">
        <f>(1-'Políticas anunciadas - %'!AR$26/100)*[3]Costos_Agricultura!AY93+('Políticas anunciadas - %'!AR$26/100)*[3]Costos_Agricultura!$J75</f>
        <v>171.12401150529229</v>
      </c>
      <c r="AS186" s="99">
        <f>(1-'Políticas anunciadas - %'!AS$26/100)*[3]Costos_Agricultura!AZ93+('Políticas anunciadas - %'!AS$26/100)*[3]Costos_Agricultura!$J75</f>
        <v>170.71470404234705</v>
      </c>
      <c r="AT186" s="99">
        <f>(1-'Políticas anunciadas - %'!AT$26/100)*[3]Costos_Agricultura!BA93+('Políticas anunciadas - %'!AT$26/100)*[3]Costos_Agricultura!$J75</f>
        <v>170.30475658449274</v>
      </c>
      <c r="AU186" s="99">
        <f>(1-'Políticas anunciadas - %'!AU$26/100)*[3]Costos_Agricultura!BB93+('Políticas anunciadas - %'!AU$26/100)*[3]Costos_Agricultura!$J75</f>
        <v>169.89416913172946</v>
      </c>
      <c r="AV186" s="99">
        <f>(1-'Políticas anunciadas - %'!AV$26/100)*[3]Costos_Agricultura!BC93+('Políticas anunciadas - %'!AV$26/100)*[3]Costos_Agricultura!$J75</f>
        <v>169.48294168405704</v>
      </c>
      <c r="AW186" s="99">
        <f>(1-'Políticas anunciadas - %'!AW$26/100)*[3]Costos_Agricultura!BD93+('Políticas anunciadas - %'!AW$26/100)*[3]Costos_Agricultura!$J75</f>
        <v>169.07107424147563</v>
      </c>
      <c r="AX186" s="99">
        <f>(1-'Políticas anunciadas - %'!AX$26/100)*[3]Costos_Agricultura!BE93+('Políticas anunciadas - %'!AX$26/100)*[3]Costos_Agricultura!$J75</f>
        <v>168.65856680398522</v>
      </c>
      <c r="AY186" s="99">
        <f>(1-'Políticas anunciadas - %'!AY$26/100)*[3]Costos_Agricultura!BF93+('Políticas anunciadas - %'!AY$26/100)*[3]Costos_Agricultura!$J75</f>
        <v>168.24541937158574</v>
      </c>
      <c r="AZ186" s="99">
        <f>(1-'Políticas anunciadas - %'!AZ$26/100)*[3]Costos_Agricultura!BG93+('Políticas anunciadas - %'!AZ$26/100)*[3]Costos_Agricultura!$J75</f>
        <v>167.83163194427723</v>
      </c>
      <c r="BA186" s="99">
        <f>(1-'Políticas anunciadas - %'!BA$26/100)*[3]Costos_Agricultura!BH93+('Políticas anunciadas - %'!BA$26/100)*[3]Costos_Agricultura!$J75</f>
        <v>167.41720452205971</v>
      </c>
      <c r="BB186" s="99">
        <f>(1-'Políticas anunciadas - %'!BB$26/100)*[3]Costos_Agricultura!BI93+('Políticas anunciadas - %'!BB$26/100)*[3]Costos_Agricultura!$J75</f>
        <v>167.00213710493313</v>
      </c>
    </row>
    <row r="187" spans="3:54" ht="15" customHeight="1">
      <c r="C187" s="170" t="s">
        <v>273</v>
      </c>
      <c r="D187" s="366"/>
      <c r="F187" s="99">
        <f>(1-'Políticas anunciadas - %'!F$26/100)*[3]Costos_Agricultura!M94+('Políticas anunciadas - %'!F$26/100)*[3]Costos_Agricultura!$J76</f>
        <v>237.59620638323992</v>
      </c>
      <c r="G187" s="99">
        <f>(1-'Políticas anunciadas - %'!G$26/100)*[3]Costos_Agricultura!N94+('Políticas anunciadas - %'!G$26/100)*[3]Costos_Agricultura!$J76</f>
        <v>223.35441553941669</v>
      </c>
      <c r="H187" s="99">
        <f>(1-'Políticas anunciadas - %'!H$26/100)*[3]Costos_Agricultura!O94+('Políticas anunciadas - %'!H$26/100)*[3]Costos_Agricultura!$J76</f>
        <v>210.3056931958165</v>
      </c>
      <c r="I187" s="99">
        <f>(1-'Políticas anunciadas - %'!I$26/100)*[3]Costos_Agricultura!P94+('Políticas anunciadas - %'!I$26/100)*[3]Costos_Agricultura!$J76</f>
        <v>203.79455266217911</v>
      </c>
      <c r="J187" s="99">
        <f>(1-'Políticas anunciadas - %'!J$26/100)*[3]Costos_Agricultura!Q94+('Políticas anunciadas - %'!J$26/100)*[3]Costos_Agricultura!$J76</f>
        <v>202.10539731694325</v>
      </c>
      <c r="K187" s="99">
        <f>(1-'Políticas anunciadas - %'!K$26/100)*[3]Costos_Agricultura!R94+('Políticas anunciadas - %'!K$26/100)*[3]Costos_Agricultura!$J76</f>
        <v>203.54281402821294</v>
      </c>
      <c r="L187" s="99">
        <f>(1-'Políticas anunciadas - %'!L$26/100)*[3]Costos_Agricultura!S94+('Políticas anunciadas - %'!L$26/100)*[3]Costos_Agricultura!$J76</f>
        <v>207.52933073056073</v>
      </c>
      <c r="M187" s="99">
        <f>(1-'Políticas anunciadas - %'!M$26/100)*[3]Costos_Agricultura!T94+('Políticas anunciadas - %'!M$26/100)*[3]Costos_Agricultura!$J76</f>
        <v>211.85261269565945</v>
      </c>
      <c r="N187" s="99">
        <f>(1-'Políticas anunciadas - %'!N$26/100)*[3]Costos_Agricultura!U94+('Políticas anunciadas - %'!N$26/100)*[3]Costos_Agricultura!$J76</f>
        <v>214.50907480588822</v>
      </c>
      <c r="O187" s="99">
        <f>(1-'Políticas anunciadas - %'!O$26/100)*[3]Costos_Agricultura!V94+('Políticas anunciadas - %'!O$26/100)*[3]Costos_Agricultura!$J76</f>
        <v>219.13940745173045</v>
      </c>
      <c r="P187" s="99">
        <f>(1-'Políticas anunciadas - %'!P$26/100)*[3]Costos_Agricultura!W94+('Políticas anunciadas - %'!P$26/100)*[3]Costos_Agricultura!$J76</f>
        <v>219.21929759883653</v>
      </c>
      <c r="Q187" s="99">
        <f>(1-'Políticas anunciadas - %'!Q$26/100)*[3]Costos_Agricultura!X94+('Políticas anunciadas - %'!Q$26/100)*[3]Costos_Agricultura!$J76</f>
        <v>221.45657853018059</v>
      </c>
      <c r="R187" s="99">
        <f>(1-'Políticas anunciadas - %'!R$26/100)*[3]Costos_Agricultura!Y94+('Políticas anunciadas - %'!R$26/100)*[3]Costos_Agricultura!$J76</f>
        <v>220.80238768278855</v>
      </c>
      <c r="S187" s="99">
        <f>(1-'Políticas anunciadas - %'!S$26/100)*[3]Costos_Agricultura!Z94+('Políticas anunciadas - %'!S$26/100)*[3]Costos_Agricultura!$J76</f>
        <v>219.25302169190212</v>
      </c>
      <c r="T187" s="99">
        <f>(1-'Políticas anunciadas - %'!T$26/100)*[3]Costos_Agricultura!AA94+('Políticas anunciadas - %'!T$26/100)*[3]Costos_Agricultura!$J76</f>
        <v>218.60163410696364</v>
      </c>
      <c r="U187" s="99">
        <f>(1-'Políticas anunciadas - %'!U$26/100)*[3]Costos_Agricultura!AB94+('Políticas anunciadas - %'!U$26/100)*[3]Costos_Agricultura!$J76</f>
        <v>218.12816024574263</v>
      </c>
      <c r="V187" s="99">
        <f>(1-'Políticas anunciadas - %'!V$26/100)*[3]Costos_Agricultura!AC94+('Políticas anunciadas - %'!V$26/100)*[3]Costos_Agricultura!$J76</f>
        <v>217.65356507954021</v>
      </c>
      <c r="W187" s="99">
        <f>(1-'Políticas anunciadas - %'!W$26/100)*[3]Costos_Agricultura!AD94+('Políticas anunciadas - %'!W$26/100)*[3]Costos_Agricultura!$J76</f>
        <v>217.00105618962033</v>
      </c>
      <c r="X187" s="99">
        <f>(1-'Políticas anunciadas - %'!X$26/100)*[3]Costos_Agricultura!AE94+('Políticas anunciadas - %'!X$26/100)*[3]Costos_Agricultura!$J76</f>
        <v>216.87724259843651</v>
      </c>
      <c r="Y187" s="99">
        <f>(1-'Políticas anunciadas - %'!Y$26/100)*[3]Costos_Agricultura!AF94+('Políticas anunciadas - %'!Y$26/100)*[3]Costos_Agricultura!$J76</f>
        <v>215.8717095235352</v>
      </c>
      <c r="Z187" s="99">
        <f>(1-'Políticas anunciadas - %'!Z$26/100)*[3]Costos_Agricultura!AG94+('Políticas anunciadas - %'!Z$26/100)*[3]Costos_Agricultura!$J76</f>
        <v>214.16797721354092</v>
      </c>
      <c r="AA187" s="99">
        <f>(1-'Políticas anunciadas - %'!AA$26/100)*[3]Costos_Agricultura!AH94+('Políticas anunciadas - %'!AA$26/100)*[3]Costos_Agricultura!$J76</f>
        <v>212.99462215975487</v>
      </c>
      <c r="AB187" s="99">
        <f>(1-'Políticas anunciadas - %'!AB$26/100)*[3]Costos_Agricultura!AI94+('Políticas anunciadas - %'!AB$26/100)*[3]Costos_Agricultura!$J76</f>
        <v>210.4327177706528</v>
      </c>
      <c r="AC187" s="99">
        <f>(1-'Políticas anunciadas - %'!AC$26/100)*[3]Costos_Agricultura!AJ94+('Políticas anunciadas - %'!AC$26/100)*[3]Costos_Agricultura!$J76</f>
        <v>209.09714726288905</v>
      </c>
      <c r="AD187" s="99">
        <f>(1-'Políticas anunciadas - %'!AD$26/100)*[3]Costos_Agricultura!AK94+('Políticas anunciadas - %'!AD$26/100)*[3]Costos_Agricultura!$J76</f>
        <v>208.11179767765316</v>
      </c>
      <c r="AE187" s="99">
        <f>(1-'Políticas anunciadas - %'!AE$26/100)*[3]Costos_Agricultura!AL94+('Políticas anunciadas - %'!AE$26/100)*[3]Costos_Agricultura!$J76</f>
        <v>207.12869070238014</v>
      </c>
      <c r="AF187" s="99">
        <f>(1-'Políticas anunciadas - %'!AF$26/100)*[3]Costos_Agricultura!AM94+('Políticas anunciadas - %'!AF$26/100)*[3]Costos_Agricultura!$J76</f>
        <v>206.31957288338961</v>
      </c>
      <c r="AG187" s="99">
        <f>(1-'Políticas anunciadas - %'!AG$26/100)*[3]Costos_Agricultura!AN94+('Políticas anunciadas - %'!AG$26/100)*[3]Costos_Agricultura!$J76</f>
        <v>205.34039047555149</v>
      </c>
      <c r="AH187" s="99">
        <f>(1-'Políticas anunciadas - %'!AH$26/100)*[3]Costos_Agricultura!AO94+('Políticas anunciadas - %'!AH$26/100)*[3]Costos_Agricultura!$J76</f>
        <v>204.02220019499961</v>
      </c>
      <c r="AI187" s="99">
        <f>(1-'Políticas anunciadas - %'!AI$26/100)*[3]Costos_Agricultura!AP94+('Políticas anunciadas - %'!AI$26/100)*[3]Costos_Agricultura!$J76</f>
        <v>203.50255866957542</v>
      </c>
      <c r="AJ187" s="99">
        <f>(1-'Políticas anunciadas - %'!AJ$26/100)*[3]Costos_Agricultura!AQ94+('Políticas anunciadas - %'!AJ$26/100)*[3]Costos_Agricultura!$J76</f>
        <v>202.98216678032824</v>
      </c>
      <c r="AK187" s="99">
        <f>(1-'Políticas anunciadas - %'!AK$26/100)*[3]Costos_Agricultura!AR94+('Políticas anunciadas - %'!AK$26/100)*[3]Costos_Agricultura!$J76</f>
        <v>202.46102452725816</v>
      </c>
      <c r="AL187" s="99">
        <f>(1-'Políticas anunciadas - %'!AL$26/100)*[3]Costos_Agricultura!AS94+('Políticas anunciadas - %'!AL$26/100)*[3]Costos_Agricultura!$J76</f>
        <v>201.93913191036515</v>
      </c>
      <c r="AM187" s="99">
        <f>(1-'Políticas anunciadas - %'!AM$26/100)*[3]Costos_Agricultura!AT94+('Políticas anunciadas - %'!AM$26/100)*[3]Costos_Agricultura!$J76</f>
        <v>201.41648892964915</v>
      </c>
      <c r="AN187" s="99">
        <f>(1-'Políticas anunciadas - %'!AN$26/100)*[3]Costos_Agricultura!AU94+('Políticas anunciadas - %'!AN$26/100)*[3]Costos_Agricultura!$J76</f>
        <v>200.89309558511027</v>
      </c>
      <c r="AO187" s="99">
        <f>(1-'Políticas anunciadas - %'!AO$26/100)*[3]Costos_Agricultura!AV94+('Políticas anunciadas - %'!AO$26/100)*[3]Costos_Agricultura!$J76</f>
        <v>200.36895187674841</v>
      </c>
      <c r="AP187" s="99">
        <f>(1-'Políticas anunciadas - %'!AP$26/100)*[3]Costos_Agricultura!AW94+('Políticas anunciadas - %'!AP$26/100)*[3]Costos_Agricultura!$J76</f>
        <v>199.84405780456368</v>
      </c>
      <c r="AQ187" s="99">
        <f>(1-'Políticas anunciadas - %'!AQ$26/100)*[3]Costos_Agricultura!AX94+('Políticas anunciadas - %'!AQ$26/100)*[3]Costos_Agricultura!$J76</f>
        <v>199.31841336855598</v>
      </c>
      <c r="AR187" s="99">
        <f>(1-'Políticas anunciadas - %'!AR$26/100)*[3]Costos_Agricultura!AY94+('Políticas anunciadas - %'!AR$26/100)*[3]Costos_Agricultura!$J76</f>
        <v>198.79201856872535</v>
      </c>
      <c r="AS187" s="99">
        <f>(1-'Políticas anunciadas - %'!AS$26/100)*[3]Costos_Agricultura!AZ94+('Políticas anunciadas - %'!AS$26/100)*[3]Costos_Agricultura!$J76</f>
        <v>198.26487340507182</v>
      </c>
      <c r="AT187" s="99">
        <f>(1-'Políticas anunciadas - %'!AT$26/100)*[3]Costos_Agricultura!BA94+('Políticas anunciadas - %'!AT$26/100)*[3]Costos_Agricultura!$J76</f>
        <v>197.73697787759528</v>
      </c>
      <c r="AU187" s="99">
        <f>(1-'Políticas anunciadas - %'!AU$26/100)*[3]Costos_Agricultura!BB94+('Políticas anunciadas - %'!AU$26/100)*[3]Costos_Agricultura!$J76</f>
        <v>197.20833198629589</v>
      </c>
      <c r="AV187" s="99">
        <f>(1-'Políticas anunciadas - %'!AV$26/100)*[3]Costos_Agricultura!BC94+('Políticas anunciadas - %'!AV$26/100)*[3]Costos_Agricultura!$J76</f>
        <v>196.67893573117345</v>
      </c>
      <c r="AW187" s="99">
        <f>(1-'Políticas anunciadas - %'!AW$26/100)*[3]Costos_Agricultura!BD94+('Políticas anunciadas - %'!AW$26/100)*[3]Costos_Agricultura!$J76</f>
        <v>196.1487891122282</v>
      </c>
      <c r="AX187" s="99">
        <f>(1-'Políticas anunciadas - %'!AX$26/100)*[3]Costos_Agricultura!BE94+('Políticas anunciadas - %'!AX$26/100)*[3]Costos_Agricultura!$J76</f>
        <v>195.61789212945996</v>
      </c>
      <c r="AY187" s="99">
        <f>(1-'Políticas anunciadas - %'!AY$26/100)*[3]Costos_Agricultura!BF94+('Políticas anunciadas - %'!AY$26/100)*[3]Costos_Agricultura!$J76</f>
        <v>195.08624478286879</v>
      </c>
      <c r="AZ187" s="99">
        <f>(1-'Políticas anunciadas - %'!AZ$26/100)*[3]Costos_Agricultura!BG94+('Políticas anunciadas - %'!AZ$26/100)*[3]Costos_Agricultura!$J76</f>
        <v>194.55384707245466</v>
      </c>
      <c r="BA187" s="99">
        <f>(1-'Políticas anunciadas - %'!BA$26/100)*[3]Costos_Agricultura!BH94+('Políticas anunciadas - %'!BA$26/100)*[3]Costos_Agricultura!$J76</f>
        <v>194.02069899821765</v>
      </c>
      <c r="BB187" s="99">
        <f>(1-'Políticas anunciadas - %'!BB$26/100)*[3]Costos_Agricultura!BI94+('Políticas anunciadas - %'!BB$26/100)*[3]Costos_Agricultura!$J76</f>
        <v>193.48680056015766</v>
      </c>
    </row>
    <row r="188" spans="3:54" ht="15" customHeight="1">
      <c r="C188" s="170" t="s">
        <v>274</v>
      </c>
      <c r="D188" s="366"/>
      <c r="F188" s="99">
        <f>(1-'Políticas anunciadas - %'!F$26/100)*[3]Costos_Agricultura!M95+('Políticas anunciadas - %'!F$26/100)*[3]Costos_Agricultura!$J77</f>
        <v>302.30744138973211</v>
      </c>
      <c r="G188" s="99">
        <f>(1-'Políticas anunciadas - %'!G$26/100)*[3]Costos_Agricultura!N95+('Políticas anunciadas - %'!G$26/100)*[3]Costos_Agricultura!$J77</f>
        <v>284.18951498555612</v>
      </c>
      <c r="H188" s="99">
        <f>(1-'Políticas anunciadas - %'!H$26/100)*[3]Costos_Agricultura!O95+('Políticas anunciadas - %'!H$26/100)*[3]Costos_Agricultura!$J77</f>
        <v>267.58958593363286</v>
      </c>
      <c r="I188" s="99">
        <f>(1-'Políticas anunciadas - %'!I$26/100)*[3]Costos_Agricultura!P95+('Políticas anunciadas - %'!I$26/100)*[3]Costos_Agricultura!$J77</f>
        <v>259.30773071888103</v>
      </c>
      <c r="J188" s="99">
        <f>(1-'Políticas anunciadas - %'!J$26/100)*[3]Costos_Agricultura!Q95+('Políticas anunciadas - %'!J$26/100)*[3]Costos_Agricultura!$J77</f>
        <v>257.16111480281717</v>
      </c>
      <c r="K188" s="99">
        <f>(1-'Políticas anunciadas - %'!K$26/100)*[3]Costos_Agricultura!R95+('Políticas anunciadas - %'!K$26/100)*[3]Costos_Agricultura!$J77</f>
        <v>258.99258405329249</v>
      </c>
      <c r="L188" s="99">
        <f>(1-'Políticas anunciadas - %'!L$26/100)*[3]Costos_Agricultura!S95+('Políticas anunciadas - %'!L$26/100)*[3]Costos_Agricultura!$J77</f>
        <v>264.06739351127521</v>
      </c>
      <c r="M188" s="99">
        <f>(1-'Políticas anunciadas - %'!M$26/100)*[3]Costos_Agricultura!T95+('Políticas anunciadas - %'!M$26/100)*[3]Costos_Agricultura!$J77</f>
        <v>269.5706853045898</v>
      </c>
      <c r="N188" s="99">
        <f>(1-'Políticas anunciadas - %'!N$26/100)*[3]Costos_Agricultura!U95+('Políticas anunciadas - %'!N$26/100)*[3]Costos_Agricultura!$J77</f>
        <v>272.95320354139733</v>
      </c>
      <c r="O188" s="99">
        <f>(1-'Políticas anunciadas - %'!O$26/100)*[3]Costos_Agricultura!V95+('Políticas anunciadas - %'!O$26/100)*[3]Costos_Agricultura!$J77</f>
        <v>278.84717040516176</v>
      </c>
      <c r="P188" s="99">
        <f>(1-'Políticas anunciadas - %'!P$26/100)*[3]Costos_Agricultura!W95+('Políticas anunciadas - %'!P$26/100)*[3]Costos_Agricultura!$J77</f>
        <v>278.95139454806139</v>
      </c>
      <c r="Q188" s="99">
        <f>(1-'Políticas anunciadas - %'!Q$26/100)*[3]Costos_Agricultura!X95+('Políticas anunciadas - %'!Q$26/100)*[3]Costos_Agricultura!$J77</f>
        <v>281.80056879033526</v>
      </c>
      <c r="R188" s="99">
        <f>(1-'Políticas anunciadas - %'!R$26/100)*[3]Costos_Agricultura!Y95+('Políticas anunciadas - %'!R$26/100)*[3]Costos_Agricultura!$J77</f>
        <v>280.97078704356568</v>
      </c>
      <c r="S188" s="99">
        <f>(1-'Políticas anunciadas - %'!S$26/100)*[3]Costos_Agricultura!Z95+('Políticas anunciadas - %'!S$26/100)*[3]Costos_Agricultura!$J77</f>
        <v>279.00203171952637</v>
      </c>
      <c r="T188" s="99">
        <f>(1-'Políticas anunciadas - %'!T$26/100)*[3]Costos_Agricultura!AA95+('Políticas anunciadas - %'!T$26/100)*[3]Costos_Agricultura!$J77</f>
        <v>278.17581669585888</v>
      </c>
      <c r="U188" s="99">
        <f>(1-'Políticas anunciadas - %'!U$26/100)*[3]Costos_Agricultura!AB95+('Políticas anunciadas - %'!U$26/100)*[3]Costos_Agricultura!$J77</f>
        <v>277.57596969840461</v>
      </c>
      <c r="V188" s="99">
        <f>(1-'Políticas anunciadas - %'!V$26/100)*[3]Costos_Agricultura!AC95+('Políticas anunciadas - %'!V$26/100)*[3]Costos_Agricultura!$J77</f>
        <v>276.97469601170945</v>
      </c>
      <c r="W188" s="99">
        <f>(1-'Políticas anunciadas - %'!W$26/100)*[3]Costos_Agricultura!AD95+('Políticas anunciadas - %'!W$26/100)*[3]Costos_Agricultura!$J77</f>
        <v>276.14705429880121</v>
      </c>
      <c r="X188" s="99">
        <f>(1-'Políticas anunciadas - %'!X$26/100)*[3]Costos_Agricultura!AE95+('Políticas anunciadas - %'!X$26/100)*[3]Costos_Agricultura!$J77</f>
        <v>275.99209656294852</v>
      </c>
      <c r="Y188" s="99">
        <f>(1-'Políticas anunciadas - %'!Y$26/100)*[3]Costos_Agricultura!AF95+('Políticas anunciadas - %'!Y$26/100)*[3]Costos_Agricultura!$J77</f>
        <v>274.71528552071607</v>
      </c>
      <c r="Z188" s="99">
        <f>(1-'Políticas anunciadas - %'!Z$26/100)*[3]Costos_Agricultura!AG95+('Políticas anunciadas - %'!Z$26/100)*[3]Costos_Agricultura!$J77</f>
        <v>272.55012264452125</v>
      </c>
      <c r="AA188" s="99">
        <f>(1-'Políticas anunciadas - %'!AA$26/100)*[3]Costos_Agricultura!AH95+('Políticas anunciadas - %'!AA$26/100)*[3]Costos_Agricultura!$J77</f>
        <v>271.05978377924322</v>
      </c>
      <c r="AB188" s="99">
        <f>(1-'Políticas anunciadas - %'!AB$26/100)*[3]Costos_Agricultura!AI95+('Políticas anunciadas - %'!AB$26/100)*[3]Costos_Agricultura!$J77</f>
        <v>267.80272807072629</v>
      </c>
      <c r="AC188" s="99">
        <f>(1-'Políticas anunciadas - %'!AC$26/100)*[3]Costos_Agricultura!AJ95+('Políticas anunciadas - %'!AC$26/100)*[3]Costos_Agricultura!$J77</f>
        <v>266.10599482860687</v>
      </c>
      <c r="AD188" s="99">
        <f>(1-'Políticas anunciadas - %'!AD$26/100)*[3]Costos_Agricultura!AK95+('Políticas anunciadas - %'!AD$26/100)*[3]Costos_Agricultura!$J77</f>
        <v>264.85486419270961</v>
      </c>
      <c r="AE188" s="99">
        <f>(1-'Políticas anunciadas - %'!AE$26/100)*[3]Costos_Agricultura!AL95+('Políticas anunciadas - %'!AE$26/100)*[3]Costos_Agricultura!$J77</f>
        <v>263.60658693529393</v>
      </c>
      <c r="AF188" s="99">
        <f>(1-'Políticas anunciadas - %'!AF$26/100)*[3]Costos_Agricultura!AM95+('Políticas anunciadas - %'!AF$26/100)*[3]Costos_Agricultura!$J77</f>
        <v>262.57968429174855</v>
      </c>
      <c r="AG188" s="99">
        <f>(1-'Políticas anunciadas - %'!AG$26/100)*[3]Costos_Agricultura!AN95+('Políticas anunciadas - %'!AG$26/100)*[3]Costos_Agricultura!$J77</f>
        <v>261.33640044667578</v>
      </c>
      <c r="AH188" s="99">
        <f>(1-'Políticas anunciadas - %'!AH$26/100)*[3]Costos_Agricultura!AO95+('Políticas anunciadas - %'!AH$26/100)*[3]Costos_Agricultura!$J77</f>
        <v>259.6617808877894</v>
      </c>
      <c r="AI188" s="99">
        <f>(1-'Políticas anunciadas - %'!AI$26/100)*[3]Costos_Agricultura!AP95+('Políticas anunciadas - %'!AI$26/100)*[3]Costos_Agricultura!$J77</f>
        <v>259.00319259257469</v>
      </c>
      <c r="AJ188" s="99">
        <f>(1-'Políticas anunciadas - %'!AJ$26/100)*[3]Costos_Agricultura!AQ95+('Políticas anunciadas - %'!AJ$26/100)*[3]Costos_Agricultura!$J77</f>
        <v>258.34364957405927</v>
      </c>
      <c r="AK188" s="99">
        <f>(1-'Políticas anunciadas - %'!AK$26/100)*[3]Costos_Agricultura!AR95+('Políticas anunciadas - %'!AK$26/100)*[3]Costos_Agricultura!$J77</f>
        <v>257.68315183224325</v>
      </c>
      <c r="AL188" s="99">
        <f>(1-'Políticas anunciadas - %'!AL$26/100)*[3]Costos_Agricultura!AS95+('Políticas anunciadas - %'!AL$26/100)*[3]Costos_Agricultura!$J77</f>
        <v>257.02169936712653</v>
      </c>
      <c r="AM188" s="99">
        <f>(1-'Políticas anunciadas - %'!AM$26/100)*[3]Costos_Agricultura!AT95+('Políticas anunciadas - %'!AM$26/100)*[3]Costos_Agricultura!$J77</f>
        <v>256.35929217870915</v>
      </c>
      <c r="AN188" s="99">
        <f>(1-'Políticas anunciadas - %'!AN$26/100)*[3]Costos_Agricultura!AU95+('Políticas anunciadas - %'!AN$26/100)*[3]Costos_Agricultura!$J77</f>
        <v>255.69593026699116</v>
      </c>
      <c r="AO188" s="99">
        <f>(1-'Políticas anunciadas - %'!AO$26/100)*[3]Costos_Agricultura!AV95+('Políticas anunciadas - %'!AO$26/100)*[3]Costos_Agricultura!$J77</f>
        <v>255.03161363197242</v>
      </c>
      <c r="AP188" s="99">
        <f>(1-'Políticas anunciadas - %'!AP$26/100)*[3]Costos_Agricultura!AW95+('Políticas anunciadas - %'!AP$26/100)*[3]Costos_Agricultura!$J77</f>
        <v>254.36634227365312</v>
      </c>
      <c r="AQ188" s="99">
        <f>(1-'Políticas anunciadas - %'!AQ$26/100)*[3]Costos_Agricultura!AX95+('Políticas anunciadas - %'!AQ$26/100)*[3]Costos_Agricultura!$J77</f>
        <v>253.70011619203314</v>
      </c>
      <c r="AR188" s="99">
        <f>(1-'Políticas anunciadas - %'!AR$26/100)*[3]Costos_Agricultura!AY95+('Políticas anunciadas - %'!AR$26/100)*[3]Costos_Agricultura!$J77</f>
        <v>253.0329353871125</v>
      </c>
      <c r="AS188" s="99">
        <f>(1-'Políticas anunciadas - %'!AS$26/100)*[3]Costos_Agricultura!AZ95+('Políticas anunciadas - %'!AS$26/100)*[3]Costos_Agricultura!$J77</f>
        <v>252.36479985889122</v>
      </c>
      <c r="AT188" s="99">
        <f>(1-'Políticas anunciadas - %'!AT$26/100)*[3]Costos_Agricultura!BA95+('Políticas anunciadas - %'!AT$26/100)*[3]Costos_Agricultura!$J77</f>
        <v>251.69570960736925</v>
      </c>
      <c r="AU188" s="99">
        <f>(1-'Políticas anunciadas - %'!AU$26/100)*[3]Costos_Agricultura!BB95+('Políticas anunciadas - %'!AU$26/100)*[3]Costos_Agricultura!$J77</f>
        <v>251.02566463254669</v>
      </c>
      <c r="AV188" s="99">
        <f>(1-'Políticas anunciadas - %'!AV$26/100)*[3]Costos_Agricultura!BC95+('Políticas anunciadas - %'!AV$26/100)*[3]Costos_Agricultura!$J77</f>
        <v>250.35466493442337</v>
      </c>
      <c r="AW188" s="99">
        <f>(1-'Políticas anunciadas - %'!AW$26/100)*[3]Costos_Agricultura!BD95+('Políticas anunciadas - %'!AW$26/100)*[3]Costos_Agricultura!$J77</f>
        <v>249.68271051299945</v>
      </c>
      <c r="AX188" s="99">
        <f>(1-'Políticas anunciadas - %'!AX$26/100)*[3]Costos_Agricultura!BE95+('Políticas anunciadas - %'!AX$26/100)*[3]Costos_Agricultura!$J77</f>
        <v>249.00980136827494</v>
      </c>
      <c r="AY188" s="99">
        <f>(1-'Políticas anunciadas - %'!AY$26/100)*[3]Costos_Agricultura!BF95+('Políticas anunciadas - %'!AY$26/100)*[3]Costos_Agricultura!$J77</f>
        <v>248.33593750024968</v>
      </c>
      <c r="AZ188" s="99">
        <f>(1-'Políticas anunciadas - %'!AZ$26/100)*[3]Costos_Agricultura!BG95+('Políticas anunciadas - %'!AZ$26/100)*[3]Costos_Agricultura!$J77</f>
        <v>247.66111890892381</v>
      </c>
      <c r="BA188" s="99">
        <f>(1-'Políticas anunciadas - %'!BA$26/100)*[3]Costos_Agricultura!BH95+('Políticas anunciadas - %'!BA$26/100)*[3]Costos_Agricultura!$J77</f>
        <v>246.98534559429731</v>
      </c>
      <c r="BB188" s="99">
        <f>(1-'Políticas anunciadas - %'!BB$26/100)*[3]Costos_Agricultura!BI95+('Políticas anunciadas - %'!BB$26/100)*[3]Costos_Agricultura!$J77</f>
        <v>246.30861755637014</v>
      </c>
    </row>
    <row r="189" spans="3:54" ht="15" customHeight="1">
      <c r="C189" s="170" t="s">
        <v>275</v>
      </c>
      <c r="D189" s="366"/>
      <c r="F189" s="99">
        <f>(1-'Políticas anunciadas - %'!F$26/100)*[3]Costos_Agricultura!M96+('Políticas anunciadas - %'!F$26/100)*[3]Costos_Agricultura!$J78</f>
        <v>467.31467267914087</v>
      </c>
      <c r="G189" s="99">
        <f>(1-'Políticas anunciadas - %'!G$26/100)*[3]Costos_Agricultura!N96+('Políticas anunciadas - %'!G$26/100)*[3]Costos_Agricultura!$J78</f>
        <v>439.43817932479999</v>
      </c>
      <c r="H189" s="99">
        <f>(1-'Políticas anunciadas - %'!H$26/100)*[3]Costos_Agricultura!O96+('Políticas anunciadas - %'!H$26/100)*[3]Costos_Agricultura!$J78</f>
        <v>413.90762656833709</v>
      </c>
      <c r="I189" s="99">
        <f>(1-'Políticas anunciadas - %'!I$26/100)*[3]Costos_Agricultura!P96+('Políticas anunciadas - %'!I$26/100)*[3]Costos_Agricultura!$J78</f>
        <v>401.23197575344227</v>
      </c>
      <c r="J189" s="99">
        <f>(1-'Políticas anunciadas - %'!J$26/100)*[3]Costos_Agricultura!Q96+('Políticas anunciadas - %'!J$26/100)*[3]Costos_Agricultura!$J78</f>
        <v>398.03783485497121</v>
      </c>
      <c r="K189" s="99">
        <f>(1-'Políticas anunciadas - %'!K$26/100)*[3]Costos_Agricultura!R96+('Políticas anunciadas - %'!K$26/100)*[3]Costos_Agricultura!$J78</f>
        <v>400.99149881278146</v>
      </c>
      <c r="L189" s="99">
        <f>(1-'Políticas anunciadas - %'!L$26/100)*[3]Costos_Agricultura!S96+('Políticas anunciadas - %'!L$26/100)*[3]Costos_Agricultura!$J78</f>
        <v>408.95747946154677</v>
      </c>
      <c r="M189" s="99">
        <f>(1-'Políticas anunciadas - %'!M$26/100)*[3]Costos_Agricultura!T96+('Políticas anunciadas - %'!M$26/100)*[3]Costos_Agricultura!$J78</f>
        <v>417.58564447080335</v>
      </c>
      <c r="N189" s="99">
        <f>(1-'Políticas anunciadas - %'!N$26/100)*[3]Costos_Agricultura!U96+('Políticas anunciadas - %'!N$26/100)*[3]Costos_Agricultura!$J78</f>
        <v>422.93632762033639</v>
      </c>
      <c r="O189" s="99">
        <f>(1-'Políticas anunciadas - %'!O$26/100)*[3]Costos_Agricultura!V96+('Políticas anunciadas - %'!O$26/100)*[3]Costos_Agricultura!$J78</f>
        <v>432.16824895827625</v>
      </c>
      <c r="P189" s="99">
        <f>(1-'Políticas anunciadas - %'!P$26/100)*[3]Costos_Agricultura!W96+('Políticas anunciadas - %'!P$26/100)*[3]Costos_Agricultura!$J78</f>
        <v>432.45259704782421</v>
      </c>
      <c r="Q189" s="99">
        <f>(1-'Políticas anunciadas - %'!Q$26/100)*[3]Costos_Agricultura!X96+('Políticas anunciadas - %'!Q$26/100)*[3]Costos_Agricultura!$J78</f>
        <v>436.97904072977576</v>
      </c>
      <c r="R189" s="99">
        <f>(1-'Políticas anunciadas - %'!R$26/100)*[3]Costos_Agricultura!Y96+('Políticas anunciadas - %'!R$26/100)*[3]Costos_Agricultura!$J78</f>
        <v>435.81995920333611</v>
      </c>
      <c r="S189" s="99">
        <f>(1-'Políticas anunciadas - %'!S$26/100)*[3]Costos_Agricultura!Z96+('Políticas anunciadas - %'!S$26/100)*[3]Costos_Agricultura!$J78</f>
        <v>432.90068728469168</v>
      </c>
      <c r="T189" s="99">
        <f>(1-'Políticas anunciadas - %'!T$26/100)*[3]Costos_Agricultura!AA96+('Políticas anunciadas - %'!T$26/100)*[3]Costos_Agricultura!$J78</f>
        <v>431.7471178367245</v>
      </c>
      <c r="U189" s="99">
        <f>(1-'Políticas anunciadas - %'!U$26/100)*[3]Costos_Agricultura!AB96+('Políticas anunciadas - %'!U$26/100)*[3]Costos_Agricultura!$J78</f>
        <v>430.94338163580943</v>
      </c>
      <c r="V189" s="99">
        <f>(1-'Políticas anunciadas - %'!V$26/100)*[3]Costos_Agricultura!AC96+('Políticas anunciadas - %'!V$26/100)*[3]Costos_Agricultura!$J78</f>
        <v>430.1374406035053</v>
      </c>
      <c r="W189" s="99">
        <f>(1-'Políticas anunciadas - %'!W$26/100)*[3]Costos_Agricultura!AD96+('Políticas anunciadas - %'!W$26/100)*[3]Costos_Agricultura!$J78</f>
        <v>428.98166632414922</v>
      </c>
      <c r="X189" s="99">
        <f>(1-'Políticas anunciadas - %'!X$26/100)*[3]Costos_Agricultura!AE96+('Políticas anunciadas - %'!X$26/100)*[3]Costos_Agricultura!$J78</f>
        <v>428.86547004469861</v>
      </c>
      <c r="Y189" s="99">
        <f>(1-'Políticas anunciadas - %'!Y$26/100)*[3]Costos_Agricultura!AF96+('Políticas anunciadas - %'!Y$26/100)*[3]Costos_Agricultura!$J78</f>
        <v>427.01554134971093</v>
      </c>
      <c r="Z189" s="99">
        <f>(1-'Políticas anunciadas - %'!Z$26/100)*[3]Costos_Agricultura!AG96+('Políticas anunciadas - %'!Z$26/100)*[3]Costos_Agricultura!$J78</f>
        <v>423.79273764318305</v>
      </c>
      <c r="AA189" s="99">
        <f>(1-'Políticas anunciadas - %'!AA$26/100)*[3]Costos_Agricultura!AH96+('Políticas anunciadas - %'!AA$26/100)*[3]Costos_Agricultura!$J78</f>
        <v>421.61281918364421</v>
      </c>
      <c r="AB189" s="99">
        <f>(1-'Políticas anunciadas - %'!AB$26/100)*[3]Costos_Agricultura!AI96+('Políticas anunciadas - %'!AB$26/100)*[3]Costos_Agricultura!$J78</f>
        <v>416.70258452074802</v>
      </c>
      <c r="AC189" s="99">
        <f>(1-'Políticas anunciadas - %'!AC$26/100)*[3]Costos_Agricultura!AJ96+('Políticas anunciadas - %'!AC$26/100)*[3]Costos_Agricultura!$J78</f>
        <v>414.20370045360295</v>
      </c>
      <c r="AD189" s="99">
        <f>(1-'Políticas anunciadas - %'!AD$26/100)*[3]Costos_Agricultura!AK96+('Políticas anunciadas - %'!AD$26/100)*[3]Costos_Agricultura!$J78</f>
        <v>412.39345872361702</v>
      </c>
      <c r="AE189" s="99">
        <f>(1-'Políticas anunciadas - %'!AE$26/100)*[3]Costos_Agricultura!AL96+('Políticas anunciadas - %'!AE$26/100)*[3]Costos_Agricultura!$J78</f>
        <v>410.58762665640904</v>
      </c>
      <c r="AF189" s="99">
        <f>(1-'Políticas anunciadas - %'!AF$26/100)*[3]Costos_Agricultura!AM96+('Políticas anunciadas - %'!AF$26/100)*[3]Costos_Agricultura!$J78</f>
        <v>409.1239109263916</v>
      </c>
      <c r="AG189" s="99">
        <f>(1-'Políticas anunciadas - %'!AG$26/100)*[3]Costos_Agricultura!AN96+('Políticas anunciadas - %'!AG$26/100)*[3]Costos_Agricultura!$J78</f>
        <v>407.32579576904504</v>
      </c>
      <c r="AH189" s="99">
        <f>(1-'Políticas anunciadas - %'!AH$26/100)*[3]Costos_Agricultura!AO96+('Políticas anunciadas - %'!AH$26/100)*[3]Costos_Agricultura!$J78</f>
        <v>404.86108658842926</v>
      </c>
      <c r="AI189" s="99">
        <f>(1-'Políticas anunciadas - %'!AI$26/100)*[3]Costos_Agricultura!AP96+('Políticas anunciadas - %'!AI$26/100)*[3]Costos_Agricultura!$J78</f>
        <v>403.96657052219769</v>
      </c>
      <c r="AJ189" s="99">
        <f>(1-'Políticas anunciadas - %'!AJ$26/100)*[3]Costos_Agricultura!AQ96+('Políticas anunciadas - %'!AJ$26/100)*[3]Costos_Agricultura!$J78</f>
        <v>403.070579009288</v>
      </c>
      <c r="AK189" s="99">
        <f>(1-'Políticas anunciadas - %'!AK$26/100)*[3]Costos_Agricultura!AR96+('Políticas anunciadas - %'!AK$26/100)*[3]Costos_Agricultura!$J78</f>
        <v>402.17311204970019</v>
      </c>
      <c r="AL189" s="99">
        <f>(1-'Políticas anunciadas - %'!AL$26/100)*[3]Costos_Agricultura!AS96+('Políticas anunciadas - %'!AL$26/100)*[3]Costos_Agricultura!$J78</f>
        <v>401.27416964343439</v>
      </c>
      <c r="AM189" s="99">
        <f>(1-'Políticas anunciadas - %'!AM$26/100)*[3]Costos_Agricultura!AT96+('Políticas anunciadas - %'!AM$26/100)*[3]Costos_Agricultura!$J78</f>
        <v>400.37375179049036</v>
      </c>
      <c r="AN189" s="99">
        <f>(1-'Políticas anunciadas - %'!AN$26/100)*[3]Costos_Agricultura!AU96+('Políticas anunciadas - %'!AN$26/100)*[3]Costos_Agricultura!$J78</f>
        <v>399.47185849086833</v>
      </c>
      <c r="AO189" s="99">
        <f>(1-'Políticas anunciadas - %'!AO$26/100)*[3]Costos_Agricultura!AV96+('Políticas anunciadas - %'!AO$26/100)*[3]Costos_Agricultura!$J78</f>
        <v>398.56848974456801</v>
      </c>
      <c r="AP189" s="99">
        <f>(1-'Políticas anunciadas - %'!AP$26/100)*[3]Costos_Agricultura!AW96+('Políticas anunciadas - %'!AP$26/100)*[3]Costos_Agricultura!$J78</f>
        <v>397.66364555158987</v>
      </c>
      <c r="AQ189" s="99">
        <f>(1-'Políticas anunciadas - %'!AQ$26/100)*[3]Costos_Agricultura!AX96+('Políticas anunciadas - %'!AQ$26/100)*[3]Costos_Agricultura!$J78</f>
        <v>396.75732591193344</v>
      </c>
      <c r="AR189" s="99">
        <f>(1-'Políticas anunciadas - %'!AR$26/100)*[3]Costos_Agricultura!AY96+('Políticas anunciadas - %'!AR$26/100)*[3]Costos_Agricultura!$J78</f>
        <v>395.849530825599</v>
      </c>
      <c r="AS189" s="99">
        <f>(1-'Políticas anunciadas - %'!AS$26/100)*[3]Costos_Agricultura!AZ96+('Políticas anunciadas - %'!AS$26/100)*[3]Costos_Agricultura!$J78</f>
        <v>394.9402602925864</v>
      </c>
      <c r="AT189" s="99">
        <f>(1-'Políticas anunciadas - %'!AT$26/100)*[3]Costos_Agricultura!BA96+('Políticas anunciadas - %'!AT$26/100)*[3]Costos_Agricultura!$J78</f>
        <v>394.02951431289569</v>
      </c>
      <c r="AU189" s="99">
        <f>(1-'Políticas anunciadas - %'!AU$26/100)*[3]Costos_Agricultura!BB96+('Políticas anunciadas - %'!AU$26/100)*[3]Costos_Agricultura!$J78</f>
        <v>393.11729288652691</v>
      </c>
      <c r="AV189" s="99">
        <f>(1-'Políticas anunciadas - %'!AV$26/100)*[3]Costos_Agricultura!BC96+('Políticas anunciadas - %'!AV$26/100)*[3]Costos_Agricultura!$J78</f>
        <v>392.20359601347997</v>
      </c>
      <c r="AW189" s="99">
        <f>(1-'Políticas anunciadas - %'!AW$26/100)*[3]Costos_Agricultura!BD96+('Políticas anunciadas - %'!AW$26/100)*[3]Costos_Agricultura!$J78</f>
        <v>391.28842369375502</v>
      </c>
      <c r="AX189" s="99">
        <f>(1-'Políticas anunciadas - %'!AX$26/100)*[3]Costos_Agricultura!BE96+('Políticas anunciadas - %'!AX$26/100)*[3]Costos_Agricultura!$J78</f>
        <v>390.37177592735196</v>
      </c>
      <c r="AY189" s="99">
        <f>(1-'Políticas anunciadas - %'!AY$26/100)*[3]Costos_Agricultura!BF96+('Políticas anunciadas - %'!AY$26/100)*[3]Costos_Agricultura!$J78</f>
        <v>389.45365271427079</v>
      </c>
      <c r="AZ189" s="99">
        <f>(1-'Políticas anunciadas - %'!AZ$26/100)*[3]Costos_Agricultura!BG96+('Políticas anunciadas - %'!AZ$26/100)*[3]Costos_Agricultura!$J78</f>
        <v>388.53405405451156</v>
      </c>
      <c r="BA189" s="99">
        <f>(1-'Políticas anunciadas - %'!BA$26/100)*[3]Costos_Agricultura!BH96+('Políticas anunciadas - %'!BA$26/100)*[3]Costos_Agricultura!$J78</f>
        <v>387.61297994807416</v>
      </c>
      <c r="BB189" s="99">
        <f>(1-'Políticas anunciadas - %'!BB$26/100)*[3]Costos_Agricultura!BI96+('Políticas anunciadas - %'!BB$26/100)*[3]Costos_Agricultura!$J78</f>
        <v>386.69043039495864</v>
      </c>
    </row>
    <row r="190" spans="3:54" ht="15" customHeight="1">
      <c r="C190" s="170" t="s">
        <v>276</v>
      </c>
      <c r="D190" s="366"/>
      <c r="F190" s="99">
        <f>(1-'Políticas anunciadas - %'!F$26/100)*[3]Costos_Agricultura!M97+('Políticas anunciadas - %'!F$26/100)*[3]Costos_Agricultura!$J79</f>
        <v>64.358962941239511</v>
      </c>
      <c r="G190" s="99">
        <f>(1-'Políticas anunciadas - %'!G$26/100)*[3]Costos_Agricultura!N97+('Políticas anunciadas - %'!G$26/100)*[3]Costos_Agricultura!$J79</f>
        <v>61.872037729616551</v>
      </c>
      <c r="H190" s="99">
        <f>(1-'Políticas anunciadas - %'!H$26/100)*[3]Costos_Agricultura!O97+('Políticas anunciadas - %'!H$26/100)*[3]Costos_Agricultura!$J79</f>
        <v>59.701791193978728</v>
      </c>
      <c r="I190" s="99">
        <f>(1-'Políticas anunciadas - %'!I$26/100)*[3]Costos_Agricultura!P97+('Políticas anunciadas - %'!I$26/100)*[3]Costos_Agricultura!$J79</f>
        <v>59.266828719010036</v>
      </c>
      <c r="J190" s="99">
        <f>(1-'Políticas anunciadas - %'!J$26/100)*[3]Costos_Agricultura!Q97+('Políticas anunciadas - %'!J$26/100)*[3]Costos_Agricultura!$J79</f>
        <v>60.111775892814599</v>
      </c>
      <c r="K190" s="99">
        <f>(1-'Políticas anunciadas - %'!K$26/100)*[3]Costos_Agricultura!R97+('Políticas anunciadas - %'!K$26/100)*[3]Costos_Agricultura!$J79</f>
        <v>61.786615649518772</v>
      </c>
      <c r="L190" s="99">
        <f>(1-'Políticas anunciadas - %'!L$26/100)*[3]Costos_Agricultura!S97+('Políticas anunciadas - %'!L$26/100)*[3]Costos_Agricultura!$J79</f>
        <v>64.138068366817748</v>
      </c>
      <c r="M190" s="99">
        <f>(1-'Políticas anunciadas - %'!M$26/100)*[3]Costos_Agricultura!T97+('Políticas anunciadas - %'!M$26/100)*[3]Costos_Agricultura!$J79</f>
        <v>66.578909394600004</v>
      </c>
      <c r="N190" s="99">
        <f>(1-'Políticas anunciadas - %'!N$26/100)*[3]Costos_Agricultura!U97+('Políticas anunciadas - %'!N$26/100)*[3]Costos_Agricultura!$J79</f>
        <v>68.577322930040253</v>
      </c>
      <c r="O190" s="99">
        <f>(1-'Políticas anunciadas - %'!O$26/100)*[3]Costos_Agricultura!V97+('Políticas anunciadas - %'!O$26/100)*[3]Costos_Agricultura!$J79</f>
        <v>71.099665064439606</v>
      </c>
      <c r="P190" s="99">
        <f>(1-'Políticas anunciadas - %'!P$26/100)*[3]Costos_Agricultura!W97+('Políticas anunciadas - %'!P$26/100)*[3]Costos_Agricultura!$J79</f>
        <v>72.414173696088028</v>
      </c>
      <c r="Q190" s="99">
        <f>(1-'Políticas anunciadas - %'!Q$26/100)*[3]Costos_Agricultura!X97+('Políticas anunciadas - %'!Q$26/100)*[3]Costos_Agricultura!$J79</f>
        <v>74.301323091453909</v>
      </c>
      <c r="R190" s="99">
        <f>(1-'Políticas anunciadas - %'!R$26/100)*[3]Costos_Agricultura!Y97+('Políticas anunciadas - %'!R$26/100)*[3]Costos_Agricultura!$J79</f>
        <v>75.420983064068878</v>
      </c>
      <c r="S190" s="99">
        <f>(1-'Políticas anunciadas - %'!S$26/100)*[3]Costos_Agricultura!Z97+('Políticas anunciadas - %'!S$26/100)*[3]Costos_Agricultura!$J79</f>
        <v>76.303034819583459</v>
      </c>
      <c r="T190" s="99">
        <f>(1-'Políticas anunciadas - %'!T$26/100)*[3]Costos_Agricultura!AA97+('Políticas anunciadas - %'!T$26/100)*[3]Costos_Agricultura!$J79</f>
        <v>77.42343886803485</v>
      </c>
      <c r="U190" s="99">
        <f>(1-'Políticas anunciadas - %'!U$26/100)*[3]Costos_Agricultura!AB97+('Políticas anunciadas - %'!U$26/100)*[3]Costos_Agricultura!$J79</f>
        <v>78.591066929571753</v>
      </c>
      <c r="V190" s="99">
        <f>(1-'Políticas anunciadas - %'!V$26/100)*[3]Costos_Agricultura!AC97+('Políticas anunciadas - %'!V$26/100)*[3]Costos_Agricultura!$J79</f>
        <v>79.758397360774083</v>
      </c>
      <c r="W190" s="99">
        <f>(1-'Políticas anunciadas - %'!W$26/100)*[3]Costos_Agricultura!AD97+('Políticas anunciadas - %'!W$26/100)*[3]Costos_Agricultura!$J79</f>
        <v>80.878503778890902</v>
      </c>
      <c r="X190" s="99">
        <f>(1-'Políticas anunciadas - %'!X$26/100)*[3]Costos_Agricultura!AE97+('Políticas anunciadas - %'!X$26/100)*[3]Costos_Agricultura!$J79</f>
        <v>82.138942899758646</v>
      </c>
      <c r="Y190" s="99">
        <f>(1-'Políticas anunciadas - %'!Y$26/100)*[3]Costos_Agricultura!AF97+('Políticas anunciadas - %'!Y$26/100)*[3]Costos_Agricultura!$J79</f>
        <v>83.165345367540894</v>
      </c>
      <c r="Z190" s="99">
        <f>(1-'Políticas anunciadas - %'!Z$26/100)*[3]Costos_Agricultura!AG97+('Políticas anunciadas - %'!Z$26/100)*[3]Costos_Agricultura!$J79</f>
        <v>84.006423346996002</v>
      </c>
      <c r="AA190" s="99">
        <f>(1-'Políticas anunciadas - %'!AA$26/100)*[3]Costos_Agricultura!AH97+('Políticas anunciadas - %'!AA$26/100)*[3]Costos_Agricultura!$J79</f>
        <v>84.988280474703899</v>
      </c>
      <c r="AB190" s="99">
        <f>(1-'Políticas anunciadas - %'!AB$26/100)*[3]Costos_Agricultura!AI97+('Políticas anunciadas - %'!AB$26/100)*[3]Costos_Agricultura!$J79</f>
        <v>85.601572038099533</v>
      </c>
      <c r="AC190" s="99">
        <f>(1-'Políticas anunciadas - %'!AC$26/100)*[3]Costos_Agricultura!AJ97+('Políticas anunciadas - %'!AC$26/100)*[3]Costos_Agricultura!$J79</f>
        <v>86.54037197740594</v>
      </c>
      <c r="AD190" s="99">
        <f>(1-'Políticas anunciadas - %'!AD$26/100)*[3]Costos_Agricultura!AK97+('Políticas anunciadas - %'!AD$26/100)*[3]Costos_Agricultura!$J79</f>
        <v>87.572131791210495</v>
      </c>
      <c r="AE190" s="99">
        <f>(1-'Políticas anunciadas - %'!AE$26/100)*[3]Costos_Agricultura!AL97+('Políticas anunciadas - %'!AE$26/100)*[3]Costos_Agricultura!$J79</f>
        <v>88.604486865684194</v>
      </c>
      <c r="AF190" s="99">
        <f>(1-'Políticas anunciadas - %'!AF$26/100)*[3]Costos_Agricultura!AM97+('Políticas anunciadas - %'!AF$26/100)*[3]Costos_Agricultura!$J79</f>
        <v>89.68302424707241</v>
      </c>
      <c r="AG190" s="99">
        <f>(1-'Políticas anunciadas - %'!AG$26/100)*[3]Costos_Agricultura!AN97+('Políticas anunciadas - %'!AG$26/100)*[3]Costos_Agricultura!$J79</f>
        <v>90.716421027717104</v>
      </c>
      <c r="AH190" s="99">
        <f>(1-'Políticas anunciadas - %'!AH$26/100)*[3]Costos_Agricultura!AO97+('Políticas anunciadas - %'!AH$26/100)*[3]Costos_Agricultura!$J79</f>
        <v>91.659834237209395</v>
      </c>
      <c r="AI190" s="99">
        <f>(1-'Políticas anunciadas - %'!AI$26/100)*[3]Costos_Agricultura!AP97+('Políticas anunciadas - %'!AI$26/100)*[3]Costos_Agricultura!$J79</f>
        <v>92.815207918741734</v>
      </c>
      <c r="AJ190" s="99">
        <f>(1-'Políticas anunciadas - %'!AJ$26/100)*[3]Costos_Agricultura!AQ97+('Políticas anunciadas - %'!AJ$26/100)*[3]Costos_Agricultura!$J79</f>
        <v>93.970382429629723</v>
      </c>
      <c r="AK190" s="99">
        <f>(1-'Políticas anunciadas - %'!AK$26/100)*[3]Costos_Agricultura!AR97+('Políticas anunciadas - %'!AK$26/100)*[3]Costos_Agricultura!$J79</f>
        <v>95.125357769873347</v>
      </c>
      <c r="AL190" s="99">
        <f>(1-'Políticas anunciadas - %'!AL$26/100)*[3]Costos_Agricultura!AS97+('Políticas anunciadas - %'!AL$26/100)*[3]Costos_Agricultura!$J79</f>
        <v>96.28013393947262</v>
      </c>
      <c r="AM190" s="99">
        <f>(1-'Políticas anunciadas - %'!AM$26/100)*[3]Costos_Agricultura!AT97+('Políticas anunciadas - %'!AM$26/100)*[3]Costos_Agricultura!$J79</f>
        <v>97.434710938427514</v>
      </c>
      <c r="AN190" s="99">
        <f>(1-'Políticas anunciadas - %'!AN$26/100)*[3]Costos_Agricultura!AU97+('Políticas anunciadas - %'!AN$26/100)*[3]Costos_Agricultura!$J79</f>
        <v>98.589088766738058</v>
      </c>
      <c r="AO190" s="99">
        <f>(1-'Políticas anunciadas - %'!AO$26/100)*[3]Costos_Agricultura!AV97+('Políticas anunciadas - %'!AO$26/100)*[3]Costos_Agricultura!$J79</f>
        <v>99.743267424404237</v>
      </c>
      <c r="AP190" s="99">
        <f>(1-'Políticas anunciadas - %'!AP$26/100)*[3]Costos_Agricultura!AW97+('Políticas anunciadas - %'!AP$26/100)*[3]Costos_Agricultura!$J79</f>
        <v>100.89724691142607</v>
      </c>
      <c r="AQ190" s="99">
        <f>(1-'Políticas anunciadas - %'!AQ$26/100)*[3]Costos_Agricultura!AX97+('Políticas anunciadas - %'!AQ$26/100)*[3]Costos_Agricultura!$J79</f>
        <v>102.05102722780356</v>
      </c>
      <c r="AR190" s="99">
        <f>(1-'Políticas anunciadas - %'!AR$26/100)*[3]Costos_Agricultura!AY97+('Políticas anunciadas - %'!AR$26/100)*[3]Costos_Agricultura!$J79</f>
        <v>103.20460837353666</v>
      </c>
      <c r="AS190" s="99">
        <f>(1-'Políticas anunciadas - %'!AS$26/100)*[3]Costos_Agricultura!AZ97+('Políticas anunciadas - %'!AS$26/100)*[3]Costos_Agricultura!$J79</f>
        <v>104.35799034862542</v>
      </c>
      <c r="AT190" s="99">
        <f>(1-'Políticas anunciadas - %'!AT$26/100)*[3]Costos_Agricultura!BA97+('Políticas anunciadas - %'!AT$26/100)*[3]Costos_Agricultura!$J79</f>
        <v>105.51117315306982</v>
      </c>
      <c r="AU190" s="99">
        <f>(1-'Políticas anunciadas - %'!AU$26/100)*[3]Costos_Agricultura!BB97+('Políticas anunciadas - %'!AU$26/100)*[3]Costos_Agricultura!$J79</f>
        <v>106.66415678686985</v>
      </c>
      <c r="AV190" s="99">
        <f>(1-'Políticas anunciadas - %'!AV$26/100)*[3]Costos_Agricultura!BC97+('Políticas anunciadas - %'!AV$26/100)*[3]Costos_Agricultura!$J79</f>
        <v>107.81694125002551</v>
      </c>
      <c r="AW190" s="99">
        <f>(1-'Políticas anunciadas - %'!AW$26/100)*[3]Costos_Agricultura!BD97+('Políticas anunciadas - %'!AW$26/100)*[3]Costos_Agricultura!$J79</f>
        <v>108.96952654253681</v>
      </c>
      <c r="AX190" s="99">
        <f>(1-'Políticas anunciadas - %'!AX$26/100)*[3]Costos_Agricultura!BE97+('Políticas anunciadas - %'!AX$26/100)*[3]Costos_Agricultura!$J79</f>
        <v>110.12191266440379</v>
      </c>
      <c r="AY190" s="99">
        <f>(1-'Políticas anunciadas - %'!AY$26/100)*[3]Costos_Agricultura!BF97+('Políticas anunciadas - %'!AY$26/100)*[3]Costos_Agricultura!$J79</f>
        <v>111.2740996156264</v>
      </c>
      <c r="AZ190" s="99">
        <f>(1-'Políticas anunciadas - %'!AZ$26/100)*[3]Costos_Agricultura!BG97+('Políticas anunciadas - %'!AZ$26/100)*[3]Costos_Agricultura!$J79</f>
        <v>112.42608739620462</v>
      </c>
      <c r="BA190" s="99">
        <f>(1-'Políticas anunciadas - %'!BA$26/100)*[3]Costos_Agricultura!BH97+('Políticas anunciadas - %'!BA$26/100)*[3]Costos_Agricultura!$J79</f>
        <v>113.5778760061385</v>
      </c>
      <c r="BB190" s="99">
        <f>(1-'Políticas anunciadas - %'!BB$26/100)*[3]Costos_Agricultura!BI97+('Políticas anunciadas - %'!BB$26/100)*[3]Costos_Agricultura!$J79</f>
        <v>114.72946544542802</v>
      </c>
    </row>
    <row r="191" spans="3:54" ht="15" hidden="1" customHeight="1">
      <c r="C191" s="170"/>
    </row>
    <row r="192" spans="3:54" ht="15" hidden="1" customHeight="1">
      <c r="C192" s="171" t="s">
        <v>277</v>
      </c>
    </row>
    <row r="193" spans="3:54" ht="15" hidden="1" customHeight="1">
      <c r="C193" s="171" t="s">
        <v>278</v>
      </c>
    </row>
    <row r="194" spans="3:54" ht="15" hidden="1" customHeight="1">
      <c r="C194" s="170" t="s">
        <v>279</v>
      </c>
      <c r="F194" s="99">
        <f>2500*1.013</f>
        <v>2532.4999999999995</v>
      </c>
      <c r="G194" s="99">
        <f>F194*1.013</f>
        <v>2565.4224999999992</v>
      </c>
      <c r="H194" s="99">
        <f t="shared" ref="H194:BB194" si="90">G194*1.013</f>
        <v>2598.772992499999</v>
      </c>
      <c r="I194" s="99">
        <f t="shared" si="90"/>
        <v>2632.5570414024987</v>
      </c>
      <c r="J194" s="99">
        <f t="shared" si="90"/>
        <v>2666.780282940731</v>
      </c>
      <c r="K194" s="99">
        <f t="shared" si="90"/>
        <v>2701.4484266189602</v>
      </c>
      <c r="L194" s="99">
        <f t="shared" si="90"/>
        <v>2736.5672561650063</v>
      </c>
      <c r="M194" s="99">
        <f t="shared" si="90"/>
        <v>2772.142630495151</v>
      </c>
      <c r="N194" s="99">
        <f t="shared" si="90"/>
        <v>2808.1804846915879</v>
      </c>
      <c r="O194" s="99">
        <f t="shared" si="90"/>
        <v>2844.6868309925785</v>
      </c>
      <c r="P194" s="99">
        <f t="shared" si="90"/>
        <v>2881.6677597954817</v>
      </c>
      <c r="Q194" s="99">
        <f t="shared" si="90"/>
        <v>2919.1294406728225</v>
      </c>
      <c r="R194" s="99">
        <f t="shared" si="90"/>
        <v>2957.078123401569</v>
      </c>
      <c r="S194" s="99">
        <f t="shared" si="90"/>
        <v>2995.5201390057891</v>
      </c>
      <c r="T194" s="99">
        <f t="shared" si="90"/>
        <v>3034.4619008128643</v>
      </c>
      <c r="U194" s="99">
        <f t="shared" si="90"/>
        <v>3073.9099055234315</v>
      </c>
      <c r="V194" s="99">
        <f t="shared" si="90"/>
        <v>3113.8707342952357</v>
      </c>
      <c r="W194" s="99">
        <f t="shared" si="90"/>
        <v>3154.3510538410733</v>
      </c>
      <c r="X194" s="99">
        <f t="shared" si="90"/>
        <v>3195.3576175410071</v>
      </c>
      <c r="Y194" s="99">
        <f t="shared" si="90"/>
        <v>3236.8972665690399</v>
      </c>
      <c r="Z194" s="99">
        <f t="shared" si="90"/>
        <v>3278.9769310344373</v>
      </c>
      <c r="AA194" s="99">
        <f t="shared" si="90"/>
        <v>3321.6036311378848</v>
      </c>
      <c r="AB194" s="99">
        <f t="shared" si="90"/>
        <v>3364.7844783426772</v>
      </c>
      <c r="AC194" s="99">
        <f t="shared" si="90"/>
        <v>3408.5266765611318</v>
      </c>
      <c r="AD194" s="99">
        <f t="shared" si="90"/>
        <v>3452.8375233564261</v>
      </c>
      <c r="AE194" s="99">
        <f t="shared" si="90"/>
        <v>3497.7244111600594</v>
      </c>
      <c r="AF194" s="99">
        <f t="shared" si="90"/>
        <v>3543.1948285051399</v>
      </c>
      <c r="AG194" s="99">
        <f t="shared" si="90"/>
        <v>3589.2563612757062</v>
      </c>
      <c r="AH194" s="99">
        <f t="shared" si="90"/>
        <v>3635.91669397229</v>
      </c>
      <c r="AI194" s="99">
        <f t="shared" si="90"/>
        <v>3683.1836109939295</v>
      </c>
      <c r="AJ194" s="99">
        <f t="shared" si="90"/>
        <v>3731.0649979368504</v>
      </c>
      <c r="AK194" s="99">
        <f t="shared" si="90"/>
        <v>3779.5688429100292</v>
      </c>
      <c r="AL194" s="99">
        <f t="shared" si="90"/>
        <v>3828.7032378678591</v>
      </c>
      <c r="AM194" s="99">
        <f t="shared" si="90"/>
        <v>3878.476379960141</v>
      </c>
      <c r="AN194" s="99">
        <f t="shared" si="90"/>
        <v>3928.8965728996222</v>
      </c>
      <c r="AO194" s="99">
        <f t="shared" si="90"/>
        <v>3979.972228347317</v>
      </c>
      <c r="AP194" s="99">
        <f t="shared" si="90"/>
        <v>4031.7118673158316</v>
      </c>
      <c r="AQ194" s="99">
        <f t="shared" si="90"/>
        <v>4084.1241215909372</v>
      </c>
      <c r="AR194" s="99">
        <f t="shared" si="90"/>
        <v>4137.2177351716191</v>
      </c>
      <c r="AS194" s="99">
        <f t="shared" si="90"/>
        <v>4191.0015657288495</v>
      </c>
      <c r="AT194" s="99">
        <f t="shared" si="90"/>
        <v>4245.4845860833238</v>
      </c>
      <c r="AU194" s="99">
        <f t="shared" si="90"/>
        <v>4300.675885702407</v>
      </c>
      <c r="AV194" s="99">
        <f t="shared" si="90"/>
        <v>4356.5846722165379</v>
      </c>
      <c r="AW194" s="99">
        <f t="shared" si="90"/>
        <v>4413.2202729553528</v>
      </c>
      <c r="AX194" s="99">
        <f t="shared" si="90"/>
        <v>4470.5921365037721</v>
      </c>
      <c r="AY194" s="99">
        <f t="shared" si="90"/>
        <v>4528.7098342783211</v>
      </c>
      <c r="AZ194" s="99">
        <f t="shared" si="90"/>
        <v>4587.5830621239384</v>
      </c>
      <c r="BA194" s="99">
        <f t="shared" si="90"/>
        <v>4647.2216419315491</v>
      </c>
      <c r="BB194" s="99">
        <f t="shared" si="90"/>
        <v>4707.6355232766591</v>
      </c>
    </row>
    <row r="195" spans="3:54" ht="15" hidden="1" customHeight="1">
      <c r="C195" s="99" t="s">
        <v>280</v>
      </c>
      <c r="F195" s="99">
        <v>1000</v>
      </c>
      <c r="G195" s="99">
        <v>1000</v>
      </c>
      <c r="H195" s="99">
        <v>1000</v>
      </c>
      <c r="I195" s="99">
        <v>1000</v>
      </c>
      <c r="J195" s="99">
        <v>1000</v>
      </c>
      <c r="K195" s="99">
        <v>1000</v>
      </c>
      <c r="L195" s="99">
        <v>1000</v>
      </c>
      <c r="M195" s="99">
        <v>1000</v>
      </c>
      <c r="N195" s="99">
        <v>1000</v>
      </c>
      <c r="O195" s="99">
        <v>1000</v>
      </c>
      <c r="P195" s="99">
        <v>1000</v>
      </c>
      <c r="Q195" s="99">
        <v>1000</v>
      </c>
      <c r="R195" s="99">
        <v>1000</v>
      </c>
      <c r="S195" s="99">
        <v>1000</v>
      </c>
      <c r="T195" s="99">
        <v>1000</v>
      </c>
      <c r="U195" s="99">
        <v>1000</v>
      </c>
      <c r="V195" s="99">
        <v>1000</v>
      </c>
      <c r="W195" s="99">
        <v>1000</v>
      </c>
      <c r="X195" s="99">
        <v>1000</v>
      </c>
      <c r="Y195" s="99">
        <v>1000</v>
      </c>
      <c r="Z195" s="99">
        <v>1000</v>
      </c>
      <c r="AA195" s="99">
        <v>1000</v>
      </c>
      <c r="AB195" s="99">
        <v>1000</v>
      </c>
      <c r="AC195" s="99">
        <v>1000</v>
      </c>
      <c r="AD195" s="99">
        <v>1000</v>
      </c>
      <c r="AE195" s="99">
        <v>1000</v>
      </c>
      <c r="AF195" s="99">
        <v>1000</v>
      </c>
      <c r="AG195" s="99">
        <v>1000</v>
      </c>
      <c r="AH195" s="99">
        <v>1000</v>
      </c>
      <c r="AI195" s="99">
        <v>1000</v>
      </c>
      <c r="AJ195" s="99">
        <v>1000</v>
      </c>
      <c r="AK195" s="99">
        <v>1000</v>
      </c>
      <c r="AL195" s="99">
        <v>1000</v>
      </c>
      <c r="AM195" s="99">
        <v>1000</v>
      </c>
      <c r="AN195" s="99">
        <v>1000</v>
      </c>
      <c r="AO195" s="99">
        <v>1000</v>
      </c>
      <c r="AP195" s="99">
        <v>1000</v>
      </c>
      <c r="AQ195" s="99">
        <v>1000</v>
      </c>
      <c r="AR195" s="99">
        <v>1000</v>
      </c>
      <c r="AS195" s="99">
        <v>1000</v>
      </c>
      <c r="AT195" s="99">
        <v>1000</v>
      </c>
      <c r="AU195" s="99">
        <v>1000</v>
      </c>
      <c r="AV195" s="99">
        <v>1000</v>
      </c>
      <c r="AW195" s="99">
        <v>1000</v>
      </c>
      <c r="AX195" s="99">
        <v>1000</v>
      </c>
      <c r="AY195" s="99">
        <v>1000</v>
      </c>
      <c r="AZ195" s="99">
        <v>1000</v>
      </c>
      <c r="BA195" s="99">
        <v>1000</v>
      </c>
      <c r="BB195" s="99">
        <v>1000</v>
      </c>
    </row>
    <row r="196" spans="3:54" ht="15" hidden="1" customHeight="1">
      <c r="C196" s="99" t="s">
        <v>281</v>
      </c>
      <c r="F196" s="99">
        <f>2000*1.013</f>
        <v>2025.9999999999998</v>
      </c>
      <c r="G196" s="99">
        <f>F196*1.013</f>
        <v>2052.3379999999997</v>
      </c>
      <c r="H196" s="99">
        <f t="shared" ref="H196:BB196" si="91">G196*1.013</f>
        <v>2079.0183939999997</v>
      </c>
      <c r="I196" s="99">
        <f t="shared" si="91"/>
        <v>2106.0456331219993</v>
      </c>
      <c r="J196" s="99">
        <f t="shared" si="91"/>
        <v>2133.4242263525853</v>
      </c>
      <c r="K196" s="99">
        <f t="shared" si="91"/>
        <v>2161.1587412951685</v>
      </c>
      <c r="L196" s="99">
        <f t="shared" si="91"/>
        <v>2189.2538049320056</v>
      </c>
      <c r="M196" s="99">
        <f t="shared" si="91"/>
        <v>2217.7141043961215</v>
      </c>
      <c r="N196" s="99">
        <f t="shared" si="91"/>
        <v>2246.5443877532707</v>
      </c>
      <c r="O196" s="99">
        <f t="shared" si="91"/>
        <v>2275.749464794063</v>
      </c>
      <c r="P196" s="99">
        <f t="shared" si="91"/>
        <v>2305.3342078363858</v>
      </c>
      <c r="Q196" s="99">
        <f t="shared" si="91"/>
        <v>2335.3035525382584</v>
      </c>
      <c r="R196" s="99">
        <f t="shared" si="91"/>
        <v>2365.6624987212554</v>
      </c>
      <c r="S196" s="99">
        <f t="shared" si="91"/>
        <v>2396.4161112046313</v>
      </c>
      <c r="T196" s="99">
        <f t="shared" si="91"/>
        <v>2427.5695206502915</v>
      </c>
      <c r="U196" s="99">
        <f t="shared" si="91"/>
        <v>2459.1279244187449</v>
      </c>
      <c r="V196" s="99">
        <f t="shared" si="91"/>
        <v>2491.0965874361882</v>
      </c>
      <c r="W196" s="99">
        <f t="shared" si="91"/>
        <v>2523.4808430728585</v>
      </c>
      <c r="X196" s="99">
        <f t="shared" si="91"/>
        <v>2556.2860940328055</v>
      </c>
      <c r="Y196" s="99">
        <f t="shared" si="91"/>
        <v>2589.5178132552319</v>
      </c>
      <c r="Z196" s="99">
        <f t="shared" si="91"/>
        <v>2623.1815448275497</v>
      </c>
      <c r="AA196" s="99">
        <f t="shared" si="91"/>
        <v>2657.2829049103075</v>
      </c>
      <c r="AB196" s="99">
        <f t="shared" si="91"/>
        <v>2691.827582674141</v>
      </c>
      <c r="AC196" s="99">
        <f t="shared" si="91"/>
        <v>2726.8213412489044</v>
      </c>
      <c r="AD196" s="99">
        <f t="shared" si="91"/>
        <v>2762.2700186851398</v>
      </c>
      <c r="AE196" s="99">
        <f t="shared" si="91"/>
        <v>2798.1795289280462</v>
      </c>
      <c r="AF196" s="99">
        <f t="shared" si="91"/>
        <v>2834.5558628041103</v>
      </c>
      <c r="AG196" s="99">
        <f t="shared" si="91"/>
        <v>2871.4050890205635</v>
      </c>
      <c r="AH196" s="99">
        <f t="shared" si="91"/>
        <v>2908.7333551778306</v>
      </c>
      <c r="AI196" s="99">
        <f t="shared" si="91"/>
        <v>2946.546888795142</v>
      </c>
      <c r="AJ196" s="99">
        <f t="shared" si="91"/>
        <v>2984.8519983494784</v>
      </c>
      <c r="AK196" s="99">
        <f t="shared" si="91"/>
        <v>3023.6550743280213</v>
      </c>
      <c r="AL196" s="99">
        <f t="shared" si="91"/>
        <v>3062.9625902942853</v>
      </c>
      <c r="AM196" s="99">
        <f t="shared" si="91"/>
        <v>3102.7811039681105</v>
      </c>
      <c r="AN196" s="99">
        <f t="shared" si="91"/>
        <v>3143.1172583196958</v>
      </c>
      <c r="AO196" s="99">
        <f t="shared" si="91"/>
        <v>3183.9777826778513</v>
      </c>
      <c r="AP196" s="99">
        <f t="shared" si="91"/>
        <v>3225.3694938526633</v>
      </c>
      <c r="AQ196" s="99">
        <f t="shared" si="91"/>
        <v>3267.2992972727475</v>
      </c>
      <c r="AR196" s="99">
        <f t="shared" si="91"/>
        <v>3309.7741881372931</v>
      </c>
      <c r="AS196" s="99">
        <f t="shared" si="91"/>
        <v>3352.8012525830777</v>
      </c>
      <c r="AT196" s="99">
        <f t="shared" si="91"/>
        <v>3396.3876688666574</v>
      </c>
      <c r="AU196" s="99">
        <f t="shared" si="91"/>
        <v>3440.5407085619236</v>
      </c>
      <c r="AV196" s="99">
        <f t="shared" si="91"/>
        <v>3485.2677377732284</v>
      </c>
      <c r="AW196" s="99">
        <f t="shared" si="91"/>
        <v>3530.5762183642801</v>
      </c>
      <c r="AX196" s="99">
        <f t="shared" si="91"/>
        <v>3576.4737092030155</v>
      </c>
      <c r="AY196" s="99">
        <f t="shared" si="91"/>
        <v>3622.9678674226543</v>
      </c>
      <c r="AZ196" s="99">
        <f t="shared" si="91"/>
        <v>3670.0664496991485</v>
      </c>
      <c r="BA196" s="99">
        <f t="shared" si="91"/>
        <v>3717.7773135452371</v>
      </c>
      <c r="BB196" s="99">
        <f t="shared" si="91"/>
        <v>3766.1084186213247</v>
      </c>
    </row>
    <row r="197" spans="3:54" ht="15" hidden="1" customHeight="1">
      <c r="C197" s="99" t="s">
        <v>282</v>
      </c>
      <c r="F197" s="99">
        <f>0.393*(1-'Políticas anunciadas - %'!F82/100)</f>
        <v>0.39300000000000002</v>
      </c>
      <c r="G197" s="99">
        <f>0.393*(1-'Políticas anunciadas - %'!F82/100)</f>
        <v>0.39300000000000002</v>
      </c>
      <c r="H197" s="99">
        <f>0.393*(1-'Políticas anunciadas - %'!G82/100)</f>
        <v>0.39300000000000002</v>
      </c>
      <c r="I197" s="99">
        <f>0.393*(1-'Políticas anunciadas - %'!H82/100)</f>
        <v>0.39300000000000002</v>
      </c>
      <c r="J197" s="99">
        <f>0.393*(1-'Políticas anunciadas - %'!I82/100)</f>
        <v>0.39300000000000002</v>
      </c>
      <c r="K197" s="99">
        <f>0.393*(1-'Políticas anunciadas - %'!J82/100)</f>
        <v>0.39300000000000002</v>
      </c>
      <c r="L197" s="99">
        <f>0.393*(1-'Políticas anunciadas - %'!K82/100)</f>
        <v>0.39300000000000002</v>
      </c>
      <c r="M197" s="99">
        <f>0.393*(1-'Políticas anunciadas - %'!L82/100)</f>
        <v>0.39300000000000002</v>
      </c>
      <c r="N197" s="99">
        <f>0.393*(1-'Políticas anunciadas - %'!M82/100)</f>
        <v>0.39300000000000002</v>
      </c>
      <c r="O197" s="99">
        <f>0.393*(1-'Políticas anunciadas - %'!N82/100)</f>
        <v>0.39300000000000002</v>
      </c>
      <c r="P197" s="99">
        <f>0.393*(1-'Políticas anunciadas - %'!O82/100)</f>
        <v>0.39300000000000002</v>
      </c>
      <c r="Q197" s="99">
        <f>0.393*(1-'Políticas anunciadas - %'!P82/100)</f>
        <v>0.39300000000000002</v>
      </c>
      <c r="R197" s="99">
        <f>0.393*(1-'Políticas anunciadas - %'!Q82/100)</f>
        <v>0.39300000000000002</v>
      </c>
      <c r="S197" s="99">
        <f>0.393*(1-'Políticas anunciadas - %'!R82/100)</f>
        <v>0.39300000000000002</v>
      </c>
      <c r="T197" s="99">
        <f>0.393*(1-'Políticas anunciadas - %'!S82/100)</f>
        <v>0.39103500000000002</v>
      </c>
      <c r="U197" s="99">
        <f>0.393*(1-'Políticas anunciadas - %'!T82/100)</f>
        <v>0.38907000000000003</v>
      </c>
      <c r="V197" s="99">
        <f>0.393*(1-'Políticas anunciadas - %'!U82/100)</f>
        <v>0.38710500000000003</v>
      </c>
      <c r="W197" s="99">
        <f>0.393*(1-'Políticas anunciadas - %'!V82/100)</f>
        <v>0.38513999999999998</v>
      </c>
      <c r="X197" s="99">
        <f>0.393*(1-'Políticas anunciadas - %'!W82/100)</f>
        <v>0.38317499999999999</v>
      </c>
      <c r="Y197" s="99">
        <f>0.393*(1-'Políticas anunciadas - %'!X82/100)</f>
        <v>0.38120999999999999</v>
      </c>
      <c r="Z197" s="99">
        <f>0.393*(1-'Políticas anunciadas - %'!Y82/100)</f>
        <v>0.379245</v>
      </c>
      <c r="AA197" s="99">
        <f>0.393*(1-'Políticas anunciadas - %'!Z82/100)</f>
        <v>0.37728</v>
      </c>
      <c r="AB197" s="99">
        <f>0.393*(1-'Políticas anunciadas - %'!AA82/100)</f>
        <v>0.37531500000000001</v>
      </c>
      <c r="AC197" s="99">
        <f>0.393*(1-'Políticas anunciadas - %'!AB82/100)</f>
        <v>0.37335000000000002</v>
      </c>
      <c r="AD197" s="99">
        <f>0.393*(1-'Políticas anunciadas - %'!AC82/100)</f>
        <v>0.37138500000000002</v>
      </c>
      <c r="AE197" s="99">
        <f>0.393*(1-'Políticas anunciadas - %'!AD82/100)</f>
        <v>0.36941999999999997</v>
      </c>
      <c r="AF197" s="99">
        <f>0.393*(1-'Políticas anunciadas - %'!AE82/100)</f>
        <v>0.36745500000000003</v>
      </c>
      <c r="AG197" s="99">
        <f>0.393*(1-'Políticas anunciadas - %'!AF82/100)</f>
        <v>0.36548999999999998</v>
      </c>
      <c r="AH197" s="99">
        <f>0.393*(1-'Políticas anunciadas - %'!AG82/100)</f>
        <v>0.36352500000000004</v>
      </c>
      <c r="AI197" s="99">
        <f>0.393*(1-'Políticas anunciadas - %'!AH82/100)</f>
        <v>0.36156000000000005</v>
      </c>
      <c r="AJ197" s="99">
        <f>0.393*(1-'Políticas anunciadas - %'!AI82/100)</f>
        <v>0.35959500000000005</v>
      </c>
      <c r="AK197" s="99">
        <f>0.393*(1-'Políticas anunciadas - %'!AJ82/100)</f>
        <v>0.35763</v>
      </c>
      <c r="AL197" s="99">
        <f>0.393*(1-'Políticas anunciadas - %'!AK82/100)</f>
        <v>0.35566500000000001</v>
      </c>
      <c r="AM197" s="99">
        <f>0.393*(1-'Políticas anunciadas - %'!AL82/100)</f>
        <v>0.35370000000000001</v>
      </c>
      <c r="AN197" s="99">
        <f>0.393*(1-'Políticas anunciadas - %'!AM82/100)</f>
        <v>0.35173500000000002</v>
      </c>
      <c r="AO197" s="99">
        <f>0.393*(1-'Políticas anunciadas - %'!AN82/100)</f>
        <v>0.34977000000000003</v>
      </c>
      <c r="AP197" s="99">
        <f>0.393*(1-'Políticas anunciadas - %'!AO82/100)</f>
        <v>0.34780500000000003</v>
      </c>
      <c r="AQ197" s="99">
        <f>0.393*(1-'Políticas anunciadas - %'!AP82/100)</f>
        <v>0.34584000000000004</v>
      </c>
      <c r="AR197" s="99">
        <f>0.393*(1-'Políticas anunciadas - %'!AQ82/100)</f>
        <v>0.34387500000000004</v>
      </c>
      <c r="AS197" s="99">
        <f>0.393*(1-'Políticas anunciadas - %'!AR82/100)</f>
        <v>0.34190999999999999</v>
      </c>
      <c r="AT197" s="99">
        <f>0.393*(1-'Políticas anunciadas - %'!AS82/100)</f>
        <v>0.339945</v>
      </c>
      <c r="AU197" s="99">
        <f>0.393*(1-'Políticas anunciadas - %'!AT82/100)</f>
        <v>0.33798</v>
      </c>
      <c r="AV197" s="99">
        <f>0.393*(1-'Políticas anunciadas - %'!AU82/100)</f>
        <v>0.33601500000000001</v>
      </c>
      <c r="AW197" s="99">
        <f>0.393*(1-'Políticas anunciadas - %'!AV82/100)</f>
        <v>0.33405000000000001</v>
      </c>
      <c r="AX197" s="99">
        <f>0.393*(1-'Políticas anunciadas - %'!AW82/100)</f>
        <v>0.33208500000000002</v>
      </c>
      <c r="AY197" s="99">
        <f>0.393*(1-'Políticas anunciadas - %'!AX82/100)</f>
        <v>0.33012000000000002</v>
      </c>
      <c r="AZ197" s="99">
        <f>0.393*(1-'Políticas anunciadas - %'!AY82/100)</f>
        <v>0.32815499999999997</v>
      </c>
      <c r="BA197" s="99">
        <f>0.393*(1-'Políticas anunciadas - %'!AZ82/100)</f>
        <v>0.32618999999999998</v>
      </c>
      <c r="BB197" s="99">
        <f>0.393*(1-'Políticas anunciadas - %'!BA82/100)</f>
        <v>0.32422499999999999</v>
      </c>
    </row>
    <row r="198" spans="3:54" ht="15" hidden="1" customHeight="1">
      <c r="C198" s="99" t="s">
        <v>283</v>
      </c>
      <c r="F198" s="99">
        <f>1-F197-F199</f>
        <v>0.248</v>
      </c>
      <c r="G198" s="99">
        <f t="shared" ref="G198:BB198" si="92">1-G197-G199</f>
        <v>0.248</v>
      </c>
      <c r="H198" s="99">
        <f t="shared" si="92"/>
        <v>0.248</v>
      </c>
      <c r="I198" s="99">
        <f t="shared" si="92"/>
        <v>0.248</v>
      </c>
      <c r="J198" s="99">
        <f t="shared" si="92"/>
        <v>0.248</v>
      </c>
      <c r="K198" s="99">
        <f t="shared" si="92"/>
        <v>0.248</v>
      </c>
      <c r="L198" s="99">
        <f t="shared" si="92"/>
        <v>0.248</v>
      </c>
      <c r="M198" s="99">
        <f t="shared" si="92"/>
        <v>0.248</v>
      </c>
      <c r="N198" s="99">
        <f t="shared" si="92"/>
        <v>0.248</v>
      </c>
      <c r="O198" s="99">
        <f t="shared" si="92"/>
        <v>0.248</v>
      </c>
      <c r="P198" s="99">
        <f t="shared" si="92"/>
        <v>0.248</v>
      </c>
      <c r="Q198" s="99">
        <f t="shared" si="92"/>
        <v>0.248</v>
      </c>
      <c r="R198" s="99">
        <f t="shared" si="92"/>
        <v>0.248</v>
      </c>
      <c r="S198" s="99">
        <f t="shared" si="92"/>
        <v>0.248</v>
      </c>
      <c r="T198" s="99">
        <f t="shared" si="92"/>
        <v>0.24817000000000006</v>
      </c>
      <c r="U198" s="99">
        <f t="shared" si="92"/>
        <v>0.24834000000000001</v>
      </c>
      <c r="V198" s="99">
        <f t="shared" si="92"/>
        <v>0.24851000000000001</v>
      </c>
      <c r="W198" s="99">
        <f t="shared" si="92"/>
        <v>0.24867999999999996</v>
      </c>
      <c r="X198" s="99">
        <f t="shared" si="92"/>
        <v>0.24885000000000002</v>
      </c>
      <c r="Y198" s="99">
        <f t="shared" si="92"/>
        <v>0.24901999999999996</v>
      </c>
      <c r="Z198" s="99">
        <f t="shared" si="92"/>
        <v>0.24918999999999997</v>
      </c>
      <c r="AA198" s="99">
        <f t="shared" si="92"/>
        <v>0.24935999999999992</v>
      </c>
      <c r="AB198" s="99">
        <f t="shared" si="92"/>
        <v>0.24952999999999997</v>
      </c>
      <c r="AC198" s="99">
        <f t="shared" si="92"/>
        <v>0.24969999999999992</v>
      </c>
      <c r="AD198" s="99">
        <f t="shared" si="92"/>
        <v>0.24986999999999998</v>
      </c>
      <c r="AE198" s="99">
        <f t="shared" si="92"/>
        <v>0.25004000000000004</v>
      </c>
      <c r="AF198" s="99">
        <f t="shared" si="92"/>
        <v>0.25020999999999993</v>
      </c>
      <c r="AG198" s="99">
        <f t="shared" si="92"/>
        <v>0.25037999999999999</v>
      </c>
      <c r="AH198" s="99">
        <f t="shared" si="92"/>
        <v>0.25054999999999994</v>
      </c>
      <c r="AI198" s="99">
        <f t="shared" si="92"/>
        <v>0.25071999999999989</v>
      </c>
      <c r="AJ198" s="99">
        <f t="shared" si="92"/>
        <v>0.25088999999999995</v>
      </c>
      <c r="AK198" s="99">
        <f t="shared" si="92"/>
        <v>0.25106000000000001</v>
      </c>
      <c r="AL198" s="99">
        <f t="shared" si="92"/>
        <v>0.25123000000000001</v>
      </c>
      <c r="AM198" s="99">
        <f t="shared" si="92"/>
        <v>0.25139999999999996</v>
      </c>
      <c r="AN198" s="99">
        <f t="shared" si="92"/>
        <v>0.25157000000000002</v>
      </c>
      <c r="AO198" s="99">
        <f t="shared" si="92"/>
        <v>0.25173999999999996</v>
      </c>
      <c r="AP198" s="99">
        <f t="shared" si="92"/>
        <v>0.25190999999999997</v>
      </c>
      <c r="AQ198" s="99">
        <f t="shared" si="92"/>
        <v>0.25207999999999992</v>
      </c>
      <c r="AR198" s="99">
        <f t="shared" si="92"/>
        <v>0.25224999999999997</v>
      </c>
      <c r="AS198" s="99">
        <f t="shared" si="92"/>
        <v>0.25242000000000014</v>
      </c>
      <c r="AT198" s="99">
        <f t="shared" si="92"/>
        <v>0.25259000000000009</v>
      </c>
      <c r="AU198" s="99">
        <f t="shared" si="92"/>
        <v>0.25276000000000004</v>
      </c>
      <c r="AV198" s="99">
        <f t="shared" si="92"/>
        <v>0.25293000000000004</v>
      </c>
      <c r="AW198" s="99">
        <f t="shared" si="92"/>
        <v>0.2531000000000001</v>
      </c>
      <c r="AX198" s="99">
        <f t="shared" si="92"/>
        <v>0.25327000000000005</v>
      </c>
      <c r="AY198" s="99">
        <f t="shared" si="92"/>
        <v>0.25344000000000005</v>
      </c>
      <c r="AZ198" s="99">
        <f t="shared" si="92"/>
        <v>0.25361</v>
      </c>
      <c r="BA198" s="99">
        <f t="shared" si="92"/>
        <v>0.25378000000000006</v>
      </c>
      <c r="BB198" s="99">
        <f t="shared" si="92"/>
        <v>0.25395000000000001</v>
      </c>
    </row>
    <row r="199" spans="3:54" ht="15" hidden="1" customHeight="1">
      <c r="C199" s="99" t="s">
        <v>284</v>
      </c>
      <c r="F199" s="99">
        <f>0.359*(1+'Políticas anunciadas - %'!F82/100)</f>
        <v>0.35899999999999999</v>
      </c>
      <c r="G199" s="99">
        <f>0.359*(1+'Políticas anunciadas - %'!F82/100)</f>
        <v>0.35899999999999999</v>
      </c>
      <c r="H199" s="99">
        <f>0.359*(1+'Políticas anunciadas - %'!G82/100)</f>
        <v>0.35899999999999999</v>
      </c>
      <c r="I199" s="99">
        <f>0.359*(1+'Políticas anunciadas - %'!H82/100)</f>
        <v>0.35899999999999999</v>
      </c>
      <c r="J199" s="99">
        <f>0.359*(1+'Políticas anunciadas - %'!I82/100)</f>
        <v>0.35899999999999999</v>
      </c>
      <c r="K199" s="99">
        <f>0.359*(1+'Políticas anunciadas - %'!J82/100)</f>
        <v>0.35899999999999999</v>
      </c>
      <c r="L199" s="99">
        <f>0.359*(1+'Políticas anunciadas - %'!K82/100)</f>
        <v>0.35899999999999999</v>
      </c>
      <c r="M199" s="99">
        <f>0.359*(1+'Políticas anunciadas - %'!L82/100)</f>
        <v>0.35899999999999999</v>
      </c>
      <c r="N199" s="99">
        <f>0.359*(1+'Políticas anunciadas - %'!M82/100)</f>
        <v>0.35899999999999999</v>
      </c>
      <c r="O199" s="99">
        <f>0.359*(1+'Políticas anunciadas - %'!N82/100)</f>
        <v>0.35899999999999999</v>
      </c>
      <c r="P199" s="99">
        <f>0.359*(1+'Políticas anunciadas - %'!O82/100)</f>
        <v>0.35899999999999999</v>
      </c>
      <c r="Q199" s="99">
        <f>0.359*(1+'Políticas anunciadas - %'!P82/100)</f>
        <v>0.35899999999999999</v>
      </c>
      <c r="R199" s="99">
        <f>0.359*(1+'Políticas anunciadas - %'!Q82/100)</f>
        <v>0.35899999999999999</v>
      </c>
      <c r="S199" s="99">
        <f>0.359*(1+'Políticas anunciadas - %'!R82/100)</f>
        <v>0.35899999999999999</v>
      </c>
      <c r="T199" s="99">
        <f>0.359*(1+'Políticas anunciadas - %'!S82/100)</f>
        <v>0.36079499999999992</v>
      </c>
      <c r="U199" s="99">
        <f>0.359*(1+'Políticas anunciadas - %'!T82/100)</f>
        <v>0.36258999999999997</v>
      </c>
      <c r="V199" s="99">
        <f>0.359*(1+'Políticas anunciadas - %'!U82/100)</f>
        <v>0.36438499999999996</v>
      </c>
      <c r="W199" s="99">
        <f>0.359*(1+'Políticas anunciadas - %'!V82/100)</f>
        <v>0.36618000000000001</v>
      </c>
      <c r="X199" s="99">
        <f>0.359*(1+'Políticas anunciadas - %'!W82/100)</f>
        <v>0.36797499999999994</v>
      </c>
      <c r="Y199" s="99">
        <f>0.359*(1+'Políticas anunciadas - %'!X82/100)</f>
        <v>0.36976999999999999</v>
      </c>
      <c r="Z199" s="99">
        <f>0.359*(1+'Políticas anunciadas - %'!Y82/100)</f>
        <v>0.37156499999999998</v>
      </c>
      <c r="AA199" s="99">
        <f>0.359*(1+'Políticas anunciadas - %'!Z82/100)</f>
        <v>0.37336000000000003</v>
      </c>
      <c r="AB199" s="99">
        <f>0.359*(1+'Políticas anunciadas - %'!AA82/100)</f>
        <v>0.37515499999999996</v>
      </c>
      <c r="AC199" s="99">
        <f>0.359*(1+'Políticas anunciadas - %'!AB82/100)</f>
        <v>0.37695000000000001</v>
      </c>
      <c r="AD199" s="99">
        <f>0.359*(1+'Políticas anunciadas - %'!AC82/100)</f>
        <v>0.37874499999999994</v>
      </c>
      <c r="AE199" s="99">
        <f>0.359*(1+'Políticas anunciadas - %'!AD82/100)</f>
        <v>0.38053999999999999</v>
      </c>
      <c r="AF199" s="99">
        <f>0.359*(1+'Políticas anunciadas - %'!AE82/100)</f>
        <v>0.38233499999999998</v>
      </c>
      <c r="AG199" s="99">
        <f>0.359*(1+'Políticas anunciadas - %'!AF82/100)</f>
        <v>0.38413000000000003</v>
      </c>
      <c r="AH199" s="99">
        <f>0.359*(1+'Políticas anunciadas - %'!AG82/100)</f>
        <v>0.38592499999999996</v>
      </c>
      <c r="AI199" s="99">
        <f>0.359*(1+'Políticas anunciadas - %'!AH82/100)</f>
        <v>0.38772000000000001</v>
      </c>
      <c r="AJ199" s="99">
        <f>0.359*(1+'Políticas anunciadas - %'!AI82/100)</f>
        <v>0.38951499999999994</v>
      </c>
      <c r="AK199" s="99">
        <f>0.359*(1+'Políticas anunciadas - %'!AJ82/100)</f>
        <v>0.39130999999999999</v>
      </c>
      <c r="AL199" s="99">
        <f>0.359*(1+'Políticas anunciadas - %'!AK82/100)</f>
        <v>0.39310499999999998</v>
      </c>
      <c r="AM199" s="99">
        <f>0.359*(1+'Políticas anunciadas - %'!AL82/100)</f>
        <v>0.39490000000000003</v>
      </c>
      <c r="AN199" s="99">
        <f>0.359*(1+'Políticas anunciadas - %'!AM82/100)</f>
        <v>0.39669499999999996</v>
      </c>
      <c r="AO199" s="99">
        <f>0.359*(1+'Políticas anunciadas - %'!AN82/100)</f>
        <v>0.39849000000000001</v>
      </c>
      <c r="AP199" s="99">
        <f>0.359*(1+'Políticas anunciadas - %'!AO82/100)</f>
        <v>0.400285</v>
      </c>
      <c r="AQ199" s="99">
        <f>0.359*(1+'Políticas anunciadas - %'!AP82/100)</f>
        <v>0.40208000000000005</v>
      </c>
      <c r="AR199" s="99">
        <f>0.359*(1+'Políticas anunciadas - %'!AQ82/100)</f>
        <v>0.40387499999999998</v>
      </c>
      <c r="AS199" s="99">
        <f>0.359*(1+'Políticas anunciadas - %'!AR82/100)</f>
        <v>0.40566999999999992</v>
      </c>
      <c r="AT199" s="99">
        <f>0.359*(1+'Políticas anunciadas - %'!AS82/100)</f>
        <v>0.40746499999999997</v>
      </c>
      <c r="AU199" s="99">
        <f>0.359*(1+'Políticas anunciadas - %'!AT82/100)</f>
        <v>0.40926000000000001</v>
      </c>
      <c r="AV199" s="99">
        <f>0.359*(1+'Políticas anunciadas - %'!AU82/100)</f>
        <v>0.411055</v>
      </c>
      <c r="AW199" s="99">
        <f>0.359*(1+'Políticas anunciadas - %'!AV82/100)</f>
        <v>0.41284999999999994</v>
      </c>
      <c r="AX199" s="99">
        <f>0.359*(1+'Políticas anunciadas - %'!AW82/100)</f>
        <v>0.41464499999999999</v>
      </c>
      <c r="AY199" s="99">
        <f>0.359*(1+'Políticas anunciadas - %'!AX82/100)</f>
        <v>0.41643999999999998</v>
      </c>
      <c r="AZ199" s="99">
        <f>0.359*(1+'Políticas anunciadas - %'!AY82/100)</f>
        <v>0.41823500000000002</v>
      </c>
      <c r="BA199" s="99">
        <f>0.359*(1+'Políticas anunciadas - %'!AZ82/100)</f>
        <v>0.42002999999999996</v>
      </c>
      <c r="BB199" s="99">
        <f>0.359*(1+'Políticas anunciadas - %'!BA82/100)</f>
        <v>0.42182500000000001</v>
      </c>
    </row>
    <row r="200" spans="3:54" ht="15" hidden="1" customHeight="1">
      <c r="C200" s="170" t="s">
        <v>285</v>
      </c>
      <c r="F200" s="172">
        <f t="shared" ref="F200:AK200" si="93">F197*F171</f>
        <v>1714053.7721028405</v>
      </c>
      <c r="G200" s="172">
        <f t="shared" si="93"/>
        <v>1736596.6907385476</v>
      </c>
      <c r="H200" s="172">
        <f t="shared" si="93"/>
        <v>1758932.2831234043</v>
      </c>
      <c r="I200" s="172">
        <f t="shared" si="93"/>
        <v>1781056.3569986611</v>
      </c>
      <c r="J200" s="172">
        <f t="shared" si="93"/>
        <v>1802944.1399262566</v>
      </c>
      <c r="K200" s="172">
        <f t="shared" si="93"/>
        <v>1824587.3426673023</v>
      </c>
      <c r="L200" s="172">
        <f t="shared" si="93"/>
        <v>1845970.434808705</v>
      </c>
      <c r="M200" s="172">
        <f t="shared" si="93"/>
        <v>1867090.3674350111</v>
      </c>
      <c r="N200" s="172">
        <f t="shared" si="93"/>
        <v>1887923.4161728465</v>
      </c>
      <c r="O200" s="172">
        <f t="shared" si="93"/>
        <v>1908458.4334250845</v>
      </c>
      <c r="P200" s="172">
        <f t="shared" si="93"/>
        <v>1928681.0321219265</v>
      </c>
      <c r="Q200" s="172">
        <f t="shared" si="93"/>
        <v>1948574.5385069863</v>
      </c>
      <c r="R200" s="172">
        <f t="shared" si="93"/>
        <v>1968130.7586199823</v>
      </c>
      <c r="S200" s="172">
        <f t="shared" si="93"/>
        <v>1977398.723666376</v>
      </c>
      <c r="T200" s="172">
        <f t="shared" si="93"/>
        <v>1976187.6879406422</v>
      </c>
      <c r="U200" s="172">
        <f t="shared" si="93"/>
        <v>1974336.1748729025</v>
      </c>
      <c r="V200" s="172">
        <f t="shared" si="93"/>
        <v>1971851.9617224473</v>
      </c>
      <c r="W200" s="172">
        <f t="shared" si="93"/>
        <v>1968737.6829237291</v>
      </c>
      <c r="X200" s="172">
        <f t="shared" si="93"/>
        <v>1964999.7468301666</v>
      </c>
      <c r="Y200" s="172">
        <f t="shared" si="93"/>
        <v>1960650.4729848208</v>
      </c>
      <c r="Z200" s="172">
        <f t="shared" si="93"/>
        <v>1955698.7906129917</v>
      </c>
      <c r="AA200" s="172">
        <f t="shared" si="93"/>
        <v>1950149.71250327</v>
      </c>
      <c r="AB200" s="172">
        <f t="shared" si="93"/>
        <v>1944015.8652197409</v>
      </c>
      <c r="AC200" s="172">
        <f t="shared" si="93"/>
        <v>1937302.5581342457</v>
      </c>
      <c r="AD200" s="172">
        <f t="shared" si="93"/>
        <v>1930022.1299789578</v>
      </c>
      <c r="AE200" s="172">
        <f t="shared" si="93"/>
        <v>1922191.2407710894</v>
      </c>
      <c r="AF200" s="172">
        <f t="shared" si="93"/>
        <v>1913813.5719045487</v>
      </c>
      <c r="AG200" s="172">
        <f t="shared" si="93"/>
        <v>1904906.9018530706</v>
      </c>
      <c r="AH200" s="172">
        <f t="shared" si="93"/>
        <v>1895489.548738898</v>
      </c>
      <c r="AI200" s="172">
        <f t="shared" si="93"/>
        <v>1885568.2146076974</v>
      </c>
      <c r="AJ200" s="172">
        <f t="shared" si="93"/>
        <v>1875150.0079628546</v>
      </c>
      <c r="AK200" s="172">
        <f t="shared" si="93"/>
        <v>1864242.4354222878</v>
      </c>
      <c r="AL200" s="172">
        <f t="shared" ref="AL200:BB200" si="94">AL197*AL171</f>
        <v>1852853.3928406562</v>
      </c>
      <c r="AM200" s="172">
        <f t="shared" si="94"/>
        <v>1840991.1559114412</v>
      </c>
      <c r="AN200" s="172">
        <f t="shared" si="94"/>
        <v>1828664.3702643525</v>
      </c>
      <c r="AO200" s="172">
        <f t="shared" si="94"/>
        <v>1815882.0410744452</v>
      </c>
      <c r="AP200" s="172">
        <f t="shared" si="94"/>
        <v>1802653.5222002508</v>
      </c>
      <c r="AQ200" s="172">
        <f t="shared" si="94"/>
        <v>1788988.5048690995</v>
      </c>
      <c r="AR200" s="172">
        <f t="shared" si="94"/>
        <v>1774897.005928633</v>
      </c>
      <c r="AS200" s="172">
        <f t="shared" si="94"/>
        <v>1760389.3556843095</v>
      </c>
      <c r="AT200" s="172">
        <f t="shared" si="94"/>
        <v>1745476.1853434483</v>
      </c>
      <c r="AU200" s="172">
        <f t="shared" si="94"/>
        <v>1730168.4140870625</v>
      </c>
      <c r="AV200" s="172">
        <f t="shared" si="94"/>
        <v>1714477.2357913954</v>
      </c>
      <c r="AW200" s="172">
        <f t="shared" si="94"/>
        <v>1698414.1054216914</v>
      </c>
      <c r="AX200" s="172">
        <f t="shared" si="94"/>
        <v>1681990.7251212681</v>
      </c>
      <c r="AY200" s="172">
        <f t="shared" si="94"/>
        <v>1665219.0300195159</v>
      </c>
      <c r="AZ200" s="172">
        <f t="shared" si="94"/>
        <v>1648111.1737828597</v>
      </c>
      <c r="BA200" s="172">
        <f t="shared" si="94"/>
        <v>1630679.5139331718</v>
      </c>
      <c r="BB200" s="172">
        <f t="shared" si="94"/>
        <v>1612936.5969584505</v>
      </c>
    </row>
    <row r="201" spans="3:54" ht="15" hidden="1" customHeight="1">
      <c r="C201" s="170" t="s">
        <v>286</v>
      </c>
      <c r="F201" s="172">
        <f t="shared" ref="F201:AK201" si="95">F198*F171</f>
        <v>1081642.0750165507</v>
      </c>
      <c r="G201" s="172">
        <f t="shared" si="95"/>
        <v>1095867.6318146561</v>
      </c>
      <c r="H201" s="172">
        <f t="shared" si="95"/>
        <v>1109962.3567801635</v>
      </c>
      <c r="I201" s="172">
        <f t="shared" si="95"/>
        <v>1123923.6044164577</v>
      </c>
      <c r="J201" s="172">
        <f t="shared" si="95"/>
        <v>1137735.7422435409</v>
      </c>
      <c r="K201" s="172">
        <f t="shared" si="95"/>
        <v>1151393.5393931067</v>
      </c>
      <c r="L201" s="172">
        <f t="shared" si="95"/>
        <v>1164887.1955026942</v>
      </c>
      <c r="M201" s="172">
        <f t="shared" si="95"/>
        <v>1178214.7865747651</v>
      </c>
      <c r="N201" s="172">
        <f t="shared" si="95"/>
        <v>1191361.3415034756</v>
      </c>
      <c r="O201" s="172">
        <f t="shared" si="95"/>
        <v>1204319.8256728267</v>
      </c>
      <c r="P201" s="172">
        <f t="shared" si="95"/>
        <v>1217081.1602194344</v>
      </c>
      <c r="Q201" s="172">
        <f t="shared" si="95"/>
        <v>1229634.8232817622</v>
      </c>
      <c r="R201" s="172">
        <f t="shared" si="95"/>
        <v>1241975.6441164264</v>
      </c>
      <c r="S201" s="172">
        <f t="shared" si="95"/>
        <v>1247824.1309650412</v>
      </c>
      <c r="T201" s="172">
        <f t="shared" si="95"/>
        <v>1254185.682908766</v>
      </c>
      <c r="U201" s="172">
        <f t="shared" si="95"/>
        <v>1260201.6235328773</v>
      </c>
      <c r="V201" s="172">
        <f t="shared" si="95"/>
        <v>1265870.8386810953</v>
      </c>
      <c r="W201" s="172">
        <f t="shared" si="95"/>
        <v>1271188.884534125</v>
      </c>
      <c r="X201" s="172">
        <f t="shared" si="95"/>
        <v>1276153.6817346825</v>
      </c>
      <c r="Y201" s="172">
        <f t="shared" si="95"/>
        <v>1280766.9808837124</v>
      </c>
      <c r="Z201" s="172">
        <f t="shared" si="95"/>
        <v>1285028.3632819189</v>
      </c>
      <c r="AA201" s="172">
        <f t="shared" si="95"/>
        <v>1288934.8290654561</v>
      </c>
      <c r="AB201" s="172">
        <f t="shared" si="95"/>
        <v>1292488.3866839372</v>
      </c>
      <c r="AC201" s="172">
        <f t="shared" si="95"/>
        <v>1295686.2160603213</v>
      </c>
      <c r="AD201" s="172">
        <f t="shared" si="95"/>
        <v>1298530.1765495164</v>
      </c>
      <c r="AE201" s="172">
        <f t="shared" si="95"/>
        <v>1301025.1146186003</v>
      </c>
      <c r="AF201" s="172">
        <f t="shared" si="95"/>
        <v>1303167.1737389257</v>
      </c>
      <c r="AG201" s="172">
        <f t="shared" si="95"/>
        <v>1304962.0785410595</v>
      </c>
      <c r="AH201" s="172">
        <f t="shared" si="95"/>
        <v>1306416.0826257637</v>
      </c>
      <c r="AI201" s="172">
        <f t="shared" si="95"/>
        <v>1307527.5549464587</v>
      </c>
      <c r="AJ201" s="172">
        <f t="shared" si="95"/>
        <v>1308295.1250651439</v>
      </c>
      <c r="AK201" s="172">
        <f t="shared" si="95"/>
        <v>1308717.6854210205</v>
      </c>
      <c r="AL201" s="172">
        <f t="shared" ref="AL201:BB201" si="96">AL198*AL171</f>
        <v>1308794.3932727652</v>
      </c>
      <c r="AM201" s="172">
        <f t="shared" si="96"/>
        <v>1308524.6723102522</v>
      </c>
      <c r="AN201" s="172">
        <f t="shared" si="96"/>
        <v>1307908.2139320886</v>
      </c>
      <c r="AO201" s="172">
        <f t="shared" si="96"/>
        <v>1306944.9781858956</v>
      </c>
      <c r="AP201" s="172">
        <f t="shared" si="96"/>
        <v>1305635.1943688707</v>
      </c>
      <c r="AQ201" s="172">
        <f t="shared" si="96"/>
        <v>1303979.3612867291</v>
      </c>
      <c r="AR201" s="172">
        <f t="shared" si="96"/>
        <v>1301978.2471697493</v>
      </c>
      <c r="AS201" s="172">
        <f t="shared" si="96"/>
        <v>1299632.8892452216</v>
      </c>
      <c r="AT201" s="172">
        <f t="shared" si="96"/>
        <v>1296944.5929662203</v>
      </c>
      <c r="AU201" s="172">
        <f t="shared" si="96"/>
        <v>1293914.9308972305</v>
      </c>
      <c r="AV201" s="172">
        <f t="shared" si="96"/>
        <v>1290545.7412577348</v>
      </c>
      <c r="AW201" s="172">
        <f t="shared" si="96"/>
        <v>1286839.126125521</v>
      </c>
      <c r="AX201" s="172">
        <f t="shared" si="96"/>
        <v>1282797.449302027</v>
      </c>
      <c r="AY201" s="172">
        <f t="shared" si="96"/>
        <v>1278423.333842682</v>
      </c>
      <c r="AZ201" s="172">
        <f t="shared" si="96"/>
        <v>1273719.6592557514</v>
      </c>
      <c r="BA201" s="172">
        <f t="shared" si="96"/>
        <v>1268689.5583738326</v>
      </c>
      <c r="BB201" s="172">
        <f t="shared" si="96"/>
        <v>1263336.4139026864</v>
      </c>
    </row>
    <row r="202" spans="3:54" ht="15" hidden="1" customHeight="1">
      <c r="C202" s="99" t="s">
        <v>287</v>
      </c>
      <c r="F202" s="172">
        <f t="shared" ref="F202:AK202" si="97">F199*F171</f>
        <v>1565764.1327860551</v>
      </c>
      <c r="G202" s="172">
        <f t="shared" si="97"/>
        <v>1586356.7734736351</v>
      </c>
      <c r="H202" s="172">
        <f t="shared" si="97"/>
        <v>1606760.0245325752</v>
      </c>
      <c r="I202" s="172">
        <f t="shared" si="97"/>
        <v>1626970.0563931789</v>
      </c>
      <c r="J202" s="172">
        <f t="shared" si="97"/>
        <v>1646964.2397799646</v>
      </c>
      <c r="K202" s="172">
        <f t="shared" si="97"/>
        <v>1666735.0025892151</v>
      </c>
      <c r="L202" s="172">
        <f t="shared" si="97"/>
        <v>1686268.158005916</v>
      </c>
      <c r="M202" s="172">
        <f t="shared" si="97"/>
        <v>1705560.9208884705</v>
      </c>
      <c r="N202" s="172">
        <f t="shared" si="97"/>
        <v>1724591.6193538215</v>
      </c>
      <c r="O202" s="172">
        <f t="shared" si="97"/>
        <v>1743350.0702280032</v>
      </c>
      <c r="P202" s="172">
        <f t="shared" si="97"/>
        <v>1761823.1311241006</v>
      </c>
      <c r="Q202" s="172">
        <f t="shared" si="97"/>
        <v>1779995.5707990027</v>
      </c>
      <c r="R202" s="172">
        <f t="shared" si="97"/>
        <v>1797859.9041846655</v>
      </c>
      <c r="S202" s="172">
        <f t="shared" si="97"/>
        <v>1806326.0605502008</v>
      </c>
      <c r="T202" s="172">
        <f t="shared" si="97"/>
        <v>1823362.7088893419</v>
      </c>
      <c r="U202" s="172">
        <f t="shared" si="97"/>
        <v>1839963.3835740758</v>
      </c>
      <c r="V202" s="172">
        <f t="shared" si="97"/>
        <v>1856119.8565563189</v>
      </c>
      <c r="W202" s="172">
        <f t="shared" si="97"/>
        <v>1871818.9872072781</v>
      </c>
      <c r="X202" s="172">
        <f t="shared" si="97"/>
        <v>1887051.0389243308</v>
      </c>
      <c r="Y202" s="172">
        <f t="shared" si="97"/>
        <v>1901811.9288465602</v>
      </c>
      <c r="Z202" s="172">
        <f t="shared" si="97"/>
        <v>1916094.4010708544</v>
      </c>
      <c r="AA202" s="172">
        <f t="shared" si="97"/>
        <v>1929887.3427168706</v>
      </c>
      <c r="AB202" s="172">
        <f t="shared" si="97"/>
        <v>1943187.1146010999</v>
      </c>
      <c r="AC202" s="172">
        <f t="shared" si="97"/>
        <v>1955982.8560029566</v>
      </c>
      <c r="AD202" s="172">
        <f t="shared" si="97"/>
        <v>1968270.7476577682</v>
      </c>
      <c r="AE202" s="172">
        <f t="shared" si="97"/>
        <v>1980051.5802150138</v>
      </c>
      <c r="AF202" s="172">
        <f t="shared" si="97"/>
        <v>1991312.9825805216</v>
      </c>
      <c r="AG202" s="172">
        <f t="shared" si="97"/>
        <v>2002057.2059668393</v>
      </c>
      <c r="AH202" s="172">
        <f t="shared" si="97"/>
        <v>2012287.4743059187</v>
      </c>
      <c r="AI202" s="172">
        <f t="shared" si="97"/>
        <v>2021994.9888474841</v>
      </c>
      <c r="AJ202" s="172">
        <f t="shared" si="97"/>
        <v>2031171.3326148894</v>
      </c>
      <c r="AK202" s="172">
        <f t="shared" si="97"/>
        <v>2039808.4819648671</v>
      </c>
      <c r="AL202" s="172">
        <f t="shared" ref="AL202:BB202" si="98">AL199*AL171</f>
        <v>2047898.8176869415</v>
      </c>
      <c r="AM202" s="172">
        <f t="shared" si="98"/>
        <v>2055435.1356217929</v>
      </c>
      <c r="AN202" s="172">
        <f t="shared" si="98"/>
        <v>2062410.6567785896</v>
      </c>
      <c r="AO202" s="172">
        <f t="shared" si="98"/>
        <v>2068819.0369321429</v>
      </c>
      <c r="AP202" s="172">
        <f t="shared" si="98"/>
        <v>2074654.3756815668</v>
      </c>
      <c r="AQ202" s="172">
        <f t="shared" si="98"/>
        <v>2079911.2249530635</v>
      </c>
      <c r="AR202" s="172">
        <f t="shared" si="98"/>
        <v>2084584.5969303569</v>
      </c>
      <c r="AS202" s="172">
        <f t="shared" si="98"/>
        <v>2088669.9713973084</v>
      </c>
      <c r="AT202" s="172">
        <f t="shared" si="98"/>
        <v>2092163.3024782483</v>
      </c>
      <c r="AU202" s="172">
        <f t="shared" si="98"/>
        <v>2095061.0247626225</v>
      </c>
      <c r="AV202" s="172">
        <f t="shared" si="98"/>
        <v>2097360.058801637</v>
      </c>
      <c r="AW202" s="172">
        <f t="shared" si="98"/>
        <v>2099057.8159657093</v>
      </c>
      <c r="AX202" s="172">
        <f t="shared" si="98"/>
        <v>2100152.2026526588</v>
      </c>
      <c r="AY202" s="172">
        <f t="shared" si="98"/>
        <v>2100641.6238377774</v>
      </c>
      <c r="AZ202" s="172">
        <f t="shared" si="98"/>
        <v>2100524.9859580821</v>
      </c>
      <c r="BA202" s="172">
        <f t="shared" si="98"/>
        <v>2099801.6991242836</v>
      </c>
      <c r="BB202" s="172">
        <f t="shared" si="98"/>
        <v>2098471.67865525</v>
      </c>
    </row>
    <row r="203" spans="3:54" ht="15" hidden="1" customHeight="1">
      <c r="C203" s="170" t="s">
        <v>288</v>
      </c>
      <c r="F203" s="172">
        <f>[4]Costos_Agricultura!$K$344</f>
        <v>11664.24</v>
      </c>
      <c r="G203" s="172">
        <f t="shared" ref="G203:H205" si="99">G200-F200</f>
        <v>22542.918635707116</v>
      </c>
      <c r="H203" s="172">
        <f t="shared" si="99"/>
        <v>22335.59238485666</v>
      </c>
      <c r="I203" s="172">
        <f t="shared" ref="I203:S203" si="100">I200-H200</f>
        <v>22124.073875256814</v>
      </c>
      <c r="J203" s="172">
        <f t="shared" si="100"/>
        <v>21887.782927595545</v>
      </c>
      <c r="K203" s="172">
        <f t="shared" si="100"/>
        <v>21643.202741045738</v>
      </c>
      <c r="L203" s="172">
        <f t="shared" si="100"/>
        <v>21383.092141402652</v>
      </c>
      <c r="M203" s="172">
        <f t="shared" si="100"/>
        <v>21119.932626306079</v>
      </c>
      <c r="N203" s="172">
        <f t="shared" si="100"/>
        <v>20833.048737835372</v>
      </c>
      <c r="O203" s="172">
        <f t="shared" si="100"/>
        <v>20535.017252238002</v>
      </c>
      <c r="P203" s="172">
        <f t="shared" si="100"/>
        <v>20222.598696842091</v>
      </c>
      <c r="Q203" s="172">
        <f t="shared" si="100"/>
        <v>19893.506385059794</v>
      </c>
      <c r="R203" s="172">
        <f t="shared" si="100"/>
        <v>19556.220112995943</v>
      </c>
      <c r="S203" s="172">
        <f t="shared" si="100"/>
        <v>9267.965046393685</v>
      </c>
      <c r="T203" s="172">
        <v>0</v>
      </c>
      <c r="U203" s="172">
        <v>0</v>
      </c>
      <c r="V203" s="172">
        <v>0</v>
      </c>
      <c r="W203" s="172">
        <v>0</v>
      </c>
      <c r="X203" s="172">
        <v>0</v>
      </c>
      <c r="Y203" s="172">
        <v>0</v>
      </c>
      <c r="Z203" s="172">
        <v>0</v>
      </c>
      <c r="AA203" s="172">
        <v>0</v>
      </c>
      <c r="AB203" s="172">
        <v>0</v>
      </c>
      <c r="AC203" s="172">
        <v>0</v>
      </c>
      <c r="AD203" s="172">
        <v>0</v>
      </c>
      <c r="AE203" s="172">
        <v>0</v>
      </c>
      <c r="AF203" s="172">
        <v>0</v>
      </c>
      <c r="AG203" s="172">
        <v>0</v>
      </c>
      <c r="AH203" s="172">
        <v>0</v>
      </c>
      <c r="AI203" s="172">
        <v>0</v>
      </c>
      <c r="AJ203" s="172">
        <v>0</v>
      </c>
      <c r="AK203" s="172">
        <v>0</v>
      </c>
      <c r="AL203" s="172">
        <v>0</v>
      </c>
      <c r="AM203" s="172">
        <v>0</v>
      </c>
      <c r="AN203" s="172">
        <v>0</v>
      </c>
      <c r="AO203" s="172">
        <v>0</v>
      </c>
      <c r="AP203" s="172">
        <v>0</v>
      </c>
      <c r="AQ203" s="172">
        <v>0</v>
      </c>
      <c r="AR203" s="172">
        <v>0</v>
      </c>
      <c r="AS203" s="172">
        <v>0</v>
      </c>
      <c r="AT203" s="172">
        <v>0</v>
      </c>
      <c r="AU203" s="172">
        <v>0</v>
      </c>
      <c r="AV203" s="172">
        <v>0</v>
      </c>
      <c r="AW203" s="172">
        <v>0</v>
      </c>
      <c r="AX203" s="172">
        <v>0</v>
      </c>
      <c r="AY203" s="172">
        <v>0</v>
      </c>
      <c r="AZ203" s="172">
        <v>0</v>
      </c>
      <c r="BA203" s="172">
        <v>0</v>
      </c>
      <c r="BB203" s="172">
        <v>0</v>
      </c>
    </row>
    <row r="204" spans="3:54" ht="15" hidden="1" customHeight="1">
      <c r="C204" s="99" t="s">
        <v>289</v>
      </c>
      <c r="F204" s="172">
        <f>[4]Costos_Agricultura!$K$345</f>
        <v>7360.64</v>
      </c>
      <c r="G204" s="172">
        <f t="shared" si="99"/>
        <v>14225.556798105361</v>
      </c>
      <c r="H204" s="172">
        <f t="shared" si="99"/>
        <v>14094.724965507397</v>
      </c>
      <c r="I204" s="172">
        <f t="shared" ref="I204:Z204" si="101">I201-H201</f>
        <v>13961.247636294225</v>
      </c>
      <c r="J204" s="172">
        <f t="shared" si="101"/>
        <v>13812.137827083236</v>
      </c>
      <c r="K204" s="172">
        <f t="shared" si="101"/>
        <v>13657.797149565769</v>
      </c>
      <c r="L204" s="172">
        <f t="shared" si="101"/>
        <v>13493.656109587522</v>
      </c>
      <c r="M204" s="172">
        <f t="shared" si="101"/>
        <v>13327.591072070878</v>
      </c>
      <c r="N204" s="172">
        <f t="shared" si="101"/>
        <v>13146.554928710451</v>
      </c>
      <c r="O204" s="172">
        <f t="shared" si="101"/>
        <v>12958.48416935117</v>
      </c>
      <c r="P204" s="172">
        <f t="shared" si="101"/>
        <v>12761.334546607686</v>
      </c>
      <c r="Q204" s="172">
        <f t="shared" si="101"/>
        <v>12553.663062327774</v>
      </c>
      <c r="R204" s="172">
        <f t="shared" si="101"/>
        <v>12340.820834664162</v>
      </c>
      <c r="S204" s="172">
        <f t="shared" si="101"/>
        <v>5848.4868486148771</v>
      </c>
      <c r="T204" s="172">
        <f t="shared" si="101"/>
        <v>6361.5519437247422</v>
      </c>
      <c r="U204" s="172">
        <f t="shared" si="101"/>
        <v>6015.940624111332</v>
      </c>
      <c r="V204" s="172">
        <f t="shared" si="101"/>
        <v>5669.2151482179761</v>
      </c>
      <c r="W204" s="172">
        <f t="shared" si="101"/>
        <v>5318.0458530297037</v>
      </c>
      <c r="X204" s="172">
        <f t="shared" si="101"/>
        <v>4964.797200557543</v>
      </c>
      <c r="Y204" s="172">
        <f t="shared" si="101"/>
        <v>4613.2991490298882</v>
      </c>
      <c r="Z204" s="172">
        <f t="shared" si="101"/>
        <v>4261.3823982065078</v>
      </c>
      <c r="AA204" s="172">
        <f>AA201-Z201</f>
        <v>3906.4657835371327</v>
      </c>
      <c r="AB204" s="172">
        <f>AB201-AA201</f>
        <v>3553.5576184811071</v>
      </c>
      <c r="AC204" s="172">
        <f t="shared" ref="AC204:AL204" si="102">AC201-AB201</f>
        <v>3197.8293763841502</v>
      </c>
      <c r="AD204" s="172">
        <f t="shared" si="102"/>
        <v>2843.960489195073</v>
      </c>
      <c r="AE204" s="172">
        <f t="shared" si="102"/>
        <v>2494.9380690839607</v>
      </c>
      <c r="AF204" s="172">
        <f t="shared" si="102"/>
        <v>2142.0591203253716</v>
      </c>
      <c r="AG204" s="172">
        <f t="shared" si="102"/>
        <v>1794.9048021337949</v>
      </c>
      <c r="AH204" s="172">
        <f t="shared" si="102"/>
        <v>1454.004084704211</v>
      </c>
      <c r="AI204" s="172">
        <f t="shared" si="102"/>
        <v>1111.472320694942</v>
      </c>
      <c r="AJ204" s="172">
        <f t="shared" si="102"/>
        <v>767.57011868525296</v>
      </c>
      <c r="AK204" s="172">
        <f t="shared" si="102"/>
        <v>422.56035587657243</v>
      </c>
      <c r="AL204" s="172">
        <f t="shared" si="102"/>
        <v>76.707851744722575</v>
      </c>
      <c r="AM204" s="172">
        <v>0</v>
      </c>
      <c r="AN204" s="172">
        <v>0</v>
      </c>
      <c r="AO204" s="172">
        <v>0</v>
      </c>
      <c r="AP204" s="172">
        <v>0</v>
      </c>
      <c r="AQ204" s="172">
        <v>0</v>
      </c>
      <c r="AR204" s="172">
        <v>0</v>
      </c>
      <c r="AS204" s="172">
        <v>0</v>
      </c>
      <c r="AT204" s="172">
        <v>0</v>
      </c>
      <c r="AU204" s="172">
        <v>0</v>
      </c>
      <c r="AV204" s="172">
        <v>0</v>
      </c>
      <c r="AW204" s="172">
        <v>0</v>
      </c>
      <c r="AX204" s="172">
        <v>0</v>
      </c>
      <c r="AY204" s="172">
        <v>0</v>
      </c>
      <c r="AZ204" s="172">
        <v>0</v>
      </c>
      <c r="BA204" s="172">
        <v>0</v>
      </c>
      <c r="BB204" s="172">
        <v>0</v>
      </c>
    </row>
    <row r="205" spans="3:54" ht="15" hidden="1" customHeight="1">
      <c r="C205" s="99" t="s">
        <v>290</v>
      </c>
      <c r="F205" s="99">
        <f>[4]Costos_Agricultura!$K$346</f>
        <v>10655.119999999999</v>
      </c>
      <c r="G205" s="172">
        <f t="shared" si="99"/>
        <v>20592.640687579988</v>
      </c>
      <c r="H205" s="172">
        <f t="shared" si="99"/>
        <v>20403.251058940077</v>
      </c>
      <c r="I205" s="172">
        <f t="shared" ref="I205:Z205" si="103">I202-H202</f>
        <v>20210.031860603718</v>
      </c>
      <c r="J205" s="172">
        <f t="shared" si="103"/>
        <v>19994.183386785677</v>
      </c>
      <c r="K205" s="172">
        <f t="shared" si="103"/>
        <v>19770.762809250504</v>
      </c>
      <c r="L205" s="172">
        <f t="shared" si="103"/>
        <v>19533.155416700989</v>
      </c>
      <c r="M205" s="172">
        <f t="shared" si="103"/>
        <v>19292.762882554438</v>
      </c>
      <c r="N205" s="172">
        <f t="shared" si="103"/>
        <v>19030.698465351015</v>
      </c>
      <c r="O205" s="172">
        <f t="shared" si="103"/>
        <v>18758.450874181697</v>
      </c>
      <c r="P205" s="172">
        <f t="shared" si="103"/>
        <v>18473.06089609745</v>
      </c>
      <c r="Q205" s="172">
        <f t="shared" si="103"/>
        <v>18172.439674902009</v>
      </c>
      <c r="R205" s="172">
        <f t="shared" si="103"/>
        <v>17864.333385662874</v>
      </c>
      <c r="S205" s="172">
        <f t="shared" si="103"/>
        <v>8466.156365535222</v>
      </c>
      <c r="T205" s="172">
        <f t="shared" si="103"/>
        <v>17036.64833914116</v>
      </c>
      <c r="U205" s="172">
        <f t="shared" si="103"/>
        <v>16600.674684733851</v>
      </c>
      <c r="V205" s="172">
        <f t="shared" si="103"/>
        <v>16156.472982243169</v>
      </c>
      <c r="W205" s="172">
        <f t="shared" si="103"/>
        <v>15699.13065095921</v>
      </c>
      <c r="X205" s="172">
        <f t="shared" si="103"/>
        <v>15232.051717052702</v>
      </c>
      <c r="Y205" s="172">
        <f t="shared" si="103"/>
        <v>14760.88992222934</v>
      </c>
      <c r="Z205" s="172">
        <f t="shared" si="103"/>
        <v>14282.472224294208</v>
      </c>
      <c r="AA205" s="172">
        <f>AA202-Z202</f>
        <v>13792.941646016203</v>
      </c>
      <c r="AB205" s="172">
        <f>AB202-AA202</f>
        <v>13299.771884229267</v>
      </c>
      <c r="AC205" s="172">
        <f t="shared" ref="AC205:AR205" si="104">AC202-AB202</f>
        <v>12795.741401856765</v>
      </c>
      <c r="AD205" s="172">
        <f t="shared" si="104"/>
        <v>12287.891654811567</v>
      </c>
      <c r="AE205" s="172">
        <f t="shared" si="104"/>
        <v>11780.832557245623</v>
      </c>
      <c r="AF205" s="172">
        <f t="shared" si="104"/>
        <v>11261.402365507791</v>
      </c>
      <c r="AG205" s="172">
        <f t="shared" si="104"/>
        <v>10744.223386317724</v>
      </c>
      <c r="AH205" s="172">
        <f t="shared" si="104"/>
        <v>10230.268339079339</v>
      </c>
      <c r="AI205" s="172">
        <f t="shared" si="104"/>
        <v>9707.5145415654406</v>
      </c>
      <c r="AJ205" s="172">
        <f t="shared" si="104"/>
        <v>9176.3437674052548</v>
      </c>
      <c r="AK205" s="172">
        <f t="shared" si="104"/>
        <v>8637.149349977728</v>
      </c>
      <c r="AL205" s="172">
        <f t="shared" si="104"/>
        <v>8090.3357220743783</v>
      </c>
      <c r="AM205" s="172">
        <f t="shared" si="104"/>
        <v>7536.317934851395</v>
      </c>
      <c r="AN205" s="172">
        <f t="shared" si="104"/>
        <v>6975.5211567967199</v>
      </c>
      <c r="AO205" s="172">
        <f t="shared" si="104"/>
        <v>6408.3801535533275</v>
      </c>
      <c r="AP205" s="172">
        <f t="shared" si="104"/>
        <v>5835.3387494238559</v>
      </c>
      <c r="AQ205" s="172">
        <f t="shared" si="104"/>
        <v>5256.8492714967579</v>
      </c>
      <c r="AR205" s="172">
        <f t="shared" si="104"/>
        <v>4673.3719772933982</v>
      </c>
      <c r="AS205" s="172">
        <f>AS202-AR202</f>
        <v>4085.3744669514708</v>
      </c>
      <c r="AT205" s="172">
        <f>AT202-AS202</f>
        <v>3493.3310809398536</v>
      </c>
      <c r="AU205" s="172">
        <f t="shared" ref="AU205:AY205" si="105">AU202-AT202</f>
        <v>2897.7222843742929</v>
      </c>
      <c r="AV205" s="172">
        <f t="shared" si="105"/>
        <v>2299.0340390144847</v>
      </c>
      <c r="AW205" s="172">
        <f t="shared" si="105"/>
        <v>1697.7571640722454</v>
      </c>
      <c r="AX205" s="172">
        <f t="shared" si="105"/>
        <v>1094.386686949525</v>
      </c>
      <c r="AY205" s="172">
        <f t="shared" si="105"/>
        <v>489.4211851186119</v>
      </c>
      <c r="AZ205" s="172">
        <v>0</v>
      </c>
      <c r="BA205" s="172">
        <v>0</v>
      </c>
      <c r="BB205" s="172">
        <v>0</v>
      </c>
    </row>
    <row r="206" spans="3:54" ht="15" hidden="1" customHeight="1">
      <c r="C206" s="173" t="s">
        <v>291</v>
      </c>
    </row>
    <row r="207" spans="3:54" ht="15" hidden="1" customHeight="1">
      <c r="C207" s="170" t="s">
        <v>292</v>
      </c>
      <c r="F207" s="99">
        <f>F203*F194</f>
        <v>29539687.799999993</v>
      </c>
      <c r="G207" s="99">
        <f t="shared" ref="G207:BB209" si="106">G203*G194</f>
        <v>57832110.683712319</v>
      </c>
      <c r="H207" s="99">
        <f t="shared" si="106"/>
        <v>58045134.261254132</v>
      </c>
      <c r="I207" s="99">
        <f t="shared" si="106"/>
        <v>58242886.464816391</v>
      </c>
      <c r="J207" s="99">
        <f t="shared" si="106"/>
        <v>58369907.948598549</v>
      </c>
      <c r="K207" s="99">
        <f t="shared" si="106"/>
        <v>58467995.991793171</v>
      </c>
      <c r="L207" s="99">
        <f t="shared" si="106"/>
        <v>58516269.789721765</v>
      </c>
      <c r="M207" s="99">
        <f t="shared" si="106"/>
        <v>58547465.586568497</v>
      </c>
      <c r="N207" s="99">
        <f t="shared" si="106"/>
        <v>58502960.902218007</v>
      </c>
      <c r="O207" s="99">
        <f t="shared" si="106"/>
        <v>58415693.151646845</v>
      </c>
      <c r="P207" s="99">
        <f t="shared" si="106"/>
        <v>58274810.683971979</v>
      </c>
      <c r="Q207" s="99">
        <f t="shared" si="106"/>
        <v>58071720.166840822</v>
      </c>
      <c r="R207" s="99">
        <f t="shared" si="106"/>
        <v>57829270.672566064</v>
      </c>
      <c r="S207" s="99">
        <f t="shared" si="106"/>
        <v>27762375.944074005</v>
      </c>
      <c r="T207" s="99">
        <f t="shared" si="106"/>
        <v>0</v>
      </c>
      <c r="U207" s="99">
        <f t="shared" si="106"/>
        <v>0</v>
      </c>
      <c r="V207" s="99">
        <f t="shared" si="106"/>
        <v>0</v>
      </c>
      <c r="W207" s="99">
        <f t="shared" si="106"/>
        <v>0</v>
      </c>
      <c r="X207" s="99">
        <f t="shared" si="106"/>
        <v>0</v>
      </c>
      <c r="Y207" s="99">
        <f t="shared" si="106"/>
        <v>0</v>
      </c>
      <c r="Z207" s="99">
        <f t="shared" si="106"/>
        <v>0</v>
      </c>
      <c r="AA207" s="99">
        <f t="shared" si="106"/>
        <v>0</v>
      </c>
      <c r="AB207" s="99">
        <f t="shared" si="106"/>
        <v>0</v>
      </c>
      <c r="AC207" s="99">
        <f t="shared" si="106"/>
        <v>0</v>
      </c>
      <c r="AD207" s="99">
        <f t="shared" si="106"/>
        <v>0</v>
      </c>
      <c r="AE207" s="99">
        <f t="shared" si="106"/>
        <v>0</v>
      </c>
      <c r="AF207" s="99">
        <f t="shared" si="106"/>
        <v>0</v>
      </c>
      <c r="AG207" s="99">
        <f t="shared" si="106"/>
        <v>0</v>
      </c>
      <c r="AH207" s="99">
        <f t="shared" si="106"/>
        <v>0</v>
      </c>
      <c r="AI207" s="99">
        <f t="shared" si="106"/>
        <v>0</v>
      </c>
      <c r="AJ207" s="99">
        <f t="shared" si="106"/>
        <v>0</v>
      </c>
      <c r="AK207" s="99">
        <f t="shared" si="106"/>
        <v>0</v>
      </c>
      <c r="AL207" s="99">
        <f t="shared" si="106"/>
        <v>0</v>
      </c>
      <c r="AM207" s="99">
        <f t="shared" si="106"/>
        <v>0</v>
      </c>
      <c r="AN207" s="99">
        <f t="shared" si="106"/>
        <v>0</v>
      </c>
      <c r="AO207" s="99">
        <f t="shared" si="106"/>
        <v>0</v>
      </c>
      <c r="AP207" s="99">
        <f t="shared" si="106"/>
        <v>0</v>
      </c>
      <c r="AQ207" s="99">
        <f t="shared" si="106"/>
        <v>0</v>
      </c>
      <c r="AR207" s="99">
        <f t="shared" si="106"/>
        <v>0</v>
      </c>
      <c r="AS207" s="99">
        <f t="shared" si="106"/>
        <v>0</v>
      </c>
      <c r="AT207" s="99">
        <f t="shared" si="106"/>
        <v>0</v>
      </c>
      <c r="AU207" s="99">
        <f t="shared" si="106"/>
        <v>0</v>
      </c>
      <c r="AV207" s="99">
        <f t="shared" si="106"/>
        <v>0</v>
      </c>
      <c r="AW207" s="99">
        <f t="shared" si="106"/>
        <v>0</v>
      </c>
      <c r="AX207" s="99">
        <f t="shared" si="106"/>
        <v>0</v>
      </c>
      <c r="AY207" s="99">
        <f t="shared" si="106"/>
        <v>0</v>
      </c>
      <c r="AZ207" s="99">
        <f t="shared" si="106"/>
        <v>0</v>
      </c>
      <c r="BA207" s="99">
        <f t="shared" si="106"/>
        <v>0</v>
      </c>
      <c r="BB207" s="99">
        <f t="shared" si="106"/>
        <v>0</v>
      </c>
    </row>
    <row r="208" spans="3:54" ht="15" hidden="1" customHeight="1">
      <c r="C208" s="99" t="s">
        <v>293</v>
      </c>
      <c r="F208" s="99">
        <f t="shared" ref="F208:U209" si="107">F204*F195</f>
        <v>7360640</v>
      </c>
      <c r="G208" s="99">
        <f t="shared" si="107"/>
        <v>14225556.798105361</v>
      </c>
      <c r="H208" s="99">
        <f t="shared" si="107"/>
        <v>14094724.965507397</v>
      </c>
      <c r="I208" s="99">
        <f t="shared" si="107"/>
        <v>13961247.636294225</v>
      </c>
      <c r="J208" s="99">
        <f t="shared" si="107"/>
        <v>13812137.827083236</v>
      </c>
      <c r="K208" s="99">
        <f t="shared" si="107"/>
        <v>13657797.149565769</v>
      </c>
      <c r="L208" s="99">
        <f t="shared" si="107"/>
        <v>13493656.109587522</v>
      </c>
      <c r="M208" s="99">
        <f t="shared" si="107"/>
        <v>13327591.072070878</v>
      </c>
      <c r="N208" s="99">
        <f t="shared" si="107"/>
        <v>13146554.928710451</v>
      </c>
      <c r="O208" s="99">
        <f t="shared" si="107"/>
        <v>12958484.16935117</v>
      </c>
      <c r="P208" s="99">
        <f t="shared" si="107"/>
        <v>12761334.546607686</v>
      </c>
      <c r="Q208" s="99">
        <f t="shared" si="107"/>
        <v>12553663.062327774</v>
      </c>
      <c r="R208" s="99">
        <f t="shared" si="107"/>
        <v>12340820.834664162</v>
      </c>
      <c r="S208" s="99">
        <f t="shared" si="107"/>
        <v>5848486.8486148771</v>
      </c>
      <c r="T208" s="99">
        <f t="shared" si="107"/>
        <v>6361551.9437247422</v>
      </c>
      <c r="U208" s="99">
        <f t="shared" si="107"/>
        <v>6015940.624111332</v>
      </c>
      <c r="V208" s="99">
        <f t="shared" si="106"/>
        <v>5669215.1482179761</v>
      </c>
      <c r="W208" s="99">
        <f t="shared" si="106"/>
        <v>5318045.8530297037</v>
      </c>
      <c r="X208" s="99">
        <f t="shared" si="106"/>
        <v>4964797.200557543</v>
      </c>
      <c r="Y208" s="99">
        <f t="shared" si="106"/>
        <v>4613299.1490298882</v>
      </c>
      <c r="Z208" s="99">
        <f t="shared" si="106"/>
        <v>4261382.3982065078</v>
      </c>
      <c r="AA208" s="99">
        <f t="shared" si="106"/>
        <v>3906465.7835371327</v>
      </c>
      <c r="AB208" s="99">
        <f t="shared" si="106"/>
        <v>3553557.6184811071</v>
      </c>
      <c r="AC208" s="99">
        <f t="shared" si="106"/>
        <v>3197829.3763841502</v>
      </c>
      <c r="AD208" s="99">
        <f t="shared" si="106"/>
        <v>2843960.489195073</v>
      </c>
      <c r="AE208" s="99">
        <f t="shared" si="106"/>
        <v>2494938.0690839607</v>
      </c>
      <c r="AF208" s="99">
        <f t="shared" si="106"/>
        <v>2142059.1203253716</v>
      </c>
      <c r="AG208" s="99">
        <f t="shared" si="106"/>
        <v>1794904.8021337949</v>
      </c>
      <c r="AH208" s="99">
        <f t="shared" si="106"/>
        <v>1454004.084704211</v>
      </c>
      <c r="AI208" s="99">
        <f t="shared" si="106"/>
        <v>1111472.320694942</v>
      </c>
      <c r="AJ208" s="99">
        <f t="shared" si="106"/>
        <v>767570.11868525296</v>
      </c>
      <c r="AK208" s="99">
        <f t="shared" si="106"/>
        <v>422560.35587657243</v>
      </c>
      <c r="AL208" s="99">
        <f t="shared" si="106"/>
        <v>76707.851744722575</v>
      </c>
      <c r="AM208" s="99">
        <f t="shared" si="106"/>
        <v>0</v>
      </c>
      <c r="AN208" s="99">
        <f t="shared" si="106"/>
        <v>0</v>
      </c>
      <c r="AO208" s="99">
        <f t="shared" si="106"/>
        <v>0</v>
      </c>
      <c r="AP208" s="99">
        <f t="shared" si="106"/>
        <v>0</v>
      </c>
      <c r="AQ208" s="99">
        <f t="shared" si="106"/>
        <v>0</v>
      </c>
      <c r="AR208" s="99">
        <f t="shared" si="106"/>
        <v>0</v>
      </c>
      <c r="AS208" s="99">
        <f t="shared" si="106"/>
        <v>0</v>
      </c>
      <c r="AT208" s="99">
        <f t="shared" si="106"/>
        <v>0</v>
      </c>
      <c r="AU208" s="99">
        <f t="shared" si="106"/>
        <v>0</v>
      </c>
      <c r="AV208" s="99">
        <f t="shared" si="106"/>
        <v>0</v>
      </c>
      <c r="AW208" s="99">
        <f t="shared" si="106"/>
        <v>0</v>
      </c>
      <c r="AX208" s="99">
        <f t="shared" si="106"/>
        <v>0</v>
      </c>
      <c r="AY208" s="99">
        <f t="shared" si="106"/>
        <v>0</v>
      </c>
      <c r="AZ208" s="99">
        <f t="shared" si="106"/>
        <v>0</v>
      </c>
      <c r="BA208" s="99">
        <f t="shared" si="106"/>
        <v>0</v>
      </c>
      <c r="BB208" s="99">
        <f t="shared" si="106"/>
        <v>0</v>
      </c>
    </row>
    <row r="209" spans="1:115" ht="15" hidden="1" customHeight="1">
      <c r="C209" s="99" t="s">
        <v>294</v>
      </c>
      <c r="F209" s="99">
        <f t="shared" si="107"/>
        <v>21587273.119999997</v>
      </c>
      <c r="G209" s="99">
        <f t="shared" si="106"/>
        <v>42263059.003466532</v>
      </c>
      <c r="H209" s="99">
        <f t="shared" si="106"/>
        <v>42418734.248936392</v>
      </c>
      <c r="I209" s="99">
        <f t="shared" si="106"/>
        <v>42563249.345280938</v>
      </c>
      <c r="J209" s="99">
        <f t="shared" si="106"/>
        <v>42656075.223504946</v>
      </c>
      <c r="K209" s="99">
        <f t="shared" si="106"/>
        <v>42727756.867285147</v>
      </c>
      <c r="L209" s="99">
        <f t="shared" si="106"/>
        <v>42763034.818340853</v>
      </c>
      <c r="M209" s="99">
        <f t="shared" si="106"/>
        <v>42785832.357410952</v>
      </c>
      <c r="N209" s="99">
        <f t="shared" si="106"/>
        <v>42753308.832359105</v>
      </c>
      <c r="O209" s="99">
        <f t="shared" si="106"/>
        <v>42689534.537284717</v>
      </c>
      <c r="P209" s="99">
        <f t="shared" si="106"/>
        <v>42586579.207218125</v>
      </c>
      <c r="Q209" s="99">
        <f t="shared" si="106"/>
        <v>42438162.931085855</v>
      </c>
      <c r="R209" s="99">
        <f t="shared" si="106"/>
        <v>42260983.55511678</v>
      </c>
      <c r="S209" s="99">
        <f t="shared" si="106"/>
        <v>20288433.514346253</v>
      </c>
      <c r="T209" s="99">
        <f t="shared" si="106"/>
        <v>41357648.242136493</v>
      </c>
      <c r="U209" s="99">
        <f t="shared" si="106"/>
        <v>40823182.681420356</v>
      </c>
      <c r="V209" s="99">
        <f t="shared" si="106"/>
        <v>40247334.711070932</v>
      </c>
      <c r="W209" s="99">
        <f t="shared" si="106"/>
        <v>39616455.450593501</v>
      </c>
      <c r="X209" s="99">
        <f t="shared" si="106"/>
        <v>38937481.98789034</v>
      </c>
      <c r="Y209" s="99">
        <f t="shared" si="106"/>
        <v>38223587.39311251</v>
      </c>
      <c r="Z209" s="99">
        <f t="shared" si="106"/>
        <v>37465517.553280652</v>
      </c>
      <c r="AA209" s="99">
        <f t="shared" si="106"/>
        <v>36651748.044384293</v>
      </c>
      <c r="AB209" s="99">
        <f t="shared" si="106"/>
        <v>35800692.801242374</v>
      </c>
      <c r="AC209" s="99">
        <f t="shared" si="106"/>
        <v>34891700.731685199</v>
      </c>
      <c r="AD209" s="99">
        <f t="shared" si="106"/>
        <v>33942474.710937321</v>
      </c>
      <c r="AE209" s="99">
        <f t="shared" si="106"/>
        <v>32964884.49541375</v>
      </c>
      <c r="AF209" s="99">
        <f t="shared" si="106"/>
        <v>31921074.098546185</v>
      </c>
      <c r="AG209" s="99">
        <f t="shared" si="106"/>
        <v>30851017.709046464</v>
      </c>
      <c r="AH209" s="99">
        <f t="shared" si="106"/>
        <v>29757122.750299778</v>
      </c>
      <c r="AI209" s="99">
        <f t="shared" si="106"/>
        <v>28603646.770383246</v>
      </c>
      <c r="AJ209" s="99">
        <f t="shared" si="106"/>
        <v>27390028.031681355</v>
      </c>
      <c r="AK209" s="99">
        <f t="shared" si="106"/>
        <v>26115760.459789127</v>
      </c>
      <c r="AL209" s="99">
        <f t="shared" si="106"/>
        <v>24780395.659635324</v>
      </c>
      <c r="AM209" s="99">
        <f t="shared" si="106"/>
        <v>23383544.881752882</v>
      </c>
      <c r="AN209" s="99">
        <f t="shared" si="106"/>
        <v>21924880.93370194</v>
      </c>
      <c r="AO209" s="99">
        <f t="shared" si="106"/>
        <v>20404140.031867471</v>
      </c>
      <c r="AP209" s="99">
        <f t="shared" si="106"/>
        <v>18821123.588688057</v>
      </c>
      <c r="AQ209" s="99">
        <f t="shared" si="106"/>
        <v>17175699.93063011</v>
      </c>
      <c r="AR209" s="99">
        <f t="shared" si="106"/>
        <v>15467805.942009833</v>
      </c>
      <c r="AS209" s="99">
        <f t="shared" si="106"/>
        <v>13697448.630065816</v>
      </c>
      <c r="AT209" s="99">
        <f t="shared" si="106"/>
        <v>11864706.606572749</v>
      </c>
      <c r="AU209" s="99">
        <f t="shared" si="106"/>
        <v>9969731.4814968053</v>
      </c>
      <c r="AV209" s="99">
        <f t="shared" si="106"/>
        <v>8012749.1642196616</v>
      </c>
      <c r="AW209" s="99">
        <f t="shared" si="106"/>
        <v>5994061.0680310521</v>
      </c>
      <c r="AX209" s="99">
        <f t="shared" si="106"/>
        <v>3914045.2135767671</v>
      </c>
      <c r="AY209" s="99">
        <f t="shared" si="106"/>
        <v>1773157.2273206455</v>
      </c>
      <c r="AZ209" s="99">
        <f t="shared" si="106"/>
        <v>0</v>
      </c>
      <c r="BA209" s="99">
        <f t="shared" si="106"/>
        <v>0</v>
      </c>
      <c r="BB209" s="99">
        <f t="shared" si="106"/>
        <v>0</v>
      </c>
    </row>
    <row r="210" spans="1:115" ht="15" hidden="1" customHeight="1">
      <c r="C210" s="170"/>
    </row>
    <row r="211" spans="1:115" ht="15" hidden="1" customHeight="1">
      <c r="C211" s="171" t="s">
        <v>295</v>
      </c>
    </row>
    <row r="212" spans="1:115" ht="15" hidden="1" customHeight="1">
      <c r="C212" s="170" t="s">
        <v>279</v>
      </c>
      <c r="F212" s="99">
        <f>22.75*0.987</f>
        <v>22.454249999999998</v>
      </c>
      <c r="G212" s="99">
        <f>F212*0.987</f>
        <v>22.162344749999999</v>
      </c>
      <c r="H212" s="99">
        <f t="shared" ref="H212:BB212" si="108">G212*0.987</f>
        <v>21.87423426825</v>
      </c>
      <c r="I212" s="99">
        <f t="shared" si="108"/>
        <v>21.589869222762751</v>
      </c>
      <c r="J212" s="99">
        <f t="shared" si="108"/>
        <v>21.309200922866836</v>
      </c>
      <c r="K212" s="99">
        <f t="shared" si="108"/>
        <v>21.032181310869568</v>
      </c>
      <c r="L212" s="99">
        <f t="shared" si="108"/>
        <v>20.758762953828263</v>
      </c>
      <c r="M212" s="99">
        <f t="shared" si="108"/>
        <v>20.488899035428496</v>
      </c>
      <c r="N212" s="99">
        <f t="shared" si="108"/>
        <v>20.222543347967925</v>
      </c>
      <c r="O212" s="99">
        <f t="shared" si="108"/>
        <v>19.95965028444434</v>
      </c>
      <c r="P212" s="99">
        <f t="shared" si="108"/>
        <v>19.700174830746562</v>
      </c>
      <c r="Q212" s="99">
        <f t="shared" si="108"/>
        <v>19.444072557946857</v>
      </c>
      <c r="R212" s="99">
        <f t="shared" si="108"/>
        <v>19.191299614693548</v>
      </c>
      <c r="S212" s="99">
        <f t="shared" si="108"/>
        <v>18.941812719702533</v>
      </c>
      <c r="T212" s="99">
        <f t="shared" si="108"/>
        <v>18.695569154346401</v>
      </c>
      <c r="U212" s="99">
        <f t="shared" si="108"/>
        <v>18.452526755339896</v>
      </c>
      <c r="V212" s="99">
        <f t="shared" si="108"/>
        <v>18.212643907520476</v>
      </c>
      <c r="W212" s="99">
        <f t="shared" si="108"/>
        <v>17.975879536722712</v>
      </c>
      <c r="X212" s="99">
        <f t="shared" si="108"/>
        <v>17.742193102745315</v>
      </c>
      <c r="Y212" s="99">
        <f t="shared" si="108"/>
        <v>17.511544592409624</v>
      </c>
      <c r="Z212" s="99">
        <f t="shared" si="108"/>
        <v>17.283894512708297</v>
      </c>
      <c r="AA212" s="99">
        <f t="shared" si="108"/>
        <v>17.05920388404309</v>
      </c>
      <c r="AB212" s="99">
        <f t="shared" si="108"/>
        <v>16.837434233550528</v>
      </c>
      <c r="AC212" s="99">
        <f t="shared" si="108"/>
        <v>16.618547588514371</v>
      </c>
      <c r="AD212" s="99">
        <f t="shared" si="108"/>
        <v>16.402506469863685</v>
      </c>
      <c r="AE212" s="99">
        <f t="shared" si="108"/>
        <v>16.189273885755458</v>
      </c>
      <c r="AF212" s="99">
        <f t="shared" si="108"/>
        <v>15.978813325240637</v>
      </c>
      <c r="AG212" s="99">
        <f t="shared" si="108"/>
        <v>15.771088752012508</v>
      </c>
      <c r="AH212" s="99">
        <f t="shared" si="108"/>
        <v>15.566064598236345</v>
      </c>
      <c r="AI212" s="99">
        <f t="shared" si="108"/>
        <v>15.363705758459272</v>
      </c>
      <c r="AJ212" s="99">
        <f t="shared" si="108"/>
        <v>15.163977583599301</v>
      </c>
      <c r="AK212" s="99">
        <f t="shared" si="108"/>
        <v>14.96684587501251</v>
      </c>
      <c r="AL212" s="99">
        <f t="shared" si="108"/>
        <v>14.772276878637348</v>
      </c>
      <c r="AM212" s="99">
        <f t="shared" si="108"/>
        <v>14.580237279215062</v>
      </c>
      <c r="AN212" s="99">
        <f t="shared" si="108"/>
        <v>14.390694194585267</v>
      </c>
      <c r="AO212" s="99">
        <f t="shared" si="108"/>
        <v>14.203615170055658</v>
      </c>
      <c r="AP212" s="99">
        <f t="shared" si="108"/>
        <v>14.018968172844934</v>
      </c>
      <c r="AQ212" s="99">
        <f t="shared" si="108"/>
        <v>13.83672158659795</v>
      </c>
      <c r="AR212" s="99">
        <f t="shared" si="108"/>
        <v>13.656844205972176</v>
      </c>
      <c r="AS212" s="99">
        <f t="shared" si="108"/>
        <v>13.479305231294537</v>
      </c>
      <c r="AT212" s="99">
        <f t="shared" si="108"/>
        <v>13.304074263287708</v>
      </c>
      <c r="AU212" s="99">
        <f t="shared" si="108"/>
        <v>13.131121297864969</v>
      </c>
      <c r="AV212" s="99">
        <f t="shared" si="108"/>
        <v>12.960416720992724</v>
      </c>
      <c r="AW212" s="99">
        <f t="shared" si="108"/>
        <v>12.791931303619819</v>
      </c>
      <c r="AX212" s="99">
        <f t="shared" si="108"/>
        <v>12.625636196672762</v>
      </c>
      <c r="AY212" s="99">
        <f t="shared" si="108"/>
        <v>12.461502926116015</v>
      </c>
      <c r="AZ212" s="99">
        <f t="shared" si="108"/>
        <v>12.299503388076507</v>
      </c>
      <c r="BA212" s="99">
        <f t="shared" si="108"/>
        <v>12.139609844031513</v>
      </c>
      <c r="BB212" s="99">
        <f t="shared" si="108"/>
        <v>11.981794916059103</v>
      </c>
    </row>
    <row r="213" spans="1:115" ht="15" hidden="1" customHeight="1">
      <c r="C213" s="99" t="s">
        <v>281</v>
      </c>
      <c r="F213" s="99">
        <f>22.75*1.013</f>
        <v>23.045749999999998</v>
      </c>
      <c r="G213" s="99">
        <f>F213*1.013</f>
        <v>23.345344749999995</v>
      </c>
      <c r="H213" s="99">
        <f t="shared" ref="H213:BB213" si="109">G213*1.013</f>
        <v>23.648834231749994</v>
      </c>
      <c r="I213" s="99">
        <f t="shared" si="109"/>
        <v>23.956269076762741</v>
      </c>
      <c r="J213" s="99">
        <f t="shared" si="109"/>
        <v>24.267700574760653</v>
      </c>
      <c r="K213" s="99">
        <f t="shared" si="109"/>
        <v>24.583180682232538</v>
      </c>
      <c r="L213" s="99">
        <f t="shared" si="109"/>
        <v>24.90276203110156</v>
      </c>
      <c r="M213" s="99">
        <f t="shared" si="109"/>
        <v>25.226497937505876</v>
      </c>
      <c r="N213" s="99">
        <f t="shared" si="109"/>
        <v>25.554442410693451</v>
      </c>
      <c r="O213" s="99">
        <f t="shared" si="109"/>
        <v>25.886650162032463</v>
      </c>
      <c r="P213" s="99">
        <f t="shared" si="109"/>
        <v>26.223176614138882</v>
      </c>
      <c r="Q213" s="99">
        <f t="shared" si="109"/>
        <v>26.564077910122684</v>
      </c>
      <c r="R213" s="99">
        <f t="shared" si="109"/>
        <v>26.909410922954276</v>
      </c>
      <c r="S213" s="99">
        <f t="shared" si="109"/>
        <v>27.25923326495268</v>
      </c>
      <c r="T213" s="99">
        <f t="shared" si="109"/>
        <v>27.613603297397063</v>
      </c>
      <c r="U213" s="99">
        <f t="shared" si="109"/>
        <v>27.972580140263222</v>
      </c>
      <c r="V213" s="99">
        <f t="shared" si="109"/>
        <v>28.33622368208664</v>
      </c>
      <c r="W213" s="99">
        <f t="shared" si="109"/>
        <v>28.704594589953764</v>
      </c>
      <c r="X213" s="99">
        <f t="shared" si="109"/>
        <v>29.07775431962316</v>
      </c>
      <c r="Y213" s="99">
        <f t="shared" si="109"/>
        <v>29.45576512577826</v>
      </c>
      <c r="Z213" s="99">
        <f t="shared" si="109"/>
        <v>29.838690072413375</v>
      </c>
      <c r="AA213" s="99">
        <f t="shared" si="109"/>
        <v>30.226593043354747</v>
      </c>
      <c r="AB213" s="99">
        <f t="shared" si="109"/>
        <v>30.619538752918356</v>
      </c>
      <c r="AC213" s="99">
        <f t="shared" si="109"/>
        <v>31.017592756706293</v>
      </c>
      <c r="AD213" s="99">
        <f t="shared" si="109"/>
        <v>31.420821462543472</v>
      </c>
      <c r="AE213" s="99">
        <f t="shared" si="109"/>
        <v>31.829292141556532</v>
      </c>
      <c r="AF213" s="99">
        <f t="shared" si="109"/>
        <v>32.243072939396761</v>
      </c>
      <c r="AG213" s="99">
        <f t="shared" si="109"/>
        <v>32.662232887608916</v>
      </c>
      <c r="AH213" s="99">
        <f t="shared" si="109"/>
        <v>33.086841915147829</v>
      </c>
      <c r="AI213" s="99">
        <f t="shared" si="109"/>
        <v>33.516970860044751</v>
      </c>
      <c r="AJ213" s="99">
        <f t="shared" si="109"/>
        <v>33.95269148122533</v>
      </c>
      <c r="AK213" s="99">
        <f t="shared" si="109"/>
        <v>34.394076470481252</v>
      </c>
      <c r="AL213" s="99">
        <f t="shared" si="109"/>
        <v>34.841199464597508</v>
      </c>
      <c r="AM213" s="99">
        <f t="shared" si="109"/>
        <v>35.29413505763727</v>
      </c>
      <c r="AN213" s="99">
        <f t="shared" si="109"/>
        <v>35.752958813386549</v>
      </c>
      <c r="AO213" s="99">
        <f t="shared" si="109"/>
        <v>36.217747277960569</v>
      </c>
      <c r="AP213" s="99">
        <f t="shared" si="109"/>
        <v>36.688577992574054</v>
      </c>
      <c r="AQ213" s="99">
        <f t="shared" si="109"/>
        <v>37.165529506477512</v>
      </c>
      <c r="AR213" s="99">
        <f t="shared" si="109"/>
        <v>37.648681390061718</v>
      </c>
      <c r="AS213" s="99">
        <f t="shared" si="109"/>
        <v>38.138114248132517</v>
      </c>
      <c r="AT213" s="99">
        <f t="shared" si="109"/>
        <v>38.633909733358237</v>
      </c>
      <c r="AU213" s="99">
        <f t="shared" si="109"/>
        <v>39.136150559891888</v>
      </c>
      <c r="AV213" s="99">
        <f t="shared" si="109"/>
        <v>39.644920517170476</v>
      </c>
      <c r="AW213" s="99">
        <f t="shared" si="109"/>
        <v>40.16030448389369</v>
      </c>
      <c r="AX213" s="99">
        <f t="shared" si="109"/>
        <v>40.682388442184305</v>
      </c>
      <c r="AY213" s="99">
        <f t="shared" si="109"/>
        <v>41.211259491932694</v>
      </c>
      <c r="AZ213" s="99">
        <f t="shared" si="109"/>
        <v>41.747005865327814</v>
      </c>
      <c r="BA213" s="99">
        <f t="shared" si="109"/>
        <v>42.289716941577069</v>
      </c>
      <c r="BB213" s="99">
        <f t="shared" si="109"/>
        <v>42.83948326181757</v>
      </c>
    </row>
    <row r="214" spans="1:115" ht="15" hidden="1" customHeight="1">
      <c r="C214" s="170"/>
    </row>
    <row r="215" spans="1:115" ht="15" hidden="1" customHeight="1">
      <c r="C215" s="171" t="s">
        <v>295</v>
      </c>
    </row>
    <row r="216" spans="1:115" ht="15" hidden="1" customHeight="1">
      <c r="C216" s="170" t="s">
        <v>279</v>
      </c>
      <c r="F216" s="99">
        <f>42.25*0.987</f>
        <v>41.700749999999999</v>
      </c>
      <c r="G216" s="99">
        <f>F216*0.987</f>
        <v>41.158640249999998</v>
      </c>
      <c r="H216" s="99">
        <f t="shared" ref="H216:BB216" si="110">G216*0.987</f>
        <v>40.623577926749995</v>
      </c>
      <c r="I216" s="99">
        <f t="shared" si="110"/>
        <v>40.095471413702242</v>
      </c>
      <c r="J216" s="99">
        <f t="shared" si="110"/>
        <v>39.574230285324113</v>
      </c>
      <c r="K216" s="99">
        <f t="shared" si="110"/>
        <v>39.059765291614902</v>
      </c>
      <c r="L216" s="99">
        <f t="shared" si="110"/>
        <v>38.551988342823904</v>
      </c>
      <c r="M216" s="99">
        <f t="shared" si="110"/>
        <v>38.050812494367193</v>
      </c>
      <c r="N216" s="99">
        <f t="shared" si="110"/>
        <v>37.55615193194042</v>
      </c>
      <c r="O216" s="99">
        <f t="shared" si="110"/>
        <v>37.067921956825195</v>
      </c>
      <c r="P216" s="99">
        <f t="shared" si="110"/>
        <v>36.586038971386465</v>
      </c>
      <c r="Q216" s="99">
        <f t="shared" si="110"/>
        <v>36.110420464758441</v>
      </c>
      <c r="R216" s="99">
        <f t="shared" si="110"/>
        <v>35.640984998716583</v>
      </c>
      <c r="S216" s="99">
        <f t="shared" si="110"/>
        <v>35.177652193733266</v>
      </c>
      <c r="T216" s="99">
        <f t="shared" si="110"/>
        <v>34.720342715214734</v>
      </c>
      <c r="U216" s="99">
        <f t="shared" si="110"/>
        <v>34.268978259916942</v>
      </c>
      <c r="V216" s="99">
        <f t="shared" si="110"/>
        <v>33.823481542538019</v>
      </c>
      <c r="W216" s="99">
        <f t="shared" si="110"/>
        <v>33.383776282485023</v>
      </c>
      <c r="X216" s="99">
        <f t="shared" si="110"/>
        <v>32.949787190812721</v>
      </c>
      <c r="Y216" s="99">
        <f t="shared" si="110"/>
        <v>32.521439957332156</v>
      </c>
      <c r="Z216" s="99">
        <f t="shared" si="110"/>
        <v>32.098661237886837</v>
      </c>
      <c r="AA216" s="99">
        <f t="shared" si="110"/>
        <v>31.681378641794307</v>
      </c>
      <c r="AB216" s="99">
        <f t="shared" si="110"/>
        <v>31.269520719450981</v>
      </c>
      <c r="AC216" s="99">
        <f t="shared" si="110"/>
        <v>30.863016950098118</v>
      </c>
      <c r="AD216" s="99">
        <f t="shared" si="110"/>
        <v>30.461797729746841</v>
      </c>
      <c r="AE216" s="99">
        <f t="shared" si="110"/>
        <v>30.065794359260131</v>
      </c>
      <c r="AF216" s="99">
        <f t="shared" si="110"/>
        <v>29.674939032589748</v>
      </c>
      <c r="AG216" s="99">
        <f t="shared" si="110"/>
        <v>29.289164825166083</v>
      </c>
      <c r="AH216" s="99">
        <f t="shared" si="110"/>
        <v>28.908405682438922</v>
      </c>
      <c r="AI216" s="99">
        <f t="shared" si="110"/>
        <v>28.532596408567215</v>
      </c>
      <c r="AJ216" s="99">
        <f t="shared" si="110"/>
        <v>28.161672655255842</v>
      </c>
      <c r="AK216" s="99">
        <f t="shared" si="110"/>
        <v>27.795570910737517</v>
      </c>
      <c r="AL216" s="99">
        <f t="shared" si="110"/>
        <v>27.434228488897929</v>
      </c>
      <c r="AM216" s="99">
        <f t="shared" si="110"/>
        <v>27.077583518542255</v>
      </c>
      <c r="AN216" s="99">
        <f t="shared" si="110"/>
        <v>26.725574932801205</v>
      </c>
      <c r="AO216" s="99">
        <f t="shared" si="110"/>
        <v>26.378142458674787</v>
      </c>
      <c r="AP216" s="99">
        <f t="shared" si="110"/>
        <v>26.035226606712015</v>
      </c>
      <c r="AQ216" s="99">
        <f t="shared" si="110"/>
        <v>25.696768660824759</v>
      </c>
      <c r="AR216" s="99">
        <f t="shared" si="110"/>
        <v>25.362710668234037</v>
      </c>
      <c r="AS216" s="99">
        <f t="shared" si="110"/>
        <v>25.032995429546993</v>
      </c>
      <c r="AT216" s="99">
        <f t="shared" si="110"/>
        <v>24.707566488962883</v>
      </c>
      <c r="AU216" s="99">
        <f t="shared" si="110"/>
        <v>24.386368124606363</v>
      </c>
      <c r="AV216" s="99">
        <f t="shared" si="110"/>
        <v>24.06934533898648</v>
      </c>
      <c r="AW216" s="99">
        <f t="shared" si="110"/>
        <v>23.756443849579654</v>
      </c>
      <c r="AX216" s="99">
        <f t="shared" si="110"/>
        <v>23.447610079535117</v>
      </c>
      <c r="AY216" s="99">
        <f t="shared" si="110"/>
        <v>23.142791148501161</v>
      </c>
      <c r="AZ216" s="99">
        <f t="shared" si="110"/>
        <v>22.841934863570646</v>
      </c>
      <c r="BA216" s="99">
        <f t="shared" si="110"/>
        <v>22.544989710344229</v>
      </c>
      <c r="BB216" s="99">
        <f t="shared" si="110"/>
        <v>22.251904844109752</v>
      </c>
    </row>
    <row r="217" spans="1:115" ht="15" hidden="1" customHeight="1">
      <c r="C217" s="99" t="s">
        <v>281</v>
      </c>
      <c r="F217" s="99">
        <f>42.25*1.013</f>
        <v>42.799249999999994</v>
      </c>
      <c r="G217" s="99">
        <f>F217*1.013</f>
        <v>43.355640249999986</v>
      </c>
      <c r="H217" s="99">
        <f t="shared" ref="H217:BB217" si="111">G217*1.013</f>
        <v>43.919263573249985</v>
      </c>
      <c r="I217" s="99">
        <f t="shared" si="111"/>
        <v>44.490213999702227</v>
      </c>
      <c r="J217" s="99">
        <f t="shared" si="111"/>
        <v>45.06858678169835</v>
      </c>
      <c r="K217" s="99">
        <f t="shared" si="111"/>
        <v>45.654478409860424</v>
      </c>
      <c r="L217" s="99">
        <f t="shared" si="111"/>
        <v>46.247986629188603</v>
      </c>
      <c r="M217" s="99">
        <f t="shared" si="111"/>
        <v>46.849210455368052</v>
      </c>
      <c r="N217" s="99">
        <f t="shared" si="111"/>
        <v>47.458250191287831</v>
      </c>
      <c r="O217" s="99">
        <f t="shared" si="111"/>
        <v>48.075207443774566</v>
      </c>
      <c r="P217" s="99">
        <f t="shared" si="111"/>
        <v>48.700185140543631</v>
      </c>
      <c r="Q217" s="99">
        <f t="shared" si="111"/>
        <v>49.333287547370695</v>
      </c>
      <c r="R217" s="99">
        <f t="shared" si="111"/>
        <v>49.974620285486509</v>
      </c>
      <c r="S217" s="99">
        <f t="shared" si="111"/>
        <v>50.624290349197828</v>
      </c>
      <c r="T217" s="99">
        <f t="shared" si="111"/>
        <v>51.282406123737395</v>
      </c>
      <c r="U217" s="99">
        <f t="shared" si="111"/>
        <v>51.949077403345974</v>
      </c>
      <c r="V217" s="99">
        <f t="shared" si="111"/>
        <v>52.624415409589467</v>
      </c>
      <c r="W217" s="99">
        <f t="shared" si="111"/>
        <v>53.308532809914126</v>
      </c>
      <c r="X217" s="99">
        <f t="shared" si="111"/>
        <v>54.001543736443004</v>
      </c>
      <c r="Y217" s="99">
        <f t="shared" si="111"/>
        <v>54.703563805016756</v>
      </c>
      <c r="Z217" s="99">
        <f t="shared" si="111"/>
        <v>55.414710134481972</v>
      </c>
      <c r="AA217" s="99">
        <f t="shared" si="111"/>
        <v>56.135101366230231</v>
      </c>
      <c r="AB217" s="99">
        <f t="shared" si="111"/>
        <v>56.864857683991218</v>
      </c>
      <c r="AC217" s="99">
        <f t="shared" si="111"/>
        <v>57.604100833883095</v>
      </c>
      <c r="AD217" s="99">
        <f t="shared" si="111"/>
        <v>58.352954144723569</v>
      </c>
      <c r="AE217" s="99">
        <f t="shared" si="111"/>
        <v>59.111542548604966</v>
      </c>
      <c r="AF217" s="99">
        <f t="shared" si="111"/>
        <v>59.879992601736824</v>
      </c>
      <c r="AG217" s="99">
        <f t="shared" si="111"/>
        <v>60.658432505559396</v>
      </c>
      <c r="AH217" s="99">
        <f t="shared" si="111"/>
        <v>61.446992128131662</v>
      </c>
      <c r="AI217" s="99">
        <f t="shared" si="111"/>
        <v>62.245803025797365</v>
      </c>
      <c r="AJ217" s="99">
        <f t="shared" si="111"/>
        <v>63.054998465132726</v>
      </c>
      <c r="AK217" s="99">
        <f t="shared" si="111"/>
        <v>63.874713445179445</v>
      </c>
      <c r="AL217" s="99">
        <f t="shared" si="111"/>
        <v>64.705084719966777</v>
      </c>
      <c r="AM217" s="99">
        <f t="shared" si="111"/>
        <v>65.546250821326339</v>
      </c>
      <c r="AN217" s="99">
        <f t="shared" si="111"/>
        <v>66.398352082003569</v>
      </c>
      <c r="AO217" s="99">
        <f t="shared" si="111"/>
        <v>67.261530659069606</v>
      </c>
      <c r="AP217" s="99">
        <f t="shared" si="111"/>
        <v>68.135930557637508</v>
      </c>
      <c r="AQ217" s="99">
        <f t="shared" si="111"/>
        <v>69.021697654886793</v>
      </c>
      <c r="AR217" s="99">
        <f t="shared" si="111"/>
        <v>69.918979724400316</v>
      </c>
      <c r="AS217" s="99">
        <f t="shared" si="111"/>
        <v>70.827926460817508</v>
      </c>
      <c r="AT217" s="99">
        <f t="shared" si="111"/>
        <v>71.748689504808127</v>
      </c>
      <c r="AU217" s="99">
        <f t="shared" si="111"/>
        <v>72.681422468370627</v>
      </c>
      <c r="AV217" s="99">
        <f t="shared" si="111"/>
        <v>73.626280960459439</v>
      </c>
      <c r="AW217" s="99">
        <f t="shared" si="111"/>
        <v>74.583422612945398</v>
      </c>
      <c r="AX217" s="99">
        <f t="shared" si="111"/>
        <v>75.553007106913682</v>
      </c>
      <c r="AY217" s="99">
        <f t="shared" si="111"/>
        <v>76.535196199303556</v>
      </c>
      <c r="AZ217" s="99">
        <f t="shared" si="111"/>
        <v>77.530153749894495</v>
      </c>
      <c r="BA217" s="99">
        <f t="shared" si="111"/>
        <v>78.538045748643114</v>
      </c>
      <c r="BB217" s="99">
        <f t="shared" si="111"/>
        <v>79.559040343375472</v>
      </c>
    </row>
    <row r="218" spans="1:115" ht="14.45" customHeight="1">
      <c r="A218" s="106" t="s">
        <v>259</v>
      </c>
      <c r="B218" s="106"/>
      <c r="C218" s="124" t="s">
        <v>296</v>
      </c>
      <c r="D218" s="340"/>
      <c r="E218" s="340"/>
      <c r="F218" s="112"/>
      <c r="G218" s="112"/>
      <c r="H218" s="112"/>
      <c r="I218" s="112"/>
      <c r="J218" s="112"/>
      <c r="K218" s="112"/>
      <c r="L218" s="112"/>
      <c r="M218" s="112"/>
      <c r="N218" s="112"/>
      <c r="O218" s="112"/>
      <c r="P218" s="112"/>
      <c r="Q218" s="112"/>
      <c r="R218" s="112"/>
      <c r="S218" s="112"/>
      <c r="T218" s="112"/>
      <c r="U218" s="112"/>
      <c r="V218" s="112"/>
      <c r="W218" s="112"/>
      <c r="X218" s="112"/>
      <c r="Y218" s="112"/>
      <c r="Z218" s="112"/>
      <c r="AA218" s="112"/>
      <c r="AB218" s="112"/>
      <c r="AC218" s="112"/>
      <c r="AD218" s="112"/>
      <c r="AE218" s="112"/>
      <c r="AF218" s="112"/>
      <c r="AG218" s="112"/>
      <c r="AH218" s="112"/>
      <c r="AI218" s="112"/>
      <c r="AJ218" s="112"/>
      <c r="AK218" s="112"/>
      <c r="AL218" s="112"/>
      <c r="AM218" s="112"/>
      <c r="AN218" s="112"/>
      <c r="AO218" s="112"/>
      <c r="AP218" s="112"/>
      <c r="AQ218" s="112"/>
      <c r="AR218" s="112"/>
      <c r="AS218" s="112"/>
      <c r="AT218" s="112"/>
      <c r="AU218" s="112"/>
      <c r="AV218" s="112"/>
      <c r="AW218" s="112"/>
      <c r="AX218" s="112"/>
      <c r="AY218" s="112"/>
      <c r="AZ218" s="112"/>
      <c r="BA218" s="112"/>
      <c r="BB218" s="112"/>
      <c r="BC218" s="112"/>
      <c r="BF218" s="358"/>
      <c r="BG218" s="359"/>
      <c r="DH218" s="99"/>
      <c r="DI218" s="99"/>
      <c r="DJ218" s="99"/>
      <c r="DK218" s="99"/>
    </row>
    <row r="219" spans="1:115" ht="15" customHeight="1">
      <c r="C219" s="171" t="s">
        <v>278</v>
      </c>
    </row>
    <row r="220" spans="1:115" ht="15" customHeight="1">
      <c r="C220" s="170" t="s">
        <v>297</v>
      </c>
      <c r="D220" s="366" t="s">
        <v>298</v>
      </c>
      <c r="F220" s="99">
        <f>[3]Costos_Agricultura!L456*1.013</f>
        <v>2025.9999999999998</v>
      </c>
      <c r="G220" s="99">
        <f>F220*(1+1.3/100)</f>
        <v>2052.3379999999997</v>
      </c>
      <c r="H220" s="99">
        <f t="shared" ref="H220:BB221" si="112">G220*(1+1.3/100)</f>
        <v>2079.0183939999997</v>
      </c>
      <c r="I220" s="99">
        <f t="shared" si="112"/>
        <v>2106.0456331219993</v>
      </c>
      <c r="J220" s="99">
        <f t="shared" si="112"/>
        <v>2133.4242263525853</v>
      </c>
      <c r="K220" s="99">
        <f t="shared" si="112"/>
        <v>2161.1587412951685</v>
      </c>
      <c r="L220" s="99">
        <f t="shared" si="112"/>
        <v>2189.2538049320056</v>
      </c>
      <c r="M220" s="99">
        <f t="shared" si="112"/>
        <v>2217.7141043961215</v>
      </c>
      <c r="N220" s="99">
        <f t="shared" si="112"/>
        <v>2246.5443877532707</v>
      </c>
      <c r="O220" s="99">
        <f t="shared" si="112"/>
        <v>2275.749464794063</v>
      </c>
      <c r="P220" s="99">
        <f t="shared" si="112"/>
        <v>2305.3342078363858</v>
      </c>
      <c r="Q220" s="99">
        <f t="shared" si="112"/>
        <v>2335.3035525382584</v>
      </c>
      <c r="R220" s="99">
        <f t="shared" si="112"/>
        <v>2365.6624987212554</v>
      </c>
      <c r="S220" s="99">
        <f t="shared" si="112"/>
        <v>2396.4161112046313</v>
      </c>
      <c r="T220" s="99">
        <f t="shared" si="112"/>
        <v>2427.5695206502915</v>
      </c>
      <c r="U220" s="99">
        <f t="shared" si="112"/>
        <v>2459.1279244187449</v>
      </c>
      <c r="V220" s="99">
        <f t="shared" si="112"/>
        <v>2491.0965874361882</v>
      </c>
      <c r="W220" s="99">
        <f t="shared" si="112"/>
        <v>2523.4808430728585</v>
      </c>
      <c r="X220" s="99">
        <f t="shared" si="112"/>
        <v>2556.2860940328055</v>
      </c>
      <c r="Y220" s="99">
        <f t="shared" si="112"/>
        <v>2589.5178132552319</v>
      </c>
      <c r="Z220" s="99">
        <f t="shared" si="112"/>
        <v>2623.1815448275497</v>
      </c>
      <c r="AA220" s="99">
        <f t="shared" si="112"/>
        <v>2657.2829049103075</v>
      </c>
      <c r="AB220" s="99">
        <f t="shared" si="112"/>
        <v>2691.827582674141</v>
      </c>
      <c r="AC220" s="99">
        <f t="shared" si="112"/>
        <v>2726.8213412489044</v>
      </c>
      <c r="AD220" s="99">
        <f t="shared" si="112"/>
        <v>2762.2700186851398</v>
      </c>
      <c r="AE220" s="99">
        <f t="shared" si="112"/>
        <v>2798.1795289280462</v>
      </c>
      <c r="AF220" s="99">
        <f t="shared" si="112"/>
        <v>2834.5558628041103</v>
      </c>
      <c r="AG220" s="99">
        <f t="shared" si="112"/>
        <v>2871.4050890205635</v>
      </c>
      <c r="AH220" s="99">
        <f t="shared" si="112"/>
        <v>2908.7333551778306</v>
      </c>
      <c r="AI220" s="99">
        <f t="shared" si="112"/>
        <v>2946.546888795142</v>
      </c>
      <c r="AJ220" s="99">
        <f t="shared" si="112"/>
        <v>2984.8519983494784</v>
      </c>
      <c r="AK220" s="99">
        <f t="shared" si="112"/>
        <v>3023.6550743280213</v>
      </c>
      <c r="AL220" s="99">
        <f t="shared" si="112"/>
        <v>3062.9625902942853</v>
      </c>
      <c r="AM220" s="99">
        <f t="shared" si="112"/>
        <v>3102.7811039681105</v>
      </c>
      <c r="AN220" s="99">
        <f t="shared" si="112"/>
        <v>3143.1172583196958</v>
      </c>
      <c r="AO220" s="99">
        <f t="shared" si="112"/>
        <v>3183.9777826778513</v>
      </c>
      <c r="AP220" s="99">
        <f t="shared" si="112"/>
        <v>3225.3694938526633</v>
      </c>
      <c r="AQ220" s="99">
        <f t="shared" si="112"/>
        <v>3267.2992972727475</v>
      </c>
      <c r="AR220" s="99">
        <f t="shared" si="112"/>
        <v>3309.7741881372931</v>
      </c>
      <c r="AS220" s="99">
        <f t="shared" si="112"/>
        <v>3352.8012525830777</v>
      </c>
      <c r="AT220" s="99">
        <f t="shared" si="112"/>
        <v>3396.3876688666574</v>
      </c>
      <c r="AU220" s="99">
        <f t="shared" si="112"/>
        <v>3440.5407085619236</v>
      </c>
      <c r="AV220" s="99">
        <f t="shared" si="112"/>
        <v>3485.2677377732284</v>
      </c>
      <c r="AW220" s="99">
        <f t="shared" si="112"/>
        <v>3530.5762183642801</v>
      </c>
      <c r="AX220" s="99">
        <f t="shared" si="112"/>
        <v>3576.4737092030155</v>
      </c>
      <c r="AY220" s="99">
        <f t="shared" si="112"/>
        <v>3622.9678674226543</v>
      </c>
      <c r="AZ220" s="99">
        <f t="shared" si="112"/>
        <v>3670.0664496991485</v>
      </c>
      <c r="BA220" s="99">
        <f t="shared" si="112"/>
        <v>3717.7773135452371</v>
      </c>
      <c r="BB220" s="99">
        <f t="shared" si="112"/>
        <v>3766.1084186213247</v>
      </c>
    </row>
    <row r="221" spans="1:115" ht="15" customHeight="1">
      <c r="C221" s="99" t="s">
        <v>299</v>
      </c>
      <c r="D221" s="366"/>
      <c r="F221" s="99">
        <f>[3]Costos_Agricultura!L457*1.013</f>
        <v>911.69999999999993</v>
      </c>
      <c r="G221" s="99">
        <f>F221*(1+1.3/100)</f>
        <v>923.55209999999988</v>
      </c>
      <c r="H221" s="99">
        <f t="shared" si="112"/>
        <v>935.55827729999976</v>
      </c>
      <c r="I221" s="99">
        <f t="shared" si="112"/>
        <v>947.72053490489964</v>
      </c>
      <c r="J221" s="99">
        <f t="shared" si="112"/>
        <v>960.04090185866323</v>
      </c>
      <c r="K221" s="99">
        <f t="shared" si="112"/>
        <v>972.52143358282581</v>
      </c>
      <c r="L221" s="99">
        <f t="shared" si="112"/>
        <v>985.16421221940243</v>
      </c>
      <c r="M221" s="99">
        <f t="shared" si="112"/>
        <v>997.97134697825459</v>
      </c>
      <c r="N221" s="99">
        <f t="shared" si="112"/>
        <v>1010.9449744889718</v>
      </c>
      <c r="O221" s="99">
        <f t="shared" si="112"/>
        <v>1024.0872591573284</v>
      </c>
      <c r="P221" s="99">
        <f t="shared" si="112"/>
        <v>1037.4003935263736</v>
      </c>
      <c r="Q221" s="99">
        <f t="shared" si="112"/>
        <v>1050.8865986422163</v>
      </c>
      <c r="R221" s="99">
        <f t="shared" si="112"/>
        <v>1064.548124424565</v>
      </c>
      <c r="S221" s="99">
        <f t="shared" si="112"/>
        <v>1078.3872500420841</v>
      </c>
      <c r="T221" s="99">
        <f t="shared" si="112"/>
        <v>1092.4062842926312</v>
      </c>
      <c r="U221" s="99">
        <f t="shared" si="112"/>
        <v>1106.6075659884352</v>
      </c>
      <c r="V221" s="99">
        <f t="shared" si="112"/>
        <v>1120.9934643462848</v>
      </c>
      <c r="W221" s="99">
        <f t="shared" si="112"/>
        <v>1135.5663793827864</v>
      </c>
      <c r="X221" s="99">
        <f t="shared" si="112"/>
        <v>1150.3287423147626</v>
      </c>
      <c r="Y221" s="99">
        <f t="shared" si="112"/>
        <v>1165.2830159648545</v>
      </c>
      <c r="Z221" s="99">
        <f t="shared" si="112"/>
        <v>1180.4316951723974</v>
      </c>
      <c r="AA221" s="99">
        <f t="shared" si="112"/>
        <v>1195.7773072096386</v>
      </c>
      <c r="AB221" s="99">
        <f t="shared" si="112"/>
        <v>1211.3224122033637</v>
      </c>
      <c r="AC221" s="99">
        <f t="shared" si="112"/>
        <v>1227.0696035620074</v>
      </c>
      <c r="AD221" s="99">
        <f t="shared" si="112"/>
        <v>1243.0215084083134</v>
      </c>
      <c r="AE221" s="99">
        <f t="shared" si="112"/>
        <v>1259.1807880176214</v>
      </c>
      <c r="AF221" s="99">
        <f t="shared" si="112"/>
        <v>1275.5501382618504</v>
      </c>
      <c r="AG221" s="99">
        <f t="shared" si="112"/>
        <v>1292.1322900592543</v>
      </c>
      <c r="AH221" s="99">
        <f t="shared" si="112"/>
        <v>1308.9300098300243</v>
      </c>
      <c r="AI221" s="99">
        <f t="shared" si="112"/>
        <v>1325.9460999578146</v>
      </c>
      <c r="AJ221" s="99">
        <f t="shared" si="112"/>
        <v>1343.183399257266</v>
      </c>
      <c r="AK221" s="99">
        <f t="shared" si="112"/>
        <v>1360.6447834476103</v>
      </c>
      <c r="AL221" s="99">
        <f t="shared" si="112"/>
        <v>1378.333165632429</v>
      </c>
      <c r="AM221" s="99">
        <f t="shared" si="112"/>
        <v>1396.2514967856505</v>
      </c>
      <c r="AN221" s="99">
        <f t="shared" si="112"/>
        <v>1414.4027662438639</v>
      </c>
      <c r="AO221" s="99">
        <f t="shared" si="112"/>
        <v>1432.7900022050339</v>
      </c>
      <c r="AP221" s="99">
        <f t="shared" si="112"/>
        <v>1451.4162722336991</v>
      </c>
      <c r="AQ221" s="99">
        <f t="shared" si="112"/>
        <v>1470.284683772737</v>
      </c>
      <c r="AR221" s="99">
        <f t="shared" si="112"/>
        <v>1489.3983846617825</v>
      </c>
      <c r="AS221" s="99">
        <f t="shared" si="112"/>
        <v>1508.7605636623855</v>
      </c>
      <c r="AT221" s="99">
        <f t="shared" si="112"/>
        <v>1528.3744509899964</v>
      </c>
      <c r="AU221" s="99">
        <f t="shared" si="112"/>
        <v>1548.2433188528662</v>
      </c>
      <c r="AV221" s="99">
        <f t="shared" si="112"/>
        <v>1568.3704819979532</v>
      </c>
      <c r="AW221" s="99">
        <f t="shared" si="112"/>
        <v>1588.7592982639264</v>
      </c>
      <c r="AX221" s="99">
        <f t="shared" si="112"/>
        <v>1609.4131691413572</v>
      </c>
      <c r="AY221" s="99">
        <f t="shared" si="112"/>
        <v>1630.3355403401947</v>
      </c>
      <c r="AZ221" s="99">
        <f t="shared" si="112"/>
        <v>1651.5299023646171</v>
      </c>
      <c r="BA221" s="99">
        <f t="shared" si="112"/>
        <v>1672.9997910953571</v>
      </c>
      <c r="BB221" s="99">
        <f t="shared" si="112"/>
        <v>1694.7487883795966</v>
      </c>
    </row>
    <row r="222" spans="1:115" ht="15" customHeight="1">
      <c r="C222" s="99" t="s">
        <v>300</v>
      </c>
      <c r="D222" s="366"/>
      <c r="F222" s="99">
        <f>[3]Costos_Agricultura!L458</f>
        <v>100</v>
      </c>
      <c r="G222" s="99">
        <f>F222</f>
        <v>100</v>
      </c>
      <c r="H222" s="99">
        <f t="shared" ref="H222:BB222" si="113">G222</f>
        <v>100</v>
      </c>
      <c r="I222" s="99">
        <f t="shared" si="113"/>
        <v>100</v>
      </c>
      <c r="J222" s="99">
        <f t="shared" si="113"/>
        <v>100</v>
      </c>
      <c r="K222" s="99">
        <f t="shared" si="113"/>
        <v>100</v>
      </c>
      <c r="L222" s="99">
        <f t="shared" si="113"/>
        <v>100</v>
      </c>
      <c r="M222" s="99">
        <f t="shared" si="113"/>
        <v>100</v>
      </c>
      <c r="N222" s="99">
        <f t="shared" si="113"/>
        <v>100</v>
      </c>
      <c r="O222" s="99">
        <f t="shared" si="113"/>
        <v>100</v>
      </c>
      <c r="P222" s="99">
        <f t="shared" si="113"/>
        <v>100</v>
      </c>
      <c r="Q222" s="99">
        <f t="shared" si="113"/>
        <v>100</v>
      </c>
      <c r="R222" s="99">
        <f t="shared" si="113"/>
        <v>100</v>
      </c>
      <c r="S222" s="99">
        <f t="shared" si="113"/>
        <v>100</v>
      </c>
      <c r="T222" s="99">
        <f t="shared" si="113"/>
        <v>100</v>
      </c>
      <c r="U222" s="99">
        <f t="shared" si="113"/>
        <v>100</v>
      </c>
      <c r="V222" s="99">
        <f t="shared" si="113"/>
        <v>100</v>
      </c>
      <c r="W222" s="99">
        <f t="shared" si="113"/>
        <v>100</v>
      </c>
      <c r="X222" s="99">
        <f t="shared" si="113"/>
        <v>100</v>
      </c>
      <c r="Y222" s="99">
        <f t="shared" si="113"/>
        <v>100</v>
      </c>
      <c r="Z222" s="99">
        <f t="shared" si="113"/>
        <v>100</v>
      </c>
      <c r="AA222" s="99">
        <f t="shared" si="113"/>
        <v>100</v>
      </c>
      <c r="AB222" s="99">
        <f t="shared" si="113"/>
        <v>100</v>
      </c>
      <c r="AC222" s="99">
        <f t="shared" si="113"/>
        <v>100</v>
      </c>
      <c r="AD222" s="99">
        <f t="shared" si="113"/>
        <v>100</v>
      </c>
      <c r="AE222" s="99">
        <f t="shared" si="113"/>
        <v>100</v>
      </c>
      <c r="AF222" s="99">
        <f t="shared" si="113"/>
        <v>100</v>
      </c>
      <c r="AG222" s="99">
        <f t="shared" si="113"/>
        <v>100</v>
      </c>
      <c r="AH222" s="99">
        <f t="shared" si="113"/>
        <v>100</v>
      </c>
      <c r="AI222" s="99">
        <f t="shared" si="113"/>
        <v>100</v>
      </c>
      <c r="AJ222" s="99">
        <f t="shared" si="113"/>
        <v>100</v>
      </c>
      <c r="AK222" s="99">
        <f t="shared" si="113"/>
        <v>100</v>
      </c>
      <c r="AL222" s="99">
        <f t="shared" si="113"/>
        <v>100</v>
      </c>
      <c r="AM222" s="99">
        <f t="shared" si="113"/>
        <v>100</v>
      </c>
      <c r="AN222" s="99">
        <f t="shared" si="113"/>
        <v>100</v>
      </c>
      <c r="AO222" s="99">
        <f t="shared" si="113"/>
        <v>100</v>
      </c>
      <c r="AP222" s="99">
        <f t="shared" si="113"/>
        <v>100</v>
      </c>
      <c r="AQ222" s="99">
        <f t="shared" si="113"/>
        <v>100</v>
      </c>
      <c r="AR222" s="99">
        <f t="shared" si="113"/>
        <v>100</v>
      </c>
      <c r="AS222" s="99">
        <f t="shared" si="113"/>
        <v>100</v>
      </c>
      <c r="AT222" s="99">
        <f t="shared" si="113"/>
        <v>100</v>
      </c>
      <c r="AU222" s="99">
        <f t="shared" si="113"/>
        <v>100</v>
      </c>
      <c r="AV222" s="99">
        <f t="shared" si="113"/>
        <v>100</v>
      </c>
      <c r="AW222" s="99">
        <f t="shared" si="113"/>
        <v>100</v>
      </c>
      <c r="AX222" s="99">
        <f t="shared" si="113"/>
        <v>100</v>
      </c>
      <c r="AY222" s="99">
        <f t="shared" si="113"/>
        <v>100</v>
      </c>
      <c r="AZ222" s="99">
        <f t="shared" si="113"/>
        <v>100</v>
      </c>
      <c r="BA222" s="99">
        <f t="shared" si="113"/>
        <v>100</v>
      </c>
      <c r="BB222" s="99">
        <f t="shared" si="113"/>
        <v>100</v>
      </c>
    </row>
    <row r="223" spans="1:115" ht="15" hidden="1" customHeight="1">
      <c r="C223" s="99" t="s">
        <v>282</v>
      </c>
      <c r="F223" s="99" t="e" vm="1">
        <f>0.393*(1-'[5]Políticas anunciadas - %'!F100/100)</f>
        <v>#VALUE!</v>
      </c>
      <c r="G223" s="99" t="e" vm="1">
        <f>0.393*(1-'[5]Políticas anunciadas - %'!F100/100)</f>
        <v>#VALUE!</v>
      </c>
      <c r="H223" s="99" t="e" vm="1">
        <f>0.393*(1-'[5]Políticas anunciadas - %'!G100/100)</f>
        <v>#VALUE!</v>
      </c>
      <c r="I223" s="99" t="e" vm="1">
        <f>0.393*(1-'[5]Políticas anunciadas - %'!H100/100)</f>
        <v>#VALUE!</v>
      </c>
      <c r="J223" s="99" t="e" vm="1">
        <f>0.393*(1-'[5]Políticas anunciadas - %'!I100/100)</f>
        <v>#VALUE!</v>
      </c>
      <c r="K223" s="99" t="e" vm="1">
        <f>0.393*(1-'[5]Políticas anunciadas - %'!J100/100)</f>
        <v>#VALUE!</v>
      </c>
      <c r="L223" s="99" t="e" vm="1">
        <f>0.393*(1-'[5]Políticas anunciadas - %'!K100/100)</f>
        <v>#VALUE!</v>
      </c>
      <c r="M223" s="99" t="e" vm="1">
        <f>0.393*(1-'[5]Políticas anunciadas - %'!L100/100)</f>
        <v>#VALUE!</v>
      </c>
      <c r="N223" s="99" t="e" vm="1">
        <f>0.393*(1-'[5]Políticas anunciadas - %'!M100/100)</f>
        <v>#VALUE!</v>
      </c>
      <c r="O223" s="99" t="e" vm="1">
        <f>0.393*(1-'[5]Políticas anunciadas - %'!N100/100)</f>
        <v>#VALUE!</v>
      </c>
      <c r="P223" s="99" t="e" vm="1">
        <f>0.393*(1-'[5]Políticas anunciadas - %'!O100/100)</f>
        <v>#VALUE!</v>
      </c>
      <c r="Q223" s="99" t="e" vm="1">
        <f>0.393*(1-'[5]Políticas anunciadas - %'!P100/100)</f>
        <v>#VALUE!</v>
      </c>
      <c r="R223" s="99" t="e" vm="1">
        <f>0.393*(1-'[5]Políticas anunciadas - %'!Q100/100)</f>
        <v>#VALUE!</v>
      </c>
      <c r="S223" s="99" t="e" vm="1">
        <f>0.393*(1-'[5]Políticas anunciadas - %'!R100/100)</f>
        <v>#VALUE!</v>
      </c>
      <c r="T223" s="99" t="e" vm="1">
        <f>0.393*(1-'[5]Políticas anunciadas - %'!S100/100)</f>
        <v>#VALUE!</v>
      </c>
      <c r="U223" s="99" t="e" vm="1">
        <f>0.393*(1-'[5]Políticas anunciadas - %'!T100/100)</f>
        <v>#VALUE!</v>
      </c>
      <c r="V223" s="99" t="e" vm="1">
        <f>0.393*(1-'[5]Políticas anunciadas - %'!U100/100)</f>
        <v>#VALUE!</v>
      </c>
      <c r="W223" s="99" t="e" vm="1">
        <f>0.393*(1-'[5]Políticas anunciadas - %'!V100/100)</f>
        <v>#VALUE!</v>
      </c>
      <c r="X223" s="99" t="e" vm="1">
        <f>0.393*(1-'[5]Políticas anunciadas - %'!W100/100)</f>
        <v>#VALUE!</v>
      </c>
      <c r="Y223" s="99" t="e" vm="1">
        <f>0.393*(1-'[5]Políticas anunciadas - %'!X100/100)</f>
        <v>#VALUE!</v>
      </c>
      <c r="Z223" s="99" t="e" vm="1">
        <f>0.393*(1-'[5]Políticas anunciadas - %'!Y100/100)</f>
        <v>#VALUE!</v>
      </c>
      <c r="AA223" s="99" t="e" vm="1">
        <f>0.393*(1-'[5]Políticas anunciadas - %'!Z100/100)</f>
        <v>#VALUE!</v>
      </c>
      <c r="AB223" s="99" t="e" vm="1">
        <f>0.393*(1-'[5]Políticas anunciadas - %'!AA100/100)</f>
        <v>#VALUE!</v>
      </c>
      <c r="AC223" s="99" t="e" vm="1">
        <f>0.393*(1-'[5]Políticas anunciadas - %'!AB100/100)</f>
        <v>#VALUE!</v>
      </c>
      <c r="AD223" s="99" t="e" vm="1">
        <f>0.393*(1-'[5]Políticas anunciadas - %'!AC100/100)</f>
        <v>#VALUE!</v>
      </c>
      <c r="AE223" s="99" t="e" vm="1">
        <f>0.393*(1-'[5]Políticas anunciadas - %'!AD100/100)</f>
        <v>#VALUE!</v>
      </c>
      <c r="AF223" s="99" t="e" vm="1">
        <f>0.393*(1-'[5]Políticas anunciadas - %'!AE100/100)</f>
        <v>#VALUE!</v>
      </c>
      <c r="AG223" s="99" t="e" vm="1">
        <f>0.393*(1-'[5]Políticas anunciadas - %'!AF100/100)</f>
        <v>#VALUE!</v>
      </c>
      <c r="AH223" s="99" t="e" vm="1">
        <f>0.393*(1-'[5]Políticas anunciadas - %'!AG100/100)</f>
        <v>#VALUE!</v>
      </c>
      <c r="AI223" s="99" t="e" vm="1">
        <f>0.393*(1-'[5]Políticas anunciadas - %'!AH100/100)</f>
        <v>#VALUE!</v>
      </c>
      <c r="AJ223" s="99" t="e" vm="1">
        <f>0.393*(1-'[5]Políticas anunciadas - %'!AI100/100)</f>
        <v>#VALUE!</v>
      </c>
      <c r="AK223" s="99" t="e" vm="1">
        <f>0.393*(1-'[5]Políticas anunciadas - %'!AJ100/100)</f>
        <v>#VALUE!</v>
      </c>
      <c r="AL223" s="99" t="e" vm="1">
        <f>0.393*(1-'[5]Políticas anunciadas - %'!AK100/100)</f>
        <v>#VALUE!</v>
      </c>
      <c r="AM223" s="99" t="e" vm="1">
        <f>0.393*(1-'[5]Políticas anunciadas - %'!AL100/100)</f>
        <v>#VALUE!</v>
      </c>
      <c r="AN223" s="99" t="e" vm="1">
        <f>0.393*(1-'[5]Políticas anunciadas - %'!AM100/100)</f>
        <v>#VALUE!</v>
      </c>
      <c r="AO223" s="99" t="e" vm="1">
        <f>0.393*(1-'[5]Políticas anunciadas - %'!AN100/100)</f>
        <v>#VALUE!</v>
      </c>
      <c r="AP223" s="99" t="e" vm="1">
        <f>0.393*(1-'[5]Políticas anunciadas - %'!AO100/100)</f>
        <v>#VALUE!</v>
      </c>
      <c r="AQ223" s="99" t="e" vm="1">
        <f>0.393*(1-'[5]Políticas anunciadas - %'!AP100/100)</f>
        <v>#VALUE!</v>
      </c>
      <c r="AR223" s="99" t="e" vm="1">
        <f>0.393*(1-'[5]Políticas anunciadas - %'!AQ100/100)</f>
        <v>#VALUE!</v>
      </c>
      <c r="AS223" s="99" t="e" vm="1">
        <f>0.393*(1-'[5]Políticas anunciadas - %'!AR100/100)</f>
        <v>#VALUE!</v>
      </c>
      <c r="AT223" s="99" t="e" vm="1">
        <f>0.393*(1-'[5]Políticas anunciadas - %'!AS100/100)</f>
        <v>#VALUE!</v>
      </c>
      <c r="AU223" s="99" t="e" vm="1">
        <f>0.393*(1-'[5]Políticas anunciadas - %'!AT100/100)</f>
        <v>#VALUE!</v>
      </c>
      <c r="AV223" s="99" t="e" vm="1">
        <f>0.393*(1-'[5]Políticas anunciadas - %'!AU100/100)</f>
        <v>#VALUE!</v>
      </c>
      <c r="AW223" s="99" t="e" vm="1">
        <f>0.393*(1-'[5]Políticas anunciadas - %'!AV100/100)</f>
        <v>#VALUE!</v>
      </c>
      <c r="AX223" s="99" t="e" vm="1">
        <f>0.393*(1-'[5]Políticas anunciadas - %'!AW100/100)</f>
        <v>#VALUE!</v>
      </c>
      <c r="AY223" s="99" t="e" vm="1">
        <f>0.393*(1-'[5]Políticas anunciadas - %'!AX100/100)</f>
        <v>#VALUE!</v>
      </c>
      <c r="AZ223" s="99" t="e" vm="1">
        <f>0.393*(1-'[5]Políticas anunciadas - %'!AY100/100)</f>
        <v>#VALUE!</v>
      </c>
      <c r="BA223" s="99" t="e" vm="1">
        <f>0.393*(1-'[5]Políticas anunciadas - %'!AZ100/100)</f>
        <v>#VALUE!</v>
      </c>
      <c r="BB223" s="99" t="e" vm="1">
        <f>0.393*(1-'[5]Políticas anunciadas - %'!BA100/100)</f>
        <v>#VALUE!</v>
      </c>
    </row>
    <row r="224" spans="1:115" ht="15" hidden="1" customHeight="1">
      <c r="C224" s="99" t="s">
        <v>283</v>
      </c>
      <c r="F224" s="99" t="e" vm="2">
        <f>1-F223-F225</f>
        <v>#VALUE!</v>
      </c>
      <c r="G224" s="99" t="e" vm="2">
        <f t="shared" ref="G224:BB224" si="114">1-G223-G225</f>
        <v>#VALUE!</v>
      </c>
      <c r="H224" s="99" t="e" vm="2">
        <f t="shared" si="114"/>
        <v>#VALUE!</v>
      </c>
      <c r="I224" s="99" t="e" vm="2">
        <f t="shared" si="114"/>
        <v>#VALUE!</v>
      </c>
      <c r="J224" s="99" t="e" vm="2">
        <f t="shared" si="114"/>
        <v>#VALUE!</v>
      </c>
      <c r="K224" s="99" t="e" vm="2">
        <f t="shared" si="114"/>
        <v>#VALUE!</v>
      </c>
      <c r="L224" s="99" t="e" vm="2">
        <f t="shared" si="114"/>
        <v>#VALUE!</v>
      </c>
      <c r="M224" s="99" t="e" vm="2">
        <f t="shared" si="114"/>
        <v>#VALUE!</v>
      </c>
      <c r="N224" s="99" t="e" vm="2">
        <f t="shared" si="114"/>
        <v>#VALUE!</v>
      </c>
      <c r="O224" s="99" t="e" vm="2">
        <f t="shared" si="114"/>
        <v>#VALUE!</v>
      </c>
      <c r="P224" s="99" t="e" vm="2">
        <f t="shared" si="114"/>
        <v>#VALUE!</v>
      </c>
      <c r="Q224" s="99" t="e" vm="2">
        <f t="shared" si="114"/>
        <v>#VALUE!</v>
      </c>
      <c r="R224" s="99" t="e" vm="2">
        <f t="shared" si="114"/>
        <v>#VALUE!</v>
      </c>
      <c r="S224" s="99" t="e" vm="2">
        <f t="shared" si="114"/>
        <v>#VALUE!</v>
      </c>
      <c r="T224" s="99" t="e" vm="2">
        <f t="shared" si="114"/>
        <v>#VALUE!</v>
      </c>
      <c r="U224" s="99" t="e" vm="2">
        <f t="shared" si="114"/>
        <v>#VALUE!</v>
      </c>
      <c r="V224" s="99" t="e" vm="2">
        <f t="shared" si="114"/>
        <v>#VALUE!</v>
      </c>
      <c r="W224" s="99" t="e" vm="2">
        <f t="shared" si="114"/>
        <v>#VALUE!</v>
      </c>
      <c r="X224" s="99" t="e" vm="2">
        <f t="shared" si="114"/>
        <v>#VALUE!</v>
      </c>
      <c r="Y224" s="99" t="e" vm="2">
        <f t="shared" si="114"/>
        <v>#VALUE!</v>
      </c>
      <c r="Z224" s="99" t="e" vm="2">
        <f t="shared" si="114"/>
        <v>#VALUE!</v>
      </c>
      <c r="AA224" s="99" t="e" vm="2">
        <f t="shared" si="114"/>
        <v>#VALUE!</v>
      </c>
      <c r="AB224" s="99" t="e" vm="2">
        <f t="shared" si="114"/>
        <v>#VALUE!</v>
      </c>
      <c r="AC224" s="99" t="e" vm="2">
        <f t="shared" si="114"/>
        <v>#VALUE!</v>
      </c>
      <c r="AD224" s="99" t="e" vm="2">
        <f t="shared" si="114"/>
        <v>#VALUE!</v>
      </c>
      <c r="AE224" s="99" t="e" vm="2">
        <f t="shared" si="114"/>
        <v>#VALUE!</v>
      </c>
      <c r="AF224" s="99" t="e" vm="2">
        <f t="shared" si="114"/>
        <v>#VALUE!</v>
      </c>
      <c r="AG224" s="99" t="e" vm="2">
        <f t="shared" si="114"/>
        <v>#VALUE!</v>
      </c>
      <c r="AH224" s="99" t="e" vm="2">
        <f t="shared" si="114"/>
        <v>#VALUE!</v>
      </c>
      <c r="AI224" s="99" t="e" vm="2">
        <f t="shared" si="114"/>
        <v>#VALUE!</v>
      </c>
      <c r="AJ224" s="99" t="e" vm="2">
        <f t="shared" si="114"/>
        <v>#VALUE!</v>
      </c>
      <c r="AK224" s="99" t="e" vm="2">
        <f t="shared" si="114"/>
        <v>#VALUE!</v>
      </c>
      <c r="AL224" s="99" t="e" vm="2">
        <f t="shared" si="114"/>
        <v>#VALUE!</v>
      </c>
      <c r="AM224" s="99" t="e" vm="2">
        <f t="shared" si="114"/>
        <v>#VALUE!</v>
      </c>
      <c r="AN224" s="99" t="e" vm="2">
        <f t="shared" si="114"/>
        <v>#VALUE!</v>
      </c>
      <c r="AO224" s="99" t="e" vm="2">
        <f t="shared" si="114"/>
        <v>#VALUE!</v>
      </c>
      <c r="AP224" s="99" t="e" vm="2">
        <f t="shared" si="114"/>
        <v>#VALUE!</v>
      </c>
      <c r="AQ224" s="99" t="e" vm="2">
        <f t="shared" si="114"/>
        <v>#VALUE!</v>
      </c>
      <c r="AR224" s="99" t="e" vm="2">
        <f t="shared" si="114"/>
        <v>#VALUE!</v>
      </c>
      <c r="AS224" s="99" t="e" vm="2">
        <f t="shared" si="114"/>
        <v>#VALUE!</v>
      </c>
      <c r="AT224" s="99" t="e" vm="2">
        <f t="shared" si="114"/>
        <v>#VALUE!</v>
      </c>
      <c r="AU224" s="99" t="e" vm="2">
        <f t="shared" si="114"/>
        <v>#VALUE!</v>
      </c>
      <c r="AV224" s="99" t="e" vm="2">
        <f t="shared" si="114"/>
        <v>#VALUE!</v>
      </c>
      <c r="AW224" s="99" t="e" vm="2">
        <f t="shared" si="114"/>
        <v>#VALUE!</v>
      </c>
      <c r="AX224" s="99" t="e" vm="2">
        <f t="shared" si="114"/>
        <v>#VALUE!</v>
      </c>
      <c r="AY224" s="99" t="e" vm="2">
        <f t="shared" si="114"/>
        <v>#VALUE!</v>
      </c>
      <c r="AZ224" s="99" t="e" vm="2">
        <f t="shared" si="114"/>
        <v>#VALUE!</v>
      </c>
      <c r="BA224" s="99" t="e" vm="2">
        <f t="shared" si="114"/>
        <v>#VALUE!</v>
      </c>
      <c r="BB224" s="99" t="e" vm="2">
        <f t="shared" si="114"/>
        <v>#VALUE!</v>
      </c>
    </row>
    <row r="225" spans="3:54" ht="15" hidden="1" customHeight="1">
      <c r="C225" s="99" t="s">
        <v>284</v>
      </c>
      <c r="F225" s="99" t="e" vm="1">
        <f>0.359*(1+'[5]Políticas anunciadas - %'!F100/100)</f>
        <v>#VALUE!</v>
      </c>
      <c r="G225" s="99" t="e" vm="1">
        <f>0.359*(1+'[5]Políticas anunciadas - %'!F100/100)</f>
        <v>#VALUE!</v>
      </c>
      <c r="H225" s="99" t="e" vm="1">
        <f>0.359*(1+'[5]Políticas anunciadas - %'!G100/100)</f>
        <v>#VALUE!</v>
      </c>
      <c r="I225" s="99" t="e" vm="1">
        <f>0.359*(1+'[5]Políticas anunciadas - %'!H100/100)</f>
        <v>#VALUE!</v>
      </c>
      <c r="J225" s="99" t="e" vm="1">
        <f>0.359*(1+'[5]Políticas anunciadas - %'!I100/100)</f>
        <v>#VALUE!</v>
      </c>
      <c r="K225" s="99" t="e" vm="1">
        <f>0.359*(1+'[5]Políticas anunciadas - %'!J100/100)</f>
        <v>#VALUE!</v>
      </c>
      <c r="L225" s="99" t="e" vm="1">
        <f>0.359*(1+'[5]Políticas anunciadas - %'!K100/100)</f>
        <v>#VALUE!</v>
      </c>
      <c r="M225" s="99" t="e" vm="1">
        <f>0.359*(1+'[5]Políticas anunciadas - %'!L100/100)</f>
        <v>#VALUE!</v>
      </c>
      <c r="N225" s="99" t="e" vm="1">
        <f>0.359*(1+'[5]Políticas anunciadas - %'!M100/100)</f>
        <v>#VALUE!</v>
      </c>
      <c r="O225" s="99" t="e" vm="1">
        <f>0.359*(1+'[5]Políticas anunciadas - %'!N100/100)</f>
        <v>#VALUE!</v>
      </c>
      <c r="P225" s="99" t="e" vm="1">
        <f>0.359*(1+'[5]Políticas anunciadas - %'!O100/100)</f>
        <v>#VALUE!</v>
      </c>
      <c r="Q225" s="99" t="e" vm="1">
        <f>0.359*(1+'[5]Políticas anunciadas - %'!P100/100)</f>
        <v>#VALUE!</v>
      </c>
      <c r="R225" s="99" t="e" vm="1">
        <f>0.359*(1+'[5]Políticas anunciadas - %'!Q100/100)</f>
        <v>#VALUE!</v>
      </c>
      <c r="S225" s="99" t="e" vm="1">
        <f>0.359*(1+'[5]Políticas anunciadas - %'!R100/100)</f>
        <v>#VALUE!</v>
      </c>
      <c r="T225" s="99" t="e" vm="1">
        <f>0.359*(1+'[5]Políticas anunciadas - %'!S100/100)</f>
        <v>#VALUE!</v>
      </c>
      <c r="U225" s="99" t="e" vm="1">
        <f>0.359*(1+'[5]Políticas anunciadas - %'!T100/100)</f>
        <v>#VALUE!</v>
      </c>
      <c r="V225" s="99" t="e" vm="1">
        <f>0.359*(1+'[5]Políticas anunciadas - %'!U100/100)</f>
        <v>#VALUE!</v>
      </c>
      <c r="W225" s="99" t="e" vm="1">
        <f>0.359*(1+'[5]Políticas anunciadas - %'!V100/100)</f>
        <v>#VALUE!</v>
      </c>
      <c r="X225" s="99" t="e" vm="1">
        <f>0.359*(1+'[5]Políticas anunciadas - %'!W100/100)</f>
        <v>#VALUE!</v>
      </c>
      <c r="Y225" s="99" t="e" vm="1">
        <f>0.359*(1+'[5]Políticas anunciadas - %'!X100/100)</f>
        <v>#VALUE!</v>
      </c>
      <c r="Z225" s="99" t="e" vm="1">
        <f>0.359*(1+'[5]Políticas anunciadas - %'!Y100/100)</f>
        <v>#VALUE!</v>
      </c>
      <c r="AA225" s="99" t="e" vm="1">
        <f>0.359*(1+'[5]Políticas anunciadas - %'!Z100/100)</f>
        <v>#VALUE!</v>
      </c>
      <c r="AB225" s="99" t="e" vm="1">
        <f>0.359*(1+'[5]Políticas anunciadas - %'!AA100/100)</f>
        <v>#VALUE!</v>
      </c>
      <c r="AC225" s="99" t="e" vm="1">
        <f>0.359*(1+'[5]Políticas anunciadas - %'!AB100/100)</f>
        <v>#VALUE!</v>
      </c>
      <c r="AD225" s="99" t="e" vm="1">
        <f>0.359*(1+'[5]Políticas anunciadas - %'!AC100/100)</f>
        <v>#VALUE!</v>
      </c>
      <c r="AE225" s="99" t="e" vm="1">
        <f>0.359*(1+'[5]Políticas anunciadas - %'!AD100/100)</f>
        <v>#VALUE!</v>
      </c>
      <c r="AF225" s="99" t="e" vm="1">
        <f>0.359*(1+'[5]Políticas anunciadas - %'!AE100/100)</f>
        <v>#VALUE!</v>
      </c>
      <c r="AG225" s="99" t="e" vm="1">
        <f>0.359*(1+'[5]Políticas anunciadas - %'!AF100/100)</f>
        <v>#VALUE!</v>
      </c>
      <c r="AH225" s="99" t="e" vm="1">
        <f>0.359*(1+'[5]Políticas anunciadas - %'!AG100/100)</f>
        <v>#VALUE!</v>
      </c>
      <c r="AI225" s="99" t="e" vm="1">
        <f>0.359*(1+'[5]Políticas anunciadas - %'!AH100/100)</f>
        <v>#VALUE!</v>
      </c>
      <c r="AJ225" s="99" t="e" vm="1">
        <f>0.359*(1+'[5]Políticas anunciadas - %'!AI100/100)</f>
        <v>#VALUE!</v>
      </c>
      <c r="AK225" s="99" t="e" vm="1">
        <f>0.359*(1+'[5]Políticas anunciadas - %'!AJ100/100)</f>
        <v>#VALUE!</v>
      </c>
      <c r="AL225" s="99" t="e" vm="1">
        <f>0.359*(1+'[5]Políticas anunciadas - %'!AK100/100)</f>
        <v>#VALUE!</v>
      </c>
      <c r="AM225" s="99" t="e" vm="1">
        <f>0.359*(1+'[5]Políticas anunciadas - %'!AL100/100)</f>
        <v>#VALUE!</v>
      </c>
      <c r="AN225" s="99" t="e" vm="1">
        <f>0.359*(1+'[5]Políticas anunciadas - %'!AM100/100)</f>
        <v>#VALUE!</v>
      </c>
      <c r="AO225" s="99" t="e" vm="1">
        <f>0.359*(1+'[5]Políticas anunciadas - %'!AN100/100)</f>
        <v>#VALUE!</v>
      </c>
      <c r="AP225" s="99" t="e" vm="1">
        <f>0.359*(1+'[5]Políticas anunciadas - %'!AO100/100)</f>
        <v>#VALUE!</v>
      </c>
      <c r="AQ225" s="99" t="e" vm="1">
        <f>0.359*(1+'[5]Políticas anunciadas - %'!AP100/100)</f>
        <v>#VALUE!</v>
      </c>
      <c r="AR225" s="99" t="e" vm="1">
        <f>0.359*(1+'[5]Políticas anunciadas - %'!AQ100/100)</f>
        <v>#VALUE!</v>
      </c>
      <c r="AS225" s="99" t="e" vm="1">
        <f>0.359*(1+'[5]Políticas anunciadas - %'!AR100/100)</f>
        <v>#VALUE!</v>
      </c>
      <c r="AT225" s="99" t="e" vm="1">
        <f>0.359*(1+'[5]Políticas anunciadas - %'!AS100/100)</f>
        <v>#VALUE!</v>
      </c>
      <c r="AU225" s="99" t="e" vm="1">
        <f>0.359*(1+'[5]Políticas anunciadas - %'!AT100/100)</f>
        <v>#VALUE!</v>
      </c>
      <c r="AV225" s="99" t="e" vm="1">
        <f>0.359*(1+'[5]Políticas anunciadas - %'!AU100/100)</f>
        <v>#VALUE!</v>
      </c>
      <c r="AW225" s="99" t="e" vm="1">
        <f>0.359*(1+'[5]Políticas anunciadas - %'!AV100/100)</f>
        <v>#VALUE!</v>
      </c>
      <c r="AX225" s="99" t="e" vm="1">
        <f>0.359*(1+'[5]Políticas anunciadas - %'!AW100/100)</f>
        <v>#VALUE!</v>
      </c>
      <c r="AY225" s="99" t="e" vm="1">
        <f>0.359*(1+'[5]Políticas anunciadas - %'!AX100/100)</f>
        <v>#VALUE!</v>
      </c>
      <c r="AZ225" s="99" t="e" vm="1">
        <f>0.359*(1+'[5]Políticas anunciadas - %'!AY100/100)</f>
        <v>#VALUE!</v>
      </c>
      <c r="BA225" s="99" t="e" vm="1">
        <f>0.359*(1+'[5]Políticas anunciadas - %'!AZ100/100)</f>
        <v>#VALUE!</v>
      </c>
      <c r="BB225" s="99" t="e" vm="1">
        <f>0.359*(1+'[5]Políticas anunciadas - %'!BA100/100)</f>
        <v>#VALUE!</v>
      </c>
    </row>
    <row r="226" spans="3:54" ht="15" hidden="1" customHeight="1">
      <c r="C226" s="170" t="s">
        <v>285</v>
      </c>
      <c r="F226" s="172" t="e" vm="2">
        <f t="shared" ref="F226:AK226" si="115">F223*F197</f>
        <v>#VALUE!</v>
      </c>
      <c r="G226" s="172" t="e" vm="2">
        <f t="shared" si="115"/>
        <v>#VALUE!</v>
      </c>
      <c r="H226" s="172" t="e" vm="2">
        <f t="shared" si="115"/>
        <v>#VALUE!</v>
      </c>
      <c r="I226" s="172" t="e" vm="2">
        <f t="shared" si="115"/>
        <v>#VALUE!</v>
      </c>
      <c r="J226" s="172" t="e" vm="2">
        <f t="shared" si="115"/>
        <v>#VALUE!</v>
      </c>
      <c r="K226" s="172" t="e" vm="2">
        <f t="shared" si="115"/>
        <v>#VALUE!</v>
      </c>
      <c r="L226" s="172" t="e" vm="2">
        <f t="shared" si="115"/>
        <v>#VALUE!</v>
      </c>
      <c r="M226" s="172" t="e" vm="2">
        <f t="shared" si="115"/>
        <v>#VALUE!</v>
      </c>
      <c r="N226" s="172" t="e" vm="2">
        <f t="shared" si="115"/>
        <v>#VALUE!</v>
      </c>
      <c r="O226" s="172" t="e" vm="2">
        <f t="shared" si="115"/>
        <v>#VALUE!</v>
      </c>
      <c r="P226" s="172" t="e" vm="2">
        <f t="shared" si="115"/>
        <v>#VALUE!</v>
      </c>
      <c r="Q226" s="172" t="e" vm="2">
        <f t="shared" si="115"/>
        <v>#VALUE!</v>
      </c>
      <c r="R226" s="172" t="e" vm="2">
        <f t="shared" si="115"/>
        <v>#VALUE!</v>
      </c>
      <c r="S226" s="172" t="e" vm="2">
        <f t="shared" si="115"/>
        <v>#VALUE!</v>
      </c>
      <c r="T226" s="172" t="e" vm="2">
        <f t="shared" si="115"/>
        <v>#VALUE!</v>
      </c>
      <c r="U226" s="172" t="e" vm="2">
        <f t="shared" si="115"/>
        <v>#VALUE!</v>
      </c>
      <c r="V226" s="172" t="e" vm="2">
        <f t="shared" si="115"/>
        <v>#VALUE!</v>
      </c>
      <c r="W226" s="172" t="e" vm="2">
        <f t="shared" si="115"/>
        <v>#VALUE!</v>
      </c>
      <c r="X226" s="172" t="e" vm="2">
        <f t="shared" si="115"/>
        <v>#VALUE!</v>
      </c>
      <c r="Y226" s="172" t="e" vm="2">
        <f t="shared" si="115"/>
        <v>#VALUE!</v>
      </c>
      <c r="Z226" s="172" t="e" vm="2">
        <f t="shared" si="115"/>
        <v>#VALUE!</v>
      </c>
      <c r="AA226" s="172" t="e" vm="2">
        <f t="shared" si="115"/>
        <v>#VALUE!</v>
      </c>
      <c r="AB226" s="172" t="e" vm="2">
        <f t="shared" si="115"/>
        <v>#VALUE!</v>
      </c>
      <c r="AC226" s="172" t="e" vm="2">
        <f t="shared" si="115"/>
        <v>#VALUE!</v>
      </c>
      <c r="AD226" s="172" t="e" vm="2">
        <f t="shared" si="115"/>
        <v>#VALUE!</v>
      </c>
      <c r="AE226" s="172" t="e" vm="2">
        <f t="shared" si="115"/>
        <v>#VALUE!</v>
      </c>
      <c r="AF226" s="172" t="e" vm="2">
        <f t="shared" si="115"/>
        <v>#VALUE!</v>
      </c>
      <c r="AG226" s="172" t="e" vm="2">
        <f t="shared" si="115"/>
        <v>#VALUE!</v>
      </c>
      <c r="AH226" s="172" t="e" vm="2">
        <f t="shared" si="115"/>
        <v>#VALUE!</v>
      </c>
      <c r="AI226" s="172" t="e" vm="2">
        <f t="shared" si="115"/>
        <v>#VALUE!</v>
      </c>
      <c r="AJ226" s="172" t="e" vm="2">
        <f t="shared" si="115"/>
        <v>#VALUE!</v>
      </c>
      <c r="AK226" s="172" t="e" vm="2">
        <f t="shared" si="115"/>
        <v>#VALUE!</v>
      </c>
      <c r="AL226" s="172" t="e" vm="2">
        <f t="shared" ref="AL226:BB226" si="116">AL223*AL197</f>
        <v>#VALUE!</v>
      </c>
      <c r="AM226" s="172" t="e" vm="2">
        <f t="shared" si="116"/>
        <v>#VALUE!</v>
      </c>
      <c r="AN226" s="172" t="e" vm="2">
        <f t="shared" si="116"/>
        <v>#VALUE!</v>
      </c>
      <c r="AO226" s="172" t="e" vm="2">
        <f t="shared" si="116"/>
        <v>#VALUE!</v>
      </c>
      <c r="AP226" s="172" t="e" vm="2">
        <f t="shared" si="116"/>
        <v>#VALUE!</v>
      </c>
      <c r="AQ226" s="172" t="e" vm="2">
        <f t="shared" si="116"/>
        <v>#VALUE!</v>
      </c>
      <c r="AR226" s="172" t="e" vm="2">
        <f t="shared" si="116"/>
        <v>#VALUE!</v>
      </c>
      <c r="AS226" s="172" t="e" vm="2">
        <f t="shared" si="116"/>
        <v>#VALUE!</v>
      </c>
      <c r="AT226" s="172" t="e" vm="2">
        <f t="shared" si="116"/>
        <v>#VALUE!</v>
      </c>
      <c r="AU226" s="172" t="e" vm="2">
        <f t="shared" si="116"/>
        <v>#VALUE!</v>
      </c>
      <c r="AV226" s="172" t="e" vm="2">
        <f t="shared" si="116"/>
        <v>#VALUE!</v>
      </c>
      <c r="AW226" s="172" t="e" vm="2">
        <f t="shared" si="116"/>
        <v>#VALUE!</v>
      </c>
      <c r="AX226" s="172" t="e" vm="2">
        <f t="shared" si="116"/>
        <v>#VALUE!</v>
      </c>
      <c r="AY226" s="172" t="e" vm="2">
        <f t="shared" si="116"/>
        <v>#VALUE!</v>
      </c>
      <c r="AZ226" s="172" t="e" vm="2">
        <f t="shared" si="116"/>
        <v>#VALUE!</v>
      </c>
      <c r="BA226" s="172" t="e" vm="2">
        <f t="shared" si="116"/>
        <v>#VALUE!</v>
      </c>
      <c r="BB226" s="172" t="e" vm="2">
        <f t="shared" si="116"/>
        <v>#VALUE!</v>
      </c>
    </row>
    <row r="227" spans="3:54" ht="15" hidden="1" customHeight="1">
      <c r="C227" s="170" t="s">
        <v>286</v>
      </c>
      <c r="F227" s="172" t="e" vm="2">
        <f t="shared" ref="F227:AK227" si="117">F224*F197</f>
        <v>#VALUE!</v>
      </c>
      <c r="G227" s="172" t="e" vm="2">
        <f t="shared" si="117"/>
        <v>#VALUE!</v>
      </c>
      <c r="H227" s="172" t="e" vm="2">
        <f t="shared" si="117"/>
        <v>#VALUE!</v>
      </c>
      <c r="I227" s="172" t="e" vm="2">
        <f t="shared" si="117"/>
        <v>#VALUE!</v>
      </c>
      <c r="J227" s="172" t="e" vm="2">
        <f t="shared" si="117"/>
        <v>#VALUE!</v>
      </c>
      <c r="K227" s="172" t="e" vm="2">
        <f t="shared" si="117"/>
        <v>#VALUE!</v>
      </c>
      <c r="L227" s="172" t="e" vm="2">
        <f t="shared" si="117"/>
        <v>#VALUE!</v>
      </c>
      <c r="M227" s="172" t="e" vm="2">
        <f t="shared" si="117"/>
        <v>#VALUE!</v>
      </c>
      <c r="N227" s="172" t="e" vm="2">
        <f t="shared" si="117"/>
        <v>#VALUE!</v>
      </c>
      <c r="O227" s="172" t="e" vm="2">
        <f t="shared" si="117"/>
        <v>#VALUE!</v>
      </c>
      <c r="P227" s="172" t="e" vm="2">
        <f t="shared" si="117"/>
        <v>#VALUE!</v>
      </c>
      <c r="Q227" s="172" t="e" vm="2">
        <f t="shared" si="117"/>
        <v>#VALUE!</v>
      </c>
      <c r="R227" s="172" t="e" vm="2">
        <f t="shared" si="117"/>
        <v>#VALUE!</v>
      </c>
      <c r="S227" s="172" t="e" vm="2">
        <f t="shared" si="117"/>
        <v>#VALUE!</v>
      </c>
      <c r="T227" s="172" t="e" vm="2">
        <f t="shared" si="117"/>
        <v>#VALUE!</v>
      </c>
      <c r="U227" s="172" t="e" vm="2">
        <f t="shared" si="117"/>
        <v>#VALUE!</v>
      </c>
      <c r="V227" s="172" t="e" vm="2">
        <f t="shared" si="117"/>
        <v>#VALUE!</v>
      </c>
      <c r="W227" s="172" t="e" vm="2">
        <f t="shared" si="117"/>
        <v>#VALUE!</v>
      </c>
      <c r="X227" s="172" t="e" vm="2">
        <f t="shared" si="117"/>
        <v>#VALUE!</v>
      </c>
      <c r="Y227" s="172" t="e" vm="2">
        <f t="shared" si="117"/>
        <v>#VALUE!</v>
      </c>
      <c r="Z227" s="172" t="e" vm="2">
        <f t="shared" si="117"/>
        <v>#VALUE!</v>
      </c>
      <c r="AA227" s="172" t="e" vm="2">
        <f t="shared" si="117"/>
        <v>#VALUE!</v>
      </c>
      <c r="AB227" s="172" t="e" vm="2">
        <f t="shared" si="117"/>
        <v>#VALUE!</v>
      </c>
      <c r="AC227" s="172" t="e" vm="2">
        <f t="shared" si="117"/>
        <v>#VALUE!</v>
      </c>
      <c r="AD227" s="172" t="e" vm="2">
        <f t="shared" si="117"/>
        <v>#VALUE!</v>
      </c>
      <c r="AE227" s="172" t="e" vm="2">
        <f t="shared" si="117"/>
        <v>#VALUE!</v>
      </c>
      <c r="AF227" s="172" t="e" vm="2">
        <f t="shared" si="117"/>
        <v>#VALUE!</v>
      </c>
      <c r="AG227" s="172" t="e" vm="2">
        <f t="shared" si="117"/>
        <v>#VALUE!</v>
      </c>
      <c r="AH227" s="172" t="e" vm="2">
        <f t="shared" si="117"/>
        <v>#VALUE!</v>
      </c>
      <c r="AI227" s="172" t="e" vm="2">
        <f t="shared" si="117"/>
        <v>#VALUE!</v>
      </c>
      <c r="AJ227" s="172" t="e" vm="2">
        <f t="shared" si="117"/>
        <v>#VALUE!</v>
      </c>
      <c r="AK227" s="172" t="e" vm="2">
        <f t="shared" si="117"/>
        <v>#VALUE!</v>
      </c>
      <c r="AL227" s="172" t="e" vm="2">
        <f t="shared" ref="AL227:BB227" si="118">AL224*AL197</f>
        <v>#VALUE!</v>
      </c>
      <c r="AM227" s="172" t="e" vm="2">
        <f t="shared" si="118"/>
        <v>#VALUE!</v>
      </c>
      <c r="AN227" s="172" t="e" vm="2">
        <f t="shared" si="118"/>
        <v>#VALUE!</v>
      </c>
      <c r="AO227" s="172" t="e" vm="2">
        <f t="shared" si="118"/>
        <v>#VALUE!</v>
      </c>
      <c r="AP227" s="172" t="e" vm="2">
        <f t="shared" si="118"/>
        <v>#VALUE!</v>
      </c>
      <c r="AQ227" s="172" t="e" vm="2">
        <f t="shared" si="118"/>
        <v>#VALUE!</v>
      </c>
      <c r="AR227" s="172" t="e" vm="2">
        <f t="shared" si="118"/>
        <v>#VALUE!</v>
      </c>
      <c r="AS227" s="172" t="e" vm="2">
        <f t="shared" si="118"/>
        <v>#VALUE!</v>
      </c>
      <c r="AT227" s="172" t="e" vm="2">
        <f t="shared" si="118"/>
        <v>#VALUE!</v>
      </c>
      <c r="AU227" s="172" t="e" vm="2">
        <f t="shared" si="118"/>
        <v>#VALUE!</v>
      </c>
      <c r="AV227" s="172" t="e" vm="2">
        <f t="shared" si="118"/>
        <v>#VALUE!</v>
      </c>
      <c r="AW227" s="172" t="e" vm="2">
        <f t="shared" si="118"/>
        <v>#VALUE!</v>
      </c>
      <c r="AX227" s="172" t="e" vm="2">
        <f t="shared" si="118"/>
        <v>#VALUE!</v>
      </c>
      <c r="AY227" s="172" t="e" vm="2">
        <f t="shared" si="118"/>
        <v>#VALUE!</v>
      </c>
      <c r="AZ227" s="172" t="e" vm="2">
        <f t="shared" si="118"/>
        <v>#VALUE!</v>
      </c>
      <c r="BA227" s="172" t="e" vm="2">
        <f t="shared" si="118"/>
        <v>#VALUE!</v>
      </c>
      <c r="BB227" s="172" t="e" vm="2">
        <f t="shared" si="118"/>
        <v>#VALUE!</v>
      </c>
    </row>
    <row r="228" spans="3:54" ht="15" hidden="1" customHeight="1">
      <c r="C228" s="99" t="s">
        <v>287</v>
      </c>
      <c r="F228" s="172" t="e" vm="2">
        <f t="shared" ref="F228:AK228" si="119">F225*F197</f>
        <v>#VALUE!</v>
      </c>
      <c r="G228" s="172" t="e" vm="2">
        <f t="shared" si="119"/>
        <v>#VALUE!</v>
      </c>
      <c r="H228" s="172" t="e" vm="2">
        <f t="shared" si="119"/>
        <v>#VALUE!</v>
      </c>
      <c r="I228" s="172" t="e" vm="2">
        <f t="shared" si="119"/>
        <v>#VALUE!</v>
      </c>
      <c r="J228" s="172" t="e" vm="2">
        <f t="shared" si="119"/>
        <v>#VALUE!</v>
      </c>
      <c r="K228" s="172" t="e" vm="2">
        <f t="shared" si="119"/>
        <v>#VALUE!</v>
      </c>
      <c r="L228" s="172" t="e" vm="2">
        <f t="shared" si="119"/>
        <v>#VALUE!</v>
      </c>
      <c r="M228" s="172" t="e" vm="2">
        <f t="shared" si="119"/>
        <v>#VALUE!</v>
      </c>
      <c r="N228" s="172" t="e" vm="2">
        <f t="shared" si="119"/>
        <v>#VALUE!</v>
      </c>
      <c r="O228" s="172" t="e" vm="2">
        <f t="shared" si="119"/>
        <v>#VALUE!</v>
      </c>
      <c r="P228" s="172" t="e" vm="2">
        <f t="shared" si="119"/>
        <v>#VALUE!</v>
      </c>
      <c r="Q228" s="172" t="e" vm="2">
        <f t="shared" si="119"/>
        <v>#VALUE!</v>
      </c>
      <c r="R228" s="172" t="e" vm="2">
        <f t="shared" si="119"/>
        <v>#VALUE!</v>
      </c>
      <c r="S228" s="172" t="e" vm="2">
        <f t="shared" si="119"/>
        <v>#VALUE!</v>
      </c>
      <c r="T228" s="172" t="e" vm="2">
        <f t="shared" si="119"/>
        <v>#VALUE!</v>
      </c>
      <c r="U228" s="172" t="e" vm="2">
        <f t="shared" si="119"/>
        <v>#VALUE!</v>
      </c>
      <c r="V228" s="172" t="e" vm="2">
        <f t="shared" si="119"/>
        <v>#VALUE!</v>
      </c>
      <c r="W228" s="172" t="e" vm="2">
        <f t="shared" si="119"/>
        <v>#VALUE!</v>
      </c>
      <c r="X228" s="172" t="e" vm="2">
        <f t="shared" si="119"/>
        <v>#VALUE!</v>
      </c>
      <c r="Y228" s="172" t="e" vm="2">
        <f t="shared" si="119"/>
        <v>#VALUE!</v>
      </c>
      <c r="Z228" s="172" t="e" vm="2">
        <f t="shared" si="119"/>
        <v>#VALUE!</v>
      </c>
      <c r="AA228" s="172" t="e" vm="2">
        <f t="shared" si="119"/>
        <v>#VALUE!</v>
      </c>
      <c r="AB228" s="172" t="e" vm="2">
        <f t="shared" si="119"/>
        <v>#VALUE!</v>
      </c>
      <c r="AC228" s="172" t="e" vm="2">
        <f t="shared" si="119"/>
        <v>#VALUE!</v>
      </c>
      <c r="AD228" s="172" t="e" vm="2">
        <f t="shared" si="119"/>
        <v>#VALUE!</v>
      </c>
      <c r="AE228" s="172" t="e" vm="2">
        <f t="shared" si="119"/>
        <v>#VALUE!</v>
      </c>
      <c r="AF228" s="172" t="e" vm="2">
        <f t="shared" si="119"/>
        <v>#VALUE!</v>
      </c>
      <c r="AG228" s="172" t="e" vm="2">
        <f t="shared" si="119"/>
        <v>#VALUE!</v>
      </c>
      <c r="AH228" s="172" t="e" vm="2">
        <f t="shared" si="119"/>
        <v>#VALUE!</v>
      </c>
      <c r="AI228" s="172" t="e" vm="2">
        <f t="shared" si="119"/>
        <v>#VALUE!</v>
      </c>
      <c r="AJ228" s="172" t="e" vm="2">
        <f t="shared" si="119"/>
        <v>#VALUE!</v>
      </c>
      <c r="AK228" s="172" t="e" vm="2">
        <f t="shared" si="119"/>
        <v>#VALUE!</v>
      </c>
      <c r="AL228" s="172" t="e" vm="2">
        <f t="shared" ref="AL228:BB228" si="120">AL225*AL197</f>
        <v>#VALUE!</v>
      </c>
      <c r="AM228" s="172" t="e" vm="2">
        <f t="shared" si="120"/>
        <v>#VALUE!</v>
      </c>
      <c r="AN228" s="172" t="e" vm="2">
        <f t="shared" si="120"/>
        <v>#VALUE!</v>
      </c>
      <c r="AO228" s="172" t="e" vm="2">
        <f t="shared" si="120"/>
        <v>#VALUE!</v>
      </c>
      <c r="AP228" s="172" t="e" vm="2">
        <f t="shared" si="120"/>
        <v>#VALUE!</v>
      </c>
      <c r="AQ228" s="172" t="e" vm="2">
        <f t="shared" si="120"/>
        <v>#VALUE!</v>
      </c>
      <c r="AR228" s="172" t="e" vm="2">
        <f t="shared" si="120"/>
        <v>#VALUE!</v>
      </c>
      <c r="AS228" s="172" t="e" vm="2">
        <f t="shared" si="120"/>
        <v>#VALUE!</v>
      </c>
      <c r="AT228" s="172" t="e" vm="2">
        <f t="shared" si="120"/>
        <v>#VALUE!</v>
      </c>
      <c r="AU228" s="172" t="e" vm="2">
        <f t="shared" si="120"/>
        <v>#VALUE!</v>
      </c>
      <c r="AV228" s="172" t="e" vm="2">
        <f t="shared" si="120"/>
        <v>#VALUE!</v>
      </c>
      <c r="AW228" s="172" t="e" vm="2">
        <f t="shared" si="120"/>
        <v>#VALUE!</v>
      </c>
      <c r="AX228" s="172" t="e" vm="2">
        <f t="shared" si="120"/>
        <v>#VALUE!</v>
      </c>
      <c r="AY228" s="172" t="e" vm="2">
        <f t="shared" si="120"/>
        <v>#VALUE!</v>
      </c>
      <c r="AZ228" s="172" t="e" vm="2">
        <f t="shared" si="120"/>
        <v>#VALUE!</v>
      </c>
      <c r="BA228" s="172" t="e" vm="2">
        <f t="shared" si="120"/>
        <v>#VALUE!</v>
      </c>
      <c r="BB228" s="172" t="e" vm="2">
        <f t="shared" si="120"/>
        <v>#VALUE!</v>
      </c>
    </row>
    <row r="229" spans="3:54" ht="15" hidden="1" customHeight="1">
      <c r="C229" s="170" t="s">
        <v>288</v>
      </c>
      <c r="F229" s="172">
        <f>[4]Costos_Agricultura!$K$344</f>
        <v>11664.24</v>
      </c>
      <c r="G229" s="172" t="e" vm="2">
        <f t="shared" ref="G229:V231" si="121">G226-F226</f>
        <v>#VALUE!</v>
      </c>
      <c r="H229" s="172" t="e" vm="2">
        <f t="shared" si="121"/>
        <v>#VALUE!</v>
      </c>
      <c r="I229" s="172" t="e" vm="2">
        <f t="shared" si="121"/>
        <v>#VALUE!</v>
      </c>
      <c r="J229" s="172" t="e" vm="2">
        <f t="shared" si="121"/>
        <v>#VALUE!</v>
      </c>
      <c r="K229" s="172" t="e" vm="2">
        <f t="shared" si="121"/>
        <v>#VALUE!</v>
      </c>
      <c r="L229" s="172" t="e" vm="2">
        <f t="shared" si="121"/>
        <v>#VALUE!</v>
      </c>
      <c r="M229" s="172" t="e" vm="2">
        <f t="shared" si="121"/>
        <v>#VALUE!</v>
      </c>
      <c r="N229" s="172" t="e" vm="2">
        <f t="shared" si="121"/>
        <v>#VALUE!</v>
      </c>
      <c r="O229" s="172" t="e" vm="2">
        <f t="shared" si="121"/>
        <v>#VALUE!</v>
      </c>
      <c r="P229" s="172" t="e" vm="2">
        <f t="shared" si="121"/>
        <v>#VALUE!</v>
      </c>
      <c r="Q229" s="172" t="e" vm="2">
        <f t="shared" si="121"/>
        <v>#VALUE!</v>
      </c>
      <c r="R229" s="172" t="e" vm="2">
        <f t="shared" si="121"/>
        <v>#VALUE!</v>
      </c>
      <c r="S229" s="172" t="e" vm="2">
        <f t="shared" si="121"/>
        <v>#VALUE!</v>
      </c>
      <c r="T229" s="172">
        <v>0</v>
      </c>
      <c r="U229" s="172">
        <v>0</v>
      </c>
      <c r="V229" s="172">
        <v>0</v>
      </c>
      <c r="W229" s="172">
        <v>0</v>
      </c>
      <c r="X229" s="172">
        <v>0</v>
      </c>
      <c r="Y229" s="172">
        <v>0</v>
      </c>
      <c r="Z229" s="172">
        <v>0</v>
      </c>
      <c r="AA229" s="172">
        <v>0</v>
      </c>
      <c r="AB229" s="172">
        <v>0</v>
      </c>
      <c r="AC229" s="172">
        <v>0</v>
      </c>
      <c r="AD229" s="172">
        <v>0</v>
      </c>
      <c r="AE229" s="172">
        <v>0</v>
      </c>
      <c r="AF229" s="172">
        <v>0</v>
      </c>
      <c r="AG229" s="172">
        <v>0</v>
      </c>
      <c r="AH229" s="172">
        <v>0</v>
      </c>
      <c r="AI229" s="172">
        <v>0</v>
      </c>
      <c r="AJ229" s="172">
        <v>0</v>
      </c>
      <c r="AK229" s="172">
        <v>0</v>
      </c>
      <c r="AL229" s="172">
        <v>0</v>
      </c>
      <c r="AM229" s="172">
        <v>0</v>
      </c>
      <c r="AN229" s="172">
        <v>0</v>
      </c>
      <c r="AO229" s="172">
        <v>0</v>
      </c>
      <c r="AP229" s="172">
        <v>0</v>
      </c>
      <c r="AQ229" s="172">
        <v>0</v>
      </c>
      <c r="AR229" s="172">
        <v>0</v>
      </c>
      <c r="AS229" s="172">
        <v>0</v>
      </c>
      <c r="AT229" s="172">
        <v>0</v>
      </c>
      <c r="AU229" s="172">
        <v>0</v>
      </c>
      <c r="AV229" s="172">
        <v>0</v>
      </c>
      <c r="AW229" s="172">
        <v>0</v>
      </c>
      <c r="AX229" s="172">
        <v>0</v>
      </c>
      <c r="AY229" s="172">
        <v>0</v>
      </c>
      <c r="AZ229" s="172">
        <v>0</v>
      </c>
      <c r="BA229" s="172">
        <v>0</v>
      </c>
      <c r="BB229" s="172">
        <v>0</v>
      </c>
    </row>
    <row r="230" spans="3:54" ht="15" hidden="1" customHeight="1">
      <c r="C230" s="99" t="s">
        <v>289</v>
      </c>
      <c r="F230" s="172">
        <f>[4]Costos_Agricultura!$K$345</f>
        <v>7360.64</v>
      </c>
      <c r="G230" s="172" t="e" vm="2">
        <f t="shared" si="121"/>
        <v>#VALUE!</v>
      </c>
      <c r="H230" s="172" t="e" vm="2">
        <f t="shared" si="121"/>
        <v>#VALUE!</v>
      </c>
      <c r="I230" s="172" t="e" vm="2">
        <f t="shared" si="121"/>
        <v>#VALUE!</v>
      </c>
      <c r="J230" s="172" t="e" vm="2">
        <f t="shared" si="121"/>
        <v>#VALUE!</v>
      </c>
      <c r="K230" s="172" t="e" vm="2">
        <f t="shared" si="121"/>
        <v>#VALUE!</v>
      </c>
      <c r="L230" s="172" t="e" vm="2">
        <f t="shared" si="121"/>
        <v>#VALUE!</v>
      </c>
      <c r="M230" s="172" t="e" vm="2">
        <f t="shared" si="121"/>
        <v>#VALUE!</v>
      </c>
      <c r="N230" s="172" t="e" vm="2">
        <f t="shared" si="121"/>
        <v>#VALUE!</v>
      </c>
      <c r="O230" s="172" t="e" vm="2">
        <f t="shared" si="121"/>
        <v>#VALUE!</v>
      </c>
      <c r="P230" s="172" t="e" vm="2">
        <f t="shared" si="121"/>
        <v>#VALUE!</v>
      </c>
      <c r="Q230" s="172" t="e" vm="2">
        <f t="shared" si="121"/>
        <v>#VALUE!</v>
      </c>
      <c r="R230" s="172" t="e" vm="2">
        <f t="shared" si="121"/>
        <v>#VALUE!</v>
      </c>
      <c r="S230" s="172" t="e" vm="2">
        <f t="shared" si="121"/>
        <v>#VALUE!</v>
      </c>
      <c r="T230" s="172" t="e" vm="2">
        <f t="shared" si="121"/>
        <v>#VALUE!</v>
      </c>
      <c r="U230" s="172" t="e" vm="2">
        <f t="shared" si="121"/>
        <v>#VALUE!</v>
      </c>
      <c r="V230" s="172" t="e" vm="2">
        <f t="shared" si="121"/>
        <v>#VALUE!</v>
      </c>
      <c r="W230" s="172" t="e" vm="2">
        <f t="shared" ref="W230:Z231" si="122">W227-V227</f>
        <v>#VALUE!</v>
      </c>
      <c r="X230" s="172" t="e" vm="2">
        <f t="shared" si="122"/>
        <v>#VALUE!</v>
      </c>
      <c r="Y230" s="172" t="e" vm="2">
        <f t="shared" si="122"/>
        <v>#VALUE!</v>
      </c>
      <c r="Z230" s="172" t="e" vm="2">
        <f t="shared" si="122"/>
        <v>#VALUE!</v>
      </c>
      <c r="AA230" s="172" t="e" vm="2">
        <f>AA227-Z227</f>
        <v>#VALUE!</v>
      </c>
      <c r="AB230" s="172" t="e" vm="2">
        <f>AB227-AA227</f>
        <v>#VALUE!</v>
      </c>
      <c r="AC230" s="172" t="e" vm="2">
        <f t="shared" ref="AC230:AR231" si="123">AC227-AB227</f>
        <v>#VALUE!</v>
      </c>
      <c r="AD230" s="172" t="e" vm="2">
        <f t="shared" si="123"/>
        <v>#VALUE!</v>
      </c>
      <c r="AE230" s="172" t="e" vm="2">
        <f t="shared" si="123"/>
        <v>#VALUE!</v>
      </c>
      <c r="AF230" s="172" t="e" vm="2">
        <f t="shared" si="123"/>
        <v>#VALUE!</v>
      </c>
      <c r="AG230" s="172" t="e" vm="2">
        <f t="shared" si="123"/>
        <v>#VALUE!</v>
      </c>
      <c r="AH230" s="172" t="e" vm="2">
        <f t="shared" si="123"/>
        <v>#VALUE!</v>
      </c>
      <c r="AI230" s="172" t="e" vm="2">
        <f t="shared" si="123"/>
        <v>#VALUE!</v>
      </c>
      <c r="AJ230" s="172" t="e" vm="2">
        <f t="shared" si="123"/>
        <v>#VALUE!</v>
      </c>
      <c r="AK230" s="172" t="e" vm="2">
        <f t="shared" si="123"/>
        <v>#VALUE!</v>
      </c>
      <c r="AL230" s="172" t="e" vm="2">
        <f t="shared" si="123"/>
        <v>#VALUE!</v>
      </c>
      <c r="AM230" s="172">
        <v>0</v>
      </c>
      <c r="AN230" s="172">
        <v>0</v>
      </c>
      <c r="AO230" s="172">
        <v>0</v>
      </c>
      <c r="AP230" s="172">
        <v>0</v>
      </c>
      <c r="AQ230" s="172">
        <v>0</v>
      </c>
      <c r="AR230" s="172">
        <v>0</v>
      </c>
      <c r="AS230" s="172">
        <v>0</v>
      </c>
      <c r="AT230" s="172">
        <v>0</v>
      </c>
      <c r="AU230" s="172">
        <v>0</v>
      </c>
      <c r="AV230" s="172">
        <v>0</v>
      </c>
      <c r="AW230" s="172">
        <v>0</v>
      </c>
      <c r="AX230" s="172">
        <v>0</v>
      </c>
      <c r="AY230" s="172">
        <v>0</v>
      </c>
      <c r="AZ230" s="172">
        <v>0</v>
      </c>
      <c r="BA230" s="172">
        <v>0</v>
      </c>
      <c r="BB230" s="172">
        <v>0</v>
      </c>
    </row>
    <row r="231" spans="3:54" ht="15" hidden="1" customHeight="1">
      <c r="C231" s="99" t="s">
        <v>290</v>
      </c>
      <c r="F231" s="99">
        <f>[4]Costos_Agricultura!$K$346</f>
        <v>10655.119999999999</v>
      </c>
      <c r="G231" s="172" t="e" vm="2">
        <f t="shared" si="121"/>
        <v>#VALUE!</v>
      </c>
      <c r="H231" s="172" t="e" vm="2">
        <f t="shared" si="121"/>
        <v>#VALUE!</v>
      </c>
      <c r="I231" s="172" t="e" vm="2">
        <f t="shared" si="121"/>
        <v>#VALUE!</v>
      </c>
      <c r="J231" s="172" t="e" vm="2">
        <f t="shared" si="121"/>
        <v>#VALUE!</v>
      </c>
      <c r="K231" s="172" t="e" vm="2">
        <f t="shared" si="121"/>
        <v>#VALUE!</v>
      </c>
      <c r="L231" s="172" t="e" vm="2">
        <f t="shared" si="121"/>
        <v>#VALUE!</v>
      </c>
      <c r="M231" s="172" t="e" vm="2">
        <f t="shared" si="121"/>
        <v>#VALUE!</v>
      </c>
      <c r="N231" s="172" t="e" vm="2">
        <f t="shared" si="121"/>
        <v>#VALUE!</v>
      </c>
      <c r="O231" s="172" t="e" vm="2">
        <f t="shared" si="121"/>
        <v>#VALUE!</v>
      </c>
      <c r="P231" s="172" t="e" vm="2">
        <f t="shared" si="121"/>
        <v>#VALUE!</v>
      </c>
      <c r="Q231" s="172" t="e" vm="2">
        <f t="shared" si="121"/>
        <v>#VALUE!</v>
      </c>
      <c r="R231" s="172" t="e" vm="2">
        <f t="shared" si="121"/>
        <v>#VALUE!</v>
      </c>
      <c r="S231" s="172" t="e" vm="2">
        <f t="shared" si="121"/>
        <v>#VALUE!</v>
      </c>
      <c r="T231" s="172" t="e" vm="2">
        <f t="shared" si="121"/>
        <v>#VALUE!</v>
      </c>
      <c r="U231" s="172" t="e" vm="2">
        <f t="shared" si="121"/>
        <v>#VALUE!</v>
      </c>
      <c r="V231" s="172" t="e" vm="2">
        <f t="shared" si="121"/>
        <v>#VALUE!</v>
      </c>
      <c r="W231" s="172" t="e" vm="2">
        <f t="shared" si="122"/>
        <v>#VALUE!</v>
      </c>
      <c r="X231" s="172" t="e" vm="2">
        <f t="shared" si="122"/>
        <v>#VALUE!</v>
      </c>
      <c r="Y231" s="172" t="e" vm="2">
        <f t="shared" si="122"/>
        <v>#VALUE!</v>
      </c>
      <c r="Z231" s="172" t="e" vm="2">
        <f t="shared" si="122"/>
        <v>#VALUE!</v>
      </c>
      <c r="AA231" s="172" t="e" vm="2">
        <f>AA228-Z228</f>
        <v>#VALUE!</v>
      </c>
      <c r="AB231" s="172" t="e" vm="2">
        <f>AB228-AA228</f>
        <v>#VALUE!</v>
      </c>
      <c r="AC231" s="172" t="e" vm="2">
        <f t="shared" si="123"/>
        <v>#VALUE!</v>
      </c>
      <c r="AD231" s="172" t="e" vm="2">
        <f t="shared" si="123"/>
        <v>#VALUE!</v>
      </c>
      <c r="AE231" s="172" t="e" vm="2">
        <f t="shared" si="123"/>
        <v>#VALUE!</v>
      </c>
      <c r="AF231" s="172" t="e" vm="2">
        <f t="shared" si="123"/>
        <v>#VALUE!</v>
      </c>
      <c r="AG231" s="172" t="e" vm="2">
        <f t="shared" si="123"/>
        <v>#VALUE!</v>
      </c>
      <c r="AH231" s="172" t="e" vm="2">
        <f t="shared" si="123"/>
        <v>#VALUE!</v>
      </c>
      <c r="AI231" s="172" t="e" vm="2">
        <f t="shared" si="123"/>
        <v>#VALUE!</v>
      </c>
      <c r="AJ231" s="172" t="e" vm="2">
        <f t="shared" si="123"/>
        <v>#VALUE!</v>
      </c>
      <c r="AK231" s="172" t="e" vm="2">
        <f t="shared" si="123"/>
        <v>#VALUE!</v>
      </c>
      <c r="AL231" s="172" t="e" vm="2">
        <f t="shared" si="123"/>
        <v>#VALUE!</v>
      </c>
      <c r="AM231" s="172" t="e" vm="2">
        <f t="shared" si="123"/>
        <v>#VALUE!</v>
      </c>
      <c r="AN231" s="172" t="e" vm="2">
        <f t="shared" si="123"/>
        <v>#VALUE!</v>
      </c>
      <c r="AO231" s="172" t="e" vm="2">
        <f t="shared" si="123"/>
        <v>#VALUE!</v>
      </c>
      <c r="AP231" s="172" t="e" vm="2">
        <f t="shared" si="123"/>
        <v>#VALUE!</v>
      </c>
      <c r="AQ231" s="172" t="e" vm="2">
        <f t="shared" si="123"/>
        <v>#VALUE!</v>
      </c>
      <c r="AR231" s="172" t="e" vm="2">
        <f t="shared" si="123"/>
        <v>#VALUE!</v>
      </c>
      <c r="AS231" s="172" t="e" vm="2">
        <f>AS228-AR228</f>
        <v>#VALUE!</v>
      </c>
      <c r="AT231" s="172" t="e" vm="2">
        <f>AT228-AS228</f>
        <v>#VALUE!</v>
      </c>
      <c r="AU231" s="172" t="e" vm="2">
        <f t="shared" ref="AU231:AY231" si="124">AU228-AT228</f>
        <v>#VALUE!</v>
      </c>
      <c r="AV231" s="172" t="e" vm="2">
        <f t="shared" si="124"/>
        <v>#VALUE!</v>
      </c>
      <c r="AW231" s="172" t="e" vm="2">
        <f t="shared" si="124"/>
        <v>#VALUE!</v>
      </c>
      <c r="AX231" s="172" t="e" vm="2">
        <f t="shared" si="124"/>
        <v>#VALUE!</v>
      </c>
      <c r="AY231" s="172" t="e" vm="2">
        <f t="shared" si="124"/>
        <v>#VALUE!</v>
      </c>
      <c r="AZ231" s="172">
        <v>0</v>
      </c>
      <c r="BA231" s="172">
        <v>0</v>
      </c>
      <c r="BB231" s="172">
        <v>0</v>
      </c>
    </row>
    <row r="232" spans="3:54" ht="15" hidden="1" customHeight="1">
      <c r="C232" s="173" t="s">
        <v>291</v>
      </c>
    </row>
    <row r="233" spans="3:54" ht="15" hidden="1" customHeight="1">
      <c r="C233" s="170" t="s">
        <v>292</v>
      </c>
      <c r="F233" s="99">
        <f t="shared" ref="F233:BB233" si="125">F229*F220</f>
        <v>23631750.239999998</v>
      </c>
      <c r="G233" s="99" t="e" vm="2">
        <f t="shared" si="125"/>
        <v>#VALUE!</v>
      </c>
      <c r="H233" s="99" t="e" vm="2">
        <f t="shared" si="125"/>
        <v>#VALUE!</v>
      </c>
      <c r="I233" s="99" t="e" vm="2">
        <f t="shared" si="125"/>
        <v>#VALUE!</v>
      </c>
      <c r="J233" s="99" t="e" vm="2">
        <f t="shared" si="125"/>
        <v>#VALUE!</v>
      </c>
      <c r="K233" s="99" t="e" vm="2">
        <f t="shared" si="125"/>
        <v>#VALUE!</v>
      </c>
      <c r="L233" s="99" t="e" vm="2">
        <f t="shared" si="125"/>
        <v>#VALUE!</v>
      </c>
      <c r="M233" s="99" t="e" vm="2">
        <f t="shared" si="125"/>
        <v>#VALUE!</v>
      </c>
      <c r="N233" s="99" t="e" vm="2">
        <f t="shared" si="125"/>
        <v>#VALUE!</v>
      </c>
      <c r="O233" s="99" t="e" vm="2">
        <f t="shared" si="125"/>
        <v>#VALUE!</v>
      </c>
      <c r="P233" s="99" t="e" vm="2">
        <f t="shared" si="125"/>
        <v>#VALUE!</v>
      </c>
      <c r="Q233" s="99" t="e" vm="2">
        <f t="shared" si="125"/>
        <v>#VALUE!</v>
      </c>
      <c r="R233" s="99" t="e" vm="2">
        <f t="shared" si="125"/>
        <v>#VALUE!</v>
      </c>
      <c r="S233" s="99" t="e" vm="2">
        <f t="shared" si="125"/>
        <v>#VALUE!</v>
      </c>
      <c r="T233" s="99">
        <f t="shared" si="125"/>
        <v>0</v>
      </c>
      <c r="U233" s="99">
        <f t="shared" si="125"/>
        <v>0</v>
      </c>
      <c r="V233" s="99">
        <f t="shared" si="125"/>
        <v>0</v>
      </c>
      <c r="W233" s="99">
        <f t="shared" si="125"/>
        <v>0</v>
      </c>
      <c r="X233" s="99">
        <f t="shared" si="125"/>
        <v>0</v>
      </c>
      <c r="Y233" s="99">
        <f t="shared" si="125"/>
        <v>0</v>
      </c>
      <c r="Z233" s="99">
        <f t="shared" si="125"/>
        <v>0</v>
      </c>
      <c r="AA233" s="99">
        <f t="shared" si="125"/>
        <v>0</v>
      </c>
      <c r="AB233" s="99">
        <f t="shared" si="125"/>
        <v>0</v>
      </c>
      <c r="AC233" s="99">
        <f t="shared" si="125"/>
        <v>0</v>
      </c>
      <c r="AD233" s="99">
        <f t="shared" si="125"/>
        <v>0</v>
      </c>
      <c r="AE233" s="99">
        <f t="shared" si="125"/>
        <v>0</v>
      </c>
      <c r="AF233" s="99">
        <f t="shared" si="125"/>
        <v>0</v>
      </c>
      <c r="AG233" s="99">
        <f t="shared" si="125"/>
        <v>0</v>
      </c>
      <c r="AH233" s="99">
        <f t="shared" si="125"/>
        <v>0</v>
      </c>
      <c r="AI233" s="99">
        <f t="shared" si="125"/>
        <v>0</v>
      </c>
      <c r="AJ233" s="99">
        <f t="shared" si="125"/>
        <v>0</v>
      </c>
      <c r="AK233" s="99">
        <f t="shared" si="125"/>
        <v>0</v>
      </c>
      <c r="AL233" s="99">
        <f t="shared" si="125"/>
        <v>0</v>
      </c>
      <c r="AM233" s="99">
        <f t="shared" si="125"/>
        <v>0</v>
      </c>
      <c r="AN233" s="99">
        <f t="shared" si="125"/>
        <v>0</v>
      </c>
      <c r="AO233" s="99">
        <f t="shared" si="125"/>
        <v>0</v>
      </c>
      <c r="AP233" s="99">
        <f t="shared" si="125"/>
        <v>0</v>
      </c>
      <c r="AQ233" s="99">
        <f t="shared" si="125"/>
        <v>0</v>
      </c>
      <c r="AR233" s="99">
        <f t="shared" si="125"/>
        <v>0</v>
      </c>
      <c r="AS233" s="99">
        <f t="shared" si="125"/>
        <v>0</v>
      </c>
      <c r="AT233" s="99">
        <f t="shared" si="125"/>
        <v>0</v>
      </c>
      <c r="AU233" s="99">
        <f t="shared" si="125"/>
        <v>0</v>
      </c>
      <c r="AV233" s="99">
        <f t="shared" si="125"/>
        <v>0</v>
      </c>
      <c r="AW233" s="99">
        <f t="shared" si="125"/>
        <v>0</v>
      </c>
      <c r="AX233" s="99">
        <f t="shared" si="125"/>
        <v>0</v>
      </c>
      <c r="AY233" s="99">
        <f t="shared" si="125"/>
        <v>0</v>
      </c>
      <c r="AZ233" s="99">
        <f t="shared" si="125"/>
        <v>0</v>
      </c>
      <c r="BA233" s="99">
        <f t="shared" si="125"/>
        <v>0</v>
      </c>
      <c r="BB233" s="99">
        <f t="shared" si="125"/>
        <v>0</v>
      </c>
    </row>
    <row r="234" spans="3:54" ht="15" hidden="1" customHeight="1">
      <c r="C234" s="99" t="s">
        <v>293</v>
      </c>
      <c r="F234" s="99">
        <f t="shared" ref="F234:BB234" si="126">F230*F222</f>
        <v>736064</v>
      </c>
      <c r="G234" s="99" t="e" vm="2">
        <f t="shared" si="126"/>
        <v>#VALUE!</v>
      </c>
      <c r="H234" s="99" t="e" vm="2">
        <f t="shared" si="126"/>
        <v>#VALUE!</v>
      </c>
      <c r="I234" s="99" t="e" vm="2">
        <f t="shared" si="126"/>
        <v>#VALUE!</v>
      </c>
      <c r="J234" s="99" t="e" vm="2">
        <f t="shared" si="126"/>
        <v>#VALUE!</v>
      </c>
      <c r="K234" s="99" t="e" vm="2">
        <f t="shared" si="126"/>
        <v>#VALUE!</v>
      </c>
      <c r="L234" s="99" t="e" vm="2">
        <f t="shared" si="126"/>
        <v>#VALUE!</v>
      </c>
      <c r="M234" s="99" t="e" vm="2">
        <f t="shared" si="126"/>
        <v>#VALUE!</v>
      </c>
      <c r="N234" s="99" t="e" vm="2">
        <f t="shared" si="126"/>
        <v>#VALUE!</v>
      </c>
      <c r="O234" s="99" t="e" vm="2">
        <f t="shared" si="126"/>
        <v>#VALUE!</v>
      </c>
      <c r="P234" s="99" t="e" vm="2">
        <f t="shared" si="126"/>
        <v>#VALUE!</v>
      </c>
      <c r="Q234" s="99" t="e" vm="2">
        <f t="shared" si="126"/>
        <v>#VALUE!</v>
      </c>
      <c r="R234" s="99" t="e" vm="2">
        <f t="shared" si="126"/>
        <v>#VALUE!</v>
      </c>
      <c r="S234" s="99" t="e" vm="2">
        <f t="shared" si="126"/>
        <v>#VALUE!</v>
      </c>
      <c r="T234" s="99" t="e" vm="2">
        <f t="shared" si="126"/>
        <v>#VALUE!</v>
      </c>
      <c r="U234" s="99" t="e" vm="2">
        <f t="shared" si="126"/>
        <v>#VALUE!</v>
      </c>
      <c r="V234" s="99" t="e" vm="2">
        <f t="shared" si="126"/>
        <v>#VALUE!</v>
      </c>
      <c r="W234" s="99" t="e" vm="2">
        <f t="shared" si="126"/>
        <v>#VALUE!</v>
      </c>
      <c r="X234" s="99" t="e" vm="2">
        <f t="shared" si="126"/>
        <v>#VALUE!</v>
      </c>
      <c r="Y234" s="99" t="e" vm="2">
        <f t="shared" si="126"/>
        <v>#VALUE!</v>
      </c>
      <c r="Z234" s="99" t="e" vm="2">
        <f t="shared" si="126"/>
        <v>#VALUE!</v>
      </c>
      <c r="AA234" s="99" t="e" vm="2">
        <f t="shared" si="126"/>
        <v>#VALUE!</v>
      </c>
      <c r="AB234" s="99" t="e" vm="2">
        <f t="shared" si="126"/>
        <v>#VALUE!</v>
      </c>
      <c r="AC234" s="99" t="e" vm="2">
        <f t="shared" si="126"/>
        <v>#VALUE!</v>
      </c>
      <c r="AD234" s="99" t="e" vm="2">
        <f t="shared" si="126"/>
        <v>#VALUE!</v>
      </c>
      <c r="AE234" s="99" t="e" vm="2">
        <f t="shared" si="126"/>
        <v>#VALUE!</v>
      </c>
      <c r="AF234" s="99" t="e" vm="2">
        <f t="shared" si="126"/>
        <v>#VALUE!</v>
      </c>
      <c r="AG234" s="99" t="e" vm="2">
        <f t="shared" si="126"/>
        <v>#VALUE!</v>
      </c>
      <c r="AH234" s="99" t="e" vm="2">
        <f t="shared" si="126"/>
        <v>#VALUE!</v>
      </c>
      <c r="AI234" s="99" t="e" vm="2">
        <f t="shared" si="126"/>
        <v>#VALUE!</v>
      </c>
      <c r="AJ234" s="99" t="e" vm="2">
        <f t="shared" si="126"/>
        <v>#VALUE!</v>
      </c>
      <c r="AK234" s="99" t="e" vm="2">
        <f t="shared" si="126"/>
        <v>#VALUE!</v>
      </c>
      <c r="AL234" s="99" t="e" vm="2">
        <f t="shared" si="126"/>
        <v>#VALUE!</v>
      </c>
      <c r="AM234" s="99">
        <f t="shared" si="126"/>
        <v>0</v>
      </c>
      <c r="AN234" s="99">
        <f t="shared" si="126"/>
        <v>0</v>
      </c>
      <c r="AO234" s="99">
        <f t="shared" si="126"/>
        <v>0</v>
      </c>
      <c r="AP234" s="99">
        <f t="shared" si="126"/>
        <v>0</v>
      </c>
      <c r="AQ234" s="99">
        <f t="shared" si="126"/>
        <v>0</v>
      </c>
      <c r="AR234" s="99">
        <f t="shared" si="126"/>
        <v>0</v>
      </c>
      <c r="AS234" s="99">
        <f t="shared" si="126"/>
        <v>0</v>
      </c>
      <c r="AT234" s="99">
        <f t="shared" si="126"/>
        <v>0</v>
      </c>
      <c r="AU234" s="99">
        <f t="shared" si="126"/>
        <v>0</v>
      </c>
      <c r="AV234" s="99">
        <f t="shared" si="126"/>
        <v>0</v>
      </c>
      <c r="AW234" s="99">
        <f t="shared" si="126"/>
        <v>0</v>
      </c>
      <c r="AX234" s="99">
        <f t="shared" si="126"/>
        <v>0</v>
      </c>
      <c r="AY234" s="99">
        <f t="shared" si="126"/>
        <v>0</v>
      </c>
      <c r="AZ234" s="99">
        <f t="shared" si="126"/>
        <v>0</v>
      </c>
      <c r="BA234" s="99">
        <f t="shared" si="126"/>
        <v>0</v>
      </c>
      <c r="BB234" s="99">
        <f t="shared" si="126"/>
        <v>0</v>
      </c>
    </row>
    <row r="235" spans="3:54" ht="15" hidden="1" customHeight="1">
      <c r="C235" s="99" t="s">
        <v>294</v>
      </c>
      <c r="F235" s="99">
        <f t="shared" ref="F235:BB235" si="127">F231*F221</f>
        <v>9714272.9039999992</v>
      </c>
      <c r="G235" s="99" t="e" vm="2">
        <f t="shared" si="127"/>
        <v>#VALUE!</v>
      </c>
      <c r="H235" s="99" t="e" vm="2">
        <f t="shared" si="127"/>
        <v>#VALUE!</v>
      </c>
      <c r="I235" s="99" t="e" vm="2">
        <f t="shared" si="127"/>
        <v>#VALUE!</v>
      </c>
      <c r="J235" s="99" t="e" vm="2">
        <f t="shared" si="127"/>
        <v>#VALUE!</v>
      </c>
      <c r="K235" s="99" t="e" vm="2">
        <f t="shared" si="127"/>
        <v>#VALUE!</v>
      </c>
      <c r="L235" s="99" t="e" vm="2">
        <f t="shared" si="127"/>
        <v>#VALUE!</v>
      </c>
      <c r="M235" s="99" t="e" vm="2">
        <f t="shared" si="127"/>
        <v>#VALUE!</v>
      </c>
      <c r="N235" s="99" t="e" vm="2">
        <f t="shared" si="127"/>
        <v>#VALUE!</v>
      </c>
      <c r="O235" s="99" t="e" vm="2">
        <f t="shared" si="127"/>
        <v>#VALUE!</v>
      </c>
      <c r="P235" s="99" t="e" vm="2">
        <f t="shared" si="127"/>
        <v>#VALUE!</v>
      </c>
      <c r="Q235" s="99" t="e" vm="2">
        <f t="shared" si="127"/>
        <v>#VALUE!</v>
      </c>
      <c r="R235" s="99" t="e" vm="2">
        <f t="shared" si="127"/>
        <v>#VALUE!</v>
      </c>
      <c r="S235" s="99" t="e" vm="2">
        <f t="shared" si="127"/>
        <v>#VALUE!</v>
      </c>
      <c r="T235" s="99" t="e" vm="2">
        <f t="shared" si="127"/>
        <v>#VALUE!</v>
      </c>
      <c r="U235" s="99" t="e" vm="2">
        <f t="shared" si="127"/>
        <v>#VALUE!</v>
      </c>
      <c r="V235" s="99" t="e" vm="2">
        <f t="shared" si="127"/>
        <v>#VALUE!</v>
      </c>
      <c r="W235" s="99" t="e" vm="2">
        <f t="shared" si="127"/>
        <v>#VALUE!</v>
      </c>
      <c r="X235" s="99" t="e" vm="2">
        <f t="shared" si="127"/>
        <v>#VALUE!</v>
      </c>
      <c r="Y235" s="99" t="e" vm="2">
        <f t="shared" si="127"/>
        <v>#VALUE!</v>
      </c>
      <c r="Z235" s="99" t="e" vm="2">
        <f t="shared" si="127"/>
        <v>#VALUE!</v>
      </c>
      <c r="AA235" s="99" t="e" vm="2">
        <f t="shared" si="127"/>
        <v>#VALUE!</v>
      </c>
      <c r="AB235" s="99" t="e" vm="2">
        <f t="shared" si="127"/>
        <v>#VALUE!</v>
      </c>
      <c r="AC235" s="99" t="e" vm="2">
        <f t="shared" si="127"/>
        <v>#VALUE!</v>
      </c>
      <c r="AD235" s="99" t="e" vm="2">
        <f t="shared" si="127"/>
        <v>#VALUE!</v>
      </c>
      <c r="AE235" s="99" t="e" vm="2">
        <f t="shared" si="127"/>
        <v>#VALUE!</v>
      </c>
      <c r="AF235" s="99" t="e" vm="2">
        <f t="shared" si="127"/>
        <v>#VALUE!</v>
      </c>
      <c r="AG235" s="99" t="e" vm="2">
        <f t="shared" si="127"/>
        <v>#VALUE!</v>
      </c>
      <c r="AH235" s="99" t="e" vm="2">
        <f t="shared" si="127"/>
        <v>#VALUE!</v>
      </c>
      <c r="AI235" s="99" t="e" vm="2">
        <f t="shared" si="127"/>
        <v>#VALUE!</v>
      </c>
      <c r="AJ235" s="99" t="e" vm="2">
        <f t="shared" si="127"/>
        <v>#VALUE!</v>
      </c>
      <c r="AK235" s="99" t="e" vm="2">
        <f t="shared" si="127"/>
        <v>#VALUE!</v>
      </c>
      <c r="AL235" s="99" t="e" vm="2">
        <f t="shared" si="127"/>
        <v>#VALUE!</v>
      </c>
      <c r="AM235" s="99" t="e" vm="2">
        <f t="shared" si="127"/>
        <v>#VALUE!</v>
      </c>
      <c r="AN235" s="99" t="e" vm="2">
        <f t="shared" si="127"/>
        <v>#VALUE!</v>
      </c>
      <c r="AO235" s="99" t="e" vm="2">
        <f t="shared" si="127"/>
        <v>#VALUE!</v>
      </c>
      <c r="AP235" s="99" t="e" vm="2">
        <f t="shared" si="127"/>
        <v>#VALUE!</v>
      </c>
      <c r="AQ235" s="99" t="e" vm="2">
        <f t="shared" si="127"/>
        <v>#VALUE!</v>
      </c>
      <c r="AR235" s="99" t="e" vm="2">
        <f t="shared" si="127"/>
        <v>#VALUE!</v>
      </c>
      <c r="AS235" s="99" t="e" vm="2">
        <f t="shared" si="127"/>
        <v>#VALUE!</v>
      </c>
      <c r="AT235" s="99" t="e" vm="2">
        <f t="shared" si="127"/>
        <v>#VALUE!</v>
      </c>
      <c r="AU235" s="99" t="e" vm="2">
        <f t="shared" si="127"/>
        <v>#VALUE!</v>
      </c>
      <c r="AV235" s="99" t="e" vm="2">
        <f t="shared" si="127"/>
        <v>#VALUE!</v>
      </c>
      <c r="AW235" s="99" t="e" vm="2">
        <f t="shared" si="127"/>
        <v>#VALUE!</v>
      </c>
      <c r="AX235" s="99" t="e" vm="2">
        <f t="shared" si="127"/>
        <v>#VALUE!</v>
      </c>
      <c r="AY235" s="99" t="e" vm="2">
        <f t="shared" si="127"/>
        <v>#VALUE!</v>
      </c>
      <c r="AZ235" s="99">
        <f t="shared" si="127"/>
        <v>0</v>
      </c>
      <c r="BA235" s="99">
        <f t="shared" si="127"/>
        <v>0</v>
      </c>
      <c r="BB235" s="99">
        <f t="shared" si="127"/>
        <v>0</v>
      </c>
    </row>
    <row r="236" spans="3:54" ht="15" customHeight="1">
      <c r="C236" s="171" t="s">
        <v>295</v>
      </c>
    </row>
    <row r="237" spans="3:54" ht="15" customHeight="1">
      <c r="C237" s="170" t="s">
        <v>297</v>
      </c>
      <c r="D237" s="366" t="s">
        <v>298</v>
      </c>
      <c r="F237" s="101">
        <f>[3]Costos_Agricultura!L471</f>
        <v>1548.5</v>
      </c>
      <c r="G237" s="101">
        <f>F237</f>
        <v>1548.5</v>
      </c>
      <c r="H237" s="101">
        <f t="shared" ref="H237:BB237" si="128">G237</f>
        <v>1548.5</v>
      </c>
      <c r="I237" s="101">
        <f t="shared" si="128"/>
        <v>1548.5</v>
      </c>
      <c r="J237" s="101">
        <f t="shared" si="128"/>
        <v>1548.5</v>
      </c>
      <c r="K237" s="101">
        <f t="shared" si="128"/>
        <v>1548.5</v>
      </c>
      <c r="L237" s="101">
        <f t="shared" si="128"/>
        <v>1548.5</v>
      </c>
      <c r="M237" s="101">
        <f t="shared" si="128"/>
        <v>1548.5</v>
      </c>
      <c r="N237" s="101">
        <f t="shared" si="128"/>
        <v>1548.5</v>
      </c>
      <c r="O237" s="101">
        <f t="shared" si="128"/>
        <v>1548.5</v>
      </c>
      <c r="P237" s="101">
        <f t="shared" si="128"/>
        <v>1548.5</v>
      </c>
      <c r="Q237" s="101">
        <f t="shared" si="128"/>
        <v>1548.5</v>
      </c>
      <c r="R237" s="101">
        <f t="shared" si="128"/>
        <v>1548.5</v>
      </c>
      <c r="S237" s="101">
        <f t="shared" si="128"/>
        <v>1548.5</v>
      </c>
      <c r="T237" s="101">
        <f t="shared" si="128"/>
        <v>1548.5</v>
      </c>
      <c r="U237" s="101">
        <f t="shared" si="128"/>
        <v>1548.5</v>
      </c>
      <c r="V237" s="101">
        <f t="shared" si="128"/>
        <v>1548.5</v>
      </c>
      <c r="W237" s="101">
        <f t="shared" si="128"/>
        <v>1548.5</v>
      </c>
      <c r="X237" s="101">
        <f t="shared" si="128"/>
        <v>1548.5</v>
      </c>
      <c r="Y237" s="101">
        <f t="shared" si="128"/>
        <v>1548.5</v>
      </c>
      <c r="Z237" s="101">
        <f t="shared" si="128"/>
        <v>1548.5</v>
      </c>
      <c r="AA237" s="101">
        <f t="shared" si="128"/>
        <v>1548.5</v>
      </c>
      <c r="AB237" s="101">
        <f t="shared" si="128"/>
        <v>1548.5</v>
      </c>
      <c r="AC237" s="101">
        <f t="shared" si="128"/>
        <v>1548.5</v>
      </c>
      <c r="AD237" s="101">
        <f t="shared" si="128"/>
        <v>1548.5</v>
      </c>
      <c r="AE237" s="101">
        <f t="shared" si="128"/>
        <v>1548.5</v>
      </c>
      <c r="AF237" s="101">
        <f t="shared" si="128"/>
        <v>1548.5</v>
      </c>
      <c r="AG237" s="101">
        <f t="shared" si="128"/>
        <v>1548.5</v>
      </c>
      <c r="AH237" s="101">
        <f t="shared" si="128"/>
        <v>1548.5</v>
      </c>
      <c r="AI237" s="101">
        <f t="shared" si="128"/>
        <v>1548.5</v>
      </c>
      <c r="AJ237" s="101">
        <f t="shared" si="128"/>
        <v>1548.5</v>
      </c>
      <c r="AK237" s="101">
        <f t="shared" si="128"/>
        <v>1548.5</v>
      </c>
      <c r="AL237" s="101">
        <f t="shared" si="128"/>
        <v>1548.5</v>
      </c>
      <c r="AM237" s="101">
        <f t="shared" si="128"/>
        <v>1548.5</v>
      </c>
      <c r="AN237" s="101">
        <f t="shared" si="128"/>
        <v>1548.5</v>
      </c>
      <c r="AO237" s="101">
        <f t="shared" si="128"/>
        <v>1548.5</v>
      </c>
      <c r="AP237" s="101">
        <f t="shared" si="128"/>
        <v>1548.5</v>
      </c>
      <c r="AQ237" s="101">
        <f t="shared" si="128"/>
        <v>1548.5</v>
      </c>
      <c r="AR237" s="101">
        <f t="shared" si="128"/>
        <v>1548.5</v>
      </c>
      <c r="AS237" s="101">
        <f t="shared" si="128"/>
        <v>1548.5</v>
      </c>
      <c r="AT237" s="101">
        <f t="shared" si="128"/>
        <v>1548.5</v>
      </c>
      <c r="AU237" s="101">
        <f t="shared" si="128"/>
        <v>1548.5</v>
      </c>
      <c r="AV237" s="101">
        <f t="shared" si="128"/>
        <v>1548.5</v>
      </c>
      <c r="AW237" s="101">
        <f t="shared" si="128"/>
        <v>1548.5</v>
      </c>
      <c r="AX237" s="101">
        <f t="shared" si="128"/>
        <v>1548.5</v>
      </c>
      <c r="AY237" s="101">
        <f t="shared" si="128"/>
        <v>1548.5</v>
      </c>
      <c r="AZ237" s="101">
        <f t="shared" si="128"/>
        <v>1548.5</v>
      </c>
      <c r="BA237" s="101">
        <f t="shared" si="128"/>
        <v>1548.5</v>
      </c>
      <c r="BB237" s="101">
        <f t="shared" si="128"/>
        <v>1548.5</v>
      </c>
    </row>
    <row r="238" spans="3:54" ht="15" customHeight="1">
      <c r="C238" s="99" t="s">
        <v>299</v>
      </c>
      <c r="D238" s="366"/>
      <c r="F238" s="101">
        <f>[3]Costos_Agricultura!L472*0.987</f>
        <v>1311.3479399999999</v>
      </c>
      <c r="G238" s="99">
        <f>F238*0.987</f>
        <v>1294.30041678</v>
      </c>
      <c r="H238" s="99">
        <f t="shared" ref="H238:BB239" si="129">G238*0.987</f>
        <v>1277.4745113618599</v>
      </c>
      <c r="I238" s="99">
        <f t="shared" si="129"/>
        <v>1260.8673427141557</v>
      </c>
      <c r="J238" s="99">
        <f t="shared" si="129"/>
        <v>1244.4760672588716</v>
      </c>
      <c r="K238" s="99">
        <f t="shared" si="129"/>
        <v>1228.2978783845062</v>
      </c>
      <c r="L238" s="99">
        <f t="shared" si="129"/>
        <v>1212.3300059655076</v>
      </c>
      <c r="M238" s="99">
        <f t="shared" si="129"/>
        <v>1196.5697158879559</v>
      </c>
      <c r="N238" s="99">
        <f t="shared" si="129"/>
        <v>1181.0143095814124</v>
      </c>
      <c r="O238" s="99">
        <f t="shared" si="129"/>
        <v>1165.6611235568539</v>
      </c>
      <c r="P238" s="99">
        <f t="shared" si="129"/>
        <v>1150.5075289506149</v>
      </c>
      <c r="Q238" s="99">
        <f t="shared" si="129"/>
        <v>1135.5509310742568</v>
      </c>
      <c r="R238" s="99">
        <f t="shared" si="129"/>
        <v>1120.7887689702916</v>
      </c>
      <c r="S238" s="99">
        <f t="shared" si="129"/>
        <v>1106.2185149736779</v>
      </c>
      <c r="T238" s="99">
        <f t="shared" si="129"/>
        <v>1091.8376742790201</v>
      </c>
      <c r="U238" s="99">
        <f t="shared" si="129"/>
        <v>1077.6437845133928</v>
      </c>
      <c r="V238" s="99">
        <f t="shared" si="129"/>
        <v>1063.6344153147186</v>
      </c>
      <c r="W238" s="99">
        <f t="shared" si="129"/>
        <v>1049.8071679156271</v>
      </c>
      <c r="X238" s="99">
        <f t="shared" si="129"/>
        <v>1036.1596747327239</v>
      </c>
      <c r="Y238" s="99">
        <f t="shared" si="129"/>
        <v>1022.6895989611985</v>
      </c>
      <c r="Z238" s="99">
        <f t="shared" si="129"/>
        <v>1009.3946341747029</v>
      </c>
      <c r="AA238" s="99">
        <f t="shared" si="129"/>
        <v>996.27250393043175</v>
      </c>
      <c r="AB238" s="99">
        <f t="shared" si="129"/>
        <v>983.32096137933615</v>
      </c>
      <c r="AC238" s="99">
        <f t="shared" si="129"/>
        <v>970.53778888140482</v>
      </c>
      <c r="AD238" s="99">
        <f t="shared" si="129"/>
        <v>957.92079762594653</v>
      </c>
      <c r="AE238" s="99">
        <f t="shared" si="129"/>
        <v>945.46782725680919</v>
      </c>
      <c r="AF238" s="99">
        <f t="shared" si="129"/>
        <v>933.17674550247068</v>
      </c>
      <c r="AG238" s="99">
        <f t="shared" si="129"/>
        <v>921.04544781093853</v>
      </c>
      <c r="AH238" s="99">
        <f t="shared" si="129"/>
        <v>909.07185698939634</v>
      </c>
      <c r="AI238" s="99">
        <f t="shared" si="129"/>
        <v>897.25392284853422</v>
      </c>
      <c r="AJ238" s="99">
        <f t="shared" si="129"/>
        <v>885.58962185150324</v>
      </c>
      <c r="AK238" s="99">
        <f t="shared" si="129"/>
        <v>874.07695676743367</v>
      </c>
      <c r="AL238" s="99">
        <f t="shared" si="129"/>
        <v>862.71395632945701</v>
      </c>
      <c r="AM238" s="99">
        <f t="shared" si="129"/>
        <v>851.49867489717406</v>
      </c>
      <c r="AN238" s="99">
        <f t="shared" si="129"/>
        <v>840.4291921235108</v>
      </c>
      <c r="AO238" s="99">
        <f t="shared" si="129"/>
        <v>829.50361262590513</v>
      </c>
      <c r="AP238" s="99">
        <f t="shared" si="129"/>
        <v>818.72006566176833</v>
      </c>
      <c r="AQ238" s="99">
        <f t="shared" si="129"/>
        <v>808.07670480816535</v>
      </c>
      <c r="AR238" s="99">
        <f t="shared" si="129"/>
        <v>797.57170764565922</v>
      </c>
      <c r="AS238" s="99">
        <f t="shared" si="129"/>
        <v>787.20327544626559</v>
      </c>
      <c r="AT238" s="99">
        <f t="shared" si="129"/>
        <v>776.96963286546418</v>
      </c>
      <c r="AU238" s="99">
        <f t="shared" si="129"/>
        <v>766.86902763821308</v>
      </c>
      <c r="AV238" s="99">
        <f t="shared" si="129"/>
        <v>756.89973027891631</v>
      </c>
      <c r="AW238" s="99">
        <f t="shared" si="129"/>
        <v>747.06003378529044</v>
      </c>
      <c r="AX238" s="99">
        <f t="shared" si="129"/>
        <v>737.34825334608161</v>
      </c>
      <c r="AY238" s="99">
        <f t="shared" si="129"/>
        <v>727.76272605258259</v>
      </c>
      <c r="AZ238" s="99">
        <f t="shared" si="129"/>
        <v>718.30181061389897</v>
      </c>
      <c r="BA238" s="99">
        <f t="shared" si="129"/>
        <v>708.96388707591825</v>
      </c>
      <c r="BB238" s="99">
        <f t="shared" si="129"/>
        <v>699.74735654393135</v>
      </c>
    </row>
    <row r="239" spans="3:54" ht="15" customHeight="1">
      <c r="C239" s="99" t="s">
        <v>300</v>
      </c>
      <c r="D239" s="366"/>
      <c r="F239" s="101">
        <f>[3]Costos_Agricultura!L473*0.987</f>
        <v>1368.9690000000001</v>
      </c>
      <c r="G239" s="99">
        <f>F239*0.987</f>
        <v>1351.172403</v>
      </c>
      <c r="H239" s="99">
        <f t="shared" si="129"/>
        <v>1333.607161761</v>
      </c>
      <c r="I239" s="99">
        <f t="shared" si="129"/>
        <v>1316.2702686581069</v>
      </c>
      <c r="J239" s="99">
        <f t="shared" si="129"/>
        <v>1299.1587551655516</v>
      </c>
      <c r="K239" s="99">
        <f t="shared" si="129"/>
        <v>1282.2696913483994</v>
      </c>
      <c r="L239" s="99">
        <f t="shared" si="129"/>
        <v>1265.6001853608702</v>
      </c>
      <c r="M239" s="99">
        <f t="shared" si="129"/>
        <v>1249.147382951179</v>
      </c>
      <c r="N239" s="99">
        <f t="shared" si="129"/>
        <v>1232.9084669728136</v>
      </c>
      <c r="O239" s="99">
        <f t="shared" si="129"/>
        <v>1216.8806569021669</v>
      </c>
      <c r="P239" s="99">
        <f t="shared" si="129"/>
        <v>1201.0612083624387</v>
      </c>
      <c r="Q239" s="99">
        <f t="shared" si="129"/>
        <v>1185.447412653727</v>
      </c>
      <c r="R239" s="99">
        <f t="shared" si="129"/>
        <v>1170.0365962892286</v>
      </c>
      <c r="S239" s="99">
        <f t="shared" si="129"/>
        <v>1154.8261205374686</v>
      </c>
      <c r="T239" s="99">
        <f t="shared" si="129"/>
        <v>1139.8133809704814</v>
      </c>
      <c r="U239" s="99">
        <f t="shared" si="129"/>
        <v>1124.9958070178652</v>
      </c>
      <c r="V239" s="99">
        <f t="shared" si="129"/>
        <v>1110.370861526633</v>
      </c>
      <c r="W239" s="99">
        <f t="shared" si="129"/>
        <v>1095.9360403267867</v>
      </c>
      <c r="X239" s="99">
        <f t="shared" si="129"/>
        <v>1081.6888718025384</v>
      </c>
      <c r="Y239" s="99">
        <f t="shared" si="129"/>
        <v>1067.6269164691055</v>
      </c>
      <c r="Z239" s="99">
        <f t="shared" si="129"/>
        <v>1053.747766555007</v>
      </c>
      <c r="AA239" s="99">
        <f t="shared" si="129"/>
        <v>1040.0490455897918</v>
      </c>
      <c r="AB239" s="99">
        <f t="shared" si="129"/>
        <v>1026.5284079971245</v>
      </c>
      <c r="AC239" s="99">
        <f t="shared" si="129"/>
        <v>1013.1835386931619</v>
      </c>
      <c r="AD239" s="99">
        <f t="shared" si="129"/>
        <v>1000.0121526901509</v>
      </c>
      <c r="AE239" s="99">
        <f t="shared" si="129"/>
        <v>987.01199470517884</v>
      </c>
      <c r="AF239" s="99">
        <f t="shared" si="129"/>
        <v>974.18083877401148</v>
      </c>
      <c r="AG239" s="99">
        <f t="shared" si="129"/>
        <v>961.51648786994929</v>
      </c>
      <c r="AH239" s="99">
        <f t="shared" si="129"/>
        <v>949.01677352763988</v>
      </c>
      <c r="AI239" s="99">
        <f t="shared" si="129"/>
        <v>936.67955547178053</v>
      </c>
      <c r="AJ239" s="99">
        <f t="shared" si="129"/>
        <v>924.50272125064737</v>
      </c>
      <c r="AK239" s="99">
        <f t="shared" si="129"/>
        <v>912.48418587438891</v>
      </c>
      <c r="AL239" s="99">
        <f t="shared" si="129"/>
        <v>900.62189145802188</v>
      </c>
      <c r="AM239" s="99">
        <f t="shared" si="129"/>
        <v>888.91380686906757</v>
      </c>
      <c r="AN239" s="99">
        <f t="shared" si="129"/>
        <v>877.35792737976965</v>
      </c>
      <c r="AO239" s="99">
        <f t="shared" si="129"/>
        <v>865.95227432383263</v>
      </c>
      <c r="AP239" s="99">
        <f t="shared" si="129"/>
        <v>854.69489475762282</v>
      </c>
      <c r="AQ239" s="99">
        <f t="shared" si="129"/>
        <v>843.58386112577375</v>
      </c>
      <c r="AR239" s="99">
        <f t="shared" si="129"/>
        <v>832.61727093113871</v>
      </c>
      <c r="AS239" s="99">
        <f t="shared" si="129"/>
        <v>821.79324640903394</v>
      </c>
      <c r="AT239" s="99">
        <f t="shared" si="129"/>
        <v>811.10993420571651</v>
      </c>
      <c r="AU239" s="99">
        <f t="shared" si="129"/>
        <v>800.56550506104224</v>
      </c>
      <c r="AV239" s="99">
        <f t="shared" si="129"/>
        <v>790.15815349524871</v>
      </c>
      <c r="AW239" s="99">
        <f t="shared" si="129"/>
        <v>779.88609749981049</v>
      </c>
      <c r="AX239" s="99">
        <f t="shared" si="129"/>
        <v>769.74757823231289</v>
      </c>
      <c r="AY239" s="99">
        <f t="shared" si="129"/>
        <v>759.7408597152928</v>
      </c>
      <c r="AZ239" s="99">
        <f t="shared" si="129"/>
        <v>749.86422853899398</v>
      </c>
      <c r="BA239" s="99">
        <f t="shared" si="129"/>
        <v>740.11599356798706</v>
      </c>
      <c r="BB239" s="99">
        <f t="shared" si="129"/>
        <v>730.49448565160321</v>
      </c>
    </row>
    <row r="240" spans="3:54" ht="15" customHeight="1">
      <c r="C240" s="171" t="s">
        <v>301</v>
      </c>
    </row>
    <row r="241" spans="1:115" ht="15" customHeight="1">
      <c r="C241" s="170" t="s">
        <v>297</v>
      </c>
      <c r="D241" s="366" t="s">
        <v>298</v>
      </c>
      <c r="F241" s="101">
        <f>[3]Costos_Agricultura!$L476*(1-'Políticas anunciadas - %'!F82/100)</f>
        <v>2555</v>
      </c>
      <c r="G241" s="101">
        <f>[3]Costos_Agricultura!$L476*(1-'Políticas anunciadas - %'!G82/100)</f>
        <v>2555</v>
      </c>
      <c r="H241" s="101">
        <f>[3]Costos_Agricultura!$L476*(1-'Políticas anunciadas - %'!H82/100)</f>
        <v>2555</v>
      </c>
      <c r="I241" s="101">
        <f>[3]Costos_Agricultura!$L476*(1-'Políticas anunciadas - %'!I82/100)</f>
        <v>2555</v>
      </c>
      <c r="J241" s="101">
        <f>[3]Costos_Agricultura!$L476*(1-'Políticas anunciadas - %'!J82/100)</f>
        <v>2555</v>
      </c>
      <c r="K241" s="101">
        <f>[3]Costos_Agricultura!$L476*(1-'Políticas anunciadas - %'!K82/100)</f>
        <v>2555</v>
      </c>
      <c r="L241" s="101">
        <f>[3]Costos_Agricultura!$L476*(1-'Políticas anunciadas - %'!L82/100)</f>
        <v>2555</v>
      </c>
      <c r="M241" s="101">
        <f>[3]Costos_Agricultura!$L476*(1-'Políticas anunciadas - %'!M82/100)</f>
        <v>2555</v>
      </c>
      <c r="N241" s="101">
        <f>[3]Costos_Agricultura!$L476*(1-'Políticas anunciadas - %'!N82/100)</f>
        <v>2555</v>
      </c>
      <c r="O241" s="101">
        <f>[3]Costos_Agricultura!$L476*(1-'Políticas anunciadas - %'!O82/100)</f>
        <v>2555</v>
      </c>
      <c r="P241" s="101">
        <f>[3]Costos_Agricultura!$L476*(1-'Políticas anunciadas - %'!P82/100)</f>
        <v>2555</v>
      </c>
      <c r="Q241" s="101">
        <f>[3]Costos_Agricultura!$L476*(1-'Políticas anunciadas - %'!Q82/100)</f>
        <v>2555</v>
      </c>
      <c r="R241" s="101">
        <f>[3]Costos_Agricultura!$L476*(1-'Políticas anunciadas - %'!R82/100)</f>
        <v>2555</v>
      </c>
      <c r="S241" s="101">
        <f>[3]Costos_Agricultura!$L476*(1-'Políticas anunciadas - %'!S82/100)</f>
        <v>2542.2249999999999</v>
      </c>
      <c r="T241" s="101">
        <f>[3]Costos_Agricultura!$L476*(1-'Políticas anunciadas - %'!T82/100)</f>
        <v>2529.4499999999998</v>
      </c>
      <c r="U241" s="101">
        <f>[3]Costos_Agricultura!$L476*(1-'Políticas anunciadas - %'!U82/100)</f>
        <v>2516.6750000000002</v>
      </c>
      <c r="V241" s="101">
        <f>[3]Costos_Agricultura!$L476*(1-'Políticas anunciadas - %'!V82/100)</f>
        <v>2503.9</v>
      </c>
      <c r="W241" s="101">
        <f>[3]Costos_Agricultura!$L476*(1-'Políticas anunciadas - %'!W82/100)</f>
        <v>2491.125</v>
      </c>
      <c r="X241" s="101">
        <f>[3]Costos_Agricultura!$L476*(1-'Políticas anunciadas - %'!X82/100)</f>
        <v>2478.35</v>
      </c>
      <c r="Y241" s="101">
        <f>[3]Costos_Agricultura!$L476*(1-'Políticas anunciadas - %'!Y82/100)</f>
        <v>2465.5749999999998</v>
      </c>
      <c r="Z241" s="101">
        <f>[3]Costos_Agricultura!$L476*(1-'Políticas anunciadas - %'!Z82/100)</f>
        <v>2452.7999999999997</v>
      </c>
      <c r="AA241" s="101">
        <f>[3]Costos_Agricultura!$L476*(1-'Políticas anunciadas - %'!AA82/100)</f>
        <v>2440.0250000000001</v>
      </c>
      <c r="AB241" s="101">
        <f>[3]Costos_Agricultura!$L476*(1-'Políticas anunciadas - %'!AB82/100)</f>
        <v>2427.25</v>
      </c>
      <c r="AC241" s="101">
        <f>[3]Costos_Agricultura!$L476*(1-'Políticas anunciadas - %'!AC82/100)</f>
        <v>2414.4749999999999</v>
      </c>
      <c r="AD241" s="101">
        <f>[3]Costos_Agricultura!$L476*(1-'Políticas anunciadas - %'!AD82/100)</f>
        <v>2401.6999999999998</v>
      </c>
      <c r="AE241" s="101">
        <f>[3]Costos_Agricultura!$L476*(1-'Políticas anunciadas - %'!AE82/100)</f>
        <v>2388.9250000000002</v>
      </c>
      <c r="AF241" s="101">
        <f>[3]Costos_Agricultura!$L476*(1-'Políticas anunciadas - %'!AF82/100)</f>
        <v>2376.1499999999996</v>
      </c>
      <c r="AG241" s="101">
        <f>[3]Costos_Agricultura!$L476*(1-'Políticas anunciadas - %'!AG82/100)</f>
        <v>2363.375</v>
      </c>
      <c r="AH241" s="101">
        <f>[3]Costos_Agricultura!$L476*(1-'Políticas anunciadas - %'!AH82/100)</f>
        <v>2350.6</v>
      </c>
      <c r="AI241" s="101">
        <f>[3]Costos_Agricultura!$L476*(1-'Políticas anunciadas - %'!AI82/100)</f>
        <v>2337.8250000000003</v>
      </c>
      <c r="AJ241" s="101">
        <f>[3]Costos_Agricultura!$L476*(1-'Políticas anunciadas - %'!AJ82/100)</f>
        <v>2325.0500000000002</v>
      </c>
      <c r="AK241" s="101">
        <f>[3]Costos_Agricultura!$L476*(1-'Políticas anunciadas - %'!AK82/100)</f>
        <v>2312.2750000000001</v>
      </c>
      <c r="AL241" s="101">
        <f>[3]Costos_Agricultura!$L476*(1-'Políticas anunciadas - %'!AL82/100)</f>
        <v>2299.5</v>
      </c>
      <c r="AM241" s="101">
        <f>[3]Costos_Agricultura!$L476*(1-'Políticas anunciadas - %'!AM82/100)</f>
        <v>2286.7249999999999</v>
      </c>
      <c r="AN241" s="101">
        <f>[3]Costos_Agricultura!$L476*(1-'Políticas anunciadas - %'!AN82/100)</f>
        <v>2273.9499999999998</v>
      </c>
      <c r="AO241" s="101">
        <f>[3]Costos_Agricultura!$L476*(1-'Políticas anunciadas - %'!AO82/100)</f>
        <v>2261.1750000000002</v>
      </c>
      <c r="AP241" s="101">
        <f>[3]Costos_Agricultura!$L476*(1-'Políticas anunciadas - %'!AP82/100)</f>
        <v>2248.4</v>
      </c>
      <c r="AQ241" s="101">
        <f>[3]Costos_Agricultura!$L476*(1-'Políticas anunciadas - %'!AQ82/100)</f>
        <v>2235.625</v>
      </c>
      <c r="AR241" s="101">
        <f>[3]Costos_Agricultura!$L476*(1-'Políticas anunciadas - %'!AR82/100)</f>
        <v>2222.85</v>
      </c>
      <c r="AS241" s="101">
        <f>[3]Costos_Agricultura!$L476*(1-'Políticas anunciadas - %'!AS82/100)</f>
        <v>2210.0749999999998</v>
      </c>
      <c r="AT241" s="101">
        <f>[3]Costos_Agricultura!$L476*(1-'Políticas anunciadas - %'!AT82/100)</f>
        <v>2197.3000000000002</v>
      </c>
      <c r="AU241" s="101">
        <f>[3]Costos_Agricultura!$L476*(1-'Políticas anunciadas - %'!AU82/100)</f>
        <v>2184.5250000000001</v>
      </c>
      <c r="AV241" s="101">
        <f>[3]Costos_Agricultura!$L476*(1-'Políticas anunciadas - %'!AV82/100)</f>
        <v>2171.75</v>
      </c>
      <c r="AW241" s="101">
        <f>[3]Costos_Agricultura!$L476*(1-'Políticas anunciadas - %'!AW82/100)</f>
        <v>2158.9749999999999</v>
      </c>
      <c r="AX241" s="101">
        <f>[3]Costos_Agricultura!$L476*(1-'Políticas anunciadas - %'!AX82/100)</f>
        <v>2146.1999999999998</v>
      </c>
      <c r="AY241" s="101">
        <f>[3]Costos_Agricultura!$L476*(1-'Políticas anunciadas - %'!AY82/100)</f>
        <v>2133.4249999999997</v>
      </c>
      <c r="AZ241" s="101">
        <f>[3]Costos_Agricultura!$L476*(1-'Políticas anunciadas - %'!AZ82/100)</f>
        <v>2120.65</v>
      </c>
      <c r="BA241" s="101">
        <f>[3]Costos_Agricultura!$L476*(1-'Políticas anunciadas - %'!BA82/100)</f>
        <v>2107.875</v>
      </c>
      <c r="BB241" s="101">
        <f>[3]Costos_Agricultura!$L476*(1-'Políticas anunciadas - %'!BB82/100)</f>
        <v>2095.1000000000004</v>
      </c>
    </row>
    <row r="242" spans="1:115" ht="15" customHeight="1">
      <c r="C242" s="99" t="s">
        <v>299</v>
      </c>
      <c r="D242" s="366"/>
      <c r="F242" s="101">
        <f>[3]Costos_Agricultura!$L477*(1-'Políticas anunciadas - %'!F83/100)</f>
        <v>1090</v>
      </c>
      <c r="G242" s="101">
        <f>[3]Costos_Agricultura!$L477*(1-'Políticas anunciadas - %'!G83/100)</f>
        <v>1090</v>
      </c>
      <c r="H242" s="101">
        <f>[3]Costos_Agricultura!$L477*(1-'Políticas anunciadas - %'!H83/100)</f>
        <v>1090</v>
      </c>
      <c r="I242" s="101">
        <f>[3]Costos_Agricultura!$L477*(1-'Políticas anunciadas - %'!I83/100)</f>
        <v>1090</v>
      </c>
      <c r="J242" s="101">
        <f>[3]Costos_Agricultura!$L477*(1-'Políticas anunciadas - %'!J83/100)</f>
        <v>1090</v>
      </c>
      <c r="K242" s="101">
        <f>[3]Costos_Agricultura!$L477*(1-'Políticas anunciadas - %'!K83/100)</f>
        <v>1090</v>
      </c>
      <c r="L242" s="101">
        <f>[3]Costos_Agricultura!$L477*(1-'Políticas anunciadas - %'!L83/100)</f>
        <v>1090</v>
      </c>
      <c r="M242" s="101">
        <f>[3]Costos_Agricultura!$L477*(1-'Políticas anunciadas - %'!M83/100)</f>
        <v>1090</v>
      </c>
      <c r="N242" s="101">
        <f>[3]Costos_Agricultura!$L477*(1-'Políticas anunciadas - %'!N83/100)</f>
        <v>1090</v>
      </c>
      <c r="O242" s="101">
        <f>[3]Costos_Agricultura!$L477*(1-'Políticas anunciadas - %'!O83/100)</f>
        <v>1090</v>
      </c>
      <c r="P242" s="101">
        <f>[3]Costos_Agricultura!$L477*(1-'Políticas anunciadas - %'!P83/100)</f>
        <v>1090</v>
      </c>
      <c r="Q242" s="101">
        <f>[3]Costos_Agricultura!$L477*(1-'Políticas anunciadas - %'!Q83/100)</f>
        <v>1090</v>
      </c>
      <c r="R242" s="101">
        <f>[3]Costos_Agricultura!$L477*(1-'Políticas anunciadas - %'!R83/100)</f>
        <v>1090</v>
      </c>
      <c r="S242" s="101">
        <f>[3]Costos_Agricultura!$L477*(1-'Políticas anunciadas - %'!S83/100)</f>
        <v>1084.55</v>
      </c>
      <c r="T242" s="101">
        <f>[3]Costos_Agricultura!$L477*(1-'Políticas anunciadas - %'!T83/100)</f>
        <v>1079.0999999999999</v>
      </c>
      <c r="U242" s="101">
        <f>[3]Costos_Agricultura!$L477*(1-'Políticas anunciadas - %'!U83/100)</f>
        <v>1073.6500000000001</v>
      </c>
      <c r="V242" s="101">
        <f>[3]Costos_Agricultura!$L477*(1-'Políticas anunciadas - %'!V83/100)</f>
        <v>1068.2</v>
      </c>
      <c r="W242" s="101">
        <f>[3]Costos_Agricultura!$L477*(1-'Políticas anunciadas - %'!W83/100)</f>
        <v>1062.75</v>
      </c>
      <c r="X242" s="101">
        <f>[3]Costos_Agricultura!$L477*(1-'Políticas anunciadas - %'!X83/100)</f>
        <v>1057.3</v>
      </c>
      <c r="Y242" s="101">
        <f>[3]Costos_Agricultura!$L477*(1-'Políticas anunciadas - %'!Y83/100)</f>
        <v>1051.8499999999999</v>
      </c>
      <c r="Z242" s="101">
        <f>[3]Costos_Agricultura!$L477*(1-'Políticas anunciadas - %'!Z83/100)</f>
        <v>1046.3999999999999</v>
      </c>
      <c r="AA242" s="101">
        <f>[3]Costos_Agricultura!$L477*(1-'Políticas anunciadas - %'!AA83/100)</f>
        <v>1040.95</v>
      </c>
      <c r="AB242" s="101">
        <f>[3]Costos_Agricultura!$L477*(1-'Políticas anunciadas - %'!AB83/100)</f>
        <v>1035.5</v>
      </c>
      <c r="AC242" s="101">
        <f>[3]Costos_Agricultura!$L477*(1-'Políticas anunciadas - %'!AC83/100)</f>
        <v>1030.05</v>
      </c>
      <c r="AD242" s="101">
        <f>[3]Costos_Agricultura!$L477*(1-'Políticas anunciadas - %'!AD83/100)</f>
        <v>1024.5999999999999</v>
      </c>
      <c r="AE242" s="101">
        <f>[3]Costos_Agricultura!$L477*(1-'Políticas anunciadas - %'!AE83/100)</f>
        <v>1019.1500000000001</v>
      </c>
      <c r="AF242" s="101">
        <f>[3]Costos_Agricultura!$L477*(1-'Políticas anunciadas - %'!AF83/100)</f>
        <v>1013.6999999999999</v>
      </c>
      <c r="AG242" s="101">
        <f>[3]Costos_Agricultura!$L477*(1-'Políticas anunciadas - %'!AG83/100)</f>
        <v>1008.25</v>
      </c>
      <c r="AH242" s="101">
        <f>[3]Costos_Agricultura!$L477*(1-'Políticas anunciadas - %'!AH83/100)</f>
        <v>1002.8000000000001</v>
      </c>
      <c r="AI242" s="101">
        <f>[3]Costos_Agricultura!$L477*(1-'Políticas anunciadas - %'!AI83/100)</f>
        <v>997.35</v>
      </c>
      <c r="AJ242" s="101">
        <f>[3]Costos_Agricultura!$L477*(1-'Políticas anunciadas - %'!AJ83/100)</f>
        <v>991.9</v>
      </c>
      <c r="AK242" s="101">
        <f>[3]Costos_Agricultura!$L477*(1-'Políticas anunciadas - %'!AK83/100)</f>
        <v>986.45</v>
      </c>
      <c r="AL242" s="101">
        <f>[3]Costos_Agricultura!$L477*(1-'Políticas anunciadas - %'!AL83/100)</f>
        <v>981</v>
      </c>
      <c r="AM242" s="101">
        <f>[3]Costos_Agricultura!$L477*(1-'Políticas anunciadas - %'!AM83/100)</f>
        <v>975.55000000000007</v>
      </c>
      <c r="AN242" s="101">
        <f>[3]Costos_Agricultura!$L477*(1-'Políticas anunciadas - %'!AN83/100)</f>
        <v>970.1</v>
      </c>
      <c r="AO242" s="101">
        <f>[3]Costos_Agricultura!$L477*(1-'Políticas anunciadas - %'!AO83/100)</f>
        <v>964.65</v>
      </c>
      <c r="AP242" s="101">
        <f>[3]Costos_Agricultura!$L477*(1-'Políticas anunciadas - %'!AP83/100)</f>
        <v>959.2</v>
      </c>
      <c r="AQ242" s="101">
        <f>[3]Costos_Agricultura!$L477*(1-'Políticas anunciadas - %'!AQ83/100)</f>
        <v>953.75</v>
      </c>
      <c r="AR242" s="101">
        <f>[3]Costos_Agricultura!$L477*(1-'Políticas anunciadas - %'!AR83/100)</f>
        <v>948.3</v>
      </c>
      <c r="AS242" s="101">
        <f>[3]Costos_Agricultura!$L477*(1-'Políticas anunciadas - %'!AS83/100)</f>
        <v>942.85</v>
      </c>
      <c r="AT242" s="101">
        <f>[3]Costos_Agricultura!$L477*(1-'Políticas anunciadas - %'!AT83/100)</f>
        <v>937.4</v>
      </c>
      <c r="AU242" s="101">
        <f>[3]Costos_Agricultura!$L477*(1-'Políticas anunciadas - %'!AU83/100)</f>
        <v>931.94999999999993</v>
      </c>
      <c r="AV242" s="101">
        <f>[3]Costos_Agricultura!$L477*(1-'Políticas anunciadas - %'!AV83/100)</f>
        <v>926.5</v>
      </c>
      <c r="AW242" s="101">
        <f>[3]Costos_Agricultura!$L477*(1-'Políticas anunciadas - %'!AW83/100)</f>
        <v>921.05</v>
      </c>
      <c r="AX242" s="101">
        <f>[3]Costos_Agricultura!$L477*(1-'Políticas anunciadas - %'!AX83/100)</f>
        <v>915.6</v>
      </c>
      <c r="AY242" s="101">
        <f>[3]Costos_Agricultura!$L477*(1-'Políticas anunciadas - %'!AY83/100)</f>
        <v>910.15</v>
      </c>
      <c r="AZ242" s="101">
        <f>[3]Costos_Agricultura!$L477*(1-'Políticas anunciadas - %'!AZ83/100)</f>
        <v>904.69999999999993</v>
      </c>
      <c r="BA242" s="101">
        <f>[3]Costos_Agricultura!$L477*(1-'Políticas anunciadas - %'!BA83/100)</f>
        <v>899.25</v>
      </c>
      <c r="BB242" s="101">
        <f>[3]Costos_Agricultura!$L477*(1-'Políticas anunciadas - %'!BB83/100)</f>
        <v>893.80000000000007</v>
      </c>
    </row>
    <row r="243" spans="1:115" ht="15" customHeight="1">
      <c r="C243" s="99" t="s">
        <v>300</v>
      </c>
      <c r="D243" s="366"/>
      <c r="F243" s="101">
        <f>[3]Costos_Agricultura!$L478*(1-'Políticas anunciadas - %'!F85/100)</f>
        <v>365</v>
      </c>
      <c r="G243" s="101">
        <f>[3]Costos_Agricultura!$L478*(1-'Políticas anunciadas - %'!G85/100)</f>
        <v>365</v>
      </c>
      <c r="H243" s="101">
        <f>[3]Costos_Agricultura!$L478*(1-'Políticas anunciadas - %'!H85/100)</f>
        <v>365</v>
      </c>
      <c r="I243" s="101">
        <f>[3]Costos_Agricultura!$L478*(1-'Políticas anunciadas - %'!I85/100)</f>
        <v>365</v>
      </c>
      <c r="J243" s="101">
        <f>[3]Costos_Agricultura!$L478*(1-'Políticas anunciadas - %'!J85/100)</f>
        <v>365</v>
      </c>
      <c r="K243" s="101">
        <f>[3]Costos_Agricultura!$L478*(1-'Políticas anunciadas - %'!K85/100)</f>
        <v>365</v>
      </c>
      <c r="L243" s="101">
        <f>[3]Costos_Agricultura!$L478*(1-'Políticas anunciadas - %'!L85/100)</f>
        <v>365</v>
      </c>
      <c r="M243" s="101">
        <f>[3]Costos_Agricultura!$L478*(1-'Políticas anunciadas - %'!M85/100)</f>
        <v>365</v>
      </c>
      <c r="N243" s="101">
        <f>[3]Costos_Agricultura!$L478*(1-'Políticas anunciadas - %'!N85/100)</f>
        <v>365</v>
      </c>
      <c r="O243" s="101">
        <f>[3]Costos_Agricultura!$L478*(1-'Políticas anunciadas - %'!O85/100)</f>
        <v>365</v>
      </c>
      <c r="P243" s="101">
        <f>[3]Costos_Agricultura!$L478*(1-'Políticas anunciadas - %'!P85/100)</f>
        <v>365</v>
      </c>
      <c r="Q243" s="101">
        <f>[3]Costos_Agricultura!$L478*(1-'Políticas anunciadas - %'!Q85/100)</f>
        <v>365</v>
      </c>
      <c r="R243" s="101">
        <f>[3]Costos_Agricultura!$L478*(1-'Políticas anunciadas - %'!R85/100)</f>
        <v>365</v>
      </c>
      <c r="S243" s="101">
        <f>[3]Costos_Agricultura!$L478*(1-'Políticas anunciadas - %'!S85/100)</f>
        <v>361.35</v>
      </c>
      <c r="T243" s="101">
        <f>[3]Costos_Agricultura!$L478*(1-'Políticas anunciadas - %'!T85/100)</f>
        <v>357.7</v>
      </c>
      <c r="U243" s="101">
        <f>[3]Costos_Agricultura!$L478*(1-'Políticas anunciadas - %'!U85/100)</f>
        <v>354.05</v>
      </c>
      <c r="V243" s="101">
        <f>[3]Costos_Agricultura!$L478*(1-'Políticas anunciadas - %'!V85/100)</f>
        <v>350.4</v>
      </c>
      <c r="W243" s="101">
        <f>[3]Costos_Agricultura!$L478*(1-'Políticas anunciadas - %'!W85/100)</f>
        <v>346.75</v>
      </c>
      <c r="X243" s="101">
        <f>[3]Costos_Agricultura!$L478*(1-'Políticas anunciadas - %'!X85/100)</f>
        <v>343.09999999999997</v>
      </c>
      <c r="Y243" s="101">
        <f>[3]Costos_Agricultura!$L478*(1-'Políticas anunciadas - %'!Y85/100)</f>
        <v>339.45</v>
      </c>
      <c r="Z243" s="101">
        <f>[3]Costos_Agricultura!$L478*(1-'Políticas anunciadas - %'!Z85/100)</f>
        <v>335.8</v>
      </c>
      <c r="AA243" s="101">
        <f>[3]Costos_Agricultura!$L478*(1-'Políticas anunciadas - %'!AA85/100)</f>
        <v>332.15000000000003</v>
      </c>
      <c r="AB243" s="101">
        <f>[3]Costos_Agricultura!$L478*(1-'Políticas anunciadas - %'!AB85/100)</f>
        <v>328.5</v>
      </c>
      <c r="AC243" s="101">
        <f>[3]Costos_Agricultura!$L478*(1-'Políticas anunciadas - %'!AC85/100)</f>
        <v>324.85000000000002</v>
      </c>
      <c r="AD243" s="101">
        <f>[3]Costos_Agricultura!$L478*(1-'Políticas anunciadas - %'!AD85/100)</f>
        <v>321.2</v>
      </c>
      <c r="AE243" s="101">
        <f>[3]Costos_Agricultura!$L478*(1-'Políticas anunciadas - %'!AE85/100)</f>
        <v>317.55</v>
      </c>
      <c r="AF243" s="101">
        <f>[3]Costos_Agricultura!$L478*(1-'Políticas anunciadas - %'!AF85/100)</f>
        <v>313.89999999999998</v>
      </c>
      <c r="AG243" s="101">
        <f>[3]Costos_Agricultura!$L478*(1-'Políticas anunciadas - %'!AG85/100)</f>
        <v>310.25</v>
      </c>
      <c r="AH243" s="101">
        <f>[3]Costos_Agricultura!$L478*(1-'Políticas anunciadas - %'!AH85/100)</f>
        <v>306.59999999999997</v>
      </c>
      <c r="AI243" s="101">
        <f>[3]Costos_Agricultura!$L478*(1-'Políticas anunciadas - %'!AI85/100)</f>
        <v>302.95</v>
      </c>
      <c r="AJ243" s="101">
        <f>[3]Costos_Agricultura!$L478*(1-'Políticas anunciadas - %'!AJ85/100)</f>
        <v>299.3</v>
      </c>
      <c r="AK243" s="101">
        <f>[3]Costos_Agricultura!$L478*(1-'Políticas anunciadas - %'!AK85/100)</f>
        <v>295.65000000000003</v>
      </c>
      <c r="AL243" s="101">
        <f>[3]Costos_Agricultura!$L478*(1-'Políticas anunciadas - %'!AL85/100)</f>
        <v>292</v>
      </c>
      <c r="AM243" s="101">
        <f>[3]Costos_Agricultura!$L478*(1-'Políticas anunciadas - %'!AM85/100)</f>
        <v>288.35000000000002</v>
      </c>
      <c r="AN243" s="101">
        <f>[3]Costos_Agricultura!$L478*(1-'Políticas anunciadas - %'!AN85/100)</f>
        <v>284.7</v>
      </c>
      <c r="AO243" s="101">
        <f>[3]Costos_Agricultura!$L478*(1-'Políticas anunciadas - %'!AO85/100)</f>
        <v>281.05</v>
      </c>
      <c r="AP243" s="101">
        <f>[3]Costos_Agricultura!$L478*(1-'Políticas anunciadas - %'!AP85/100)</f>
        <v>277.39999999999998</v>
      </c>
      <c r="AQ243" s="101">
        <f>[3]Costos_Agricultura!$L478*(1-'Políticas anunciadas - %'!AQ85/100)</f>
        <v>273.75</v>
      </c>
      <c r="AR243" s="101">
        <f>[3]Costos_Agricultura!$L478*(1-'Políticas anunciadas - %'!AR85/100)</f>
        <v>270.10000000000002</v>
      </c>
      <c r="AS243" s="101">
        <f>[3]Costos_Agricultura!$L478*(1-'Políticas anunciadas - %'!AS85/100)</f>
        <v>266.45</v>
      </c>
      <c r="AT243" s="101">
        <f>[3]Costos_Agricultura!$L478*(1-'Políticas anunciadas - %'!AT85/100)</f>
        <v>262.8</v>
      </c>
      <c r="AU243" s="101">
        <f>[3]Costos_Agricultura!$L478*(1-'Políticas anunciadas - %'!AU85/100)</f>
        <v>259.14999999999998</v>
      </c>
      <c r="AV243" s="101">
        <f>[3]Costos_Agricultura!$L478*(1-'Políticas anunciadas - %'!AV85/100)</f>
        <v>255.49999999999997</v>
      </c>
      <c r="AW243" s="101">
        <f>[3]Costos_Agricultura!$L478*(1-'Políticas anunciadas - %'!AW85/100)</f>
        <v>251.85</v>
      </c>
      <c r="AX243" s="101">
        <f>[3]Costos_Agricultura!$L478*(1-'Políticas anunciadas - %'!AX85/100)</f>
        <v>248.2</v>
      </c>
      <c r="AY243" s="101">
        <f>[3]Costos_Agricultura!$L478*(1-'Políticas anunciadas - %'!AY85/100)</f>
        <v>244.54999999999998</v>
      </c>
      <c r="AZ243" s="101">
        <f>[3]Costos_Agricultura!$L478*(1-'Políticas anunciadas - %'!AZ85/100)</f>
        <v>240.89999999999998</v>
      </c>
      <c r="BA243" s="101">
        <f>[3]Costos_Agricultura!$L478*(1-'Políticas anunciadas - %'!BA85/100)</f>
        <v>237.25</v>
      </c>
      <c r="BB243" s="101">
        <f>[3]Costos_Agricultura!$L478*(1-'Políticas anunciadas - %'!BB85/100)</f>
        <v>233.6</v>
      </c>
    </row>
    <row r="244" spans="1:115" ht="15" customHeight="1">
      <c r="C244" s="171" t="s">
        <v>302</v>
      </c>
    </row>
    <row r="245" spans="1:115" ht="15" customHeight="1">
      <c r="C245" s="170" t="s">
        <v>297</v>
      </c>
      <c r="D245" s="366" t="s">
        <v>298</v>
      </c>
      <c r="F245" s="101">
        <f>[3]Costos_Agricultura!L481</f>
        <v>711.75</v>
      </c>
      <c r="G245" s="101">
        <f>F245</f>
        <v>711.75</v>
      </c>
      <c r="H245" s="101">
        <f t="shared" ref="H245:W247" si="130">G245</f>
        <v>711.75</v>
      </c>
      <c r="I245" s="101">
        <f t="shared" si="130"/>
        <v>711.75</v>
      </c>
      <c r="J245" s="101">
        <f t="shared" si="130"/>
        <v>711.75</v>
      </c>
      <c r="K245" s="101">
        <f t="shared" si="130"/>
        <v>711.75</v>
      </c>
      <c r="L245" s="101">
        <f t="shared" si="130"/>
        <v>711.75</v>
      </c>
      <c r="M245" s="101">
        <f t="shared" si="130"/>
        <v>711.75</v>
      </c>
      <c r="N245" s="101">
        <f t="shared" si="130"/>
        <v>711.75</v>
      </c>
      <c r="O245" s="101">
        <f t="shared" si="130"/>
        <v>711.75</v>
      </c>
      <c r="P245" s="101">
        <f t="shared" si="130"/>
        <v>711.75</v>
      </c>
      <c r="Q245" s="101">
        <f t="shared" si="130"/>
        <v>711.75</v>
      </c>
      <c r="R245" s="101">
        <f t="shared" si="130"/>
        <v>711.75</v>
      </c>
      <c r="S245" s="101">
        <f t="shared" si="130"/>
        <v>711.75</v>
      </c>
      <c r="T245" s="101">
        <f t="shared" si="130"/>
        <v>711.75</v>
      </c>
      <c r="U245" s="101">
        <f t="shared" si="130"/>
        <v>711.75</v>
      </c>
      <c r="V245" s="101">
        <f t="shared" si="130"/>
        <v>711.75</v>
      </c>
      <c r="W245" s="101">
        <f t="shared" si="130"/>
        <v>711.75</v>
      </c>
      <c r="X245" s="101">
        <f t="shared" ref="X245:AM247" si="131">W245</f>
        <v>711.75</v>
      </c>
      <c r="Y245" s="101">
        <f t="shared" si="131"/>
        <v>711.75</v>
      </c>
      <c r="Z245" s="101">
        <f t="shared" si="131"/>
        <v>711.75</v>
      </c>
      <c r="AA245" s="101">
        <f t="shared" si="131"/>
        <v>711.75</v>
      </c>
      <c r="AB245" s="101">
        <f t="shared" si="131"/>
        <v>711.75</v>
      </c>
      <c r="AC245" s="101">
        <f t="shared" si="131"/>
        <v>711.75</v>
      </c>
      <c r="AD245" s="101">
        <f t="shared" si="131"/>
        <v>711.75</v>
      </c>
      <c r="AE245" s="101">
        <f t="shared" si="131"/>
        <v>711.75</v>
      </c>
      <c r="AF245" s="101">
        <f t="shared" si="131"/>
        <v>711.75</v>
      </c>
      <c r="AG245" s="101">
        <f t="shared" si="131"/>
        <v>711.75</v>
      </c>
      <c r="AH245" s="101">
        <f t="shared" si="131"/>
        <v>711.75</v>
      </c>
      <c r="AI245" s="101">
        <f t="shared" si="131"/>
        <v>711.75</v>
      </c>
      <c r="AJ245" s="101">
        <f t="shared" si="131"/>
        <v>711.75</v>
      </c>
      <c r="AK245" s="101">
        <f t="shared" si="131"/>
        <v>711.75</v>
      </c>
      <c r="AL245" s="101">
        <f t="shared" si="131"/>
        <v>711.75</v>
      </c>
      <c r="AM245" s="101">
        <f t="shared" si="131"/>
        <v>711.75</v>
      </c>
      <c r="AN245" s="101">
        <f t="shared" ref="AN245:BB247" si="132">AM245</f>
        <v>711.75</v>
      </c>
      <c r="AO245" s="101">
        <f t="shared" si="132"/>
        <v>711.75</v>
      </c>
      <c r="AP245" s="101">
        <f t="shared" si="132"/>
        <v>711.75</v>
      </c>
      <c r="AQ245" s="101">
        <f t="shared" si="132"/>
        <v>711.75</v>
      </c>
      <c r="AR245" s="101">
        <f t="shared" si="132"/>
        <v>711.75</v>
      </c>
      <c r="AS245" s="101">
        <f t="shared" si="132"/>
        <v>711.75</v>
      </c>
      <c r="AT245" s="101">
        <f t="shared" si="132"/>
        <v>711.75</v>
      </c>
      <c r="AU245" s="101">
        <f t="shared" si="132"/>
        <v>711.75</v>
      </c>
      <c r="AV245" s="101">
        <f t="shared" si="132"/>
        <v>711.75</v>
      </c>
      <c r="AW245" s="101">
        <f t="shared" si="132"/>
        <v>711.75</v>
      </c>
      <c r="AX245" s="101">
        <f t="shared" si="132"/>
        <v>711.75</v>
      </c>
      <c r="AY245" s="101">
        <f t="shared" si="132"/>
        <v>711.75</v>
      </c>
      <c r="AZ245" s="101">
        <f t="shared" si="132"/>
        <v>711.75</v>
      </c>
      <c r="BA245" s="101">
        <f t="shared" si="132"/>
        <v>711.75</v>
      </c>
      <c r="BB245" s="101">
        <f t="shared" si="132"/>
        <v>711.75</v>
      </c>
    </row>
    <row r="246" spans="1:115" ht="15" customHeight="1">
      <c r="C246" s="99" t="s">
        <v>299</v>
      </c>
      <c r="D246" s="366"/>
      <c r="F246" s="101">
        <f>[3]Costos_Agricultura!L482</f>
        <v>277.39999999999998</v>
      </c>
      <c r="G246" s="101">
        <f t="shared" ref="G246:V247" si="133">F246</f>
        <v>277.39999999999998</v>
      </c>
      <c r="H246" s="101">
        <f t="shared" si="133"/>
        <v>277.39999999999998</v>
      </c>
      <c r="I246" s="101">
        <f t="shared" si="133"/>
        <v>277.39999999999998</v>
      </c>
      <c r="J246" s="101">
        <f t="shared" si="133"/>
        <v>277.39999999999998</v>
      </c>
      <c r="K246" s="101">
        <f t="shared" si="133"/>
        <v>277.39999999999998</v>
      </c>
      <c r="L246" s="101">
        <f t="shared" si="133"/>
        <v>277.39999999999998</v>
      </c>
      <c r="M246" s="101">
        <f t="shared" si="133"/>
        <v>277.39999999999998</v>
      </c>
      <c r="N246" s="101">
        <f t="shared" si="133"/>
        <v>277.39999999999998</v>
      </c>
      <c r="O246" s="101">
        <f t="shared" si="133"/>
        <v>277.39999999999998</v>
      </c>
      <c r="P246" s="101">
        <f t="shared" si="133"/>
        <v>277.39999999999998</v>
      </c>
      <c r="Q246" s="101">
        <f t="shared" si="133"/>
        <v>277.39999999999998</v>
      </c>
      <c r="R246" s="101">
        <f t="shared" si="133"/>
        <v>277.39999999999998</v>
      </c>
      <c r="S246" s="101">
        <f t="shared" si="133"/>
        <v>277.39999999999998</v>
      </c>
      <c r="T246" s="101">
        <f t="shared" si="133"/>
        <v>277.39999999999998</v>
      </c>
      <c r="U246" s="101">
        <f t="shared" si="133"/>
        <v>277.39999999999998</v>
      </c>
      <c r="V246" s="101">
        <f t="shared" si="133"/>
        <v>277.39999999999998</v>
      </c>
      <c r="W246" s="101">
        <f t="shared" si="130"/>
        <v>277.39999999999998</v>
      </c>
      <c r="X246" s="101">
        <f t="shared" si="131"/>
        <v>277.39999999999998</v>
      </c>
      <c r="Y246" s="101">
        <f t="shared" si="131"/>
        <v>277.39999999999998</v>
      </c>
      <c r="Z246" s="101">
        <f t="shared" si="131"/>
        <v>277.39999999999998</v>
      </c>
      <c r="AA246" s="101">
        <f t="shared" si="131"/>
        <v>277.39999999999998</v>
      </c>
      <c r="AB246" s="101">
        <f t="shared" si="131"/>
        <v>277.39999999999998</v>
      </c>
      <c r="AC246" s="101">
        <f t="shared" si="131"/>
        <v>277.39999999999998</v>
      </c>
      <c r="AD246" s="101">
        <f t="shared" si="131"/>
        <v>277.39999999999998</v>
      </c>
      <c r="AE246" s="101">
        <f t="shared" si="131"/>
        <v>277.39999999999998</v>
      </c>
      <c r="AF246" s="101">
        <f t="shared" si="131"/>
        <v>277.39999999999998</v>
      </c>
      <c r="AG246" s="101">
        <f t="shared" si="131"/>
        <v>277.39999999999998</v>
      </c>
      <c r="AH246" s="101">
        <f t="shared" si="131"/>
        <v>277.39999999999998</v>
      </c>
      <c r="AI246" s="101">
        <f t="shared" si="131"/>
        <v>277.39999999999998</v>
      </c>
      <c r="AJ246" s="101">
        <f t="shared" si="131"/>
        <v>277.39999999999998</v>
      </c>
      <c r="AK246" s="101">
        <f t="shared" si="131"/>
        <v>277.39999999999998</v>
      </c>
      <c r="AL246" s="101">
        <f t="shared" si="131"/>
        <v>277.39999999999998</v>
      </c>
      <c r="AM246" s="101">
        <f t="shared" si="131"/>
        <v>277.39999999999998</v>
      </c>
      <c r="AN246" s="101">
        <f t="shared" si="132"/>
        <v>277.39999999999998</v>
      </c>
      <c r="AO246" s="101">
        <f t="shared" si="132"/>
        <v>277.39999999999998</v>
      </c>
      <c r="AP246" s="101">
        <f t="shared" si="132"/>
        <v>277.39999999999998</v>
      </c>
      <c r="AQ246" s="101">
        <f t="shared" si="132"/>
        <v>277.39999999999998</v>
      </c>
      <c r="AR246" s="101">
        <f t="shared" si="132"/>
        <v>277.39999999999998</v>
      </c>
      <c r="AS246" s="101">
        <f t="shared" si="132"/>
        <v>277.39999999999998</v>
      </c>
      <c r="AT246" s="101">
        <f t="shared" si="132"/>
        <v>277.39999999999998</v>
      </c>
      <c r="AU246" s="101">
        <f t="shared" si="132"/>
        <v>277.39999999999998</v>
      </c>
      <c r="AV246" s="101">
        <f t="shared" si="132"/>
        <v>277.39999999999998</v>
      </c>
      <c r="AW246" s="101">
        <f t="shared" si="132"/>
        <v>277.39999999999998</v>
      </c>
      <c r="AX246" s="101">
        <f t="shared" si="132"/>
        <v>277.39999999999998</v>
      </c>
      <c r="AY246" s="101">
        <f t="shared" si="132"/>
        <v>277.39999999999998</v>
      </c>
      <c r="AZ246" s="101">
        <f t="shared" si="132"/>
        <v>277.39999999999998</v>
      </c>
      <c r="BA246" s="101">
        <f t="shared" si="132"/>
        <v>277.39999999999998</v>
      </c>
      <c r="BB246" s="101">
        <f t="shared" si="132"/>
        <v>277.39999999999998</v>
      </c>
    </row>
    <row r="247" spans="1:115" ht="15" customHeight="1">
      <c r="C247" s="99" t="s">
        <v>300</v>
      </c>
      <c r="D247" s="366"/>
      <c r="F247" s="101">
        <f>[3]Costos_Agricultura!L483</f>
        <v>0</v>
      </c>
      <c r="G247" s="101">
        <f t="shared" si="133"/>
        <v>0</v>
      </c>
      <c r="H247" s="101">
        <f t="shared" si="133"/>
        <v>0</v>
      </c>
      <c r="I247" s="101">
        <f t="shared" si="133"/>
        <v>0</v>
      </c>
      <c r="J247" s="101">
        <f t="shared" si="133"/>
        <v>0</v>
      </c>
      <c r="K247" s="101">
        <f t="shared" si="133"/>
        <v>0</v>
      </c>
      <c r="L247" s="101">
        <f t="shared" si="133"/>
        <v>0</v>
      </c>
      <c r="M247" s="101">
        <f t="shared" si="133"/>
        <v>0</v>
      </c>
      <c r="N247" s="101">
        <f t="shared" si="133"/>
        <v>0</v>
      </c>
      <c r="O247" s="101">
        <f t="shared" si="133"/>
        <v>0</v>
      </c>
      <c r="P247" s="101">
        <f t="shared" si="133"/>
        <v>0</v>
      </c>
      <c r="Q247" s="101">
        <f t="shared" si="133"/>
        <v>0</v>
      </c>
      <c r="R247" s="101">
        <f t="shared" si="133"/>
        <v>0</v>
      </c>
      <c r="S247" s="101">
        <f t="shared" si="133"/>
        <v>0</v>
      </c>
      <c r="T247" s="101">
        <f t="shared" si="133"/>
        <v>0</v>
      </c>
      <c r="U247" s="101">
        <f t="shared" si="133"/>
        <v>0</v>
      </c>
      <c r="V247" s="101">
        <f t="shared" si="133"/>
        <v>0</v>
      </c>
      <c r="W247" s="101">
        <f t="shared" si="130"/>
        <v>0</v>
      </c>
      <c r="X247" s="101">
        <f t="shared" si="131"/>
        <v>0</v>
      </c>
      <c r="Y247" s="101">
        <f t="shared" si="131"/>
        <v>0</v>
      </c>
      <c r="Z247" s="101">
        <f t="shared" si="131"/>
        <v>0</v>
      </c>
      <c r="AA247" s="101">
        <f t="shared" si="131"/>
        <v>0</v>
      </c>
      <c r="AB247" s="101">
        <f t="shared" si="131"/>
        <v>0</v>
      </c>
      <c r="AC247" s="101">
        <f t="shared" si="131"/>
        <v>0</v>
      </c>
      <c r="AD247" s="101">
        <f t="shared" si="131"/>
        <v>0</v>
      </c>
      <c r="AE247" s="101">
        <f t="shared" si="131"/>
        <v>0</v>
      </c>
      <c r="AF247" s="101">
        <f t="shared" si="131"/>
        <v>0</v>
      </c>
      <c r="AG247" s="101">
        <f t="shared" si="131"/>
        <v>0</v>
      </c>
      <c r="AH247" s="101">
        <f t="shared" si="131"/>
        <v>0</v>
      </c>
      <c r="AI247" s="101">
        <f t="shared" si="131"/>
        <v>0</v>
      </c>
      <c r="AJ247" s="101">
        <f t="shared" si="131"/>
        <v>0</v>
      </c>
      <c r="AK247" s="101">
        <f t="shared" si="131"/>
        <v>0</v>
      </c>
      <c r="AL247" s="101">
        <f t="shared" si="131"/>
        <v>0</v>
      </c>
      <c r="AM247" s="101">
        <f t="shared" si="131"/>
        <v>0</v>
      </c>
      <c r="AN247" s="101">
        <f t="shared" si="132"/>
        <v>0</v>
      </c>
      <c r="AO247" s="101">
        <f t="shared" si="132"/>
        <v>0</v>
      </c>
      <c r="AP247" s="101">
        <f t="shared" si="132"/>
        <v>0</v>
      </c>
      <c r="AQ247" s="101">
        <f t="shared" si="132"/>
        <v>0</v>
      </c>
      <c r="AR247" s="101">
        <f t="shared" si="132"/>
        <v>0</v>
      </c>
      <c r="AS247" s="101">
        <f t="shared" si="132"/>
        <v>0</v>
      </c>
      <c r="AT247" s="101">
        <f t="shared" si="132"/>
        <v>0</v>
      </c>
      <c r="AU247" s="101">
        <f t="shared" si="132"/>
        <v>0</v>
      </c>
      <c r="AV247" s="101">
        <f t="shared" si="132"/>
        <v>0</v>
      </c>
      <c r="AW247" s="101">
        <f t="shared" si="132"/>
        <v>0</v>
      </c>
      <c r="AX247" s="101">
        <f t="shared" si="132"/>
        <v>0</v>
      </c>
      <c r="AY247" s="101">
        <f t="shared" si="132"/>
        <v>0</v>
      </c>
      <c r="AZ247" s="101">
        <f t="shared" si="132"/>
        <v>0</v>
      </c>
      <c r="BA247" s="101">
        <f t="shared" si="132"/>
        <v>0</v>
      </c>
      <c r="BB247" s="101">
        <f t="shared" si="132"/>
        <v>0</v>
      </c>
    </row>
    <row r="248" spans="1:115" ht="14.45" customHeight="1">
      <c r="A248" s="106" t="s">
        <v>303</v>
      </c>
      <c r="B248" s="106"/>
      <c r="C248" s="124" t="s">
        <v>304</v>
      </c>
      <c r="D248" s="340"/>
      <c r="E248" s="340"/>
      <c r="F248" s="112"/>
      <c r="G248" s="112"/>
      <c r="H248" s="112"/>
      <c r="I248" s="112"/>
      <c r="J248" s="112"/>
      <c r="K248" s="112"/>
      <c r="L248" s="112"/>
      <c r="M248" s="112"/>
      <c r="N248" s="112"/>
      <c r="O248" s="112"/>
      <c r="P248" s="112"/>
      <c r="Q248" s="112"/>
      <c r="R248" s="112"/>
      <c r="S248" s="112"/>
      <c r="T248" s="112"/>
      <c r="U248" s="112"/>
      <c r="V248" s="112"/>
      <c r="W248" s="112"/>
      <c r="X248" s="112"/>
      <c r="Y248" s="112"/>
      <c r="Z248" s="112"/>
      <c r="AA248" s="112"/>
      <c r="AB248" s="112"/>
      <c r="AC248" s="112"/>
      <c r="AD248" s="112"/>
      <c r="AE248" s="112"/>
      <c r="AF248" s="112"/>
      <c r="AG248" s="112"/>
      <c r="AH248" s="112"/>
      <c r="AI248" s="112"/>
      <c r="AJ248" s="112"/>
      <c r="AK248" s="112"/>
      <c r="AL248" s="112"/>
      <c r="AM248" s="112"/>
      <c r="AN248" s="112"/>
      <c r="AO248" s="112"/>
      <c r="AP248" s="112"/>
      <c r="AQ248" s="112"/>
      <c r="AR248" s="112"/>
      <c r="AS248" s="112"/>
      <c r="AT248" s="112"/>
      <c r="AU248" s="112"/>
      <c r="AV248" s="112"/>
      <c r="AW248" s="112"/>
      <c r="AX248" s="112"/>
      <c r="AY248" s="112"/>
      <c r="AZ248" s="112"/>
      <c r="BA248" s="112"/>
      <c r="BB248" s="112"/>
      <c r="BC248" s="112"/>
      <c r="BF248" s="358"/>
      <c r="BG248" s="359"/>
      <c r="DH248" s="99"/>
      <c r="DI248" s="99"/>
      <c r="DJ248" s="99"/>
      <c r="DK248" s="99"/>
    </row>
    <row r="249" spans="1:115" ht="15" customHeight="1">
      <c r="C249" s="99" t="s">
        <v>305</v>
      </c>
      <c r="D249" s="366" t="s">
        <v>306</v>
      </c>
      <c r="F249" s="101">
        <v>11</v>
      </c>
      <c r="G249" s="101">
        <v>11</v>
      </c>
      <c r="H249" s="101">
        <v>11</v>
      </c>
      <c r="I249" s="101">
        <v>11</v>
      </c>
      <c r="J249" s="101">
        <v>11</v>
      </c>
      <c r="K249" s="101">
        <v>11</v>
      </c>
      <c r="L249" s="101">
        <v>11</v>
      </c>
      <c r="M249" s="101">
        <v>11</v>
      </c>
      <c r="N249" s="101">
        <v>11</v>
      </c>
      <c r="O249" s="101">
        <v>11</v>
      </c>
      <c r="P249" s="101">
        <v>11</v>
      </c>
      <c r="Q249" s="101">
        <v>11</v>
      </c>
      <c r="R249" s="101">
        <v>11</v>
      </c>
      <c r="S249" s="101">
        <v>11</v>
      </c>
      <c r="T249" s="101">
        <v>11</v>
      </c>
      <c r="U249" s="101">
        <v>11</v>
      </c>
      <c r="V249" s="101">
        <v>11</v>
      </c>
      <c r="W249" s="101">
        <v>11</v>
      </c>
      <c r="X249" s="101">
        <v>11</v>
      </c>
      <c r="Y249" s="101">
        <v>11</v>
      </c>
      <c r="Z249" s="101">
        <v>11</v>
      </c>
      <c r="AA249" s="101">
        <v>11</v>
      </c>
      <c r="AB249" s="101">
        <v>11</v>
      </c>
      <c r="AC249" s="101">
        <v>11</v>
      </c>
      <c r="AD249" s="101">
        <v>11</v>
      </c>
      <c r="AE249" s="101">
        <v>11</v>
      </c>
      <c r="AF249" s="101">
        <v>11</v>
      </c>
      <c r="AG249" s="101">
        <v>11</v>
      </c>
      <c r="AH249" s="101">
        <v>11</v>
      </c>
      <c r="AI249" s="101">
        <v>11</v>
      </c>
      <c r="AJ249" s="101">
        <v>11</v>
      </c>
      <c r="AK249" s="101">
        <v>11</v>
      </c>
      <c r="AL249" s="101">
        <v>11</v>
      </c>
      <c r="AM249" s="101">
        <v>11</v>
      </c>
      <c r="AN249" s="101">
        <v>11</v>
      </c>
      <c r="AO249" s="101">
        <v>11</v>
      </c>
      <c r="AP249" s="101">
        <v>11</v>
      </c>
      <c r="AQ249" s="101">
        <v>11</v>
      </c>
      <c r="AR249" s="101">
        <v>11</v>
      </c>
      <c r="AS249" s="101">
        <v>11</v>
      </c>
      <c r="AT249" s="101">
        <v>11</v>
      </c>
      <c r="AU249" s="101">
        <v>11</v>
      </c>
      <c r="AV249" s="101">
        <v>11</v>
      </c>
      <c r="AW249" s="101">
        <v>11</v>
      </c>
      <c r="AX249" s="101">
        <v>11</v>
      </c>
      <c r="AY249" s="101">
        <v>11</v>
      </c>
      <c r="AZ249" s="101">
        <v>11</v>
      </c>
      <c r="BA249" s="101">
        <v>11</v>
      </c>
      <c r="BB249" s="101">
        <v>11</v>
      </c>
    </row>
    <row r="250" spans="1:115" ht="15" customHeight="1">
      <c r="C250" s="99" t="s">
        <v>307</v>
      </c>
      <c r="D250" s="366"/>
      <c r="F250" s="99">
        <v>5</v>
      </c>
      <c r="G250" s="99">
        <v>5</v>
      </c>
      <c r="H250" s="99">
        <v>5</v>
      </c>
      <c r="I250" s="99">
        <v>5</v>
      </c>
      <c r="J250" s="99">
        <v>5</v>
      </c>
      <c r="K250" s="99">
        <v>5</v>
      </c>
      <c r="L250" s="99">
        <v>5</v>
      </c>
      <c r="M250" s="99">
        <v>5</v>
      </c>
      <c r="N250" s="99">
        <v>5</v>
      </c>
      <c r="O250" s="99">
        <v>5</v>
      </c>
      <c r="P250" s="99">
        <v>5</v>
      </c>
      <c r="Q250" s="99">
        <v>5</v>
      </c>
      <c r="R250" s="99">
        <v>5</v>
      </c>
      <c r="S250" s="99">
        <v>5</v>
      </c>
      <c r="T250" s="99">
        <v>5</v>
      </c>
      <c r="U250" s="99">
        <v>5</v>
      </c>
      <c r="V250" s="99">
        <v>5</v>
      </c>
      <c r="W250" s="99">
        <v>5</v>
      </c>
      <c r="X250" s="99">
        <v>5</v>
      </c>
      <c r="Y250" s="99">
        <v>5</v>
      </c>
      <c r="Z250" s="99">
        <v>5</v>
      </c>
      <c r="AA250" s="99">
        <v>5</v>
      </c>
      <c r="AB250" s="99">
        <v>5</v>
      </c>
      <c r="AC250" s="99">
        <v>5</v>
      </c>
      <c r="AD250" s="99">
        <v>5</v>
      </c>
      <c r="AE250" s="99">
        <v>5</v>
      </c>
      <c r="AF250" s="99">
        <v>5</v>
      </c>
      <c r="AG250" s="99">
        <v>5</v>
      </c>
      <c r="AH250" s="99">
        <v>5</v>
      </c>
      <c r="AI250" s="99">
        <v>5</v>
      </c>
      <c r="AJ250" s="99">
        <v>5</v>
      </c>
      <c r="AK250" s="99">
        <v>5</v>
      </c>
      <c r="AL250" s="99">
        <v>5</v>
      </c>
      <c r="AM250" s="99">
        <v>5</v>
      </c>
      <c r="AN250" s="99">
        <v>5</v>
      </c>
      <c r="AO250" s="99">
        <v>5</v>
      </c>
      <c r="AP250" s="99">
        <v>5</v>
      </c>
      <c r="AQ250" s="99">
        <v>5</v>
      </c>
      <c r="AR250" s="99">
        <v>5</v>
      </c>
      <c r="AS250" s="99">
        <v>5</v>
      </c>
      <c r="AT250" s="99">
        <v>5</v>
      </c>
      <c r="AU250" s="99">
        <v>5</v>
      </c>
      <c r="AV250" s="99">
        <v>5</v>
      </c>
      <c r="AW250" s="99">
        <v>5</v>
      </c>
      <c r="AX250" s="99">
        <v>5</v>
      </c>
      <c r="AY250" s="99">
        <v>5</v>
      </c>
      <c r="AZ250" s="99">
        <v>5</v>
      </c>
      <c r="BA250" s="99">
        <v>5</v>
      </c>
      <c r="BB250" s="99">
        <v>5</v>
      </c>
    </row>
    <row r="251" spans="1:115" ht="15" customHeight="1">
      <c r="C251" s="99" t="s">
        <v>308</v>
      </c>
      <c r="D251" s="366"/>
      <c r="F251" s="101">
        <f>746.47*0.93</f>
        <v>694.21710000000007</v>
      </c>
      <c r="G251" s="99">
        <v>694.21710000000007</v>
      </c>
      <c r="H251" s="99">
        <v>694.21710000000007</v>
      </c>
      <c r="I251" s="99">
        <v>694.21710000000007</v>
      </c>
      <c r="J251" s="99">
        <v>694.21710000000007</v>
      </c>
      <c r="K251" s="99">
        <v>694.21710000000007</v>
      </c>
      <c r="L251" s="99">
        <v>694.21710000000007</v>
      </c>
      <c r="M251" s="99">
        <v>694.21710000000007</v>
      </c>
      <c r="N251" s="99">
        <v>694.21710000000007</v>
      </c>
      <c r="O251" s="99">
        <v>694.21710000000007</v>
      </c>
      <c r="P251" s="99">
        <v>694.21710000000007</v>
      </c>
      <c r="Q251" s="99">
        <v>694.21710000000007</v>
      </c>
      <c r="R251" s="99">
        <v>694.21710000000007</v>
      </c>
      <c r="S251" s="99">
        <v>694.21710000000007</v>
      </c>
      <c r="T251" s="99">
        <v>694.21710000000007</v>
      </c>
      <c r="U251" s="99">
        <v>694.21710000000007</v>
      </c>
      <c r="V251" s="99">
        <v>694.21710000000007</v>
      </c>
      <c r="W251" s="99">
        <v>694.21710000000007</v>
      </c>
      <c r="X251" s="99">
        <v>694.21710000000007</v>
      </c>
      <c r="Y251" s="99">
        <v>694.21710000000007</v>
      </c>
      <c r="Z251" s="99">
        <v>694.21710000000007</v>
      </c>
      <c r="AA251" s="99">
        <v>694.21710000000007</v>
      </c>
      <c r="AB251" s="99">
        <v>694.21710000000007</v>
      </c>
      <c r="AC251" s="99">
        <v>694.21710000000007</v>
      </c>
      <c r="AD251" s="99">
        <v>694.21710000000007</v>
      </c>
      <c r="AE251" s="99">
        <v>694.21710000000007</v>
      </c>
      <c r="AF251" s="99">
        <v>694.21710000000007</v>
      </c>
      <c r="AG251" s="99">
        <v>694.21710000000007</v>
      </c>
      <c r="AH251" s="99">
        <v>694.21710000000007</v>
      </c>
      <c r="AI251" s="99">
        <v>694.21710000000007</v>
      </c>
      <c r="AJ251" s="99">
        <v>694.21710000000007</v>
      </c>
      <c r="AK251" s="99">
        <v>694.21710000000007</v>
      </c>
      <c r="AL251" s="99">
        <v>694.21710000000007</v>
      </c>
      <c r="AM251" s="99">
        <v>694.21710000000007</v>
      </c>
      <c r="AN251" s="99">
        <v>694.21710000000007</v>
      </c>
      <c r="AO251" s="99">
        <v>694.21710000000007</v>
      </c>
      <c r="AP251" s="99">
        <v>694.21710000000007</v>
      </c>
      <c r="AQ251" s="99">
        <v>694.21710000000007</v>
      </c>
      <c r="AR251" s="99">
        <v>694.21710000000007</v>
      </c>
      <c r="AS251" s="99">
        <v>694.21710000000007</v>
      </c>
      <c r="AT251" s="99">
        <v>694.21710000000007</v>
      </c>
      <c r="AU251" s="99">
        <v>694.21710000000007</v>
      </c>
      <c r="AV251" s="99">
        <v>694.21710000000007</v>
      </c>
      <c r="AW251" s="99">
        <v>694.21710000000007</v>
      </c>
      <c r="AX251" s="99">
        <v>694.21710000000007</v>
      </c>
      <c r="AY251" s="99">
        <v>694.21710000000007</v>
      </c>
      <c r="AZ251" s="99">
        <v>694.21710000000007</v>
      </c>
      <c r="BA251" s="99">
        <v>694.21710000000007</v>
      </c>
      <c r="BB251" s="99">
        <v>694.21710000000007</v>
      </c>
    </row>
    <row r="252" spans="1:115" ht="14.45" customHeight="1">
      <c r="A252" s="106" t="s">
        <v>303</v>
      </c>
      <c r="B252" s="106"/>
      <c r="C252" s="124" t="s">
        <v>309</v>
      </c>
      <c r="D252" s="340"/>
      <c r="E252" s="340"/>
      <c r="F252" s="112"/>
      <c r="G252" s="112"/>
      <c r="H252" s="112"/>
      <c r="I252" s="112"/>
      <c r="J252" s="112"/>
      <c r="K252" s="112"/>
      <c r="L252" s="112"/>
      <c r="M252" s="112"/>
      <c r="N252" s="112"/>
      <c r="O252" s="112"/>
      <c r="P252" s="112"/>
      <c r="Q252" s="112"/>
      <c r="R252" s="112"/>
      <c r="S252" s="112"/>
      <c r="T252" s="112"/>
      <c r="U252" s="112"/>
      <c r="V252" s="112"/>
      <c r="W252" s="112"/>
      <c r="X252" s="112"/>
      <c r="Y252" s="112"/>
      <c r="Z252" s="112"/>
      <c r="AA252" s="112"/>
      <c r="AB252" s="112"/>
      <c r="AC252" s="112"/>
      <c r="AD252" s="112"/>
      <c r="AE252" s="112"/>
      <c r="AF252" s="112"/>
      <c r="AG252" s="112"/>
      <c r="AH252" s="112"/>
      <c r="AI252" s="112"/>
      <c r="AJ252" s="112"/>
      <c r="AK252" s="112"/>
      <c r="AL252" s="112"/>
      <c r="AM252" s="112"/>
      <c r="AN252" s="112"/>
      <c r="AO252" s="112"/>
      <c r="AP252" s="112"/>
      <c r="AQ252" s="112"/>
      <c r="AR252" s="112"/>
      <c r="AS252" s="112"/>
      <c r="AT252" s="112"/>
      <c r="AU252" s="112"/>
      <c r="AV252" s="112"/>
      <c r="AW252" s="112"/>
      <c r="AX252" s="112"/>
      <c r="AY252" s="112"/>
      <c r="AZ252" s="112"/>
      <c r="BA252" s="112"/>
      <c r="BB252" s="112"/>
      <c r="BC252" s="112"/>
      <c r="BF252" s="358"/>
      <c r="BG252" s="359"/>
      <c r="DH252" s="99"/>
      <c r="DI252" s="99"/>
      <c r="DJ252" s="99"/>
      <c r="DK252" s="99"/>
    </row>
    <row r="253" spans="1:115" ht="15" customHeight="1">
      <c r="C253" s="99" t="s">
        <v>310</v>
      </c>
      <c r="D253" s="131" t="s">
        <v>298</v>
      </c>
      <c r="F253" s="99">
        <f>900*2.7/'[4]Calibración Agricultura-OseMOSY'!Q320</f>
        <v>5.8957646424977357E-4</v>
      </c>
      <c r="G253" s="99">
        <f>900*2.7/'[4]Calibración Agricultura-OseMOSY'!R320</f>
        <v>5.8192311886797496E-4</v>
      </c>
      <c r="H253" s="99">
        <f>900*2.7/'[4]Calibración Agricultura-OseMOSY'!S320</f>
        <v>5.7453363735861338E-4</v>
      </c>
      <c r="I253" s="99">
        <f>900*2.7/'[4]Calibración Agricultura-OseMOSY'!T320</f>
        <v>5.6739684767377608E-4</v>
      </c>
      <c r="J253" s="99">
        <f>900*2.7/'[4]Calibración Agricultura-OseMOSY'!U320</f>
        <v>5.6050863701840106E-4</v>
      </c>
      <c r="K253" s="99">
        <f>900*2.7/'[4]Calibración Agricultura-OseMOSY'!V320</f>
        <v>5.5385989963794657E-4</v>
      </c>
      <c r="L253" s="99">
        <f>900*2.7/'[4]Calibración Agricultura-OseMOSY'!W320</f>
        <v>5.4744417539661369E-4</v>
      </c>
      <c r="M253" s="99">
        <f>900*2.7/'[4]Calibración Agricultura-OseMOSY'!X320</f>
        <v>5.4125166093523598E-4</v>
      </c>
      <c r="N253" s="99">
        <f>900*2.7/'[4]Calibración Agricultura-OseMOSY'!Y320</f>
        <v>5.352790022272061E-4</v>
      </c>
      <c r="O253" s="99">
        <f>900*2.7/'[4]Calibración Agricultura-OseMOSY'!Z320</f>
        <v>5.2951939889868665E-4</v>
      </c>
      <c r="P253" s="99">
        <f>900*2.7/'[4]Calibración Agricultura-OseMOSY'!AA320</f>
        <v>5.2396728420072629E-4</v>
      </c>
      <c r="Q253" s="99">
        <f>900*2.7/'[4]Calibración Agricultura-OseMOSY'!AB320</f>
        <v>5.1861796534849697E-4</v>
      </c>
      <c r="R253" s="99">
        <f>900*2.7/'[4]Calibración Agricultura-OseMOSY'!AC320</f>
        <v>5.1346474722999103E-4</v>
      </c>
      <c r="S253" s="99">
        <f>900*2.7/'[4]Calibración Agricultura-OseMOSY'!AD320</f>
        <v>5.0850287382281964E-4</v>
      </c>
      <c r="T253" s="99">
        <f>900*2.7/'[4]Calibración Agricultura-OseMOSY'!AE320</f>
        <v>5.0372634665004983E-4</v>
      </c>
      <c r="U253" s="99">
        <f>900*2.7/'[4]Calibración Agricultura-OseMOSY'!AF320</f>
        <v>4.9913141228642678E-4</v>
      </c>
      <c r="V253" s="99">
        <f>900*2.7/'[4]Calibración Agricultura-OseMOSY'!AG320</f>
        <v>4.9471215358370404E-4</v>
      </c>
      <c r="W253" s="99">
        <f>900*2.7/'[4]Calibración Agricultura-OseMOSY'!AH320</f>
        <v>4.9046431855033772E-4</v>
      </c>
      <c r="X253" s="99">
        <f>900*2.7/'[4]Calibración Agricultura-OseMOSY'!AI320</f>
        <v>4.8638304987928349E-4</v>
      </c>
      <c r="Y253" s="99">
        <f>900*2.7/'[4]Calibración Agricultura-OseMOSY'!AJ320</f>
        <v>4.8246237410131331E-4</v>
      </c>
      <c r="Z253" s="99">
        <f>900*2.7/'[4]Calibración Agricultura-OseMOSY'!AK320</f>
        <v>4.7869750028206029E-4</v>
      </c>
      <c r="AA253" s="99">
        <f>900*2.7/'[4]Calibración Agricultura-OseMOSY'!AL320</f>
        <v>4.750849050773204E-4</v>
      </c>
      <c r="AB253" s="99">
        <f>900*2.7/'[4]Calibración Agricultura-OseMOSY'!AM320</f>
        <v>4.7161949880268221E-4</v>
      </c>
      <c r="AC253" s="99">
        <f>900*2.7/'[4]Calibración Agricultura-OseMOSY'!AN320</f>
        <v>4.6829825804259903E-4</v>
      </c>
      <c r="AD253" s="99">
        <f>900*2.7/'[4]Calibración Agricultura-OseMOSY'!AO320</f>
        <v>4.6511672217457476E-4</v>
      </c>
      <c r="AE253" s="99">
        <f>900*2.7/'[4]Calibración Agricultura-OseMOSY'!AP320</f>
        <v>4.6206965769779364E-4</v>
      </c>
      <c r="AF253" s="99">
        <f>900*2.7/'[4]Calibración Agricultura-OseMOSY'!AQ320</f>
        <v>4.5915520282313919E-4</v>
      </c>
      <c r="AG253" s="99">
        <f>900*2.7/'[4]Calibración Agricultura-OseMOSY'!AR320</f>
        <v>4.5636833817792682E-4</v>
      </c>
      <c r="AH253" s="99">
        <f>900*2.7/'[4]Calibración Agricultura-OseMOSY'!AS320</f>
        <v>4.5370414437340497E-4</v>
      </c>
      <c r="AI253" s="99">
        <f>900*2.7/'[4]Calibración Agricultura-OseMOSY'!AT320</f>
        <v>4.5116069112428962E-4</v>
      </c>
      <c r="AJ253" s="99">
        <f>900*2.7/'[4]Calibración Agricultura-OseMOSY'!AU320</f>
        <v>4.4873614300956928E-4</v>
      </c>
      <c r="AK253" s="99">
        <f>900*2.7/'[4]Calibración Agricultura-OseMOSY'!AV320</f>
        <v>4.4642875727181401E-4</v>
      </c>
      <c r="AL253" s="99">
        <f>900*2.7/'[4]Calibración Agricultura-OseMOSY'!AW320</f>
        <v>4.442368817354135E-4</v>
      </c>
      <c r="AM253" s="99">
        <f>900*2.7/'[4]Calibración Agricultura-OseMOSY'!AX320</f>
        <v>4.4215895284026985E-4</v>
      </c>
      <c r="AN253" s="99">
        <f>900*2.7/'[4]Calibración Agricultura-OseMOSY'!AY320</f>
        <v>4.4019349378767938E-4</v>
      </c>
      <c r="AO253" s="99">
        <f>900*2.7/'[4]Calibración Agricultura-OseMOSY'!AZ320</f>
        <v>4.3833911279533134E-4</v>
      </c>
      <c r="AP253" s="99">
        <f>900*2.7/'[4]Calibración Agricultura-OseMOSY'!BA320</f>
        <v>4.3659450145854456E-4</v>
      </c>
      <c r="AQ253" s="99">
        <f>900*2.7/'[4]Calibración Agricultura-OseMOSY'!BB320</f>
        <v>4.3495843321504673E-4</v>
      </c>
      <c r="AR253" s="99">
        <f>900*2.7/'[4]Calibración Agricultura-OseMOSY'!BC320</f>
        <v>4.3342976191077887E-4</v>
      </c>
      <c r="AS253" s="99">
        <f>900*2.7/'[4]Calibración Agricultura-OseMOSY'!BD320</f>
        <v>4.3200742046438259E-4</v>
      </c>
      <c r="AT253" s="99">
        <f>900*2.7/'[4]Calibración Agricultura-OseMOSY'!BE320</f>
        <v>4.3069041962819641E-4</v>
      </c>
      <c r="AU253" s="99">
        <f>900*2.7/'[4]Calibración Agricultura-OseMOSY'!BF320</f>
        <v>4.2947784684374936E-4</v>
      </c>
      <c r="AV253" s="99">
        <f>900*2.7/'[4]Calibración Agricultura-OseMOSY'!BG320</f>
        <v>4.2836886518990381E-4</v>
      </c>
      <c r="AW253" s="99">
        <f>900*2.7/'[4]Calibración Agricultura-OseMOSY'!BH320</f>
        <v>4.2736271242195089E-4</v>
      </c>
      <c r="AX253" s="99">
        <f>900*2.7/'[4]Calibración Agricultura-OseMOSY'!BI320</f>
        <v>4.2645870010011834E-4</v>
      </c>
      <c r="AY253" s="99">
        <f>900*2.7/'[4]Calibración Agricultura-OseMOSY'!BJ320</f>
        <v>4.2565621280609865E-4</v>
      </c>
      <c r="AZ253" s="99">
        <f>900*2.7/'[4]Calibración Agricultura-OseMOSY'!BK320</f>
        <v>4.2495470744635119E-4</v>
      </c>
      <c r="BA253" s="99">
        <f>900*2.7/'[4]Calibración Agricultura-OseMOSY'!BL320</f>
        <v>4.2435371264107656E-4</v>
      </c>
      <c r="BB253" s="99">
        <f>900*2.7/'[4]Calibración Agricultura-OseMOSY'!BM320</f>
        <v>4.2385282819790393E-4</v>
      </c>
    </row>
  </sheetData>
  <mergeCells count="40">
    <mergeCell ref="B34:B48"/>
    <mergeCell ref="D34:D48"/>
    <mergeCell ref="B84:B98"/>
    <mergeCell ref="D84:D98"/>
    <mergeCell ref="B100:B114"/>
    <mergeCell ref="D100:D114"/>
    <mergeCell ref="A171:A172"/>
    <mergeCell ref="B171:B173"/>
    <mergeCell ref="B52:B66"/>
    <mergeCell ref="D52:D66"/>
    <mergeCell ref="B68:B82"/>
    <mergeCell ref="D68:D82"/>
    <mergeCell ref="B116:B130"/>
    <mergeCell ref="D116:D130"/>
    <mergeCell ref="B153:B167"/>
    <mergeCell ref="A153:A154"/>
    <mergeCell ref="B141:B142"/>
    <mergeCell ref="D141:D142"/>
    <mergeCell ref="B144:B145"/>
    <mergeCell ref="D144:D145"/>
    <mergeCell ref="B147:B148"/>
    <mergeCell ref="D147:D148"/>
    <mergeCell ref="BF132:BG132"/>
    <mergeCell ref="BF137:BG137"/>
    <mergeCell ref="BF140:BG140"/>
    <mergeCell ref="BF143:BG143"/>
    <mergeCell ref="BF146:BG146"/>
    <mergeCell ref="BF152:BG152"/>
    <mergeCell ref="BF170:BG170"/>
    <mergeCell ref="D153:D167"/>
    <mergeCell ref="BF175:BG175"/>
    <mergeCell ref="D176:D190"/>
    <mergeCell ref="BF218:BG218"/>
    <mergeCell ref="BF248:BG248"/>
    <mergeCell ref="BF252:BG252"/>
    <mergeCell ref="D220:D222"/>
    <mergeCell ref="D237:D239"/>
    <mergeCell ref="D241:D243"/>
    <mergeCell ref="D245:D247"/>
    <mergeCell ref="D249:D251"/>
  </mergeCells>
  <conditionalFormatting sqref="C100:BB115">
    <cfRule type="cellIs" dxfId="50" priority="16" operator="lessThan">
      <formula>0</formula>
    </cfRule>
  </conditionalFormatting>
  <conditionalFormatting sqref="F116:BB132">
    <cfRule type="cellIs" dxfId="49" priority="15" operator="lessThan">
      <formula>0</formula>
    </cfRule>
  </conditionalFormatting>
  <conditionalFormatting sqref="F147:BB148">
    <cfRule type="cellIs" dxfId="48" priority="11" operator="lessThan">
      <formula>0</formula>
    </cfRule>
  </conditionalFormatting>
  <conditionalFormatting sqref="F137:BB137">
    <cfRule type="cellIs" dxfId="47" priority="10" operator="lessThan">
      <formula>0</formula>
    </cfRule>
  </conditionalFormatting>
  <conditionalFormatting sqref="F140:BB140">
    <cfRule type="cellIs" dxfId="46" priority="9" operator="lessThan">
      <formula>0</formula>
    </cfRule>
  </conditionalFormatting>
  <conditionalFormatting sqref="F143:BB143">
    <cfRule type="cellIs" dxfId="45" priority="8" operator="lessThan">
      <formula>0</formula>
    </cfRule>
  </conditionalFormatting>
  <conditionalFormatting sqref="F146:BB146">
    <cfRule type="cellIs" dxfId="44" priority="7" operator="lessThan">
      <formula>0</formula>
    </cfRule>
  </conditionalFormatting>
  <conditionalFormatting sqref="F152:BB152">
    <cfRule type="cellIs" dxfId="43" priority="6" operator="lessThan">
      <formula>0</formula>
    </cfRule>
  </conditionalFormatting>
  <conditionalFormatting sqref="F170:BB170">
    <cfRule type="cellIs" dxfId="42" priority="5" operator="lessThan">
      <formula>0</formula>
    </cfRule>
  </conditionalFormatting>
  <conditionalFormatting sqref="F175:BB175">
    <cfRule type="cellIs" dxfId="41" priority="4" operator="lessThan">
      <formula>0</formula>
    </cfRule>
  </conditionalFormatting>
  <conditionalFormatting sqref="F218:BB218">
    <cfRule type="cellIs" dxfId="40" priority="3" operator="lessThan">
      <formula>0</formula>
    </cfRule>
  </conditionalFormatting>
  <conditionalFormatting sqref="F248:BB248">
    <cfRule type="cellIs" dxfId="39" priority="2" operator="lessThan">
      <formula>0</formula>
    </cfRule>
  </conditionalFormatting>
  <conditionalFormatting sqref="F252:BB252">
    <cfRule type="cellIs" dxfId="38" priority="1" operator="lessThan">
      <formula>0</formula>
    </cfRule>
  </conditionalFormatting>
  <pageMargins left="0.7" right="0.7" top="0.75" bottom="0.75" header="0.3" footer="0.3"/>
  <pageSetup orientation="portrait" r:id="rId1"/>
  <ignoredErrors>
    <ignoredError sqref="F202:BB202" formula="1"/>
  </ignoredError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59A46-C1D1-458D-84CE-8F11289E4872}">
  <sheetPr>
    <tabColor theme="8" tint="0.79998168889431442"/>
  </sheetPr>
  <dimension ref="A1:DK238"/>
  <sheetViews>
    <sheetView tabSelected="1" zoomScale="66" zoomScaleNormal="100" workbookViewId="0">
      <selection activeCell="E13" sqref="E13"/>
    </sheetView>
  </sheetViews>
  <sheetFormatPr defaultColWidth="8.85546875" defaultRowHeight="15" customHeight="1"/>
  <cols>
    <col min="1" max="1" width="18.28515625" style="99" bestFit="1" customWidth="1"/>
    <col min="2" max="2" width="18.28515625" style="99" hidden="1" customWidth="1"/>
    <col min="3" max="3" width="87.42578125" style="99" bestFit="1" customWidth="1"/>
    <col min="4" max="4" width="41" style="99" bestFit="1" customWidth="1"/>
    <col min="5" max="5" width="12" style="99" customWidth="1"/>
    <col min="6" max="54" width="10.7109375" style="248" customWidth="1"/>
    <col min="55" max="55" width="8.140625" style="99" customWidth="1"/>
    <col min="56" max="56" width="8.85546875" style="99"/>
    <col min="57" max="57" width="41.140625" style="99" customWidth="1"/>
    <col min="58" max="58" width="9" style="99" bestFit="1" customWidth="1"/>
    <col min="59" max="59" width="15" style="99" customWidth="1"/>
    <col min="60" max="106" width="9" style="99" bestFit="1" customWidth="1"/>
    <col min="107" max="108" width="8.85546875" style="99"/>
  </cols>
  <sheetData>
    <row r="1" spans="1:108">
      <c r="A1" s="99" t="s">
        <v>27</v>
      </c>
      <c r="G1" s="249"/>
      <c r="J1" s="250"/>
      <c r="AH1" s="251">
        <f>AG13-AF13</f>
        <v>-2.1842730923893328E-2</v>
      </c>
      <c r="BE1" s="103" t="s">
        <v>311</v>
      </c>
    </row>
    <row r="2" spans="1:108" ht="15" customHeight="1">
      <c r="BF2" s="99" t="s">
        <v>312</v>
      </c>
    </row>
    <row r="3" spans="1:108">
      <c r="A3" s="104" t="s">
        <v>30</v>
      </c>
      <c r="B3" s="104"/>
      <c r="C3" s="104" t="s">
        <v>31</v>
      </c>
      <c r="D3" s="104" t="s">
        <v>32</v>
      </c>
      <c r="E3" s="176"/>
      <c r="F3" s="252">
        <v>2022</v>
      </c>
      <c r="G3" s="252">
        <v>2023</v>
      </c>
      <c r="H3" s="252">
        <v>2024</v>
      </c>
      <c r="I3" s="252">
        <v>2025</v>
      </c>
      <c r="J3" s="252">
        <v>2026</v>
      </c>
      <c r="K3" s="252">
        <v>2027</v>
      </c>
      <c r="L3" s="252">
        <v>2028</v>
      </c>
      <c r="M3" s="252">
        <v>2029</v>
      </c>
      <c r="N3" s="252">
        <v>2030</v>
      </c>
      <c r="O3" s="252">
        <v>2031</v>
      </c>
      <c r="P3" s="252">
        <v>2032</v>
      </c>
      <c r="Q3" s="252">
        <v>2033</v>
      </c>
      <c r="R3" s="252">
        <v>2034</v>
      </c>
      <c r="S3" s="252">
        <v>2035</v>
      </c>
      <c r="T3" s="252">
        <v>2036</v>
      </c>
      <c r="U3" s="252">
        <v>2037</v>
      </c>
      <c r="V3" s="252">
        <v>2038</v>
      </c>
      <c r="W3" s="252">
        <v>2039</v>
      </c>
      <c r="X3" s="252">
        <v>2040</v>
      </c>
      <c r="Y3" s="252">
        <v>2041</v>
      </c>
      <c r="Z3" s="252">
        <v>2042</v>
      </c>
      <c r="AA3" s="252">
        <v>2043</v>
      </c>
      <c r="AB3" s="252">
        <v>2044</v>
      </c>
      <c r="AC3" s="252">
        <v>2045</v>
      </c>
      <c r="AD3" s="252">
        <v>2046</v>
      </c>
      <c r="AE3" s="252">
        <v>2047</v>
      </c>
      <c r="AF3" s="252">
        <v>2048</v>
      </c>
      <c r="AG3" s="252">
        <v>2049</v>
      </c>
      <c r="AH3" s="252">
        <v>2050</v>
      </c>
      <c r="AI3" s="252">
        <v>2051</v>
      </c>
      <c r="AJ3" s="252">
        <v>2052</v>
      </c>
      <c r="AK3" s="252">
        <v>2053</v>
      </c>
      <c r="AL3" s="252">
        <v>2054</v>
      </c>
      <c r="AM3" s="252">
        <v>2055</v>
      </c>
      <c r="AN3" s="252">
        <v>2056</v>
      </c>
      <c r="AO3" s="252">
        <v>2057</v>
      </c>
      <c r="AP3" s="252">
        <v>2058</v>
      </c>
      <c r="AQ3" s="252">
        <v>2059</v>
      </c>
      <c r="AR3" s="252">
        <v>2060</v>
      </c>
      <c r="AS3" s="252">
        <v>2061</v>
      </c>
      <c r="AT3" s="252">
        <v>2062</v>
      </c>
      <c r="AU3" s="252">
        <v>2063</v>
      </c>
      <c r="AV3" s="252">
        <v>2064</v>
      </c>
      <c r="AW3" s="252">
        <v>2065</v>
      </c>
      <c r="AX3" s="252">
        <v>2066</v>
      </c>
      <c r="AY3" s="252">
        <v>2067</v>
      </c>
      <c r="AZ3" s="252">
        <v>2068</v>
      </c>
      <c r="BA3" s="252">
        <v>2069</v>
      </c>
      <c r="BB3" s="252">
        <v>2070</v>
      </c>
      <c r="BC3" s="106"/>
      <c r="BE3" s="295"/>
      <c r="BF3" s="296">
        <v>2022</v>
      </c>
      <c r="BG3" s="297">
        <v>2023</v>
      </c>
      <c r="BH3" s="297">
        <v>2024</v>
      </c>
      <c r="BI3" s="297">
        <v>2025</v>
      </c>
      <c r="BJ3" s="297">
        <v>2026</v>
      </c>
      <c r="BK3" s="297">
        <v>2027</v>
      </c>
      <c r="BL3" s="297">
        <v>2028</v>
      </c>
      <c r="BM3" s="297">
        <v>2029</v>
      </c>
      <c r="BN3" s="297">
        <v>2030</v>
      </c>
      <c r="BO3" s="297">
        <v>2031</v>
      </c>
      <c r="BP3" s="297">
        <v>2032</v>
      </c>
      <c r="BQ3" s="297">
        <v>2033</v>
      </c>
      <c r="BR3" s="297">
        <v>2034</v>
      </c>
      <c r="BS3" s="297">
        <v>2035</v>
      </c>
      <c r="BT3" s="297">
        <v>2036</v>
      </c>
      <c r="BU3" s="297">
        <v>2037</v>
      </c>
      <c r="BV3" s="297">
        <v>2038</v>
      </c>
      <c r="BW3" s="297">
        <v>2039</v>
      </c>
      <c r="BX3" s="297">
        <v>2040</v>
      </c>
      <c r="BY3" s="297">
        <v>2041</v>
      </c>
      <c r="BZ3" s="297">
        <v>2042</v>
      </c>
      <c r="CA3" s="297">
        <v>2043</v>
      </c>
      <c r="CB3" s="297">
        <v>2044</v>
      </c>
      <c r="CC3" s="297">
        <v>2045</v>
      </c>
      <c r="CD3" s="297">
        <v>2046</v>
      </c>
      <c r="CE3" s="297">
        <v>2047</v>
      </c>
      <c r="CF3" s="297">
        <v>2048</v>
      </c>
      <c r="CG3" s="298">
        <v>2049</v>
      </c>
      <c r="CH3" s="297">
        <v>2050</v>
      </c>
      <c r="CI3" s="297">
        <v>2051</v>
      </c>
      <c r="CJ3" s="297">
        <v>2052</v>
      </c>
      <c r="CK3" s="297">
        <v>2053</v>
      </c>
      <c r="CL3" s="297">
        <v>2054</v>
      </c>
      <c r="CM3" s="297">
        <v>2055</v>
      </c>
      <c r="CN3" s="297">
        <v>2056</v>
      </c>
      <c r="CO3" s="297">
        <v>2057</v>
      </c>
      <c r="CP3" s="297">
        <v>2058</v>
      </c>
      <c r="CQ3" s="297">
        <v>2059</v>
      </c>
      <c r="CR3" s="297">
        <v>2060</v>
      </c>
      <c r="CS3" s="297">
        <v>2061</v>
      </c>
      <c r="CT3" s="297">
        <v>2062</v>
      </c>
      <c r="CU3" s="297">
        <v>2063</v>
      </c>
      <c r="CV3" s="297">
        <v>2064</v>
      </c>
      <c r="CW3" s="297">
        <v>2065</v>
      </c>
      <c r="CX3" s="297">
        <v>2066</v>
      </c>
      <c r="CY3" s="297">
        <v>2067</v>
      </c>
      <c r="CZ3" s="297">
        <v>2068</v>
      </c>
      <c r="DA3" s="297">
        <v>2069</v>
      </c>
      <c r="DB3" s="299">
        <v>2070</v>
      </c>
    </row>
    <row r="4" spans="1:108">
      <c r="A4" s="106" t="s">
        <v>34</v>
      </c>
      <c r="B4" s="106"/>
      <c r="C4" s="227" t="s">
        <v>313</v>
      </c>
      <c r="D4" s="228" t="s">
        <v>36</v>
      </c>
      <c r="E4" s="228"/>
      <c r="F4" s="253">
        <f>F13-F6</f>
        <v>12.254124715407283</v>
      </c>
      <c r="G4" s="253">
        <f t="shared" ref="F4:AK4" si="0">G13-G6</f>
        <v>12.203055768757496</v>
      </c>
      <c r="H4" s="253">
        <f t="shared" si="0"/>
        <v>12.153255231285243</v>
      </c>
      <c r="I4" s="253">
        <f t="shared" si="0"/>
        <v>12.104709196772525</v>
      </c>
      <c r="J4" s="253">
        <f t="shared" si="0"/>
        <v>12.0574041417691</v>
      </c>
      <c r="K4" s="253">
        <f t="shared" si="0"/>
        <v>12.01132691933004</v>
      </c>
      <c r="L4" s="253">
        <f t="shared" si="0"/>
        <v>11.966464752941764</v>
      </c>
      <c r="M4" s="253">
        <f t="shared" si="0"/>
        <v>11.922805230632635</v>
      </c>
      <c r="N4" s="253">
        <f t="shared" si="0"/>
        <v>11.880336299264298</v>
      </c>
      <c r="O4" s="253">
        <f t="shared" si="0"/>
        <v>11.839046259000103</v>
      </c>
      <c r="P4" s="253">
        <f t="shared" si="0"/>
        <v>11.798923757947026</v>
      </c>
      <c r="Q4" s="253">
        <f t="shared" si="0"/>
        <v>11.759957786967705</v>
      </c>
      <c r="R4" s="253">
        <f t="shared" si="0"/>
        <v>11.722137674659205</v>
      </c>
      <c r="S4" s="253">
        <f t="shared" si="0"/>
        <v>11.685453082495371</v>
      </c>
      <c r="T4" s="253">
        <f t="shared" si="0"/>
        <v>11.649894000129612</v>
      </c>
      <c r="U4" s="253">
        <f t="shared" si="0"/>
        <v>11.615450740855158</v>
      </c>
      <c r="V4" s="253">
        <f t="shared" si="0"/>
        <v>11.582113937219935</v>
      </c>
      <c r="W4" s="253">
        <f t="shared" si="0"/>
        <v>11.549874536793194</v>
      </c>
      <c r="X4" s="253">
        <f t="shared" si="0"/>
        <v>11.5187237980813</v>
      </c>
      <c r="Y4" s="253">
        <f t="shared" si="0"/>
        <v>11.488653286590067</v>
      </c>
      <c r="Z4" s="253">
        <f t="shared" si="0"/>
        <v>11.459654871031127</v>
      </c>
      <c r="AA4" s="253">
        <f t="shared" si="0"/>
        <v>11.431720719669995</v>
      </c>
      <c r="AB4" s="253">
        <f t="shared" si="0"/>
        <v>11.404843296813503</v>
      </c>
      <c r="AC4" s="253">
        <f t="shared" si="0"/>
        <v>11.379015359434385</v>
      </c>
      <c r="AD4" s="253">
        <f t="shared" si="0"/>
        <v>11.354229953930927</v>
      </c>
      <c r="AE4" s="253">
        <f t="shared" si="0"/>
        <v>11.330480413019629</v>
      </c>
      <c r="AF4" s="253">
        <f t="shared" si="0"/>
        <v>11.307760352758955</v>
      </c>
      <c r="AG4" s="253">
        <f t="shared" si="0"/>
        <v>11.286063669702266</v>
      </c>
      <c r="AH4" s="253">
        <f t="shared" si="0"/>
        <v>11.265384538178223</v>
      </c>
      <c r="AI4" s="253">
        <f t="shared" si="0"/>
        <v>11.245717407696908</v>
      </c>
      <c r="AJ4" s="253">
        <f t="shared" si="0"/>
        <v>11.227057000480078</v>
      </c>
      <c r="AK4" s="253">
        <f t="shared" si="0"/>
        <v>11.209398309113997</v>
      </c>
      <c r="AL4" s="253">
        <f t="shared" ref="AL4:BA4" si="1">AL13-AL6</f>
        <v>11.192736594323376</v>
      </c>
      <c r="AM4" s="253">
        <f t="shared" si="1"/>
        <v>11.177067382865086</v>
      </c>
      <c r="AN4" s="253">
        <f t="shared" si="1"/>
        <v>11.162386465540264</v>
      </c>
      <c r="AO4" s="253">
        <f t="shared" si="1"/>
        <v>11.14868989532361</v>
      </c>
      <c r="AP4" s="253">
        <f t="shared" si="1"/>
        <v>11.135973985608741</v>
      </c>
      <c r="AQ4" s="253">
        <f t="shared" si="1"/>
        <v>11.124235308568444</v>
      </c>
      <c r="AR4" s="253">
        <f t="shared" si="1"/>
        <v>11.113470693628859</v>
      </c>
      <c r="AS4" s="253">
        <f t="shared" si="1"/>
        <v>11.103677226056625</v>
      </c>
      <c r="AT4" s="253">
        <f t="shared" si="1"/>
        <v>11.094852245658117</v>
      </c>
      <c r="AU4" s="253">
        <f t="shared" si="1"/>
        <v>11.086993345589935</v>
      </c>
      <c r="AV4" s="253">
        <f t="shared" si="1"/>
        <v>11.080098371279941</v>
      </c>
      <c r="AW4" s="253">
        <f t="shared" si="1"/>
        <v>11.074165419458144</v>
      </c>
      <c r="AX4" s="253">
        <f t="shared" si="1"/>
        <v>11.069192837296816</v>
      </c>
      <c r="AY4" s="253">
        <f t="shared" si="1"/>
        <v>11.065179221659321</v>
      </c>
      <c r="AZ4" s="253">
        <f t="shared" si="1"/>
        <v>11.062123418457166</v>
      </c>
      <c r="BA4" s="253">
        <f t="shared" si="1"/>
        <v>11.060024522114867</v>
      </c>
      <c r="BB4" s="253">
        <f>BB13-BB6</f>
        <v>11.058881875142285</v>
      </c>
      <c r="BC4" s="106"/>
      <c r="BE4" s="300" t="s">
        <v>314</v>
      </c>
      <c r="BF4" s="301">
        <v>0.42549999999999999</v>
      </c>
      <c r="BG4" s="302">
        <v>0.416875</v>
      </c>
      <c r="BH4" s="302">
        <v>0.40825</v>
      </c>
      <c r="BI4" s="302">
        <v>0.39962500000000001</v>
      </c>
      <c r="BJ4" s="302">
        <v>0.39100000000000001</v>
      </c>
      <c r="BK4" s="302">
        <v>0.38237500000000002</v>
      </c>
      <c r="BL4" s="302">
        <v>0.37375000000000003</v>
      </c>
      <c r="BM4" s="302">
        <v>0.36512499999999998</v>
      </c>
      <c r="BN4" s="302">
        <v>0.35649999999999998</v>
      </c>
      <c r="BO4" s="302">
        <v>0.34787499999999999</v>
      </c>
      <c r="BP4" s="302">
        <v>0.33925</v>
      </c>
      <c r="BQ4" s="302">
        <v>0.330625</v>
      </c>
      <c r="BR4" s="302">
        <v>0.32200000000000001</v>
      </c>
      <c r="BS4" s="302">
        <v>0.31337500000000001</v>
      </c>
      <c r="BT4" s="302">
        <v>0.30475000000000002</v>
      </c>
      <c r="BU4" s="302">
        <v>0.29612500000000003</v>
      </c>
      <c r="BV4" s="302">
        <v>0.28749999999999998</v>
      </c>
      <c r="BW4" s="302">
        <v>0.27887499999999998</v>
      </c>
      <c r="BX4" s="302">
        <v>0.27024999999999999</v>
      </c>
      <c r="BY4" s="302">
        <v>0.261625</v>
      </c>
      <c r="BZ4" s="302">
        <v>0.253</v>
      </c>
      <c r="CA4" s="302">
        <v>0.24437500000000001</v>
      </c>
      <c r="CB4" s="302">
        <v>0.23574999999999999</v>
      </c>
      <c r="CC4" s="302">
        <v>0.22712499999999999</v>
      </c>
      <c r="CD4" s="302">
        <v>0.2185</v>
      </c>
      <c r="CE4" s="302">
        <v>0.20987500000000001</v>
      </c>
      <c r="CF4" s="302">
        <v>0.20125000000000001</v>
      </c>
      <c r="CG4" s="302">
        <v>0.19262499999999999</v>
      </c>
      <c r="CH4" s="302">
        <v>0.184</v>
      </c>
      <c r="CI4" s="302">
        <v>0.175375</v>
      </c>
      <c r="CJ4" s="302">
        <v>0.16675000000000001</v>
      </c>
      <c r="CK4" s="302">
        <v>0.15812499999999999</v>
      </c>
      <c r="CL4" s="302">
        <v>0.14949999999999999</v>
      </c>
      <c r="CM4" s="302">
        <v>0.140875</v>
      </c>
      <c r="CN4" s="302">
        <v>0.13225000000000001</v>
      </c>
      <c r="CO4" s="302">
        <v>0.123625</v>
      </c>
      <c r="CP4" s="302">
        <v>0.115</v>
      </c>
      <c r="CQ4" s="302">
        <v>0.106375</v>
      </c>
      <c r="CR4" s="302">
        <v>9.7750000000000004E-2</v>
      </c>
      <c r="CS4" s="302">
        <v>8.9124999999999996E-2</v>
      </c>
      <c r="CT4" s="302">
        <v>8.0500000000000002E-2</v>
      </c>
      <c r="CU4" s="302">
        <v>7.1874999999999994E-2</v>
      </c>
      <c r="CV4" s="302">
        <v>6.3250000000000001E-2</v>
      </c>
      <c r="CW4" s="302">
        <v>5.4625E-2</v>
      </c>
      <c r="CX4" s="302">
        <v>4.5999999999999999E-2</v>
      </c>
      <c r="CY4" s="302">
        <v>3.7374999999999999E-2</v>
      </c>
      <c r="CZ4" s="302">
        <v>2.8750000000000001E-2</v>
      </c>
      <c r="DA4" s="302">
        <v>2.0125000000000001E-2</v>
      </c>
      <c r="DB4" s="303">
        <v>1.15E-2</v>
      </c>
    </row>
    <row r="5" spans="1:108">
      <c r="A5" s="106"/>
      <c r="B5" s="106"/>
      <c r="C5" s="230" t="s">
        <v>45</v>
      </c>
      <c r="D5" s="228" t="s">
        <v>36</v>
      </c>
      <c r="E5" s="228"/>
      <c r="F5" s="267">
        <v>2.6400289999999999E-3</v>
      </c>
      <c r="G5" s="267">
        <v>2.6434000000000002E-3</v>
      </c>
      <c r="H5" s="267">
        <v>2.6481E-3</v>
      </c>
      <c r="I5" s="267">
        <v>2.6546529999999999E-3</v>
      </c>
      <c r="J5" s="267">
        <v>2.6637829999999999E-3</v>
      </c>
      <c r="K5" s="267">
        <v>2.6764979999999998E-3</v>
      </c>
      <c r="L5" s="267">
        <v>2.694189E-3</v>
      </c>
      <c r="M5" s="267">
        <v>2.718776E-3</v>
      </c>
      <c r="N5" s="267">
        <v>2.7528930000000002E-3</v>
      </c>
      <c r="O5" s="267">
        <v>2.8001250000000001E-3</v>
      </c>
      <c r="P5" s="267">
        <v>2.865313E-3</v>
      </c>
      <c r="Q5" s="267">
        <v>2.954899E-3</v>
      </c>
      <c r="R5" s="267">
        <v>3.077293E-3</v>
      </c>
      <c r="S5" s="267">
        <v>3.2431740000000001E-3</v>
      </c>
      <c r="T5" s="267">
        <v>3.4655670000000001E-3</v>
      </c>
      <c r="U5" s="267">
        <v>3.7594260000000002E-3</v>
      </c>
      <c r="V5" s="267">
        <v>4.1403539999999997E-3</v>
      </c>
      <c r="W5" s="267">
        <v>4.622078E-3</v>
      </c>
      <c r="X5" s="267">
        <v>5.2125610000000001E-3</v>
      </c>
      <c r="Y5" s="267">
        <v>5.9092950000000002E-3</v>
      </c>
      <c r="Z5" s="267">
        <v>6.6953760000000003E-3</v>
      </c>
      <c r="AA5" s="267">
        <v>7.5386580000000002E-3</v>
      </c>
      <c r="AB5" s="267">
        <v>8.395764E-3</v>
      </c>
      <c r="AC5" s="267">
        <v>9.2204269999999998E-3</v>
      </c>
      <c r="AD5" s="267">
        <v>9.9730510000000001E-3</v>
      </c>
      <c r="AE5" s="267">
        <v>1.062753E-2</v>
      </c>
      <c r="AF5" s="267">
        <v>1.1173173E-2</v>
      </c>
      <c r="AG5" s="267">
        <v>1.1612318E-2</v>
      </c>
      <c r="AH5" s="267">
        <v>1.1955828999999999E-2</v>
      </c>
      <c r="AI5" s="267">
        <v>1.2218595E-2</v>
      </c>
      <c r="AJ5" s="267">
        <v>1.2416180000000001E-2</v>
      </c>
      <c r="AK5" s="267">
        <v>1.2562848E-2</v>
      </c>
      <c r="AL5" s="267">
        <v>1.2670679000000001E-2</v>
      </c>
      <c r="AM5" s="267">
        <v>1.2749399E-2</v>
      </c>
      <c r="AN5" s="267">
        <v>1.2806570999999999E-2</v>
      </c>
      <c r="AO5" s="267">
        <v>1.2847937E-2</v>
      </c>
      <c r="AP5" s="267">
        <v>1.2877787E-2</v>
      </c>
      <c r="AQ5" s="267">
        <v>1.2899282999999999E-2</v>
      </c>
      <c r="AR5" s="267">
        <v>1.2914742999999999E-2</v>
      </c>
      <c r="AS5" s="267">
        <v>1.2925849E-2</v>
      </c>
      <c r="AT5" s="267">
        <v>1.2933821999999999E-2</v>
      </c>
      <c r="AU5" s="267">
        <v>1.2939543E-2</v>
      </c>
      <c r="AV5" s="267">
        <v>1.2943647000000001E-2</v>
      </c>
      <c r="AW5" s="267">
        <v>1.2946589E-2</v>
      </c>
      <c r="AX5" s="267">
        <v>1.2948698E-2</v>
      </c>
      <c r="AY5" s="267">
        <v>1.2950211E-2</v>
      </c>
      <c r="AZ5" s="267">
        <v>1.2951294E-2</v>
      </c>
      <c r="BA5" s="267">
        <v>1.2952071000000001E-2</v>
      </c>
      <c r="BB5" s="267">
        <v>1.2952628000000001E-2</v>
      </c>
      <c r="BC5" s="111"/>
      <c r="BE5" s="287" t="s">
        <v>315</v>
      </c>
      <c r="BF5" s="293">
        <v>3.0479999999999999E-3</v>
      </c>
      <c r="BG5" s="178">
        <v>3.0660000000000001E-3</v>
      </c>
      <c r="BH5" s="178">
        <v>3.0899999999999999E-3</v>
      </c>
      <c r="BI5" s="178">
        <v>3.1199999999999999E-3</v>
      </c>
      <c r="BJ5" s="178">
        <v>3.16E-3</v>
      </c>
      <c r="BK5" s="178">
        <v>3.212E-3</v>
      </c>
      <c r="BL5" s="178">
        <v>3.2789999999999998E-3</v>
      </c>
      <c r="BM5" s="178">
        <v>3.3649999999999999E-3</v>
      </c>
      <c r="BN5" s="178">
        <v>3.4759999999999999E-3</v>
      </c>
      <c r="BO5" s="178">
        <v>3.617E-3</v>
      </c>
      <c r="BP5" s="178">
        <v>3.7959999999999999E-3</v>
      </c>
      <c r="BQ5" s="178">
        <v>4.0220000000000004E-3</v>
      </c>
      <c r="BR5" s="178">
        <v>4.3030000000000004E-3</v>
      </c>
      <c r="BS5" s="178">
        <v>4.6499999999999996E-3</v>
      </c>
      <c r="BT5" s="178">
        <v>5.0699999999999999E-3</v>
      </c>
      <c r="BU5" s="178">
        <v>5.5690000000000002E-3</v>
      </c>
      <c r="BV5" s="178">
        <v>6.1510000000000002E-3</v>
      </c>
      <c r="BW5" s="178">
        <v>6.8100000000000001E-3</v>
      </c>
      <c r="BX5" s="178">
        <v>7.5370000000000003E-3</v>
      </c>
      <c r="BY5" s="178">
        <v>8.3119999999999999E-3</v>
      </c>
      <c r="BZ5" s="178">
        <v>9.11E-3</v>
      </c>
      <c r="CA5" s="178">
        <v>9.9050000000000006E-3</v>
      </c>
      <c r="CB5" s="178">
        <v>1.0669E-2</v>
      </c>
      <c r="CC5" s="178">
        <v>1.1377999999999999E-2</v>
      </c>
      <c r="CD5" s="178">
        <v>1.2017E-2</v>
      </c>
      <c r="CE5" s="178">
        <v>1.2576E-2</v>
      </c>
      <c r="CF5" s="178">
        <v>1.3054E-2</v>
      </c>
      <c r="CG5" s="178">
        <v>1.3452E-2</v>
      </c>
      <c r="CH5" s="178">
        <v>1.3780000000000001E-2</v>
      </c>
      <c r="CI5" s="178">
        <v>1.4045E-2</v>
      </c>
      <c r="CJ5" s="178">
        <v>1.4257000000000001E-2</v>
      </c>
      <c r="CK5" s="178">
        <v>1.4425E-2</v>
      </c>
      <c r="CL5" s="178">
        <v>1.4557E-2</v>
      </c>
      <c r="CM5" s="178">
        <v>1.4661E-2</v>
      </c>
      <c r="CN5" s="178">
        <v>1.4741000000000001E-2</v>
      </c>
      <c r="CO5" s="178">
        <v>1.4803E-2</v>
      </c>
      <c r="CP5" s="178">
        <v>1.4851E-2</v>
      </c>
      <c r="CQ5" s="178">
        <v>1.4888E-2</v>
      </c>
      <c r="CR5" s="178">
        <v>1.4917E-2</v>
      </c>
      <c r="CS5" s="178">
        <v>1.4938999999999999E-2</v>
      </c>
      <c r="CT5" s="178">
        <v>1.4956000000000001E-2</v>
      </c>
      <c r="CU5" s="178">
        <v>1.4969E-2</v>
      </c>
      <c r="CV5" s="178">
        <v>1.4978999999999999E-2</v>
      </c>
      <c r="CW5" s="178">
        <v>1.4987E-2</v>
      </c>
      <c r="CX5" s="178">
        <v>1.4992E-2</v>
      </c>
      <c r="CY5" s="178">
        <v>1.4997E-2</v>
      </c>
      <c r="CZ5" s="178">
        <v>1.4999999999999999E-2</v>
      </c>
      <c r="DA5" s="178">
        <v>1.5003000000000001E-2</v>
      </c>
      <c r="DB5" s="285">
        <v>1.5004999999999999E-2</v>
      </c>
    </row>
    <row r="6" spans="1:108">
      <c r="A6" s="106"/>
      <c r="B6" s="106"/>
      <c r="C6" s="231" t="s">
        <v>316</v>
      </c>
      <c r="D6" s="228" t="s">
        <v>36</v>
      </c>
      <c r="E6" s="228"/>
      <c r="F6" s="255">
        <f>'Políticas anunciadas - %'!F5</f>
        <v>3.57930610263235E-2</v>
      </c>
      <c r="G6" s="255">
        <f>'Políticas anunciadas - %'!G5</f>
        <v>3.562841294560215E-2</v>
      </c>
      <c r="H6" s="255">
        <f>'Políticas anunciadas - %'!H5</f>
        <v>3.5464522246051899E-2</v>
      </c>
      <c r="I6" s="255">
        <f>'Políticas anunciadas - %'!I5</f>
        <v>3.5301385443720079E-2</v>
      </c>
      <c r="J6" s="255">
        <f>'Políticas anunciadas - %'!J5</f>
        <v>3.5138999070680299E-2</v>
      </c>
      <c r="K6" s="255">
        <f>'Políticas anunciadas - %'!K5</f>
        <v>3.49773596749543E-2</v>
      </c>
      <c r="L6" s="255">
        <f>'Políticas anunciadas - %'!L5</f>
        <v>3.4816463820449783E-2</v>
      </c>
      <c r="M6" s="255">
        <f>'Políticas anunciadas - %'!M5</f>
        <v>3.4656308086875143E-2</v>
      </c>
      <c r="N6" s="255">
        <f>'Políticas anunciadas - %'!N5</f>
        <v>3.4496889069675518E-2</v>
      </c>
      <c r="O6" s="255">
        <f>'Políticas anunciadas - %'!O5</f>
        <v>3.4338203379954635E-2</v>
      </c>
      <c r="P6" s="255">
        <f>'Políticas anunciadas - %'!P5</f>
        <v>3.4180247644407302E-2</v>
      </c>
      <c r="Q6" s="255">
        <f>'Políticas anunciadas - %'!Q5</f>
        <v>3.402301850524303E-2</v>
      </c>
      <c r="R6" s="255">
        <f>'Políticas anunciadas - %'!R5</f>
        <v>3.3866512620120304E-2</v>
      </c>
      <c r="S6" s="255">
        <f>'Políticas anunciadas - %'!S5</f>
        <v>3.3710726662066648E-2</v>
      </c>
      <c r="T6" s="255">
        <f>'Políticas anunciadas - %'!T5</f>
        <v>3.3555657319420007E-2</v>
      </c>
      <c r="U6" s="255">
        <f>'Políticas anunciadas - %'!U5</f>
        <v>3.3401301295752361E-2</v>
      </c>
      <c r="V6" s="255">
        <f>'Políticas anunciadas - %'!V5</f>
        <v>3.3247655309791568E-2</v>
      </c>
      <c r="W6" s="255">
        <f>'Políticas anunciadas - %'!W5</f>
        <v>3.3094716095366294E-2</v>
      </c>
      <c r="X6" s="255">
        <f>'Políticas anunciadas - %'!X5</f>
        <v>3.2942480401327856E-2</v>
      </c>
      <c r="Y6" s="255">
        <f>'Políticas anunciadas - %'!Y5</f>
        <v>3.2790944991480941E-2</v>
      </c>
      <c r="Z6" s="255">
        <f>'Políticas anunciadas - %'!Z5</f>
        <v>3.2640106644519662E-2</v>
      </c>
      <c r="AA6" s="255">
        <f>'Políticas anunciadas - %'!AA5</f>
        <v>3.2489962153956498E-2</v>
      </c>
      <c r="AB6" s="255">
        <f>'Políticas anunciadas - %'!AB5</f>
        <v>3.234050832804769E-2</v>
      </c>
      <c r="AC6" s="255">
        <f>'Políticas anunciadas - %'!AC5</f>
        <v>3.2191741989738176E-2</v>
      </c>
      <c r="AD6" s="255">
        <f>'Políticas anunciadas - %'!AD5</f>
        <v>3.2043659976585204E-2</v>
      </c>
      <c r="AE6" s="255">
        <f>'Políticas anunciadas - %'!AE5</f>
        <v>3.1896259140694383E-2</v>
      </c>
      <c r="AF6" s="255">
        <f>'Políticas anunciadas - %'!AF5</f>
        <v>3.1749536348646856E-2</v>
      </c>
      <c r="AG6" s="255">
        <f>'Políticas anunciadas - %'!AG5</f>
        <v>3.1603488481442454E-2</v>
      </c>
      <c r="AH6" s="255">
        <f>'Políticas anunciadas - %'!AH5</f>
        <v>3.1458112434426866E-2</v>
      </c>
      <c r="AI6" s="255">
        <f>'Políticas anunciadas - %'!AI5</f>
        <v>3.1313405117229465E-2</v>
      </c>
      <c r="AJ6" s="255">
        <f>'Políticas anunciadas - %'!AJ5</f>
        <v>3.116936345369048E-2</v>
      </c>
      <c r="AK6" s="255">
        <f>'Políticas anunciadas - %'!AK5</f>
        <v>3.1025984381802374E-2</v>
      </c>
      <c r="AL6" s="255">
        <f>'Políticas anunciadas - %'!AL5</f>
        <v>3.0883264853645898E-2</v>
      </c>
      <c r="AM6" s="255">
        <f>'Políticas anunciadas - %'!AM5</f>
        <v>3.0741201835320808E-2</v>
      </c>
      <c r="AN6" s="255">
        <f>'Políticas anunciadas - %'!AN5</f>
        <v>3.0599792306876594E-2</v>
      </c>
      <c r="AO6" s="255">
        <f>'Políticas anunciadas - %'!AO5</f>
        <v>3.0459033262266288E-2</v>
      </c>
      <c r="AP6" s="255">
        <f>'Políticas anunciadas - %'!AP5</f>
        <v>3.0318921709261204E-2</v>
      </c>
      <c r="AQ6" s="255">
        <f>'Políticas anunciadas - %'!AQ5</f>
        <v>3.0179454669397643E-2</v>
      </c>
      <c r="AR6" s="255">
        <f>'Políticas anunciadas - %'!AR5</f>
        <v>3.0040629177918277E-2</v>
      </c>
      <c r="AS6" s="255">
        <f>'Políticas anunciadas - %'!AS5</f>
        <v>2.9902442283699315E-2</v>
      </c>
      <c r="AT6" s="255">
        <f>'Políticas anunciadas - %'!AT5</f>
        <v>2.9764891049193665E-2</v>
      </c>
      <c r="AU6" s="255">
        <f>'Políticas anunciadas - %'!AU5</f>
        <v>2.9627972550366977E-2</v>
      </c>
      <c r="AV6" s="255">
        <f>'Políticas anunciadas - %'!AV5</f>
        <v>2.9491683876637254E-2</v>
      </c>
      <c r="AW6" s="255">
        <f>'Políticas anunciadas - %'!AW5</f>
        <v>2.935602213080557E-2</v>
      </c>
      <c r="AX6" s="255">
        <f>'Políticas anunciadas - %'!AX5</f>
        <v>2.9220984429002783E-2</v>
      </c>
      <c r="AY6" s="255">
        <f>'Políticas anunciadas - %'!AY5</f>
        <v>2.9086567900629134E-2</v>
      </c>
      <c r="AZ6" s="255">
        <f>'Políticas anunciadas - %'!AZ5</f>
        <v>2.895276968828675E-2</v>
      </c>
      <c r="BA6" s="255">
        <f>'Políticas anunciadas - %'!BA5</f>
        <v>2.8819586947721021E-2</v>
      </c>
      <c r="BB6" s="255">
        <f>'Políticas anunciadas - %'!BB5</f>
        <v>2.8687016847760205E-2</v>
      </c>
      <c r="BC6" s="111"/>
      <c r="BE6" s="287" t="s">
        <v>317</v>
      </c>
      <c r="BF6" s="293">
        <v>12.285659636414957</v>
      </c>
      <c r="BG6" s="178">
        <v>12.229145602087447</v>
      </c>
      <c r="BH6" s="178">
        <v>12.172891532317845</v>
      </c>
      <c r="BI6" s="178">
        <v>12.116896231269182</v>
      </c>
      <c r="BJ6" s="178">
        <v>12.061158508605343</v>
      </c>
      <c r="BK6" s="178">
        <v>12.005677179465758</v>
      </c>
      <c r="BL6" s="178">
        <v>11.950451064440216</v>
      </c>
      <c r="BM6" s="178">
        <v>11.89547898954379</v>
      </c>
      <c r="BN6" s="178">
        <v>11.840759786191887</v>
      </c>
      <c r="BO6" s="178">
        <v>11.786292291175403</v>
      </c>
      <c r="BP6" s="178">
        <v>11.732075346635996</v>
      </c>
      <c r="BQ6" s="178">
        <v>11.67810780004147</v>
      </c>
      <c r="BR6" s="178">
        <v>11.62438850416128</v>
      </c>
      <c r="BS6" s="178">
        <v>11.570916317042137</v>
      </c>
      <c r="BT6" s="178">
        <v>11.517690101983742</v>
      </c>
      <c r="BU6" s="178">
        <v>11.464708727514617</v>
      </c>
      <c r="BV6" s="178">
        <v>11.41197106736805</v>
      </c>
      <c r="BW6" s="178">
        <v>11.359476000458157</v>
      </c>
      <c r="BX6" s="178">
        <v>11.307222410856049</v>
      </c>
      <c r="BY6" s="178">
        <v>11.255209187766111</v>
      </c>
      <c r="BZ6" s="178">
        <v>11.203435225502385</v>
      </c>
      <c r="CA6" s="178">
        <v>11.151899423465075</v>
      </c>
      <c r="CB6" s="178">
        <v>11.100600686117135</v>
      </c>
      <c r="CC6" s="178">
        <v>11.049537922960996</v>
      </c>
      <c r="CD6" s="178">
        <v>10.998710048515374</v>
      </c>
      <c r="CE6" s="178">
        <v>10.948115982292203</v>
      </c>
      <c r="CF6" s="178">
        <v>10.897754648773658</v>
      </c>
      <c r="CG6" s="178">
        <v>10.847624977389298</v>
      </c>
      <c r="CH6" s="178">
        <v>10.797725902493307</v>
      </c>
      <c r="CI6" s="178">
        <v>10.748056363341837</v>
      </c>
      <c r="CJ6" s="178">
        <v>10.698615304070463</v>
      </c>
      <c r="CK6" s="178">
        <v>10.649401673671738</v>
      </c>
      <c r="CL6" s="178">
        <v>10.600414425972847</v>
      </c>
      <c r="CM6" s="178">
        <v>10.551652519613372</v>
      </c>
      <c r="CN6" s="178">
        <v>10.503114918023149</v>
      </c>
      <c r="CO6" s="178">
        <v>10.454800589400243</v>
      </c>
      <c r="CP6" s="178">
        <v>10.406708506689002</v>
      </c>
      <c r="CQ6" s="178">
        <v>10.358837647558232</v>
      </c>
      <c r="CR6" s="178">
        <v>10.311186994379463</v>
      </c>
      <c r="CS6" s="178">
        <v>10.263755534205318</v>
      </c>
      <c r="CT6" s="178">
        <v>10.216542258747973</v>
      </c>
      <c r="CU6" s="178">
        <v>10.169546164357731</v>
      </c>
      <c r="CV6" s="178">
        <v>10.122766252001686</v>
      </c>
      <c r="CW6" s="178">
        <v>10.076201527242478</v>
      </c>
      <c r="CX6" s="178">
        <v>10.029851000217162</v>
      </c>
      <c r="CY6" s="178">
        <v>9.9837136856161628</v>
      </c>
      <c r="CZ6" s="178">
        <v>9.9377886026623283</v>
      </c>
      <c r="DA6" s="178">
        <v>9.8920747750900819</v>
      </c>
      <c r="DB6" s="285">
        <v>9.8465712311246669</v>
      </c>
    </row>
    <row r="7" spans="1:108">
      <c r="A7" s="106"/>
      <c r="B7" s="106"/>
      <c r="C7" s="231" t="s">
        <v>318</v>
      </c>
      <c r="D7" s="228" t="s">
        <v>36</v>
      </c>
      <c r="E7" s="228"/>
      <c r="F7" s="263">
        <v>6.25E-2</v>
      </c>
      <c r="G7" s="263">
        <v>6.25E-2</v>
      </c>
      <c r="H7" s="263">
        <v>6.25E-2</v>
      </c>
      <c r="I7" s="263">
        <v>6.25E-2</v>
      </c>
      <c r="J7" s="263">
        <v>0.124</v>
      </c>
      <c r="K7" s="263">
        <v>0.124</v>
      </c>
      <c r="L7" s="263">
        <v>0.124</v>
      </c>
      <c r="M7" s="263">
        <v>0.124</v>
      </c>
      <c r="N7" s="263">
        <v>0.124</v>
      </c>
      <c r="O7" s="263">
        <v>0.124</v>
      </c>
      <c r="P7" s="263">
        <v>0.124</v>
      </c>
      <c r="Q7" s="263">
        <v>0.124</v>
      </c>
      <c r="R7" s="263">
        <v>0.124</v>
      </c>
      <c r="S7" s="263">
        <v>0.124</v>
      </c>
      <c r="T7" s="263">
        <v>0.124</v>
      </c>
      <c r="U7" s="263">
        <v>0.124</v>
      </c>
      <c r="V7" s="263">
        <v>0.124</v>
      </c>
      <c r="W7" s="263">
        <v>0.124</v>
      </c>
      <c r="X7" s="263">
        <v>0.124</v>
      </c>
      <c r="Y7" s="263">
        <v>0.124</v>
      </c>
      <c r="Z7" s="263">
        <v>0.124</v>
      </c>
      <c r="AA7" s="263">
        <v>0.124</v>
      </c>
      <c r="AB7" s="263">
        <v>0.124</v>
      </c>
      <c r="AC7" s="263">
        <v>0.124</v>
      </c>
      <c r="AD7" s="263">
        <v>0.124</v>
      </c>
      <c r="AE7" s="263">
        <v>0.124</v>
      </c>
      <c r="AF7" s="263">
        <v>0.124</v>
      </c>
      <c r="AG7" s="263">
        <v>0.124</v>
      </c>
      <c r="AH7" s="263">
        <v>0.124</v>
      </c>
      <c r="AI7" s="255">
        <v>0</v>
      </c>
      <c r="AJ7" s="255">
        <v>0</v>
      </c>
      <c r="AK7" s="255">
        <v>0</v>
      </c>
      <c r="AL7" s="255">
        <v>0</v>
      </c>
      <c r="AM7" s="255">
        <v>0</v>
      </c>
      <c r="AN7" s="255">
        <v>0</v>
      </c>
      <c r="AO7" s="255">
        <v>0</v>
      </c>
      <c r="AP7" s="255">
        <v>0</v>
      </c>
      <c r="AQ7" s="255">
        <v>0</v>
      </c>
      <c r="AR7" s="255">
        <v>0</v>
      </c>
      <c r="AS7" s="255">
        <v>0</v>
      </c>
      <c r="AT7" s="255">
        <v>0</v>
      </c>
      <c r="AU7" s="255">
        <v>0</v>
      </c>
      <c r="AV7" s="255">
        <v>0</v>
      </c>
      <c r="AW7" s="255">
        <v>0</v>
      </c>
      <c r="AX7" s="255">
        <v>0</v>
      </c>
      <c r="AY7" s="255">
        <v>0</v>
      </c>
      <c r="AZ7" s="255">
        <v>0</v>
      </c>
      <c r="BA7" s="255">
        <v>0</v>
      </c>
      <c r="BB7" s="255">
        <v>0</v>
      </c>
      <c r="BC7" s="177"/>
      <c r="BE7" s="287"/>
      <c r="BF7" s="293"/>
      <c r="BG7" s="178"/>
      <c r="BH7" s="178"/>
      <c r="BI7" s="178"/>
      <c r="BJ7" s="178"/>
      <c r="BK7" s="178"/>
      <c r="BL7" s="178"/>
      <c r="BM7" s="178"/>
      <c r="BN7" s="178"/>
      <c r="BO7" s="178"/>
      <c r="BP7" s="178"/>
      <c r="BQ7" s="178"/>
      <c r="BR7" s="178"/>
      <c r="BS7" s="178"/>
      <c r="BT7" s="178"/>
      <c r="BU7" s="178"/>
      <c r="BV7" s="178"/>
      <c r="BW7" s="178"/>
      <c r="BX7" s="178"/>
      <c r="BY7" s="178"/>
      <c r="BZ7" s="178"/>
      <c r="CA7" s="178"/>
      <c r="CB7" s="178"/>
      <c r="CC7" s="178"/>
      <c r="CD7" s="178"/>
      <c r="CE7" s="178"/>
      <c r="CF7" s="178"/>
      <c r="CG7" s="178"/>
      <c r="CH7" s="178"/>
      <c r="CI7" s="178"/>
      <c r="CJ7" s="178"/>
      <c r="CK7" s="178"/>
      <c r="CL7" s="178"/>
      <c r="CM7" s="178"/>
      <c r="CN7" s="178"/>
      <c r="CO7" s="178"/>
      <c r="CP7" s="178"/>
      <c r="CQ7" s="178"/>
      <c r="CR7" s="178"/>
      <c r="CS7" s="178"/>
      <c r="CT7" s="178"/>
      <c r="CU7" s="178"/>
      <c r="CV7" s="178"/>
      <c r="CW7" s="178"/>
      <c r="CX7" s="178"/>
      <c r="CY7" s="178"/>
      <c r="CZ7" s="178"/>
      <c r="DA7" s="178"/>
      <c r="DB7" s="285"/>
    </row>
    <row r="8" spans="1:108">
      <c r="A8" s="106"/>
      <c r="B8" s="106"/>
      <c r="C8" s="234" t="s">
        <v>319</v>
      </c>
      <c r="D8" s="228" t="s">
        <v>36</v>
      </c>
      <c r="E8" s="228">
        <v>1.6506510000000001</v>
      </c>
      <c r="F8" s="266">
        <f>E8+F7</f>
        <v>1.7131510000000001</v>
      </c>
      <c r="G8" s="266">
        <f>F8+G7</f>
        <v>1.7756510000000001</v>
      </c>
      <c r="H8" s="266">
        <f t="shared" ref="H8:I8" si="2">G8+H7</f>
        <v>1.8381510000000001</v>
      </c>
      <c r="I8" s="266">
        <f t="shared" si="2"/>
        <v>1.9006510000000001</v>
      </c>
      <c r="J8" s="266">
        <f t="shared" ref="J8:BA8" si="3">I8+J7</f>
        <v>2.024651</v>
      </c>
      <c r="K8" s="266">
        <f t="shared" si="3"/>
        <v>2.1486510000000001</v>
      </c>
      <c r="L8" s="266">
        <f t="shared" si="3"/>
        <v>2.2726510000000002</v>
      </c>
      <c r="M8" s="266">
        <f t="shared" si="3"/>
        <v>2.3966510000000003</v>
      </c>
      <c r="N8" s="266">
        <f t="shared" si="3"/>
        <v>2.5206510000000004</v>
      </c>
      <c r="O8" s="266">
        <f t="shared" si="3"/>
        <v>2.6446510000000005</v>
      </c>
      <c r="P8" s="266">
        <f t="shared" si="3"/>
        <v>2.7686510000000006</v>
      </c>
      <c r="Q8" s="266">
        <f t="shared" si="3"/>
        <v>2.8926510000000007</v>
      </c>
      <c r="R8" s="266">
        <f t="shared" si="3"/>
        <v>3.0166510000000009</v>
      </c>
      <c r="S8" s="266">
        <f t="shared" si="3"/>
        <v>3.140651000000001</v>
      </c>
      <c r="T8" s="266">
        <f t="shared" si="3"/>
        <v>3.2646510000000011</v>
      </c>
      <c r="U8" s="266">
        <f t="shared" si="3"/>
        <v>3.3886510000000012</v>
      </c>
      <c r="V8" s="266">
        <f t="shared" si="3"/>
        <v>3.5126510000000013</v>
      </c>
      <c r="W8" s="266">
        <f t="shared" si="3"/>
        <v>3.6366510000000014</v>
      </c>
      <c r="X8" s="266">
        <f t="shared" si="3"/>
        <v>3.7606510000000015</v>
      </c>
      <c r="Y8" s="266">
        <f>X8+Y7</f>
        <v>3.8846510000000016</v>
      </c>
      <c r="Z8" s="266">
        <f>Y8+Z7</f>
        <v>4.0086510000000013</v>
      </c>
      <c r="AA8" s="266">
        <f t="shared" si="3"/>
        <v>4.132651000000001</v>
      </c>
      <c r="AB8" s="266">
        <f t="shared" si="3"/>
        <v>4.2566510000000006</v>
      </c>
      <c r="AC8" s="266">
        <f t="shared" si="3"/>
        <v>4.3806510000000003</v>
      </c>
      <c r="AD8" s="266">
        <f t="shared" si="3"/>
        <v>4.504651</v>
      </c>
      <c r="AE8" s="266">
        <f t="shared" si="3"/>
        <v>4.6286509999999996</v>
      </c>
      <c r="AF8" s="266">
        <f t="shared" si="3"/>
        <v>4.7526509999999993</v>
      </c>
      <c r="AG8" s="266">
        <f t="shared" si="3"/>
        <v>4.876650999999999</v>
      </c>
      <c r="AH8" s="266">
        <f t="shared" si="3"/>
        <v>5.0006509999999986</v>
      </c>
      <c r="AI8" s="266">
        <f>AH8+AI7</f>
        <v>5.0006509999999986</v>
      </c>
      <c r="AJ8" s="266">
        <f t="shared" si="3"/>
        <v>5.0006509999999986</v>
      </c>
      <c r="AK8" s="266">
        <f t="shared" si="3"/>
        <v>5.0006509999999986</v>
      </c>
      <c r="AL8" s="255">
        <f t="shared" si="3"/>
        <v>5.0006509999999986</v>
      </c>
      <c r="AM8" s="255">
        <f t="shared" si="3"/>
        <v>5.0006509999999986</v>
      </c>
      <c r="AN8" s="255">
        <f t="shared" si="3"/>
        <v>5.0006509999999986</v>
      </c>
      <c r="AO8" s="255">
        <f t="shared" si="3"/>
        <v>5.0006509999999986</v>
      </c>
      <c r="AP8" s="255">
        <f t="shared" si="3"/>
        <v>5.0006509999999986</v>
      </c>
      <c r="AQ8" s="255">
        <f t="shared" si="3"/>
        <v>5.0006509999999986</v>
      </c>
      <c r="AR8" s="255">
        <f t="shared" si="3"/>
        <v>5.0006509999999986</v>
      </c>
      <c r="AS8" s="255">
        <f t="shared" si="3"/>
        <v>5.0006509999999986</v>
      </c>
      <c r="AT8" s="255">
        <f t="shared" si="3"/>
        <v>5.0006509999999986</v>
      </c>
      <c r="AU8" s="255">
        <f t="shared" si="3"/>
        <v>5.0006509999999986</v>
      </c>
      <c r="AV8" s="255">
        <f t="shared" si="3"/>
        <v>5.0006509999999986</v>
      </c>
      <c r="AW8" s="255">
        <f t="shared" si="3"/>
        <v>5.0006509999999986</v>
      </c>
      <c r="AX8" s="255">
        <f t="shared" si="3"/>
        <v>5.0006509999999986</v>
      </c>
      <c r="AY8" s="255">
        <f t="shared" si="3"/>
        <v>5.0006509999999986</v>
      </c>
      <c r="AZ8" s="255">
        <f t="shared" si="3"/>
        <v>5.0006509999999986</v>
      </c>
      <c r="BA8" s="255">
        <f t="shared" si="3"/>
        <v>5.0006509999999986</v>
      </c>
      <c r="BB8" s="255">
        <f>BA8+BB7</f>
        <v>5.0006509999999986</v>
      </c>
      <c r="BC8" s="177"/>
      <c r="BE8" s="287"/>
      <c r="BF8" s="293"/>
      <c r="BG8" s="178"/>
      <c r="BH8" s="178"/>
      <c r="BI8" s="178"/>
      <c r="BJ8" s="178"/>
      <c r="BK8" s="178"/>
      <c r="BL8" s="178"/>
      <c r="BM8" s="178"/>
      <c r="BN8" s="178"/>
      <c r="BO8" s="178"/>
      <c r="BP8" s="178"/>
      <c r="BQ8" s="178"/>
      <c r="BR8" s="178"/>
      <c r="BS8" s="178"/>
      <c r="BT8" s="178"/>
      <c r="BU8" s="178"/>
      <c r="BV8" s="178"/>
      <c r="BW8" s="178"/>
      <c r="BX8" s="178"/>
      <c r="BY8" s="178"/>
      <c r="BZ8" s="178"/>
      <c r="CA8" s="178"/>
      <c r="CB8" s="178"/>
      <c r="CC8" s="178"/>
      <c r="CD8" s="178"/>
      <c r="CE8" s="178"/>
      <c r="CF8" s="178"/>
      <c r="CG8" s="178"/>
      <c r="CH8" s="178"/>
      <c r="CI8" s="178"/>
      <c r="CJ8" s="178"/>
      <c r="CK8" s="178"/>
      <c r="CL8" s="178"/>
      <c r="CM8" s="178"/>
      <c r="CN8" s="178"/>
      <c r="CO8" s="178"/>
      <c r="CP8" s="178"/>
      <c r="CQ8" s="178"/>
      <c r="CR8" s="178"/>
      <c r="CS8" s="178"/>
      <c r="CT8" s="178"/>
      <c r="CU8" s="178"/>
      <c r="CV8" s="178"/>
      <c r="CW8" s="178"/>
      <c r="CX8" s="178"/>
      <c r="CY8" s="178"/>
      <c r="CZ8" s="178"/>
      <c r="DA8" s="178"/>
      <c r="DB8" s="285"/>
    </row>
    <row r="9" spans="1:108">
      <c r="A9" s="106"/>
      <c r="B9" s="106"/>
      <c r="C9" s="234" t="s">
        <v>42</v>
      </c>
      <c r="D9" s="228" t="s">
        <v>36</v>
      </c>
      <c r="E9" s="228"/>
      <c r="F9" s="255">
        <f>'Políticas anunciadas - %'!E8-$E$8</f>
        <v>4.3092416199999999</v>
      </c>
      <c r="G9" s="255">
        <v>4.3092416199999999</v>
      </c>
      <c r="H9" s="255">
        <v>4.3092416199999999</v>
      </c>
      <c r="I9" s="255">
        <v>4.3092416199999999</v>
      </c>
      <c r="J9" s="255">
        <v>4.3092416199999999</v>
      </c>
      <c r="K9" s="255">
        <v>4.3092416199999999</v>
      </c>
      <c r="L9" s="255">
        <v>4.3092416199999999</v>
      </c>
      <c r="M9" s="255">
        <v>4.3092416199999999</v>
      </c>
      <c r="N9" s="255">
        <v>4.3092416199999999</v>
      </c>
      <c r="O9" s="255">
        <v>4.3092416199999999</v>
      </c>
      <c r="P9" s="255">
        <v>4.3092416199999999</v>
      </c>
      <c r="Q9" s="255">
        <v>4.3092416199999999</v>
      </c>
      <c r="R9" s="255">
        <v>4.3092416199999999</v>
      </c>
      <c r="S9" s="255">
        <v>4.3092416199999999</v>
      </c>
      <c r="T9" s="255">
        <v>4.3092416199999999</v>
      </c>
      <c r="U9" s="255">
        <v>4.3092416199999999</v>
      </c>
      <c r="V9" s="255">
        <v>4.3092416199999999</v>
      </c>
      <c r="W9" s="255">
        <v>4.3092416199999999</v>
      </c>
      <c r="X9" s="255">
        <v>4.3092416199999999</v>
      </c>
      <c r="Y9" s="255">
        <v>4.3092416199999999</v>
      </c>
      <c r="Z9" s="255">
        <v>4.3092416199999999</v>
      </c>
      <c r="AA9" s="255">
        <v>4.3092416199999999</v>
      </c>
      <c r="AB9" s="255">
        <v>4.3092416199999999</v>
      </c>
      <c r="AC9" s="255">
        <v>4.3092416199999999</v>
      </c>
      <c r="AD9" s="255">
        <v>4.3092416199999999</v>
      </c>
      <c r="AE9" s="255">
        <v>4.3092416199999999</v>
      </c>
      <c r="AF9" s="255">
        <v>4.3092416199999999</v>
      </c>
      <c r="AG9" s="255">
        <v>4.3092416199999999</v>
      </c>
      <c r="AH9" s="255">
        <v>4.3092416199999999</v>
      </c>
      <c r="AI9" s="255">
        <v>4.3092416199999999</v>
      </c>
      <c r="AJ9" s="255">
        <v>4.3092416199999999</v>
      </c>
      <c r="AK9" s="255">
        <v>4.3092416199999999</v>
      </c>
      <c r="AL9" s="255">
        <v>4.3092416199999999</v>
      </c>
      <c r="AM9" s="255">
        <v>4.3092416199999999</v>
      </c>
      <c r="AN9" s="255">
        <v>4.3092416199999999</v>
      </c>
      <c r="AO9" s="255">
        <v>4.3092416199999999</v>
      </c>
      <c r="AP9" s="255">
        <v>4.3092416199999999</v>
      </c>
      <c r="AQ9" s="255">
        <v>4.3092416199999999</v>
      </c>
      <c r="AR9" s="255">
        <v>4.3092416199999999</v>
      </c>
      <c r="AS9" s="255">
        <v>4.3092416199999999</v>
      </c>
      <c r="AT9" s="255">
        <v>4.3092416199999999</v>
      </c>
      <c r="AU9" s="255">
        <v>4.3092416199999999</v>
      </c>
      <c r="AV9" s="255">
        <v>4.3092416199999999</v>
      </c>
      <c r="AW9" s="255">
        <v>4.3092416199999999</v>
      </c>
      <c r="AX9" s="255">
        <v>4.3092416199999999</v>
      </c>
      <c r="AY9" s="255">
        <v>4.3092416199999999</v>
      </c>
      <c r="AZ9" s="255">
        <v>4.3092416199999999</v>
      </c>
      <c r="BA9" s="255">
        <v>4.3092416199999999</v>
      </c>
      <c r="BB9" s="255">
        <v>4.3092416199999999</v>
      </c>
      <c r="BC9" s="177"/>
      <c r="BE9" s="287"/>
      <c r="BF9" s="293"/>
      <c r="BG9" s="178"/>
      <c r="BH9" s="178"/>
      <c r="BI9" s="178"/>
      <c r="BJ9" s="178"/>
      <c r="BK9" s="178"/>
      <c r="BL9" s="178"/>
      <c r="BM9" s="178"/>
      <c r="BN9" s="178"/>
      <c r="BO9" s="178"/>
      <c r="BP9" s="178"/>
      <c r="BQ9" s="178"/>
      <c r="BR9" s="178"/>
      <c r="BS9" s="178"/>
      <c r="BT9" s="178"/>
      <c r="BU9" s="178"/>
      <c r="BV9" s="178"/>
      <c r="BW9" s="178"/>
      <c r="BX9" s="178"/>
      <c r="BY9" s="178"/>
      <c r="BZ9" s="178"/>
      <c r="CA9" s="178"/>
      <c r="CB9" s="178"/>
      <c r="CC9" s="178"/>
      <c r="CD9" s="178"/>
      <c r="CE9" s="178"/>
      <c r="CF9" s="178"/>
      <c r="CG9" s="178"/>
      <c r="CH9" s="178"/>
      <c r="CI9" s="178"/>
      <c r="CJ9" s="178"/>
      <c r="CK9" s="178"/>
      <c r="CL9" s="178"/>
      <c r="CM9" s="178"/>
      <c r="CN9" s="178"/>
      <c r="CO9" s="178"/>
      <c r="CP9" s="178"/>
      <c r="CQ9" s="178"/>
      <c r="CR9" s="178"/>
      <c r="CS9" s="178"/>
      <c r="CT9" s="178"/>
      <c r="CU9" s="178"/>
      <c r="CV9" s="178"/>
      <c r="CW9" s="178"/>
      <c r="CX9" s="178"/>
      <c r="CY9" s="178"/>
      <c r="CZ9" s="178"/>
      <c r="DA9" s="178"/>
      <c r="DB9" s="285"/>
    </row>
    <row r="10" spans="1:108">
      <c r="A10" s="106"/>
      <c r="B10" s="106"/>
      <c r="C10" s="235" t="s">
        <v>320</v>
      </c>
      <c r="D10" s="228" t="s">
        <v>36</v>
      </c>
      <c r="E10" s="236">
        <v>5.9598926199999998</v>
      </c>
      <c r="F10" s="267">
        <f>F9+F8</f>
        <v>6.0223926199999998</v>
      </c>
      <c r="G10" s="267">
        <f>G9+G8</f>
        <v>6.0848926199999998</v>
      </c>
      <c r="H10" s="267">
        <f t="shared" ref="H10:BA10" si="4">H9+H8</f>
        <v>6.1473926199999998</v>
      </c>
      <c r="I10" s="267">
        <f t="shared" si="4"/>
        <v>6.2098926199999998</v>
      </c>
      <c r="J10" s="267">
        <f t="shared" si="4"/>
        <v>6.3338926200000003</v>
      </c>
      <c r="K10" s="267">
        <f t="shared" si="4"/>
        <v>6.45789262</v>
      </c>
      <c r="L10" s="267">
        <f t="shared" si="4"/>
        <v>6.5818926199999996</v>
      </c>
      <c r="M10" s="267">
        <f t="shared" si="4"/>
        <v>6.7058926200000002</v>
      </c>
      <c r="N10" s="267">
        <f t="shared" si="4"/>
        <v>6.8298926200000007</v>
      </c>
      <c r="O10" s="267">
        <f t="shared" si="4"/>
        <v>6.9538926200000004</v>
      </c>
      <c r="P10" s="267">
        <f t="shared" si="4"/>
        <v>7.0778926200000001</v>
      </c>
      <c r="Q10" s="267">
        <f t="shared" si="4"/>
        <v>7.2018926200000006</v>
      </c>
      <c r="R10" s="267">
        <f t="shared" si="4"/>
        <v>7.3258926200000012</v>
      </c>
      <c r="S10" s="267">
        <f t="shared" si="4"/>
        <v>7.4498926200000009</v>
      </c>
      <c r="T10" s="267">
        <f t="shared" si="4"/>
        <v>7.5738926200000005</v>
      </c>
      <c r="U10" s="267">
        <f t="shared" si="4"/>
        <v>7.6978926200000011</v>
      </c>
      <c r="V10" s="267">
        <f t="shared" si="4"/>
        <v>7.8218926200000016</v>
      </c>
      <c r="W10" s="267">
        <f t="shared" si="4"/>
        <v>7.9458926200000013</v>
      </c>
      <c r="X10" s="267">
        <f t="shared" si="4"/>
        <v>8.069892620000001</v>
      </c>
      <c r="Y10" s="267">
        <f t="shared" si="4"/>
        <v>8.1938926200000015</v>
      </c>
      <c r="Z10" s="267">
        <f t="shared" si="4"/>
        <v>8.3178926200000021</v>
      </c>
      <c r="AA10" s="267">
        <f t="shared" si="4"/>
        <v>8.4418926200000008</v>
      </c>
      <c r="AB10" s="267">
        <f t="shared" si="4"/>
        <v>8.5658926199999996</v>
      </c>
      <c r="AC10" s="267">
        <f t="shared" si="4"/>
        <v>8.6898926200000002</v>
      </c>
      <c r="AD10" s="267">
        <f t="shared" si="4"/>
        <v>8.8138926200000007</v>
      </c>
      <c r="AE10" s="267">
        <f t="shared" si="4"/>
        <v>8.9378926199999995</v>
      </c>
      <c r="AF10" s="267">
        <f t="shared" si="4"/>
        <v>9.0618926199999983</v>
      </c>
      <c r="AG10" s="267">
        <f t="shared" si="4"/>
        <v>9.1858926199999988</v>
      </c>
      <c r="AH10" s="267">
        <f t="shared" si="4"/>
        <v>9.3098926199999994</v>
      </c>
      <c r="AI10" s="267">
        <f t="shared" si="4"/>
        <v>9.3098926199999994</v>
      </c>
      <c r="AJ10" s="267">
        <f t="shared" si="4"/>
        <v>9.3098926199999994</v>
      </c>
      <c r="AK10" s="267">
        <f t="shared" si="4"/>
        <v>9.3098926199999994</v>
      </c>
      <c r="AL10" s="267">
        <f t="shared" si="4"/>
        <v>9.3098926199999994</v>
      </c>
      <c r="AM10" s="267">
        <f t="shared" si="4"/>
        <v>9.3098926199999994</v>
      </c>
      <c r="AN10" s="267">
        <f t="shared" si="4"/>
        <v>9.3098926199999994</v>
      </c>
      <c r="AO10" s="267">
        <f t="shared" si="4"/>
        <v>9.3098926199999994</v>
      </c>
      <c r="AP10" s="267">
        <f t="shared" si="4"/>
        <v>9.3098926199999994</v>
      </c>
      <c r="AQ10" s="267">
        <f t="shared" si="4"/>
        <v>9.3098926199999994</v>
      </c>
      <c r="AR10" s="267">
        <f t="shared" si="4"/>
        <v>9.3098926199999994</v>
      </c>
      <c r="AS10" s="267">
        <f t="shared" si="4"/>
        <v>9.3098926199999994</v>
      </c>
      <c r="AT10" s="267">
        <f t="shared" si="4"/>
        <v>9.3098926199999994</v>
      </c>
      <c r="AU10" s="267">
        <f t="shared" si="4"/>
        <v>9.3098926199999994</v>
      </c>
      <c r="AV10" s="267">
        <f t="shared" si="4"/>
        <v>9.3098926199999994</v>
      </c>
      <c r="AW10" s="267">
        <f t="shared" si="4"/>
        <v>9.3098926199999994</v>
      </c>
      <c r="AX10" s="267">
        <f t="shared" si="4"/>
        <v>9.3098926199999994</v>
      </c>
      <c r="AY10" s="267">
        <f t="shared" si="4"/>
        <v>9.3098926199999994</v>
      </c>
      <c r="AZ10" s="267">
        <f t="shared" si="4"/>
        <v>9.3098926199999994</v>
      </c>
      <c r="BA10" s="267">
        <f t="shared" si="4"/>
        <v>9.3098926199999994</v>
      </c>
      <c r="BB10" s="267">
        <f>BB9+BB8</f>
        <v>9.3098926199999994</v>
      </c>
      <c r="BC10" s="177"/>
      <c r="BE10" s="287"/>
      <c r="BF10" s="293"/>
      <c r="BG10" s="178"/>
      <c r="BH10" s="178"/>
      <c r="BI10" s="178"/>
      <c r="BJ10" s="178"/>
      <c r="BK10" s="178"/>
      <c r="BL10" s="178"/>
      <c r="BM10" s="178"/>
      <c r="BN10" s="178"/>
      <c r="BO10" s="178"/>
      <c r="BP10" s="178"/>
      <c r="BQ10" s="178"/>
      <c r="BR10" s="178"/>
      <c r="BS10" s="178"/>
      <c r="BT10" s="178"/>
      <c r="BU10" s="178"/>
      <c r="BV10" s="178"/>
      <c r="BW10" s="178"/>
      <c r="BX10" s="178"/>
      <c r="BY10" s="178"/>
      <c r="BZ10" s="178"/>
      <c r="CA10" s="178"/>
      <c r="CB10" s="178"/>
      <c r="CC10" s="178"/>
      <c r="CD10" s="178"/>
      <c r="CE10" s="178"/>
      <c r="CF10" s="178"/>
      <c r="CG10" s="178"/>
      <c r="CH10" s="178"/>
      <c r="CI10" s="178"/>
      <c r="CJ10" s="178"/>
      <c r="CK10" s="178"/>
      <c r="CL10" s="178"/>
      <c r="CM10" s="178"/>
      <c r="CN10" s="178"/>
      <c r="CO10" s="178"/>
      <c r="CP10" s="178"/>
      <c r="CQ10" s="178"/>
      <c r="CR10" s="178"/>
      <c r="CS10" s="178"/>
      <c r="CT10" s="178"/>
      <c r="CU10" s="178"/>
      <c r="CV10" s="178"/>
      <c r="CW10" s="178"/>
      <c r="CX10" s="178"/>
      <c r="CY10" s="178"/>
      <c r="CZ10" s="178"/>
      <c r="DA10" s="178"/>
      <c r="DB10" s="285"/>
    </row>
    <row r="11" spans="1:108">
      <c r="A11" s="106"/>
      <c r="B11" s="106"/>
      <c r="C11" s="237" t="s">
        <v>321</v>
      </c>
      <c r="D11" s="228" t="s">
        <v>36</v>
      </c>
      <c r="E11" s="228"/>
      <c r="F11" s="255">
        <f>F13-F10</f>
        <v>6.2675251564336065</v>
      </c>
      <c r="G11" s="255">
        <f t="shared" ref="G11:BA11" si="5">G13-G10</f>
        <v>6.1537915617030983</v>
      </c>
      <c r="H11" s="255">
        <f t="shared" si="5"/>
        <v>6.0413271335312952</v>
      </c>
      <c r="I11" s="255">
        <f t="shared" si="5"/>
        <v>5.9301179622162454</v>
      </c>
      <c r="J11" s="255">
        <f t="shared" si="5"/>
        <v>5.7586505208397796</v>
      </c>
      <c r="K11" s="255">
        <f t="shared" si="5"/>
        <v>5.5884116590049944</v>
      </c>
      <c r="L11" s="255">
        <f t="shared" si="5"/>
        <v>5.4193885967622144</v>
      </c>
      <c r="M11" s="255">
        <f t="shared" si="5"/>
        <v>5.25156891871951</v>
      </c>
      <c r="N11" s="255">
        <f t="shared" si="5"/>
        <v>5.0849405683339732</v>
      </c>
      <c r="O11" s="255">
        <f t="shared" si="5"/>
        <v>4.9194918423800571</v>
      </c>
      <c r="P11" s="255">
        <f t="shared" si="5"/>
        <v>4.7552113855914335</v>
      </c>
      <c r="Q11" s="255">
        <f t="shared" si="5"/>
        <v>4.5920881854729476</v>
      </c>
      <c r="R11" s="255">
        <f t="shared" si="5"/>
        <v>4.4301115672793241</v>
      </c>
      <c r="S11" s="255">
        <f t="shared" si="5"/>
        <v>4.2692711891574371</v>
      </c>
      <c r="T11" s="255">
        <f t="shared" si="5"/>
        <v>4.1095570374490311</v>
      </c>
      <c r="U11" s="255">
        <f t="shared" si="5"/>
        <v>3.950959422150909</v>
      </c>
      <c r="V11" s="255">
        <f t="shared" si="5"/>
        <v>3.793468972529725</v>
      </c>
      <c r="W11" s="255">
        <f t="shared" si="5"/>
        <v>3.6370766328885589</v>
      </c>
      <c r="X11" s="255">
        <f t="shared" si="5"/>
        <v>3.4817736584826271</v>
      </c>
      <c r="Y11" s="255">
        <f t="shared" si="5"/>
        <v>3.327551611581546</v>
      </c>
      <c r="Z11" s="255">
        <f t="shared" si="5"/>
        <v>3.1744023576756444</v>
      </c>
      <c r="AA11" s="255">
        <f t="shared" si="5"/>
        <v>3.0223180618239507</v>
      </c>
      <c r="AB11" s="255">
        <f t="shared" si="5"/>
        <v>2.8712911851415512</v>
      </c>
      <c r="AC11" s="255">
        <f t="shared" si="5"/>
        <v>2.7213144814241232</v>
      </c>
      <c r="AD11" s="255">
        <f t="shared" si="5"/>
        <v>2.5723809939075117</v>
      </c>
      <c r="AE11" s="255">
        <f t="shared" si="5"/>
        <v>2.4244840521603237</v>
      </c>
      <c r="AF11" s="255">
        <f t="shared" si="5"/>
        <v>2.2776172691076031</v>
      </c>
      <c r="AG11" s="255">
        <f t="shared" si="5"/>
        <v>2.1317745381837092</v>
      </c>
      <c r="AH11" s="255">
        <f t="shared" si="5"/>
        <v>1.9869500306126504</v>
      </c>
      <c r="AI11" s="255">
        <f t="shared" si="5"/>
        <v>1.9671381928141383</v>
      </c>
      <c r="AJ11" s="255">
        <f t="shared" si="5"/>
        <v>1.9483337439337696</v>
      </c>
      <c r="AK11" s="255">
        <f t="shared" si="5"/>
        <v>1.9305316734957998</v>
      </c>
      <c r="AL11" s="255">
        <f t="shared" si="5"/>
        <v>1.9137272391770228</v>
      </c>
      <c r="AM11" s="255">
        <f t="shared" si="5"/>
        <v>1.8979159647004078</v>
      </c>
      <c r="AN11" s="255">
        <f t="shared" si="5"/>
        <v>1.883093637847141</v>
      </c>
      <c r="AO11" s="255">
        <f t="shared" si="5"/>
        <v>1.8692563085858769</v>
      </c>
      <c r="AP11" s="255">
        <f t="shared" si="5"/>
        <v>1.856400287318003</v>
      </c>
      <c r="AQ11" s="255">
        <f t="shared" si="5"/>
        <v>1.8445221432378425</v>
      </c>
      <c r="AR11" s="255">
        <f t="shared" si="5"/>
        <v>1.8336187028067776</v>
      </c>
      <c r="AS11" s="255">
        <f t="shared" si="5"/>
        <v>1.8236870483403251</v>
      </c>
      <c r="AT11" s="255">
        <f t="shared" si="5"/>
        <v>1.8147245167073116</v>
      </c>
      <c r="AU11" s="255">
        <f t="shared" si="5"/>
        <v>1.8067286981403026</v>
      </c>
      <c r="AV11" s="255">
        <f t="shared" si="5"/>
        <v>1.7996974351565793</v>
      </c>
      <c r="AW11" s="255">
        <f t="shared" si="5"/>
        <v>1.7936288215889498</v>
      </c>
      <c r="AX11" s="255">
        <f t="shared" si="5"/>
        <v>1.7885212017258194</v>
      </c>
      <c r="AY11" s="255">
        <f t="shared" si="5"/>
        <v>1.7843731695599505</v>
      </c>
      <c r="AZ11" s="255">
        <f t="shared" si="5"/>
        <v>1.7811835681454529</v>
      </c>
      <c r="BA11" s="255">
        <f t="shared" si="5"/>
        <v>1.7789514890625888</v>
      </c>
      <c r="BB11" s="255">
        <f>BB13-BB10</f>
        <v>1.7776762719900461</v>
      </c>
      <c r="BC11" s="177"/>
      <c r="BE11" s="287"/>
      <c r="BF11" s="293"/>
      <c r="BG11" s="178"/>
      <c r="BH11" s="178"/>
      <c r="BI11" s="178"/>
      <c r="BJ11" s="178"/>
      <c r="BK11" s="178"/>
      <c r="BL11" s="178"/>
      <c r="BM11" s="178"/>
      <c r="BN11" s="178"/>
      <c r="BO11" s="178"/>
      <c r="BP11" s="178"/>
      <c r="BQ11" s="178"/>
      <c r="BR11" s="178"/>
      <c r="BS11" s="178"/>
      <c r="BT11" s="178"/>
      <c r="BU11" s="178"/>
      <c r="BV11" s="178"/>
      <c r="BW11" s="178"/>
      <c r="BX11" s="178"/>
      <c r="BY11" s="178"/>
      <c r="BZ11" s="178"/>
      <c r="CA11" s="178"/>
      <c r="CB11" s="178"/>
      <c r="CC11" s="178"/>
      <c r="CD11" s="178"/>
      <c r="CE11" s="178"/>
      <c r="CF11" s="178"/>
      <c r="CG11" s="178"/>
      <c r="CH11" s="178"/>
      <c r="CI11" s="178"/>
      <c r="CJ11" s="178"/>
      <c r="CK11" s="178"/>
      <c r="CL11" s="178"/>
      <c r="CM11" s="178"/>
      <c r="CN11" s="178"/>
      <c r="CO11" s="178"/>
      <c r="CP11" s="178"/>
      <c r="CQ11" s="178"/>
      <c r="CR11" s="178"/>
      <c r="CS11" s="178"/>
      <c r="CT11" s="178"/>
      <c r="CU11" s="178"/>
      <c r="CV11" s="178"/>
      <c r="CW11" s="178"/>
      <c r="CX11" s="178"/>
      <c r="CY11" s="178"/>
      <c r="CZ11" s="178"/>
      <c r="DA11" s="178"/>
      <c r="DB11" s="285"/>
    </row>
    <row r="12" spans="1:108">
      <c r="A12" s="106"/>
      <c r="B12" s="106"/>
      <c r="C12" s="238" t="s">
        <v>322</v>
      </c>
      <c r="D12" s="228" t="s">
        <v>36</v>
      </c>
      <c r="E12" s="228"/>
      <c r="F12" s="255">
        <v>9.0731706971279594E-2</v>
      </c>
      <c r="G12" s="255">
        <f t="shared" ref="G12:BA12" si="6">F13-G4</f>
        <v>8.6862007676110409E-2</v>
      </c>
      <c r="H12" s="255">
        <f t="shared" si="6"/>
        <v>8.5428950417854921E-2</v>
      </c>
      <c r="I12" s="255">
        <f t="shared" si="6"/>
        <v>8.4010556758769894E-2</v>
      </c>
      <c r="J12" s="255">
        <f t="shared" si="6"/>
        <v>8.2606440447145602E-2</v>
      </c>
      <c r="K12" s="255">
        <f t="shared" si="6"/>
        <v>8.1216221509739839E-2</v>
      </c>
      <c r="L12" s="255">
        <f t="shared" si="6"/>
        <v>7.9839526063230082E-2</v>
      </c>
      <c r="M12" s="255">
        <f t="shared" si="6"/>
        <v>7.8475986129578956E-2</v>
      </c>
      <c r="N12" s="255">
        <f t="shared" si="6"/>
        <v>7.7125239455211769E-2</v>
      </c>
      <c r="O12" s="255">
        <f t="shared" si="6"/>
        <v>7.57869293338711E-2</v>
      </c>
      <c r="P12" s="255">
        <f t="shared" si="6"/>
        <v>7.4460704433031211E-2</v>
      </c>
      <c r="Q12" s="255">
        <f t="shared" si="6"/>
        <v>7.3146218623728387E-2</v>
      </c>
      <c r="R12" s="255">
        <f t="shared" si="6"/>
        <v>7.1843130813743272E-2</v>
      </c>
      <c r="S12" s="255">
        <f t="shared" si="6"/>
        <v>7.0551104783953988E-2</v>
      </c>
      <c r="T12" s="255">
        <f t="shared" si="6"/>
        <v>6.9269809027826312E-2</v>
      </c>
      <c r="U12" s="255">
        <f t="shared" si="6"/>
        <v>6.7998916593873915E-2</v>
      </c>
      <c r="V12" s="255">
        <f t="shared" si="6"/>
        <v>6.6738104930974984E-2</v>
      </c>
      <c r="W12" s="255">
        <f t="shared" si="6"/>
        <v>6.5487055736532795E-2</v>
      </c>
      <c r="X12" s="255">
        <f t="shared" si="6"/>
        <v>6.4245454807259961E-2</v>
      </c>
      <c r="Y12" s="255">
        <f t="shared" si="6"/>
        <v>6.3012991892561487E-2</v>
      </c>
      <c r="Z12" s="255">
        <f t="shared" si="6"/>
        <v>6.1789360550420724E-2</v>
      </c>
      <c r="AA12" s="255">
        <f t="shared" si="6"/>
        <v>6.0574258005651416E-2</v>
      </c>
      <c r="AB12" s="255">
        <f t="shared" si="6"/>
        <v>5.9367385010448359E-2</v>
      </c>
      <c r="AC12" s="255">
        <f t="shared" si="6"/>
        <v>5.8168445707165617E-2</v>
      </c>
      <c r="AD12" s="255">
        <f t="shared" si="6"/>
        <v>5.6977147493196156E-2</v>
      </c>
      <c r="AE12" s="255">
        <f t="shared" si="6"/>
        <v>5.5793200887883643E-2</v>
      </c>
      <c r="AF12" s="255">
        <f t="shared" si="6"/>
        <v>5.4616319401368685E-2</v>
      </c>
      <c r="AG12" s="255">
        <f t="shared" si="6"/>
        <v>5.3446219405335782E-2</v>
      </c>
      <c r="AH12" s="255">
        <f t="shared" si="6"/>
        <v>5.2282620005485114E-2</v>
      </c>
      <c r="AI12" s="255">
        <f t="shared" si="6"/>
        <v>5.1125242915741609E-2</v>
      </c>
      <c r="AJ12" s="255">
        <f t="shared" si="6"/>
        <v>4.9973812334059176E-2</v>
      </c>
      <c r="AK12" s="255">
        <f t="shared" si="6"/>
        <v>4.8828054819772149E-2</v>
      </c>
      <c r="AL12" s="255">
        <f t="shared" si="6"/>
        <v>4.7687699172422882E-2</v>
      </c>
      <c r="AM12" s="255">
        <f t="shared" si="6"/>
        <v>4.655247631193582E-2</v>
      </c>
      <c r="AN12" s="255">
        <f t="shared" si="6"/>
        <v>4.5422119160143382E-2</v>
      </c>
      <c r="AO12" s="255">
        <f t="shared" si="6"/>
        <v>4.4296362523530419E-2</v>
      </c>
      <c r="AP12" s="255">
        <f t="shared" si="6"/>
        <v>4.3174942977135089E-2</v>
      </c>
      <c r="AQ12" s="255">
        <f t="shared" si="6"/>
        <v>4.2057598749558167E-2</v>
      </c>
      <c r="AR12" s="255">
        <f t="shared" si="6"/>
        <v>4.0944069608983114E-2</v>
      </c>
      <c r="AS12" s="255">
        <f t="shared" si="6"/>
        <v>3.9834096750151815E-2</v>
      </c>
      <c r="AT12" s="255">
        <f t="shared" si="6"/>
        <v>3.8727422682207191E-2</v>
      </c>
      <c r="AU12" s="255">
        <f t="shared" si="6"/>
        <v>3.7623791117376015E-2</v>
      </c>
      <c r="AV12" s="255">
        <f t="shared" si="6"/>
        <v>3.6522946860360506E-2</v>
      </c>
      <c r="AW12" s="255">
        <f t="shared" si="6"/>
        <v>3.5424635698435125E-2</v>
      </c>
      <c r="AX12" s="255">
        <f t="shared" si="6"/>
        <v>3.4328604292133136E-2</v>
      </c>
      <c r="AY12" s="255">
        <f t="shared" si="6"/>
        <v>3.3234600066498032E-2</v>
      </c>
      <c r="AZ12" s="255">
        <f t="shared" si="6"/>
        <v>3.2142371102784395E-2</v>
      </c>
      <c r="BA12" s="255">
        <f t="shared" si="6"/>
        <v>3.1051666030585068E-2</v>
      </c>
      <c r="BB12" s="255">
        <f>BA13-BB4</f>
        <v>2.996223392030295E-2</v>
      </c>
      <c r="BC12" s="111"/>
      <c r="BE12" s="287"/>
      <c r="BF12" s="293"/>
      <c r="BG12" s="178"/>
      <c r="BH12" s="178"/>
      <c r="BI12" s="178"/>
      <c r="BJ12" s="178"/>
      <c r="BK12" s="178"/>
      <c r="BL12" s="178"/>
      <c r="BM12" s="178"/>
      <c r="BN12" s="178"/>
      <c r="BO12" s="178"/>
      <c r="BP12" s="178"/>
      <c r="BQ12" s="178"/>
      <c r="BR12" s="178"/>
      <c r="BS12" s="178"/>
      <c r="BT12" s="178"/>
      <c r="BU12" s="178"/>
      <c r="BV12" s="178"/>
      <c r="BW12" s="178"/>
      <c r="BX12" s="178"/>
      <c r="BY12" s="178"/>
      <c r="BZ12" s="178"/>
      <c r="CA12" s="178"/>
      <c r="CB12" s="178"/>
      <c r="CC12" s="178"/>
      <c r="CD12" s="178"/>
      <c r="CE12" s="178"/>
      <c r="CF12" s="178"/>
      <c r="CG12" s="178"/>
      <c r="CH12" s="178"/>
      <c r="CI12" s="178"/>
      <c r="CJ12" s="178"/>
      <c r="CK12" s="178"/>
      <c r="CL12" s="178"/>
      <c r="CM12" s="178"/>
      <c r="CN12" s="178"/>
      <c r="CO12" s="178"/>
      <c r="CP12" s="178"/>
      <c r="CQ12" s="178"/>
      <c r="CR12" s="178"/>
      <c r="CS12" s="178"/>
      <c r="CT12" s="178"/>
      <c r="CU12" s="178"/>
      <c r="CV12" s="178"/>
      <c r="CW12" s="178"/>
      <c r="CX12" s="178"/>
      <c r="CY12" s="178"/>
      <c r="CZ12" s="178"/>
      <c r="DA12" s="178"/>
      <c r="DB12" s="285"/>
    </row>
    <row r="13" spans="1:108" s="245" customFormat="1">
      <c r="A13" s="240"/>
      <c r="B13" s="240"/>
      <c r="C13" s="231" t="s">
        <v>323</v>
      </c>
      <c r="D13" s="228" t="s">
        <v>36</v>
      </c>
      <c r="E13" s="248">
        <v>12.34243483666361</v>
      </c>
      <c r="F13" s="255">
        <f>E13*(1-(BF4/100))</f>
        <v>12.289917776433606</v>
      </c>
      <c r="G13" s="256">
        <f>F13*(1-(BG4/100))</f>
        <v>12.238684181703098</v>
      </c>
      <c r="H13" s="256">
        <f t="shared" ref="H13:BA13" si="7">G13*(1-(BH4/100))</f>
        <v>12.188719753531295</v>
      </c>
      <c r="I13" s="256">
        <f t="shared" si="7"/>
        <v>12.140010582216245</v>
      </c>
      <c r="J13" s="256">
        <f t="shared" si="7"/>
        <v>12.09254314083978</v>
      </c>
      <c r="K13" s="256">
        <f t="shared" si="7"/>
        <v>12.046304279004994</v>
      </c>
      <c r="L13" s="256">
        <f t="shared" si="7"/>
        <v>12.001281216762214</v>
      </c>
      <c r="M13" s="256">
        <f t="shared" si="7"/>
        <v>11.95746153871951</v>
      </c>
      <c r="N13" s="256">
        <f t="shared" si="7"/>
        <v>11.914833188333974</v>
      </c>
      <c r="O13" s="256">
        <f t="shared" si="7"/>
        <v>11.873384462380058</v>
      </c>
      <c r="P13" s="256">
        <f t="shared" si="7"/>
        <v>11.833104005591434</v>
      </c>
      <c r="Q13" s="256">
        <f t="shared" si="7"/>
        <v>11.793980805472948</v>
      </c>
      <c r="R13" s="256">
        <f t="shared" si="7"/>
        <v>11.756004187279325</v>
      </c>
      <c r="S13" s="256">
        <f t="shared" si="7"/>
        <v>11.719163809157438</v>
      </c>
      <c r="T13" s="256">
        <f t="shared" si="7"/>
        <v>11.683449657449032</v>
      </c>
      <c r="U13" s="256">
        <f t="shared" si="7"/>
        <v>11.64885204215091</v>
      </c>
      <c r="V13" s="256">
        <f t="shared" si="7"/>
        <v>11.615361592529727</v>
      </c>
      <c r="W13" s="256">
        <f t="shared" si="7"/>
        <v>11.58296925288856</v>
      </c>
      <c r="X13" s="256">
        <f t="shared" si="7"/>
        <v>11.551666278482628</v>
      </c>
      <c r="Y13" s="256">
        <f t="shared" si="7"/>
        <v>11.521444231581548</v>
      </c>
      <c r="Z13" s="256">
        <f t="shared" si="7"/>
        <v>11.492294977675646</v>
      </c>
      <c r="AA13" s="256">
        <f t="shared" si="7"/>
        <v>11.464210681823952</v>
      </c>
      <c r="AB13" s="256">
        <f t="shared" si="7"/>
        <v>11.437183805141551</v>
      </c>
      <c r="AC13" s="256">
        <f t="shared" si="7"/>
        <v>11.411207101424123</v>
      </c>
      <c r="AD13" s="256">
        <f t="shared" si="7"/>
        <v>11.386273613907512</v>
      </c>
      <c r="AE13" s="256">
        <f t="shared" si="7"/>
        <v>11.362376672160323</v>
      </c>
      <c r="AF13" s="256">
        <f t="shared" si="7"/>
        <v>11.339509889107601</v>
      </c>
      <c r="AG13" s="256">
        <f t="shared" si="7"/>
        <v>11.317667158183708</v>
      </c>
      <c r="AH13" s="256">
        <f t="shared" si="7"/>
        <v>11.29684265061265</v>
      </c>
      <c r="AI13" s="256">
        <f t="shared" si="7"/>
        <v>11.277030812814138</v>
      </c>
      <c r="AJ13" s="256">
        <f t="shared" si="7"/>
        <v>11.258226363933769</v>
      </c>
      <c r="AK13" s="256">
        <f t="shared" si="7"/>
        <v>11.240424293495799</v>
      </c>
      <c r="AL13" s="256">
        <f t="shared" si="7"/>
        <v>11.223619859177022</v>
      </c>
      <c r="AM13" s="256">
        <f t="shared" si="7"/>
        <v>11.207808584700407</v>
      </c>
      <c r="AN13" s="256">
        <f t="shared" si="7"/>
        <v>11.19298625784714</v>
      </c>
      <c r="AO13" s="256">
        <f t="shared" si="7"/>
        <v>11.179148928585876</v>
      </c>
      <c r="AP13" s="256">
        <f t="shared" si="7"/>
        <v>11.166292907318002</v>
      </c>
      <c r="AQ13" s="256">
        <f t="shared" si="7"/>
        <v>11.154414763237842</v>
      </c>
      <c r="AR13" s="256">
        <f t="shared" si="7"/>
        <v>11.143511322806777</v>
      </c>
      <c r="AS13" s="256">
        <f t="shared" si="7"/>
        <v>11.133579668340325</v>
      </c>
      <c r="AT13" s="256">
        <f t="shared" si="7"/>
        <v>11.124617136707311</v>
      </c>
      <c r="AU13" s="256">
        <f t="shared" si="7"/>
        <v>11.116621318140302</v>
      </c>
      <c r="AV13" s="256">
        <f t="shared" si="7"/>
        <v>11.109590055156579</v>
      </c>
      <c r="AW13" s="256">
        <f t="shared" si="7"/>
        <v>11.103521441588949</v>
      </c>
      <c r="AX13" s="256">
        <f t="shared" si="7"/>
        <v>11.098413821725819</v>
      </c>
      <c r="AY13" s="256">
        <f t="shared" si="7"/>
        <v>11.09426578955995</v>
      </c>
      <c r="AZ13" s="256">
        <f t="shared" si="7"/>
        <v>11.091076188145452</v>
      </c>
      <c r="BA13" s="256">
        <f t="shared" si="7"/>
        <v>11.088844109062588</v>
      </c>
      <c r="BB13" s="256">
        <f>BA13*(1-(DB4/100))</f>
        <v>11.087568891990045</v>
      </c>
      <c r="BC13" s="232"/>
      <c r="BD13" s="227"/>
      <c r="BE13" s="288" t="s">
        <v>50</v>
      </c>
      <c r="BF13" s="280">
        <f>0.0025-'Políticas anunciadas - %'!BF13</f>
        <v>1.1200000000000012E-4</v>
      </c>
      <c r="BG13" s="281"/>
      <c r="BH13" s="281"/>
      <c r="BI13" s="281"/>
      <c r="BJ13" s="281"/>
      <c r="BK13" s="281"/>
      <c r="BL13" s="281"/>
      <c r="BM13" s="281"/>
      <c r="BN13" s="281"/>
      <c r="BO13" s="281"/>
      <c r="BP13" s="281"/>
      <c r="BQ13" s="281"/>
      <c r="BR13" s="281"/>
      <c r="BS13" s="281"/>
      <c r="BT13" s="281"/>
      <c r="BU13" s="281"/>
      <c r="BV13" s="281"/>
      <c r="BW13" s="281"/>
      <c r="BX13" s="281"/>
      <c r="BY13" s="281"/>
      <c r="BZ13" s="281"/>
      <c r="CA13" s="281"/>
      <c r="CB13" s="281"/>
      <c r="CC13" s="281"/>
      <c r="CD13" s="281"/>
      <c r="CE13" s="281"/>
      <c r="CF13" s="281"/>
      <c r="CG13" s="282"/>
      <c r="CH13" s="281"/>
      <c r="CI13" s="283"/>
      <c r="CJ13" s="283"/>
      <c r="CK13" s="283"/>
      <c r="CL13" s="283"/>
      <c r="CM13" s="283"/>
      <c r="CN13" s="283"/>
      <c r="CO13" s="283"/>
      <c r="CP13" s="283"/>
      <c r="CQ13" s="283"/>
      <c r="CR13" s="283"/>
      <c r="CS13" s="283"/>
      <c r="CT13" s="283"/>
      <c r="CU13" s="283"/>
      <c r="CV13" s="283"/>
      <c r="CW13" s="283"/>
      <c r="CX13" s="283"/>
      <c r="CY13" s="283"/>
      <c r="CZ13" s="283"/>
      <c r="DA13" s="283"/>
      <c r="DB13" s="284"/>
      <c r="DC13" s="227"/>
      <c r="DD13" s="227"/>
    </row>
    <row r="14" spans="1:108">
      <c r="A14" s="106"/>
      <c r="B14" s="106"/>
      <c r="C14" s="99" t="s">
        <v>51</v>
      </c>
      <c r="D14" s="340" t="s">
        <v>36</v>
      </c>
      <c r="E14" s="340"/>
      <c r="F14" s="265">
        <f>'Políticas anunciadas - %'!F14+'Net Zero 2050 - %'!$BF$16</f>
        <v>0.13333</v>
      </c>
      <c r="G14" s="265">
        <f>'Políticas anunciadas - %'!G14+'Net Zero 2050 - %'!$BF$16</f>
        <v>0.14221800000000001</v>
      </c>
      <c r="H14" s="265">
        <f>'Políticas anunciadas - %'!H14+'Net Zero 2050 - %'!$BF$16</f>
        <v>0.15110600000000002</v>
      </c>
      <c r="I14" s="265">
        <f>'Políticas anunciadas - %'!I14+'Net Zero 2050 - %'!$BF$16</f>
        <v>0.15999400000000003</v>
      </c>
      <c r="J14" s="265">
        <f>'Políticas anunciadas - %'!J14+'Net Zero 2050 - %'!$BF$16</f>
        <v>0.16888200000000003</v>
      </c>
      <c r="K14" s="265">
        <f>'Políticas anunciadas - %'!K14+'Net Zero 2050 - %'!$BF$16</f>
        <v>0.17777000000000004</v>
      </c>
      <c r="L14" s="265">
        <f>'Políticas anunciadas - %'!L14+'Net Zero 2050 - %'!$BF$16</f>
        <v>0.18665800000000005</v>
      </c>
      <c r="M14" s="265">
        <f>'Políticas anunciadas - %'!M14+'Net Zero 2050 - %'!$BF$16</f>
        <v>0.19554600000000005</v>
      </c>
      <c r="N14" s="265">
        <f>'Políticas anunciadas - %'!N14+'Net Zero 2050 - %'!$BF$16</f>
        <v>0.20443400000000006</v>
      </c>
      <c r="O14" s="265">
        <f>'Políticas anunciadas - %'!O14+'Net Zero 2050 - %'!$BF$16</f>
        <v>0.21332200000000007</v>
      </c>
      <c r="P14" s="265">
        <f>'Políticas anunciadas - %'!P14+'Net Zero 2050 - %'!$BF$16</f>
        <v>0.22221000000000007</v>
      </c>
      <c r="Q14" s="265">
        <f>'Políticas anunciadas - %'!Q14+'Net Zero 2050 - %'!$BF$16</f>
        <v>0.23109800000000008</v>
      </c>
      <c r="R14" s="265">
        <f>'Políticas anunciadas - %'!R14+'Net Zero 2050 - %'!$BF$16</f>
        <v>0.23998600000000009</v>
      </c>
      <c r="S14" s="265">
        <f>'Políticas anunciadas - %'!S14+'Net Zero 2050 - %'!$BF$16</f>
        <v>0.2488740000000001</v>
      </c>
      <c r="T14" s="265">
        <f>'Políticas anunciadas - %'!T14+'Net Zero 2050 - %'!$BF$16</f>
        <v>0.2577620000000001</v>
      </c>
      <c r="U14" s="265">
        <f>'Políticas anunciadas - %'!U14+'Net Zero 2050 - %'!$BF$16</f>
        <v>0.26665000000000011</v>
      </c>
      <c r="V14" s="265">
        <f>'Políticas anunciadas - %'!V14+'Net Zero 2050 - %'!$BF$16</f>
        <v>0.27553800000000012</v>
      </c>
      <c r="W14" s="265">
        <f>'Políticas anunciadas - %'!W14+'Net Zero 2050 - %'!$BF$16</f>
        <v>0.28442600000000012</v>
      </c>
      <c r="X14" s="265">
        <f>'Políticas anunciadas - %'!X14+'Net Zero 2050 - %'!$BF$16</f>
        <v>0.29331400000000013</v>
      </c>
      <c r="Y14" s="265">
        <f>'Políticas anunciadas - %'!Y14+'Net Zero 2050 - %'!$BF$16</f>
        <v>0.30220200000000014</v>
      </c>
      <c r="Z14" s="265">
        <f>'Políticas anunciadas - %'!Z14+'Net Zero 2050 - %'!$BF$16</f>
        <v>0.31109000000000014</v>
      </c>
      <c r="AA14" s="265">
        <f>'Políticas anunciadas - %'!AA14+'Net Zero 2050 - %'!$BF$16</f>
        <v>0.31997800000000015</v>
      </c>
      <c r="AB14" s="265">
        <f>'Políticas anunciadas - %'!AB14+'Net Zero 2050 - %'!$BF$16</f>
        <v>0.32886600000000016</v>
      </c>
      <c r="AC14" s="265">
        <f>'Políticas anunciadas - %'!AC14+'Net Zero 2050 - %'!$BF$16</f>
        <v>0.33775400000000017</v>
      </c>
      <c r="AD14" s="265">
        <f>'Políticas anunciadas - %'!AD14+'Net Zero 2050 - %'!$BF$16</f>
        <v>0.34664200000000017</v>
      </c>
      <c r="AE14" s="265">
        <f>'Políticas anunciadas - %'!AE14+'Net Zero 2050 - %'!$BF$16</f>
        <v>0.35553000000000018</v>
      </c>
      <c r="AF14" s="265">
        <f>'Políticas anunciadas - %'!AF14+'Net Zero 2050 - %'!$BF$16</f>
        <v>0.36441800000000019</v>
      </c>
      <c r="AG14" s="265">
        <f>'Políticas anunciadas - %'!AG14+'Net Zero 2050 - %'!$BF$16</f>
        <v>0.37330600000000019</v>
      </c>
      <c r="AH14" s="265">
        <f>'Políticas anunciadas - %'!AH14+'Net Zero 2050 - %'!$BF$16</f>
        <v>0.3821940000000002</v>
      </c>
      <c r="AI14" s="265">
        <f>'Políticas anunciadas - %'!AI14+'Net Zero 2050 - %'!$BF$16</f>
        <v>0.39108200000000021</v>
      </c>
      <c r="AJ14" s="265">
        <f>'Políticas anunciadas - %'!AJ14+'Net Zero 2050 - %'!$BF$16</f>
        <v>0.39997000000000021</v>
      </c>
      <c r="AK14" s="265">
        <f>'Políticas anunciadas - %'!AK14+'Net Zero 2050 - %'!$BF$16</f>
        <v>0.40885800000000022</v>
      </c>
      <c r="AL14" s="265">
        <f>'Políticas anunciadas - %'!AL14+'Net Zero 2050 - %'!$BF$16</f>
        <v>0.41774600000000023</v>
      </c>
      <c r="AM14" s="265">
        <f>'Políticas anunciadas - %'!AM14+'Net Zero 2050 - %'!$BF$16</f>
        <v>0.42663400000000024</v>
      </c>
      <c r="AN14" s="265">
        <f>'Políticas anunciadas - %'!AN14+'Net Zero 2050 - %'!$BF$16</f>
        <v>0.43552200000000024</v>
      </c>
      <c r="AO14" s="265">
        <f>'Políticas anunciadas - %'!AO14+'Net Zero 2050 - %'!$BF$16</f>
        <v>0.44441000000000025</v>
      </c>
      <c r="AP14" s="265">
        <f>'Políticas anunciadas - %'!AP14+'Net Zero 2050 - %'!$BF$16</f>
        <v>0.45329800000000026</v>
      </c>
      <c r="AQ14" s="265">
        <f>'Políticas anunciadas - %'!AQ14+'Net Zero 2050 - %'!$BF$16</f>
        <v>0.46218600000000026</v>
      </c>
      <c r="AR14" s="265">
        <f>'Políticas anunciadas - %'!AR14+'Net Zero 2050 - %'!$BF$16</f>
        <v>0.47107400000000027</v>
      </c>
      <c r="AS14" s="265">
        <f>'Políticas anunciadas - %'!AS14+'Net Zero 2050 - %'!$BF$16</f>
        <v>0.47996200000000028</v>
      </c>
      <c r="AT14" s="265">
        <f>'Políticas anunciadas - %'!AT14+'Net Zero 2050 - %'!$BF$16</f>
        <v>0.48885000000000028</v>
      </c>
      <c r="AU14" s="265">
        <f>'Políticas anunciadas - %'!AU14+'Net Zero 2050 - %'!$BF$16</f>
        <v>0.49773800000000029</v>
      </c>
      <c r="AV14" s="265">
        <f>'Políticas anunciadas - %'!AV14+'Net Zero 2050 - %'!$BF$16</f>
        <v>0.50662600000000024</v>
      </c>
      <c r="AW14" s="265">
        <f>'Políticas anunciadas - %'!AW14+'Net Zero 2050 - %'!$BF$16</f>
        <v>0.51551400000000025</v>
      </c>
      <c r="AX14" s="265">
        <f>'Políticas anunciadas - %'!AX14+'Net Zero 2050 - %'!$BF$16</f>
        <v>0.52440200000000026</v>
      </c>
      <c r="AY14" s="265">
        <f>'Políticas anunciadas - %'!AY14+'Net Zero 2050 - %'!$BF$16</f>
        <v>0.53329000000000026</v>
      </c>
      <c r="AZ14" s="265">
        <f>'Políticas anunciadas - %'!AZ14+'Net Zero 2050 - %'!$BF$16</f>
        <v>0.54217800000000027</v>
      </c>
      <c r="BA14" s="265">
        <f>'Políticas anunciadas - %'!BA14+'Net Zero 2050 - %'!$BF$16</f>
        <v>0.55106600000000028</v>
      </c>
      <c r="BB14" s="265">
        <f>'Políticas anunciadas - %'!BB14+'Net Zero 2050 - %'!$BF$16</f>
        <v>0.55995400000000028</v>
      </c>
      <c r="BC14" s="111"/>
      <c r="BE14" s="287" t="s">
        <v>52</v>
      </c>
      <c r="BF14" s="114">
        <f>((28000/4)/1000000)-'Políticas anunciadas - %'!BF14</f>
        <v>5.0000000000000044E-4</v>
      </c>
      <c r="BG14" s="178"/>
      <c r="BH14" s="178"/>
      <c r="BI14" s="178"/>
      <c r="BJ14" s="178"/>
      <c r="BK14" s="178"/>
      <c r="BL14" s="178"/>
      <c r="BM14" s="178"/>
      <c r="BN14" s="178"/>
      <c r="BO14" s="178"/>
      <c r="BP14" s="178"/>
      <c r="BQ14" s="178"/>
      <c r="BR14" s="178"/>
      <c r="BS14" s="178"/>
      <c r="BT14" s="178"/>
      <c r="BU14" s="178"/>
      <c r="BV14" s="178"/>
      <c r="BW14" s="178"/>
      <c r="BX14" s="178"/>
      <c r="BY14" s="178"/>
      <c r="BZ14" s="178"/>
      <c r="CA14" s="178"/>
      <c r="CB14" s="178"/>
      <c r="CC14" s="178"/>
      <c r="CD14" s="178"/>
      <c r="CE14" s="178"/>
      <c r="CF14" s="178"/>
      <c r="CG14" s="179"/>
      <c r="CH14" s="178"/>
      <c r="CI14" s="107"/>
      <c r="CJ14" s="107"/>
      <c r="CK14" s="107"/>
      <c r="CL14" s="107"/>
      <c r="CM14" s="107"/>
      <c r="CN14" s="107"/>
      <c r="CO14" s="107"/>
      <c r="CP14" s="107"/>
      <c r="CQ14" s="107"/>
      <c r="CR14" s="107"/>
      <c r="CS14" s="107"/>
      <c r="CT14" s="107"/>
      <c r="CU14" s="107"/>
      <c r="CV14" s="107"/>
      <c r="CW14" s="107"/>
      <c r="CX14" s="107"/>
      <c r="CY14" s="107"/>
      <c r="CZ14" s="107"/>
      <c r="DA14" s="107"/>
      <c r="DB14" s="180"/>
    </row>
    <row r="15" spans="1:108">
      <c r="A15" s="106"/>
      <c r="B15" s="106"/>
      <c r="C15" s="99" t="s">
        <v>324</v>
      </c>
      <c r="D15" s="340" t="s">
        <v>36</v>
      </c>
      <c r="E15" s="340"/>
      <c r="F15" s="251">
        <f>F13-'Políticas anunciadas - %'!F13</f>
        <v>9.2568261276149144E-4</v>
      </c>
      <c r="G15" s="251">
        <f>G13-'Políticas anunciadas - %'!G13</f>
        <v>2.461019933120312E-3</v>
      </c>
      <c r="H15" s="251">
        <f>H13-'Políticas anunciadas - %'!H13</f>
        <v>4.5984299841332898E-3</v>
      </c>
      <c r="I15" s="251">
        <f>I13-'Políticas anunciadas - %'!I13</f>
        <v>7.3306188970985176E-3</v>
      </c>
      <c r="J15" s="248">
        <f>J13-'Políticas anunciadas - %'!J13</f>
        <v>1.0650575847087396E-2</v>
      </c>
      <c r="K15" s="248">
        <f>K13-'Políticas anunciadas - %'!K13</f>
        <v>1.4551568157020967E-2</v>
      </c>
      <c r="L15" s="248">
        <f>L13-'Políticas anunciadas - %'!L13</f>
        <v>1.9027136566668545E-2</v>
      </c>
      <c r="M15" s="248">
        <f>M13-'Políticas anunciadas - %'!M13</f>
        <v>2.4071090663001726E-2</v>
      </c>
      <c r="N15" s="248">
        <f>N13-'Políticas anunciadas - %'!N13</f>
        <v>2.9677504468509142E-2</v>
      </c>
      <c r="O15" s="248">
        <f>O13-'Políticas anunciadas - %'!O13</f>
        <v>3.5840712184157297E-2</v>
      </c>
      <c r="P15" s="248">
        <f>P13-'Políticas anunciadas - %'!P13</f>
        <v>4.2555304083810697E-2</v>
      </c>
      <c r="Q15" s="248">
        <f>Q13-'Políticas anunciadas - %'!Q13</f>
        <v>4.981612255705592E-2</v>
      </c>
      <c r="R15" s="248">
        <f>R13-'Políticas anunciadas - %'!R13</f>
        <v>5.7618258297438274E-2</v>
      </c>
      <c r="S15" s="248">
        <f>S13-'Políticas anunciadas - %'!S13</f>
        <v>6.5957046633279504E-2</v>
      </c>
      <c r="T15" s="248">
        <f>T13-'Políticas anunciadas - %'!T13</f>
        <v>7.4828063998291228E-2</v>
      </c>
      <c r="U15" s="248">
        <f>U13-'Políticas anunciadas - %'!U13</f>
        <v>8.4227124539347997E-2</v>
      </c>
      <c r="V15" s="248">
        <f>V13-'Políticas anunciadas - %'!V13</f>
        <v>9.4150276858878001E-2</v>
      </c>
      <c r="W15" s="248">
        <f>W13-'Políticas anunciadas - %'!W13</f>
        <v>0.10459380088937564</v>
      </c>
      <c r="X15" s="248">
        <f>X13-'Políticas anunciadas - %'!X13</f>
        <v>0.11555420489770363</v>
      </c>
      <c r="Y15" s="248">
        <f>Y13-'Políticas anunciadas - %'!Y13</f>
        <v>0.12702822261691438</v>
      </c>
      <c r="Z15" s="248">
        <f>Z13-'Políticas anunciadas - %'!Z13</f>
        <v>0.13901281050337566</v>
      </c>
      <c r="AA15" s="248">
        <f>AA13-'Políticas anunciadas - %'!AA13</f>
        <v>0.15150514511715407</v>
      </c>
      <c r="AB15" s="248">
        <f>AB13-'Políticas anunciadas - %'!AB13</f>
        <v>0.16450262062362242</v>
      </c>
      <c r="AC15" s="248">
        <f>AC13-'Políticas anunciadas - %'!AC13</f>
        <v>0.17800284641437614</v>
      </c>
      <c r="AD15" s="248">
        <f>AD13-'Políticas anunciadas - %'!AD13</f>
        <v>0.19200364484562904</v>
      </c>
      <c r="AE15" s="248">
        <f>AE13-'Políticas anunciadas - %'!AE13</f>
        <v>0.20650304909232275</v>
      </c>
      <c r="AF15" s="248">
        <f>AF13-'Políticas anunciadas - %'!AF13</f>
        <v>0.22149930111629423</v>
      </c>
      <c r="AG15" s="248">
        <f>AG13-'Políticas anunciadas - %'!AG13</f>
        <v>0.23699084974687601</v>
      </c>
      <c r="AH15" s="248">
        <f>AH13-'Políticas anunciadas - %'!AH13</f>
        <v>0.25297634887244591</v>
      </c>
      <c r="AI15" s="248">
        <f>AI13-'Políticas anunciadas - %'!AI13</f>
        <v>0.26945465574145189</v>
      </c>
      <c r="AJ15" s="248">
        <f>AJ13-'Políticas anunciadas - %'!AJ13</f>
        <v>0.28642482937156899</v>
      </c>
      <c r="AK15" s="248">
        <f>AK13-'Políticas anunciadas - %'!AK13</f>
        <v>0.30388612906568291</v>
      </c>
      <c r="AL15" s="248">
        <f>AL13-'Políticas anunciadas - %'!AL13</f>
        <v>0.32183801303346549</v>
      </c>
      <c r="AM15" s="248">
        <f>AM13-'Políticas anunciadas - %'!AM13</f>
        <v>0.34028013711743377</v>
      </c>
      <c r="AN15" s="248">
        <f>AN13-'Políticas anunciadas - %'!AN13</f>
        <v>0.35921235362236104</v>
      </c>
      <c r="AO15" s="248">
        <f>AO13-'Políticas anunciadas - %'!AO13</f>
        <v>0.37863471024706641</v>
      </c>
      <c r="AP15" s="248">
        <f>AP13-'Políticas anunciadas - %'!AP13</f>
        <v>0.39854744911763262</v>
      </c>
      <c r="AQ15" s="248">
        <f>AQ13-'Políticas anunciadas - %'!AQ13</f>
        <v>0.41895100592115675</v>
      </c>
      <c r="AR15" s="248">
        <f>AR13-'Políticas anunciadas - %'!AR13</f>
        <v>0.43984600913926464</v>
      </c>
      <c r="AS15" s="248">
        <f>AS13-'Políticas anunciadas - %'!AS13</f>
        <v>0.46123327938060399</v>
      </c>
      <c r="AT15" s="248">
        <f>AT13-'Políticas anunciadas - %'!AT13</f>
        <v>0.48311382881168541</v>
      </c>
      <c r="AU15" s="248">
        <f>AU13-'Políticas anunciadas - %'!AU13</f>
        <v>0.50548886068541066</v>
      </c>
      <c r="AV15" s="248">
        <f>AV13-'Políticas anunciadas - %'!AV13</f>
        <v>0.52835976896679604</v>
      </c>
      <c r="AW15" s="248">
        <f>AW13-'Políticas anunciadas - %'!AW13</f>
        <v>0.5517281380553456</v>
      </c>
      <c r="AX15" s="248">
        <f>AX13-'Políticas anunciadas - %'!AX13</f>
        <v>0.57559574260371882</v>
      </c>
      <c r="AY15" s="248">
        <f>AY13-'Políticas anunciadas - %'!AY13</f>
        <v>0.59996454743227012</v>
      </c>
      <c r="AZ15" s="248">
        <f>AZ13-'Políticas anunciadas - %'!AZ13</f>
        <v>0.62483670753922205</v>
      </c>
      <c r="BA15" s="248">
        <f>BA13-'Políticas anunciadas - %'!BA13</f>
        <v>0.65021456820619683</v>
      </c>
      <c r="BB15" s="251">
        <f>BB13-'Políticas anunciadas - %'!BB13</f>
        <v>0.6761006651989625</v>
      </c>
      <c r="BC15" s="111"/>
      <c r="BE15" s="287"/>
      <c r="BF15" s="304"/>
      <c r="BG15" s="178"/>
      <c r="BH15" s="178"/>
      <c r="BI15" s="178"/>
      <c r="BJ15" s="178"/>
      <c r="BK15" s="178"/>
      <c r="BL15" s="178"/>
      <c r="BM15" s="178"/>
      <c r="BN15" s="178"/>
      <c r="BO15" s="178"/>
      <c r="BP15" s="178"/>
      <c r="BQ15" s="178"/>
      <c r="BR15" s="178"/>
      <c r="BS15" s="178"/>
      <c r="BT15" s="178"/>
      <c r="BU15" s="178"/>
      <c r="BV15" s="178"/>
      <c r="BW15" s="178"/>
      <c r="BX15" s="178"/>
      <c r="BY15" s="178"/>
      <c r="BZ15" s="178"/>
      <c r="CA15" s="178"/>
      <c r="CB15" s="178"/>
      <c r="CC15" s="178"/>
      <c r="CD15" s="178"/>
      <c r="CE15" s="178"/>
      <c r="CF15" s="178"/>
      <c r="CG15" s="179"/>
      <c r="CH15" s="178"/>
      <c r="CI15" s="107"/>
      <c r="CJ15" s="107"/>
      <c r="CK15" s="107"/>
      <c r="CL15" s="107"/>
      <c r="CM15" s="107"/>
      <c r="CN15" s="107"/>
      <c r="CO15" s="107"/>
      <c r="CP15" s="107"/>
      <c r="CQ15" s="107"/>
      <c r="CR15" s="107"/>
      <c r="CS15" s="107"/>
      <c r="CT15" s="107"/>
      <c r="CU15" s="107"/>
      <c r="CV15" s="107"/>
      <c r="CW15" s="107"/>
      <c r="CX15" s="107"/>
      <c r="CY15" s="107"/>
      <c r="CZ15" s="107"/>
      <c r="DA15" s="107"/>
      <c r="DB15" s="180"/>
    </row>
    <row r="16" spans="1:108" s="245" customFormat="1">
      <c r="A16" s="240"/>
      <c r="B16" s="240"/>
      <c r="C16" s="227" t="s">
        <v>53</v>
      </c>
      <c r="D16" s="228" t="s">
        <v>36</v>
      </c>
      <c r="E16" s="228"/>
      <c r="F16" s="266">
        <f>'Políticas anunciadas - %'!F15-$BF$17*F15</f>
        <v>3.9975797269548985</v>
      </c>
      <c r="G16" s="266">
        <f>'Políticas anunciadas - %'!G15-$BF$17*G15</f>
        <v>4.0173955920267526</v>
      </c>
      <c r="H16" s="266">
        <f>'Políticas anunciadas - %'!H15-$BF$17*H15</f>
        <v>4.036970628006352</v>
      </c>
      <c r="I16" s="266">
        <f>'Políticas anunciadas - %'!I15-$BF$17*I15</f>
        <v>4.056307752441163</v>
      </c>
      <c r="J16" s="266">
        <f>'Políticas anunciadas - %'!J15-$BF$17*J15</f>
        <v>4.0754097696611655</v>
      </c>
      <c r="K16" s="266">
        <f>'Políticas anunciadas - %'!K15-$BF$17*K15</f>
        <v>4.094279372737196</v>
      </c>
      <c r="L16" s="266">
        <f>'Políticas anunciadas - %'!L15-$BF$17*L15</f>
        <v>4.1129191453733345</v>
      </c>
      <c r="M16" s="266">
        <f>'Políticas anunciadas - %'!M15-$BF$17*M15</f>
        <v>4.1313315637347987</v>
      </c>
      <c r="N16" s="266">
        <f>'Políticas anunciadas - %'!N15-$BF$17*N15</f>
        <v>4.1495189982126011</v>
      </c>
      <c r="O16" s="266">
        <f>'Políticas anunciadas - %'!O15-$BF$17*O15</f>
        <v>4.1674837151263393</v>
      </c>
      <c r="P16" s="266">
        <f>'Políticas anunciadas - %'!P15-$BF$17*P15</f>
        <v>4.1852278783664749</v>
      </c>
      <c r="Q16" s="266">
        <f>'Políticas anunciadas - %'!Q15-$BF$17*Q15</f>
        <v>4.2027535509771816</v>
      </c>
      <c r="R16" s="266">
        <f>'Políticas anunciadas - %'!R15-$BF$17*R15</f>
        <v>4.2200626966810262</v>
      </c>
      <c r="S16" s="266">
        <f>'Políticas anunciadas - %'!S15-$BF$17*S15</f>
        <v>4.2371571813466868</v>
      </c>
      <c r="T16" s="266">
        <f>'Políticas anunciadas - %'!T15-$BF$17*T15</f>
        <v>4.2540387744006871</v>
      </c>
      <c r="U16" s="266">
        <f>'Políticas anunciadas - %'!U15-$BF$17*U15</f>
        <v>4.2707091501842616</v>
      </c>
      <c r="V16" s="266">
        <f>'Políticas anunciadas - %'!V15-$BF$17*V15</f>
        <v>4.2871698892564476</v>
      </c>
      <c r="W16" s="266">
        <f>'Políticas anunciadas - %'!W15-$BF$17*W15</f>
        <v>4.3034224796442526</v>
      </c>
      <c r="X16" s="266">
        <f>'Políticas anunciadas - %'!X15-$BF$17*X15</f>
        <v>4.3194683180409195</v>
      </c>
      <c r="Y16" s="266">
        <f>'Políticas anunciadas - %'!Y15-$BF$17*Y15</f>
        <v>4.3353087109532398</v>
      </c>
      <c r="Z16" s="266">
        <f>'Políticas anunciadas - %'!Z15-$BF$17*Z15</f>
        <v>4.3509448757986524</v>
      </c>
      <c r="AA16" s="266">
        <f>'Políticas anunciadas - %'!AA15-$BF$17*AA15</f>
        <v>4.3663779419531386</v>
      </c>
      <c r="AB16" s="266">
        <f>'Políticas anunciadas - %'!AB15-$BF$17*AB15</f>
        <v>4.3816089517505556</v>
      </c>
      <c r="AC16" s="266">
        <f>'Políticas anunciadas - %'!AC15-$BF$17*AC15</f>
        <v>4.3966388614342522</v>
      </c>
      <c r="AD16" s="266">
        <f>'Políticas anunciadas - %'!AD15-$BF$17*AD15</f>
        <v>4.4114685420617485</v>
      </c>
      <c r="AE16" s="266">
        <f>'Políticas anunciadas - %'!AE15-$BF$17*AE15</f>
        <v>4.4260987803630751</v>
      </c>
      <c r="AF16" s="266">
        <f>'Políticas anunciadas - %'!AF15-$BF$17*AF15</f>
        <v>4.4405302795534842</v>
      </c>
      <c r="AG16" s="266">
        <f>'Políticas anunciadas - %'!AG15-$BF$17*AG15</f>
        <v>4.454763660101249</v>
      </c>
      <c r="AH16" s="266">
        <f>'Políticas anunciadas - %'!AH15-$BF$17*AH15</f>
        <v>4.4687994604510255</v>
      </c>
      <c r="AI16" s="266">
        <f>'Políticas anunciadas - %'!AI15-$BF$17*AI15</f>
        <v>4.4826381377034208</v>
      </c>
      <c r="AJ16" s="266">
        <f>'Políticas anunciadas - %'!AJ15-$BF$17*AJ15</f>
        <v>4.4962800682513713</v>
      </c>
      <c r="AK16" s="266">
        <f>'Políticas anunciadas - %'!AK15-$BF$17*AK15</f>
        <v>4.5097255483737309</v>
      </c>
      <c r="AL16" s="266">
        <f>'Políticas anunciadas - %'!AL15-$BF$17*AL15</f>
        <v>4.5229747947866148</v>
      </c>
      <c r="AM16" s="266">
        <f>'Políticas anunciadas - %'!AM15-$BF$17*AM15</f>
        <v>4.536027945153025</v>
      </c>
      <c r="AN16" s="266">
        <f>'Políticas anunciadas - %'!AN15-$BF$17*AN15</f>
        <v>4.5488850585510594</v>
      </c>
      <c r="AO16" s="266">
        <f>'Políticas anunciadas - %'!AO15-$BF$17*AO15</f>
        <v>4.5615461159011748</v>
      </c>
      <c r="AP16" s="266">
        <f>'Políticas anunciadas - %'!AP15-$BF$17*AP15</f>
        <v>4.5740110203529527</v>
      </c>
      <c r="AQ16" s="266">
        <f>'Políticas anunciadas - %'!AQ15-$BF$17*AQ15</f>
        <v>4.58627959763154</v>
      </c>
      <c r="AR16" s="266">
        <f>'Políticas anunciadas - %'!AR15-$BF$17*AR15</f>
        <v>4.5983515963442949</v>
      </c>
      <c r="AS16" s="266">
        <f>'Políticas anunciadas - %'!AS15-$BF$17*AS15</f>
        <v>4.6102266882477636</v>
      </c>
      <c r="AT16" s="266">
        <f>'Políticas anunciadas - %'!AT15-$BF$17*AT15</f>
        <v>4.6219044684753285</v>
      </c>
      <c r="AU16" s="266">
        <f>'Políticas anunciadas - %'!AU15-$BF$17*AU15</f>
        <v>4.6333844557258361</v>
      </c>
      <c r="AV16" s="266">
        <f>'Políticas anunciadas - %'!AV15-$BF$17*AV15</f>
        <v>4.6446660924132868</v>
      </c>
      <c r="AW16" s="266">
        <f>'Políticas anunciadas - %'!AW15-$BF$17*AW15</f>
        <v>4.6557487447778643</v>
      </c>
      <c r="AX16" s="266">
        <f>'Políticas anunciadas - %'!AX15-$BF$17*AX15</f>
        <v>4.6666317029585125</v>
      </c>
      <c r="AY16" s="266">
        <f>'Políticas anunciadas - %'!AY15-$BF$17*AY15</f>
        <v>4.6773141810270964</v>
      </c>
      <c r="AZ16" s="266">
        <f>'Políticas anunciadas - %'!AZ15-$BF$17*AZ15</f>
        <v>4.687795316984313</v>
      </c>
      <c r="BA16" s="266">
        <f>'Políticas anunciadas - %'!BA15-$BF$17*BA15</f>
        <v>4.6980741727175204</v>
      </c>
      <c r="BB16" s="266">
        <f>'Políticas anunciadas - %'!BB15-$BF$17*BB15</f>
        <v>4.7081497339204192</v>
      </c>
      <c r="BC16" s="246"/>
      <c r="BD16" s="227"/>
      <c r="BE16" s="289" t="s">
        <v>325</v>
      </c>
      <c r="BF16" s="205">
        <f>BF13+BF14</f>
        <v>6.1200000000000056E-4</v>
      </c>
      <c r="BG16" s="243"/>
      <c r="BH16" s="243"/>
      <c r="BI16" s="243"/>
      <c r="BJ16" s="243"/>
      <c r="BK16" s="243"/>
      <c r="BL16" s="243"/>
      <c r="BM16" s="243"/>
      <c r="BN16" s="243"/>
      <c r="BO16" s="243"/>
      <c r="BP16" s="243"/>
      <c r="BQ16" s="243"/>
      <c r="BR16" s="243"/>
      <c r="BS16" s="243"/>
      <c r="BT16" s="243"/>
      <c r="BU16" s="243"/>
      <c r="BV16" s="243"/>
      <c r="BW16" s="243"/>
      <c r="BX16" s="243"/>
      <c r="BY16" s="243"/>
      <c r="BZ16" s="243"/>
      <c r="CA16" s="243"/>
      <c r="CB16" s="243"/>
      <c r="CC16" s="243"/>
      <c r="CD16" s="243"/>
      <c r="CE16" s="243"/>
      <c r="CF16" s="243"/>
      <c r="CG16" s="247"/>
      <c r="CH16" s="243"/>
      <c r="CI16" s="243"/>
      <c r="CJ16" s="243"/>
      <c r="CK16" s="243"/>
      <c r="CL16" s="243"/>
      <c r="CM16" s="243"/>
      <c r="CN16" s="243"/>
      <c r="CO16" s="243"/>
      <c r="CP16" s="243"/>
      <c r="CQ16" s="243"/>
      <c r="CR16" s="243"/>
      <c r="CS16" s="243"/>
      <c r="CT16" s="243"/>
      <c r="CU16" s="243"/>
      <c r="CV16" s="243"/>
      <c r="CW16" s="243"/>
      <c r="CX16" s="243"/>
      <c r="CY16" s="243"/>
      <c r="CZ16" s="243"/>
      <c r="DA16" s="243"/>
      <c r="DB16" s="244"/>
      <c r="DC16" s="227"/>
      <c r="DD16" s="227"/>
    </row>
    <row r="17" spans="1:115">
      <c r="A17" s="106"/>
      <c r="B17" s="106"/>
      <c r="C17" s="99" t="s">
        <v>56</v>
      </c>
      <c r="D17" s="340" t="s">
        <v>36</v>
      </c>
      <c r="E17" s="340"/>
      <c r="F17" s="268">
        <f>'Políticas anunciadas - %'!F16-$BF$18*F15</f>
        <v>5.2525554489974908</v>
      </c>
      <c r="G17" s="268">
        <f>'Políticas anunciadas - %'!G16-$BF$18*G15</f>
        <v>5.2779884759461533</v>
      </c>
      <c r="H17" s="268">
        <f>'Políticas anunciadas - %'!H16-$BF$18*H15</f>
        <v>5.3024090107916857</v>
      </c>
      <c r="I17" s="268">
        <f>'Políticas anunciadas - %'!I16-$BF$18*I15</f>
        <v>5.3258285102313883</v>
      </c>
      <c r="J17" s="268">
        <f>'Políticas anunciadas - %'!J16-$BF$18*J15</f>
        <v>5.3482614238156447</v>
      </c>
      <c r="K17" s="268">
        <f>'Políticas anunciadas - %'!K16-$BF$18*K15</f>
        <v>5.3697193182892082</v>
      </c>
      <c r="L17" s="268">
        <f>'Políticas anunciadas - %'!L16-$BF$18*L15</f>
        <v>5.3902146455014233</v>
      </c>
      <c r="M17" s="268">
        <f>'Políticas anunciadas - %'!M16-$BF$18*M15</f>
        <v>5.4097576175259263</v>
      </c>
      <c r="N17" s="268">
        <f>'Políticas anunciadas - %'!N16-$BF$18*N15</f>
        <v>5.428361470767376</v>
      </c>
      <c r="O17" s="268">
        <f>'Políticas anunciadas - %'!O16-$BF$18*O15</f>
        <v>5.4460371944460437</v>
      </c>
      <c r="P17" s="268">
        <f>'Políticas anunciadas - %'!P16-$BF$18*P15</f>
        <v>5.4627960434536815</v>
      </c>
      <c r="Q17" s="268">
        <f>'Políticas anunciadas - %'!Q16-$BF$18*Q15</f>
        <v>5.4786493907695917</v>
      </c>
      <c r="R17" s="268">
        <f>'Políticas anunciadas - %'!R16-$BF$18*R15</f>
        <v>5.493607022870691</v>
      </c>
      <c r="S17" s="268">
        <f>'Políticas anunciadas - %'!S16-$BF$18*S15</f>
        <v>5.5076794557587068</v>
      </c>
      <c r="T17" s="268">
        <f>'Políticas anunciadas - %'!T16-$BF$18*T15</f>
        <v>5.5208760336567959</v>
      </c>
      <c r="U17" s="268">
        <f>'Políticas anunciadas - %'!U16-$BF$18*U15</f>
        <v>5.5332070936737345</v>
      </c>
      <c r="V17" s="268">
        <f>'Políticas anunciadas - %'!V16-$BF$18*V15</f>
        <v>5.544681202712419</v>
      </c>
      <c r="W17" s="268">
        <f>'Políticas anunciadas - %'!W16-$BF$18*W15</f>
        <v>5.5553075788971196</v>
      </c>
      <c r="X17" s="268">
        <f>'Políticas anunciadas - %'!X16-$BF$18*X15</f>
        <v>5.565094643333798</v>
      </c>
      <c r="Y17" s="268">
        <f>'Políticas anunciadas - %'!Y16-$BF$18*Y15</f>
        <v>5.5740496298597888</v>
      </c>
      <c r="Z17" s="268">
        <f>'Políticas anunciadas - %'!Z16-$BF$18*Z15</f>
        <v>5.5821801294836417</v>
      </c>
      <c r="AA17" s="268">
        <f>'Políticas anunciadas - %'!AA16-$BF$18*AA15</f>
        <v>5.5894942138746506</v>
      </c>
      <c r="AB17" s="268">
        <f>'Políticas anunciadas - %'!AB16-$BF$18*AB15</f>
        <v>5.5959984577059867</v>
      </c>
      <c r="AC17" s="268">
        <f>'Políticas anunciadas - %'!AC16-$BF$18*AC15</f>
        <v>5.6017005106746636</v>
      </c>
      <c r="AD17" s="268">
        <f>'Políticas anunciadas - %'!AD16-$BF$18*AD15</f>
        <v>5.6066066057389508</v>
      </c>
      <c r="AE17" s="268">
        <f>'Políticas anunciadas - %'!AE16-$BF$18*AE15</f>
        <v>5.6107219845609979</v>
      </c>
      <c r="AF17" s="268">
        <f>'Políticas anunciadas - %'!AF16-$BF$18*AF15</f>
        <v>5.6140540134231705</v>
      </c>
      <c r="AG17" s="268">
        <f>'Políticas anunciadas - %'!AG16-$BF$18*AG15</f>
        <v>5.6166073180733909</v>
      </c>
      <c r="AH17" s="268">
        <f>'Políticas anunciadas - %'!AH16-$BF$18*AH15</f>
        <v>5.6183861739289398</v>
      </c>
      <c r="AI17" s="268">
        <f>'Políticas anunciadas - %'!AI16-$BF$18*AI15</f>
        <v>5.6193967909018676</v>
      </c>
      <c r="AJ17" s="268">
        <f>'Políticas anunciadas - %'!AJ16-$BF$18*AJ15</f>
        <v>5.6196451421049805</v>
      </c>
      <c r="AK17" s="268">
        <f>'Políticas anunciadas - %'!AK16-$BF$18*AK15</f>
        <v>5.6191369640433324</v>
      </c>
      <c r="AL17" s="268">
        <f>'Políticas anunciadas - %'!AL16-$BF$18*AL15</f>
        <v>5.6178777567672959</v>
      </c>
      <c r="AM17" s="268">
        <f>'Políticas anunciadas - %'!AM16-$BF$18*AM15</f>
        <v>5.6158727839901985</v>
      </c>
      <c r="AN17" s="268">
        <f>'Políticas anunciadas - %'!AN16-$BF$18*AN15</f>
        <v>5.613127073173958</v>
      </c>
      <c r="AO17" s="268">
        <f>'Políticas anunciadas - %'!AO16-$BF$18*AO15</f>
        <v>5.6096454155856552</v>
      </c>
      <c r="AP17" s="268">
        <f>'Políticas anunciadas - %'!AP16-$BF$18*AP15</f>
        <v>5.6054323663278458</v>
      </c>
      <c r="AQ17" s="268">
        <f>'Políticas anunciadas - %'!AQ16-$BF$18*AQ15</f>
        <v>5.6004922443456202</v>
      </c>
      <c r="AR17" s="268">
        <f>'Políticas anunciadas - %'!AR16-$BF$18*AR15</f>
        <v>5.5948291324129586</v>
      </c>
      <c r="AS17" s="268">
        <f>'Políticas anunciadas - %'!AS16-$BF$18*AS15</f>
        <v>5.5884468771009814</v>
      </c>
      <c r="AT17" s="268">
        <f>'Políticas anunciadas - %'!AT16-$BF$18*AT15</f>
        <v>5.5813490887306365</v>
      </c>
      <c r="AU17" s="268">
        <f>'Políticas anunciadas - %'!AU16-$BF$18*AU15</f>
        <v>5.5735391413119038</v>
      </c>
      <c r="AV17" s="268">
        <f>'Políticas anunciadas - %'!AV16-$BF$18*AV15</f>
        <v>5.5650201724719857</v>
      </c>
      <c r="AW17" s="268">
        <f>'Políticas anunciadas - %'!AW16-$BF$18*AW15</f>
        <v>5.5557950833742984</v>
      </c>
      <c r="AX17" s="268">
        <f>'Políticas anunciadas - %'!AX16-$BF$18*AX15</f>
        <v>5.5458665386302437</v>
      </c>
      <c r="AY17" s="268">
        <f>'Políticas anunciadas - %'!AY16-$BF$18*AY15</f>
        <v>5.535236966205586</v>
      </c>
      <c r="AZ17" s="268">
        <f>'Políticas anunciadas - %'!AZ16-$BF$18*AZ15</f>
        <v>5.5239085573229678</v>
      </c>
      <c r="BA17" s="268">
        <f>'Políticas anunciadas - %'!BA16-$BF$18*BA15</f>
        <v>5.5118832663620303</v>
      </c>
      <c r="BB17" s="268">
        <f>'Políticas anunciadas - %'!BB16-$BF$18*BB15</f>
        <v>5.4991628107585546</v>
      </c>
      <c r="BC17" s="342"/>
      <c r="BE17" s="290" t="s">
        <v>326</v>
      </c>
      <c r="BF17" s="114">
        <v>0.4</v>
      </c>
      <c r="BG17" s="107"/>
      <c r="BH17" s="107"/>
      <c r="BI17" s="107"/>
      <c r="BJ17" s="107"/>
      <c r="BK17" s="107"/>
      <c r="BL17" s="107"/>
      <c r="BM17" s="107"/>
      <c r="BN17" s="107"/>
      <c r="BO17" s="107"/>
      <c r="BP17" s="107"/>
      <c r="BQ17" s="107"/>
      <c r="BR17" s="107"/>
      <c r="BS17" s="107"/>
      <c r="BT17" s="107"/>
      <c r="BU17" s="107"/>
      <c r="BV17" s="107"/>
      <c r="BW17" s="107"/>
      <c r="BX17" s="107"/>
      <c r="BY17" s="107"/>
      <c r="BZ17" s="107"/>
      <c r="CA17" s="107"/>
      <c r="CB17" s="107"/>
      <c r="CC17" s="107"/>
      <c r="CD17" s="107"/>
      <c r="CE17" s="107"/>
      <c r="CF17" s="107"/>
      <c r="CG17" s="115"/>
      <c r="CH17" s="107"/>
      <c r="CI17" s="107"/>
      <c r="CJ17" s="107"/>
      <c r="CK17" s="107"/>
      <c r="CL17" s="107"/>
      <c r="CM17" s="107"/>
      <c r="CN17" s="107"/>
      <c r="CO17" s="107"/>
      <c r="CP17" s="107"/>
      <c r="CQ17" s="107"/>
      <c r="CR17" s="107"/>
      <c r="CS17" s="107"/>
      <c r="CT17" s="107"/>
      <c r="CU17" s="107"/>
      <c r="CV17" s="107"/>
      <c r="CW17" s="107"/>
      <c r="CX17" s="107"/>
      <c r="CY17" s="107"/>
      <c r="CZ17" s="107"/>
      <c r="DA17" s="107"/>
      <c r="DB17" s="180"/>
    </row>
    <row r="18" spans="1:115">
      <c r="A18" s="106"/>
      <c r="B18" s="106"/>
      <c r="C18" s="99" t="s">
        <v>327</v>
      </c>
      <c r="D18" s="340" t="s">
        <v>36</v>
      </c>
      <c r="E18" s="340"/>
      <c r="F18" s="265">
        <f>'Políticas anunciadas - %'!F17</f>
        <v>2.357139498</v>
      </c>
      <c r="G18" s="265">
        <f>'Políticas anunciadas - %'!G17</f>
        <v>2.350048498</v>
      </c>
      <c r="H18" s="265">
        <f>'Políticas anunciadas - %'!H17</f>
        <v>2.3429574979999996</v>
      </c>
      <c r="I18" s="265">
        <f>'Políticas anunciadas - %'!I17</f>
        <v>2.3358664979999997</v>
      </c>
      <c r="J18" s="265">
        <f>'Políticas anunciadas - %'!J17</f>
        <v>2.3287754979999997</v>
      </c>
      <c r="K18" s="265">
        <f>'Políticas anunciadas - %'!K17</f>
        <v>2.3216844979999998</v>
      </c>
      <c r="L18" s="265">
        <f>'Políticas anunciadas - %'!L17</f>
        <v>2.3145934979999998</v>
      </c>
      <c r="M18" s="265">
        <f>'Políticas anunciadas - %'!M17</f>
        <v>2.3075024979999998</v>
      </c>
      <c r="N18" s="265">
        <f>'Políticas anunciadas - %'!N17</f>
        <v>2.3004114979999999</v>
      </c>
      <c r="O18" s="265">
        <f>'Políticas anunciadas - %'!O17</f>
        <v>2.2933204979999999</v>
      </c>
      <c r="P18" s="265">
        <f>'Políticas anunciadas - %'!P17</f>
        <v>2.286229498</v>
      </c>
      <c r="Q18" s="265">
        <f>'Políticas anunciadas - %'!Q17</f>
        <v>2.279138498</v>
      </c>
      <c r="R18" s="265">
        <f>'Políticas anunciadas - %'!R17</f>
        <v>2.2720474980000001</v>
      </c>
      <c r="S18" s="265">
        <f>'Políticas anunciadas - %'!S17</f>
        <v>2.2649564979999997</v>
      </c>
      <c r="T18" s="265">
        <f>'Políticas anunciadas - %'!T17</f>
        <v>2.2578654979999997</v>
      </c>
      <c r="U18" s="265">
        <f>'Políticas anunciadas - %'!U17</f>
        <v>2.2507744979999997</v>
      </c>
      <c r="V18" s="265">
        <f>'Políticas anunciadas - %'!V17</f>
        <v>2.2436834979999998</v>
      </c>
      <c r="W18" s="265">
        <f>'Políticas anunciadas - %'!W17</f>
        <v>2.2365924979999998</v>
      </c>
      <c r="X18" s="265">
        <f>'Políticas anunciadas - %'!X17</f>
        <v>2.2295014979999999</v>
      </c>
      <c r="Y18" s="265">
        <f>'Políticas anunciadas - %'!Y17</f>
        <v>2.2224104979999999</v>
      </c>
      <c r="Z18" s="265">
        <f>'Políticas anunciadas - %'!Z17</f>
        <v>2.2153194979999999</v>
      </c>
      <c r="AA18" s="265">
        <f>'Políticas anunciadas - %'!AA17</f>
        <v>2.208228498</v>
      </c>
      <c r="AB18" s="265">
        <f>'Políticas anunciadas - %'!AB17</f>
        <v>2.201137498</v>
      </c>
      <c r="AC18" s="265">
        <f>'Políticas anunciadas - %'!AC17</f>
        <v>2.1940464980000001</v>
      </c>
      <c r="AD18" s="265">
        <f>'Políticas anunciadas - %'!AD17</f>
        <v>2.1869554979999997</v>
      </c>
      <c r="AE18" s="265">
        <f>'Políticas anunciadas - %'!AE17</f>
        <v>2.1798644979999997</v>
      </c>
      <c r="AF18" s="265">
        <f>'Políticas anunciadas - %'!AF17</f>
        <v>2.1727734979999997</v>
      </c>
      <c r="AG18" s="265">
        <f>'Políticas anunciadas - %'!AG17</f>
        <v>2.1656824979999998</v>
      </c>
      <c r="AH18" s="265">
        <f>'Políticas anunciadas - %'!AH17</f>
        <v>2.1585914979999998</v>
      </c>
      <c r="AI18" s="265">
        <f>'Políticas anunciadas - %'!AI17</f>
        <v>2.1515004979999999</v>
      </c>
      <c r="AJ18" s="265">
        <f>'Políticas anunciadas - %'!AJ17</f>
        <v>2.1444094979999999</v>
      </c>
      <c r="AK18" s="265">
        <f>'Políticas anunciadas - %'!AK17</f>
        <v>2.137318498</v>
      </c>
      <c r="AL18" s="265">
        <f>'Políticas anunciadas - %'!AL17</f>
        <v>2.130227498</v>
      </c>
      <c r="AM18" s="265">
        <f>'Políticas anunciadas - %'!AM17</f>
        <v>2.123136498</v>
      </c>
      <c r="AN18" s="265">
        <f>'Políticas anunciadas - %'!AN17</f>
        <v>2.1160454979999996</v>
      </c>
      <c r="AO18" s="265">
        <f>'Políticas anunciadas - %'!AO17</f>
        <v>2.1089544979999997</v>
      </c>
      <c r="AP18" s="265">
        <f>'Políticas anunciadas - %'!AP17</f>
        <v>2.1018634979999997</v>
      </c>
      <c r="AQ18" s="265">
        <f>'Políticas anunciadas - %'!AQ17</f>
        <v>2.0947724979999998</v>
      </c>
      <c r="AR18" s="265">
        <f>'Políticas anunciadas - %'!AR17</f>
        <v>2.0876814979999998</v>
      </c>
      <c r="AS18" s="265">
        <f>'Políticas anunciadas - %'!AS17</f>
        <v>2.0805904979999998</v>
      </c>
      <c r="AT18" s="265">
        <f>'Políticas anunciadas - %'!AT17</f>
        <v>2.0734994979999999</v>
      </c>
      <c r="AU18" s="265">
        <f>'Políticas anunciadas - %'!AU17</f>
        <v>2.0664084979999999</v>
      </c>
      <c r="AV18" s="265">
        <f>'Políticas anunciadas - %'!AV17</f>
        <v>2.059317498</v>
      </c>
      <c r="AW18" s="265">
        <f>'Políticas anunciadas - %'!AW17</f>
        <v>2.052226498</v>
      </c>
      <c r="AX18" s="265">
        <f>'Políticas anunciadas - %'!AX17</f>
        <v>2.0451354980000001</v>
      </c>
      <c r="AY18" s="265">
        <f>'Políticas anunciadas - %'!AY17</f>
        <v>2.0380444979999996</v>
      </c>
      <c r="AZ18" s="265">
        <f>'Políticas anunciadas - %'!AZ17</f>
        <v>2.0309534979999997</v>
      </c>
      <c r="BA18" s="265">
        <f>'Políticas anunciadas - %'!BA17</f>
        <v>2.0238624979999997</v>
      </c>
      <c r="BB18" s="265">
        <f>'Políticas anunciadas - %'!BB17</f>
        <v>2.0167714979999998</v>
      </c>
      <c r="BC18" s="111"/>
      <c r="BE18" s="291" t="s">
        <v>328</v>
      </c>
      <c r="BF18" s="114">
        <v>0.6</v>
      </c>
      <c r="BG18" s="107"/>
      <c r="BH18" s="107"/>
      <c r="BI18" s="107"/>
      <c r="BJ18" s="107"/>
      <c r="BK18" s="107"/>
      <c r="BL18" s="107"/>
      <c r="BM18" s="107"/>
      <c r="BN18" s="107"/>
      <c r="BO18" s="107"/>
      <c r="BP18" s="107"/>
      <c r="BQ18" s="107"/>
      <c r="BR18" s="107"/>
      <c r="BS18" s="107"/>
      <c r="BT18" s="107"/>
      <c r="BU18" s="107"/>
      <c r="BV18" s="107"/>
      <c r="BW18" s="107"/>
      <c r="BX18" s="107"/>
      <c r="BY18" s="107"/>
      <c r="BZ18" s="107"/>
      <c r="CA18" s="107"/>
      <c r="CB18" s="107"/>
      <c r="CC18" s="107"/>
      <c r="CD18" s="107"/>
      <c r="CE18" s="107"/>
      <c r="CF18" s="107"/>
      <c r="CG18" s="115"/>
      <c r="CH18" s="107"/>
      <c r="CI18" s="107"/>
      <c r="CJ18" s="107"/>
      <c r="CK18" s="107"/>
      <c r="CL18" s="107"/>
      <c r="CM18" s="107"/>
      <c r="CN18" s="107"/>
      <c r="CO18" s="107"/>
      <c r="CP18" s="107"/>
      <c r="CQ18" s="107"/>
      <c r="CR18" s="107"/>
      <c r="CS18" s="107"/>
      <c r="CT18" s="107"/>
      <c r="CU18" s="107"/>
      <c r="CV18" s="107"/>
      <c r="CW18" s="107"/>
      <c r="CX18" s="107"/>
      <c r="CY18" s="107"/>
      <c r="CZ18" s="107"/>
      <c r="DA18" s="107"/>
      <c r="DB18" s="180"/>
    </row>
    <row r="19" spans="1:115">
      <c r="A19" s="106"/>
      <c r="B19" s="106"/>
      <c r="C19" s="99" t="s">
        <v>59</v>
      </c>
      <c r="D19" s="340" t="s">
        <v>36</v>
      </c>
      <c r="E19" s="340"/>
      <c r="F19" s="265">
        <f>'Políticas anunciadas - %'!F18</f>
        <v>0.49363865835182269</v>
      </c>
      <c r="G19" s="265">
        <f>'Políticas anunciadas - %'!G18</f>
        <v>0.49296344138329717</v>
      </c>
      <c r="H19" s="265">
        <f>'Políticas anunciadas - %'!H18</f>
        <v>0.49228915621418823</v>
      </c>
      <c r="I19" s="265">
        <f>'Políticas anunciadas - %'!I18</f>
        <v>0.49161580155861262</v>
      </c>
      <c r="J19" s="265">
        <f>'Políticas anunciadas - %'!J18</f>
        <v>0.4909433761324617</v>
      </c>
      <c r="K19" s="265">
        <f>'Políticas anunciadas - %'!K18</f>
        <v>0.49027187865339888</v>
      </c>
      <c r="L19" s="265">
        <f>'Políticas anunciadas - %'!L18</f>
        <v>0.48960130784085715</v>
      </c>
      <c r="M19" s="265">
        <f>'Políticas anunciadas - %'!M18</f>
        <v>0.48893166241603675</v>
      </c>
      <c r="N19" s="265">
        <f>'Políticas anunciadas - %'!N18</f>
        <v>0.4882629411019026</v>
      </c>
      <c r="O19" s="265">
        <f>'Políticas anunciadas - %'!O18</f>
        <v>0.48759514262318193</v>
      </c>
      <c r="P19" s="265">
        <f>'Políticas anunciadas - %'!P18</f>
        <v>0.48692826570636194</v>
      </c>
      <c r="Q19" s="265">
        <f>'Políticas anunciadas - %'!Q18</f>
        <v>0.48626230907968715</v>
      </c>
      <c r="R19" s="265">
        <f>'Políticas anunciadas - %'!R18</f>
        <v>0.48559727147315718</v>
      </c>
      <c r="S19" s="265">
        <f>'Políticas anunciadas - %'!S18</f>
        <v>0.48493315161852418</v>
      </c>
      <c r="T19" s="265">
        <f>'Políticas anunciadas - %'!T18</f>
        <v>0.48426994824929059</v>
      </c>
      <c r="U19" s="265">
        <f>'Políticas anunciadas - %'!U18</f>
        <v>0.48360766010070655</v>
      </c>
      <c r="V19" s="265">
        <f>'Políticas anunciadas - %'!V18</f>
        <v>0.48294628590976757</v>
      </c>
      <c r="W19" s="265">
        <f>'Políticas anunciadas - %'!W18</f>
        <v>0.48228582441521206</v>
      </c>
      <c r="X19" s="265">
        <f>'Políticas anunciadas - %'!X18</f>
        <v>0.48162627435751904</v>
      </c>
      <c r="Y19" s="265">
        <f>'Políticas anunciadas - %'!Y18</f>
        <v>0.48096763447890561</v>
      </c>
      <c r="Z19" s="265">
        <f>'Políticas anunciadas - %'!Z18</f>
        <v>0.4803099035233247</v>
      </c>
      <c r="AA19" s="265">
        <f>'Políticas anunciadas - %'!AA18</f>
        <v>0.47965308023646247</v>
      </c>
      <c r="AB19" s="265">
        <f>'Políticas anunciadas - %'!AB18</f>
        <v>0.47899716336573611</v>
      </c>
      <c r="AC19" s="265">
        <f>'Políticas anunciadas - %'!AC18</f>
        <v>0.47834215166029137</v>
      </c>
      <c r="AD19" s="265">
        <f>'Políticas anunciadas - %'!AD18</f>
        <v>0.47768804387100017</v>
      </c>
      <c r="AE19" s="265">
        <f>'Políticas anunciadas - %'!AE18</f>
        <v>0.47703483875045816</v>
      </c>
      <c r="AF19" s="265">
        <f>'Políticas anunciadas - %'!AF18</f>
        <v>0.4763825350529825</v>
      </c>
      <c r="AG19" s="265">
        <f>'Políticas anunciadas - %'!AG18</f>
        <v>0.47573113153460939</v>
      </c>
      <c r="AH19" s="265">
        <f>'Políticas anunciadas - %'!AH18</f>
        <v>0.47508062695309161</v>
      </c>
      <c r="AI19" s="265">
        <f>'Políticas anunciadas - %'!AI18</f>
        <v>0.47443102006789634</v>
      </c>
      <c r="AJ19" s="265">
        <f>'Políticas anunciadas - %'!AJ18</f>
        <v>0.47378230964020263</v>
      </c>
      <c r="AK19" s="265">
        <f>'Políticas anunciadas - %'!AK18</f>
        <v>0.47313449443289912</v>
      </c>
      <c r="AL19" s="265">
        <f>'Políticas anunciadas - %'!AL18</f>
        <v>0.47248757321058171</v>
      </c>
      <c r="AM19" s="265">
        <f>'Políticas anunciadas - %'!AM18</f>
        <v>0.47184154473955109</v>
      </c>
      <c r="AN19" s="265">
        <f>'Políticas anunciadas - %'!AN18</f>
        <v>0.47119640778781047</v>
      </c>
      <c r="AO19" s="265">
        <f>'Políticas anunciadas - %'!AO18</f>
        <v>0.47055216112506326</v>
      </c>
      <c r="AP19" s="265">
        <f>'Políticas anunciadas - %'!AP18</f>
        <v>0.46990880352271064</v>
      </c>
      <c r="AQ19" s="265">
        <f>'Políticas anunciadas - %'!AQ18</f>
        <v>0.4692663337538493</v>
      </c>
      <c r="AR19" s="265">
        <f>'Políticas anunciadas - %'!AR18</f>
        <v>0.46862475059326897</v>
      </c>
      <c r="AS19" s="265">
        <f>'Políticas anunciadas - %'!AS18</f>
        <v>0.46798405281745026</v>
      </c>
      <c r="AT19" s="265">
        <f>'Políticas anunciadas - %'!AT18</f>
        <v>0.46734423920456214</v>
      </c>
      <c r="AU19" s="265">
        <f>'Políticas anunciadas - %'!AU18</f>
        <v>0.4667053085344598</v>
      </c>
      <c r="AV19" s="265">
        <f>'Políticas anunciadas - %'!AV18</f>
        <v>0.46606725958868223</v>
      </c>
      <c r="AW19" s="265">
        <f>'Políticas anunciadas - %'!AW18</f>
        <v>0.46543009115044981</v>
      </c>
      <c r="AX19" s="265">
        <f>'Políticas anunciadas - %'!AX18</f>
        <v>0.46479380200466219</v>
      </c>
      <c r="AY19" s="265">
        <f>'Políticas anunciadas - %'!AY18</f>
        <v>0.46415839093789574</v>
      </c>
      <c r="AZ19" s="265">
        <f>'Políticas anunciadas - %'!AZ18</f>
        <v>0.46352385673840141</v>
      </c>
      <c r="BA19" s="265">
        <f>'Políticas anunciadas - %'!BA18</f>
        <v>0.46289019819610239</v>
      </c>
      <c r="BB19" s="265">
        <f>'Políticas anunciadas - %'!BB18</f>
        <v>0.46225741410259175</v>
      </c>
      <c r="BC19" s="111"/>
      <c r="BE19" s="291"/>
      <c r="BF19" s="114"/>
      <c r="BG19" s="107"/>
      <c r="BH19" s="107"/>
      <c r="BI19" s="107"/>
      <c r="BJ19" s="107"/>
      <c r="BK19" s="107"/>
      <c r="BL19" s="107"/>
      <c r="BM19" s="107"/>
      <c r="BN19" s="107"/>
      <c r="BO19" s="107"/>
      <c r="BP19" s="107"/>
      <c r="BQ19" s="107"/>
      <c r="BR19" s="107"/>
      <c r="BS19" s="107"/>
      <c r="BT19" s="107"/>
      <c r="BU19" s="107"/>
      <c r="BV19" s="107"/>
      <c r="BW19" s="107"/>
      <c r="BX19" s="107"/>
      <c r="BY19" s="107"/>
      <c r="BZ19" s="107"/>
      <c r="CA19" s="107"/>
      <c r="CB19" s="107"/>
      <c r="CC19" s="107"/>
      <c r="CD19" s="107"/>
      <c r="CE19" s="107"/>
      <c r="CF19" s="107"/>
      <c r="CG19" s="115"/>
      <c r="CH19" s="107"/>
      <c r="CI19" s="107"/>
      <c r="CJ19" s="107"/>
      <c r="CK19" s="107"/>
      <c r="CL19" s="107"/>
      <c r="CM19" s="107"/>
      <c r="CN19" s="107"/>
      <c r="CO19" s="107"/>
      <c r="CP19" s="107"/>
      <c r="CQ19" s="107"/>
      <c r="CR19" s="107"/>
      <c r="CS19" s="107"/>
      <c r="CT19" s="107"/>
      <c r="CU19" s="107"/>
      <c r="CV19" s="107"/>
      <c r="CW19" s="107"/>
      <c r="CX19" s="107"/>
      <c r="CY19" s="107"/>
      <c r="CZ19" s="107"/>
      <c r="DA19" s="107"/>
      <c r="DB19" s="180"/>
    </row>
    <row r="20" spans="1:115" ht="14.45">
      <c r="A20" s="106"/>
      <c r="B20" s="106"/>
      <c r="C20" s="99" t="s">
        <v>61</v>
      </c>
      <c r="D20" s="340" t="s">
        <v>36</v>
      </c>
      <c r="E20" s="340"/>
      <c r="F20" s="265">
        <f>'Políticas anunciadas - %'!F19</f>
        <v>0.27192659343469749</v>
      </c>
      <c r="G20" s="265">
        <f>'Políticas anunciadas - %'!G19</f>
        <v>0.27550292176841307</v>
      </c>
      <c r="H20" s="265">
        <f>'Políticas anunciadas - %'!H19</f>
        <v>0.27904635876462158</v>
      </c>
      <c r="I20" s="265">
        <f>'Políticas anunciadas - %'!I19</f>
        <v>0.28255623934113083</v>
      </c>
      <c r="J20" s="265">
        <f>'Políticas anunciadas - %'!J19</f>
        <v>0.28602863346680485</v>
      </c>
      <c r="K20" s="265">
        <f>'Políticas anunciadas - %'!K19</f>
        <v>0.28946222609276351</v>
      </c>
      <c r="L20" s="265">
        <f>'Políticas anunciadas - %'!L19</f>
        <v>0.29285455339179467</v>
      </c>
      <c r="M20" s="265">
        <f>'Políticas anunciadas - %'!M19</f>
        <v>0.29620513166775858</v>
      </c>
      <c r="N20" s="265">
        <f>'Políticas anunciadas - %'!N19</f>
        <v>0.29951019716006727</v>
      </c>
      <c r="O20" s="265">
        <f>'Políticas anunciadas - %'!O19</f>
        <v>0.30276798135470961</v>
      </c>
      <c r="P20" s="265">
        <f>'Políticas anunciadas - %'!P19</f>
        <v>0.30597620181052587</v>
      </c>
      <c r="Q20" s="265">
        <f>'Políticas anunciadas - %'!Q19</f>
        <v>0.30913221331425145</v>
      </c>
      <c r="R20" s="265">
        <f>'Políticas anunciadas - %'!R19</f>
        <v>0.31223471593251062</v>
      </c>
      <c r="S20" s="265">
        <f>'Políticas anunciadas - %'!S19</f>
        <v>0.31528144233964805</v>
      </c>
      <c r="T20" s="265">
        <f>'Políticas anunciadas - %'!T19</f>
        <v>0.31827106237127922</v>
      </c>
      <c r="U20" s="265">
        <f>'Políticas anunciadas - %'!U19</f>
        <v>0.32120102150716578</v>
      </c>
      <c r="V20" s="265">
        <f>'Políticas anunciadas - %'!V19</f>
        <v>0.32407030700851502</v>
      </c>
      <c r="W20" s="265">
        <f>'Políticas anunciadas - %'!W19</f>
        <v>0.32687702943728075</v>
      </c>
      <c r="X20" s="265">
        <f>'Políticas anunciadas - %'!X19</f>
        <v>0.3296198737445829</v>
      </c>
      <c r="Y20" s="265">
        <f>'Políticas anunciadas - %'!Y19</f>
        <v>0.33229849227382102</v>
      </c>
      <c r="Z20" s="265">
        <f>'Políticas anunciadas - %'!Z19</f>
        <v>0.33491196297922848</v>
      </c>
      <c r="AA20" s="265">
        <f>'Políticas anunciadas - %'!AA19</f>
        <v>0.33745866850183792</v>
      </c>
      <c r="AB20" s="265">
        <f>'Políticas anunciadas - %'!AB19</f>
        <v>0.33993827630055318</v>
      </c>
      <c r="AC20" s="265">
        <f>'Políticas anunciadas - %'!AC19</f>
        <v>0.34234916901640677</v>
      </c>
      <c r="AD20" s="265">
        <f>'Políticas anunciadas - %'!AD19</f>
        <v>0.34469093853078081</v>
      </c>
      <c r="AE20" s="265">
        <f>'Políticas anunciadas - %'!AE19</f>
        <v>0.34696396273128438</v>
      </c>
      <c r="AF20" s="265">
        <f>'Políticas anunciadas - %'!AF19</f>
        <v>0.3491662917178539</v>
      </c>
      <c r="AG20" s="265">
        <f>'Políticas anunciadas - %'!AG19</f>
        <v>0.35129851499515985</v>
      </c>
      <c r="AH20" s="265">
        <f>'Políticas anunciadas - %'!AH19</f>
        <v>0.35336137322291622</v>
      </c>
      <c r="AI20" s="265">
        <f>'Políticas anunciadas - %'!AI19</f>
        <v>0.35535347526220507</v>
      </c>
      <c r="AJ20" s="265">
        <f>'Políticas anunciadas - %'!AJ19</f>
        <v>0.3572734712596925</v>
      </c>
      <c r="AK20" s="265">
        <f>'Políticas anunciadas - %'!AK19</f>
        <v>0.35912005416600151</v>
      </c>
      <c r="AL20" s="265">
        <f>'Políticas anunciadas - %'!AL19</f>
        <v>0.36089196121316586</v>
      </c>
      <c r="AM20" s="265">
        <f>'Políticas anunciadas - %'!AM19</f>
        <v>0.36258797534883536</v>
      </c>
      <c r="AN20" s="265">
        <f>'Políticas anunciadas - %'!AN19</f>
        <v>0.36420692662496107</v>
      </c>
      <c r="AO20" s="265">
        <f>'Políticas anunciadas - %'!AO19</f>
        <v>0.36574769353875047</v>
      </c>
      <c r="AP20" s="265">
        <f>'Políticas anunciadas - %'!AP19</f>
        <v>0.36720920432374576</v>
      </c>
      <c r="AQ20" s="265">
        <f>'Políticas anunciadas - %'!AQ19</f>
        <v>0.36859043818895315</v>
      </c>
      <c r="AR20" s="265">
        <f>'Políticas anunciadas - %'!AR19</f>
        <v>0.36989042650402176</v>
      </c>
      <c r="AS20" s="265">
        <f>'Políticas anunciadas - %'!AS19</f>
        <v>0.3711082539285514</v>
      </c>
      <c r="AT20" s="265">
        <f>'Políticas anunciadas - %'!AT19</f>
        <v>0.37224305948369113</v>
      </c>
      <c r="AU20" s="265">
        <f>'Políticas anunciadas - %'!AU19</f>
        <v>0.37329403756427515</v>
      </c>
      <c r="AV20" s="265">
        <f>'Políticas anunciadas - %'!AV19</f>
        <v>0.37426043888983651</v>
      </c>
      <c r="AW20" s="265">
        <f>'Políticas anunciadas - %'!AW19</f>
        <v>0.37514157139292792</v>
      </c>
      <c r="AX20" s="265">
        <f>'Políticas anunciadas - %'!AX19</f>
        <v>0.37593680104328148</v>
      </c>
      <c r="AY20" s="265">
        <f>'Políticas anunciadas - %'!AY19</f>
        <v>0.37664555260643334</v>
      </c>
      <c r="AZ20" s="265">
        <f>'Políticas anunciadas - %'!AZ19</f>
        <v>0.37726731033554817</v>
      </c>
      <c r="BA20" s="265">
        <f>'Políticas anunciadas - %'!BA19</f>
        <v>0.37780161859527905</v>
      </c>
      <c r="BB20" s="265">
        <f>'Políticas anunciadas - %'!BB19</f>
        <v>0.37824808241661151</v>
      </c>
      <c r="BC20" s="111"/>
      <c r="BE20" s="286"/>
      <c r="BF20" s="114"/>
      <c r="BG20" s="107"/>
      <c r="BH20" s="107"/>
      <c r="BI20" s="107"/>
      <c r="BJ20" s="107"/>
      <c r="BK20" s="107"/>
      <c r="BL20" s="107"/>
      <c r="BM20" s="107"/>
      <c r="BN20" s="107"/>
      <c r="BO20" s="107"/>
      <c r="BP20" s="107"/>
      <c r="BQ20" s="107"/>
      <c r="BR20" s="107"/>
      <c r="BS20" s="107"/>
      <c r="BT20" s="107"/>
      <c r="BU20" s="107"/>
      <c r="BV20" s="107"/>
      <c r="BW20" s="107"/>
      <c r="BX20" s="107"/>
      <c r="BY20" s="107"/>
      <c r="BZ20" s="107"/>
      <c r="CA20" s="107"/>
      <c r="CB20" s="107"/>
      <c r="CC20" s="107"/>
      <c r="CD20" s="107"/>
      <c r="CE20" s="107"/>
      <c r="CF20" s="107"/>
      <c r="CG20" s="115"/>
      <c r="CH20" s="107"/>
      <c r="CI20" s="107"/>
      <c r="CJ20" s="107"/>
      <c r="CK20" s="107"/>
      <c r="CL20" s="107"/>
      <c r="CM20" s="107"/>
      <c r="CN20" s="107"/>
      <c r="CO20" s="107"/>
      <c r="CP20" s="107"/>
      <c r="CQ20" s="107"/>
      <c r="CR20" s="107"/>
      <c r="CS20" s="107"/>
      <c r="CT20" s="107"/>
      <c r="CU20" s="107"/>
      <c r="CV20" s="107"/>
      <c r="CW20" s="107"/>
      <c r="CX20" s="107"/>
      <c r="CY20" s="107"/>
      <c r="CZ20" s="107"/>
      <c r="DA20" s="107"/>
      <c r="DB20" s="180"/>
    </row>
    <row r="21" spans="1:115" ht="14.45">
      <c r="A21" s="106"/>
      <c r="B21" s="106"/>
      <c r="C21" s="99" t="s">
        <v>329</v>
      </c>
      <c r="D21" s="340" t="s">
        <v>36</v>
      </c>
      <c r="E21" s="340"/>
      <c r="F21" s="265">
        <f>'Políticas anunciadas - %'!F20</f>
        <v>0.10272429782748704</v>
      </c>
      <c r="G21" s="265">
        <f>'Políticas anunciadas - %'!G20</f>
        <v>0.10401088917228646</v>
      </c>
      <c r="H21" s="265">
        <f>'Políticas anunciadas - %'!H20</f>
        <v>0.10531359469185776</v>
      </c>
      <c r="I21" s="265">
        <f>'Políticas anunciadas - %'!I20</f>
        <v>0.10663261621145778</v>
      </c>
      <c r="J21" s="265">
        <f>'Políticas anunciadas - %'!J20</f>
        <v>0.10796815808414478</v>
      </c>
      <c r="K21" s="265">
        <f>'Políticas anunciadas - %'!K20</f>
        <v>0.10932042722243843</v>
      </c>
      <c r="L21" s="265">
        <f>'Políticas anunciadas - %'!L20</f>
        <v>0.11068963313037627</v>
      </c>
      <c r="M21" s="265">
        <f>'Políticas anunciadas - %'!M20</f>
        <v>0.11207598793597182</v>
      </c>
      <c r="N21" s="265">
        <f>'Políticas anunciadas - %'!N20</f>
        <v>0.11347970642407892</v>
      </c>
      <c r="O21" s="265">
        <f>'Políticas anunciadas - %'!O20</f>
        <v>0.11490100606966804</v>
      </c>
      <c r="P21" s="265">
        <f>'Políticas anunciadas - %'!P20</f>
        <v>0.11634010707151905</v>
      </c>
      <c r="Q21" s="265">
        <f>'Políticas anunciadas - %'!Q20</f>
        <v>0.11779723238633626</v>
      </c>
      <c r="R21" s="265">
        <f>'Políticas anunciadas - %'!R20</f>
        <v>0.11927260776329046</v>
      </c>
      <c r="S21" s="265">
        <f>'Políticas anunciadas - %'!S20</f>
        <v>0.12076646177899386</v>
      </c>
      <c r="T21" s="265">
        <f>'Políticas anunciadas - %'!T20</f>
        <v>0.12227902587291289</v>
      </c>
      <c r="U21" s="265">
        <f>'Políticas anunciadas - %'!U20</f>
        <v>0.12381053438322462</v>
      </c>
      <c r="V21" s="265">
        <f>'Políticas anunciadas - %'!V20</f>
        <v>0.12536122458312221</v>
      </c>
      <c r="W21" s="265">
        <f>'Políticas anunciadas - %'!W20</f>
        <v>0.12693133671757523</v>
      </c>
      <c r="X21" s="265">
        <f>'Políticas anunciadas - %'!X20</f>
        <v>0.12852111404055006</v>
      </c>
      <c r="Y21" s="265">
        <f>'Políticas anunciadas - %'!Y20</f>
        <v>0.1301308028526969</v>
      </c>
      <c r="Z21" s="265">
        <f>'Políticas anunciadas - %'!Z20</f>
        <v>0.13176065253950858</v>
      </c>
      <c r="AA21" s="265">
        <f>'Políticas anunciadas - %'!AA20</f>
        <v>0.13341091560995708</v>
      </c>
      <c r="AB21" s="265">
        <f>'Políticas anunciadas - %'!AB20</f>
        <v>0.13508184773561435</v>
      </c>
      <c r="AC21" s="265">
        <f>'Políticas anunciadas - %'!AC20</f>
        <v>0.13677370779026296</v>
      </c>
      <c r="AD21" s="265">
        <f>'Políticas anunciadas - %'!AD20</f>
        <v>0.13848675789000275</v>
      </c>
      <c r="AE21" s="265">
        <f>'Políticas anunciadas - %'!AE20</f>
        <v>0.14022126343385991</v>
      </c>
      <c r="AF21" s="265">
        <f>'Políticas anunciadas - %'!AF20</f>
        <v>0.14197749314490465</v>
      </c>
      <c r="AG21" s="265">
        <f>'Políticas anunciadas - %'!AG20</f>
        <v>0.14375571911188395</v>
      </c>
      <c r="AH21" s="265">
        <f>'Políticas anunciadas - %'!AH20</f>
        <v>0.14555621683137551</v>
      </c>
      <c r="AI21" s="265">
        <f>'Políticas anunciadas - %'!AI20</f>
        <v>0.14737926525047002</v>
      </c>
      <c r="AJ21" s="265">
        <f>'Políticas anunciadas - %'!AJ20</f>
        <v>0.14922514680998761</v>
      </c>
      <c r="AK21" s="265">
        <f>'Políticas anunciadas - %'!AK20</f>
        <v>0.15109414748823588</v>
      </c>
      <c r="AL21" s="265">
        <f>'Políticas anunciadas - %'!AL20</f>
        <v>0.1529865568453159</v>
      </c>
      <c r="AM21" s="265">
        <f>'Políticas anunciadas - %'!AM20</f>
        <v>0.15490266806798303</v>
      </c>
      <c r="AN21" s="265">
        <f>'Políticas anunciadas - %'!AN20</f>
        <v>0.15684277801506968</v>
      </c>
      <c r="AO21" s="265">
        <f>'Políticas anunciadas - %'!AO20</f>
        <v>0.1588071872634772</v>
      </c>
      <c r="AP21" s="265">
        <f>'Políticas anunciadas - %'!AP20</f>
        <v>0.1607962001547433</v>
      </c>
      <c r="AQ21" s="265">
        <f>'Políticas anunciadas - %'!AQ20</f>
        <v>0.16281012484219315</v>
      </c>
      <c r="AR21" s="265">
        <f>'Políticas anunciadas - %'!AR20</f>
        <v>0.16484927333868085</v>
      </c>
      <c r="AS21" s="265">
        <f>'Políticas anunciadas - %'!AS20</f>
        <v>0.16691396156492899</v>
      </c>
      <c r="AT21" s="265">
        <f>'Políticas anunciadas - %'!AT20</f>
        <v>0.16900450939847333</v>
      </c>
      <c r="AU21" s="265">
        <f>'Políticas anunciadas - %'!AU20</f>
        <v>0.17112124072322099</v>
      </c>
      <c r="AV21" s="265">
        <f>'Políticas anunciadas - %'!AV20</f>
        <v>0.17326448347962869</v>
      </c>
      <c r="AW21" s="265">
        <f>'Políticas anunciadas - %'!AW20</f>
        <v>0.1754345697155103</v>
      </c>
      <c r="AX21" s="265">
        <f>'Políticas anunciadas - %'!AX20</f>
        <v>0.17763183563747978</v>
      </c>
      <c r="AY21" s="265">
        <f>'Políticas anunciadas - %'!AY20</f>
        <v>0.17985662166303937</v>
      </c>
      <c r="AZ21" s="265">
        <f>'Políticas anunciadas - %'!AZ20</f>
        <v>0.18210927247331932</v>
      </c>
      <c r="BA21" s="265">
        <f>'Políticas anunciadas - %'!BA20</f>
        <v>0.18439013706647886</v>
      </c>
      <c r="BB21" s="265">
        <f>'Políticas anunciadas - %'!BB20</f>
        <v>0.18669956881177555</v>
      </c>
      <c r="BC21" s="111"/>
      <c r="BE21" s="292"/>
      <c r="BF21" s="294"/>
      <c r="BG21" s="181"/>
      <c r="BH21" s="181"/>
      <c r="BI21" s="181"/>
      <c r="BJ21" s="181"/>
      <c r="BK21" s="181"/>
      <c r="BL21" s="181"/>
      <c r="BM21" s="181"/>
      <c r="BN21" s="181"/>
      <c r="BO21" s="181"/>
      <c r="BP21" s="181"/>
      <c r="BQ21" s="181"/>
      <c r="BR21" s="181"/>
      <c r="BS21" s="181"/>
      <c r="BT21" s="181"/>
      <c r="BU21" s="181"/>
      <c r="BV21" s="181"/>
      <c r="BW21" s="181"/>
      <c r="BX21" s="181"/>
      <c r="BY21" s="181"/>
      <c r="BZ21" s="181"/>
      <c r="CA21" s="181"/>
      <c r="CB21" s="181"/>
      <c r="CC21" s="181"/>
      <c r="CD21" s="181"/>
      <c r="CE21" s="181"/>
      <c r="CF21" s="181"/>
      <c r="CG21" s="182"/>
      <c r="CH21" s="181"/>
      <c r="CI21" s="181"/>
      <c r="CJ21" s="181"/>
      <c r="CK21" s="181"/>
      <c r="CL21" s="181"/>
      <c r="CM21" s="181"/>
      <c r="CN21" s="181"/>
      <c r="CO21" s="181"/>
      <c r="CP21" s="181"/>
      <c r="CQ21" s="181"/>
      <c r="CR21" s="181"/>
      <c r="CS21" s="181"/>
      <c r="CT21" s="181"/>
      <c r="CU21" s="181"/>
      <c r="CV21" s="181"/>
      <c r="CW21" s="181"/>
      <c r="CX21" s="181"/>
      <c r="CY21" s="181"/>
      <c r="CZ21" s="181"/>
      <c r="DA21" s="181"/>
      <c r="DB21" s="183"/>
    </row>
    <row r="22" spans="1:115" ht="14.45">
      <c r="A22" s="106"/>
      <c r="B22" s="106"/>
      <c r="D22" s="340" t="s">
        <v>330</v>
      </c>
      <c r="E22" s="340"/>
      <c r="F22" s="258">
        <f>SUM(F13:F21)-F15</f>
        <v>24.898812000000007</v>
      </c>
      <c r="G22" s="258">
        <f>SUM(G13:G21)-G15</f>
        <v>24.898812</v>
      </c>
      <c r="H22" s="258">
        <f t="shared" ref="G22:BB22" si="8">SUM(H13:H21)-H15</f>
        <v>24.898812</v>
      </c>
      <c r="I22" s="258">
        <f t="shared" si="8"/>
        <v>24.898811999999992</v>
      </c>
      <c r="J22" s="258">
        <f>SUM(J13:J21)-J15</f>
        <v>24.898812</v>
      </c>
      <c r="K22" s="258">
        <f t="shared" si="8"/>
        <v>24.898811999999996</v>
      </c>
      <c r="L22" s="258">
        <f t="shared" si="8"/>
        <v>24.898812</v>
      </c>
      <c r="M22" s="258">
        <f t="shared" si="8"/>
        <v>24.898812</v>
      </c>
      <c r="N22" s="258">
        <f t="shared" si="8"/>
        <v>24.898812000000003</v>
      </c>
      <c r="O22" s="258">
        <f t="shared" si="8"/>
        <v>24.898812</v>
      </c>
      <c r="P22" s="258">
        <f t="shared" si="8"/>
        <v>24.898812</v>
      </c>
      <c r="Q22" s="258">
        <f t="shared" si="8"/>
        <v>24.898811999999992</v>
      </c>
      <c r="R22" s="258">
        <f t="shared" si="8"/>
        <v>24.898812</v>
      </c>
      <c r="S22" s="258">
        <f t="shared" si="8"/>
        <v>24.898811999999996</v>
      </c>
      <c r="T22" s="258">
        <f t="shared" si="8"/>
        <v>24.898812000000007</v>
      </c>
      <c r="U22" s="258">
        <f t="shared" si="8"/>
        <v>24.898812</v>
      </c>
      <c r="V22" s="258">
        <f t="shared" si="8"/>
        <v>24.898812</v>
      </c>
      <c r="W22" s="258">
        <f t="shared" si="8"/>
        <v>24.898812</v>
      </c>
      <c r="X22" s="258">
        <f t="shared" si="8"/>
        <v>24.898812</v>
      </c>
      <c r="Y22" s="258">
        <f t="shared" si="8"/>
        <v>24.898812</v>
      </c>
      <c r="Z22" s="258">
        <f t="shared" si="8"/>
        <v>24.898812</v>
      </c>
      <c r="AA22" s="258">
        <f t="shared" si="8"/>
        <v>24.898812</v>
      </c>
      <c r="AB22" s="258">
        <f t="shared" si="8"/>
        <v>24.898812</v>
      </c>
      <c r="AC22" s="258">
        <f t="shared" si="8"/>
        <v>24.898812000000003</v>
      </c>
      <c r="AD22" s="258">
        <f t="shared" si="8"/>
        <v>24.898812</v>
      </c>
      <c r="AE22" s="258">
        <f t="shared" si="8"/>
        <v>24.898811999999996</v>
      </c>
      <c r="AF22" s="258">
        <f t="shared" si="8"/>
        <v>24.898812</v>
      </c>
      <c r="AG22" s="258">
        <f t="shared" si="8"/>
        <v>24.898812</v>
      </c>
      <c r="AH22" s="258">
        <f t="shared" si="8"/>
        <v>24.898812</v>
      </c>
      <c r="AI22" s="258">
        <f t="shared" si="8"/>
        <v>24.898812</v>
      </c>
      <c r="AJ22" s="258">
        <f t="shared" si="8"/>
        <v>24.898812000000003</v>
      </c>
      <c r="AK22" s="258">
        <f t="shared" si="8"/>
        <v>24.898812</v>
      </c>
      <c r="AL22" s="258">
        <f t="shared" si="8"/>
        <v>24.898812</v>
      </c>
      <c r="AM22" s="258">
        <f t="shared" si="8"/>
        <v>24.898812</v>
      </c>
      <c r="AN22" s="258">
        <f t="shared" si="8"/>
        <v>24.898812</v>
      </c>
      <c r="AO22" s="258">
        <f t="shared" si="8"/>
        <v>24.898811999999992</v>
      </c>
      <c r="AP22" s="258">
        <f t="shared" si="8"/>
        <v>24.898812</v>
      </c>
      <c r="AQ22" s="258">
        <f t="shared" si="8"/>
        <v>24.898812</v>
      </c>
      <c r="AR22" s="258">
        <f t="shared" si="8"/>
        <v>24.898812</v>
      </c>
      <c r="AS22" s="258">
        <f t="shared" si="8"/>
        <v>24.898812</v>
      </c>
      <c r="AT22" s="258">
        <f t="shared" si="8"/>
        <v>24.898812</v>
      </c>
      <c r="AU22" s="258">
        <f t="shared" si="8"/>
        <v>24.898812</v>
      </c>
      <c r="AV22" s="258">
        <f t="shared" si="8"/>
        <v>24.898812</v>
      </c>
      <c r="AW22" s="258">
        <f t="shared" si="8"/>
        <v>24.898811999999996</v>
      </c>
      <c r="AX22" s="258">
        <f t="shared" si="8"/>
        <v>24.898812</v>
      </c>
      <c r="AY22" s="258">
        <f t="shared" si="8"/>
        <v>24.898812</v>
      </c>
      <c r="AZ22" s="258">
        <f t="shared" si="8"/>
        <v>24.898812</v>
      </c>
      <c r="BA22" s="258">
        <f t="shared" si="8"/>
        <v>24.898812</v>
      </c>
      <c r="BB22" s="258">
        <f t="shared" si="8"/>
        <v>24.898812</v>
      </c>
      <c r="BC22" s="106"/>
    </row>
    <row r="23" spans="1:115" ht="14.45">
      <c r="A23" s="106"/>
      <c r="B23" s="106"/>
      <c r="D23" s="340"/>
      <c r="E23" s="340"/>
      <c r="F23" s="258"/>
      <c r="G23" s="258"/>
      <c r="H23" s="259"/>
      <c r="I23" s="259"/>
      <c r="J23" s="259"/>
      <c r="K23" s="259"/>
      <c r="L23" s="259"/>
      <c r="M23" s="259"/>
      <c r="N23" s="259"/>
      <c r="O23" s="259"/>
      <c r="P23" s="259"/>
      <c r="Q23" s="259"/>
      <c r="R23" s="259"/>
      <c r="S23" s="259"/>
      <c r="T23" s="259"/>
      <c r="U23" s="259"/>
      <c r="V23" s="259"/>
      <c r="W23" s="259"/>
      <c r="X23" s="259"/>
      <c r="Y23" s="259"/>
      <c r="Z23" s="259"/>
      <c r="AA23" s="259"/>
      <c r="AB23" s="259"/>
      <c r="AC23" s="259"/>
      <c r="AD23" s="259"/>
      <c r="AE23" s="259"/>
      <c r="AF23" s="259"/>
      <c r="AG23" s="259"/>
      <c r="AH23" s="259"/>
      <c r="AI23" s="259"/>
      <c r="AJ23" s="259"/>
      <c r="AK23" s="259"/>
      <c r="AL23" s="259"/>
      <c r="AM23" s="259"/>
      <c r="AN23" s="259"/>
      <c r="AO23" s="259"/>
      <c r="AP23" s="259"/>
      <c r="AQ23" s="259"/>
      <c r="AR23" s="259"/>
      <c r="AS23" s="259"/>
      <c r="AT23" s="259"/>
      <c r="AU23" s="259"/>
      <c r="AV23" s="259"/>
      <c r="AW23" s="259"/>
      <c r="AX23" s="259"/>
      <c r="AY23" s="259"/>
      <c r="AZ23" s="259"/>
      <c r="BA23" s="259"/>
      <c r="BB23" s="259"/>
      <c r="BC23" s="106"/>
    </row>
    <row r="24" spans="1:115" s="200" customFormat="1" ht="17.45">
      <c r="A24" s="196" t="s">
        <v>30</v>
      </c>
      <c r="B24" s="196"/>
      <c r="C24" s="196" t="s">
        <v>31</v>
      </c>
      <c r="D24" s="196" t="s">
        <v>32</v>
      </c>
      <c r="E24" s="197"/>
      <c r="F24" s="260">
        <v>2022</v>
      </c>
      <c r="G24" s="260">
        <v>2023</v>
      </c>
      <c r="H24" s="260">
        <v>2024</v>
      </c>
      <c r="I24" s="260">
        <v>2025</v>
      </c>
      <c r="J24" s="260">
        <v>2026</v>
      </c>
      <c r="K24" s="260">
        <v>2027</v>
      </c>
      <c r="L24" s="260">
        <v>2028</v>
      </c>
      <c r="M24" s="260">
        <v>2029</v>
      </c>
      <c r="N24" s="260">
        <v>2030</v>
      </c>
      <c r="O24" s="260">
        <v>2031</v>
      </c>
      <c r="P24" s="260">
        <v>2032</v>
      </c>
      <c r="Q24" s="260">
        <v>2033</v>
      </c>
      <c r="R24" s="260">
        <v>2034</v>
      </c>
      <c r="S24" s="260">
        <v>2035</v>
      </c>
      <c r="T24" s="260">
        <v>2036</v>
      </c>
      <c r="U24" s="260">
        <v>2037</v>
      </c>
      <c r="V24" s="260">
        <v>2038</v>
      </c>
      <c r="W24" s="260">
        <v>2039</v>
      </c>
      <c r="X24" s="260">
        <v>2040</v>
      </c>
      <c r="Y24" s="260">
        <v>2041</v>
      </c>
      <c r="Z24" s="260">
        <v>2042</v>
      </c>
      <c r="AA24" s="260">
        <v>2043</v>
      </c>
      <c r="AB24" s="260">
        <v>2044</v>
      </c>
      <c r="AC24" s="260">
        <v>2045</v>
      </c>
      <c r="AD24" s="260">
        <v>2046</v>
      </c>
      <c r="AE24" s="260">
        <v>2047</v>
      </c>
      <c r="AF24" s="260">
        <v>2048</v>
      </c>
      <c r="AG24" s="260">
        <v>2049</v>
      </c>
      <c r="AH24" s="260">
        <v>2050</v>
      </c>
      <c r="AI24" s="260">
        <v>2051</v>
      </c>
      <c r="AJ24" s="260">
        <v>2052</v>
      </c>
      <c r="AK24" s="260">
        <v>2053</v>
      </c>
      <c r="AL24" s="260">
        <v>2054</v>
      </c>
      <c r="AM24" s="260">
        <v>2055</v>
      </c>
      <c r="AN24" s="260">
        <v>2056</v>
      </c>
      <c r="AO24" s="260">
        <v>2057</v>
      </c>
      <c r="AP24" s="260">
        <v>2058</v>
      </c>
      <c r="AQ24" s="260">
        <v>2059</v>
      </c>
      <c r="AR24" s="260">
        <v>2060</v>
      </c>
      <c r="AS24" s="260">
        <v>2061</v>
      </c>
      <c r="AT24" s="260">
        <v>2062</v>
      </c>
      <c r="AU24" s="260">
        <v>2063</v>
      </c>
      <c r="AV24" s="260">
        <v>2064</v>
      </c>
      <c r="AW24" s="260">
        <v>2065</v>
      </c>
      <c r="AX24" s="260">
        <v>2066</v>
      </c>
      <c r="AY24" s="260">
        <v>2067</v>
      </c>
      <c r="AZ24" s="260">
        <v>2068</v>
      </c>
      <c r="BA24" s="260">
        <v>2069</v>
      </c>
      <c r="BB24" s="260">
        <v>2070</v>
      </c>
      <c r="BC24" s="196"/>
      <c r="BD24" s="198"/>
      <c r="BE24" s="198"/>
      <c r="BF24" s="199">
        <v>2022</v>
      </c>
      <c r="BG24" s="199">
        <v>2023</v>
      </c>
      <c r="BH24" s="199">
        <v>2024</v>
      </c>
      <c r="BI24" s="199">
        <v>2025</v>
      </c>
      <c r="BJ24" s="199">
        <v>2026</v>
      </c>
      <c r="BK24" s="199">
        <v>2027</v>
      </c>
      <c r="BL24" s="199">
        <v>2028</v>
      </c>
      <c r="BM24" s="199">
        <v>2029</v>
      </c>
      <c r="BN24" s="199">
        <v>2030</v>
      </c>
      <c r="BO24" s="199">
        <v>2031</v>
      </c>
      <c r="BP24" s="199">
        <v>2032</v>
      </c>
      <c r="BQ24" s="199">
        <v>2033</v>
      </c>
      <c r="BR24" s="199">
        <v>2034</v>
      </c>
      <c r="BS24" s="199">
        <v>2035</v>
      </c>
      <c r="BT24" s="199">
        <v>2036</v>
      </c>
      <c r="BU24" s="199">
        <v>2037</v>
      </c>
      <c r="BV24" s="199">
        <v>2038</v>
      </c>
      <c r="BW24" s="199">
        <v>2039</v>
      </c>
      <c r="BX24" s="199">
        <v>2040</v>
      </c>
      <c r="BY24" s="199">
        <v>2041</v>
      </c>
      <c r="BZ24" s="199">
        <v>2042</v>
      </c>
      <c r="CA24" s="199">
        <v>2043</v>
      </c>
      <c r="CB24" s="199">
        <v>2044</v>
      </c>
      <c r="CC24" s="199">
        <v>2045</v>
      </c>
      <c r="CD24" s="199">
        <v>2046</v>
      </c>
      <c r="CE24" s="199">
        <v>2047</v>
      </c>
      <c r="CF24" s="199">
        <v>2048</v>
      </c>
      <c r="CG24" s="199">
        <v>2049</v>
      </c>
      <c r="CH24" s="199">
        <v>2050</v>
      </c>
      <c r="CI24" s="199">
        <v>2051</v>
      </c>
      <c r="CJ24" s="199">
        <v>2052</v>
      </c>
      <c r="CK24" s="199">
        <v>2053</v>
      </c>
      <c r="CL24" s="199">
        <v>2054</v>
      </c>
      <c r="CM24" s="199">
        <v>2055</v>
      </c>
      <c r="CN24" s="199">
        <v>2056</v>
      </c>
      <c r="CO24" s="199">
        <v>2057</v>
      </c>
      <c r="CP24" s="199">
        <v>2058</v>
      </c>
      <c r="CQ24" s="199">
        <v>2059</v>
      </c>
      <c r="CR24" s="199">
        <v>2060</v>
      </c>
      <c r="CS24" s="199">
        <v>2061</v>
      </c>
      <c r="CT24" s="199">
        <v>2062</v>
      </c>
      <c r="CU24" s="199">
        <v>2063</v>
      </c>
      <c r="CV24" s="199">
        <v>2064</v>
      </c>
      <c r="CW24" s="199">
        <v>2065</v>
      </c>
      <c r="CX24" s="199">
        <v>2066</v>
      </c>
      <c r="CY24" s="199">
        <v>2067</v>
      </c>
      <c r="CZ24" s="199">
        <v>2068</v>
      </c>
      <c r="DA24" s="199">
        <v>2069</v>
      </c>
      <c r="DB24" s="199">
        <v>2070</v>
      </c>
      <c r="DC24" s="198"/>
      <c r="DD24" s="198"/>
    </row>
    <row r="25" spans="1:115" ht="14.45">
      <c r="A25" s="106" t="s">
        <v>66</v>
      </c>
      <c r="B25" s="106"/>
      <c r="C25" s="124" t="s">
        <v>67</v>
      </c>
      <c r="D25" s="106"/>
      <c r="E25" s="106"/>
      <c r="F25" s="259"/>
      <c r="G25" s="259"/>
      <c r="H25" s="259"/>
      <c r="I25" s="259"/>
      <c r="J25" s="259"/>
      <c r="K25" s="259"/>
      <c r="L25" s="259"/>
      <c r="M25" s="259"/>
      <c r="N25" s="259"/>
      <c r="O25" s="259"/>
      <c r="P25" s="259"/>
      <c r="Q25" s="259"/>
      <c r="R25" s="259"/>
      <c r="S25" s="261"/>
      <c r="T25" s="261"/>
      <c r="U25" s="261"/>
      <c r="V25" s="261"/>
      <c r="W25" s="261"/>
      <c r="X25" s="261"/>
      <c r="Y25" s="261"/>
      <c r="Z25" s="261"/>
      <c r="AA25" s="261"/>
      <c r="AB25" s="261"/>
      <c r="AC25" s="261"/>
      <c r="AD25" s="261"/>
      <c r="AE25" s="261"/>
      <c r="AF25" s="261"/>
      <c r="AG25" s="261"/>
      <c r="AH25" s="261"/>
      <c r="AI25" s="261"/>
      <c r="AJ25" s="261"/>
      <c r="AK25" s="261"/>
      <c r="AL25" s="261"/>
      <c r="AM25" s="261"/>
      <c r="AN25" s="261"/>
      <c r="AO25" s="261"/>
      <c r="AP25" s="261"/>
      <c r="AQ25" s="261"/>
      <c r="AR25" s="261"/>
      <c r="AS25" s="261"/>
      <c r="AT25" s="261"/>
      <c r="AU25" s="261"/>
      <c r="AV25" s="261"/>
      <c r="AW25" s="261"/>
      <c r="AX25" s="261"/>
      <c r="AY25" s="261"/>
      <c r="AZ25" s="261"/>
      <c r="BA25" s="261"/>
      <c r="BB25" s="261"/>
      <c r="BC25" s="106"/>
      <c r="BF25" s="136"/>
      <c r="BG25" s="108"/>
      <c r="BH25" s="108"/>
      <c r="BI25" s="108"/>
      <c r="BJ25" s="103"/>
      <c r="BK25" s="103"/>
      <c r="BL25" s="103"/>
      <c r="BM25" s="103"/>
      <c r="BN25" s="103"/>
      <c r="BO25" s="103"/>
      <c r="BP25" s="103"/>
      <c r="BQ25" s="103"/>
      <c r="BR25" s="103"/>
      <c r="BS25" s="103"/>
      <c r="BT25" s="103"/>
      <c r="BU25" s="103"/>
      <c r="BV25" s="103"/>
      <c r="BW25" s="103"/>
      <c r="BX25" s="103"/>
      <c r="BY25" s="103"/>
      <c r="BZ25" s="103"/>
      <c r="CA25" s="103"/>
      <c r="CB25" s="103"/>
      <c r="CC25" s="103"/>
      <c r="CD25" s="103"/>
      <c r="CE25" s="103"/>
      <c r="CF25" s="103"/>
      <c r="CG25" s="103"/>
      <c r="CH25" s="103"/>
      <c r="CI25" s="103"/>
      <c r="CJ25" s="103"/>
      <c r="CK25" s="103"/>
      <c r="CL25" s="103"/>
      <c r="CM25" s="103"/>
      <c r="CN25" s="103"/>
      <c r="CO25" s="103"/>
      <c r="CP25" s="103"/>
      <c r="CQ25" s="103"/>
      <c r="CR25" s="103"/>
      <c r="CS25" s="103"/>
      <c r="CT25" s="103"/>
      <c r="CU25" s="103"/>
      <c r="CV25" s="103"/>
      <c r="CW25" s="103"/>
      <c r="CX25" s="103"/>
      <c r="CY25" s="103"/>
      <c r="CZ25" s="103"/>
      <c r="DA25" s="103"/>
      <c r="DB25" s="103"/>
      <c r="DC25" s="103"/>
      <c r="DD25" s="103"/>
      <c r="DE25" s="103"/>
      <c r="DF25" s="103"/>
      <c r="DG25" s="103"/>
      <c r="DH25" s="103"/>
      <c r="DI25" s="99"/>
      <c r="DJ25" s="99"/>
      <c r="DK25" s="99"/>
    </row>
    <row r="26" spans="1:115" ht="14.45">
      <c r="A26" s="106"/>
      <c r="B26" s="106"/>
      <c r="C26" s="340" t="s">
        <v>158</v>
      </c>
      <c r="D26" s="340" t="s">
        <v>69</v>
      </c>
      <c r="E26" s="340"/>
      <c r="F26" s="257">
        <f>BF26</f>
        <v>1</v>
      </c>
      <c r="G26" s="257">
        <f>F26+$BF26</f>
        <v>2</v>
      </c>
      <c r="H26" s="257">
        <f t="shared" ref="H26:BB41" si="9">G26+$BF26</f>
        <v>3</v>
      </c>
      <c r="I26" s="257">
        <f t="shared" si="9"/>
        <v>4</v>
      </c>
      <c r="J26" s="257">
        <f t="shared" si="9"/>
        <v>5</v>
      </c>
      <c r="K26" s="257">
        <f t="shared" si="9"/>
        <v>6</v>
      </c>
      <c r="L26" s="257">
        <f t="shared" si="9"/>
        <v>7</v>
      </c>
      <c r="M26" s="257">
        <f t="shared" si="9"/>
        <v>8</v>
      </c>
      <c r="N26" s="257">
        <f t="shared" si="9"/>
        <v>9</v>
      </c>
      <c r="O26" s="257">
        <f t="shared" si="9"/>
        <v>10</v>
      </c>
      <c r="P26" s="257">
        <f t="shared" si="9"/>
        <v>11</v>
      </c>
      <c r="Q26" s="257">
        <f t="shared" si="9"/>
        <v>12</v>
      </c>
      <c r="R26" s="257">
        <f t="shared" si="9"/>
        <v>13</v>
      </c>
      <c r="S26" s="257">
        <f t="shared" si="9"/>
        <v>14</v>
      </c>
      <c r="T26" s="257">
        <f t="shared" si="9"/>
        <v>15</v>
      </c>
      <c r="U26" s="257">
        <f t="shared" si="9"/>
        <v>16</v>
      </c>
      <c r="V26" s="257">
        <f t="shared" si="9"/>
        <v>17</v>
      </c>
      <c r="W26" s="257">
        <f t="shared" si="9"/>
        <v>18</v>
      </c>
      <c r="X26" s="257">
        <f t="shared" si="9"/>
        <v>19</v>
      </c>
      <c r="Y26" s="257">
        <f t="shared" si="9"/>
        <v>20</v>
      </c>
      <c r="Z26" s="257">
        <f t="shared" si="9"/>
        <v>21</v>
      </c>
      <c r="AA26" s="257">
        <f t="shared" si="9"/>
        <v>22</v>
      </c>
      <c r="AB26" s="257">
        <f t="shared" si="9"/>
        <v>23</v>
      </c>
      <c r="AC26" s="257">
        <f t="shared" si="9"/>
        <v>24</v>
      </c>
      <c r="AD26" s="257">
        <f t="shared" si="9"/>
        <v>25</v>
      </c>
      <c r="AE26" s="257">
        <f t="shared" si="9"/>
        <v>26</v>
      </c>
      <c r="AF26" s="257">
        <f t="shared" si="9"/>
        <v>27</v>
      </c>
      <c r="AG26" s="257">
        <f t="shared" si="9"/>
        <v>28</v>
      </c>
      <c r="AH26" s="257">
        <f>AG26+$BF26/4</f>
        <v>28.25</v>
      </c>
      <c r="AI26" s="257">
        <f t="shared" ref="AI26:BB26" si="10">AH26+$BF26/4</f>
        <v>28.5</v>
      </c>
      <c r="AJ26" s="257">
        <f t="shared" si="10"/>
        <v>28.75</v>
      </c>
      <c r="AK26" s="257">
        <f t="shared" si="10"/>
        <v>29</v>
      </c>
      <c r="AL26" s="257">
        <f t="shared" si="10"/>
        <v>29.25</v>
      </c>
      <c r="AM26" s="257">
        <f t="shared" si="10"/>
        <v>29.5</v>
      </c>
      <c r="AN26" s="257">
        <f t="shared" si="10"/>
        <v>29.75</v>
      </c>
      <c r="AO26" s="257">
        <f t="shared" si="10"/>
        <v>30</v>
      </c>
      <c r="AP26" s="257">
        <f t="shared" si="10"/>
        <v>30.25</v>
      </c>
      <c r="AQ26" s="257">
        <f t="shared" si="10"/>
        <v>30.5</v>
      </c>
      <c r="AR26" s="257">
        <f t="shared" si="10"/>
        <v>30.75</v>
      </c>
      <c r="AS26" s="257">
        <f t="shared" si="10"/>
        <v>31</v>
      </c>
      <c r="AT26" s="257">
        <f t="shared" si="10"/>
        <v>31.25</v>
      </c>
      <c r="AU26" s="257">
        <f t="shared" si="10"/>
        <v>31.5</v>
      </c>
      <c r="AV26" s="257">
        <f t="shared" si="10"/>
        <v>31.75</v>
      </c>
      <c r="AW26" s="257">
        <f t="shared" si="10"/>
        <v>32</v>
      </c>
      <c r="AX26" s="257">
        <f t="shared" si="10"/>
        <v>32.25</v>
      </c>
      <c r="AY26" s="257">
        <f t="shared" si="10"/>
        <v>32.5</v>
      </c>
      <c r="AZ26" s="257">
        <f t="shared" si="10"/>
        <v>32.75</v>
      </c>
      <c r="BA26" s="257">
        <f t="shared" si="10"/>
        <v>33</v>
      </c>
      <c r="BB26" s="257">
        <f t="shared" si="10"/>
        <v>33.25</v>
      </c>
      <c r="BC26" s="342"/>
      <c r="BE26" s="371" t="s">
        <v>70</v>
      </c>
      <c r="BF26" s="343">
        <v>1</v>
      </c>
      <c r="BG26" s="343" t="s">
        <v>71</v>
      </c>
    </row>
    <row r="27" spans="1:115" ht="14.45">
      <c r="A27" s="106"/>
      <c r="B27" s="106"/>
      <c r="C27" s="340" t="s">
        <v>160</v>
      </c>
      <c r="D27" s="340" t="s">
        <v>69</v>
      </c>
      <c r="E27" s="340"/>
      <c r="F27" s="257">
        <f>BF27</f>
        <v>1</v>
      </c>
      <c r="G27" s="257">
        <f t="shared" ref="G27:V48" si="11">F27+$BF27</f>
        <v>2</v>
      </c>
      <c r="H27" s="257">
        <f t="shared" si="11"/>
        <v>3</v>
      </c>
      <c r="I27" s="257">
        <f t="shared" si="11"/>
        <v>4</v>
      </c>
      <c r="J27" s="257">
        <f t="shared" si="11"/>
        <v>5</v>
      </c>
      <c r="K27" s="257">
        <f t="shared" si="11"/>
        <v>6</v>
      </c>
      <c r="L27" s="257">
        <f t="shared" si="11"/>
        <v>7</v>
      </c>
      <c r="M27" s="257">
        <f t="shared" si="11"/>
        <v>8</v>
      </c>
      <c r="N27" s="257">
        <f t="shared" si="11"/>
        <v>9</v>
      </c>
      <c r="O27" s="257">
        <f t="shared" si="11"/>
        <v>10</v>
      </c>
      <c r="P27" s="257">
        <f t="shared" si="11"/>
        <v>11</v>
      </c>
      <c r="Q27" s="257">
        <f t="shared" si="11"/>
        <v>12</v>
      </c>
      <c r="R27" s="257">
        <f t="shared" si="11"/>
        <v>13</v>
      </c>
      <c r="S27" s="257">
        <f t="shared" si="11"/>
        <v>14</v>
      </c>
      <c r="T27" s="257">
        <f t="shared" si="11"/>
        <v>15</v>
      </c>
      <c r="U27" s="257">
        <f t="shared" si="11"/>
        <v>16</v>
      </c>
      <c r="V27" s="257">
        <f t="shared" si="11"/>
        <v>17</v>
      </c>
      <c r="W27" s="257">
        <f t="shared" si="9"/>
        <v>18</v>
      </c>
      <c r="X27" s="257">
        <f t="shared" si="9"/>
        <v>19</v>
      </c>
      <c r="Y27" s="257">
        <f t="shared" si="9"/>
        <v>20</v>
      </c>
      <c r="Z27" s="257">
        <f t="shared" si="9"/>
        <v>21</v>
      </c>
      <c r="AA27" s="257">
        <f t="shared" si="9"/>
        <v>22</v>
      </c>
      <c r="AB27" s="257">
        <f t="shared" si="9"/>
        <v>23</v>
      </c>
      <c r="AC27" s="257">
        <f t="shared" si="9"/>
        <v>24</v>
      </c>
      <c r="AD27" s="257">
        <f t="shared" si="9"/>
        <v>25</v>
      </c>
      <c r="AE27" s="257">
        <f t="shared" si="9"/>
        <v>26</v>
      </c>
      <c r="AF27" s="257">
        <f t="shared" si="9"/>
        <v>27</v>
      </c>
      <c r="AG27" s="257">
        <f t="shared" si="9"/>
        <v>28</v>
      </c>
      <c r="AH27" s="257">
        <f>AG27+$BF27/4</f>
        <v>28.25</v>
      </c>
      <c r="AI27" s="257">
        <f t="shared" ref="AI27:BB27" si="12">AH27+$BF27/4</f>
        <v>28.5</v>
      </c>
      <c r="AJ27" s="257">
        <f t="shared" si="12"/>
        <v>28.75</v>
      </c>
      <c r="AK27" s="257">
        <f t="shared" si="12"/>
        <v>29</v>
      </c>
      <c r="AL27" s="257">
        <f t="shared" si="12"/>
        <v>29.25</v>
      </c>
      <c r="AM27" s="257">
        <f t="shared" si="12"/>
        <v>29.5</v>
      </c>
      <c r="AN27" s="257">
        <f t="shared" si="12"/>
        <v>29.75</v>
      </c>
      <c r="AO27" s="257">
        <f t="shared" si="12"/>
        <v>30</v>
      </c>
      <c r="AP27" s="257">
        <f t="shared" si="12"/>
        <v>30.25</v>
      </c>
      <c r="AQ27" s="257">
        <f t="shared" si="12"/>
        <v>30.5</v>
      </c>
      <c r="AR27" s="257">
        <f t="shared" si="12"/>
        <v>30.75</v>
      </c>
      <c r="AS27" s="257">
        <f t="shared" si="12"/>
        <v>31</v>
      </c>
      <c r="AT27" s="257">
        <f t="shared" si="12"/>
        <v>31.25</v>
      </c>
      <c r="AU27" s="257">
        <f t="shared" si="12"/>
        <v>31.5</v>
      </c>
      <c r="AV27" s="257">
        <f t="shared" si="12"/>
        <v>31.75</v>
      </c>
      <c r="AW27" s="257">
        <f t="shared" si="12"/>
        <v>32</v>
      </c>
      <c r="AX27" s="257">
        <f t="shared" si="12"/>
        <v>32.25</v>
      </c>
      <c r="AY27" s="257">
        <f t="shared" si="12"/>
        <v>32.5</v>
      </c>
      <c r="AZ27" s="257">
        <f t="shared" si="12"/>
        <v>32.75</v>
      </c>
      <c r="BA27" s="257">
        <f t="shared" si="12"/>
        <v>33</v>
      </c>
      <c r="BB27" s="257">
        <f t="shared" si="12"/>
        <v>33.25</v>
      </c>
      <c r="BC27" s="342"/>
      <c r="BE27" s="372"/>
      <c r="BF27" s="343">
        <v>1</v>
      </c>
      <c r="BG27" s="343" t="s">
        <v>71</v>
      </c>
    </row>
    <row r="28" spans="1:115" ht="14.45">
      <c r="A28" s="106" t="s">
        <v>66</v>
      </c>
      <c r="B28" s="106"/>
      <c r="C28" s="124" t="s">
        <v>73</v>
      </c>
      <c r="D28" s="340"/>
      <c r="E28" s="340"/>
      <c r="F28" s="262"/>
      <c r="G28" s="262"/>
      <c r="H28" s="262"/>
      <c r="I28" s="262"/>
      <c r="J28" s="262"/>
      <c r="K28" s="262"/>
      <c r="L28" s="262"/>
      <c r="M28" s="262"/>
      <c r="N28" s="262"/>
      <c r="O28" s="262"/>
      <c r="P28" s="262"/>
      <c r="Q28" s="262"/>
      <c r="R28" s="262"/>
      <c r="S28" s="262"/>
      <c r="T28" s="262"/>
      <c r="U28" s="262"/>
      <c r="V28" s="262"/>
      <c r="W28" s="262"/>
      <c r="X28" s="262"/>
      <c r="Y28" s="262"/>
      <c r="Z28" s="262"/>
      <c r="AA28" s="262"/>
      <c r="AB28" s="262"/>
      <c r="AC28" s="262"/>
      <c r="AD28" s="262"/>
      <c r="AE28" s="262"/>
      <c r="AF28" s="262"/>
      <c r="AG28" s="262"/>
      <c r="AH28" s="262"/>
      <c r="AI28" s="262"/>
      <c r="AJ28" s="262"/>
      <c r="AK28" s="262"/>
      <c r="AL28" s="262"/>
      <c r="AM28" s="262"/>
      <c r="AN28" s="262"/>
      <c r="AO28" s="262"/>
      <c r="AP28" s="262"/>
      <c r="AQ28" s="262"/>
      <c r="AR28" s="262"/>
      <c r="AS28" s="262"/>
      <c r="AT28" s="262"/>
      <c r="AU28" s="262"/>
      <c r="AV28" s="262"/>
      <c r="AW28" s="262"/>
      <c r="AX28" s="262"/>
      <c r="AY28" s="262"/>
      <c r="AZ28" s="262"/>
      <c r="BA28" s="262"/>
      <c r="BB28" s="262"/>
      <c r="BC28" s="112"/>
      <c r="BE28" s="372"/>
      <c r="BF28" s="358"/>
      <c r="BG28" s="359"/>
      <c r="DE28" s="99"/>
      <c r="DF28" s="99"/>
      <c r="DG28" s="99"/>
      <c r="DH28" s="99"/>
      <c r="DI28" s="99"/>
      <c r="DJ28" s="99"/>
      <c r="DK28" s="99"/>
    </row>
    <row r="29" spans="1:115" ht="14.45">
      <c r="C29" s="99" t="s">
        <v>161</v>
      </c>
      <c r="D29" s="340" t="s">
        <v>69</v>
      </c>
      <c r="F29" s="257">
        <f t="shared" ref="F29:F48" si="13">BF29</f>
        <v>1.5</v>
      </c>
      <c r="G29" s="257">
        <f t="shared" si="11"/>
        <v>3</v>
      </c>
      <c r="H29" s="257">
        <f t="shared" si="9"/>
        <v>4.5</v>
      </c>
      <c r="I29" s="257">
        <f t="shared" si="9"/>
        <v>6</v>
      </c>
      <c r="J29" s="257">
        <f t="shared" si="9"/>
        <v>7.5</v>
      </c>
      <c r="K29" s="257">
        <f t="shared" si="9"/>
        <v>9</v>
      </c>
      <c r="L29" s="257">
        <f t="shared" si="9"/>
        <v>10.5</v>
      </c>
      <c r="M29" s="257">
        <f t="shared" si="9"/>
        <v>12</v>
      </c>
      <c r="N29" s="257">
        <f t="shared" si="9"/>
        <v>13.5</v>
      </c>
      <c r="O29" s="257">
        <f t="shared" si="9"/>
        <v>15</v>
      </c>
      <c r="P29" s="257">
        <f t="shared" si="9"/>
        <v>16.5</v>
      </c>
      <c r="Q29" s="257">
        <f t="shared" si="9"/>
        <v>18</v>
      </c>
      <c r="R29" s="257">
        <f t="shared" si="9"/>
        <v>19.5</v>
      </c>
      <c r="S29" s="257">
        <f t="shared" si="9"/>
        <v>21</v>
      </c>
      <c r="T29" s="257">
        <f t="shared" si="9"/>
        <v>22.5</v>
      </c>
      <c r="U29" s="257">
        <f t="shared" si="9"/>
        <v>24</v>
      </c>
      <c r="V29" s="257">
        <f t="shared" si="9"/>
        <v>25.5</v>
      </c>
      <c r="W29" s="257">
        <f t="shared" si="9"/>
        <v>27</v>
      </c>
      <c r="X29" s="257">
        <f t="shared" si="9"/>
        <v>28.5</v>
      </c>
      <c r="Y29" s="257">
        <f t="shared" si="9"/>
        <v>30</v>
      </c>
      <c r="Z29" s="257">
        <f t="shared" si="9"/>
        <v>31.5</v>
      </c>
      <c r="AA29" s="257">
        <f t="shared" si="9"/>
        <v>33</v>
      </c>
      <c r="AB29" s="257">
        <f t="shared" si="9"/>
        <v>34.5</v>
      </c>
      <c r="AC29" s="257">
        <f t="shared" si="9"/>
        <v>36</v>
      </c>
      <c r="AD29" s="257">
        <f t="shared" si="9"/>
        <v>37.5</v>
      </c>
      <c r="AE29" s="257">
        <f t="shared" si="9"/>
        <v>39</v>
      </c>
      <c r="AF29" s="257">
        <f t="shared" si="9"/>
        <v>40.5</v>
      </c>
      <c r="AG29" s="257">
        <f t="shared" si="9"/>
        <v>42</v>
      </c>
      <c r="AH29" s="257">
        <f>AG29+$BF29/4</f>
        <v>42.375</v>
      </c>
      <c r="AI29" s="257">
        <f t="shared" ref="AI29:BB29" si="14">AH29+$BF29/4</f>
        <v>42.75</v>
      </c>
      <c r="AJ29" s="257">
        <f t="shared" si="14"/>
        <v>43.125</v>
      </c>
      <c r="AK29" s="257">
        <f t="shared" si="14"/>
        <v>43.5</v>
      </c>
      <c r="AL29" s="257">
        <f t="shared" si="14"/>
        <v>43.875</v>
      </c>
      <c r="AM29" s="257">
        <f t="shared" si="14"/>
        <v>44.25</v>
      </c>
      <c r="AN29" s="257">
        <f t="shared" si="14"/>
        <v>44.625</v>
      </c>
      <c r="AO29" s="257">
        <f t="shared" si="14"/>
        <v>45</v>
      </c>
      <c r="AP29" s="257">
        <f t="shared" si="14"/>
        <v>45.375</v>
      </c>
      <c r="AQ29" s="257">
        <f t="shared" si="14"/>
        <v>45.75</v>
      </c>
      <c r="AR29" s="257">
        <f t="shared" si="14"/>
        <v>46.125</v>
      </c>
      <c r="AS29" s="257">
        <f t="shared" si="14"/>
        <v>46.5</v>
      </c>
      <c r="AT29" s="257">
        <f t="shared" si="14"/>
        <v>46.875</v>
      </c>
      <c r="AU29" s="257">
        <f t="shared" si="14"/>
        <v>47.25</v>
      </c>
      <c r="AV29" s="257">
        <f t="shared" si="14"/>
        <v>47.625</v>
      </c>
      <c r="AW29" s="257">
        <f t="shared" si="14"/>
        <v>48</v>
      </c>
      <c r="AX29" s="257">
        <f t="shared" si="14"/>
        <v>48.375</v>
      </c>
      <c r="AY29" s="257">
        <f t="shared" si="14"/>
        <v>48.75</v>
      </c>
      <c r="AZ29" s="257">
        <f t="shared" si="14"/>
        <v>49.125</v>
      </c>
      <c r="BA29" s="257">
        <f t="shared" si="14"/>
        <v>49.5</v>
      </c>
      <c r="BB29" s="257">
        <f t="shared" si="14"/>
        <v>49.875</v>
      </c>
      <c r="BC29" s="342"/>
      <c r="BE29" s="372"/>
      <c r="BF29" s="343">
        <v>1.5</v>
      </c>
      <c r="BG29" s="343" t="s">
        <v>75</v>
      </c>
    </row>
    <row r="30" spans="1:115" ht="14.45">
      <c r="C30" s="99" t="s">
        <v>180</v>
      </c>
      <c r="D30" s="340" t="s">
        <v>69</v>
      </c>
      <c r="F30" s="257">
        <f t="shared" ref="F30" si="15">BF30</f>
        <v>2</v>
      </c>
      <c r="G30" s="257">
        <f t="shared" ref="G30" si="16">F30+$BF30</f>
        <v>4</v>
      </c>
      <c r="H30" s="257">
        <f t="shared" ref="H30" si="17">G30+$BF30</f>
        <v>6</v>
      </c>
      <c r="I30" s="257">
        <f t="shared" ref="I30" si="18">H30+$BF30</f>
        <v>8</v>
      </c>
      <c r="J30" s="257">
        <f t="shared" ref="J30" si="19">I30+$BF30</f>
        <v>10</v>
      </c>
      <c r="K30" s="257">
        <f t="shared" ref="K30" si="20">J30+$BF30</f>
        <v>12</v>
      </c>
      <c r="L30" s="257">
        <f t="shared" ref="L30" si="21">K30+$BF30</f>
        <v>14</v>
      </c>
      <c r="M30" s="257">
        <f t="shared" ref="M30" si="22">L30+$BF30</f>
        <v>16</v>
      </c>
      <c r="N30" s="257">
        <f t="shared" ref="N30" si="23">M30+$BF30</f>
        <v>18</v>
      </c>
      <c r="O30" s="257">
        <f t="shared" ref="O30" si="24">N30+$BF30</f>
        <v>20</v>
      </c>
      <c r="P30" s="257">
        <f t="shared" ref="P30" si="25">O30+$BF30</f>
        <v>22</v>
      </c>
      <c r="Q30" s="257">
        <f t="shared" ref="Q30" si="26">P30+$BF30</f>
        <v>24</v>
      </c>
      <c r="R30" s="257">
        <f t="shared" ref="R30" si="27">Q30+$BF30</f>
        <v>26</v>
      </c>
      <c r="S30" s="257">
        <f t="shared" ref="S30" si="28">R30+$BF30</f>
        <v>28</v>
      </c>
      <c r="T30" s="257">
        <f t="shared" ref="T30" si="29">S30+$BF30</f>
        <v>30</v>
      </c>
      <c r="U30" s="257">
        <f t="shared" ref="U30" si="30">T30+$BF30</f>
        <v>32</v>
      </c>
      <c r="V30" s="257">
        <f t="shared" ref="V30" si="31">U30+$BF30</f>
        <v>34</v>
      </c>
      <c r="W30" s="257">
        <f t="shared" ref="W30" si="32">V30+$BF30</f>
        <v>36</v>
      </c>
      <c r="X30" s="257">
        <f t="shared" ref="X30" si="33">W30+$BF30</f>
        <v>38</v>
      </c>
      <c r="Y30" s="257">
        <f t="shared" ref="Y30" si="34">X30+$BF30</f>
        <v>40</v>
      </c>
      <c r="Z30" s="257">
        <f t="shared" ref="Z30" si="35">Y30+$BF30</f>
        <v>42</v>
      </c>
      <c r="AA30" s="257">
        <f t="shared" ref="AA30" si="36">Z30+$BF30</f>
        <v>44</v>
      </c>
      <c r="AB30" s="257">
        <f t="shared" ref="AB30" si="37">AA30+$BF30</f>
        <v>46</v>
      </c>
      <c r="AC30" s="257">
        <f t="shared" ref="AC30" si="38">AB30+$BF30</f>
        <v>48</v>
      </c>
      <c r="AD30" s="257">
        <f t="shared" ref="AD30" si="39">AC30+$BF30</f>
        <v>50</v>
      </c>
      <c r="AE30" s="257">
        <f t="shared" ref="AE30" si="40">AD30+$BF30</f>
        <v>52</v>
      </c>
      <c r="AF30" s="257">
        <f t="shared" ref="AF30" si="41">AE30+$BF30</f>
        <v>54</v>
      </c>
      <c r="AG30" s="257">
        <f t="shared" ref="AG30" si="42">AF30+$BF30</f>
        <v>56</v>
      </c>
      <c r="AH30" s="257">
        <f t="shared" ref="AH30" si="43">AG30+$BF30</f>
        <v>58</v>
      </c>
      <c r="AI30" s="257">
        <f t="shared" ref="AI30" si="44">AH30+$BF30</f>
        <v>60</v>
      </c>
      <c r="AJ30" s="257">
        <f t="shared" ref="AJ30" si="45">AI30+$BF30</f>
        <v>62</v>
      </c>
      <c r="AK30" s="257">
        <f t="shared" ref="AK30" si="46">AJ30+$BF30</f>
        <v>64</v>
      </c>
      <c r="AL30" s="257">
        <f t="shared" ref="AL30" si="47">AK30+$BF30</f>
        <v>66</v>
      </c>
      <c r="AM30" s="257">
        <f t="shared" ref="AM30" si="48">AL30+$BF30</f>
        <v>68</v>
      </c>
      <c r="AN30" s="257">
        <f t="shared" ref="AN30" si="49">AM30+$BF30</f>
        <v>70</v>
      </c>
      <c r="AO30" s="257">
        <f t="shared" ref="AO30" si="50">AN30+$BF30</f>
        <v>72</v>
      </c>
      <c r="AP30" s="257">
        <f t="shared" ref="AP30" si="51">AO30+$BF30</f>
        <v>74</v>
      </c>
      <c r="AQ30" s="257">
        <f t="shared" ref="AQ30" si="52">AP30+$BF30</f>
        <v>76</v>
      </c>
      <c r="AR30" s="257">
        <f t="shared" ref="AR30" si="53">AQ30+$BF30</f>
        <v>78</v>
      </c>
      <c r="AS30" s="257">
        <f t="shared" ref="AS30" si="54">AR30+$BF30</f>
        <v>80</v>
      </c>
      <c r="AT30" s="257">
        <f t="shared" ref="AT30" si="55">AS30+$BF30</f>
        <v>82</v>
      </c>
      <c r="AU30" s="257">
        <f t="shared" ref="AU30" si="56">AT30+$BF30</f>
        <v>84</v>
      </c>
      <c r="AV30" s="257">
        <f t="shared" ref="AV30" si="57">AU30+$BF30</f>
        <v>86</v>
      </c>
      <c r="AW30" s="257">
        <f t="shared" ref="AW30" si="58">AV30+$BF30</f>
        <v>88</v>
      </c>
      <c r="AX30" s="257">
        <f t="shared" ref="AX30" si="59">AW30+$BF30</f>
        <v>90</v>
      </c>
      <c r="AY30" s="257">
        <f t="shared" ref="AY30" si="60">AX30+$BF30</f>
        <v>92</v>
      </c>
      <c r="AZ30" s="257">
        <f t="shared" ref="AZ30" si="61">AY30+$BF30</f>
        <v>94</v>
      </c>
      <c r="BA30" s="257">
        <f t="shared" ref="BA30" si="62">AZ30+$BF30</f>
        <v>96</v>
      </c>
      <c r="BB30" s="257">
        <f t="shared" ref="BB30" si="63">BA30+$BF30</f>
        <v>98</v>
      </c>
      <c r="BC30" s="342"/>
      <c r="BE30" s="372"/>
      <c r="BF30" s="343">
        <v>2</v>
      </c>
      <c r="BG30" s="343" t="s">
        <v>75</v>
      </c>
    </row>
    <row r="31" spans="1:115" ht="14.45">
      <c r="A31" s="106" t="s">
        <v>66</v>
      </c>
      <c r="B31" s="106"/>
      <c r="C31" s="124" t="s">
        <v>77</v>
      </c>
      <c r="D31" s="340"/>
      <c r="E31" s="340"/>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2"/>
      <c r="AS31" s="262"/>
      <c r="AT31" s="262"/>
      <c r="AU31" s="262"/>
      <c r="AV31" s="262"/>
      <c r="AW31" s="262"/>
      <c r="AX31" s="262"/>
      <c r="AY31" s="262"/>
      <c r="AZ31" s="262"/>
      <c r="BA31" s="262"/>
      <c r="BB31" s="262"/>
      <c r="BC31" s="112"/>
      <c r="BE31" s="372"/>
      <c r="BF31" s="358"/>
      <c r="BG31" s="359"/>
      <c r="DE31" s="99"/>
      <c r="DF31" s="99"/>
      <c r="DG31" s="99"/>
      <c r="DH31" s="99"/>
      <c r="DI31" s="99"/>
      <c r="DJ31" s="99"/>
      <c r="DK31" s="99"/>
    </row>
    <row r="32" spans="1:115" ht="14.45" customHeight="1">
      <c r="B32" s="352" t="s">
        <v>78</v>
      </c>
      <c r="C32" s="99" t="s">
        <v>331</v>
      </c>
      <c r="D32" s="353" t="s">
        <v>69</v>
      </c>
      <c r="E32" s="340"/>
      <c r="F32" s="257">
        <f t="shared" si="13"/>
        <v>3.5000000000000003E-2</v>
      </c>
      <c r="G32" s="257">
        <f t="shared" ref="G32:V38" si="64">F32+$BF32</f>
        <v>7.0000000000000007E-2</v>
      </c>
      <c r="H32" s="257">
        <f t="shared" si="64"/>
        <v>0.10500000000000001</v>
      </c>
      <c r="I32" s="257">
        <f t="shared" si="64"/>
        <v>0.14000000000000001</v>
      </c>
      <c r="J32" s="257">
        <f t="shared" si="64"/>
        <v>0.17500000000000002</v>
      </c>
      <c r="K32" s="257">
        <f t="shared" si="64"/>
        <v>0.21000000000000002</v>
      </c>
      <c r="L32" s="257">
        <f t="shared" si="64"/>
        <v>0.24500000000000002</v>
      </c>
      <c r="M32" s="257">
        <f t="shared" si="64"/>
        <v>0.28000000000000003</v>
      </c>
      <c r="N32" s="257">
        <f t="shared" si="64"/>
        <v>0.31500000000000006</v>
      </c>
      <c r="O32" s="257">
        <f t="shared" si="64"/>
        <v>0.35000000000000009</v>
      </c>
      <c r="P32" s="257">
        <f t="shared" si="64"/>
        <v>0.38500000000000012</v>
      </c>
      <c r="Q32" s="257">
        <f t="shared" si="64"/>
        <v>0.42000000000000015</v>
      </c>
      <c r="R32" s="257">
        <f t="shared" si="64"/>
        <v>0.45500000000000018</v>
      </c>
      <c r="S32" s="257">
        <f t="shared" si="64"/>
        <v>0.49000000000000021</v>
      </c>
      <c r="T32" s="257">
        <f t="shared" si="64"/>
        <v>0.52500000000000024</v>
      </c>
      <c r="U32" s="257">
        <f t="shared" si="64"/>
        <v>0.56000000000000028</v>
      </c>
      <c r="V32" s="257">
        <f t="shared" si="64"/>
        <v>0.59500000000000031</v>
      </c>
      <c r="W32" s="257">
        <f t="shared" ref="W32:AL38" si="65">V32+$BF32</f>
        <v>0.63000000000000034</v>
      </c>
      <c r="X32" s="257">
        <f t="shared" si="65"/>
        <v>0.66500000000000037</v>
      </c>
      <c r="Y32" s="257">
        <f t="shared" si="65"/>
        <v>0.7000000000000004</v>
      </c>
      <c r="Z32" s="257">
        <f t="shared" si="65"/>
        <v>0.73500000000000043</v>
      </c>
      <c r="AA32" s="257">
        <f t="shared" si="65"/>
        <v>0.77000000000000046</v>
      </c>
      <c r="AB32" s="257">
        <f t="shared" si="65"/>
        <v>0.80500000000000049</v>
      </c>
      <c r="AC32" s="257">
        <f t="shared" si="65"/>
        <v>0.84000000000000052</v>
      </c>
      <c r="AD32" s="257">
        <f t="shared" si="65"/>
        <v>0.87500000000000056</v>
      </c>
      <c r="AE32" s="257">
        <f t="shared" si="65"/>
        <v>0.91000000000000059</v>
      </c>
      <c r="AF32" s="257">
        <f t="shared" si="65"/>
        <v>0.94500000000000062</v>
      </c>
      <c r="AG32" s="257">
        <f t="shared" si="65"/>
        <v>0.98000000000000065</v>
      </c>
      <c r="AH32" s="257">
        <f t="shared" si="65"/>
        <v>1.0150000000000006</v>
      </c>
      <c r="AI32" s="257">
        <f t="shared" si="65"/>
        <v>1.0500000000000005</v>
      </c>
      <c r="AJ32" s="257">
        <f t="shared" si="65"/>
        <v>1.0850000000000004</v>
      </c>
      <c r="AK32" s="257">
        <f t="shared" si="65"/>
        <v>1.1200000000000003</v>
      </c>
      <c r="AL32" s="257">
        <f t="shared" si="65"/>
        <v>1.1550000000000002</v>
      </c>
      <c r="AM32" s="257">
        <f t="shared" ref="AM32:BB38" si="66">AL32+$BF32</f>
        <v>1.1900000000000002</v>
      </c>
      <c r="AN32" s="257">
        <f t="shared" si="66"/>
        <v>1.2250000000000001</v>
      </c>
      <c r="AO32" s="257">
        <f t="shared" si="66"/>
        <v>1.26</v>
      </c>
      <c r="AP32" s="257">
        <f t="shared" si="66"/>
        <v>1.2949999999999999</v>
      </c>
      <c r="AQ32" s="257">
        <f t="shared" si="66"/>
        <v>1.3299999999999998</v>
      </c>
      <c r="AR32" s="257">
        <f t="shared" si="66"/>
        <v>1.3649999999999998</v>
      </c>
      <c r="AS32" s="257">
        <f t="shared" si="66"/>
        <v>1.3999999999999997</v>
      </c>
      <c r="AT32" s="257">
        <f t="shared" si="66"/>
        <v>1.4349999999999996</v>
      </c>
      <c r="AU32" s="257">
        <f t="shared" si="66"/>
        <v>1.4699999999999995</v>
      </c>
      <c r="AV32" s="257">
        <f t="shared" si="66"/>
        <v>1.5049999999999994</v>
      </c>
      <c r="AW32" s="257">
        <f t="shared" si="66"/>
        <v>1.5399999999999994</v>
      </c>
      <c r="AX32" s="257">
        <f t="shared" si="66"/>
        <v>1.5749999999999993</v>
      </c>
      <c r="AY32" s="257">
        <f t="shared" si="66"/>
        <v>1.6099999999999992</v>
      </c>
      <c r="AZ32" s="257">
        <f t="shared" si="66"/>
        <v>1.6449999999999991</v>
      </c>
      <c r="BA32" s="257">
        <f t="shared" si="66"/>
        <v>1.679999999999999</v>
      </c>
      <c r="BB32" s="257">
        <f t="shared" si="66"/>
        <v>1.714999999999999</v>
      </c>
      <c r="BC32" s="342"/>
      <c r="BE32" s="372"/>
      <c r="BF32" s="343">
        <v>3.5000000000000003E-2</v>
      </c>
      <c r="BG32" s="343" t="s">
        <v>75</v>
      </c>
    </row>
    <row r="33" spans="1:115" ht="14.45">
      <c r="B33" s="352"/>
      <c r="C33" s="99" t="s">
        <v>332</v>
      </c>
      <c r="D33" s="353"/>
      <c r="E33" s="340"/>
      <c r="F33" s="257">
        <f t="shared" si="13"/>
        <v>1.22</v>
      </c>
      <c r="G33" s="257">
        <f t="shared" si="64"/>
        <v>2.44</v>
      </c>
      <c r="H33" s="257">
        <f t="shared" si="64"/>
        <v>3.66</v>
      </c>
      <c r="I33" s="257">
        <f t="shared" si="64"/>
        <v>4.88</v>
      </c>
      <c r="J33" s="257">
        <f t="shared" si="64"/>
        <v>6.1</v>
      </c>
      <c r="K33" s="257">
        <f t="shared" si="64"/>
        <v>7.3199999999999994</v>
      </c>
      <c r="L33" s="257">
        <f t="shared" si="64"/>
        <v>8.5399999999999991</v>
      </c>
      <c r="M33" s="257">
        <f t="shared" si="64"/>
        <v>9.76</v>
      </c>
      <c r="N33" s="257">
        <f t="shared" si="64"/>
        <v>10.98</v>
      </c>
      <c r="O33" s="257">
        <f t="shared" si="64"/>
        <v>12.200000000000001</v>
      </c>
      <c r="P33" s="257">
        <f t="shared" si="64"/>
        <v>13.420000000000002</v>
      </c>
      <c r="Q33" s="257">
        <f t="shared" si="64"/>
        <v>14.640000000000002</v>
      </c>
      <c r="R33" s="257">
        <f t="shared" si="64"/>
        <v>15.860000000000003</v>
      </c>
      <c r="S33" s="257">
        <f t="shared" si="64"/>
        <v>17.080000000000002</v>
      </c>
      <c r="T33" s="257">
        <f t="shared" si="64"/>
        <v>18.3</v>
      </c>
      <c r="U33" s="257">
        <f t="shared" si="64"/>
        <v>19.52</v>
      </c>
      <c r="V33" s="257">
        <f t="shared" si="64"/>
        <v>20.74</v>
      </c>
      <c r="W33" s="257">
        <f t="shared" si="65"/>
        <v>21.959999999999997</v>
      </c>
      <c r="X33" s="257">
        <f t="shared" si="65"/>
        <v>23.179999999999996</v>
      </c>
      <c r="Y33" s="257">
        <f t="shared" si="65"/>
        <v>24.399999999999995</v>
      </c>
      <c r="Z33" s="257">
        <f t="shared" si="65"/>
        <v>25.619999999999994</v>
      </c>
      <c r="AA33" s="257">
        <f t="shared" si="65"/>
        <v>26.839999999999993</v>
      </c>
      <c r="AB33" s="257">
        <f t="shared" si="65"/>
        <v>28.059999999999992</v>
      </c>
      <c r="AC33" s="257">
        <f t="shared" si="65"/>
        <v>29.27999999999999</v>
      </c>
      <c r="AD33" s="257">
        <f t="shared" si="65"/>
        <v>30.499999999999989</v>
      </c>
      <c r="AE33" s="257">
        <f t="shared" si="65"/>
        <v>31.719999999999988</v>
      </c>
      <c r="AF33" s="257">
        <f t="shared" si="65"/>
        <v>32.939999999999991</v>
      </c>
      <c r="AG33" s="257">
        <f t="shared" si="65"/>
        <v>34.159999999999989</v>
      </c>
      <c r="AH33" s="257">
        <f t="shared" si="65"/>
        <v>35.379999999999988</v>
      </c>
      <c r="AI33" s="257">
        <f t="shared" si="65"/>
        <v>36.599999999999987</v>
      </c>
      <c r="AJ33" s="257">
        <f t="shared" si="65"/>
        <v>37.819999999999986</v>
      </c>
      <c r="AK33" s="257">
        <f t="shared" si="65"/>
        <v>39.039999999999985</v>
      </c>
      <c r="AL33" s="257">
        <f t="shared" si="65"/>
        <v>40.259999999999984</v>
      </c>
      <c r="AM33" s="257">
        <f t="shared" si="66"/>
        <v>41.479999999999983</v>
      </c>
      <c r="AN33" s="257">
        <f t="shared" si="66"/>
        <v>42.699999999999982</v>
      </c>
      <c r="AO33" s="257">
        <f t="shared" si="66"/>
        <v>43.91999999999998</v>
      </c>
      <c r="AP33" s="257">
        <f t="shared" si="66"/>
        <v>45.139999999999979</v>
      </c>
      <c r="AQ33" s="257">
        <f t="shared" si="66"/>
        <v>46.359999999999978</v>
      </c>
      <c r="AR33" s="257">
        <f t="shared" si="66"/>
        <v>47.579999999999977</v>
      </c>
      <c r="AS33" s="257">
        <f t="shared" si="66"/>
        <v>48.799999999999976</v>
      </c>
      <c r="AT33" s="257">
        <f t="shared" si="66"/>
        <v>50.019999999999975</v>
      </c>
      <c r="AU33" s="257">
        <f t="shared" si="66"/>
        <v>51.239999999999974</v>
      </c>
      <c r="AV33" s="257">
        <f t="shared" si="66"/>
        <v>52.459999999999972</v>
      </c>
      <c r="AW33" s="257">
        <f t="shared" si="66"/>
        <v>53.679999999999971</v>
      </c>
      <c r="AX33" s="257">
        <f t="shared" si="66"/>
        <v>54.89999999999997</v>
      </c>
      <c r="AY33" s="257">
        <f t="shared" si="66"/>
        <v>56.119999999999969</v>
      </c>
      <c r="AZ33" s="257">
        <f t="shared" si="66"/>
        <v>57.339999999999968</v>
      </c>
      <c r="BA33" s="257">
        <f t="shared" si="66"/>
        <v>58.559999999999967</v>
      </c>
      <c r="BB33" s="257">
        <f t="shared" si="66"/>
        <v>59.779999999999966</v>
      </c>
      <c r="BC33" s="342"/>
      <c r="BE33" s="372"/>
      <c r="BF33" s="343">
        <v>1.22</v>
      </c>
      <c r="BG33" s="343" t="s">
        <v>75</v>
      </c>
    </row>
    <row r="34" spans="1:115" ht="14.45">
      <c r="B34" s="352"/>
      <c r="C34" s="99" t="s">
        <v>333</v>
      </c>
      <c r="D34" s="353"/>
      <c r="E34" s="340"/>
      <c r="F34" s="257">
        <f t="shared" si="13"/>
        <v>0.17660000000000001</v>
      </c>
      <c r="G34" s="257">
        <f t="shared" si="64"/>
        <v>0.35320000000000001</v>
      </c>
      <c r="H34" s="257">
        <f t="shared" si="64"/>
        <v>0.52980000000000005</v>
      </c>
      <c r="I34" s="257">
        <f t="shared" si="64"/>
        <v>0.70640000000000003</v>
      </c>
      <c r="J34" s="257">
        <f t="shared" si="64"/>
        <v>0.88300000000000001</v>
      </c>
      <c r="K34" s="257">
        <f t="shared" si="64"/>
        <v>1.0596000000000001</v>
      </c>
      <c r="L34" s="257">
        <f t="shared" si="64"/>
        <v>1.2362000000000002</v>
      </c>
      <c r="M34" s="257">
        <f t="shared" si="64"/>
        <v>1.4128000000000003</v>
      </c>
      <c r="N34" s="257">
        <f t="shared" si="64"/>
        <v>1.5894000000000004</v>
      </c>
      <c r="O34" s="257">
        <f t="shared" si="64"/>
        <v>1.7660000000000005</v>
      </c>
      <c r="P34" s="257">
        <f t="shared" si="64"/>
        <v>1.9426000000000005</v>
      </c>
      <c r="Q34" s="257">
        <f t="shared" si="64"/>
        <v>2.1192000000000006</v>
      </c>
      <c r="R34" s="257">
        <f t="shared" si="64"/>
        <v>2.2958000000000007</v>
      </c>
      <c r="S34" s="257">
        <f t="shared" si="64"/>
        <v>2.4724000000000008</v>
      </c>
      <c r="T34" s="257">
        <f t="shared" si="64"/>
        <v>2.6490000000000009</v>
      </c>
      <c r="U34" s="257">
        <f t="shared" si="64"/>
        <v>2.825600000000001</v>
      </c>
      <c r="V34" s="257">
        <f t="shared" si="64"/>
        <v>3.0022000000000011</v>
      </c>
      <c r="W34" s="257">
        <f t="shared" si="65"/>
        <v>3.1788000000000012</v>
      </c>
      <c r="X34" s="257">
        <f t="shared" si="65"/>
        <v>3.3554000000000013</v>
      </c>
      <c r="Y34" s="257">
        <f t="shared" si="65"/>
        <v>3.5320000000000014</v>
      </c>
      <c r="Z34" s="257">
        <f t="shared" si="65"/>
        <v>3.7086000000000015</v>
      </c>
      <c r="AA34" s="257">
        <f t="shared" si="65"/>
        <v>3.8852000000000015</v>
      </c>
      <c r="AB34" s="257">
        <f t="shared" si="65"/>
        <v>4.0618000000000016</v>
      </c>
      <c r="AC34" s="257">
        <f t="shared" si="65"/>
        <v>4.2384000000000013</v>
      </c>
      <c r="AD34" s="257">
        <f t="shared" si="65"/>
        <v>4.4150000000000009</v>
      </c>
      <c r="AE34" s="257">
        <f t="shared" si="65"/>
        <v>4.5916000000000006</v>
      </c>
      <c r="AF34" s="257">
        <f t="shared" si="65"/>
        <v>4.7682000000000002</v>
      </c>
      <c r="AG34" s="257">
        <f t="shared" si="65"/>
        <v>4.9447999999999999</v>
      </c>
      <c r="AH34" s="257">
        <f t="shared" si="65"/>
        <v>5.1213999999999995</v>
      </c>
      <c r="AI34" s="257">
        <f t="shared" si="65"/>
        <v>5.2979999999999992</v>
      </c>
      <c r="AJ34" s="257">
        <f t="shared" si="65"/>
        <v>5.4745999999999988</v>
      </c>
      <c r="AK34" s="257">
        <f t="shared" si="65"/>
        <v>5.6511999999999984</v>
      </c>
      <c r="AL34" s="257">
        <f t="shared" si="65"/>
        <v>5.8277999999999981</v>
      </c>
      <c r="AM34" s="257">
        <f t="shared" si="66"/>
        <v>6.0043999999999977</v>
      </c>
      <c r="AN34" s="257">
        <f t="shared" si="66"/>
        <v>6.1809999999999974</v>
      </c>
      <c r="AO34" s="257">
        <f t="shared" si="66"/>
        <v>6.357599999999997</v>
      </c>
      <c r="AP34" s="257">
        <f t="shared" si="66"/>
        <v>6.5341999999999967</v>
      </c>
      <c r="AQ34" s="257">
        <f t="shared" si="66"/>
        <v>6.7107999999999963</v>
      </c>
      <c r="AR34" s="257">
        <f t="shared" si="66"/>
        <v>6.887399999999996</v>
      </c>
      <c r="AS34" s="257">
        <f t="shared" si="66"/>
        <v>7.0639999999999956</v>
      </c>
      <c r="AT34" s="257">
        <f t="shared" si="66"/>
        <v>7.2405999999999953</v>
      </c>
      <c r="AU34" s="257">
        <f t="shared" si="66"/>
        <v>7.4171999999999949</v>
      </c>
      <c r="AV34" s="257">
        <f t="shared" si="66"/>
        <v>7.5937999999999946</v>
      </c>
      <c r="AW34" s="257">
        <f t="shared" si="66"/>
        <v>7.7703999999999942</v>
      </c>
      <c r="AX34" s="257">
        <f t="shared" si="66"/>
        <v>7.9469999999999938</v>
      </c>
      <c r="AY34" s="257">
        <f t="shared" si="66"/>
        <v>8.1235999999999944</v>
      </c>
      <c r="AZ34" s="257">
        <f t="shared" si="66"/>
        <v>8.3001999999999949</v>
      </c>
      <c r="BA34" s="257">
        <f t="shared" si="66"/>
        <v>8.4767999999999954</v>
      </c>
      <c r="BB34" s="257">
        <f t="shared" si="66"/>
        <v>8.653399999999996</v>
      </c>
      <c r="BC34" s="342"/>
      <c r="BE34" s="372"/>
      <c r="BF34" s="343">
        <v>0.17660000000000001</v>
      </c>
      <c r="BG34" s="343" t="s">
        <v>75</v>
      </c>
    </row>
    <row r="35" spans="1:115" ht="14.45">
      <c r="B35" s="352"/>
      <c r="C35" s="99" t="s">
        <v>334</v>
      </c>
      <c r="D35" s="353"/>
      <c r="E35" s="340"/>
      <c r="F35" s="257">
        <f t="shared" si="13"/>
        <v>0.17660000000000001</v>
      </c>
      <c r="G35" s="257">
        <f t="shared" si="64"/>
        <v>0.35320000000000001</v>
      </c>
      <c r="H35" s="257">
        <f t="shared" si="64"/>
        <v>0.52980000000000005</v>
      </c>
      <c r="I35" s="257">
        <f t="shared" si="64"/>
        <v>0.70640000000000003</v>
      </c>
      <c r="J35" s="257">
        <f t="shared" si="64"/>
        <v>0.88300000000000001</v>
      </c>
      <c r="K35" s="257">
        <f t="shared" si="64"/>
        <v>1.0596000000000001</v>
      </c>
      <c r="L35" s="257">
        <f t="shared" si="64"/>
        <v>1.2362000000000002</v>
      </c>
      <c r="M35" s="257">
        <f t="shared" si="64"/>
        <v>1.4128000000000003</v>
      </c>
      <c r="N35" s="257">
        <f t="shared" si="64"/>
        <v>1.5894000000000004</v>
      </c>
      <c r="O35" s="257">
        <f t="shared" si="64"/>
        <v>1.7660000000000005</v>
      </c>
      <c r="P35" s="257">
        <f t="shared" si="64"/>
        <v>1.9426000000000005</v>
      </c>
      <c r="Q35" s="257">
        <f t="shared" si="64"/>
        <v>2.1192000000000006</v>
      </c>
      <c r="R35" s="257">
        <f t="shared" si="64"/>
        <v>2.2958000000000007</v>
      </c>
      <c r="S35" s="257">
        <f t="shared" si="64"/>
        <v>2.4724000000000008</v>
      </c>
      <c r="T35" s="257">
        <f t="shared" si="64"/>
        <v>2.6490000000000009</v>
      </c>
      <c r="U35" s="257">
        <f t="shared" si="64"/>
        <v>2.825600000000001</v>
      </c>
      <c r="V35" s="257">
        <f t="shared" si="64"/>
        <v>3.0022000000000011</v>
      </c>
      <c r="W35" s="257">
        <f t="shared" si="65"/>
        <v>3.1788000000000012</v>
      </c>
      <c r="X35" s="257">
        <f t="shared" si="65"/>
        <v>3.3554000000000013</v>
      </c>
      <c r="Y35" s="257">
        <f t="shared" si="65"/>
        <v>3.5320000000000014</v>
      </c>
      <c r="Z35" s="257">
        <f t="shared" si="65"/>
        <v>3.7086000000000015</v>
      </c>
      <c r="AA35" s="257">
        <f t="shared" si="65"/>
        <v>3.8852000000000015</v>
      </c>
      <c r="AB35" s="257">
        <f t="shared" si="65"/>
        <v>4.0618000000000016</v>
      </c>
      <c r="AC35" s="257">
        <f t="shared" si="65"/>
        <v>4.2384000000000013</v>
      </c>
      <c r="AD35" s="257">
        <f t="shared" si="65"/>
        <v>4.4150000000000009</v>
      </c>
      <c r="AE35" s="257">
        <f t="shared" si="65"/>
        <v>4.5916000000000006</v>
      </c>
      <c r="AF35" s="257">
        <f t="shared" si="65"/>
        <v>4.7682000000000002</v>
      </c>
      <c r="AG35" s="257">
        <f t="shared" si="65"/>
        <v>4.9447999999999999</v>
      </c>
      <c r="AH35" s="257">
        <f t="shared" si="65"/>
        <v>5.1213999999999995</v>
      </c>
      <c r="AI35" s="257">
        <f t="shared" si="65"/>
        <v>5.2979999999999992</v>
      </c>
      <c r="AJ35" s="257">
        <f t="shared" si="65"/>
        <v>5.4745999999999988</v>
      </c>
      <c r="AK35" s="257">
        <f t="shared" si="65"/>
        <v>5.6511999999999984</v>
      </c>
      <c r="AL35" s="257">
        <f t="shared" si="65"/>
        <v>5.8277999999999981</v>
      </c>
      <c r="AM35" s="257">
        <f t="shared" si="66"/>
        <v>6.0043999999999977</v>
      </c>
      <c r="AN35" s="257">
        <f t="shared" si="66"/>
        <v>6.1809999999999974</v>
      </c>
      <c r="AO35" s="257">
        <f t="shared" si="66"/>
        <v>6.357599999999997</v>
      </c>
      <c r="AP35" s="257">
        <f t="shared" si="66"/>
        <v>6.5341999999999967</v>
      </c>
      <c r="AQ35" s="257">
        <f t="shared" si="66"/>
        <v>6.7107999999999963</v>
      </c>
      <c r="AR35" s="257">
        <f t="shared" si="66"/>
        <v>6.887399999999996</v>
      </c>
      <c r="AS35" s="257">
        <f t="shared" si="66"/>
        <v>7.0639999999999956</v>
      </c>
      <c r="AT35" s="257">
        <f t="shared" si="66"/>
        <v>7.2405999999999953</v>
      </c>
      <c r="AU35" s="257">
        <f t="shared" si="66"/>
        <v>7.4171999999999949</v>
      </c>
      <c r="AV35" s="257">
        <f t="shared" si="66"/>
        <v>7.5937999999999946</v>
      </c>
      <c r="AW35" s="257">
        <f t="shared" si="66"/>
        <v>7.7703999999999942</v>
      </c>
      <c r="AX35" s="257">
        <f t="shared" si="66"/>
        <v>7.9469999999999938</v>
      </c>
      <c r="AY35" s="257">
        <f t="shared" si="66"/>
        <v>8.1235999999999944</v>
      </c>
      <c r="AZ35" s="257">
        <f t="shared" si="66"/>
        <v>8.3001999999999949</v>
      </c>
      <c r="BA35" s="257">
        <f t="shared" si="66"/>
        <v>8.4767999999999954</v>
      </c>
      <c r="BB35" s="257">
        <f t="shared" si="66"/>
        <v>8.653399999999996</v>
      </c>
      <c r="BC35" s="342"/>
      <c r="BE35" s="372"/>
      <c r="BF35" s="343">
        <v>0.17660000000000001</v>
      </c>
      <c r="BG35" s="343" t="s">
        <v>71</v>
      </c>
    </row>
    <row r="36" spans="1:115" ht="14.45">
      <c r="B36" s="352"/>
      <c r="C36" s="99" t="s">
        <v>335</v>
      </c>
      <c r="D36" s="353"/>
      <c r="E36" s="340"/>
      <c r="F36" s="257">
        <f t="shared" si="13"/>
        <v>3.5000000000000003E-2</v>
      </c>
      <c r="G36" s="257">
        <f t="shared" si="64"/>
        <v>7.0000000000000007E-2</v>
      </c>
      <c r="H36" s="257">
        <f t="shared" si="64"/>
        <v>0.10500000000000001</v>
      </c>
      <c r="I36" s="257">
        <f t="shared" si="64"/>
        <v>0.14000000000000001</v>
      </c>
      <c r="J36" s="257">
        <f t="shared" si="64"/>
        <v>0.17500000000000002</v>
      </c>
      <c r="K36" s="257">
        <f t="shared" si="64"/>
        <v>0.21000000000000002</v>
      </c>
      <c r="L36" s="257">
        <f t="shared" si="64"/>
        <v>0.24500000000000002</v>
      </c>
      <c r="M36" s="257">
        <f t="shared" si="64"/>
        <v>0.28000000000000003</v>
      </c>
      <c r="N36" s="257">
        <f t="shared" si="64"/>
        <v>0.31500000000000006</v>
      </c>
      <c r="O36" s="257">
        <f t="shared" si="64"/>
        <v>0.35000000000000009</v>
      </c>
      <c r="P36" s="257">
        <f t="shared" si="64"/>
        <v>0.38500000000000012</v>
      </c>
      <c r="Q36" s="257">
        <f t="shared" si="64"/>
        <v>0.42000000000000015</v>
      </c>
      <c r="R36" s="257">
        <f t="shared" si="64"/>
        <v>0.45500000000000018</v>
      </c>
      <c r="S36" s="257">
        <f t="shared" si="64"/>
        <v>0.49000000000000021</v>
      </c>
      <c r="T36" s="257">
        <f t="shared" si="64"/>
        <v>0.52500000000000024</v>
      </c>
      <c r="U36" s="257">
        <f t="shared" si="64"/>
        <v>0.56000000000000028</v>
      </c>
      <c r="V36" s="257">
        <f t="shared" si="64"/>
        <v>0.59500000000000031</v>
      </c>
      <c r="W36" s="257">
        <f t="shared" si="65"/>
        <v>0.63000000000000034</v>
      </c>
      <c r="X36" s="257">
        <f t="shared" si="65"/>
        <v>0.66500000000000037</v>
      </c>
      <c r="Y36" s="257">
        <f t="shared" si="65"/>
        <v>0.7000000000000004</v>
      </c>
      <c r="Z36" s="257">
        <f t="shared" si="65"/>
        <v>0.73500000000000043</v>
      </c>
      <c r="AA36" s="257">
        <f t="shared" si="65"/>
        <v>0.77000000000000046</v>
      </c>
      <c r="AB36" s="257">
        <f t="shared" si="65"/>
        <v>0.80500000000000049</v>
      </c>
      <c r="AC36" s="257">
        <f t="shared" si="65"/>
        <v>0.84000000000000052</v>
      </c>
      <c r="AD36" s="257">
        <f t="shared" si="65"/>
        <v>0.87500000000000056</v>
      </c>
      <c r="AE36" s="257">
        <f t="shared" si="65"/>
        <v>0.91000000000000059</v>
      </c>
      <c r="AF36" s="257">
        <f t="shared" si="65"/>
        <v>0.94500000000000062</v>
      </c>
      <c r="AG36" s="257">
        <f t="shared" si="65"/>
        <v>0.98000000000000065</v>
      </c>
      <c r="AH36" s="257">
        <f t="shared" si="65"/>
        <v>1.0150000000000006</v>
      </c>
      <c r="AI36" s="257">
        <f t="shared" si="65"/>
        <v>1.0500000000000005</v>
      </c>
      <c r="AJ36" s="257">
        <f t="shared" si="65"/>
        <v>1.0850000000000004</v>
      </c>
      <c r="AK36" s="257">
        <f t="shared" si="65"/>
        <v>1.1200000000000003</v>
      </c>
      <c r="AL36" s="257">
        <f t="shared" si="65"/>
        <v>1.1550000000000002</v>
      </c>
      <c r="AM36" s="257">
        <f t="shared" si="66"/>
        <v>1.1900000000000002</v>
      </c>
      <c r="AN36" s="257">
        <f t="shared" si="66"/>
        <v>1.2250000000000001</v>
      </c>
      <c r="AO36" s="257">
        <f t="shared" si="66"/>
        <v>1.26</v>
      </c>
      <c r="AP36" s="257">
        <f t="shared" si="66"/>
        <v>1.2949999999999999</v>
      </c>
      <c r="AQ36" s="257">
        <f t="shared" si="66"/>
        <v>1.3299999999999998</v>
      </c>
      <c r="AR36" s="257">
        <f t="shared" si="66"/>
        <v>1.3649999999999998</v>
      </c>
      <c r="AS36" s="257">
        <f t="shared" si="66"/>
        <v>1.3999999999999997</v>
      </c>
      <c r="AT36" s="257">
        <f t="shared" si="66"/>
        <v>1.4349999999999996</v>
      </c>
      <c r="AU36" s="257">
        <f t="shared" si="66"/>
        <v>1.4699999999999995</v>
      </c>
      <c r="AV36" s="257">
        <f t="shared" si="66"/>
        <v>1.5049999999999994</v>
      </c>
      <c r="AW36" s="257">
        <f t="shared" si="66"/>
        <v>1.5399999999999994</v>
      </c>
      <c r="AX36" s="257">
        <f t="shared" si="66"/>
        <v>1.5749999999999993</v>
      </c>
      <c r="AY36" s="257">
        <f t="shared" si="66"/>
        <v>1.6099999999999992</v>
      </c>
      <c r="AZ36" s="257">
        <f t="shared" si="66"/>
        <v>1.6449999999999991</v>
      </c>
      <c r="BA36" s="257">
        <f t="shared" si="66"/>
        <v>1.679999999999999</v>
      </c>
      <c r="BB36" s="257">
        <f t="shared" si="66"/>
        <v>1.714999999999999</v>
      </c>
      <c r="BC36" s="342"/>
      <c r="BE36" s="372"/>
      <c r="BF36" s="343">
        <v>3.5000000000000003E-2</v>
      </c>
      <c r="BG36" s="343" t="s">
        <v>71</v>
      </c>
    </row>
    <row r="37" spans="1:115" ht="14.45">
      <c r="B37" s="352"/>
      <c r="C37" s="99" t="s">
        <v>336</v>
      </c>
      <c r="D37" s="353"/>
      <c r="E37" s="340"/>
      <c r="F37" s="257">
        <f t="shared" si="13"/>
        <v>3.5000000000000003E-2</v>
      </c>
      <c r="G37" s="257">
        <f t="shared" si="64"/>
        <v>7.0000000000000007E-2</v>
      </c>
      <c r="H37" s="257">
        <f t="shared" si="64"/>
        <v>0.10500000000000001</v>
      </c>
      <c r="I37" s="257">
        <f t="shared" si="64"/>
        <v>0.14000000000000001</v>
      </c>
      <c r="J37" s="257">
        <f t="shared" si="64"/>
        <v>0.17500000000000002</v>
      </c>
      <c r="K37" s="257">
        <f t="shared" si="64"/>
        <v>0.21000000000000002</v>
      </c>
      <c r="L37" s="257">
        <f t="shared" si="64"/>
        <v>0.24500000000000002</v>
      </c>
      <c r="M37" s="257">
        <f t="shared" si="64"/>
        <v>0.28000000000000003</v>
      </c>
      <c r="N37" s="257">
        <f t="shared" si="64"/>
        <v>0.31500000000000006</v>
      </c>
      <c r="O37" s="257">
        <f t="shared" si="64"/>
        <v>0.35000000000000009</v>
      </c>
      <c r="P37" s="257">
        <f t="shared" si="64"/>
        <v>0.38500000000000012</v>
      </c>
      <c r="Q37" s="257">
        <f t="shared" si="64"/>
        <v>0.42000000000000015</v>
      </c>
      <c r="R37" s="257">
        <f t="shared" si="64"/>
        <v>0.45500000000000018</v>
      </c>
      <c r="S37" s="257">
        <f t="shared" si="64"/>
        <v>0.49000000000000021</v>
      </c>
      <c r="T37" s="257">
        <f t="shared" si="64"/>
        <v>0.52500000000000024</v>
      </c>
      <c r="U37" s="257">
        <f t="shared" si="64"/>
        <v>0.56000000000000028</v>
      </c>
      <c r="V37" s="257">
        <f t="shared" si="64"/>
        <v>0.59500000000000031</v>
      </c>
      <c r="W37" s="257">
        <f t="shared" si="65"/>
        <v>0.63000000000000034</v>
      </c>
      <c r="X37" s="257">
        <f t="shared" si="65"/>
        <v>0.66500000000000037</v>
      </c>
      <c r="Y37" s="257">
        <f t="shared" si="65"/>
        <v>0.7000000000000004</v>
      </c>
      <c r="Z37" s="257">
        <f t="shared" si="65"/>
        <v>0.73500000000000043</v>
      </c>
      <c r="AA37" s="257">
        <f t="shared" si="65"/>
        <v>0.77000000000000046</v>
      </c>
      <c r="AB37" s="257">
        <f t="shared" si="65"/>
        <v>0.80500000000000049</v>
      </c>
      <c r="AC37" s="257">
        <f t="shared" si="65"/>
        <v>0.84000000000000052</v>
      </c>
      <c r="AD37" s="257">
        <f t="shared" si="65"/>
        <v>0.87500000000000056</v>
      </c>
      <c r="AE37" s="257">
        <f t="shared" si="65"/>
        <v>0.91000000000000059</v>
      </c>
      <c r="AF37" s="257">
        <f t="shared" si="65"/>
        <v>0.94500000000000062</v>
      </c>
      <c r="AG37" s="257">
        <f t="shared" si="65"/>
        <v>0.98000000000000065</v>
      </c>
      <c r="AH37" s="257">
        <f t="shared" si="65"/>
        <v>1.0150000000000006</v>
      </c>
      <c r="AI37" s="257">
        <f t="shared" si="65"/>
        <v>1.0500000000000005</v>
      </c>
      <c r="AJ37" s="257">
        <f t="shared" si="65"/>
        <v>1.0850000000000004</v>
      </c>
      <c r="AK37" s="257">
        <f t="shared" si="65"/>
        <v>1.1200000000000003</v>
      </c>
      <c r="AL37" s="257">
        <f t="shared" si="65"/>
        <v>1.1550000000000002</v>
      </c>
      <c r="AM37" s="257">
        <f t="shared" si="66"/>
        <v>1.1900000000000002</v>
      </c>
      <c r="AN37" s="257">
        <f t="shared" si="66"/>
        <v>1.2250000000000001</v>
      </c>
      <c r="AO37" s="257">
        <f t="shared" si="66"/>
        <v>1.26</v>
      </c>
      <c r="AP37" s="257">
        <f t="shared" si="66"/>
        <v>1.2949999999999999</v>
      </c>
      <c r="AQ37" s="257">
        <f t="shared" si="66"/>
        <v>1.3299999999999998</v>
      </c>
      <c r="AR37" s="257">
        <f t="shared" si="66"/>
        <v>1.3649999999999998</v>
      </c>
      <c r="AS37" s="257">
        <f t="shared" si="66"/>
        <v>1.3999999999999997</v>
      </c>
      <c r="AT37" s="257">
        <f t="shared" si="66"/>
        <v>1.4349999999999996</v>
      </c>
      <c r="AU37" s="257">
        <f t="shared" si="66"/>
        <v>1.4699999999999995</v>
      </c>
      <c r="AV37" s="257">
        <f t="shared" si="66"/>
        <v>1.5049999999999994</v>
      </c>
      <c r="AW37" s="257">
        <f t="shared" si="66"/>
        <v>1.5399999999999994</v>
      </c>
      <c r="AX37" s="257">
        <f t="shared" si="66"/>
        <v>1.5749999999999993</v>
      </c>
      <c r="AY37" s="257">
        <f t="shared" si="66"/>
        <v>1.6099999999999992</v>
      </c>
      <c r="AZ37" s="257">
        <f t="shared" si="66"/>
        <v>1.6449999999999991</v>
      </c>
      <c r="BA37" s="257">
        <f t="shared" si="66"/>
        <v>1.679999999999999</v>
      </c>
      <c r="BB37" s="257">
        <f t="shared" si="66"/>
        <v>1.714999999999999</v>
      </c>
      <c r="BC37" s="342"/>
      <c r="BE37" s="372"/>
      <c r="BF37" s="343">
        <v>3.5000000000000003E-2</v>
      </c>
      <c r="BG37" s="343" t="s">
        <v>71</v>
      </c>
    </row>
    <row r="38" spans="1:115" ht="14.45">
      <c r="B38" s="352"/>
      <c r="C38" s="99" t="s">
        <v>337</v>
      </c>
      <c r="D38" s="353"/>
      <c r="E38" s="340"/>
      <c r="F38" s="257">
        <f t="shared" si="13"/>
        <v>0.17660000000000001</v>
      </c>
      <c r="G38" s="257">
        <f t="shared" si="64"/>
        <v>0.35320000000000001</v>
      </c>
      <c r="H38" s="257">
        <f t="shared" si="64"/>
        <v>0.52980000000000005</v>
      </c>
      <c r="I38" s="257">
        <f t="shared" si="64"/>
        <v>0.70640000000000003</v>
      </c>
      <c r="J38" s="257">
        <f t="shared" si="64"/>
        <v>0.88300000000000001</v>
      </c>
      <c r="K38" s="257">
        <f t="shared" si="64"/>
        <v>1.0596000000000001</v>
      </c>
      <c r="L38" s="257">
        <f t="shared" si="64"/>
        <v>1.2362000000000002</v>
      </c>
      <c r="M38" s="257">
        <f t="shared" si="64"/>
        <v>1.4128000000000003</v>
      </c>
      <c r="N38" s="257">
        <f t="shared" si="64"/>
        <v>1.5894000000000004</v>
      </c>
      <c r="O38" s="257">
        <f t="shared" si="64"/>
        <v>1.7660000000000005</v>
      </c>
      <c r="P38" s="257">
        <f t="shared" si="64"/>
        <v>1.9426000000000005</v>
      </c>
      <c r="Q38" s="257">
        <f t="shared" si="64"/>
        <v>2.1192000000000006</v>
      </c>
      <c r="R38" s="257">
        <f t="shared" si="64"/>
        <v>2.2958000000000007</v>
      </c>
      <c r="S38" s="257">
        <f t="shared" si="64"/>
        <v>2.4724000000000008</v>
      </c>
      <c r="T38" s="257">
        <f t="shared" si="64"/>
        <v>2.6490000000000009</v>
      </c>
      <c r="U38" s="257">
        <f t="shared" si="64"/>
        <v>2.825600000000001</v>
      </c>
      <c r="V38" s="257">
        <f t="shared" si="64"/>
        <v>3.0022000000000011</v>
      </c>
      <c r="W38" s="257">
        <f t="shared" si="65"/>
        <v>3.1788000000000012</v>
      </c>
      <c r="X38" s="257">
        <f t="shared" si="65"/>
        <v>3.3554000000000013</v>
      </c>
      <c r="Y38" s="257">
        <f t="shared" si="65"/>
        <v>3.5320000000000014</v>
      </c>
      <c r="Z38" s="257">
        <f t="shared" si="65"/>
        <v>3.7086000000000015</v>
      </c>
      <c r="AA38" s="257">
        <f t="shared" si="65"/>
        <v>3.8852000000000015</v>
      </c>
      <c r="AB38" s="257">
        <f t="shared" si="65"/>
        <v>4.0618000000000016</v>
      </c>
      <c r="AC38" s="257">
        <f t="shared" si="65"/>
        <v>4.2384000000000013</v>
      </c>
      <c r="AD38" s="257">
        <f t="shared" si="65"/>
        <v>4.4150000000000009</v>
      </c>
      <c r="AE38" s="257">
        <f t="shared" si="65"/>
        <v>4.5916000000000006</v>
      </c>
      <c r="AF38" s="257">
        <f t="shared" si="65"/>
        <v>4.7682000000000002</v>
      </c>
      <c r="AG38" s="257">
        <f t="shared" si="65"/>
        <v>4.9447999999999999</v>
      </c>
      <c r="AH38" s="257">
        <f t="shared" si="65"/>
        <v>5.1213999999999995</v>
      </c>
      <c r="AI38" s="257">
        <f t="shared" si="65"/>
        <v>5.2979999999999992</v>
      </c>
      <c r="AJ38" s="257">
        <f t="shared" si="65"/>
        <v>5.4745999999999988</v>
      </c>
      <c r="AK38" s="257">
        <f t="shared" si="65"/>
        <v>5.6511999999999984</v>
      </c>
      <c r="AL38" s="257">
        <f t="shared" si="65"/>
        <v>5.8277999999999981</v>
      </c>
      <c r="AM38" s="257">
        <f t="shared" si="66"/>
        <v>6.0043999999999977</v>
      </c>
      <c r="AN38" s="257">
        <f t="shared" si="66"/>
        <v>6.1809999999999974</v>
      </c>
      <c r="AO38" s="257">
        <f t="shared" si="66"/>
        <v>6.357599999999997</v>
      </c>
      <c r="AP38" s="257">
        <f t="shared" si="66"/>
        <v>6.5341999999999967</v>
      </c>
      <c r="AQ38" s="257">
        <f t="shared" si="66"/>
        <v>6.7107999999999963</v>
      </c>
      <c r="AR38" s="257">
        <f t="shared" si="66"/>
        <v>6.887399999999996</v>
      </c>
      <c r="AS38" s="257">
        <f t="shared" si="66"/>
        <v>7.0639999999999956</v>
      </c>
      <c r="AT38" s="257">
        <f t="shared" si="66"/>
        <v>7.2405999999999953</v>
      </c>
      <c r="AU38" s="257">
        <f t="shared" si="66"/>
        <v>7.4171999999999949</v>
      </c>
      <c r="AV38" s="257">
        <f t="shared" si="66"/>
        <v>7.5937999999999946</v>
      </c>
      <c r="AW38" s="257">
        <f t="shared" si="66"/>
        <v>7.7703999999999942</v>
      </c>
      <c r="AX38" s="257">
        <f t="shared" si="66"/>
        <v>7.9469999999999938</v>
      </c>
      <c r="AY38" s="257">
        <f t="shared" si="66"/>
        <v>8.1235999999999944</v>
      </c>
      <c r="AZ38" s="257">
        <f t="shared" si="66"/>
        <v>8.3001999999999949</v>
      </c>
      <c r="BA38" s="257">
        <f t="shared" si="66"/>
        <v>8.4767999999999954</v>
      </c>
      <c r="BB38" s="257">
        <f t="shared" si="66"/>
        <v>8.653399999999996</v>
      </c>
      <c r="BC38" s="342"/>
      <c r="BE38" s="372"/>
      <c r="BF38" s="343">
        <v>0.17660000000000001</v>
      </c>
      <c r="BG38" s="343" t="s">
        <v>75</v>
      </c>
    </row>
    <row r="39" spans="1:115" ht="14.45" customHeight="1">
      <c r="B39" s="352"/>
      <c r="C39" s="99" t="s">
        <v>338</v>
      </c>
      <c r="D39" s="353"/>
      <c r="E39" s="340"/>
      <c r="F39" s="257">
        <f t="shared" ref="F39:F46" si="67">BF39</f>
        <v>0.17660000000000001</v>
      </c>
      <c r="G39" s="257">
        <f t="shared" si="11"/>
        <v>0.35320000000000001</v>
      </c>
      <c r="H39" s="257">
        <f t="shared" si="9"/>
        <v>0.52980000000000005</v>
      </c>
      <c r="I39" s="257">
        <f t="shared" si="9"/>
        <v>0.70640000000000003</v>
      </c>
      <c r="J39" s="257">
        <f t="shared" si="9"/>
        <v>0.88300000000000001</v>
      </c>
      <c r="K39" s="257">
        <f t="shared" si="9"/>
        <v>1.0596000000000001</v>
      </c>
      <c r="L39" s="257">
        <f t="shared" si="9"/>
        <v>1.2362000000000002</v>
      </c>
      <c r="M39" s="257">
        <f t="shared" si="9"/>
        <v>1.4128000000000003</v>
      </c>
      <c r="N39" s="257">
        <f t="shared" si="9"/>
        <v>1.5894000000000004</v>
      </c>
      <c r="O39" s="257">
        <f t="shared" si="9"/>
        <v>1.7660000000000005</v>
      </c>
      <c r="P39" s="257">
        <f t="shared" si="9"/>
        <v>1.9426000000000005</v>
      </c>
      <c r="Q39" s="257">
        <f t="shared" si="9"/>
        <v>2.1192000000000006</v>
      </c>
      <c r="R39" s="257">
        <f t="shared" si="9"/>
        <v>2.2958000000000007</v>
      </c>
      <c r="S39" s="257">
        <f t="shared" si="9"/>
        <v>2.4724000000000008</v>
      </c>
      <c r="T39" s="257">
        <f t="shared" si="9"/>
        <v>2.6490000000000009</v>
      </c>
      <c r="U39" s="257">
        <f t="shared" si="9"/>
        <v>2.825600000000001</v>
      </c>
      <c r="V39" s="257">
        <f t="shared" si="9"/>
        <v>3.0022000000000011</v>
      </c>
      <c r="W39" s="257">
        <f t="shared" si="9"/>
        <v>3.1788000000000012</v>
      </c>
      <c r="X39" s="257">
        <f t="shared" si="9"/>
        <v>3.3554000000000013</v>
      </c>
      <c r="Y39" s="257">
        <f t="shared" si="9"/>
        <v>3.5320000000000014</v>
      </c>
      <c r="Z39" s="257">
        <f t="shared" si="9"/>
        <v>3.7086000000000015</v>
      </c>
      <c r="AA39" s="257">
        <f t="shared" si="9"/>
        <v>3.8852000000000015</v>
      </c>
      <c r="AB39" s="257">
        <f t="shared" si="9"/>
        <v>4.0618000000000016</v>
      </c>
      <c r="AC39" s="257">
        <f t="shared" si="9"/>
        <v>4.2384000000000013</v>
      </c>
      <c r="AD39" s="257">
        <f t="shared" si="9"/>
        <v>4.4150000000000009</v>
      </c>
      <c r="AE39" s="257">
        <f t="shared" si="9"/>
        <v>4.5916000000000006</v>
      </c>
      <c r="AF39" s="257">
        <f t="shared" si="9"/>
        <v>4.7682000000000002</v>
      </c>
      <c r="AG39" s="257">
        <f t="shared" si="9"/>
        <v>4.9447999999999999</v>
      </c>
      <c r="AH39" s="257">
        <f t="shared" si="9"/>
        <v>5.1213999999999995</v>
      </c>
      <c r="AI39" s="257">
        <f t="shared" si="9"/>
        <v>5.2979999999999992</v>
      </c>
      <c r="AJ39" s="257">
        <f t="shared" si="9"/>
        <v>5.4745999999999988</v>
      </c>
      <c r="AK39" s="257">
        <f t="shared" si="9"/>
        <v>5.6511999999999984</v>
      </c>
      <c r="AL39" s="257">
        <f t="shared" si="9"/>
        <v>5.8277999999999981</v>
      </c>
      <c r="AM39" s="257">
        <f t="shared" si="9"/>
        <v>6.0043999999999977</v>
      </c>
      <c r="AN39" s="257">
        <f t="shared" si="9"/>
        <v>6.1809999999999974</v>
      </c>
      <c r="AO39" s="257">
        <f t="shared" si="9"/>
        <v>6.357599999999997</v>
      </c>
      <c r="AP39" s="257">
        <f t="shared" si="9"/>
        <v>6.5341999999999967</v>
      </c>
      <c r="AQ39" s="257">
        <f t="shared" si="9"/>
        <v>6.7107999999999963</v>
      </c>
      <c r="AR39" s="257">
        <f t="shared" si="9"/>
        <v>6.887399999999996</v>
      </c>
      <c r="AS39" s="257">
        <f t="shared" si="9"/>
        <v>7.0639999999999956</v>
      </c>
      <c r="AT39" s="257">
        <f t="shared" si="9"/>
        <v>7.2405999999999953</v>
      </c>
      <c r="AU39" s="257">
        <f t="shared" si="9"/>
        <v>7.4171999999999949</v>
      </c>
      <c r="AV39" s="257">
        <f t="shared" si="9"/>
        <v>7.5937999999999946</v>
      </c>
      <c r="AW39" s="257">
        <f t="shared" si="9"/>
        <v>7.7703999999999942</v>
      </c>
      <c r="AX39" s="257">
        <f t="shared" si="9"/>
        <v>7.9469999999999938</v>
      </c>
      <c r="AY39" s="257">
        <f t="shared" si="9"/>
        <v>8.1235999999999944</v>
      </c>
      <c r="AZ39" s="257">
        <f t="shared" si="9"/>
        <v>8.3001999999999949</v>
      </c>
      <c r="BA39" s="257">
        <f t="shared" si="9"/>
        <v>8.4767999999999954</v>
      </c>
      <c r="BB39" s="257">
        <f t="shared" si="9"/>
        <v>8.653399999999996</v>
      </c>
      <c r="BC39" s="342"/>
      <c r="BE39" s="372"/>
      <c r="BF39" s="343">
        <v>0.17660000000000001</v>
      </c>
      <c r="BG39" s="343" t="s">
        <v>75</v>
      </c>
    </row>
    <row r="40" spans="1:115" ht="14.45">
      <c r="B40" s="352"/>
      <c r="C40" s="99" t="s">
        <v>339</v>
      </c>
      <c r="D40" s="353"/>
      <c r="E40" s="340"/>
      <c r="F40" s="257">
        <f t="shared" si="67"/>
        <v>0.36299999999999999</v>
      </c>
      <c r="G40" s="257">
        <f t="shared" si="11"/>
        <v>0.72599999999999998</v>
      </c>
      <c r="H40" s="257">
        <f t="shared" si="9"/>
        <v>1.089</v>
      </c>
      <c r="I40" s="257">
        <f t="shared" si="9"/>
        <v>1.452</v>
      </c>
      <c r="J40" s="257">
        <f t="shared" si="9"/>
        <v>1.8149999999999999</v>
      </c>
      <c r="K40" s="257">
        <f t="shared" si="9"/>
        <v>2.1779999999999999</v>
      </c>
      <c r="L40" s="257">
        <f t="shared" si="9"/>
        <v>2.5409999999999999</v>
      </c>
      <c r="M40" s="257">
        <f t="shared" si="9"/>
        <v>2.9039999999999999</v>
      </c>
      <c r="N40" s="257">
        <f t="shared" si="9"/>
        <v>3.2669999999999999</v>
      </c>
      <c r="O40" s="257">
        <f t="shared" si="9"/>
        <v>3.63</v>
      </c>
      <c r="P40" s="257">
        <f t="shared" si="9"/>
        <v>3.9929999999999999</v>
      </c>
      <c r="Q40" s="257">
        <f t="shared" si="9"/>
        <v>4.3559999999999999</v>
      </c>
      <c r="R40" s="257">
        <f t="shared" si="9"/>
        <v>4.7189999999999994</v>
      </c>
      <c r="S40" s="257">
        <f t="shared" si="9"/>
        <v>5.081999999999999</v>
      </c>
      <c r="T40" s="257">
        <f t="shared" si="9"/>
        <v>5.4449999999999985</v>
      </c>
      <c r="U40" s="257">
        <f t="shared" si="9"/>
        <v>5.8079999999999981</v>
      </c>
      <c r="V40" s="257">
        <f t="shared" si="9"/>
        <v>6.1709999999999976</v>
      </c>
      <c r="W40" s="257">
        <f t="shared" si="9"/>
        <v>6.5339999999999971</v>
      </c>
      <c r="X40" s="257">
        <f t="shared" si="9"/>
        <v>6.8969999999999967</v>
      </c>
      <c r="Y40" s="257">
        <f t="shared" si="9"/>
        <v>7.2599999999999962</v>
      </c>
      <c r="Z40" s="257">
        <f t="shared" si="9"/>
        <v>7.6229999999999958</v>
      </c>
      <c r="AA40" s="257">
        <f t="shared" si="9"/>
        <v>7.9859999999999953</v>
      </c>
      <c r="AB40" s="257">
        <f t="shared" si="9"/>
        <v>8.3489999999999949</v>
      </c>
      <c r="AC40" s="257">
        <f t="shared" si="9"/>
        <v>8.7119999999999944</v>
      </c>
      <c r="AD40" s="257">
        <f t="shared" si="9"/>
        <v>9.074999999999994</v>
      </c>
      <c r="AE40" s="257">
        <f t="shared" si="9"/>
        <v>9.4379999999999935</v>
      </c>
      <c r="AF40" s="257">
        <f t="shared" si="9"/>
        <v>9.8009999999999931</v>
      </c>
      <c r="AG40" s="257">
        <f t="shared" si="9"/>
        <v>10.163999999999993</v>
      </c>
      <c r="AH40" s="257">
        <f t="shared" si="9"/>
        <v>10.526999999999992</v>
      </c>
      <c r="AI40" s="257">
        <f t="shared" si="9"/>
        <v>10.889999999999992</v>
      </c>
      <c r="AJ40" s="257">
        <f t="shared" si="9"/>
        <v>11.252999999999991</v>
      </c>
      <c r="AK40" s="257">
        <f t="shared" si="9"/>
        <v>11.615999999999991</v>
      </c>
      <c r="AL40" s="257">
        <f t="shared" si="9"/>
        <v>11.97899999999999</v>
      </c>
      <c r="AM40" s="257">
        <f t="shared" si="9"/>
        <v>12.34199999999999</v>
      </c>
      <c r="AN40" s="257">
        <f t="shared" si="9"/>
        <v>12.704999999999989</v>
      </c>
      <c r="AO40" s="257">
        <f t="shared" si="9"/>
        <v>13.067999999999989</v>
      </c>
      <c r="AP40" s="257">
        <f t="shared" si="9"/>
        <v>13.430999999999989</v>
      </c>
      <c r="AQ40" s="257">
        <f t="shared" si="9"/>
        <v>13.793999999999988</v>
      </c>
      <c r="AR40" s="257">
        <f t="shared" si="9"/>
        <v>14.156999999999988</v>
      </c>
      <c r="AS40" s="257">
        <f t="shared" si="9"/>
        <v>14.519999999999987</v>
      </c>
      <c r="AT40" s="257">
        <f t="shared" si="9"/>
        <v>14.882999999999987</v>
      </c>
      <c r="AU40" s="257">
        <f t="shared" si="9"/>
        <v>15.245999999999986</v>
      </c>
      <c r="AV40" s="257">
        <f t="shared" si="9"/>
        <v>15.608999999999986</v>
      </c>
      <c r="AW40" s="257">
        <f t="shared" si="9"/>
        <v>15.971999999999985</v>
      </c>
      <c r="AX40" s="257">
        <f t="shared" si="9"/>
        <v>16.334999999999987</v>
      </c>
      <c r="AY40" s="257">
        <f t="shared" si="9"/>
        <v>16.697999999999986</v>
      </c>
      <c r="AZ40" s="257">
        <f t="shared" si="9"/>
        <v>17.060999999999986</v>
      </c>
      <c r="BA40" s="257">
        <f t="shared" si="9"/>
        <v>17.423999999999985</v>
      </c>
      <c r="BB40" s="257">
        <f t="shared" si="9"/>
        <v>17.786999999999985</v>
      </c>
      <c r="BC40" s="342"/>
      <c r="BE40" s="372"/>
      <c r="BF40" s="343">
        <v>0.36299999999999999</v>
      </c>
      <c r="BG40" s="343" t="s">
        <v>75</v>
      </c>
    </row>
    <row r="41" spans="1:115" ht="14.45">
      <c r="B41" s="352"/>
      <c r="C41" s="99" t="s">
        <v>340</v>
      </c>
      <c r="D41" s="353"/>
      <c r="E41" s="340"/>
      <c r="F41" s="257">
        <f t="shared" si="67"/>
        <v>0.122</v>
      </c>
      <c r="G41" s="257">
        <f t="shared" si="11"/>
        <v>0.24399999999999999</v>
      </c>
      <c r="H41" s="257">
        <f t="shared" si="9"/>
        <v>0.36599999999999999</v>
      </c>
      <c r="I41" s="257">
        <f t="shared" si="9"/>
        <v>0.48799999999999999</v>
      </c>
      <c r="J41" s="257">
        <f t="shared" si="9"/>
        <v>0.61</v>
      </c>
      <c r="K41" s="257">
        <f t="shared" si="9"/>
        <v>0.73199999999999998</v>
      </c>
      <c r="L41" s="257">
        <f t="shared" si="9"/>
        <v>0.85399999999999998</v>
      </c>
      <c r="M41" s="257">
        <f t="shared" si="9"/>
        <v>0.97599999999999998</v>
      </c>
      <c r="N41" s="257">
        <f t="shared" si="9"/>
        <v>1.0979999999999999</v>
      </c>
      <c r="O41" s="257">
        <f t="shared" si="9"/>
        <v>1.2199999999999998</v>
      </c>
      <c r="P41" s="257">
        <f t="shared" si="9"/>
        <v>1.3419999999999996</v>
      </c>
      <c r="Q41" s="257">
        <f t="shared" si="9"/>
        <v>1.4639999999999995</v>
      </c>
      <c r="R41" s="257">
        <f t="shared" si="9"/>
        <v>1.5859999999999994</v>
      </c>
      <c r="S41" s="257">
        <f t="shared" si="9"/>
        <v>1.7079999999999993</v>
      </c>
      <c r="T41" s="257">
        <f t="shared" si="9"/>
        <v>1.8299999999999992</v>
      </c>
      <c r="U41" s="257">
        <f t="shared" si="9"/>
        <v>1.9519999999999991</v>
      </c>
      <c r="V41" s="257">
        <f t="shared" si="9"/>
        <v>2.073999999999999</v>
      </c>
      <c r="W41" s="257">
        <f t="shared" si="9"/>
        <v>2.1959999999999988</v>
      </c>
      <c r="X41" s="257">
        <f t="shared" si="9"/>
        <v>2.3179999999999987</v>
      </c>
      <c r="Y41" s="257">
        <f t="shared" si="9"/>
        <v>2.4399999999999986</v>
      </c>
      <c r="Z41" s="257">
        <f t="shared" si="9"/>
        <v>2.5619999999999985</v>
      </c>
      <c r="AA41" s="257">
        <f t="shared" si="9"/>
        <v>2.6839999999999984</v>
      </c>
      <c r="AB41" s="257">
        <f t="shared" si="9"/>
        <v>2.8059999999999983</v>
      </c>
      <c r="AC41" s="257">
        <f t="shared" si="9"/>
        <v>2.9279999999999982</v>
      </c>
      <c r="AD41" s="257">
        <f t="shared" si="9"/>
        <v>3.049999999999998</v>
      </c>
      <c r="AE41" s="257">
        <f t="shared" si="9"/>
        <v>3.1719999999999979</v>
      </c>
      <c r="AF41" s="257">
        <f t="shared" si="9"/>
        <v>3.2939999999999978</v>
      </c>
      <c r="AG41" s="257">
        <f t="shared" si="9"/>
        <v>3.4159999999999977</v>
      </c>
      <c r="AH41" s="257">
        <f t="shared" si="9"/>
        <v>3.5379999999999976</v>
      </c>
      <c r="AI41" s="257">
        <f t="shared" si="9"/>
        <v>3.6599999999999975</v>
      </c>
      <c r="AJ41" s="257">
        <f t="shared" si="9"/>
        <v>3.7819999999999974</v>
      </c>
      <c r="AK41" s="257">
        <f t="shared" si="9"/>
        <v>3.9039999999999973</v>
      </c>
      <c r="AL41" s="257">
        <f t="shared" si="9"/>
        <v>4.0259999999999971</v>
      </c>
      <c r="AM41" s="257">
        <f t="shared" si="9"/>
        <v>4.147999999999997</v>
      </c>
      <c r="AN41" s="257">
        <f t="shared" si="9"/>
        <v>4.2699999999999969</v>
      </c>
      <c r="AO41" s="257">
        <f t="shared" si="9"/>
        <v>4.3919999999999968</v>
      </c>
      <c r="AP41" s="257">
        <f t="shared" si="9"/>
        <v>4.5139999999999967</v>
      </c>
      <c r="AQ41" s="257">
        <f t="shared" ref="H41:BB48" si="68">AP41+$BF41</f>
        <v>4.6359999999999966</v>
      </c>
      <c r="AR41" s="257">
        <f t="shared" si="68"/>
        <v>4.7579999999999965</v>
      </c>
      <c r="AS41" s="257">
        <f t="shared" si="68"/>
        <v>4.8799999999999963</v>
      </c>
      <c r="AT41" s="257">
        <f t="shared" si="68"/>
        <v>5.0019999999999962</v>
      </c>
      <c r="AU41" s="257">
        <f t="shared" si="68"/>
        <v>5.1239999999999961</v>
      </c>
      <c r="AV41" s="257">
        <f t="shared" si="68"/>
        <v>5.245999999999996</v>
      </c>
      <c r="AW41" s="257">
        <f t="shared" si="68"/>
        <v>5.3679999999999959</v>
      </c>
      <c r="AX41" s="257">
        <f t="shared" si="68"/>
        <v>5.4899999999999958</v>
      </c>
      <c r="AY41" s="257">
        <f t="shared" si="68"/>
        <v>5.6119999999999957</v>
      </c>
      <c r="AZ41" s="257">
        <f t="shared" si="68"/>
        <v>5.7339999999999955</v>
      </c>
      <c r="BA41" s="257">
        <f t="shared" si="68"/>
        <v>5.8559999999999954</v>
      </c>
      <c r="BB41" s="257">
        <f t="shared" si="68"/>
        <v>5.9779999999999953</v>
      </c>
      <c r="BC41" s="342"/>
      <c r="BE41" s="372"/>
      <c r="BF41" s="343">
        <v>0.122</v>
      </c>
      <c r="BG41" s="343" t="s">
        <v>75</v>
      </c>
    </row>
    <row r="42" spans="1:115" ht="14.45">
      <c r="B42" s="352"/>
      <c r="C42" s="99" t="s">
        <v>341</v>
      </c>
      <c r="D42" s="353"/>
      <c r="E42" s="340"/>
      <c r="F42" s="257">
        <f t="shared" si="67"/>
        <v>0.36299999999999999</v>
      </c>
      <c r="G42" s="257">
        <f t="shared" si="11"/>
        <v>0.72599999999999998</v>
      </c>
      <c r="H42" s="257">
        <f t="shared" si="68"/>
        <v>1.089</v>
      </c>
      <c r="I42" s="257">
        <f t="shared" si="68"/>
        <v>1.452</v>
      </c>
      <c r="J42" s="257">
        <f t="shared" si="68"/>
        <v>1.8149999999999999</v>
      </c>
      <c r="K42" s="257">
        <f t="shared" si="68"/>
        <v>2.1779999999999999</v>
      </c>
      <c r="L42" s="257">
        <f t="shared" si="68"/>
        <v>2.5409999999999999</v>
      </c>
      <c r="M42" s="257">
        <f t="shared" si="68"/>
        <v>2.9039999999999999</v>
      </c>
      <c r="N42" s="257">
        <f t="shared" si="68"/>
        <v>3.2669999999999999</v>
      </c>
      <c r="O42" s="257">
        <f t="shared" si="68"/>
        <v>3.63</v>
      </c>
      <c r="P42" s="257">
        <f t="shared" si="68"/>
        <v>3.9929999999999999</v>
      </c>
      <c r="Q42" s="257">
        <f t="shared" si="68"/>
        <v>4.3559999999999999</v>
      </c>
      <c r="R42" s="257">
        <f t="shared" si="68"/>
        <v>4.7189999999999994</v>
      </c>
      <c r="S42" s="257">
        <f t="shared" si="68"/>
        <v>5.081999999999999</v>
      </c>
      <c r="T42" s="257">
        <f t="shared" si="68"/>
        <v>5.4449999999999985</v>
      </c>
      <c r="U42" s="257">
        <f t="shared" si="68"/>
        <v>5.8079999999999981</v>
      </c>
      <c r="V42" s="257">
        <f t="shared" si="68"/>
        <v>6.1709999999999976</v>
      </c>
      <c r="W42" s="257">
        <f t="shared" si="68"/>
        <v>6.5339999999999971</v>
      </c>
      <c r="X42" s="257">
        <f t="shared" si="68"/>
        <v>6.8969999999999967</v>
      </c>
      <c r="Y42" s="257">
        <f t="shared" si="68"/>
        <v>7.2599999999999962</v>
      </c>
      <c r="Z42" s="257">
        <f t="shared" si="68"/>
        <v>7.6229999999999958</v>
      </c>
      <c r="AA42" s="257">
        <f t="shared" si="68"/>
        <v>7.9859999999999953</v>
      </c>
      <c r="AB42" s="257">
        <f t="shared" si="68"/>
        <v>8.3489999999999949</v>
      </c>
      <c r="AC42" s="257">
        <f t="shared" si="68"/>
        <v>8.7119999999999944</v>
      </c>
      <c r="AD42" s="257">
        <f t="shared" si="68"/>
        <v>9.074999999999994</v>
      </c>
      <c r="AE42" s="257">
        <f t="shared" si="68"/>
        <v>9.4379999999999935</v>
      </c>
      <c r="AF42" s="257">
        <f t="shared" si="68"/>
        <v>9.8009999999999931</v>
      </c>
      <c r="AG42" s="257">
        <f t="shared" si="68"/>
        <v>10.163999999999993</v>
      </c>
      <c r="AH42" s="257">
        <f t="shared" si="68"/>
        <v>10.526999999999992</v>
      </c>
      <c r="AI42" s="257">
        <f t="shared" si="68"/>
        <v>10.889999999999992</v>
      </c>
      <c r="AJ42" s="257">
        <f t="shared" si="68"/>
        <v>11.252999999999991</v>
      </c>
      <c r="AK42" s="257">
        <f t="shared" si="68"/>
        <v>11.615999999999991</v>
      </c>
      <c r="AL42" s="257">
        <f t="shared" si="68"/>
        <v>11.97899999999999</v>
      </c>
      <c r="AM42" s="257">
        <f t="shared" si="68"/>
        <v>12.34199999999999</v>
      </c>
      <c r="AN42" s="257">
        <f t="shared" si="68"/>
        <v>12.704999999999989</v>
      </c>
      <c r="AO42" s="257">
        <f t="shared" si="68"/>
        <v>13.067999999999989</v>
      </c>
      <c r="AP42" s="257">
        <f t="shared" si="68"/>
        <v>13.430999999999989</v>
      </c>
      <c r="AQ42" s="257">
        <f t="shared" si="68"/>
        <v>13.793999999999988</v>
      </c>
      <c r="AR42" s="257">
        <f t="shared" si="68"/>
        <v>14.156999999999988</v>
      </c>
      <c r="AS42" s="257">
        <f t="shared" si="68"/>
        <v>14.519999999999987</v>
      </c>
      <c r="AT42" s="257">
        <f t="shared" si="68"/>
        <v>14.882999999999987</v>
      </c>
      <c r="AU42" s="257">
        <f t="shared" si="68"/>
        <v>15.245999999999986</v>
      </c>
      <c r="AV42" s="257">
        <f t="shared" si="68"/>
        <v>15.608999999999986</v>
      </c>
      <c r="AW42" s="257">
        <f t="shared" si="68"/>
        <v>15.971999999999985</v>
      </c>
      <c r="AX42" s="257">
        <f t="shared" si="68"/>
        <v>16.334999999999987</v>
      </c>
      <c r="AY42" s="257">
        <f t="shared" si="68"/>
        <v>16.697999999999986</v>
      </c>
      <c r="AZ42" s="257">
        <f t="shared" si="68"/>
        <v>17.060999999999986</v>
      </c>
      <c r="BA42" s="257">
        <f t="shared" si="68"/>
        <v>17.423999999999985</v>
      </c>
      <c r="BB42" s="257">
        <f t="shared" si="68"/>
        <v>17.786999999999985</v>
      </c>
      <c r="BC42" s="342"/>
      <c r="BE42" s="372"/>
      <c r="BF42" s="343">
        <v>0.36299999999999999</v>
      </c>
      <c r="BG42" s="343" t="s">
        <v>75</v>
      </c>
    </row>
    <row r="43" spans="1:115" ht="14.45">
      <c r="B43" s="352"/>
      <c r="C43" s="99" t="s">
        <v>342</v>
      </c>
      <c r="D43" s="353"/>
      <c r="E43" s="340"/>
      <c r="F43" s="257">
        <f t="shared" si="67"/>
        <v>0.17660000000000001</v>
      </c>
      <c r="G43" s="257">
        <f t="shared" si="11"/>
        <v>0.35320000000000001</v>
      </c>
      <c r="H43" s="257">
        <f t="shared" si="68"/>
        <v>0.52980000000000005</v>
      </c>
      <c r="I43" s="257">
        <f t="shared" si="68"/>
        <v>0.70640000000000003</v>
      </c>
      <c r="J43" s="257">
        <f t="shared" si="68"/>
        <v>0.88300000000000001</v>
      </c>
      <c r="K43" s="257">
        <f t="shared" si="68"/>
        <v>1.0596000000000001</v>
      </c>
      <c r="L43" s="257">
        <f t="shared" si="68"/>
        <v>1.2362000000000002</v>
      </c>
      <c r="M43" s="257">
        <f t="shared" si="68"/>
        <v>1.4128000000000003</v>
      </c>
      <c r="N43" s="257">
        <f t="shared" si="68"/>
        <v>1.5894000000000004</v>
      </c>
      <c r="O43" s="257">
        <f t="shared" si="68"/>
        <v>1.7660000000000005</v>
      </c>
      <c r="P43" s="257">
        <f t="shared" si="68"/>
        <v>1.9426000000000005</v>
      </c>
      <c r="Q43" s="257">
        <f t="shared" si="68"/>
        <v>2.1192000000000006</v>
      </c>
      <c r="R43" s="257">
        <f t="shared" si="68"/>
        <v>2.2958000000000007</v>
      </c>
      <c r="S43" s="257">
        <f t="shared" si="68"/>
        <v>2.4724000000000008</v>
      </c>
      <c r="T43" s="257">
        <f t="shared" si="68"/>
        <v>2.6490000000000009</v>
      </c>
      <c r="U43" s="257">
        <f t="shared" si="68"/>
        <v>2.825600000000001</v>
      </c>
      <c r="V43" s="257">
        <f t="shared" si="68"/>
        <v>3.0022000000000011</v>
      </c>
      <c r="W43" s="257">
        <f t="shared" si="68"/>
        <v>3.1788000000000012</v>
      </c>
      <c r="X43" s="257">
        <f t="shared" si="68"/>
        <v>3.3554000000000013</v>
      </c>
      <c r="Y43" s="257">
        <f t="shared" si="68"/>
        <v>3.5320000000000014</v>
      </c>
      <c r="Z43" s="257">
        <f t="shared" si="68"/>
        <v>3.7086000000000015</v>
      </c>
      <c r="AA43" s="257">
        <f t="shared" si="68"/>
        <v>3.8852000000000015</v>
      </c>
      <c r="AB43" s="257">
        <f t="shared" si="68"/>
        <v>4.0618000000000016</v>
      </c>
      <c r="AC43" s="257">
        <f t="shared" si="68"/>
        <v>4.2384000000000013</v>
      </c>
      <c r="AD43" s="257">
        <f t="shared" si="68"/>
        <v>4.4150000000000009</v>
      </c>
      <c r="AE43" s="257">
        <f t="shared" si="68"/>
        <v>4.5916000000000006</v>
      </c>
      <c r="AF43" s="257">
        <f t="shared" si="68"/>
        <v>4.7682000000000002</v>
      </c>
      <c r="AG43" s="257">
        <f t="shared" si="68"/>
        <v>4.9447999999999999</v>
      </c>
      <c r="AH43" s="257">
        <f t="shared" si="68"/>
        <v>5.1213999999999995</v>
      </c>
      <c r="AI43" s="257">
        <f t="shared" si="68"/>
        <v>5.2979999999999992</v>
      </c>
      <c r="AJ43" s="257">
        <f t="shared" si="68"/>
        <v>5.4745999999999988</v>
      </c>
      <c r="AK43" s="257">
        <f t="shared" si="68"/>
        <v>5.6511999999999984</v>
      </c>
      <c r="AL43" s="257">
        <f t="shared" si="68"/>
        <v>5.8277999999999981</v>
      </c>
      <c r="AM43" s="257">
        <f t="shared" si="68"/>
        <v>6.0043999999999977</v>
      </c>
      <c r="AN43" s="257">
        <f t="shared" si="68"/>
        <v>6.1809999999999974</v>
      </c>
      <c r="AO43" s="257">
        <f t="shared" si="68"/>
        <v>6.357599999999997</v>
      </c>
      <c r="AP43" s="257">
        <f t="shared" si="68"/>
        <v>6.5341999999999967</v>
      </c>
      <c r="AQ43" s="257">
        <f t="shared" si="68"/>
        <v>6.7107999999999963</v>
      </c>
      <c r="AR43" s="257">
        <f t="shared" si="68"/>
        <v>6.887399999999996</v>
      </c>
      <c r="AS43" s="257">
        <f t="shared" si="68"/>
        <v>7.0639999999999956</v>
      </c>
      <c r="AT43" s="257">
        <f t="shared" si="68"/>
        <v>7.2405999999999953</v>
      </c>
      <c r="AU43" s="257">
        <f t="shared" si="68"/>
        <v>7.4171999999999949</v>
      </c>
      <c r="AV43" s="257">
        <f t="shared" si="68"/>
        <v>7.5937999999999946</v>
      </c>
      <c r="AW43" s="257">
        <f t="shared" si="68"/>
        <v>7.7703999999999942</v>
      </c>
      <c r="AX43" s="257">
        <f t="shared" si="68"/>
        <v>7.9469999999999938</v>
      </c>
      <c r="AY43" s="257">
        <f t="shared" si="68"/>
        <v>8.1235999999999944</v>
      </c>
      <c r="AZ43" s="257">
        <f t="shared" si="68"/>
        <v>8.3001999999999949</v>
      </c>
      <c r="BA43" s="257">
        <f t="shared" si="68"/>
        <v>8.4767999999999954</v>
      </c>
      <c r="BB43" s="257">
        <f t="shared" si="68"/>
        <v>8.653399999999996</v>
      </c>
      <c r="BC43" s="342"/>
      <c r="BE43" s="372"/>
      <c r="BF43" s="343">
        <v>0.17660000000000001</v>
      </c>
      <c r="BG43" s="343" t="s">
        <v>75</v>
      </c>
    </row>
    <row r="44" spans="1:115" ht="14.45">
      <c r="B44" s="352"/>
      <c r="C44" s="99" t="s">
        <v>343</v>
      </c>
      <c r="D44" s="353"/>
      <c r="E44" s="340"/>
      <c r="F44" s="257">
        <f t="shared" si="67"/>
        <v>0.17660000000000001</v>
      </c>
      <c r="G44" s="257">
        <f t="shared" si="11"/>
        <v>0.35320000000000001</v>
      </c>
      <c r="H44" s="257">
        <f t="shared" si="68"/>
        <v>0.52980000000000005</v>
      </c>
      <c r="I44" s="257">
        <f t="shared" si="68"/>
        <v>0.70640000000000003</v>
      </c>
      <c r="J44" s="257">
        <f t="shared" si="68"/>
        <v>0.88300000000000001</v>
      </c>
      <c r="K44" s="257">
        <f t="shared" si="68"/>
        <v>1.0596000000000001</v>
      </c>
      <c r="L44" s="257">
        <f t="shared" si="68"/>
        <v>1.2362000000000002</v>
      </c>
      <c r="M44" s="257">
        <f t="shared" si="68"/>
        <v>1.4128000000000003</v>
      </c>
      <c r="N44" s="257">
        <f t="shared" si="68"/>
        <v>1.5894000000000004</v>
      </c>
      <c r="O44" s="257">
        <f t="shared" si="68"/>
        <v>1.7660000000000005</v>
      </c>
      <c r="P44" s="257">
        <f t="shared" si="68"/>
        <v>1.9426000000000005</v>
      </c>
      <c r="Q44" s="257">
        <f t="shared" si="68"/>
        <v>2.1192000000000006</v>
      </c>
      <c r="R44" s="257">
        <f t="shared" si="68"/>
        <v>2.2958000000000007</v>
      </c>
      <c r="S44" s="257">
        <f t="shared" si="68"/>
        <v>2.4724000000000008</v>
      </c>
      <c r="T44" s="257">
        <f t="shared" si="68"/>
        <v>2.6490000000000009</v>
      </c>
      <c r="U44" s="257">
        <f t="shared" si="68"/>
        <v>2.825600000000001</v>
      </c>
      <c r="V44" s="257">
        <f t="shared" si="68"/>
        <v>3.0022000000000011</v>
      </c>
      <c r="W44" s="257">
        <f t="shared" si="68"/>
        <v>3.1788000000000012</v>
      </c>
      <c r="X44" s="257">
        <f t="shared" si="68"/>
        <v>3.3554000000000013</v>
      </c>
      <c r="Y44" s="257">
        <f t="shared" si="68"/>
        <v>3.5320000000000014</v>
      </c>
      <c r="Z44" s="257">
        <f t="shared" si="68"/>
        <v>3.7086000000000015</v>
      </c>
      <c r="AA44" s="257">
        <f t="shared" si="68"/>
        <v>3.8852000000000015</v>
      </c>
      <c r="AB44" s="257">
        <f t="shared" si="68"/>
        <v>4.0618000000000016</v>
      </c>
      <c r="AC44" s="257">
        <f t="shared" si="68"/>
        <v>4.2384000000000013</v>
      </c>
      <c r="AD44" s="257">
        <f t="shared" si="68"/>
        <v>4.4150000000000009</v>
      </c>
      <c r="AE44" s="257">
        <f t="shared" si="68"/>
        <v>4.5916000000000006</v>
      </c>
      <c r="AF44" s="257">
        <f t="shared" si="68"/>
        <v>4.7682000000000002</v>
      </c>
      <c r="AG44" s="257">
        <f t="shared" si="68"/>
        <v>4.9447999999999999</v>
      </c>
      <c r="AH44" s="257">
        <f t="shared" si="68"/>
        <v>5.1213999999999995</v>
      </c>
      <c r="AI44" s="257">
        <f t="shared" si="68"/>
        <v>5.2979999999999992</v>
      </c>
      <c r="AJ44" s="257">
        <f t="shared" si="68"/>
        <v>5.4745999999999988</v>
      </c>
      <c r="AK44" s="257">
        <f t="shared" si="68"/>
        <v>5.6511999999999984</v>
      </c>
      <c r="AL44" s="257">
        <f t="shared" si="68"/>
        <v>5.8277999999999981</v>
      </c>
      <c r="AM44" s="257">
        <f t="shared" si="68"/>
        <v>6.0043999999999977</v>
      </c>
      <c r="AN44" s="257">
        <f t="shared" si="68"/>
        <v>6.1809999999999974</v>
      </c>
      <c r="AO44" s="257">
        <f t="shared" si="68"/>
        <v>6.357599999999997</v>
      </c>
      <c r="AP44" s="257">
        <f t="shared" si="68"/>
        <v>6.5341999999999967</v>
      </c>
      <c r="AQ44" s="257">
        <f t="shared" si="68"/>
        <v>6.7107999999999963</v>
      </c>
      <c r="AR44" s="257">
        <f t="shared" si="68"/>
        <v>6.887399999999996</v>
      </c>
      <c r="AS44" s="257">
        <f t="shared" si="68"/>
        <v>7.0639999999999956</v>
      </c>
      <c r="AT44" s="257">
        <f t="shared" si="68"/>
        <v>7.2405999999999953</v>
      </c>
      <c r="AU44" s="257">
        <f t="shared" si="68"/>
        <v>7.4171999999999949</v>
      </c>
      <c r="AV44" s="257">
        <f t="shared" si="68"/>
        <v>7.5937999999999946</v>
      </c>
      <c r="AW44" s="257">
        <f t="shared" si="68"/>
        <v>7.7703999999999942</v>
      </c>
      <c r="AX44" s="257">
        <f t="shared" si="68"/>
        <v>7.9469999999999938</v>
      </c>
      <c r="AY44" s="257">
        <f t="shared" si="68"/>
        <v>8.1235999999999944</v>
      </c>
      <c r="AZ44" s="257">
        <f t="shared" si="68"/>
        <v>8.3001999999999949</v>
      </c>
      <c r="BA44" s="257">
        <f t="shared" si="68"/>
        <v>8.4767999999999954</v>
      </c>
      <c r="BB44" s="257">
        <f t="shared" si="68"/>
        <v>8.653399999999996</v>
      </c>
      <c r="BC44" s="342"/>
      <c r="BE44" s="372"/>
      <c r="BF44" s="343">
        <v>0.17660000000000001</v>
      </c>
      <c r="BG44" s="343" t="s">
        <v>75</v>
      </c>
    </row>
    <row r="45" spans="1:115" ht="14.45">
      <c r="B45" s="352"/>
      <c r="C45" s="99" t="s">
        <v>344</v>
      </c>
      <c r="D45" s="353"/>
      <c r="E45" s="340"/>
      <c r="F45" s="257">
        <f t="shared" si="67"/>
        <v>3.5000000000000003E-2</v>
      </c>
      <c r="G45" s="257">
        <f t="shared" si="11"/>
        <v>7.0000000000000007E-2</v>
      </c>
      <c r="H45" s="257">
        <f t="shared" si="68"/>
        <v>0.10500000000000001</v>
      </c>
      <c r="I45" s="257">
        <f t="shared" si="68"/>
        <v>0.14000000000000001</v>
      </c>
      <c r="J45" s="257">
        <f t="shared" si="68"/>
        <v>0.17500000000000002</v>
      </c>
      <c r="K45" s="257">
        <f t="shared" si="68"/>
        <v>0.21000000000000002</v>
      </c>
      <c r="L45" s="257">
        <f t="shared" si="68"/>
        <v>0.24500000000000002</v>
      </c>
      <c r="M45" s="257">
        <f t="shared" si="68"/>
        <v>0.28000000000000003</v>
      </c>
      <c r="N45" s="257">
        <f t="shared" si="68"/>
        <v>0.31500000000000006</v>
      </c>
      <c r="O45" s="257">
        <f t="shared" si="68"/>
        <v>0.35000000000000009</v>
      </c>
      <c r="P45" s="257">
        <f t="shared" si="68"/>
        <v>0.38500000000000012</v>
      </c>
      <c r="Q45" s="257">
        <f t="shared" si="68"/>
        <v>0.42000000000000015</v>
      </c>
      <c r="R45" s="257">
        <f t="shared" si="68"/>
        <v>0.45500000000000018</v>
      </c>
      <c r="S45" s="257">
        <f t="shared" si="68"/>
        <v>0.49000000000000021</v>
      </c>
      <c r="T45" s="257">
        <f t="shared" si="68"/>
        <v>0.52500000000000024</v>
      </c>
      <c r="U45" s="257">
        <f t="shared" si="68"/>
        <v>0.56000000000000028</v>
      </c>
      <c r="V45" s="257">
        <f t="shared" si="68"/>
        <v>0.59500000000000031</v>
      </c>
      <c r="W45" s="257">
        <f t="shared" si="68"/>
        <v>0.63000000000000034</v>
      </c>
      <c r="X45" s="257">
        <f t="shared" si="68"/>
        <v>0.66500000000000037</v>
      </c>
      <c r="Y45" s="257">
        <f t="shared" si="68"/>
        <v>0.7000000000000004</v>
      </c>
      <c r="Z45" s="257">
        <f t="shared" si="68"/>
        <v>0.73500000000000043</v>
      </c>
      <c r="AA45" s="257">
        <f t="shared" si="68"/>
        <v>0.77000000000000046</v>
      </c>
      <c r="AB45" s="257">
        <f t="shared" si="68"/>
        <v>0.80500000000000049</v>
      </c>
      <c r="AC45" s="257">
        <f t="shared" si="68"/>
        <v>0.84000000000000052</v>
      </c>
      <c r="AD45" s="257">
        <f t="shared" si="68"/>
        <v>0.87500000000000056</v>
      </c>
      <c r="AE45" s="257">
        <f t="shared" si="68"/>
        <v>0.91000000000000059</v>
      </c>
      <c r="AF45" s="257">
        <f t="shared" si="68"/>
        <v>0.94500000000000062</v>
      </c>
      <c r="AG45" s="257">
        <f t="shared" si="68"/>
        <v>0.98000000000000065</v>
      </c>
      <c r="AH45" s="257">
        <f t="shared" si="68"/>
        <v>1.0150000000000006</v>
      </c>
      <c r="AI45" s="257">
        <f t="shared" si="68"/>
        <v>1.0500000000000005</v>
      </c>
      <c r="AJ45" s="257">
        <f t="shared" si="68"/>
        <v>1.0850000000000004</v>
      </c>
      <c r="AK45" s="257">
        <f t="shared" si="68"/>
        <v>1.1200000000000003</v>
      </c>
      <c r="AL45" s="257">
        <f t="shared" si="68"/>
        <v>1.1550000000000002</v>
      </c>
      <c r="AM45" s="257">
        <f t="shared" si="68"/>
        <v>1.1900000000000002</v>
      </c>
      <c r="AN45" s="257">
        <f t="shared" si="68"/>
        <v>1.2250000000000001</v>
      </c>
      <c r="AO45" s="257">
        <f t="shared" si="68"/>
        <v>1.26</v>
      </c>
      <c r="AP45" s="257">
        <f t="shared" si="68"/>
        <v>1.2949999999999999</v>
      </c>
      <c r="AQ45" s="257">
        <f t="shared" si="68"/>
        <v>1.3299999999999998</v>
      </c>
      <c r="AR45" s="257">
        <f t="shared" si="68"/>
        <v>1.3649999999999998</v>
      </c>
      <c r="AS45" s="257">
        <f t="shared" si="68"/>
        <v>1.3999999999999997</v>
      </c>
      <c r="AT45" s="257">
        <f t="shared" si="68"/>
        <v>1.4349999999999996</v>
      </c>
      <c r="AU45" s="257">
        <f t="shared" si="68"/>
        <v>1.4699999999999995</v>
      </c>
      <c r="AV45" s="257">
        <f t="shared" si="68"/>
        <v>1.5049999999999994</v>
      </c>
      <c r="AW45" s="257">
        <f t="shared" si="68"/>
        <v>1.5399999999999994</v>
      </c>
      <c r="AX45" s="257">
        <f t="shared" si="68"/>
        <v>1.5749999999999993</v>
      </c>
      <c r="AY45" s="257">
        <f t="shared" si="68"/>
        <v>1.6099999999999992</v>
      </c>
      <c r="AZ45" s="257">
        <f t="shared" si="68"/>
        <v>1.6449999999999991</v>
      </c>
      <c r="BA45" s="257">
        <f t="shared" si="68"/>
        <v>1.679999999999999</v>
      </c>
      <c r="BB45" s="257">
        <f t="shared" si="68"/>
        <v>1.714999999999999</v>
      </c>
      <c r="BC45" s="342"/>
      <c r="BE45" s="372"/>
      <c r="BF45" s="343">
        <v>3.5000000000000003E-2</v>
      </c>
      <c r="BG45" s="343" t="s">
        <v>75</v>
      </c>
    </row>
    <row r="46" spans="1:115" ht="14.45">
      <c r="B46" s="352"/>
      <c r="C46" s="99" t="s">
        <v>345</v>
      </c>
      <c r="D46" s="353"/>
      <c r="E46" s="340"/>
      <c r="F46" s="257">
        <f t="shared" si="67"/>
        <v>0.17660000000000001</v>
      </c>
      <c r="G46" s="257">
        <f t="shared" si="11"/>
        <v>0.35320000000000001</v>
      </c>
      <c r="H46" s="257">
        <f t="shared" si="11"/>
        <v>0.52980000000000005</v>
      </c>
      <c r="I46" s="257">
        <f t="shared" si="11"/>
        <v>0.70640000000000003</v>
      </c>
      <c r="J46" s="257">
        <f t="shared" si="11"/>
        <v>0.88300000000000001</v>
      </c>
      <c r="K46" s="257">
        <f t="shared" si="11"/>
        <v>1.0596000000000001</v>
      </c>
      <c r="L46" s="257">
        <f t="shared" si="11"/>
        <v>1.2362000000000002</v>
      </c>
      <c r="M46" s="257">
        <f t="shared" si="11"/>
        <v>1.4128000000000003</v>
      </c>
      <c r="N46" s="257">
        <f t="shared" si="11"/>
        <v>1.5894000000000004</v>
      </c>
      <c r="O46" s="257">
        <f t="shared" si="11"/>
        <v>1.7660000000000005</v>
      </c>
      <c r="P46" s="257">
        <f t="shared" si="11"/>
        <v>1.9426000000000005</v>
      </c>
      <c r="Q46" s="257">
        <f t="shared" si="11"/>
        <v>2.1192000000000006</v>
      </c>
      <c r="R46" s="257">
        <f t="shared" si="11"/>
        <v>2.2958000000000007</v>
      </c>
      <c r="S46" s="257">
        <f t="shared" si="11"/>
        <v>2.4724000000000008</v>
      </c>
      <c r="T46" s="257">
        <f t="shared" si="11"/>
        <v>2.6490000000000009</v>
      </c>
      <c r="U46" s="257">
        <f t="shared" si="11"/>
        <v>2.825600000000001</v>
      </c>
      <c r="V46" s="257">
        <f t="shared" si="11"/>
        <v>3.0022000000000011</v>
      </c>
      <c r="W46" s="257">
        <f t="shared" ref="W46:BB46" si="69">V46+$BF46</f>
        <v>3.1788000000000012</v>
      </c>
      <c r="X46" s="257">
        <f t="shared" si="69"/>
        <v>3.3554000000000013</v>
      </c>
      <c r="Y46" s="257">
        <f t="shared" si="69"/>
        <v>3.5320000000000014</v>
      </c>
      <c r="Z46" s="257">
        <f t="shared" si="69"/>
        <v>3.7086000000000015</v>
      </c>
      <c r="AA46" s="257">
        <f t="shared" si="69"/>
        <v>3.8852000000000015</v>
      </c>
      <c r="AB46" s="257">
        <f t="shared" si="69"/>
        <v>4.0618000000000016</v>
      </c>
      <c r="AC46" s="257">
        <f t="shared" si="69"/>
        <v>4.2384000000000013</v>
      </c>
      <c r="AD46" s="257">
        <f t="shared" si="69"/>
        <v>4.4150000000000009</v>
      </c>
      <c r="AE46" s="257">
        <f t="shared" si="69"/>
        <v>4.5916000000000006</v>
      </c>
      <c r="AF46" s="257">
        <f t="shared" si="69"/>
        <v>4.7682000000000002</v>
      </c>
      <c r="AG46" s="257">
        <f t="shared" si="69"/>
        <v>4.9447999999999999</v>
      </c>
      <c r="AH46" s="257">
        <f t="shared" si="69"/>
        <v>5.1213999999999995</v>
      </c>
      <c r="AI46" s="257">
        <f t="shared" si="69"/>
        <v>5.2979999999999992</v>
      </c>
      <c r="AJ46" s="257">
        <f t="shared" si="69"/>
        <v>5.4745999999999988</v>
      </c>
      <c r="AK46" s="257">
        <f t="shared" si="69"/>
        <v>5.6511999999999984</v>
      </c>
      <c r="AL46" s="257">
        <f t="shared" si="69"/>
        <v>5.8277999999999981</v>
      </c>
      <c r="AM46" s="257">
        <f t="shared" si="69"/>
        <v>6.0043999999999977</v>
      </c>
      <c r="AN46" s="257">
        <f t="shared" si="69"/>
        <v>6.1809999999999974</v>
      </c>
      <c r="AO46" s="257">
        <f t="shared" si="69"/>
        <v>6.357599999999997</v>
      </c>
      <c r="AP46" s="257">
        <f t="shared" si="69"/>
        <v>6.5341999999999967</v>
      </c>
      <c r="AQ46" s="257">
        <f t="shared" si="69"/>
        <v>6.7107999999999963</v>
      </c>
      <c r="AR46" s="257">
        <f t="shared" si="69"/>
        <v>6.887399999999996</v>
      </c>
      <c r="AS46" s="257">
        <f t="shared" si="69"/>
        <v>7.0639999999999956</v>
      </c>
      <c r="AT46" s="257">
        <f t="shared" si="69"/>
        <v>7.2405999999999953</v>
      </c>
      <c r="AU46" s="257">
        <f t="shared" si="69"/>
        <v>7.4171999999999949</v>
      </c>
      <c r="AV46" s="257">
        <f t="shared" si="69"/>
        <v>7.5937999999999946</v>
      </c>
      <c r="AW46" s="257">
        <f t="shared" si="69"/>
        <v>7.7703999999999942</v>
      </c>
      <c r="AX46" s="257">
        <f t="shared" si="69"/>
        <v>7.9469999999999938</v>
      </c>
      <c r="AY46" s="257">
        <f t="shared" si="69"/>
        <v>8.1235999999999944</v>
      </c>
      <c r="AZ46" s="257">
        <f t="shared" si="69"/>
        <v>8.3001999999999949</v>
      </c>
      <c r="BA46" s="257">
        <f t="shared" si="69"/>
        <v>8.4767999999999954</v>
      </c>
      <c r="BB46" s="257">
        <f t="shared" si="69"/>
        <v>8.653399999999996</v>
      </c>
      <c r="BC46" s="342"/>
      <c r="BE46" s="372"/>
      <c r="BF46" s="343">
        <v>0.17660000000000001</v>
      </c>
      <c r="BG46" s="343" t="s">
        <v>71</v>
      </c>
    </row>
    <row r="47" spans="1:115" ht="14.45">
      <c r="A47" s="106" t="s">
        <v>66</v>
      </c>
      <c r="B47" s="106"/>
      <c r="C47" s="124" t="s">
        <v>129</v>
      </c>
      <c r="D47" s="340"/>
      <c r="E47" s="340"/>
      <c r="F47" s="262"/>
      <c r="G47" s="262"/>
      <c r="H47" s="262"/>
      <c r="I47" s="262"/>
      <c r="J47" s="262"/>
      <c r="K47" s="262"/>
      <c r="L47" s="262"/>
      <c r="M47" s="262"/>
      <c r="N47" s="262"/>
      <c r="O47" s="262"/>
      <c r="P47" s="262"/>
      <c r="Q47" s="262"/>
      <c r="R47" s="262"/>
      <c r="S47" s="262"/>
      <c r="T47" s="262"/>
      <c r="U47" s="262"/>
      <c r="V47" s="262"/>
      <c r="W47" s="262"/>
      <c r="X47" s="262"/>
      <c r="Y47" s="262"/>
      <c r="Z47" s="262"/>
      <c r="AA47" s="262"/>
      <c r="AB47" s="262"/>
      <c r="AC47" s="262"/>
      <c r="AD47" s="262"/>
      <c r="AE47" s="262"/>
      <c r="AF47" s="262"/>
      <c r="AG47" s="262"/>
      <c r="AH47" s="262"/>
      <c r="AI47" s="262"/>
      <c r="AJ47" s="262"/>
      <c r="AK47" s="262"/>
      <c r="AL47" s="262"/>
      <c r="AM47" s="262"/>
      <c r="AN47" s="262"/>
      <c r="AO47" s="262"/>
      <c r="AP47" s="262"/>
      <c r="AQ47" s="262"/>
      <c r="AR47" s="262"/>
      <c r="AS47" s="262"/>
      <c r="AT47" s="262"/>
      <c r="AU47" s="262"/>
      <c r="AV47" s="262"/>
      <c r="AW47" s="262"/>
      <c r="AX47" s="262"/>
      <c r="AY47" s="262"/>
      <c r="AZ47" s="262"/>
      <c r="BA47" s="262"/>
      <c r="BB47" s="262"/>
      <c r="BC47" s="112"/>
      <c r="BE47" s="372"/>
      <c r="BF47" s="358"/>
      <c r="BG47" s="359"/>
      <c r="DE47" s="99"/>
      <c r="DF47" s="99"/>
      <c r="DG47" s="99"/>
      <c r="DH47" s="99"/>
      <c r="DI47" s="99"/>
      <c r="DJ47" s="99"/>
      <c r="DK47" s="99"/>
    </row>
    <row r="48" spans="1:115" ht="14.45">
      <c r="B48" s="123"/>
      <c r="C48" s="99" t="s">
        <v>130</v>
      </c>
      <c r="D48" s="340" t="s">
        <v>69</v>
      </c>
      <c r="F48" s="257">
        <f t="shared" si="13"/>
        <v>1</v>
      </c>
      <c r="G48" s="257">
        <f t="shared" si="11"/>
        <v>2</v>
      </c>
      <c r="H48" s="257">
        <f t="shared" si="68"/>
        <v>3</v>
      </c>
      <c r="I48" s="257">
        <f t="shared" si="68"/>
        <v>4</v>
      </c>
      <c r="J48" s="257">
        <f t="shared" si="68"/>
        <v>5</v>
      </c>
      <c r="K48" s="257">
        <f t="shared" si="68"/>
        <v>6</v>
      </c>
      <c r="L48" s="257">
        <f t="shared" si="68"/>
        <v>7</v>
      </c>
      <c r="M48" s="257">
        <f t="shared" si="68"/>
        <v>8</v>
      </c>
      <c r="N48" s="257">
        <f t="shared" si="68"/>
        <v>9</v>
      </c>
      <c r="O48" s="257">
        <f t="shared" si="68"/>
        <v>10</v>
      </c>
      <c r="P48" s="257">
        <f t="shared" si="68"/>
        <v>11</v>
      </c>
      <c r="Q48" s="257">
        <f t="shared" si="68"/>
        <v>12</v>
      </c>
      <c r="R48" s="257">
        <f t="shared" si="68"/>
        <v>13</v>
      </c>
      <c r="S48" s="257">
        <f t="shared" si="68"/>
        <v>14</v>
      </c>
      <c r="T48" s="257">
        <f t="shared" si="68"/>
        <v>15</v>
      </c>
      <c r="U48" s="257">
        <f t="shared" si="68"/>
        <v>16</v>
      </c>
      <c r="V48" s="257">
        <f t="shared" si="68"/>
        <v>17</v>
      </c>
      <c r="W48" s="257">
        <f t="shared" si="68"/>
        <v>18</v>
      </c>
      <c r="X48" s="257">
        <f t="shared" si="68"/>
        <v>19</v>
      </c>
      <c r="Y48" s="257">
        <f t="shared" si="68"/>
        <v>20</v>
      </c>
      <c r="Z48" s="257">
        <f t="shared" si="68"/>
        <v>21</v>
      </c>
      <c r="AA48" s="257">
        <f t="shared" si="68"/>
        <v>22</v>
      </c>
      <c r="AB48" s="257">
        <f t="shared" si="68"/>
        <v>23</v>
      </c>
      <c r="AC48" s="257">
        <f t="shared" si="68"/>
        <v>24</v>
      </c>
      <c r="AD48" s="257">
        <f t="shared" si="68"/>
        <v>25</v>
      </c>
      <c r="AE48" s="257">
        <f t="shared" si="68"/>
        <v>26</v>
      </c>
      <c r="AF48" s="257">
        <f t="shared" si="68"/>
        <v>27</v>
      </c>
      <c r="AG48" s="257">
        <f t="shared" si="68"/>
        <v>28</v>
      </c>
      <c r="AH48" s="257">
        <f t="shared" si="68"/>
        <v>29</v>
      </c>
      <c r="AI48" s="257">
        <f t="shared" si="68"/>
        <v>30</v>
      </c>
      <c r="AJ48" s="257">
        <f t="shared" si="68"/>
        <v>31</v>
      </c>
      <c r="AK48" s="257">
        <f t="shared" si="68"/>
        <v>32</v>
      </c>
      <c r="AL48" s="257">
        <f t="shared" si="68"/>
        <v>33</v>
      </c>
      <c r="AM48" s="257">
        <f t="shared" si="68"/>
        <v>34</v>
      </c>
      <c r="AN48" s="257">
        <f t="shared" si="68"/>
        <v>35</v>
      </c>
      <c r="AO48" s="257">
        <f t="shared" si="68"/>
        <v>36</v>
      </c>
      <c r="AP48" s="257">
        <f t="shared" si="68"/>
        <v>37</v>
      </c>
      <c r="AQ48" s="257">
        <f t="shared" si="68"/>
        <v>38</v>
      </c>
      <c r="AR48" s="257">
        <f t="shared" si="68"/>
        <v>39</v>
      </c>
      <c r="AS48" s="257">
        <f t="shared" si="68"/>
        <v>40</v>
      </c>
      <c r="AT48" s="257">
        <f t="shared" si="68"/>
        <v>41</v>
      </c>
      <c r="AU48" s="257">
        <f t="shared" si="68"/>
        <v>42</v>
      </c>
      <c r="AV48" s="257">
        <f t="shared" si="68"/>
        <v>43</v>
      </c>
      <c r="AW48" s="257">
        <f t="shared" si="68"/>
        <v>44</v>
      </c>
      <c r="AX48" s="257">
        <f t="shared" si="68"/>
        <v>45</v>
      </c>
      <c r="AY48" s="257">
        <f t="shared" si="68"/>
        <v>46</v>
      </c>
      <c r="AZ48" s="257">
        <f t="shared" si="68"/>
        <v>47</v>
      </c>
      <c r="BA48" s="257">
        <f t="shared" si="68"/>
        <v>48</v>
      </c>
      <c r="BB48" s="257">
        <f t="shared" si="68"/>
        <v>49</v>
      </c>
      <c r="BC48" s="342"/>
      <c r="BE48" s="372"/>
      <c r="BF48" s="343">
        <v>1</v>
      </c>
      <c r="BG48" s="343" t="s">
        <v>75</v>
      </c>
    </row>
    <row r="49" spans="1:115" ht="14.45" customHeight="1">
      <c r="A49" s="106" t="s">
        <v>131</v>
      </c>
      <c r="B49" s="106"/>
      <c r="C49" s="124" t="s">
        <v>132</v>
      </c>
      <c r="D49" s="340"/>
      <c r="E49" s="340"/>
      <c r="F49" s="262"/>
      <c r="G49" s="262"/>
      <c r="H49" s="262"/>
      <c r="I49" s="262"/>
      <c r="J49" s="262"/>
      <c r="K49" s="262"/>
      <c r="L49" s="262"/>
      <c r="M49" s="262"/>
      <c r="N49" s="262"/>
      <c r="O49" s="262"/>
      <c r="P49" s="262"/>
      <c r="Q49" s="262"/>
      <c r="R49" s="262"/>
      <c r="S49" s="262"/>
      <c r="T49" s="262"/>
      <c r="U49" s="262"/>
      <c r="V49" s="262"/>
      <c r="W49" s="262"/>
      <c r="X49" s="262"/>
      <c r="Y49" s="262"/>
      <c r="Z49" s="262"/>
      <c r="AA49" s="262"/>
      <c r="AB49" s="262"/>
      <c r="AC49" s="262"/>
      <c r="AD49" s="262"/>
      <c r="AE49" s="262"/>
      <c r="AF49" s="262"/>
      <c r="AG49" s="262"/>
      <c r="AH49" s="262"/>
      <c r="AI49" s="262"/>
      <c r="AJ49" s="262"/>
      <c r="AK49" s="262"/>
      <c r="AL49" s="262"/>
      <c r="AM49" s="262"/>
      <c r="AN49" s="262"/>
      <c r="AO49" s="262"/>
      <c r="AP49" s="262"/>
      <c r="AQ49" s="262"/>
      <c r="AR49" s="262"/>
      <c r="AS49" s="262"/>
      <c r="AT49" s="262"/>
      <c r="AU49" s="262"/>
      <c r="AV49" s="262"/>
      <c r="AW49" s="262"/>
      <c r="AX49" s="262"/>
      <c r="AY49" s="262"/>
      <c r="AZ49" s="262"/>
      <c r="BA49" s="262"/>
      <c r="BB49" s="262"/>
      <c r="BC49" s="112"/>
      <c r="BE49" s="372"/>
      <c r="BF49" s="358"/>
      <c r="BG49" s="359"/>
      <c r="DE49" s="99"/>
      <c r="DF49" s="99"/>
      <c r="DG49" s="99"/>
      <c r="DH49" s="99"/>
      <c r="DI49" s="99"/>
      <c r="DJ49" s="99"/>
      <c r="DK49" s="99"/>
    </row>
    <row r="50" spans="1:115" ht="14.45">
      <c r="A50" s="106"/>
      <c r="B50" s="106"/>
      <c r="C50" s="99" t="s">
        <v>346</v>
      </c>
      <c r="D50" s="340" t="s">
        <v>69</v>
      </c>
      <c r="F50" s="257">
        <v>0</v>
      </c>
      <c r="G50" s="257">
        <v>0</v>
      </c>
      <c r="H50" s="257">
        <v>0</v>
      </c>
      <c r="I50" s="257">
        <v>0</v>
      </c>
      <c r="J50" s="257">
        <v>0</v>
      </c>
      <c r="K50" s="257">
        <v>0</v>
      </c>
      <c r="L50" s="257">
        <v>0</v>
      </c>
      <c r="M50" s="257">
        <v>0</v>
      </c>
      <c r="N50" s="257">
        <v>0</v>
      </c>
      <c r="O50" s="257">
        <v>0</v>
      </c>
      <c r="P50" s="257">
        <v>0</v>
      </c>
      <c r="Q50" s="257">
        <v>0</v>
      </c>
      <c r="R50" s="257">
        <v>0</v>
      </c>
      <c r="S50" s="257">
        <v>1</v>
      </c>
      <c r="T50" s="257">
        <f t="shared" ref="T50:AG59" si="70">S50+$BF50</f>
        <v>1.8</v>
      </c>
      <c r="U50" s="257">
        <f t="shared" si="70"/>
        <v>2.6</v>
      </c>
      <c r="V50" s="257">
        <f t="shared" si="70"/>
        <v>3.4000000000000004</v>
      </c>
      <c r="W50" s="257">
        <f t="shared" si="70"/>
        <v>4.2</v>
      </c>
      <c r="X50" s="257">
        <f t="shared" si="70"/>
        <v>5</v>
      </c>
      <c r="Y50" s="257">
        <f t="shared" si="70"/>
        <v>5.8</v>
      </c>
      <c r="Z50" s="257">
        <f t="shared" si="70"/>
        <v>6.6</v>
      </c>
      <c r="AA50" s="257">
        <f t="shared" si="70"/>
        <v>7.3999999999999995</v>
      </c>
      <c r="AB50" s="257">
        <f t="shared" si="70"/>
        <v>8.1999999999999993</v>
      </c>
      <c r="AC50" s="257">
        <f t="shared" si="70"/>
        <v>9</v>
      </c>
      <c r="AD50" s="257">
        <f t="shared" si="70"/>
        <v>9.8000000000000007</v>
      </c>
      <c r="AE50" s="257">
        <f t="shared" si="70"/>
        <v>10.600000000000001</v>
      </c>
      <c r="AF50" s="257">
        <f t="shared" si="70"/>
        <v>11.400000000000002</v>
      </c>
      <c r="AG50" s="257">
        <f t="shared" si="70"/>
        <v>12.200000000000003</v>
      </c>
      <c r="AH50" s="257">
        <f>AG50+3*$BF50/5</f>
        <v>12.680000000000003</v>
      </c>
      <c r="AI50" s="257">
        <f t="shared" ref="AI50:BB50" si="71">AH50+3*$BF50/5</f>
        <v>13.160000000000004</v>
      </c>
      <c r="AJ50" s="257">
        <f t="shared" si="71"/>
        <v>13.640000000000004</v>
      </c>
      <c r="AK50" s="257">
        <f t="shared" si="71"/>
        <v>14.120000000000005</v>
      </c>
      <c r="AL50" s="257">
        <f t="shared" si="71"/>
        <v>14.600000000000005</v>
      </c>
      <c r="AM50" s="257">
        <f t="shared" si="71"/>
        <v>15.080000000000005</v>
      </c>
      <c r="AN50" s="257">
        <f t="shared" si="71"/>
        <v>15.560000000000006</v>
      </c>
      <c r="AO50" s="257">
        <f t="shared" si="71"/>
        <v>16.040000000000006</v>
      </c>
      <c r="AP50" s="257">
        <f t="shared" si="71"/>
        <v>16.520000000000007</v>
      </c>
      <c r="AQ50" s="257">
        <f t="shared" si="71"/>
        <v>17.000000000000007</v>
      </c>
      <c r="AR50" s="257">
        <f t="shared" si="71"/>
        <v>17.480000000000008</v>
      </c>
      <c r="AS50" s="257">
        <f t="shared" si="71"/>
        <v>17.960000000000008</v>
      </c>
      <c r="AT50" s="257">
        <f t="shared" si="71"/>
        <v>18.440000000000008</v>
      </c>
      <c r="AU50" s="257">
        <f t="shared" si="71"/>
        <v>18.920000000000009</v>
      </c>
      <c r="AV50" s="257">
        <f t="shared" si="71"/>
        <v>19.400000000000009</v>
      </c>
      <c r="AW50" s="257">
        <f t="shared" si="71"/>
        <v>19.88000000000001</v>
      </c>
      <c r="AX50" s="257">
        <f t="shared" si="71"/>
        <v>20.36000000000001</v>
      </c>
      <c r="AY50" s="257">
        <f t="shared" si="71"/>
        <v>20.840000000000011</v>
      </c>
      <c r="AZ50" s="257">
        <f t="shared" si="71"/>
        <v>21.320000000000011</v>
      </c>
      <c r="BA50" s="257">
        <f t="shared" si="71"/>
        <v>21.800000000000011</v>
      </c>
      <c r="BB50" s="257">
        <f t="shared" si="71"/>
        <v>22.280000000000012</v>
      </c>
      <c r="BC50" s="342"/>
      <c r="BE50" s="372"/>
      <c r="BF50" s="343">
        <v>0.8</v>
      </c>
      <c r="BG50" s="343" t="s">
        <v>71</v>
      </c>
    </row>
    <row r="51" spans="1:115" ht="14.45">
      <c r="C51" s="99" t="s">
        <v>347</v>
      </c>
      <c r="D51" s="340" t="s">
        <v>69</v>
      </c>
      <c r="F51" s="257">
        <v>0</v>
      </c>
      <c r="G51" s="257">
        <v>0</v>
      </c>
      <c r="H51" s="257">
        <v>0</v>
      </c>
      <c r="I51" s="257">
        <v>0</v>
      </c>
      <c r="J51" s="257">
        <v>0</v>
      </c>
      <c r="K51" s="257">
        <v>0</v>
      </c>
      <c r="L51" s="257">
        <v>0</v>
      </c>
      <c r="M51" s="257">
        <v>0</v>
      </c>
      <c r="N51" s="257">
        <v>0</v>
      </c>
      <c r="O51" s="257">
        <v>0</v>
      </c>
      <c r="P51" s="257">
        <v>0</v>
      </c>
      <c r="Q51" s="257">
        <v>0</v>
      </c>
      <c r="R51" s="257">
        <v>0</v>
      </c>
      <c r="S51" s="257">
        <v>1</v>
      </c>
      <c r="T51" s="257">
        <f t="shared" si="70"/>
        <v>1.8</v>
      </c>
      <c r="U51" s="257">
        <f t="shared" si="70"/>
        <v>2.6</v>
      </c>
      <c r="V51" s="257">
        <f t="shared" si="70"/>
        <v>3.4000000000000004</v>
      </c>
      <c r="W51" s="257">
        <f t="shared" si="70"/>
        <v>4.2</v>
      </c>
      <c r="X51" s="257">
        <f t="shared" si="70"/>
        <v>5</v>
      </c>
      <c r="Y51" s="257">
        <f t="shared" si="70"/>
        <v>5.8</v>
      </c>
      <c r="Z51" s="257">
        <f t="shared" si="70"/>
        <v>6.6</v>
      </c>
      <c r="AA51" s="257">
        <f t="shared" si="70"/>
        <v>7.3999999999999995</v>
      </c>
      <c r="AB51" s="257">
        <f t="shared" si="70"/>
        <v>8.1999999999999993</v>
      </c>
      <c r="AC51" s="257">
        <f t="shared" si="70"/>
        <v>9</v>
      </c>
      <c r="AD51" s="257">
        <f t="shared" si="70"/>
        <v>9.8000000000000007</v>
      </c>
      <c r="AE51" s="257">
        <f t="shared" si="70"/>
        <v>10.600000000000001</v>
      </c>
      <c r="AF51" s="257">
        <f t="shared" si="70"/>
        <v>11.400000000000002</v>
      </c>
      <c r="AG51" s="257">
        <f t="shared" si="70"/>
        <v>12.200000000000003</v>
      </c>
      <c r="AH51" s="257">
        <f>AG51+3*$BF51/5</f>
        <v>12.680000000000003</v>
      </c>
      <c r="AI51" s="257">
        <f t="shared" ref="AI51:BB51" si="72">AH51+3*$BF51/5</f>
        <v>13.160000000000004</v>
      </c>
      <c r="AJ51" s="257">
        <f t="shared" si="72"/>
        <v>13.640000000000004</v>
      </c>
      <c r="AK51" s="257">
        <f t="shared" si="72"/>
        <v>14.120000000000005</v>
      </c>
      <c r="AL51" s="257">
        <f t="shared" si="72"/>
        <v>14.600000000000005</v>
      </c>
      <c r="AM51" s="257">
        <f t="shared" si="72"/>
        <v>15.080000000000005</v>
      </c>
      <c r="AN51" s="257">
        <f t="shared" si="72"/>
        <v>15.560000000000006</v>
      </c>
      <c r="AO51" s="257">
        <f t="shared" si="72"/>
        <v>16.040000000000006</v>
      </c>
      <c r="AP51" s="257">
        <f t="shared" si="72"/>
        <v>16.520000000000007</v>
      </c>
      <c r="AQ51" s="257">
        <f t="shared" si="72"/>
        <v>17.000000000000007</v>
      </c>
      <c r="AR51" s="257">
        <f t="shared" si="72"/>
        <v>17.480000000000008</v>
      </c>
      <c r="AS51" s="257">
        <f t="shared" si="72"/>
        <v>17.960000000000008</v>
      </c>
      <c r="AT51" s="257">
        <f t="shared" si="72"/>
        <v>18.440000000000008</v>
      </c>
      <c r="AU51" s="257">
        <f t="shared" si="72"/>
        <v>18.920000000000009</v>
      </c>
      <c r="AV51" s="257">
        <f t="shared" si="72"/>
        <v>19.400000000000009</v>
      </c>
      <c r="AW51" s="257">
        <f t="shared" si="72"/>
        <v>19.88000000000001</v>
      </c>
      <c r="AX51" s="257">
        <f t="shared" si="72"/>
        <v>20.36000000000001</v>
      </c>
      <c r="AY51" s="257">
        <f t="shared" si="72"/>
        <v>20.840000000000011</v>
      </c>
      <c r="AZ51" s="257">
        <f t="shared" si="72"/>
        <v>21.320000000000011</v>
      </c>
      <c r="BA51" s="257">
        <f t="shared" si="72"/>
        <v>21.800000000000011</v>
      </c>
      <c r="BB51" s="257">
        <f t="shared" si="72"/>
        <v>22.280000000000012</v>
      </c>
      <c r="BC51" s="342"/>
      <c r="BE51" s="372"/>
      <c r="BF51" s="343">
        <v>0.8</v>
      </c>
      <c r="BG51" s="343" t="s">
        <v>71</v>
      </c>
    </row>
    <row r="52" spans="1:115" ht="14.45" customHeight="1">
      <c r="A52" s="106" t="s">
        <v>131</v>
      </c>
      <c r="B52" s="106"/>
      <c r="C52" s="124" t="s">
        <v>135</v>
      </c>
      <c r="D52" s="340"/>
      <c r="E52" s="340"/>
      <c r="F52" s="262"/>
      <c r="G52" s="262"/>
      <c r="H52" s="262"/>
      <c r="I52" s="262"/>
      <c r="J52" s="262"/>
      <c r="K52" s="262"/>
      <c r="L52" s="262"/>
      <c r="M52" s="262"/>
      <c r="N52" s="262"/>
      <c r="O52" s="262"/>
      <c r="P52" s="262"/>
      <c r="Q52" s="262"/>
      <c r="R52" s="262"/>
      <c r="S52" s="262"/>
      <c r="T52" s="262"/>
      <c r="U52" s="262"/>
      <c r="V52" s="262"/>
      <c r="W52" s="262"/>
      <c r="X52" s="262"/>
      <c r="Y52" s="262"/>
      <c r="Z52" s="262"/>
      <c r="AA52" s="262"/>
      <c r="AB52" s="262"/>
      <c r="AC52" s="262"/>
      <c r="AD52" s="262"/>
      <c r="AE52" s="262"/>
      <c r="AF52" s="262"/>
      <c r="AG52" s="262"/>
      <c r="AH52" s="262"/>
      <c r="AI52" s="262"/>
      <c r="AJ52" s="262"/>
      <c r="AK52" s="262"/>
      <c r="AL52" s="262"/>
      <c r="AM52" s="262"/>
      <c r="AN52" s="262"/>
      <c r="AO52" s="262"/>
      <c r="AP52" s="262"/>
      <c r="AQ52" s="262"/>
      <c r="AR52" s="262"/>
      <c r="AS52" s="262"/>
      <c r="AT52" s="262"/>
      <c r="AU52" s="262"/>
      <c r="AV52" s="262"/>
      <c r="AW52" s="262"/>
      <c r="AX52" s="262"/>
      <c r="AY52" s="262"/>
      <c r="AZ52" s="262"/>
      <c r="BA52" s="262"/>
      <c r="BB52" s="262"/>
      <c r="BC52" s="112"/>
      <c r="BE52" s="372"/>
      <c r="BF52" s="370"/>
      <c r="BG52" s="370"/>
      <c r="DE52" s="99"/>
      <c r="DF52" s="99"/>
      <c r="DG52" s="99"/>
      <c r="DH52" s="99"/>
      <c r="DI52" s="99"/>
      <c r="DJ52" s="99"/>
      <c r="DK52" s="99"/>
    </row>
    <row r="53" spans="1:115" ht="14.45">
      <c r="C53" s="99" t="s">
        <v>348</v>
      </c>
      <c r="D53" s="340" t="s">
        <v>69</v>
      </c>
      <c r="F53" s="257">
        <v>0</v>
      </c>
      <c r="G53" s="257">
        <v>0</v>
      </c>
      <c r="H53" s="257">
        <v>0</v>
      </c>
      <c r="I53" s="257">
        <v>0</v>
      </c>
      <c r="J53" s="257">
        <v>0</v>
      </c>
      <c r="K53" s="257">
        <v>0</v>
      </c>
      <c r="L53" s="257">
        <v>0</v>
      </c>
      <c r="M53" s="257">
        <v>0</v>
      </c>
      <c r="N53" s="257">
        <v>0</v>
      </c>
      <c r="O53" s="257">
        <v>0</v>
      </c>
      <c r="P53" s="257">
        <v>0</v>
      </c>
      <c r="Q53" s="257">
        <v>0</v>
      </c>
      <c r="R53" s="257">
        <v>0</v>
      </c>
      <c r="S53" s="257">
        <v>1.7450000000000001</v>
      </c>
      <c r="T53" s="257">
        <f t="shared" si="70"/>
        <v>3.49</v>
      </c>
      <c r="U53" s="257">
        <f t="shared" si="70"/>
        <v>5.2350000000000003</v>
      </c>
      <c r="V53" s="257">
        <f t="shared" si="70"/>
        <v>6.98</v>
      </c>
      <c r="W53" s="257">
        <f t="shared" si="70"/>
        <v>8.7250000000000014</v>
      </c>
      <c r="X53" s="257">
        <f t="shared" si="70"/>
        <v>10.470000000000002</v>
      </c>
      <c r="Y53" s="257">
        <f t="shared" si="70"/>
        <v>12.215000000000003</v>
      </c>
      <c r="Z53" s="257">
        <f t="shared" si="70"/>
        <v>13.960000000000004</v>
      </c>
      <c r="AA53" s="257">
        <f t="shared" si="70"/>
        <v>15.705000000000005</v>
      </c>
      <c r="AB53" s="257">
        <f t="shared" si="70"/>
        <v>17.450000000000006</v>
      </c>
      <c r="AC53" s="257">
        <f t="shared" si="70"/>
        <v>19.195000000000007</v>
      </c>
      <c r="AD53" s="257">
        <f t="shared" si="70"/>
        <v>20.940000000000008</v>
      </c>
      <c r="AE53" s="257">
        <f t="shared" si="70"/>
        <v>22.685000000000009</v>
      </c>
      <c r="AF53" s="257">
        <f t="shared" si="70"/>
        <v>24.43000000000001</v>
      </c>
      <c r="AG53" s="257">
        <f t="shared" si="70"/>
        <v>26.175000000000011</v>
      </c>
      <c r="AH53" s="257">
        <f>AG53+$BF53/8</f>
        <v>26.393125000000012</v>
      </c>
      <c r="AI53" s="257">
        <f t="shared" ref="AI53:BB53" si="73">AH53+$BF53/8</f>
        <v>26.611250000000013</v>
      </c>
      <c r="AJ53" s="257">
        <f t="shared" si="73"/>
        <v>26.829375000000013</v>
      </c>
      <c r="AK53" s="257">
        <f t="shared" si="73"/>
        <v>27.047500000000014</v>
      </c>
      <c r="AL53" s="257">
        <f t="shared" si="73"/>
        <v>27.265625000000014</v>
      </c>
      <c r="AM53" s="257">
        <f t="shared" si="73"/>
        <v>27.483750000000015</v>
      </c>
      <c r="AN53" s="257">
        <f t="shared" si="73"/>
        <v>27.701875000000015</v>
      </c>
      <c r="AO53" s="257">
        <f t="shared" si="73"/>
        <v>27.920000000000016</v>
      </c>
      <c r="AP53" s="257">
        <f t="shared" si="73"/>
        <v>28.138125000000016</v>
      </c>
      <c r="AQ53" s="257">
        <f t="shared" si="73"/>
        <v>28.356250000000017</v>
      </c>
      <c r="AR53" s="257">
        <f t="shared" si="73"/>
        <v>28.574375000000018</v>
      </c>
      <c r="AS53" s="257">
        <f t="shared" si="73"/>
        <v>28.792500000000018</v>
      </c>
      <c r="AT53" s="257">
        <f t="shared" si="73"/>
        <v>29.010625000000019</v>
      </c>
      <c r="AU53" s="257">
        <f t="shared" si="73"/>
        <v>29.228750000000019</v>
      </c>
      <c r="AV53" s="257">
        <f t="shared" si="73"/>
        <v>29.44687500000002</v>
      </c>
      <c r="AW53" s="257">
        <f t="shared" si="73"/>
        <v>29.66500000000002</v>
      </c>
      <c r="AX53" s="257">
        <f t="shared" si="73"/>
        <v>29.883125000000021</v>
      </c>
      <c r="AY53" s="257">
        <f t="shared" si="73"/>
        <v>30.101250000000022</v>
      </c>
      <c r="AZ53" s="257">
        <f t="shared" si="73"/>
        <v>30.319375000000022</v>
      </c>
      <c r="BA53" s="257">
        <f t="shared" si="73"/>
        <v>30.537500000000023</v>
      </c>
      <c r="BB53" s="257">
        <f t="shared" si="73"/>
        <v>30.755625000000023</v>
      </c>
      <c r="BC53" s="342"/>
      <c r="BE53" s="372"/>
      <c r="BF53" s="343">
        <v>1.7450000000000001</v>
      </c>
      <c r="BG53" s="343" t="s">
        <v>75</v>
      </c>
    </row>
    <row r="54" spans="1:115" ht="14.45">
      <c r="C54" s="99" t="s">
        <v>349</v>
      </c>
      <c r="D54" s="340" t="s">
        <v>69</v>
      </c>
      <c r="F54" s="257">
        <v>0</v>
      </c>
      <c r="G54" s="257">
        <v>0</v>
      </c>
      <c r="H54" s="257">
        <v>0</v>
      </c>
      <c r="I54" s="257">
        <v>0</v>
      </c>
      <c r="J54" s="257">
        <v>0</v>
      </c>
      <c r="K54" s="257">
        <v>0</v>
      </c>
      <c r="L54" s="257">
        <v>0</v>
      </c>
      <c r="M54" s="257">
        <v>0</v>
      </c>
      <c r="N54" s="257">
        <v>0</v>
      </c>
      <c r="O54" s="257">
        <v>0</v>
      </c>
      <c r="P54" s="257">
        <v>0</v>
      </c>
      <c r="Q54" s="257">
        <v>0</v>
      </c>
      <c r="R54" s="257">
        <v>0</v>
      </c>
      <c r="S54" s="257">
        <v>1.7450000000000001</v>
      </c>
      <c r="T54" s="257">
        <f t="shared" si="70"/>
        <v>3.49</v>
      </c>
      <c r="U54" s="257">
        <f t="shared" si="70"/>
        <v>5.2350000000000003</v>
      </c>
      <c r="V54" s="257">
        <f t="shared" si="70"/>
        <v>6.98</v>
      </c>
      <c r="W54" s="257">
        <f t="shared" si="70"/>
        <v>8.7250000000000014</v>
      </c>
      <c r="X54" s="257">
        <f t="shared" si="70"/>
        <v>10.470000000000002</v>
      </c>
      <c r="Y54" s="257">
        <f t="shared" si="70"/>
        <v>12.215000000000003</v>
      </c>
      <c r="Z54" s="257">
        <f t="shared" si="70"/>
        <v>13.960000000000004</v>
      </c>
      <c r="AA54" s="257">
        <f t="shared" si="70"/>
        <v>15.705000000000005</v>
      </c>
      <c r="AB54" s="257">
        <f t="shared" si="70"/>
        <v>17.450000000000006</v>
      </c>
      <c r="AC54" s="257">
        <f t="shared" si="70"/>
        <v>19.195000000000007</v>
      </c>
      <c r="AD54" s="257">
        <f t="shared" si="70"/>
        <v>20.940000000000008</v>
      </c>
      <c r="AE54" s="257">
        <f t="shared" si="70"/>
        <v>22.685000000000009</v>
      </c>
      <c r="AF54" s="257">
        <f t="shared" si="70"/>
        <v>24.43000000000001</v>
      </c>
      <c r="AG54" s="257">
        <f t="shared" si="70"/>
        <v>26.175000000000011</v>
      </c>
      <c r="AH54" s="257">
        <f>AG54+$BF54/8</f>
        <v>26.393125000000012</v>
      </c>
      <c r="AI54" s="257">
        <f t="shared" ref="AI54:BB54" si="74">AH54+$BF54/8</f>
        <v>26.611250000000013</v>
      </c>
      <c r="AJ54" s="257">
        <f t="shared" si="74"/>
        <v>26.829375000000013</v>
      </c>
      <c r="AK54" s="257">
        <f t="shared" si="74"/>
        <v>27.047500000000014</v>
      </c>
      <c r="AL54" s="257">
        <f t="shared" si="74"/>
        <v>27.265625000000014</v>
      </c>
      <c r="AM54" s="257">
        <f t="shared" si="74"/>
        <v>27.483750000000015</v>
      </c>
      <c r="AN54" s="257">
        <f t="shared" si="74"/>
        <v>27.701875000000015</v>
      </c>
      <c r="AO54" s="257">
        <f t="shared" si="74"/>
        <v>27.920000000000016</v>
      </c>
      <c r="AP54" s="257">
        <f t="shared" si="74"/>
        <v>28.138125000000016</v>
      </c>
      <c r="AQ54" s="257">
        <f t="shared" si="74"/>
        <v>28.356250000000017</v>
      </c>
      <c r="AR54" s="257">
        <f t="shared" si="74"/>
        <v>28.574375000000018</v>
      </c>
      <c r="AS54" s="257">
        <f t="shared" si="74"/>
        <v>28.792500000000018</v>
      </c>
      <c r="AT54" s="257">
        <f t="shared" si="74"/>
        <v>29.010625000000019</v>
      </c>
      <c r="AU54" s="257">
        <f t="shared" si="74"/>
        <v>29.228750000000019</v>
      </c>
      <c r="AV54" s="257">
        <f t="shared" si="74"/>
        <v>29.44687500000002</v>
      </c>
      <c r="AW54" s="257">
        <f t="shared" si="74"/>
        <v>29.66500000000002</v>
      </c>
      <c r="AX54" s="257">
        <f t="shared" si="74"/>
        <v>29.883125000000021</v>
      </c>
      <c r="AY54" s="257">
        <f t="shared" si="74"/>
        <v>30.101250000000022</v>
      </c>
      <c r="AZ54" s="257">
        <f t="shared" si="74"/>
        <v>30.319375000000022</v>
      </c>
      <c r="BA54" s="257">
        <f t="shared" si="74"/>
        <v>30.537500000000023</v>
      </c>
      <c r="BB54" s="257">
        <f t="shared" si="74"/>
        <v>30.755625000000023</v>
      </c>
      <c r="BC54" s="342"/>
      <c r="BE54" s="372"/>
      <c r="BF54" s="343">
        <v>1.7450000000000001</v>
      </c>
      <c r="BG54" s="343" t="s">
        <v>75</v>
      </c>
    </row>
    <row r="55" spans="1:115" ht="14.45" customHeight="1">
      <c r="A55" s="106" t="s">
        <v>131</v>
      </c>
      <c r="B55" s="106"/>
      <c r="C55" s="124" t="s">
        <v>138</v>
      </c>
      <c r="D55" s="340"/>
      <c r="E55" s="340"/>
      <c r="F55" s="262"/>
      <c r="G55" s="262"/>
      <c r="H55" s="262"/>
      <c r="I55" s="262"/>
      <c r="J55" s="262"/>
      <c r="K55" s="262"/>
      <c r="L55" s="262"/>
      <c r="M55" s="262"/>
      <c r="N55" s="262"/>
      <c r="O55" s="262"/>
      <c r="P55" s="262"/>
      <c r="Q55" s="262"/>
      <c r="R55" s="262"/>
      <c r="S55" s="262"/>
      <c r="T55" s="262"/>
      <c r="U55" s="262"/>
      <c r="V55" s="262"/>
      <c r="W55" s="262"/>
      <c r="X55" s="262"/>
      <c r="Y55" s="262"/>
      <c r="Z55" s="262"/>
      <c r="AA55" s="262"/>
      <c r="AB55" s="262"/>
      <c r="AC55" s="262"/>
      <c r="AD55" s="262"/>
      <c r="AE55" s="262"/>
      <c r="AF55" s="262"/>
      <c r="AG55" s="262"/>
      <c r="AH55" s="262"/>
      <c r="AI55" s="262"/>
      <c r="AJ55" s="262"/>
      <c r="AK55" s="262"/>
      <c r="AL55" s="262"/>
      <c r="AM55" s="262"/>
      <c r="AN55" s="262"/>
      <c r="AO55" s="262"/>
      <c r="AP55" s="262"/>
      <c r="AQ55" s="262"/>
      <c r="AR55" s="262"/>
      <c r="AS55" s="262"/>
      <c r="AT55" s="262"/>
      <c r="AU55" s="262"/>
      <c r="AV55" s="262"/>
      <c r="AW55" s="262"/>
      <c r="AX55" s="262"/>
      <c r="AY55" s="262"/>
      <c r="AZ55" s="262"/>
      <c r="BA55" s="262"/>
      <c r="BB55" s="262"/>
      <c r="BC55" s="112"/>
      <c r="BE55" s="372"/>
      <c r="BF55" s="370"/>
      <c r="BG55" s="370"/>
      <c r="DE55" s="99"/>
      <c r="DF55" s="99"/>
      <c r="DG55" s="99"/>
      <c r="DH55" s="99"/>
      <c r="DI55" s="99"/>
      <c r="DJ55" s="99"/>
      <c r="DK55" s="99"/>
    </row>
    <row r="56" spans="1:115" ht="14.45">
      <c r="C56" s="99" t="s">
        <v>350</v>
      </c>
      <c r="D56" s="340" t="s">
        <v>69</v>
      </c>
      <c r="F56" s="257">
        <v>0</v>
      </c>
      <c r="G56" s="257">
        <v>0</v>
      </c>
      <c r="H56" s="257">
        <v>0</v>
      </c>
      <c r="I56" s="257">
        <v>0</v>
      </c>
      <c r="J56" s="257">
        <v>0</v>
      </c>
      <c r="K56" s="257">
        <v>0</v>
      </c>
      <c r="L56" s="257">
        <v>0</v>
      </c>
      <c r="M56" s="257">
        <v>0</v>
      </c>
      <c r="N56" s="257">
        <v>0</v>
      </c>
      <c r="O56" s="257">
        <v>0</v>
      </c>
      <c r="P56" s="257">
        <v>0</v>
      </c>
      <c r="Q56" s="257">
        <v>0</v>
      </c>
      <c r="R56" s="257">
        <v>0</v>
      </c>
      <c r="S56" s="257">
        <v>0.17660000000000001</v>
      </c>
      <c r="T56" s="257">
        <f t="shared" si="70"/>
        <v>0.35320000000000001</v>
      </c>
      <c r="U56" s="257">
        <f t="shared" si="70"/>
        <v>0.52980000000000005</v>
      </c>
      <c r="V56" s="257">
        <f t="shared" si="70"/>
        <v>0.70640000000000003</v>
      </c>
      <c r="W56" s="257">
        <f t="shared" si="70"/>
        <v>0.88300000000000001</v>
      </c>
      <c r="X56" s="257">
        <f t="shared" si="70"/>
        <v>1.0596000000000001</v>
      </c>
      <c r="Y56" s="257">
        <f t="shared" si="70"/>
        <v>1.2362000000000002</v>
      </c>
      <c r="Z56" s="257">
        <f t="shared" si="70"/>
        <v>1.4128000000000003</v>
      </c>
      <c r="AA56" s="257">
        <f t="shared" si="70"/>
        <v>1.5894000000000004</v>
      </c>
      <c r="AB56" s="257">
        <f t="shared" si="70"/>
        <v>1.7660000000000005</v>
      </c>
      <c r="AC56" s="257">
        <f t="shared" si="70"/>
        <v>1.9426000000000005</v>
      </c>
      <c r="AD56" s="257">
        <f t="shared" si="70"/>
        <v>2.1192000000000006</v>
      </c>
      <c r="AE56" s="257">
        <f t="shared" si="70"/>
        <v>2.2958000000000007</v>
      </c>
      <c r="AF56" s="257">
        <f t="shared" si="70"/>
        <v>2.4724000000000008</v>
      </c>
      <c r="AG56" s="257">
        <f t="shared" si="70"/>
        <v>2.6490000000000009</v>
      </c>
      <c r="AH56" s="257">
        <f>AG56+$BF56/4</f>
        <v>2.693150000000001</v>
      </c>
      <c r="AI56" s="257">
        <f t="shared" ref="AI56:BB56" si="75">AH56+$BF56/4</f>
        <v>2.7373000000000012</v>
      </c>
      <c r="AJ56" s="257">
        <f t="shared" si="75"/>
        <v>2.7814500000000013</v>
      </c>
      <c r="AK56" s="257">
        <f t="shared" si="75"/>
        <v>2.8256000000000014</v>
      </c>
      <c r="AL56" s="257">
        <f t="shared" si="75"/>
        <v>2.8697500000000016</v>
      </c>
      <c r="AM56" s="257">
        <f t="shared" si="75"/>
        <v>2.9139000000000017</v>
      </c>
      <c r="AN56" s="257">
        <f t="shared" si="75"/>
        <v>2.9580500000000018</v>
      </c>
      <c r="AO56" s="257">
        <f t="shared" si="75"/>
        <v>3.002200000000002</v>
      </c>
      <c r="AP56" s="257">
        <f t="shared" si="75"/>
        <v>3.0463500000000021</v>
      </c>
      <c r="AQ56" s="257">
        <f t="shared" si="75"/>
        <v>3.0905000000000022</v>
      </c>
      <c r="AR56" s="257">
        <f t="shared" si="75"/>
        <v>3.1346500000000024</v>
      </c>
      <c r="AS56" s="257">
        <f t="shared" si="75"/>
        <v>3.1788000000000025</v>
      </c>
      <c r="AT56" s="257">
        <f t="shared" si="75"/>
        <v>3.2229500000000026</v>
      </c>
      <c r="AU56" s="257">
        <f t="shared" si="75"/>
        <v>3.2671000000000028</v>
      </c>
      <c r="AV56" s="257">
        <f t="shared" si="75"/>
        <v>3.3112500000000029</v>
      </c>
      <c r="AW56" s="257">
        <f t="shared" si="75"/>
        <v>3.355400000000003</v>
      </c>
      <c r="AX56" s="257">
        <f t="shared" si="75"/>
        <v>3.3995500000000032</v>
      </c>
      <c r="AY56" s="257">
        <f t="shared" si="75"/>
        <v>3.4437000000000033</v>
      </c>
      <c r="AZ56" s="257">
        <f t="shared" si="75"/>
        <v>3.4878500000000034</v>
      </c>
      <c r="BA56" s="257">
        <f t="shared" si="75"/>
        <v>3.5320000000000036</v>
      </c>
      <c r="BB56" s="257">
        <f t="shared" si="75"/>
        <v>3.5761500000000037</v>
      </c>
      <c r="BC56" s="342"/>
      <c r="BE56" s="372"/>
      <c r="BF56" s="343">
        <v>0.17660000000000001</v>
      </c>
      <c r="BG56" s="343" t="s">
        <v>71</v>
      </c>
    </row>
    <row r="57" spans="1:115" ht="14.45">
      <c r="C57" s="99" t="s">
        <v>351</v>
      </c>
      <c r="D57" s="340" t="s">
        <v>69</v>
      </c>
      <c r="F57" s="257">
        <v>0</v>
      </c>
      <c r="G57" s="257">
        <v>0</v>
      </c>
      <c r="H57" s="257">
        <v>0</v>
      </c>
      <c r="I57" s="257">
        <v>0</v>
      </c>
      <c r="J57" s="257">
        <v>0</v>
      </c>
      <c r="K57" s="257">
        <v>0</v>
      </c>
      <c r="L57" s="257">
        <v>0</v>
      </c>
      <c r="M57" s="257">
        <v>0</v>
      </c>
      <c r="N57" s="257">
        <v>0</v>
      </c>
      <c r="O57" s="257">
        <v>0</v>
      </c>
      <c r="P57" s="257">
        <v>0</v>
      </c>
      <c r="Q57" s="257">
        <v>0</v>
      </c>
      <c r="R57" s="257">
        <v>0</v>
      </c>
      <c r="S57" s="257">
        <v>0.17660000000000001</v>
      </c>
      <c r="T57" s="257">
        <f t="shared" si="70"/>
        <v>0.35320000000000001</v>
      </c>
      <c r="U57" s="257">
        <f t="shared" si="70"/>
        <v>0.52980000000000005</v>
      </c>
      <c r="V57" s="257">
        <f t="shared" si="70"/>
        <v>0.70640000000000003</v>
      </c>
      <c r="W57" s="257">
        <f t="shared" si="70"/>
        <v>0.88300000000000001</v>
      </c>
      <c r="X57" s="257">
        <f t="shared" si="70"/>
        <v>1.0596000000000001</v>
      </c>
      <c r="Y57" s="257">
        <f t="shared" si="70"/>
        <v>1.2362000000000002</v>
      </c>
      <c r="Z57" s="257">
        <f t="shared" si="70"/>
        <v>1.4128000000000003</v>
      </c>
      <c r="AA57" s="257">
        <f t="shared" si="70"/>
        <v>1.5894000000000004</v>
      </c>
      <c r="AB57" s="257">
        <f t="shared" si="70"/>
        <v>1.7660000000000005</v>
      </c>
      <c r="AC57" s="257">
        <f t="shared" si="70"/>
        <v>1.9426000000000005</v>
      </c>
      <c r="AD57" s="257">
        <f t="shared" si="70"/>
        <v>2.1192000000000006</v>
      </c>
      <c r="AE57" s="257">
        <f t="shared" si="70"/>
        <v>2.2958000000000007</v>
      </c>
      <c r="AF57" s="257">
        <f t="shared" si="70"/>
        <v>2.4724000000000008</v>
      </c>
      <c r="AG57" s="257">
        <f t="shared" si="70"/>
        <v>2.6490000000000009</v>
      </c>
      <c r="AH57" s="257">
        <f>AG57+$BF57/4</f>
        <v>2.693150000000001</v>
      </c>
      <c r="AI57" s="257">
        <f t="shared" ref="AI57:BB59" si="76">AH57+$BF57/4</f>
        <v>2.7373000000000012</v>
      </c>
      <c r="AJ57" s="257">
        <f t="shared" si="76"/>
        <v>2.7814500000000013</v>
      </c>
      <c r="AK57" s="257">
        <f t="shared" si="76"/>
        <v>2.8256000000000014</v>
      </c>
      <c r="AL57" s="257">
        <f t="shared" si="76"/>
        <v>2.8697500000000016</v>
      </c>
      <c r="AM57" s="257">
        <f t="shared" si="76"/>
        <v>2.9139000000000017</v>
      </c>
      <c r="AN57" s="257">
        <f t="shared" si="76"/>
        <v>2.9580500000000018</v>
      </c>
      <c r="AO57" s="257">
        <f t="shared" si="76"/>
        <v>3.002200000000002</v>
      </c>
      <c r="AP57" s="257">
        <f t="shared" si="76"/>
        <v>3.0463500000000021</v>
      </c>
      <c r="AQ57" s="257">
        <f t="shared" si="76"/>
        <v>3.0905000000000022</v>
      </c>
      <c r="AR57" s="257">
        <f t="shared" si="76"/>
        <v>3.1346500000000024</v>
      </c>
      <c r="AS57" s="257">
        <f t="shared" si="76"/>
        <v>3.1788000000000025</v>
      </c>
      <c r="AT57" s="257">
        <f t="shared" si="76"/>
        <v>3.2229500000000026</v>
      </c>
      <c r="AU57" s="257">
        <f t="shared" si="76"/>
        <v>3.2671000000000028</v>
      </c>
      <c r="AV57" s="257">
        <f t="shared" si="76"/>
        <v>3.3112500000000029</v>
      </c>
      <c r="AW57" s="257">
        <f t="shared" si="76"/>
        <v>3.355400000000003</v>
      </c>
      <c r="AX57" s="257">
        <f t="shared" si="76"/>
        <v>3.3995500000000032</v>
      </c>
      <c r="AY57" s="257">
        <f t="shared" si="76"/>
        <v>3.4437000000000033</v>
      </c>
      <c r="AZ57" s="257">
        <f t="shared" si="76"/>
        <v>3.4878500000000034</v>
      </c>
      <c r="BA57" s="257">
        <f t="shared" si="76"/>
        <v>3.5320000000000036</v>
      </c>
      <c r="BB57" s="257">
        <f t="shared" si="76"/>
        <v>3.5761500000000037</v>
      </c>
      <c r="BC57" s="342"/>
      <c r="BE57" s="372"/>
      <c r="BF57" s="343">
        <v>0.17660000000000001</v>
      </c>
      <c r="BG57" s="343" t="s">
        <v>71</v>
      </c>
    </row>
    <row r="58" spans="1:115" ht="14.45" customHeight="1">
      <c r="A58" s="106" t="s">
        <v>131</v>
      </c>
      <c r="B58" s="106"/>
      <c r="C58" s="124" t="s">
        <v>150</v>
      </c>
      <c r="D58" s="340"/>
      <c r="E58" s="340"/>
      <c r="F58" s="262"/>
      <c r="G58" s="262"/>
      <c r="H58" s="262"/>
      <c r="I58" s="262"/>
      <c r="J58" s="262"/>
      <c r="K58" s="262"/>
      <c r="L58" s="262"/>
      <c r="M58" s="262"/>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2"/>
      <c r="AL58" s="262"/>
      <c r="AM58" s="262"/>
      <c r="AN58" s="262"/>
      <c r="AO58" s="262"/>
      <c r="AP58" s="262"/>
      <c r="AQ58" s="262"/>
      <c r="AR58" s="262"/>
      <c r="AS58" s="262"/>
      <c r="AT58" s="262"/>
      <c r="AU58" s="262"/>
      <c r="AV58" s="262"/>
      <c r="AW58" s="262"/>
      <c r="AX58" s="262"/>
      <c r="AY58" s="262"/>
      <c r="AZ58" s="262"/>
      <c r="BA58" s="262"/>
      <c r="BB58" s="262"/>
      <c r="BC58" s="112"/>
      <c r="BE58" s="372"/>
      <c r="BF58" s="358"/>
      <c r="BG58" s="359"/>
      <c r="DE58" s="99"/>
      <c r="DF58" s="99"/>
      <c r="DG58" s="99"/>
      <c r="DH58" s="99"/>
      <c r="DI58" s="99"/>
      <c r="DJ58" s="99"/>
      <c r="DK58" s="99"/>
    </row>
    <row r="59" spans="1:115" ht="14.45">
      <c r="A59" s="106"/>
      <c r="B59" s="106"/>
      <c r="C59" s="99" t="s">
        <v>151</v>
      </c>
      <c r="D59" s="340" t="s">
        <v>69</v>
      </c>
      <c r="F59" s="262">
        <v>0</v>
      </c>
      <c r="G59" s="262">
        <v>0</v>
      </c>
      <c r="H59" s="262">
        <v>0</v>
      </c>
      <c r="I59" s="262">
        <v>0</v>
      </c>
      <c r="J59" s="262">
        <v>0</v>
      </c>
      <c r="K59" s="262">
        <v>0</v>
      </c>
      <c r="L59" s="262">
        <v>0</v>
      </c>
      <c r="M59" s="262">
        <v>0</v>
      </c>
      <c r="N59" s="262">
        <v>0</v>
      </c>
      <c r="O59" s="262">
        <v>0</v>
      </c>
      <c r="P59" s="262">
        <v>0</v>
      </c>
      <c r="Q59" s="262">
        <v>0</v>
      </c>
      <c r="R59" s="262">
        <v>0</v>
      </c>
      <c r="S59" s="262">
        <v>7.0000000000000007E-2</v>
      </c>
      <c r="T59" s="262">
        <f t="shared" si="70"/>
        <v>0.14000000000000001</v>
      </c>
      <c r="U59" s="262">
        <f t="shared" si="70"/>
        <v>0.21000000000000002</v>
      </c>
      <c r="V59" s="262">
        <f t="shared" si="70"/>
        <v>0.28000000000000003</v>
      </c>
      <c r="W59" s="262">
        <f t="shared" si="70"/>
        <v>0.35000000000000003</v>
      </c>
      <c r="X59" s="262">
        <f t="shared" si="70"/>
        <v>0.42000000000000004</v>
      </c>
      <c r="Y59" s="262">
        <f t="shared" si="70"/>
        <v>0.49000000000000005</v>
      </c>
      <c r="Z59" s="262">
        <f t="shared" si="70"/>
        <v>0.56000000000000005</v>
      </c>
      <c r="AA59" s="262">
        <f t="shared" si="70"/>
        <v>0.63000000000000012</v>
      </c>
      <c r="AB59" s="262">
        <f t="shared" si="70"/>
        <v>0.70000000000000018</v>
      </c>
      <c r="AC59" s="262">
        <f t="shared" si="70"/>
        <v>0.77000000000000024</v>
      </c>
      <c r="AD59" s="262">
        <f t="shared" si="70"/>
        <v>0.8400000000000003</v>
      </c>
      <c r="AE59" s="262">
        <f t="shared" si="70"/>
        <v>0.91000000000000036</v>
      </c>
      <c r="AF59" s="262">
        <f t="shared" si="70"/>
        <v>0.98000000000000043</v>
      </c>
      <c r="AG59" s="262">
        <f t="shared" si="70"/>
        <v>1.0500000000000005</v>
      </c>
      <c r="AH59" s="262">
        <f>AG59+$BF59/4</f>
        <v>1.0675000000000006</v>
      </c>
      <c r="AI59" s="262">
        <f t="shared" si="76"/>
        <v>1.0850000000000006</v>
      </c>
      <c r="AJ59" s="262">
        <f t="shared" si="76"/>
        <v>1.1025000000000007</v>
      </c>
      <c r="AK59" s="262">
        <f t="shared" si="76"/>
        <v>1.1200000000000008</v>
      </c>
      <c r="AL59" s="262">
        <f t="shared" si="76"/>
        <v>1.1375000000000008</v>
      </c>
      <c r="AM59" s="262">
        <f t="shared" si="76"/>
        <v>1.1550000000000009</v>
      </c>
      <c r="AN59" s="262">
        <f t="shared" si="76"/>
        <v>1.172500000000001</v>
      </c>
      <c r="AO59" s="262">
        <f t="shared" si="76"/>
        <v>1.1900000000000011</v>
      </c>
      <c r="AP59" s="262">
        <f t="shared" si="76"/>
        <v>1.2075000000000011</v>
      </c>
      <c r="AQ59" s="262">
        <f t="shared" si="76"/>
        <v>1.2250000000000012</v>
      </c>
      <c r="AR59" s="262">
        <f t="shared" si="76"/>
        <v>1.2425000000000013</v>
      </c>
      <c r="AS59" s="262">
        <f t="shared" si="76"/>
        <v>1.2600000000000013</v>
      </c>
      <c r="AT59" s="262">
        <f t="shared" si="76"/>
        <v>1.2775000000000014</v>
      </c>
      <c r="AU59" s="262">
        <f t="shared" si="76"/>
        <v>1.2950000000000015</v>
      </c>
      <c r="AV59" s="262">
        <f t="shared" si="76"/>
        <v>1.3125000000000016</v>
      </c>
      <c r="AW59" s="262">
        <f t="shared" si="76"/>
        <v>1.3300000000000016</v>
      </c>
      <c r="AX59" s="262">
        <f t="shared" si="76"/>
        <v>1.3475000000000017</v>
      </c>
      <c r="AY59" s="262">
        <f t="shared" si="76"/>
        <v>1.3650000000000018</v>
      </c>
      <c r="AZ59" s="262">
        <f t="shared" si="76"/>
        <v>1.3825000000000018</v>
      </c>
      <c r="BA59" s="262">
        <f t="shared" si="76"/>
        <v>1.4000000000000019</v>
      </c>
      <c r="BB59" s="262">
        <f t="shared" si="76"/>
        <v>1.417500000000002</v>
      </c>
      <c r="BC59" s="112"/>
      <c r="BE59" s="372"/>
      <c r="BF59" s="343">
        <v>7.0000000000000007E-2</v>
      </c>
      <c r="BG59" s="343" t="s">
        <v>75</v>
      </c>
    </row>
    <row r="60" spans="1:115" ht="14.45">
      <c r="C60" s="99" t="s">
        <v>152</v>
      </c>
      <c r="D60" s="340" t="s">
        <v>69</v>
      </c>
      <c r="E60" s="340"/>
      <c r="F60" s="257">
        <v>0</v>
      </c>
      <c r="G60" s="257">
        <v>0</v>
      </c>
      <c r="H60" s="257">
        <v>0</v>
      </c>
      <c r="I60" s="257">
        <v>0</v>
      </c>
      <c r="J60" s="257">
        <v>0</v>
      </c>
      <c r="K60" s="257">
        <v>0</v>
      </c>
      <c r="L60" s="257">
        <v>0</v>
      </c>
      <c r="M60" s="257">
        <v>0</v>
      </c>
      <c r="N60" s="257">
        <v>0</v>
      </c>
      <c r="O60" s="257">
        <v>0</v>
      </c>
      <c r="P60" s="257">
        <v>0</v>
      </c>
      <c r="Q60" s="257">
        <v>0</v>
      </c>
      <c r="R60" s="257">
        <v>0</v>
      </c>
      <c r="S60" s="257">
        <v>2</v>
      </c>
      <c r="T60" s="257">
        <f t="shared" ref="T60:BB60" si="77">S60+$BF60</f>
        <v>4</v>
      </c>
      <c r="U60" s="257">
        <f t="shared" si="77"/>
        <v>6</v>
      </c>
      <c r="V60" s="257">
        <f t="shared" si="77"/>
        <v>8</v>
      </c>
      <c r="W60" s="257">
        <f t="shared" si="77"/>
        <v>10</v>
      </c>
      <c r="X60" s="257">
        <f t="shared" si="77"/>
        <v>12</v>
      </c>
      <c r="Y60" s="257">
        <f t="shared" si="77"/>
        <v>14</v>
      </c>
      <c r="Z60" s="257">
        <f t="shared" si="77"/>
        <v>16</v>
      </c>
      <c r="AA60" s="257">
        <f t="shared" si="77"/>
        <v>18</v>
      </c>
      <c r="AB60" s="257">
        <f t="shared" si="77"/>
        <v>20</v>
      </c>
      <c r="AC60" s="257">
        <f t="shared" si="77"/>
        <v>22</v>
      </c>
      <c r="AD60" s="257">
        <f t="shared" si="77"/>
        <v>24</v>
      </c>
      <c r="AE60" s="257">
        <f t="shared" si="77"/>
        <v>26</v>
      </c>
      <c r="AF60" s="257">
        <f t="shared" si="77"/>
        <v>28</v>
      </c>
      <c r="AG60" s="257">
        <f t="shared" si="77"/>
        <v>30</v>
      </c>
      <c r="AH60" s="257">
        <f t="shared" si="77"/>
        <v>32</v>
      </c>
      <c r="AI60" s="257">
        <f t="shared" si="77"/>
        <v>34</v>
      </c>
      <c r="AJ60" s="257">
        <f t="shared" si="77"/>
        <v>36</v>
      </c>
      <c r="AK60" s="257">
        <f t="shared" si="77"/>
        <v>38</v>
      </c>
      <c r="AL60" s="257">
        <f t="shared" si="77"/>
        <v>40</v>
      </c>
      <c r="AM60" s="257">
        <f t="shared" si="77"/>
        <v>42</v>
      </c>
      <c r="AN60" s="257">
        <f t="shared" si="77"/>
        <v>44</v>
      </c>
      <c r="AO60" s="257">
        <f t="shared" si="77"/>
        <v>46</v>
      </c>
      <c r="AP60" s="257">
        <f t="shared" si="77"/>
        <v>48</v>
      </c>
      <c r="AQ60" s="257">
        <f t="shared" si="77"/>
        <v>50</v>
      </c>
      <c r="AR60" s="257">
        <f t="shared" si="77"/>
        <v>52</v>
      </c>
      <c r="AS60" s="257">
        <f t="shared" si="77"/>
        <v>54</v>
      </c>
      <c r="AT60" s="257">
        <f t="shared" si="77"/>
        <v>56</v>
      </c>
      <c r="AU60" s="257">
        <f t="shared" si="77"/>
        <v>58</v>
      </c>
      <c r="AV60" s="257">
        <f t="shared" si="77"/>
        <v>60</v>
      </c>
      <c r="AW60" s="257">
        <f t="shared" si="77"/>
        <v>62</v>
      </c>
      <c r="AX60" s="257">
        <f t="shared" si="77"/>
        <v>64</v>
      </c>
      <c r="AY60" s="257">
        <f t="shared" si="77"/>
        <v>66</v>
      </c>
      <c r="AZ60" s="257">
        <f t="shared" si="77"/>
        <v>68</v>
      </c>
      <c r="BA60" s="257">
        <f t="shared" si="77"/>
        <v>70</v>
      </c>
      <c r="BB60" s="257">
        <f t="shared" si="77"/>
        <v>72</v>
      </c>
      <c r="BC60" s="342"/>
      <c r="BE60" s="373"/>
      <c r="BF60" s="343">
        <v>2</v>
      </c>
      <c r="BG60" s="343" t="s">
        <v>75</v>
      </c>
    </row>
    <row r="65" spans="1:5" ht="14.45">
      <c r="D65" s="121"/>
      <c r="E65" s="121"/>
    </row>
    <row r="68" spans="1:5" ht="14.45">
      <c r="A68" s="121"/>
      <c r="B68" s="121"/>
    </row>
    <row r="69" spans="1:5" ht="14.45">
      <c r="A69" s="121"/>
      <c r="B69" s="121"/>
    </row>
    <row r="70" spans="1:5" ht="14.45">
      <c r="A70" s="121"/>
      <c r="B70" s="121"/>
    </row>
    <row r="71" spans="1:5" ht="14.45">
      <c r="A71" s="121"/>
      <c r="B71" s="121"/>
    </row>
    <row r="72" spans="1:5" ht="14.45">
      <c r="A72" s="121"/>
      <c r="B72" s="121"/>
    </row>
    <row r="73" spans="1:5" ht="14.45">
      <c r="A73" s="121"/>
      <c r="B73" s="121"/>
    </row>
    <row r="74" spans="1:5" ht="14.45">
      <c r="A74" s="121"/>
      <c r="B74" s="121"/>
      <c r="C74" s="121"/>
    </row>
    <row r="75" spans="1:5" ht="14.45">
      <c r="A75" s="121"/>
      <c r="B75" s="121"/>
      <c r="C75" s="121"/>
    </row>
    <row r="76" spans="1:5" ht="14.45">
      <c r="A76" s="121"/>
      <c r="B76" s="121"/>
      <c r="C76" s="121"/>
    </row>
    <row r="77" spans="1:5" ht="14.45">
      <c r="A77" s="121"/>
      <c r="B77" s="121"/>
    </row>
    <row r="78" spans="1:5" ht="14.45">
      <c r="A78" s="121"/>
      <c r="B78" s="121"/>
      <c r="C78" s="121"/>
    </row>
    <row r="79" spans="1:5" ht="14.45">
      <c r="A79" s="121"/>
      <c r="B79" s="121"/>
      <c r="C79" s="121"/>
    </row>
    <row r="80" spans="1:5" ht="14.45">
      <c r="A80" s="121"/>
      <c r="B80" s="121"/>
    </row>
    <row r="81" spans="1:3" ht="14.45">
      <c r="A81" s="121"/>
      <c r="B81" s="121"/>
    </row>
    <row r="87" spans="1:3" ht="14.45">
      <c r="C87" s="121"/>
    </row>
    <row r="90" spans="1:3" ht="14.45">
      <c r="C90" s="121"/>
    </row>
    <row r="91" spans="1:3" ht="14.45">
      <c r="C91" s="121"/>
    </row>
    <row r="92" spans="1:3" ht="14.45">
      <c r="C92" s="121"/>
    </row>
    <row r="234" spans="3:54" ht="15" customHeight="1">
      <c r="C234" s="185"/>
    </row>
    <row r="235" spans="3:54" ht="15" customHeight="1">
      <c r="C235" s="99" t="s">
        <v>352</v>
      </c>
      <c r="F235" s="248">
        <f>F218+F201+F184</f>
        <v>0</v>
      </c>
      <c r="G235" s="248">
        <f t="shared" ref="G235:BB235" si="78">G218+G201+G184</f>
        <v>0</v>
      </c>
      <c r="H235" s="248">
        <f t="shared" si="78"/>
        <v>0</v>
      </c>
      <c r="I235" s="248">
        <f t="shared" si="78"/>
        <v>0</v>
      </c>
      <c r="J235" s="248">
        <f t="shared" si="78"/>
        <v>0</v>
      </c>
      <c r="K235" s="248">
        <f t="shared" si="78"/>
        <v>0</v>
      </c>
      <c r="L235" s="248">
        <f t="shared" si="78"/>
        <v>0</v>
      </c>
      <c r="M235" s="248">
        <f t="shared" si="78"/>
        <v>0</v>
      </c>
      <c r="N235" s="248">
        <f t="shared" si="78"/>
        <v>0</v>
      </c>
      <c r="O235" s="248">
        <f t="shared" si="78"/>
        <v>0</v>
      </c>
      <c r="P235" s="248">
        <f t="shared" si="78"/>
        <v>0</v>
      </c>
      <c r="Q235" s="248">
        <f t="shared" si="78"/>
        <v>0</v>
      </c>
      <c r="R235" s="248">
        <f t="shared" si="78"/>
        <v>0</v>
      </c>
      <c r="S235" s="248">
        <f t="shared" si="78"/>
        <v>0</v>
      </c>
      <c r="T235" s="248">
        <f t="shared" si="78"/>
        <v>0</v>
      </c>
      <c r="U235" s="248">
        <f t="shared" si="78"/>
        <v>0</v>
      </c>
      <c r="V235" s="248">
        <f t="shared" si="78"/>
        <v>0</v>
      </c>
      <c r="W235" s="248">
        <f t="shared" si="78"/>
        <v>0</v>
      </c>
      <c r="X235" s="248">
        <f t="shared" si="78"/>
        <v>0</v>
      </c>
      <c r="Y235" s="248">
        <f t="shared" si="78"/>
        <v>0</v>
      </c>
      <c r="Z235" s="248">
        <f t="shared" si="78"/>
        <v>0</v>
      </c>
      <c r="AA235" s="248">
        <f t="shared" si="78"/>
        <v>0</v>
      </c>
      <c r="AB235" s="248">
        <f t="shared" si="78"/>
        <v>0</v>
      </c>
      <c r="AC235" s="248">
        <f t="shared" si="78"/>
        <v>0</v>
      </c>
      <c r="AD235" s="248">
        <f t="shared" si="78"/>
        <v>0</v>
      </c>
      <c r="AE235" s="248">
        <f t="shared" si="78"/>
        <v>0</v>
      </c>
      <c r="AF235" s="248">
        <f t="shared" si="78"/>
        <v>0</v>
      </c>
      <c r="AG235" s="248">
        <f t="shared" si="78"/>
        <v>0</v>
      </c>
      <c r="AH235" s="248">
        <f t="shared" si="78"/>
        <v>0</v>
      </c>
      <c r="AI235" s="248">
        <f t="shared" si="78"/>
        <v>0</v>
      </c>
      <c r="AJ235" s="248">
        <f t="shared" si="78"/>
        <v>0</v>
      </c>
      <c r="AK235" s="248">
        <f t="shared" si="78"/>
        <v>0</v>
      </c>
      <c r="AL235" s="248">
        <f t="shared" si="78"/>
        <v>0</v>
      </c>
      <c r="AM235" s="248">
        <f t="shared" si="78"/>
        <v>0</v>
      </c>
      <c r="AN235" s="248">
        <f t="shared" si="78"/>
        <v>0</v>
      </c>
      <c r="AO235" s="248">
        <f t="shared" si="78"/>
        <v>0</v>
      </c>
      <c r="AP235" s="248">
        <f t="shared" si="78"/>
        <v>0</v>
      </c>
      <c r="AQ235" s="248">
        <f t="shared" si="78"/>
        <v>0</v>
      </c>
      <c r="AR235" s="248">
        <f t="shared" si="78"/>
        <v>0</v>
      </c>
      <c r="AS235" s="248">
        <f t="shared" si="78"/>
        <v>0</v>
      </c>
      <c r="AT235" s="248">
        <f t="shared" si="78"/>
        <v>0</v>
      </c>
      <c r="AU235" s="248">
        <f t="shared" si="78"/>
        <v>0</v>
      </c>
      <c r="AV235" s="248">
        <f t="shared" si="78"/>
        <v>0</v>
      </c>
      <c r="AW235" s="248">
        <f t="shared" si="78"/>
        <v>0</v>
      </c>
      <c r="AX235" s="248">
        <f t="shared" si="78"/>
        <v>0</v>
      </c>
      <c r="AY235" s="248">
        <f t="shared" si="78"/>
        <v>0</v>
      </c>
      <c r="AZ235" s="248">
        <f t="shared" si="78"/>
        <v>0</v>
      </c>
      <c r="BA235" s="248">
        <f t="shared" si="78"/>
        <v>0</v>
      </c>
      <c r="BB235" s="248">
        <f t="shared" si="78"/>
        <v>0</v>
      </c>
    </row>
    <row r="236" spans="3:54" ht="15" customHeight="1">
      <c r="C236" s="99" t="s">
        <v>353</v>
      </c>
      <c r="F236" s="248">
        <f>0.93*F235</f>
        <v>0</v>
      </c>
      <c r="G236" s="248">
        <f t="shared" ref="G236:BB236" si="79">0.93*G235</f>
        <v>0</v>
      </c>
      <c r="H236" s="248">
        <f t="shared" si="79"/>
        <v>0</v>
      </c>
      <c r="I236" s="248">
        <f t="shared" si="79"/>
        <v>0</v>
      </c>
      <c r="J236" s="248">
        <f t="shared" si="79"/>
        <v>0</v>
      </c>
      <c r="K236" s="248">
        <f t="shared" si="79"/>
        <v>0</v>
      </c>
      <c r="L236" s="248">
        <f t="shared" si="79"/>
        <v>0</v>
      </c>
      <c r="M236" s="248">
        <f t="shared" si="79"/>
        <v>0</v>
      </c>
      <c r="N236" s="248">
        <f t="shared" si="79"/>
        <v>0</v>
      </c>
      <c r="O236" s="248">
        <f t="shared" si="79"/>
        <v>0</v>
      </c>
      <c r="P236" s="248">
        <f t="shared" si="79"/>
        <v>0</v>
      </c>
      <c r="Q236" s="248">
        <f t="shared" si="79"/>
        <v>0</v>
      </c>
      <c r="R236" s="248">
        <f t="shared" si="79"/>
        <v>0</v>
      </c>
      <c r="S236" s="248">
        <f t="shared" si="79"/>
        <v>0</v>
      </c>
      <c r="T236" s="248">
        <f t="shared" si="79"/>
        <v>0</v>
      </c>
      <c r="U236" s="248">
        <f t="shared" si="79"/>
        <v>0</v>
      </c>
      <c r="V236" s="248">
        <f t="shared" si="79"/>
        <v>0</v>
      </c>
      <c r="W236" s="248">
        <f t="shared" si="79"/>
        <v>0</v>
      </c>
      <c r="X236" s="248">
        <f t="shared" si="79"/>
        <v>0</v>
      </c>
      <c r="Y236" s="248">
        <f t="shared" si="79"/>
        <v>0</v>
      </c>
      <c r="Z236" s="248">
        <f t="shared" si="79"/>
        <v>0</v>
      </c>
      <c r="AA236" s="248">
        <f t="shared" si="79"/>
        <v>0</v>
      </c>
      <c r="AB236" s="248">
        <f t="shared" si="79"/>
        <v>0</v>
      </c>
      <c r="AC236" s="248">
        <f t="shared" si="79"/>
        <v>0</v>
      </c>
      <c r="AD236" s="248">
        <f t="shared" si="79"/>
        <v>0</v>
      </c>
      <c r="AE236" s="248">
        <f t="shared" si="79"/>
        <v>0</v>
      </c>
      <c r="AF236" s="248">
        <f t="shared" si="79"/>
        <v>0</v>
      </c>
      <c r="AG236" s="248">
        <f t="shared" si="79"/>
        <v>0</v>
      </c>
      <c r="AH236" s="248">
        <f t="shared" si="79"/>
        <v>0</v>
      </c>
      <c r="AI236" s="248">
        <f t="shared" si="79"/>
        <v>0</v>
      </c>
      <c r="AJ236" s="248">
        <f t="shared" si="79"/>
        <v>0</v>
      </c>
      <c r="AK236" s="248">
        <f t="shared" si="79"/>
        <v>0</v>
      </c>
      <c r="AL236" s="248">
        <f t="shared" si="79"/>
        <v>0</v>
      </c>
      <c r="AM236" s="248">
        <f t="shared" si="79"/>
        <v>0</v>
      </c>
      <c r="AN236" s="248">
        <f t="shared" si="79"/>
        <v>0</v>
      </c>
      <c r="AO236" s="248">
        <f t="shared" si="79"/>
        <v>0</v>
      </c>
      <c r="AP236" s="248">
        <f t="shared" si="79"/>
        <v>0</v>
      </c>
      <c r="AQ236" s="248">
        <f t="shared" si="79"/>
        <v>0</v>
      </c>
      <c r="AR236" s="248">
        <f t="shared" si="79"/>
        <v>0</v>
      </c>
      <c r="AS236" s="248">
        <f t="shared" si="79"/>
        <v>0</v>
      </c>
      <c r="AT236" s="248">
        <f t="shared" si="79"/>
        <v>0</v>
      </c>
      <c r="AU236" s="248">
        <f t="shared" si="79"/>
        <v>0</v>
      </c>
      <c r="AV236" s="248">
        <f t="shared" si="79"/>
        <v>0</v>
      </c>
      <c r="AW236" s="248">
        <f t="shared" si="79"/>
        <v>0</v>
      </c>
      <c r="AX236" s="248">
        <f t="shared" si="79"/>
        <v>0</v>
      </c>
      <c r="AY236" s="248">
        <f t="shared" si="79"/>
        <v>0</v>
      </c>
      <c r="AZ236" s="248">
        <f t="shared" si="79"/>
        <v>0</v>
      </c>
      <c r="BA236" s="248">
        <f t="shared" si="79"/>
        <v>0</v>
      </c>
      <c r="BB236" s="248">
        <f t="shared" si="79"/>
        <v>0</v>
      </c>
    </row>
    <row r="238" spans="3:54" ht="15" customHeight="1">
      <c r="C238" s="185" t="s">
        <v>354</v>
      </c>
    </row>
  </sheetData>
  <mergeCells count="10">
    <mergeCell ref="B32:B46"/>
    <mergeCell ref="D32:D46"/>
    <mergeCell ref="BF49:BG49"/>
    <mergeCell ref="BF52:BG52"/>
    <mergeCell ref="BF55:BG55"/>
    <mergeCell ref="BE26:BE60"/>
    <mergeCell ref="BF28:BG28"/>
    <mergeCell ref="BF31:BG31"/>
    <mergeCell ref="BF47:BG47"/>
    <mergeCell ref="BF58:BG58"/>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CDAC5-686E-4F9C-8ADF-B873CED122E3}">
  <sheetPr>
    <tabColor theme="8" tint="0.79998168889431442"/>
  </sheetPr>
  <dimension ref="A1:DK343"/>
  <sheetViews>
    <sheetView zoomScale="70" zoomScaleNormal="70" workbookViewId="0">
      <selection activeCell="E11" sqref="E11"/>
    </sheetView>
  </sheetViews>
  <sheetFormatPr defaultColWidth="8.85546875" defaultRowHeight="15" customHeight="1"/>
  <cols>
    <col min="1" max="1" width="18.28515625" style="99" bestFit="1" customWidth="1"/>
    <col min="2" max="2" width="18.28515625" style="99" hidden="1" customWidth="1"/>
    <col min="3" max="3" width="59.28515625" style="99" customWidth="1"/>
    <col min="4" max="4" width="29.42578125" style="99" hidden="1" customWidth="1"/>
    <col min="5" max="5" width="29.42578125" style="99" customWidth="1"/>
    <col min="6" max="6" width="13.42578125" style="99" customWidth="1"/>
    <col min="7" max="54" width="10.5703125" style="99" bestFit="1" customWidth="1"/>
    <col min="55" max="55" width="5.85546875" style="99" customWidth="1"/>
    <col min="56" max="56" width="17.7109375" style="99" customWidth="1"/>
    <col min="57" max="57" width="30.42578125" style="99" customWidth="1"/>
    <col min="58" max="58" width="8.85546875" style="99"/>
    <col min="59" max="59" width="10.5703125" style="99" bestFit="1" customWidth="1"/>
    <col min="60" max="103" width="8.85546875" style="99"/>
  </cols>
  <sheetData>
    <row r="1" spans="1:105" ht="14.45">
      <c r="A1" s="99" t="s">
        <v>27</v>
      </c>
      <c r="BE1" s="103" t="s">
        <v>28</v>
      </c>
    </row>
    <row r="2" spans="1:105" ht="14.45">
      <c r="BE2" s="107" t="s">
        <v>311</v>
      </c>
      <c r="BF2" s="165"/>
      <c r="BG2" s="165"/>
      <c r="BH2" s="165"/>
      <c r="BI2" s="165"/>
      <c r="BJ2" s="165"/>
      <c r="BK2" s="165"/>
      <c r="BL2" s="165"/>
      <c r="BM2" s="165"/>
      <c r="BN2" s="165"/>
      <c r="BO2" s="165"/>
      <c r="BP2" s="165"/>
      <c r="BQ2" s="165"/>
      <c r="BR2" s="165"/>
      <c r="BS2" s="165"/>
      <c r="BT2" s="165"/>
      <c r="BU2" s="165"/>
      <c r="BV2" s="165"/>
      <c r="BW2" s="165"/>
      <c r="BX2" s="165"/>
      <c r="BY2" s="165"/>
      <c r="BZ2" s="165"/>
      <c r="CA2" s="165"/>
      <c r="CB2" s="165"/>
      <c r="CC2" s="165"/>
      <c r="CD2" s="165"/>
      <c r="CE2" s="165"/>
      <c r="CF2" s="165"/>
      <c r="CG2" s="165"/>
      <c r="CH2" s="165"/>
    </row>
    <row r="3" spans="1:105" ht="14.45">
      <c r="A3" s="324" t="s">
        <v>30</v>
      </c>
      <c r="B3" s="324"/>
      <c r="C3" s="325" t="s">
        <v>355</v>
      </c>
      <c r="D3" s="104" t="s">
        <v>32</v>
      </c>
      <c r="E3" s="104" t="s">
        <v>32</v>
      </c>
      <c r="F3" s="104">
        <v>2022</v>
      </c>
      <c r="G3" s="104">
        <v>2023</v>
      </c>
      <c r="H3" s="104">
        <v>2024</v>
      </c>
      <c r="I3" s="104">
        <v>2025</v>
      </c>
      <c r="J3" s="104">
        <v>2026</v>
      </c>
      <c r="K3" s="104">
        <v>2027</v>
      </c>
      <c r="L3" s="104">
        <v>2028</v>
      </c>
      <c r="M3" s="104">
        <v>2029</v>
      </c>
      <c r="N3" s="104">
        <v>2030</v>
      </c>
      <c r="O3" s="104">
        <v>2031</v>
      </c>
      <c r="P3" s="104">
        <v>2032</v>
      </c>
      <c r="Q3" s="104">
        <v>2033</v>
      </c>
      <c r="R3" s="104">
        <v>2034</v>
      </c>
      <c r="S3" s="104">
        <v>2035</v>
      </c>
      <c r="T3" s="104">
        <v>2036</v>
      </c>
      <c r="U3" s="104">
        <v>2037</v>
      </c>
      <c r="V3" s="104">
        <v>2038</v>
      </c>
      <c r="W3" s="104">
        <v>2039</v>
      </c>
      <c r="X3" s="104">
        <v>2040</v>
      </c>
      <c r="Y3" s="104">
        <v>2041</v>
      </c>
      <c r="Z3" s="104">
        <v>2042</v>
      </c>
      <c r="AA3" s="104">
        <v>2043</v>
      </c>
      <c r="AB3" s="104">
        <v>2044</v>
      </c>
      <c r="AC3" s="104">
        <v>2045</v>
      </c>
      <c r="AD3" s="104">
        <v>2046</v>
      </c>
      <c r="AE3" s="104">
        <v>2047</v>
      </c>
      <c r="AF3" s="104">
        <v>2048</v>
      </c>
      <c r="AG3" s="104">
        <v>2049</v>
      </c>
      <c r="AH3" s="104">
        <v>2050</v>
      </c>
      <c r="AI3" s="104">
        <v>2051</v>
      </c>
      <c r="AJ3" s="104">
        <v>2052</v>
      </c>
      <c r="AK3" s="104">
        <v>2053</v>
      </c>
      <c r="AL3" s="104">
        <v>2054</v>
      </c>
      <c r="AM3" s="104">
        <v>2055</v>
      </c>
      <c r="AN3" s="104">
        <v>2056</v>
      </c>
      <c r="AO3" s="104">
        <v>2057</v>
      </c>
      <c r="AP3" s="104">
        <v>2058</v>
      </c>
      <c r="AQ3" s="104">
        <v>2059</v>
      </c>
      <c r="AR3" s="104">
        <v>2060</v>
      </c>
      <c r="AS3" s="104">
        <v>2061</v>
      </c>
      <c r="AT3" s="104">
        <v>2062</v>
      </c>
      <c r="AU3" s="104">
        <v>2063</v>
      </c>
      <c r="AV3" s="104">
        <v>2064</v>
      </c>
      <c r="AW3" s="104">
        <v>2065</v>
      </c>
      <c r="AX3" s="104">
        <v>2066</v>
      </c>
      <c r="AY3" s="104">
        <v>2067</v>
      </c>
      <c r="AZ3" s="104">
        <v>2068</v>
      </c>
      <c r="BA3" s="104">
        <v>2069</v>
      </c>
      <c r="BB3" s="104">
        <v>2070</v>
      </c>
      <c r="BC3" s="106"/>
      <c r="BE3" s="110"/>
      <c r="BF3" s="178" t="s">
        <v>312</v>
      </c>
      <c r="BG3" s="178"/>
      <c r="BH3" s="178"/>
      <c r="BI3" s="178"/>
      <c r="BJ3" s="178"/>
      <c r="BK3" s="178"/>
      <c r="BL3" s="178"/>
      <c r="BM3" s="178"/>
      <c r="BN3" s="178"/>
      <c r="BO3" s="178"/>
      <c r="BP3" s="178"/>
      <c r="BQ3" s="178"/>
      <c r="BR3" s="178"/>
      <c r="BS3" s="178"/>
      <c r="BT3" s="178"/>
      <c r="BU3" s="178"/>
      <c r="BV3" s="178"/>
      <c r="BW3" s="178"/>
      <c r="BX3" s="178"/>
      <c r="BY3" s="178"/>
      <c r="BZ3" s="178"/>
      <c r="CA3" s="178"/>
      <c r="CB3" s="178"/>
      <c r="CC3" s="178"/>
      <c r="CD3" s="178"/>
      <c r="CE3" s="178"/>
      <c r="CF3" s="178"/>
      <c r="CG3" s="178"/>
      <c r="CH3" s="178"/>
    </row>
    <row r="4" spans="1:105" ht="14.45">
      <c r="A4" s="106" t="s">
        <v>34</v>
      </c>
      <c r="B4" s="106"/>
      <c r="C4" s="227" t="s">
        <v>313</v>
      </c>
      <c r="D4" s="228" t="s">
        <v>36</v>
      </c>
      <c r="E4" s="228"/>
      <c r="F4" s="229">
        <v>12.254124715407283</v>
      </c>
      <c r="G4" s="229">
        <v>12.203055768757496</v>
      </c>
      <c r="H4" s="229">
        <v>12.153255231285243</v>
      </c>
      <c r="I4" s="229">
        <v>12.104709196772525</v>
      </c>
      <c r="J4" s="229">
        <v>12.0574041417691</v>
      </c>
      <c r="K4" s="229">
        <v>12.01132691933004</v>
      </c>
      <c r="L4" s="229">
        <v>11.966464752941764</v>
      </c>
      <c r="M4" s="229">
        <v>11.922805230632635</v>
      </c>
      <c r="N4" s="229">
        <v>11.880336299264298</v>
      </c>
      <c r="O4" s="229">
        <v>11.839046259000103</v>
      </c>
      <c r="P4" s="229">
        <v>11.798923757947026</v>
      </c>
      <c r="Q4" s="229">
        <v>11.759957786967705</v>
      </c>
      <c r="R4" s="229">
        <v>11.722137674659205</v>
      </c>
      <c r="S4" s="229">
        <v>11.685453082495371</v>
      </c>
      <c r="T4" s="229">
        <v>11.649894000129612</v>
      </c>
      <c r="U4" s="229">
        <v>11.615450740855158</v>
      </c>
      <c r="V4" s="229">
        <v>11.582113937219935</v>
      </c>
      <c r="W4" s="229">
        <v>11.549874536793194</v>
      </c>
      <c r="X4" s="229">
        <v>11.5187237980813</v>
      </c>
      <c r="Y4" s="229">
        <v>11.488653286590067</v>
      </c>
      <c r="Z4" s="229">
        <v>11.459654871031127</v>
      </c>
      <c r="AA4" s="229">
        <v>11.431720719669995</v>
      </c>
      <c r="AB4" s="229">
        <v>11.404843296813503</v>
      </c>
      <c r="AC4" s="229">
        <v>11.379015359434385</v>
      </c>
      <c r="AD4" s="229">
        <v>11.354229953930927</v>
      </c>
      <c r="AE4" s="229">
        <v>11.330480413019629</v>
      </c>
      <c r="AF4" s="229">
        <v>11.307760352758955</v>
      </c>
      <c r="AG4" s="229">
        <v>11.286063669702266</v>
      </c>
      <c r="AH4" s="229">
        <v>11.265384538178223</v>
      </c>
      <c r="AI4" s="229">
        <v>11.245717407696908</v>
      </c>
      <c r="AJ4" s="229">
        <v>11.227057000480078</v>
      </c>
      <c r="AK4" s="229">
        <v>11.209398309113997</v>
      </c>
      <c r="AL4" s="229">
        <v>11.192736594323376</v>
      </c>
      <c r="AM4" s="229">
        <v>11.177067382865086</v>
      </c>
      <c r="AN4" s="229">
        <v>11.162386465540264</v>
      </c>
      <c r="AO4" s="229">
        <v>11.14868989532361</v>
      </c>
      <c r="AP4" s="229">
        <v>11.135973985608741</v>
      </c>
      <c r="AQ4" s="229">
        <v>11.124235308568444</v>
      </c>
      <c r="AR4" s="229">
        <v>11.113470693628859</v>
      </c>
      <c r="AS4" s="229">
        <v>11.103677226056625</v>
      </c>
      <c r="AT4" s="229">
        <v>11.094852245658117</v>
      </c>
      <c r="AU4" s="229">
        <v>11.086993345589935</v>
      </c>
      <c r="AV4" s="229">
        <v>11.080098371279941</v>
      </c>
      <c r="AW4" s="229">
        <v>11.074165419458144</v>
      </c>
      <c r="AX4" s="229">
        <v>11.069192837296816</v>
      </c>
      <c r="AY4" s="229">
        <v>11.065179221659321</v>
      </c>
      <c r="AZ4" s="229">
        <v>11.062123418457166</v>
      </c>
      <c r="BA4" s="229">
        <v>11.060024522114867</v>
      </c>
      <c r="BB4" s="229">
        <v>11.058881875142285</v>
      </c>
      <c r="BC4" s="342"/>
      <c r="BE4" s="110"/>
      <c r="BF4" s="109">
        <v>2022</v>
      </c>
      <c r="BG4" s="165">
        <v>2023</v>
      </c>
      <c r="BH4" s="165">
        <v>2024</v>
      </c>
      <c r="BI4" s="165">
        <v>2025</v>
      </c>
      <c r="BJ4" s="165">
        <v>2026</v>
      </c>
      <c r="BK4" s="165">
        <v>2027</v>
      </c>
      <c r="BL4" s="165">
        <v>2028</v>
      </c>
      <c r="BM4" s="165">
        <v>2029</v>
      </c>
      <c r="BN4" s="165">
        <v>2030</v>
      </c>
      <c r="BO4" s="165">
        <v>2031</v>
      </c>
      <c r="BP4" s="165">
        <v>2032</v>
      </c>
      <c r="BQ4" s="165">
        <v>2033</v>
      </c>
      <c r="BR4" s="165">
        <v>2034</v>
      </c>
      <c r="BS4" s="165">
        <v>2035</v>
      </c>
      <c r="BT4" s="165">
        <v>2036</v>
      </c>
      <c r="BU4" s="165">
        <v>2037</v>
      </c>
      <c r="BV4" s="165">
        <v>2038</v>
      </c>
      <c r="BW4" s="165">
        <v>2039</v>
      </c>
      <c r="BX4" s="165">
        <v>2040</v>
      </c>
      <c r="BY4" s="165">
        <v>2041</v>
      </c>
      <c r="BZ4" s="165">
        <v>2042</v>
      </c>
      <c r="CA4" s="165">
        <v>2043</v>
      </c>
      <c r="CB4" s="165">
        <v>2044</v>
      </c>
      <c r="CC4" s="165">
        <v>2045</v>
      </c>
      <c r="CD4" s="165">
        <v>2046</v>
      </c>
      <c r="CE4" s="165">
        <v>2047</v>
      </c>
      <c r="CF4" s="165">
        <v>2048</v>
      </c>
      <c r="CG4" s="165">
        <v>2049</v>
      </c>
      <c r="CH4" s="165">
        <v>2050</v>
      </c>
    </row>
    <row r="5" spans="1:105" ht="14.45">
      <c r="A5" s="106"/>
      <c r="B5" s="106"/>
      <c r="C5" s="231" t="s">
        <v>356</v>
      </c>
      <c r="D5" s="228" t="s">
        <v>36</v>
      </c>
      <c r="E5" s="228"/>
      <c r="F5" s="232">
        <v>2.6400289999999999E-3</v>
      </c>
      <c r="G5" s="232">
        <v>2.6434000000000002E-3</v>
      </c>
      <c r="H5" s="232">
        <v>2.6481E-3</v>
      </c>
      <c r="I5" s="232">
        <v>2.6546529999999999E-3</v>
      </c>
      <c r="J5" s="232">
        <v>2.6637829999999999E-3</v>
      </c>
      <c r="K5" s="232">
        <v>2.6764979999999998E-3</v>
      </c>
      <c r="L5" s="232">
        <v>2.694189E-3</v>
      </c>
      <c r="M5" s="232">
        <v>2.718776E-3</v>
      </c>
      <c r="N5" s="232">
        <v>2.7528930000000002E-3</v>
      </c>
      <c r="O5" s="232">
        <v>2.8001250000000001E-3</v>
      </c>
      <c r="P5" s="232">
        <v>2.865313E-3</v>
      </c>
      <c r="Q5" s="232">
        <v>2.954899E-3</v>
      </c>
      <c r="R5" s="232">
        <v>3.077293E-3</v>
      </c>
      <c r="S5" s="232">
        <v>3.2431740000000001E-3</v>
      </c>
      <c r="T5" s="232">
        <v>3.4655670000000001E-3</v>
      </c>
      <c r="U5" s="232">
        <v>3.7594260000000002E-3</v>
      </c>
      <c r="V5" s="232">
        <v>4.1403539999999997E-3</v>
      </c>
      <c r="W5" s="232">
        <v>4.622078E-3</v>
      </c>
      <c r="X5" s="232">
        <v>5.2125610000000001E-3</v>
      </c>
      <c r="Y5" s="232">
        <v>5.9092950000000002E-3</v>
      </c>
      <c r="Z5" s="232">
        <v>6.6953760000000003E-3</v>
      </c>
      <c r="AA5" s="232">
        <v>7.5386580000000002E-3</v>
      </c>
      <c r="AB5" s="232">
        <v>8.395764E-3</v>
      </c>
      <c r="AC5" s="232">
        <v>9.2204269999999998E-3</v>
      </c>
      <c r="AD5" s="232">
        <v>9.9730510000000001E-3</v>
      </c>
      <c r="AE5" s="232">
        <v>1.062753E-2</v>
      </c>
      <c r="AF5" s="232">
        <v>1.1173173E-2</v>
      </c>
      <c r="AG5" s="232">
        <v>1.1612318E-2</v>
      </c>
      <c r="AH5" s="232">
        <v>1.1955828999999999E-2</v>
      </c>
      <c r="AI5" s="232">
        <v>1.2218595E-2</v>
      </c>
      <c r="AJ5" s="232">
        <v>1.2416180000000001E-2</v>
      </c>
      <c r="AK5" s="232">
        <v>1.2562848E-2</v>
      </c>
      <c r="AL5" s="232">
        <v>1.2670679000000001E-2</v>
      </c>
      <c r="AM5" s="232">
        <v>1.2749399E-2</v>
      </c>
      <c r="AN5" s="232">
        <v>1.2806570999999999E-2</v>
      </c>
      <c r="AO5" s="232">
        <v>1.2847937E-2</v>
      </c>
      <c r="AP5" s="232">
        <v>1.2877787E-2</v>
      </c>
      <c r="AQ5" s="232">
        <v>1.2899282999999999E-2</v>
      </c>
      <c r="AR5" s="232">
        <v>1.2914742999999999E-2</v>
      </c>
      <c r="AS5" s="232">
        <v>1.2925849E-2</v>
      </c>
      <c r="AT5" s="232">
        <v>1.2933821999999999E-2</v>
      </c>
      <c r="AU5" s="232">
        <v>1.2939543E-2</v>
      </c>
      <c r="AV5" s="232">
        <v>1.2943647000000001E-2</v>
      </c>
      <c r="AW5" s="232">
        <v>1.2946589E-2</v>
      </c>
      <c r="AX5" s="232">
        <v>1.2948698E-2</v>
      </c>
      <c r="AY5" s="232">
        <v>1.2950211E-2</v>
      </c>
      <c r="AZ5" s="232">
        <v>1.2951294E-2</v>
      </c>
      <c r="BA5" s="232">
        <v>1.2952071000000001E-2</v>
      </c>
      <c r="BB5" s="232">
        <v>1.2952628000000001E-2</v>
      </c>
      <c r="BC5" s="342"/>
      <c r="BE5" s="110" t="s">
        <v>357</v>
      </c>
      <c r="BF5" s="107">
        <v>0.45899099999999998</v>
      </c>
      <c r="BG5" s="178">
        <v>0.45180300000000001</v>
      </c>
      <c r="BH5" s="178">
        <v>0.44461499999999998</v>
      </c>
      <c r="BI5" s="178">
        <v>0.43742700000000001</v>
      </c>
      <c r="BJ5" s="178">
        <v>0.43023899999999998</v>
      </c>
      <c r="BK5" s="178">
        <v>0.42305100000000001</v>
      </c>
      <c r="BL5" s="178">
        <v>0.41586299999999998</v>
      </c>
      <c r="BM5" s="178">
        <v>0.40867500000000001</v>
      </c>
      <c r="BN5" s="178">
        <v>0.40148699999999998</v>
      </c>
      <c r="BO5" s="178">
        <v>0.39429900000000001</v>
      </c>
      <c r="BP5" s="178">
        <v>0.38711099999999998</v>
      </c>
      <c r="BQ5" s="178">
        <v>0.37992300000000001</v>
      </c>
      <c r="BR5" s="178">
        <v>0.37273499999999998</v>
      </c>
      <c r="BS5" s="178">
        <v>0.36554700000000001</v>
      </c>
      <c r="BT5" s="178">
        <v>0.35835899999999998</v>
      </c>
      <c r="BU5" s="178">
        <v>0.35117100000000001</v>
      </c>
      <c r="BV5" s="178">
        <v>0.34398299999999998</v>
      </c>
      <c r="BW5" s="178">
        <v>0.33679500000000001</v>
      </c>
      <c r="BX5" s="178">
        <v>0.32960699999999998</v>
      </c>
      <c r="BY5" s="178">
        <v>0.32241900000000001</v>
      </c>
      <c r="BZ5" s="178">
        <v>0.31523099999999998</v>
      </c>
      <c r="CA5" s="178">
        <v>0.30804300000000001</v>
      </c>
      <c r="CB5" s="178">
        <v>0.30085499999999998</v>
      </c>
      <c r="CC5" s="178">
        <v>0.29366700000000001</v>
      </c>
      <c r="CD5" s="178">
        <v>0.28647899999999998</v>
      </c>
      <c r="CE5" s="178">
        <v>0.27929100000000001</v>
      </c>
      <c r="CF5" s="178">
        <v>0.27210299999999998</v>
      </c>
      <c r="CG5" s="178">
        <v>0.26491500000000001</v>
      </c>
      <c r="CH5" s="178">
        <v>0.25772699999999998</v>
      </c>
    </row>
    <row r="6" spans="1:105" ht="14.45">
      <c r="A6" s="106"/>
      <c r="B6" s="106"/>
      <c r="C6" s="231" t="s">
        <v>316</v>
      </c>
      <c r="D6" s="228" t="s">
        <v>36</v>
      </c>
      <c r="E6" s="228"/>
      <c r="F6" s="232">
        <v>3.5793061026323514E-2</v>
      </c>
      <c r="G6" s="232">
        <v>3.562841294560215E-2</v>
      </c>
      <c r="H6" s="232">
        <v>3.5464522246051899E-2</v>
      </c>
      <c r="I6" s="232">
        <v>3.5301385443720079E-2</v>
      </c>
      <c r="J6" s="232">
        <v>3.5138999070680299E-2</v>
      </c>
      <c r="K6" s="232">
        <v>3.49773596749543E-2</v>
      </c>
      <c r="L6" s="232">
        <v>3.4816463820449783E-2</v>
      </c>
      <c r="M6" s="232">
        <v>3.4656308086875143E-2</v>
      </c>
      <c r="N6" s="232">
        <v>3.4496889069675518E-2</v>
      </c>
      <c r="O6" s="232">
        <v>3.4338203379954635E-2</v>
      </c>
      <c r="P6" s="232">
        <v>3.4180247644407302E-2</v>
      </c>
      <c r="Q6" s="232">
        <v>3.402301850524303E-2</v>
      </c>
      <c r="R6" s="232">
        <v>3.3866512620120304E-2</v>
      </c>
      <c r="S6" s="232">
        <v>3.3710726662066648E-2</v>
      </c>
      <c r="T6" s="232">
        <v>3.3555657319420007E-2</v>
      </c>
      <c r="U6" s="232">
        <v>3.3401301295752361E-2</v>
      </c>
      <c r="V6" s="232">
        <v>3.3247655309791568E-2</v>
      </c>
      <c r="W6" s="232">
        <v>3.3094716095366294E-2</v>
      </c>
      <c r="X6" s="232">
        <v>3.2942480401327856E-2</v>
      </c>
      <c r="Y6" s="232">
        <v>3.2790944991480941E-2</v>
      </c>
      <c r="Z6" s="232">
        <v>3.2640106644519662E-2</v>
      </c>
      <c r="AA6" s="232">
        <v>3.2489962153956498E-2</v>
      </c>
      <c r="AB6" s="232">
        <v>3.234050832804769E-2</v>
      </c>
      <c r="AC6" s="232">
        <v>3.2191741989738176E-2</v>
      </c>
      <c r="AD6" s="232">
        <v>3.2043659976585204E-2</v>
      </c>
      <c r="AE6" s="232">
        <v>3.1896259140694383E-2</v>
      </c>
      <c r="AF6" s="232">
        <v>3.1749536348646856E-2</v>
      </c>
      <c r="AG6" s="232">
        <v>3.1603488481442454E-2</v>
      </c>
      <c r="AH6" s="232">
        <v>3.1458112434426866E-2</v>
      </c>
      <c r="AI6" s="232">
        <v>3.1313405117229465E-2</v>
      </c>
      <c r="AJ6" s="232">
        <v>3.116936345369048E-2</v>
      </c>
      <c r="AK6" s="232">
        <v>3.1025984381802374E-2</v>
      </c>
      <c r="AL6" s="232">
        <v>3.0883264853645898E-2</v>
      </c>
      <c r="AM6" s="232">
        <v>3.0741201835320808E-2</v>
      </c>
      <c r="AN6" s="232">
        <v>3.0599792306876594E-2</v>
      </c>
      <c r="AO6" s="232">
        <v>3.0459033262266288E-2</v>
      </c>
      <c r="AP6" s="232">
        <v>3.0318921709261204E-2</v>
      </c>
      <c r="AQ6" s="232">
        <v>3.0179454669397643E-2</v>
      </c>
      <c r="AR6" s="232">
        <v>3.0040629177918277E-2</v>
      </c>
      <c r="AS6" s="232">
        <v>2.9902442283699315E-2</v>
      </c>
      <c r="AT6" s="232">
        <v>2.9764891049193665E-2</v>
      </c>
      <c r="AU6" s="232">
        <v>2.9627972550366977E-2</v>
      </c>
      <c r="AV6" s="232">
        <v>2.9491683876637254E-2</v>
      </c>
      <c r="AW6" s="232">
        <v>2.935602213080557E-2</v>
      </c>
      <c r="AX6" s="232">
        <v>2.9220984429002783E-2</v>
      </c>
      <c r="AY6" s="232">
        <v>2.9086567900629134E-2</v>
      </c>
      <c r="AZ6" s="232">
        <v>2.895276968828675E-2</v>
      </c>
      <c r="BA6" s="232">
        <v>2.8819586947721021E-2</v>
      </c>
      <c r="BB6" s="232">
        <v>2.8687016847760205E-2</v>
      </c>
      <c r="BC6" s="342"/>
      <c r="BE6" s="110" t="s">
        <v>315</v>
      </c>
      <c r="BF6" s="107">
        <v>2.0476003999999999E-2</v>
      </c>
      <c r="BG6" s="107"/>
      <c r="BH6" s="107"/>
      <c r="BI6" s="107"/>
      <c r="BJ6" s="107"/>
      <c r="BK6" s="107"/>
      <c r="BL6" s="107"/>
      <c r="BM6" s="107"/>
      <c r="BN6" s="107"/>
      <c r="BO6" s="107"/>
      <c r="BP6" s="107"/>
      <c r="BQ6" s="107"/>
      <c r="BR6" s="107"/>
      <c r="BS6" s="107"/>
      <c r="BT6" s="107"/>
      <c r="BU6" s="107"/>
      <c r="BV6" s="107"/>
      <c r="BW6" s="107"/>
      <c r="BX6" s="107"/>
      <c r="BY6" s="107"/>
      <c r="BZ6" s="107"/>
      <c r="CA6" s="107"/>
      <c r="CB6" s="107"/>
      <c r="CC6" s="107"/>
      <c r="CD6" s="107"/>
      <c r="CE6" s="107"/>
      <c r="CF6" s="107"/>
      <c r="CG6" s="107"/>
      <c r="CH6" s="107"/>
    </row>
    <row r="7" spans="1:105" ht="14.45">
      <c r="A7" s="106"/>
      <c r="B7" s="106"/>
      <c r="C7" s="231" t="s">
        <v>358</v>
      </c>
      <c r="D7" s="228" t="s">
        <v>36</v>
      </c>
      <c r="E7" s="228"/>
      <c r="F7" s="233">
        <v>0</v>
      </c>
      <c r="G7" s="233">
        <v>2.7970814154764834E-3</v>
      </c>
      <c r="H7" s="233">
        <v>6.401242045216235E-3</v>
      </c>
      <c r="I7" s="233">
        <v>1.0586454602006252E-2</v>
      </c>
      <c r="J7" s="233">
        <v>1.5345215131273657E-2</v>
      </c>
      <c r="K7" s="233">
        <v>2.0670010887067686E-2</v>
      </c>
      <c r="L7" s="233">
        <v>2.6553216657088166E-2</v>
      </c>
      <c r="M7" s="233">
        <v>3.2986944248177642E-2</v>
      </c>
      <c r="N7" s="233">
        <v>3.996285312889495E-2</v>
      </c>
      <c r="O7" s="233">
        <v>4.7471909225866235E-2</v>
      </c>
      <c r="P7" s="233">
        <v>5.5504075870763926E-2</v>
      </c>
      <c r="Q7" s="233">
        <v>6.404796489485122E-2</v>
      </c>
      <c r="R7" s="233">
        <v>7.3090465868136209E-2</v>
      </c>
      <c r="S7" s="233">
        <v>8.261644148031129E-2</v>
      </c>
      <c r="T7" s="233">
        <v>9.2608647060710259E-2</v>
      </c>
      <c r="U7" s="233">
        <v>0.10304814423466825</v>
      </c>
      <c r="V7" s="233">
        <v>0.11391557771374795</v>
      </c>
      <c r="W7" s="233">
        <v>0.12519369721735943</v>
      </c>
      <c r="X7" s="233">
        <v>0.13687124252346239</v>
      </c>
      <c r="Y7" s="233">
        <v>0.14894764764607019</v>
      </c>
      <c r="Z7" s="233">
        <v>0.16143696313739189</v>
      </c>
      <c r="AA7" s="233">
        <v>0.17436869951254827</v>
      </c>
      <c r="AB7" s="233">
        <v>0.18778381379485451</v>
      </c>
      <c r="AC7" s="233">
        <v>0.20172636617978304</v>
      </c>
      <c r="AD7" s="233">
        <v>0.21623395681575031</v>
      </c>
      <c r="AE7" s="233">
        <v>0.2313309047000221</v>
      </c>
      <c r="AF7" s="233">
        <v>0.24702632068807115</v>
      </c>
      <c r="AG7" s="233">
        <v>0.26331649161476195</v>
      </c>
      <c r="AH7" s="233">
        <v>0.28018938152592171</v>
      </c>
      <c r="AI7" s="233">
        <v>0.29762913101881971</v>
      </c>
      <c r="AJ7" s="233">
        <v>0.31561940569021085</v>
      </c>
      <c r="AK7" s="233">
        <v>0.33414536969068637</v>
      </c>
      <c r="AL7" s="233">
        <v>0.35319456838407176</v>
      </c>
      <c r="AM7" s="233">
        <v>0.37275709711079102</v>
      </c>
      <c r="AN7" s="233">
        <v>0.39282540905408198</v>
      </c>
      <c r="AO7" s="233">
        <v>0.41339397220809471</v>
      </c>
      <c r="AP7" s="233">
        <v>0.43445889944692417</v>
      </c>
      <c r="AQ7" s="233">
        <v>0.45601762369371579</v>
      </c>
      <c r="AR7" s="233">
        <v>0.47806861318906041</v>
      </c>
      <c r="AS7" s="233">
        <v>0.50061116285792739</v>
      </c>
      <c r="AT7" s="233">
        <v>0.52364521877448922</v>
      </c>
      <c r="AU7" s="233">
        <v>0.54717125672421563</v>
      </c>
      <c r="AV7" s="233">
        <v>0.5711901878627279</v>
      </c>
      <c r="AW7" s="233">
        <v>0.59570329247090315</v>
      </c>
      <c r="AX7" s="233">
        <v>0.62071216580586142</v>
      </c>
      <c r="AY7" s="233">
        <v>0.64621868404744165</v>
      </c>
      <c r="AZ7" s="233">
        <v>0.67222498333991487</v>
      </c>
      <c r="BA7" s="233">
        <v>0.69873343092869344</v>
      </c>
      <c r="BB7" s="233">
        <v>0.72574662139188539</v>
      </c>
      <c r="BC7" s="111"/>
      <c r="BE7" s="110"/>
      <c r="BF7" s="107"/>
      <c r="BG7" s="107"/>
      <c r="BH7" s="107"/>
      <c r="BI7" s="107"/>
      <c r="BJ7" s="107"/>
      <c r="BK7" s="107"/>
      <c r="BL7" s="107"/>
      <c r="BM7" s="107"/>
      <c r="BN7" s="107"/>
      <c r="BO7" s="107"/>
      <c r="BP7" s="107"/>
      <c r="BQ7" s="107"/>
      <c r="BR7" s="107"/>
      <c r="BS7" s="107"/>
      <c r="BT7" s="107"/>
      <c r="BU7" s="107"/>
      <c r="BV7" s="107"/>
      <c r="BW7" s="107"/>
      <c r="BX7" s="107"/>
      <c r="BY7" s="107"/>
      <c r="BZ7" s="107"/>
      <c r="CA7" s="107"/>
      <c r="CB7" s="107"/>
      <c r="CC7" s="107"/>
      <c r="CD7" s="107"/>
      <c r="CE7" s="107"/>
      <c r="CF7" s="107"/>
      <c r="CG7" s="107"/>
      <c r="CH7" s="107"/>
      <c r="CI7" s="111"/>
      <c r="CJ7" s="111"/>
      <c r="CK7" s="111"/>
      <c r="CL7" s="111"/>
      <c r="CM7" s="111"/>
      <c r="CN7" s="111"/>
      <c r="CO7" s="111"/>
      <c r="CP7" s="111"/>
      <c r="CQ7" s="111"/>
      <c r="CR7" s="111"/>
      <c r="CS7" s="111"/>
      <c r="CT7" s="111"/>
      <c r="CU7" s="111"/>
      <c r="CV7" s="111"/>
      <c r="CW7" s="111"/>
      <c r="CX7" s="111"/>
      <c r="CY7" s="111"/>
      <c r="CZ7" s="10"/>
      <c r="DA7" s="10"/>
    </row>
    <row r="8" spans="1:105" ht="14.45">
      <c r="A8" s="106"/>
      <c r="B8" s="106"/>
      <c r="C8" s="231" t="s">
        <v>318</v>
      </c>
      <c r="D8" s="228" t="s">
        <v>36</v>
      </c>
      <c r="E8" s="228"/>
      <c r="F8" s="233">
        <v>6.25E-2</v>
      </c>
      <c r="G8" s="233">
        <v>6.25E-2</v>
      </c>
      <c r="H8" s="233">
        <v>6.25E-2</v>
      </c>
      <c r="I8" s="233">
        <v>6.25E-2</v>
      </c>
      <c r="J8" s="233">
        <v>0.124</v>
      </c>
      <c r="K8" s="233">
        <v>0.124</v>
      </c>
      <c r="L8" s="233">
        <v>0.124</v>
      </c>
      <c r="M8" s="233">
        <v>0.124</v>
      </c>
      <c r="N8" s="233">
        <v>0.124</v>
      </c>
      <c r="O8" s="233">
        <v>0.124</v>
      </c>
      <c r="P8" s="233">
        <v>0.124</v>
      </c>
      <c r="Q8" s="233">
        <v>0.124</v>
      </c>
      <c r="R8" s="233">
        <v>0.124</v>
      </c>
      <c r="S8" s="233">
        <v>0.124</v>
      </c>
      <c r="T8" s="233">
        <v>0.124</v>
      </c>
      <c r="U8" s="233">
        <v>0.124</v>
      </c>
      <c r="V8" s="233">
        <v>0.124</v>
      </c>
      <c r="W8" s="233">
        <v>0.124</v>
      </c>
      <c r="X8" s="233">
        <v>0.124</v>
      </c>
      <c r="Y8" s="233">
        <v>0.124</v>
      </c>
      <c r="Z8" s="233">
        <v>0.124</v>
      </c>
      <c r="AA8" s="233">
        <v>0.124</v>
      </c>
      <c r="AB8" s="233">
        <v>0.124</v>
      </c>
      <c r="AC8" s="233">
        <v>0.124</v>
      </c>
      <c r="AD8" s="233">
        <v>0.124</v>
      </c>
      <c r="AE8" s="233">
        <v>0.124</v>
      </c>
      <c r="AF8" s="233">
        <v>0.124</v>
      </c>
      <c r="AG8" s="233">
        <v>0.124</v>
      </c>
      <c r="AH8" s="233">
        <v>0.124</v>
      </c>
      <c r="AI8" s="233">
        <v>0</v>
      </c>
      <c r="AJ8" s="233">
        <v>0</v>
      </c>
      <c r="AK8" s="233">
        <v>0</v>
      </c>
      <c r="AL8" s="233">
        <v>0</v>
      </c>
      <c r="AM8" s="233">
        <v>0</v>
      </c>
      <c r="AN8" s="233">
        <v>0</v>
      </c>
      <c r="AO8" s="233">
        <v>0</v>
      </c>
      <c r="AP8" s="233">
        <v>0</v>
      </c>
      <c r="AQ8" s="233">
        <v>0</v>
      </c>
      <c r="AR8" s="233">
        <v>0</v>
      </c>
      <c r="AS8" s="233">
        <v>0</v>
      </c>
      <c r="AT8" s="233">
        <v>0</v>
      </c>
      <c r="AU8" s="233">
        <v>0</v>
      </c>
      <c r="AV8" s="233">
        <v>0</v>
      </c>
      <c r="AW8" s="233">
        <v>0</v>
      </c>
      <c r="AX8" s="233">
        <v>0</v>
      </c>
      <c r="AY8" s="233">
        <v>0</v>
      </c>
      <c r="AZ8" s="233">
        <v>0</v>
      </c>
      <c r="BA8" s="233">
        <v>0</v>
      </c>
      <c r="BB8" s="233">
        <v>0</v>
      </c>
      <c r="BC8" s="111"/>
      <c r="BE8" s="110"/>
      <c r="BF8" s="107"/>
      <c r="BG8" s="107"/>
      <c r="BH8" s="107"/>
      <c r="BI8" s="107"/>
      <c r="BJ8" s="107"/>
      <c r="BK8" s="107"/>
      <c r="BL8" s="107"/>
      <c r="BM8" s="107"/>
      <c r="BN8" s="107"/>
      <c r="BO8" s="107"/>
      <c r="BP8" s="107"/>
      <c r="BQ8" s="107"/>
      <c r="BR8" s="107"/>
      <c r="BS8" s="107"/>
      <c r="BT8" s="107"/>
      <c r="BU8" s="107"/>
      <c r="BV8" s="107"/>
      <c r="BW8" s="107"/>
      <c r="BX8" s="107"/>
      <c r="BY8" s="107"/>
      <c r="BZ8" s="107"/>
      <c r="CA8" s="107"/>
      <c r="CB8" s="107"/>
      <c r="CC8" s="107"/>
      <c r="CD8" s="107"/>
      <c r="CE8" s="107"/>
      <c r="CF8" s="107"/>
      <c r="CG8" s="107"/>
      <c r="CH8" s="107"/>
    </row>
    <row r="9" spans="1:105" ht="14.45">
      <c r="A9" s="106"/>
      <c r="B9" s="106"/>
      <c r="C9" s="238" t="s">
        <v>154</v>
      </c>
      <c r="D9" s="228" t="s">
        <v>36</v>
      </c>
      <c r="E9" s="228">
        <v>1.6506510000000001</v>
      </c>
      <c r="F9" s="232">
        <v>1.7131510000000001</v>
      </c>
      <c r="G9" s="232">
        <v>1.7756510000000001</v>
      </c>
      <c r="H9" s="232">
        <v>1.8381510000000001</v>
      </c>
      <c r="I9" s="232">
        <v>1.9006510000000001</v>
      </c>
      <c r="J9" s="232">
        <v>2.024651</v>
      </c>
      <c r="K9" s="232">
        <v>2.1486510000000001</v>
      </c>
      <c r="L9" s="232">
        <v>2.2726510000000002</v>
      </c>
      <c r="M9" s="232">
        <v>2.3966510000000003</v>
      </c>
      <c r="N9" s="232">
        <v>2.5206510000000004</v>
      </c>
      <c r="O9" s="232">
        <v>2.6446510000000005</v>
      </c>
      <c r="P9" s="232">
        <v>2.7686510000000006</v>
      </c>
      <c r="Q9" s="232">
        <v>2.8926510000000007</v>
      </c>
      <c r="R9" s="232">
        <v>3.0166510000000009</v>
      </c>
      <c r="S9" s="232">
        <v>3.140651000000001</v>
      </c>
      <c r="T9" s="232">
        <v>3.2646510000000011</v>
      </c>
      <c r="U9" s="232">
        <v>3.3886510000000012</v>
      </c>
      <c r="V9" s="232">
        <v>3.5126510000000013</v>
      </c>
      <c r="W9" s="232">
        <v>3.6366510000000014</v>
      </c>
      <c r="X9" s="232">
        <v>3.7606510000000015</v>
      </c>
      <c r="Y9" s="232">
        <v>3.8846510000000016</v>
      </c>
      <c r="Z9" s="232">
        <v>4.0086510000000013</v>
      </c>
      <c r="AA9" s="232">
        <v>4.132651000000001</v>
      </c>
      <c r="AB9" s="232">
        <v>4.2566510000000006</v>
      </c>
      <c r="AC9" s="232">
        <v>4.3806510000000003</v>
      </c>
      <c r="AD9" s="232">
        <v>4.504651</v>
      </c>
      <c r="AE9" s="232">
        <v>4.6286509999999996</v>
      </c>
      <c r="AF9" s="232">
        <v>4.7526509999999993</v>
      </c>
      <c r="AG9" s="232">
        <v>4.876650999999999</v>
      </c>
      <c r="AH9" s="232">
        <v>5.0006509999999986</v>
      </c>
      <c r="AI9" s="232">
        <v>5.0006509999999986</v>
      </c>
      <c r="AJ9" s="232">
        <v>5.0006509999999986</v>
      </c>
      <c r="AK9" s="232">
        <v>5.0006509999999986</v>
      </c>
      <c r="AL9" s="232">
        <v>5.0006509999999986</v>
      </c>
      <c r="AM9" s="232">
        <v>5.0006509999999986</v>
      </c>
      <c r="AN9" s="232">
        <v>5.0006509999999986</v>
      </c>
      <c r="AO9" s="232">
        <v>5.0006509999999986</v>
      </c>
      <c r="AP9" s="232">
        <v>5.0006509999999986</v>
      </c>
      <c r="AQ9" s="232">
        <v>5.0006509999999986</v>
      </c>
      <c r="AR9" s="232">
        <v>5.0006509999999986</v>
      </c>
      <c r="AS9" s="232">
        <v>5.0006509999999986</v>
      </c>
      <c r="AT9" s="232">
        <v>5.0006509999999986</v>
      </c>
      <c r="AU9" s="232">
        <v>5.0006509999999986</v>
      </c>
      <c r="AV9" s="232">
        <v>5.0006509999999986</v>
      </c>
      <c r="AW9" s="232">
        <v>5.0006509999999986</v>
      </c>
      <c r="AX9" s="232">
        <v>5.0006509999999986</v>
      </c>
      <c r="AY9" s="232">
        <v>5.0006509999999986</v>
      </c>
      <c r="AZ9" s="232">
        <v>5.0006509999999986</v>
      </c>
      <c r="BA9" s="232">
        <v>5.0006509999999986</v>
      </c>
      <c r="BB9" s="232">
        <v>5.0006509999999986</v>
      </c>
      <c r="BC9" s="111"/>
      <c r="BE9" s="186" t="s">
        <v>326</v>
      </c>
      <c r="BF9" s="187">
        <v>0.5</v>
      </c>
      <c r="BG9" s="188"/>
      <c r="BH9" s="188"/>
      <c r="BI9" s="188"/>
      <c r="BJ9" s="188"/>
      <c r="BK9" s="188"/>
      <c r="BL9" s="188"/>
      <c r="BM9" s="188"/>
      <c r="BN9" s="188"/>
      <c r="BO9" s="188"/>
      <c r="BP9" s="188"/>
      <c r="BQ9" s="188"/>
      <c r="BR9" s="188"/>
      <c r="BS9" s="188"/>
      <c r="BT9" s="188"/>
      <c r="BU9" s="188"/>
      <c r="BV9" s="188"/>
      <c r="BW9" s="188"/>
      <c r="BX9" s="188"/>
      <c r="BY9" s="188"/>
      <c r="BZ9" s="188"/>
      <c r="CA9" s="188"/>
      <c r="CB9" s="188"/>
      <c r="CC9" s="188"/>
      <c r="CD9" s="188"/>
      <c r="CE9" s="188"/>
      <c r="CF9" s="188"/>
      <c r="CG9" s="188"/>
      <c r="CH9" s="188"/>
    </row>
    <row r="10" spans="1:105" ht="14.45">
      <c r="A10" s="106"/>
      <c r="B10" s="106"/>
      <c r="C10" s="238" t="s">
        <v>359</v>
      </c>
      <c r="D10" s="228" t="s">
        <v>36</v>
      </c>
      <c r="E10" s="228"/>
      <c r="F10" s="233">
        <v>4.3092416199999999</v>
      </c>
      <c r="G10" s="233">
        <v>4.3092416199999999</v>
      </c>
      <c r="H10" s="233">
        <v>4.3092416199999999</v>
      </c>
      <c r="I10" s="233">
        <v>4.3092416199999999</v>
      </c>
      <c r="J10" s="233">
        <v>4.3092416199999999</v>
      </c>
      <c r="K10" s="233">
        <v>4.3092416199999999</v>
      </c>
      <c r="L10" s="233">
        <v>4.3092416199999999</v>
      </c>
      <c r="M10" s="233">
        <v>4.3092416199999999</v>
      </c>
      <c r="N10" s="233">
        <v>4.3092416199999999</v>
      </c>
      <c r="O10" s="233">
        <v>4.3092416199999999</v>
      </c>
      <c r="P10" s="233">
        <v>4.3092416199999999</v>
      </c>
      <c r="Q10" s="233">
        <v>4.3092416199999999</v>
      </c>
      <c r="R10" s="233">
        <v>4.3092416199999999</v>
      </c>
      <c r="S10" s="233">
        <v>4.3092416199999999</v>
      </c>
      <c r="T10" s="233">
        <v>4.3092416199999999</v>
      </c>
      <c r="U10" s="233">
        <v>4.3092416199999999</v>
      </c>
      <c r="V10" s="233">
        <v>4.3092416199999999</v>
      </c>
      <c r="W10" s="233">
        <v>4.3092416199999999</v>
      </c>
      <c r="X10" s="233">
        <v>4.3092416199999999</v>
      </c>
      <c r="Y10" s="233">
        <v>4.3092416199999999</v>
      </c>
      <c r="Z10" s="233">
        <v>4.3092416199999999</v>
      </c>
      <c r="AA10" s="233">
        <v>4.3092416199999999</v>
      </c>
      <c r="AB10" s="233">
        <v>4.3092416199999999</v>
      </c>
      <c r="AC10" s="233">
        <v>4.3092416199999999</v>
      </c>
      <c r="AD10" s="233">
        <v>4.3092416199999999</v>
      </c>
      <c r="AE10" s="233">
        <v>4.3092416199999999</v>
      </c>
      <c r="AF10" s="233">
        <v>4.3092416199999999</v>
      </c>
      <c r="AG10" s="233">
        <v>4.3092416199999999</v>
      </c>
      <c r="AH10" s="233">
        <v>4.3092416199999999</v>
      </c>
      <c r="AI10" s="233">
        <v>4.3092416199999999</v>
      </c>
      <c r="AJ10" s="233">
        <v>4.3092416199999999</v>
      </c>
      <c r="AK10" s="233">
        <v>4.3092416199999999</v>
      </c>
      <c r="AL10" s="233">
        <v>4.3092416199999999</v>
      </c>
      <c r="AM10" s="233">
        <v>4.3092416199999999</v>
      </c>
      <c r="AN10" s="233">
        <v>4.3092416199999999</v>
      </c>
      <c r="AO10" s="233">
        <v>4.3092416199999999</v>
      </c>
      <c r="AP10" s="233">
        <v>4.3092416199999999</v>
      </c>
      <c r="AQ10" s="233">
        <v>4.3092416199999999</v>
      </c>
      <c r="AR10" s="233">
        <v>4.3092416199999999</v>
      </c>
      <c r="AS10" s="233">
        <v>4.3092416199999999</v>
      </c>
      <c r="AT10" s="233">
        <v>4.3092416199999999</v>
      </c>
      <c r="AU10" s="233">
        <v>4.3092416199999999</v>
      </c>
      <c r="AV10" s="233">
        <v>4.3092416199999999</v>
      </c>
      <c r="AW10" s="233">
        <v>4.3092416199999999</v>
      </c>
      <c r="AX10" s="233">
        <v>4.3092416199999999</v>
      </c>
      <c r="AY10" s="233">
        <v>4.3092416199999999</v>
      </c>
      <c r="AZ10" s="233">
        <v>4.3092416199999999</v>
      </c>
      <c r="BA10" s="233">
        <v>4.3092416199999999</v>
      </c>
      <c r="BB10" s="233">
        <v>4.3092416199999999</v>
      </c>
      <c r="BC10" s="342"/>
      <c r="BE10" s="113" t="s">
        <v>328</v>
      </c>
      <c r="BF10" s="178">
        <v>0.5</v>
      </c>
      <c r="BG10" s="107"/>
      <c r="BH10" s="107"/>
      <c r="BI10" s="107"/>
      <c r="BJ10" s="107"/>
      <c r="BK10" s="107"/>
      <c r="BL10" s="107"/>
      <c r="BM10" s="107"/>
      <c r="BN10" s="107"/>
      <c r="BO10" s="107"/>
      <c r="BP10" s="107"/>
      <c r="BQ10" s="107"/>
      <c r="BR10" s="107"/>
      <c r="BS10" s="107"/>
      <c r="BT10" s="107"/>
      <c r="BU10" s="107"/>
      <c r="BV10" s="107"/>
      <c r="BW10" s="107"/>
      <c r="BX10" s="107"/>
      <c r="BY10" s="107"/>
      <c r="BZ10" s="107"/>
      <c r="CA10" s="107"/>
      <c r="CB10" s="107"/>
      <c r="CC10" s="107"/>
      <c r="CD10" s="107"/>
      <c r="CE10" s="107"/>
      <c r="CF10" s="107"/>
      <c r="CG10" s="107"/>
      <c r="CH10" s="107"/>
    </row>
    <row r="11" spans="1:105" ht="14.45">
      <c r="A11" s="106"/>
      <c r="B11" s="106"/>
      <c r="C11" s="231" t="s">
        <v>322</v>
      </c>
      <c r="D11" s="228" t="s">
        <v>36</v>
      </c>
      <c r="E11" s="228"/>
      <c r="F11" s="233">
        <v>9.0731706971279635E-2</v>
      </c>
      <c r="G11" s="239">
        <v>8.6862007676110409E-2</v>
      </c>
      <c r="H11" s="239">
        <v>8.5428950417854921E-2</v>
      </c>
      <c r="I11" s="239">
        <v>8.4010556758769894E-2</v>
      </c>
      <c r="J11" s="239">
        <v>8.2606440447145602E-2</v>
      </c>
      <c r="K11" s="239">
        <v>8.1216221509739839E-2</v>
      </c>
      <c r="L11" s="239">
        <v>7.9839526063230082E-2</v>
      </c>
      <c r="M11" s="239">
        <v>7.8475986129578956E-2</v>
      </c>
      <c r="N11" s="239">
        <v>7.7125239455211769E-2</v>
      </c>
      <c r="O11" s="239">
        <v>7.57869293338711E-2</v>
      </c>
      <c r="P11" s="239">
        <v>7.4460704433031211E-2</v>
      </c>
      <c r="Q11" s="239">
        <v>7.3146218623728387E-2</v>
      </c>
      <c r="R11" s="239">
        <v>7.1843130813743272E-2</v>
      </c>
      <c r="S11" s="239">
        <v>7.0551104783953988E-2</v>
      </c>
      <c r="T11" s="239">
        <v>6.9269809027826312E-2</v>
      </c>
      <c r="U11" s="239">
        <v>6.7998916593873915E-2</v>
      </c>
      <c r="V11" s="239">
        <v>6.6738104930974984E-2</v>
      </c>
      <c r="W11" s="239">
        <v>6.5487055736532795E-2</v>
      </c>
      <c r="X11" s="239">
        <v>6.4245454807259961E-2</v>
      </c>
      <c r="Y11" s="239">
        <v>6.3012991892561487E-2</v>
      </c>
      <c r="Z11" s="239">
        <v>6.1789360550420724E-2</v>
      </c>
      <c r="AA11" s="239">
        <v>6.0574258005651416E-2</v>
      </c>
      <c r="AB11" s="239">
        <v>5.9367385010448359E-2</v>
      </c>
      <c r="AC11" s="239">
        <v>5.8168445707165617E-2</v>
      </c>
      <c r="AD11" s="239">
        <v>5.6977147493196156E-2</v>
      </c>
      <c r="AE11" s="239">
        <v>5.5793200887883643E-2</v>
      </c>
      <c r="AF11" s="239">
        <v>5.4616319401368685E-2</v>
      </c>
      <c r="AG11" s="239">
        <v>5.3446219405335782E-2</v>
      </c>
      <c r="AH11" s="239">
        <v>5.2282620005485114E-2</v>
      </c>
      <c r="AI11" s="239">
        <v>5.1125242915741609E-2</v>
      </c>
      <c r="AJ11" s="239">
        <v>4.9973812334059176E-2</v>
      </c>
      <c r="AK11" s="239">
        <v>4.8828054819772149E-2</v>
      </c>
      <c r="AL11" s="239">
        <v>4.7687699172422882E-2</v>
      </c>
      <c r="AM11" s="239">
        <v>4.655247631193582E-2</v>
      </c>
      <c r="AN11" s="239">
        <v>4.5422119160143382E-2</v>
      </c>
      <c r="AO11" s="239">
        <v>4.4296362523530419E-2</v>
      </c>
      <c r="AP11" s="239">
        <v>4.3174942977135089E-2</v>
      </c>
      <c r="AQ11" s="239">
        <v>4.2057598749558167E-2</v>
      </c>
      <c r="AR11" s="239">
        <v>4.0944069608983114E-2</v>
      </c>
      <c r="AS11" s="239">
        <v>3.9834096750151815E-2</v>
      </c>
      <c r="AT11" s="239">
        <v>3.8727422682207191E-2</v>
      </c>
      <c r="AU11" s="239">
        <v>3.7623791117376015E-2</v>
      </c>
      <c r="AV11" s="239">
        <v>3.6522946860360506E-2</v>
      </c>
      <c r="AW11" s="239">
        <v>3.5424635698435125E-2</v>
      </c>
      <c r="AX11" s="239">
        <v>3.4328604292133136E-2</v>
      </c>
      <c r="AY11" s="239">
        <v>3.3234600066498032E-2</v>
      </c>
      <c r="AZ11" s="239">
        <v>3.2142371102784395E-2</v>
      </c>
      <c r="BA11" s="239">
        <v>3.1051666030585068E-2</v>
      </c>
      <c r="BB11" s="239">
        <v>2.996223392030295E-2</v>
      </c>
      <c r="BC11" s="342"/>
    </row>
    <row r="12" spans="1:105" ht="14.45">
      <c r="A12" s="106"/>
      <c r="B12" s="106"/>
      <c r="C12" s="99" t="s">
        <v>323</v>
      </c>
      <c r="D12" s="340" t="s">
        <v>36</v>
      </c>
      <c r="E12" s="340"/>
      <c r="F12" s="111">
        <v>12.289917776433606</v>
      </c>
      <c r="G12" s="111">
        <v>12.238684181703098</v>
      </c>
      <c r="H12" s="111">
        <v>12.188719753531295</v>
      </c>
      <c r="I12" s="111">
        <v>12.140010582216245</v>
      </c>
      <c r="J12" s="111">
        <v>12.09254314083978</v>
      </c>
      <c r="K12" s="111">
        <v>12.046304279004994</v>
      </c>
      <c r="L12" s="111">
        <v>12.001281216762214</v>
      </c>
      <c r="M12" s="111">
        <v>11.95746153871951</v>
      </c>
      <c r="N12" s="111">
        <v>11.914833188333974</v>
      </c>
      <c r="O12" s="111">
        <v>11.873384462380058</v>
      </c>
      <c r="P12" s="111">
        <v>11.833104005591434</v>
      </c>
      <c r="Q12" s="111">
        <v>11.793980805472948</v>
      </c>
      <c r="R12" s="111">
        <v>11.756004187279325</v>
      </c>
      <c r="S12" s="111">
        <v>11.719163809157438</v>
      </c>
      <c r="T12" s="111">
        <v>11.683449657449032</v>
      </c>
      <c r="U12" s="111">
        <v>11.64885204215091</v>
      </c>
      <c r="V12" s="111">
        <v>11.615361592529727</v>
      </c>
      <c r="W12" s="111">
        <v>11.58296925288856</v>
      </c>
      <c r="X12" s="111">
        <v>11.551666278482628</v>
      </c>
      <c r="Y12" s="111">
        <v>11.521444231581548</v>
      </c>
      <c r="Z12" s="111">
        <v>11.492294977675646</v>
      </c>
      <c r="AA12" s="111">
        <v>11.464210681823952</v>
      </c>
      <c r="AB12" s="111">
        <v>11.437183805141551</v>
      </c>
      <c r="AC12" s="111">
        <v>11.411207101424123</v>
      </c>
      <c r="AD12" s="111">
        <v>11.386273613907512</v>
      </c>
      <c r="AE12" s="111">
        <v>11.362376672160323</v>
      </c>
      <c r="AF12" s="111">
        <v>11.339509889107601</v>
      </c>
      <c r="AG12" s="111">
        <v>11.317667158183708</v>
      </c>
      <c r="AH12" s="111">
        <v>11.29684265061265</v>
      </c>
      <c r="AI12" s="111">
        <v>11.277030812814138</v>
      </c>
      <c r="AJ12" s="111">
        <v>11.258226363933769</v>
      </c>
      <c r="AK12" s="111">
        <v>11.240424293495799</v>
      </c>
      <c r="AL12" s="111">
        <v>11.223619859177022</v>
      </c>
      <c r="AM12" s="111">
        <v>11.207808584700407</v>
      </c>
      <c r="AN12" s="111">
        <v>11.19298625784714</v>
      </c>
      <c r="AO12" s="111">
        <v>11.179148928585876</v>
      </c>
      <c r="AP12" s="111">
        <v>11.166292907318002</v>
      </c>
      <c r="AQ12" s="111">
        <v>11.154414763237842</v>
      </c>
      <c r="AR12" s="111">
        <v>11.143511322806777</v>
      </c>
      <c r="AS12" s="111">
        <v>11.133579668340325</v>
      </c>
      <c r="AT12" s="111">
        <v>11.124617136707311</v>
      </c>
      <c r="AU12" s="111">
        <v>11.116621318140302</v>
      </c>
      <c r="AV12" s="111">
        <v>11.109590055156579</v>
      </c>
      <c r="AW12" s="111">
        <v>11.103521441588949</v>
      </c>
      <c r="AX12" s="111">
        <v>11.098413821725819</v>
      </c>
      <c r="AY12" s="111">
        <v>11.09426578955995</v>
      </c>
      <c r="AZ12" s="111">
        <v>11.091076188145452</v>
      </c>
      <c r="BA12" s="111">
        <v>11.088844109062588</v>
      </c>
      <c r="BB12" s="111">
        <v>11.087568891990045</v>
      </c>
      <c r="BC12" s="342"/>
    </row>
    <row r="13" spans="1:105" ht="14.45">
      <c r="A13" s="106"/>
      <c r="B13" s="106"/>
      <c r="C13" s="99" t="s">
        <v>51</v>
      </c>
      <c r="D13" s="340" t="s">
        <v>36</v>
      </c>
      <c r="E13" s="340"/>
      <c r="F13" s="342">
        <v>0.13333</v>
      </c>
      <c r="G13" s="342">
        <v>0.14221800000000001</v>
      </c>
      <c r="H13" s="342">
        <v>0.15110599999999999</v>
      </c>
      <c r="I13" s="342">
        <v>0.159994</v>
      </c>
      <c r="J13" s="342">
        <v>0.168882</v>
      </c>
      <c r="K13" s="342">
        <v>0.17777000000000001</v>
      </c>
      <c r="L13" s="342">
        <v>0.18665799999999999</v>
      </c>
      <c r="M13" s="342">
        <v>0.195546</v>
      </c>
      <c r="N13" s="342">
        <v>0.204434</v>
      </c>
      <c r="O13" s="342">
        <v>0.21332200000000001</v>
      </c>
      <c r="P13" s="342">
        <v>0.22220999999999999</v>
      </c>
      <c r="Q13" s="342">
        <v>0.231098</v>
      </c>
      <c r="R13" s="342">
        <v>0.239986</v>
      </c>
      <c r="S13" s="342">
        <v>0.24887400000000001</v>
      </c>
      <c r="T13" s="342">
        <v>0.25776199999999999</v>
      </c>
      <c r="U13" s="342">
        <v>0.26665</v>
      </c>
      <c r="V13" s="342">
        <v>0.27553800000000001</v>
      </c>
      <c r="W13" s="342">
        <v>0.28442600000000001</v>
      </c>
      <c r="X13" s="342">
        <v>0.29331400000000002</v>
      </c>
      <c r="Y13" s="342">
        <v>0.30220200000000003</v>
      </c>
      <c r="Z13" s="342">
        <v>0.31108999999999998</v>
      </c>
      <c r="AA13" s="342">
        <v>0.31997799999999998</v>
      </c>
      <c r="AB13" s="342">
        <v>0.32886599999999999</v>
      </c>
      <c r="AC13" s="342">
        <v>0.337754</v>
      </c>
      <c r="AD13" s="342">
        <v>0.34664200000000001</v>
      </c>
      <c r="AE13" s="342">
        <v>0.35553000000000001</v>
      </c>
      <c r="AF13" s="342">
        <v>0.36441800000000002</v>
      </c>
      <c r="AG13" s="342">
        <v>0.37330600000000003</v>
      </c>
      <c r="AH13" s="342">
        <v>0.38219399999999998</v>
      </c>
      <c r="AI13" s="342">
        <v>0.39108199999999999</v>
      </c>
      <c r="AJ13" s="342">
        <v>0.39996999999999999</v>
      </c>
      <c r="AK13" s="342">
        <v>0.408858</v>
      </c>
      <c r="AL13" s="342">
        <v>0.41774600000000001</v>
      </c>
      <c r="AM13" s="342">
        <v>0.42663400000000001</v>
      </c>
      <c r="AN13" s="342">
        <v>0.43552200000000002</v>
      </c>
      <c r="AO13" s="342">
        <v>0.44441000000000003</v>
      </c>
      <c r="AP13" s="342">
        <v>0.45329799999999998</v>
      </c>
      <c r="AQ13" s="342">
        <v>0.46218599999999999</v>
      </c>
      <c r="AR13" s="342">
        <v>0.47107399999999999</v>
      </c>
      <c r="AS13" s="342">
        <v>0.479962</v>
      </c>
      <c r="AT13" s="342">
        <v>0.48885000000000001</v>
      </c>
      <c r="AU13" s="342">
        <v>0.49773800000000001</v>
      </c>
      <c r="AV13" s="342">
        <v>0.50662599999999991</v>
      </c>
      <c r="AW13" s="342">
        <v>0.51551399999999992</v>
      </c>
      <c r="AX13" s="342">
        <v>0.52440199999999992</v>
      </c>
      <c r="AY13" s="342">
        <v>0.53328999999999993</v>
      </c>
      <c r="AZ13" s="342">
        <v>0.54217799999999994</v>
      </c>
      <c r="BA13" s="342">
        <v>0.55106599999999994</v>
      </c>
      <c r="BB13" s="342">
        <v>0.55995399999999995</v>
      </c>
      <c r="BC13" s="342"/>
    </row>
    <row r="14" spans="1:105">
      <c r="A14" s="106"/>
      <c r="B14" s="106"/>
      <c r="C14" s="99" t="s">
        <v>324</v>
      </c>
      <c r="D14" s="340" t="s">
        <v>36</v>
      </c>
      <c r="E14" s="340"/>
      <c r="F14" s="342">
        <v>2.4215857149627595E-3</v>
      </c>
      <c r="G14" s="342">
        <v>5.4404814154871417E-3</v>
      </c>
      <c r="H14" s="342">
        <v>9.0493420452268936E-3</v>
      </c>
      <c r="I14" s="342">
        <v>1.3241107602016911E-2</v>
      </c>
      <c r="J14" s="342">
        <v>1.8008998131284315E-2</v>
      </c>
      <c r="K14" s="342">
        <v>2.3346508887078343E-2</v>
      </c>
      <c r="L14" s="342">
        <v>2.9247405657098824E-2</v>
      </c>
      <c r="M14" s="342">
        <v>3.57057202481883E-2</v>
      </c>
      <c r="N14" s="342">
        <v>4.2715746128905607E-2</v>
      </c>
      <c r="O14" s="342">
        <v>5.0272034225876894E-2</v>
      </c>
      <c r="P14" s="342">
        <v>5.8369388870774586E-2</v>
      </c>
      <c r="Q14" s="342">
        <v>6.7002863894861875E-2</v>
      </c>
      <c r="R14" s="342">
        <v>7.6167758868146862E-2</v>
      </c>
      <c r="S14" s="342">
        <v>8.5859615480321949E-2</v>
      </c>
      <c r="T14" s="342">
        <v>9.6074214060720919E-2</v>
      </c>
      <c r="U14" s="342">
        <v>0.10680757023467891</v>
      </c>
      <c r="V14" s="342">
        <v>0.11805593171375861</v>
      </c>
      <c r="W14" s="342">
        <v>0.12981577521737009</v>
      </c>
      <c r="X14" s="342">
        <v>0.14208380352347305</v>
      </c>
      <c r="Y14" s="342">
        <v>0.15485694264608085</v>
      </c>
      <c r="Z14" s="342">
        <v>0.16813233913740255</v>
      </c>
      <c r="AA14" s="342">
        <v>0.18190735751255893</v>
      </c>
      <c r="AB14" s="342">
        <v>0.19617957779486517</v>
      </c>
      <c r="AC14" s="342">
        <v>0.2109467931797937</v>
      </c>
      <c r="AD14" s="342">
        <v>0.22620700781576097</v>
      </c>
      <c r="AE14" s="342">
        <v>0.24195843470003275</v>
      </c>
      <c r="AF14" s="342">
        <v>0.25819949368808182</v>
      </c>
      <c r="AG14" s="342">
        <v>0.27492880961477262</v>
      </c>
      <c r="AH14" s="342">
        <v>0.29214521052593234</v>
      </c>
      <c r="AI14" s="342">
        <v>0.30984772601883037</v>
      </c>
      <c r="AJ14" s="342">
        <v>0.32803558569022151</v>
      </c>
      <c r="AK14" s="342">
        <v>0.34670821769069704</v>
      </c>
      <c r="AL14" s="342">
        <v>0.36586524738408244</v>
      </c>
      <c r="AM14" s="342">
        <v>0.38550649611080168</v>
      </c>
      <c r="AN14" s="342">
        <v>0.40563198005409262</v>
      </c>
      <c r="AO14" s="342">
        <v>0.42624190920810534</v>
      </c>
      <c r="AP14" s="342">
        <v>0.44733668644693481</v>
      </c>
      <c r="AQ14" s="342">
        <v>0.46891690669372643</v>
      </c>
      <c r="AR14" s="342">
        <v>0.49098335618907107</v>
      </c>
      <c r="AS14" s="342">
        <v>0.5135370118579381</v>
      </c>
      <c r="AT14" s="342">
        <v>0.53657904077449992</v>
      </c>
      <c r="AU14" s="342">
        <v>0.56011079972422628</v>
      </c>
      <c r="AV14" s="342">
        <v>0.58413383486273851</v>
      </c>
      <c r="AW14" s="342">
        <v>0.60864988147091381</v>
      </c>
      <c r="AX14" s="342">
        <v>0.63366086380587205</v>
      </c>
      <c r="AY14" s="342">
        <v>0.65916889504745235</v>
      </c>
      <c r="AZ14" s="342">
        <v>0.68517627733992548</v>
      </c>
      <c r="BA14" s="342">
        <v>0.71168550192870406</v>
      </c>
      <c r="BB14" s="342">
        <v>0.73869924939189602</v>
      </c>
      <c r="BC14" s="342"/>
    </row>
    <row r="15" spans="1:105" ht="14.45">
      <c r="A15" s="106"/>
      <c r="B15" s="106"/>
      <c r="C15" s="99" t="s">
        <v>53</v>
      </c>
      <c r="D15" s="340" t="s">
        <v>36</v>
      </c>
      <c r="E15" s="340"/>
      <c r="F15" s="342">
        <v>3.996981365714019</v>
      </c>
      <c r="G15" s="342">
        <v>4.0162038074338087</v>
      </c>
      <c r="H15" s="342">
        <v>4.0351902631819137</v>
      </c>
      <c r="I15" s="342">
        <v>4.0539435569591973</v>
      </c>
      <c r="J15" s="342">
        <v>4.0724664007474907</v>
      </c>
      <c r="K15" s="342">
        <v>4.0907613964451732</v>
      </c>
      <c r="L15" s="342">
        <v>4.108831037737164</v>
      </c>
      <c r="M15" s="342">
        <v>4.1266777119007285</v>
      </c>
      <c r="N15" s="342">
        <v>4.1443037015484423</v>
      </c>
      <c r="O15" s="342">
        <v>4.1617111863096534</v>
      </c>
      <c r="P15" s="342">
        <v>4.1789022444516943</v>
      </c>
      <c r="Q15" s="342">
        <v>4.1958788544420598</v>
      </c>
      <c r="R15" s="342">
        <v>4.2126428964527456</v>
      </c>
      <c r="S15" s="342">
        <v>4.2291961538078757</v>
      </c>
      <c r="T15" s="342">
        <v>4.2455403143757158</v>
      </c>
      <c r="U15" s="342">
        <v>4.2616769719061329</v>
      </c>
      <c r="V15" s="342">
        <v>4.2776076273145014</v>
      </c>
      <c r="W15" s="342">
        <v>4.2933336899130561</v>
      </c>
      <c r="X15" s="342">
        <v>4.3088564785906147</v>
      </c>
      <c r="Y15" s="342">
        <v>4.3241772229415716</v>
      </c>
      <c r="Z15" s="342">
        <v>4.3392970643450433</v>
      </c>
      <c r="AA15" s="342">
        <v>4.3542170569949814</v>
      </c>
      <c r="AB15" s="342">
        <v>4.3689381688820577</v>
      </c>
      <c r="AC15" s="342">
        <v>4.3834612827280868</v>
      </c>
      <c r="AD15" s="342">
        <v>4.3977871968736997</v>
      </c>
      <c r="AE15" s="342">
        <v>4.4119166261199911</v>
      </c>
      <c r="AF15" s="342">
        <v>4.4258502025247717</v>
      </c>
      <c r="AG15" s="342">
        <v>4.4395884761540945</v>
      </c>
      <c r="AH15" s="342">
        <v>4.4531319157896307</v>
      </c>
      <c r="AI15" s="342">
        <v>4.4664809095924722</v>
      </c>
      <c r="AJ15" s="342">
        <v>4.4796357657239154</v>
      </c>
      <c r="AK15" s="342">
        <v>4.4925967129237261</v>
      </c>
      <c r="AL15" s="342">
        <v>4.5053639010463709</v>
      </c>
      <c r="AM15" s="342">
        <v>4.5179374015556837</v>
      </c>
      <c r="AN15" s="342">
        <v>4.5303172079783671</v>
      </c>
      <c r="AO15" s="342">
        <v>4.5425032363167626</v>
      </c>
      <c r="AP15" s="342">
        <v>4.5544953254212306</v>
      </c>
      <c r="AQ15" s="342">
        <v>4.5662932373225145</v>
      </c>
      <c r="AR15" s="342">
        <v>4.5778966575243754</v>
      </c>
      <c r="AS15" s="342">
        <v>4.5893051952568289</v>
      </c>
      <c r="AT15" s="342">
        <v>4.6005183836902042</v>
      </c>
      <c r="AU15" s="342">
        <v>4.6115356801103138</v>
      </c>
      <c r="AV15" s="342">
        <v>4.6223564660549092</v>
      </c>
      <c r="AW15" s="342">
        <v>4.632980047411638</v>
      </c>
      <c r="AX15" s="342">
        <v>4.6434056544776556</v>
      </c>
      <c r="AY15" s="342">
        <v>4.6536324419810233</v>
      </c>
      <c r="AZ15" s="342">
        <v>4.6636594890640346</v>
      </c>
      <c r="BA15" s="342">
        <v>4.6734857992285228</v>
      </c>
      <c r="BB15" s="342">
        <v>4.6831103002432455</v>
      </c>
      <c r="BC15" s="342"/>
    </row>
    <row r="16" spans="1:105" ht="14.45">
      <c r="A16" s="106"/>
      <c r="B16" s="106"/>
      <c r="C16" s="99" t="s">
        <v>56</v>
      </c>
      <c r="D16" s="340" t="s">
        <v>36</v>
      </c>
      <c r="E16" s="340"/>
      <c r="F16" s="111">
        <v>5.2531538102383646</v>
      </c>
      <c r="G16" s="111">
        <v>5.2791802605390981</v>
      </c>
      <c r="H16" s="111">
        <v>5.304189375616124</v>
      </c>
      <c r="I16" s="111">
        <v>5.3281927057133567</v>
      </c>
      <c r="J16" s="111">
        <v>5.3512047927293178</v>
      </c>
      <c r="K16" s="111">
        <v>5.3732372945812319</v>
      </c>
      <c r="L16" s="111">
        <v>5.3943027531375929</v>
      </c>
      <c r="M16" s="111">
        <v>5.4144114693599947</v>
      </c>
      <c r="N16" s="111">
        <v>5.4335767674315338</v>
      </c>
      <c r="O16" s="111">
        <v>5.4518097232627278</v>
      </c>
      <c r="P16" s="111">
        <v>5.469121677368463</v>
      </c>
      <c r="Q16" s="111">
        <v>5.4855240873047171</v>
      </c>
      <c r="R16" s="111">
        <v>5.5010268230989716</v>
      </c>
      <c r="S16" s="111">
        <v>5.5156404832975205</v>
      </c>
      <c r="T16" s="111">
        <v>5.5293744936817655</v>
      </c>
      <c r="U16" s="111">
        <v>5.5422392719518641</v>
      </c>
      <c r="V16" s="111">
        <v>5.5542434646543617</v>
      </c>
      <c r="W16" s="111">
        <v>5.5653963686283161</v>
      </c>
      <c r="X16" s="111">
        <v>5.5757064827841036</v>
      </c>
      <c r="Y16" s="111">
        <v>5.5851811178714552</v>
      </c>
      <c r="Z16" s="111">
        <v>5.5938279409372518</v>
      </c>
      <c r="AA16" s="111">
        <v>5.6016550988328078</v>
      </c>
      <c r="AB16" s="111">
        <v>5.6086692405744865</v>
      </c>
      <c r="AC16" s="111">
        <v>5.6148780893808263</v>
      </c>
      <c r="AD16" s="111">
        <v>5.6202879509269996</v>
      </c>
      <c r="AE16" s="111">
        <v>5.6249041388040828</v>
      </c>
      <c r="AF16" s="111">
        <v>5.628734090451883</v>
      </c>
      <c r="AG16" s="111">
        <v>5.6317825020205454</v>
      </c>
      <c r="AH16" s="111">
        <v>5.6340537185903337</v>
      </c>
      <c r="AI16" s="111">
        <v>5.6355540190128144</v>
      </c>
      <c r="AJ16" s="111">
        <v>5.6362894446324354</v>
      </c>
      <c r="AK16" s="111">
        <v>5.6362657994933354</v>
      </c>
      <c r="AL16" s="111">
        <v>5.6354886505075399</v>
      </c>
      <c r="AM16" s="111">
        <v>5.6339633275875407</v>
      </c>
      <c r="AN16" s="111">
        <v>5.6316949237466503</v>
      </c>
      <c r="AO16" s="111">
        <v>5.6286882951700701</v>
      </c>
      <c r="AP16" s="111">
        <v>5.6249480612595697</v>
      </c>
      <c r="AQ16" s="111">
        <v>5.6204786046546467</v>
      </c>
      <c r="AR16" s="111">
        <v>5.6152840712328773</v>
      </c>
      <c r="AS16" s="111">
        <v>5.6093683700919144</v>
      </c>
      <c r="AT16" s="111">
        <v>5.60273517351576</v>
      </c>
      <c r="AU16" s="111">
        <v>5.5953879169274279</v>
      </c>
      <c r="AV16" s="111">
        <v>5.5873297988303623</v>
      </c>
      <c r="AW16" s="111">
        <v>5.5785637807405291</v>
      </c>
      <c r="AX16" s="111">
        <v>5.5690925871110988</v>
      </c>
      <c r="AY16" s="111">
        <v>5.5589187052516547</v>
      </c>
      <c r="AZ16" s="111">
        <v>5.5480443852432444</v>
      </c>
      <c r="BA16" s="111">
        <v>5.5364716398510287</v>
      </c>
      <c r="BB16" s="111">
        <v>5.5242022444357275</v>
      </c>
      <c r="BC16" s="342"/>
    </row>
    <row r="17" spans="1:115" ht="14.45">
      <c r="A17" s="106"/>
      <c r="B17" s="106"/>
      <c r="C17" s="99" t="s">
        <v>327</v>
      </c>
      <c r="D17" s="340" t="s">
        <v>36</v>
      </c>
      <c r="E17" s="340"/>
      <c r="F17" s="111">
        <v>2.357139498</v>
      </c>
      <c r="G17" s="111">
        <v>2.350048498</v>
      </c>
      <c r="H17" s="111">
        <v>2.3429574979999996</v>
      </c>
      <c r="I17" s="111">
        <v>2.3358664979999997</v>
      </c>
      <c r="J17" s="111">
        <v>2.3287754979999997</v>
      </c>
      <c r="K17" s="111">
        <v>2.3216844979999998</v>
      </c>
      <c r="L17" s="111">
        <v>2.3145934979999998</v>
      </c>
      <c r="M17" s="111">
        <v>2.3075024979999998</v>
      </c>
      <c r="N17" s="111">
        <v>2.3004114979999999</v>
      </c>
      <c r="O17" s="111">
        <v>2.2933204979999999</v>
      </c>
      <c r="P17" s="111">
        <v>2.286229498</v>
      </c>
      <c r="Q17" s="111">
        <v>2.279138498</v>
      </c>
      <c r="R17" s="111">
        <v>2.2720474980000001</v>
      </c>
      <c r="S17" s="111">
        <v>2.2649564979999997</v>
      </c>
      <c r="T17" s="111">
        <v>2.2578654979999997</v>
      </c>
      <c r="U17" s="111">
        <v>2.2507744979999997</v>
      </c>
      <c r="V17" s="111">
        <v>2.2436834979999998</v>
      </c>
      <c r="W17" s="111">
        <v>2.2365924979999998</v>
      </c>
      <c r="X17" s="111">
        <v>2.2295014979999999</v>
      </c>
      <c r="Y17" s="111">
        <v>2.2224104979999999</v>
      </c>
      <c r="Z17" s="111">
        <v>2.2153194979999999</v>
      </c>
      <c r="AA17" s="111">
        <v>2.208228498</v>
      </c>
      <c r="AB17" s="111">
        <v>2.201137498</v>
      </c>
      <c r="AC17" s="111">
        <v>2.1940464980000001</v>
      </c>
      <c r="AD17" s="111">
        <v>2.1869554979999997</v>
      </c>
      <c r="AE17" s="111">
        <v>2.1798644979999997</v>
      </c>
      <c r="AF17" s="111">
        <v>2.1727734979999997</v>
      </c>
      <c r="AG17" s="111">
        <v>2.1656824979999998</v>
      </c>
      <c r="AH17" s="111">
        <v>2.1585914979999998</v>
      </c>
      <c r="AI17" s="111">
        <v>2.1515004979999999</v>
      </c>
      <c r="AJ17" s="111">
        <v>2.1444094979999999</v>
      </c>
      <c r="AK17" s="111">
        <v>2.137318498</v>
      </c>
      <c r="AL17" s="111">
        <v>2.130227498</v>
      </c>
      <c r="AM17" s="111">
        <v>2.123136498</v>
      </c>
      <c r="AN17" s="111">
        <v>2.1160454979999996</v>
      </c>
      <c r="AO17" s="111">
        <v>2.1089544979999997</v>
      </c>
      <c r="AP17" s="111">
        <v>2.1018634979999997</v>
      </c>
      <c r="AQ17" s="111">
        <v>2.0947724979999998</v>
      </c>
      <c r="AR17" s="111">
        <v>2.0876814979999998</v>
      </c>
      <c r="AS17" s="111">
        <v>2.0805904979999998</v>
      </c>
      <c r="AT17" s="111">
        <v>2.0734994979999999</v>
      </c>
      <c r="AU17" s="111">
        <v>2.0664084979999999</v>
      </c>
      <c r="AV17" s="111">
        <v>2.059317498</v>
      </c>
      <c r="AW17" s="111">
        <v>2.052226498</v>
      </c>
      <c r="AX17" s="111">
        <v>2.0451354980000001</v>
      </c>
      <c r="AY17" s="111">
        <v>2.0380444979999996</v>
      </c>
      <c r="AZ17" s="111">
        <v>2.0309534979999997</v>
      </c>
      <c r="BA17" s="111">
        <v>2.0238624979999997</v>
      </c>
      <c r="BB17" s="111">
        <v>2.0167714979999998</v>
      </c>
      <c r="BC17" s="342"/>
    </row>
    <row r="18" spans="1:115" ht="14.45">
      <c r="A18" s="106"/>
      <c r="B18" s="106"/>
      <c r="C18" s="99" t="s">
        <v>59</v>
      </c>
      <c r="D18" s="340" t="s">
        <v>36</v>
      </c>
      <c r="E18" s="340"/>
      <c r="F18" s="111">
        <v>0.49363865835182269</v>
      </c>
      <c r="G18" s="111">
        <v>0.49296344138329717</v>
      </c>
      <c r="H18" s="111">
        <v>0.49228915621418823</v>
      </c>
      <c r="I18" s="111">
        <v>0.49161580155861262</v>
      </c>
      <c r="J18" s="111">
        <v>0.4909433761324617</v>
      </c>
      <c r="K18" s="111">
        <v>0.49027187865339888</v>
      </c>
      <c r="L18" s="111">
        <v>0.48960130784085715</v>
      </c>
      <c r="M18" s="111">
        <v>0.48893166241603675</v>
      </c>
      <c r="N18" s="111">
        <v>0.4882629411019026</v>
      </c>
      <c r="O18" s="111">
        <v>0.48759514262318193</v>
      </c>
      <c r="P18" s="111">
        <v>0.48692826570636194</v>
      </c>
      <c r="Q18" s="111">
        <v>0.48626230907968715</v>
      </c>
      <c r="R18" s="111">
        <v>0.48559727147315718</v>
      </c>
      <c r="S18" s="111">
        <v>0.48493315161852418</v>
      </c>
      <c r="T18" s="111">
        <v>0.48426994824929059</v>
      </c>
      <c r="U18" s="111">
        <v>0.48360766010070655</v>
      </c>
      <c r="V18" s="111">
        <v>0.48294628590976757</v>
      </c>
      <c r="W18" s="111">
        <v>0.48228582441521206</v>
      </c>
      <c r="X18" s="111">
        <v>0.48162627435751904</v>
      </c>
      <c r="Y18" s="111">
        <v>0.48096763447890561</v>
      </c>
      <c r="Z18" s="111">
        <v>0.4803099035233247</v>
      </c>
      <c r="AA18" s="111">
        <v>0.47965308023646247</v>
      </c>
      <c r="AB18" s="111">
        <v>0.47899716336573611</v>
      </c>
      <c r="AC18" s="111">
        <v>0.47834215166029137</v>
      </c>
      <c r="AD18" s="111">
        <v>0.47768804387100017</v>
      </c>
      <c r="AE18" s="111">
        <v>0.47703483875045816</v>
      </c>
      <c r="AF18" s="111">
        <v>0.4763825350529825</v>
      </c>
      <c r="AG18" s="111">
        <v>0.47573113153460939</v>
      </c>
      <c r="AH18" s="111">
        <v>0.47508062695309161</v>
      </c>
      <c r="AI18" s="111">
        <v>0.47443102006789634</v>
      </c>
      <c r="AJ18" s="111">
        <v>0.47378230964020263</v>
      </c>
      <c r="AK18" s="111">
        <v>0.47313449443289912</v>
      </c>
      <c r="AL18" s="111">
        <v>0.47248757321058171</v>
      </c>
      <c r="AM18" s="111">
        <v>0.47184154473955109</v>
      </c>
      <c r="AN18" s="111">
        <v>0.47119640778781047</v>
      </c>
      <c r="AO18" s="111">
        <v>0.47055216112506326</v>
      </c>
      <c r="AP18" s="111">
        <v>0.46990880352271064</v>
      </c>
      <c r="AQ18" s="111">
        <v>0.4692663337538493</v>
      </c>
      <c r="AR18" s="111">
        <v>0.46862475059326897</v>
      </c>
      <c r="AS18" s="111">
        <v>0.46798405281745026</v>
      </c>
      <c r="AT18" s="111">
        <v>0.46734423920456214</v>
      </c>
      <c r="AU18" s="111">
        <v>0.4667053085344598</v>
      </c>
      <c r="AV18" s="111">
        <v>0.46606725958868223</v>
      </c>
      <c r="AW18" s="111">
        <v>0.46543009115044981</v>
      </c>
      <c r="AX18" s="111">
        <v>0.46479380200466219</v>
      </c>
      <c r="AY18" s="111">
        <v>0.46415839093789574</v>
      </c>
      <c r="AZ18" s="111">
        <v>0.46352385673840141</v>
      </c>
      <c r="BA18" s="111">
        <v>0.46289019819610239</v>
      </c>
      <c r="BB18" s="111">
        <v>0.46225741410259175</v>
      </c>
      <c r="BC18" s="342"/>
    </row>
    <row r="19" spans="1:115" ht="14.45">
      <c r="A19" s="106"/>
      <c r="B19" s="106"/>
      <c r="C19" s="99" t="s">
        <v>61</v>
      </c>
      <c r="D19" s="340" t="s">
        <v>36</v>
      </c>
      <c r="E19" s="340"/>
      <c r="F19" s="111">
        <v>0.27192659343469749</v>
      </c>
      <c r="G19" s="111">
        <v>0.27550292176841307</v>
      </c>
      <c r="H19" s="111">
        <v>0.27904635876462158</v>
      </c>
      <c r="I19" s="111">
        <v>0.28255623934113083</v>
      </c>
      <c r="J19" s="111">
        <v>0.28602863346680485</v>
      </c>
      <c r="K19" s="111">
        <v>0.28946222609276351</v>
      </c>
      <c r="L19" s="111">
        <v>0.29285455339179467</v>
      </c>
      <c r="M19" s="111">
        <v>0.29620513166775858</v>
      </c>
      <c r="N19" s="111">
        <v>0.29951019716006727</v>
      </c>
      <c r="O19" s="111">
        <v>0.30276798135470961</v>
      </c>
      <c r="P19" s="111">
        <v>0.30597620181052587</v>
      </c>
      <c r="Q19" s="111">
        <v>0.30913221331425145</v>
      </c>
      <c r="R19" s="111">
        <v>0.31223471593251062</v>
      </c>
      <c r="S19" s="111">
        <v>0.31528144233964805</v>
      </c>
      <c r="T19" s="111">
        <v>0.31827106237127922</v>
      </c>
      <c r="U19" s="111">
        <v>0.32120102150716578</v>
      </c>
      <c r="V19" s="111">
        <v>0.32407030700851502</v>
      </c>
      <c r="W19" s="111">
        <v>0.32687702943728075</v>
      </c>
      <c r="X19" s="111">
        <v>0.3296198737445829</v>
      </c>
      <c r="Y19" s="111">
        <v>0.33229849227382102</v>
      </c>
      <c r="Z19" s="111">
        <v>0.33491196297922848</v>
      </c>
      <c r="AA19" s="111">
        <v>0.33745866850183792</v>
      </c>
      <c r="AB19" s="111">
        <v>0.33993827630055318</v>
      </c>
      <c r="AC19" s="111">
        <v>0.34234916901640677</v>
      </c>
      <c r="AD19" s="111">
        <v>0.34469093853078081</v>
      </c>
      <c r="AE19" s="111">
        <v>0.34696396273128438</v>
      </c>
      <c r="AF19" s="111">
        <v>0.3491662917178539</v>
      </c>
      <c r="AG19" s="111">
        <v>0.35129851499515985</v>
      </c>
      <c r="AH19" s="111">
        <v>0.35336137322291622</v>
      </c>
      <c r="AI19" s="111">
        <v>0.35535347526220507</v>
      </c>
      <c r="AJ19" s="111">
        <v>0.3572734712596925</v>
      </c>
      <c r="AK19" s="111">
        <v>0.35912005416600151</v>
      </c>
      <c r="AL19" s="111">
        <v>0.36089196121316586</v>
      </c>
      <c r="AM19" s="111">
        <v>0.36258797534883536</v>
      </c>
      <c r="AN19" s="111">
        <v>0.36420692662496107</v>
      </c>
      <c r="AO19" s="111">
        <v>0.36574769353875047</v>
      </c>
      <c r="AP19" s="111">
        <v>0.36720920432374576</v>
      </c>
      <c r="AQ19" s="111">
        <v>0.36859043818895315</v>
      </c>
      <c r="AR19" s="111">
        <v>0.36989042650402176</v>
      </c>
      <c r="AS19" s="111">
        <v>0.3711082539285514</v>
      </c>
      <c r="AT19" s="111">
        <v>0.37224305948369113</v>
      </c>
      <c r="AU19" s="111">
        <v>0.37329403756427515</v>
      </c>
      <c r="AV19" s="111">
        <v>0.37426043888983651</v>
      </c>
      <c r="AW19" s="111">
        <v>0.37514157139292792</v>
      </c>
      <c r="AX19" s="111">
        <v>0.37593680104328148</v>
      </c>
      <c r="AY19" s="111">
        <v>0.37664555260643334</v>
      </c>
      <c r="AZ19" s="111">
        <v>0.37726731033554817</v>
      </c>
      <c r="BA19" s="111">
        <v>0.37780161859527905</v>
      </c>
      <c r="BB19" s="111">
        <v>0.37824808241661151</v>
      </c>
      <c r="BC19" s="342"/>
    </row>
    <row r="20" spans="1:115" ht="14.45">
      <c r="A20" s="106"/>
      <c r="B20" s="106"/>
      <c r="C20" s="99" t="s">
        <v>329</v>
      </c>
      <c r="D20" s="340" t="s">
        <v>36</v>
      </c>
      <c r="E20" s="189"/>
      <c r="F20" s="106">
        <v>0.10272429782748704</v>
      </c>
      <c r="G20" s="184">
        <v>0.10401088917228646</v>
      </c>
      <c r="H20" s="106">
        <v>0.10531359469185776</v>
      </c>
      <c r="I20" s="106">
        <v>0.10663261621145778</v>
      </c>
      <c r="J20" s="106">
        <v>0.10796815808414478</v>
      </c>
      <c r="K20" s="106">
        <v>0.10932042722243843</v>
      </c>
      <c r="L20" s="106">
        <v>0.11068963313037627</v>
      </c>
      <c r="M20" s="106">
        <v>0.11207598793597182</v>
      </c>
      <c r="N20" s="106">
        <v>0.11347970642407892</v>
      </c>
      <c r="O20" s="106">
        <v>0.11490100606966804</v>
      </c>
      <c r="P20" s="106">
        <v>0.11634010707151905</v>
      </c>
      <c r="Q20" s="106">
        <v>0.11779723238633626</v>
      </c>
      <c r="R20" s="106">
        <v>0.11927260776329046</v>
      </c>
      <c r="S20" s="106">
        <v>0.12076646177899386</v>
      </c>
      <c r="T20" s="106">
        <v>0.12227902587291289</v>
      </c>
      <c r="U20" s="106">
        <v>0.12381053438322462</v>
      </c>
      <c r="V20" s="106">
        <v>0.12536122458312221</v>
      </c>
      <c r="W20" s="106">
        <v>0.12693133671757523</v>
      </c>
      <c r="X20" s="106">
        <v>0.12852111404055006</v>
      </c>
      <c r="Y20" s="106">
        <v>0.1301308028526969</v>
      </c>
      <c r="Z20" s="106">
        <v>0.13176065253950858</v>
      </c>
      <c r="AA20" s="106">
        <v>0.13341091560995708</v>
      </c>
      <c r="AB20" s="106">
        <v>0.13508184773561435</v>
      </c>
      <c r="AC20" s="106">
        <v>0.13677370779026296</v>
      </c>
      <c r="AD20" s="106">
        <v>0.13848675789000275</v>
      </c>
      <c r="AE20" s="106">
        <v>0.14022126343385991</v>
      </c>
      <c r="AF20" s="106">
        <v>0.14197749314490465</v>
      </c>
      <c r="AG20" s="106">
        <v>0.14375571911188395</v>
      </c>
      <c r="AH20" s="106">
        <v>0.14555621683137551</v>
      </c>
      <c r="AI20" s="106">
        <v>0.14737926525047002</v>
      </c>
      <c r="AJ20" s="106">
        <v>0.14922514680998761</v>
      </c>
      <c r="AK20" s="106">
        <v>0.15109414748823588</v>
      </c>
      <c r="AL20" s="106">
        <v>0.1529865568453159</v>
      </c>
      <c r="AM20" s="106">
        <v>0.15490266806798303</v>
      </c>
      <c r="AN20" s="106">
        <v>0.15684277801506968</v>
      </c>
      <c r="AO20" s="106">
        <v>0.1588071872634772</v>
      </c>
      <c r="AP20" s="106">
        <v>0.1607962001547433</v>
      </c>
      <c r="AQ20" s="106">
        <v>0.16281012484219315</v>
      </c>
      <c r="AR20" s="106">
        <v>0.16484927333868085</v>
      </c>
      <c r="AS20" s="106">
        <v>0.16691396156492899</v>
      </c>
      <c r="AT20" s="106">
        <v>0.16900450939847333</v>
      </c>
      <c r="AU20" s="106">
        <v>0.17112124072322099</v>
      </c>
      <c r="AV20" s="106">
        <v>0.17326448347962869</v>
      </c>
      <c r="AW20" s="106">
        <v>0.1754345697155103</v>
      </c>
      <c r="AX20" s="106">
        <v>0.17763183563747978</v>
      </c>
      <c r="AY20" s="106">
        <v>0.17985662166303937</v>
      </c>
      <c r="AZ20" s="106">
        <v>0.18210927247331932</v>
      </c>
      <c r="BA20" s="106">
        <v>0.18439013706647886</v>
      </c>
      <c r="BB20" s="106">
        <v>0.18669956881177555</v>
      </c>
      <c r="BC20" s="342"/>
    </row>
    <row r="21" spans="1:115" ht="14.45">
      <c r="A21" s="106"/>
      <c r="B21" s="106"/>
      <c r="D21" s="340" t="s">
        <v>330</v>
      </c>
      <c r="E21" s="340"/>
      <c r="F21" s="342">
        <v>24.898812</v>
      </c>
      <c r="G21" s="342">
        <v>24.898812</v>
      </c>
      <c r="H21" s="342">
        <v>24.898812000000003</v>
      </c>
      <c r="I21" s="342">
        <v>24.898812</v>
      </c>
      <c r="J21" s="342">
        <v>24.898812</v>
      </c>
      <c r="K21" s="342">
        <v>24.898812</v>
      </c>
      <c r="L21" s="342">
        <v>24.898812000000003</v>
      </c>
      <c r="M21" s="342">
        <v>24.898812</v>
      </c>
      <c r="N21" s="342">
        <v>24.898811999999996</v>
      </c>
      <c r="O21" s="342">
        <v>24.898811999999996</v>
      </c>
      <c r="P21" s="342">
        <v>24.898812</v>
      </c>
      <c r="Q21" s="342">
        <v>24.898812000000003</v>
      </c>
      <c r="R21" s="342">
        <v>24.898812</v>
      </c>
      <c r="S21" s="342">
        <v>24.898812</v>
      </c>
      <c r="T21" s="342">
        <v>24.898812</v>
      </c>
      <c r="U21" s="342">
        <v>24.898812</v>
      </c>
      <c r="V21" s="342">
        <v>24.898811999999996</v>
      </c>
      <c r="W21" s="342">
        <v>24.898812</v>
      </c>
      <c r="X21" s="342">
        <v>24.898812</v>
      </c>
      <c r="Y21" s="342">
        <v>24.898812</v>
      </c>
      <c r="Z21" s="342">
        <v>24.898812</v>
      </c>
      <c r="AA21" s="342">
        <v>24.898812</v>
      </c>
      <c r="AB21" s="342">
        <v>24.898812</v>
      </c>
      <c r="AC21" s="342">
        <v>24.898812</v>
      </c>
      <c r="AD21" s="342">
        <v>24.898812</v>
      </c>
      <c r="AE21" s="342">
        <v>24.898812</v>
      </c>
      <c r="AF21" s="342">
        <v>24.898812</v>
      </c>
      <c r="AG21" s="342">
        <v>24.898812</v>
      </c>
      <c r="AH21" s="342">
        <v>24.898812</v>
      </c>
      <c r="AI21" s="342">
        <v>24.898812</v>
      </c>
      <c r="AJ21" s="342">
        <v>24.898812000000003</v>
      </c>
      <c r="AK21" s="342">
        <v>24.898811999999996</v>
      </c>
      <c r="AL21" s="342">
        <v>24.898812</v>
      </c>
      <c r="AM21" s="342">
        <v>24.898812</v>
      </c>
      <c r="AN21" s="342">
        <v>24.898812</v>
      </c>
      <c r="AO21" s="342">
        <v>24.898811999999996</v>
      </c>
      <c r="AP21" s="342">
        <v>24.898812000000003</v>
      </c>
      <c r="AQ21" s="342">
        <v>24.898812</v>
      </c>
      <c r="AR21" s="342">
        <v>24.898812</v>
      </c>
      <c r="AS21" s="342">
        <v>24.898811999999996</v>
      </c>
      <c r="AT21" s="342">
        <v>24.898812</v>
      </c>
      <c r="AU21" s="342">
        <v>24.898812000000003</v>
      </c>
      <c r="AV21" s="342">
        <v>24.898811999999996</v>
      </c>
      <c r="AW21" s="342">
        <v>24.898812</v>
      </c>
      <c r="AX21" s="342">
        <v>24.898812000000003</v>
      </c>
      <c r="AY21" s="342">
        <v>24.898811999999996</v>
      </c>
      <c r="AZ21" s="342">
        <v>24.898812</v>
      </c>
      <c r="BA21" s="342">
        <v>24.898812000000003</v>
      </c>
      <c r="BB21" s="342">
        <v>24.898811999999996</v>
      </c>
      <c r="BC21" s="342"/>
    </row>
    <row r="22" spans="1:115" ht="14.45">
      <c r="A22" s="106"/>
      <c r="B22" s="106"/>
      <c r="D22" s="340"/>
      <c r="E22" s="340"/>
      <c r="F22" s="342"/>
      <c r="G22" s="342"/>
      <c r="H22" s="342"/>
      <c r="I22" s="342"/>
      <c r="J22" s="342"/>
      <c r="K22" s="342"/>
      <c r="L22" s="342"/>
      <c r="M22" s="342"/>
      <c r="N22" s="342"/>
      <c r="O22" s="342"/>
      <c r="P22" s="342"/>
      <c r="Q22" s="342"/>
      <c r="R22" s="342"/>
      <c r="S22" s="342"/>
      <c r="T22" s="342"/>
      <c r="U22" s="342"/>
      <c r="V22" s="342"/>
      <c r="W22" s="342"/>
      <c r="X22" s="342"/>
      <c r="Y22" s="342"/>
      <c r="Z22" s="342"/>
      <c r="AA22" s="342"/>
      <c r="AB22" s="342"/>
      <c r="AC22" s="342"/>
      <c r="AD22" s="342"/>
      <c r="AE22" s="342"/>
      <c r="AF22" s="342"/>
      <c r="AG22" s="342"/>
      <c r="AH22" s="342"/>
      <c r="AI22" s="342"/>
      <c r="AJ22" s="342"/>
      <c r="AK22" s="342"/>
      <c r="AL22" s="342"/>
      <c r="AM22" s="342"/>
      <c r="AN22" s="342"/>
      <c r="AO22" s="342"/>
      <c r="AP22" s="342"/>
      <c r="AQ22" s="342"/>
      <c r="AR22" s="342"/>
      <c r="AS22" s="342"/>
      <c r="AT22" s="342"/>
      <c r="AU22" s="342"/>
      <c r="AV22" s="342"/>
      <c r="AW22" s="342"/>
      <c r="AX22" s="342"/>
      <c r="AY22" s="342"/>
      <c r="AZ22" s="342"/>
      <c r="BA22" s="342"/>
      <c r="BB22" s="342"/>
      <c r="BC22" s="342"/>
    </row>
    <row r="23" spans="1:115" ht="14.45">
      <c r="A23" s="106"/>
      <c r="B23" s="106"/>
      <c r="D23" s="189"/>
      <c r="E23" s="189"/>
      <c r="F23" s="106"/>
      <c r="G23" s="106"/>
      <c r="H23" s="106"/>
      <c r="I23" s="106"/>
      <c r="J23" s="106"/>
      <c r="K23" s="106"/>
      <c r="L23" s="106"/>
      <c r="M23" s="106"/>
      <c r="N23" s="106"/>
      <c r="O23" s="106"/>
      <c r="P23" s="106"/>
      <c r="Q23" s="106"/>
      <c r="R23" s="106"/>
      <c r="S23" s="106"/>
      <c r="T23" s="106"/>
      <c r="U23" s="106"/>
      <c r="V23" s="106"/>
      <c r="W23" s="106"/>
      <c r="X23" s="106"/>
      <c r="Y23" s="106"/>
      <c r="Z23" s="106"/>
      <c r="AA23" s="106"/>
      <c r="AB23" s="106"/>
      <c r="AC23" s="106"/>
      <c r="AD23" s="106"/>
      <c r="AE23" s="106"/>
      <c r="AF23" s="106"/>
      <c r="AG23" s="106"/>
      <c r="AH23" s="106"/>
      <c r="AI23" s="106"/>
      <c r="AJ23" s="106"/>
      <c r="AK23" s="106"/>
      <c r="AL23" s="106"/>
      <c r="AM23" s="106"/>
      <c r="AN23" s="106"/>
      <c r="AO23" s="106"/>
      <c r="AP23" s="106"/>
      <c r="AQ23" s="106"/>
      <c r="AR23" s="106"/>
      <c r="AS23" s="106"/>
      <c r="AT23" s="106"/>
      <c r="AU23" s="106"/>
      <c r="AV23" s="106"/>
      <c r="AW23" s="106"/>
      <c r="AX23" s="106"/>
      <c r="AY23" s="106"/>
      <c r="AZ23" s="106"/>
      <c r="BA23" s="106"/>
      <c r="BB23" s="106"/>
      <c r="BC23" s="342"/>
    </row>
    <row r="24" spans="1:115" ht="14.45">
      <c r="A24" s="106"/>
      <c r="B24" s="106"/>
      <c r="D24" s="189"/>
      <c r="E24" s="189"/>
      <c r="F24" s="106"/>
      <c r="G24" s="106"/>
      <c r="H24" s="106"/>
      <c r="I24" s="106"/>
      <c r="J24" s="106"/>
      <c r="K24" s="106"/>
      <c r="L24" s="106"/>
      <c r="M24" s="106"/>
      <c r="N24" s="106"/>
      <c r="O24" s="106"/>
      <c r="P24" s="106"/>
      <c r="Q24" s="106"/>
      <c r="R24" s="106"/>
      <c r="S24" s="106"/>
      <c r="T24" s="106"/>
      <c r="U24" s="106"/>
      <c r="V24" s="106"/>
      <c r="W24" s="106"/>
      <c r="X24" s="106"/>
      <c r="Y24" s="106"/>
      <c r="Z24" s="106"/>
      <c r="AA24" s="106"/>
      <c r="AB24" s="106"/>
      <c r="AC24" s="106"/>
      <c r="AD24" s="106"/>
      <c r="AE24" s="106"/>
      <c r="AF24" s="106"/>
      <c r="AG24" s="106"/>
      <c r="AH24" s="106"/>
      <c r="AI24" s="106"/>
      <c r="AJ24" s="106"/>
      <c r="AK24" s="106"/>
      <c r="AL24" s="106"/>
      <c r="AM24" s="106"/>
      <c r="AN24" s="106"/>
      <c r="AO24" s="106"/>
      <c r="AP24" s="106"/>
      <c r="AQ24" s="106"/>
      <c r="AR24" s="106"/>
      <c r="AS24" s="106"/>
      <c r="AT24" s="106"/>
      <c r="AU24" s="106"/>
      <c r="AV24" s="106"/>
      <c r="AW24" s="106"/>
      <c r="AX24" s="106"/>
      <c r="AY24" s="106"/>
      <c r="AZ24" s="106"/>
      <c r="BA24" s="106"/>
      <c r="BB24" s="106"/>
      <c r="BC24" s="342"/>
    </row>
    <row r="25" spans="1:115" ht="14.45">
      <c r="A25" s="106"/>
      <c r="B25" s="106"/>
      <c r="D25" s="189"/>
      <c r="E25" s="189"/>
      <c r="F25" s="106"/>
      <c r="G25" s="106"/>
      <c r="H25" s="106"/>
      <c r="I25" s="106"/>
      <c r="J25" s="106"/>
      <c r="K25" s="106"/>
      <c r="L25" s="106"/>
      <c r="M25" s="106"/>
      <c r="N25" s="106"/>
      <c r="O25" s="106"/>
      <c r="P25" s="106"/>
      <c r="Q25" s="106"/>
      <c r="R25" s="106"/>
      <c r="S25" s="106"/>
      <c r="T25" s="106"/>
      <c r="U25" s="106"/>
      <c r="V25" s="106"/>
      <c r="W25" s="106"/>
      <c r="X25" s="106"/>
      <c r="Y25" s="106"/>
      <c r="Z25" s="106"/>
      <c r="AA25" s="106"/>
      <c r="AB25" s="106"/>
      <c r="AC25" s="106"/>
      <c r="AD25" s="106"/>
      <c r="AE25" s="106"/>
      <c r="AF25" s="106"/>
      <c r="AG25" s="106"/>
      <c r="AH25" s="106"/>
      <c r="AI25" s="106"/>
      <c r="AJ25" s="106"/>
      <c r="AK25" s="106"/>
      <c r="AL25" s="106"/>
      <c r="AM25" s="106"/>
      <c r="AN25" s="106"/>
      <c r="AO25" s="106"/>
      <c r="AP25" s="106"/>
      <c r="AQ25" s="106"/>
      <c r="AR25" s="106"/>
      <c r="AS25" s="106"/>
      <c r="AT25" s="106"/>
      <c r="AU25" s="106"/>
      <c r="AV25" s="106"/>
      <c r="AW25" s="106"/>
      <c r="AX25" s="106"/>
      <c r="AY25" s="106"/>
      <c r="AZ25" s="106"/>
      <c r="BA25" s="106"/>
      <c r="BB25" s="106"/>
      <c r="BC25" s="342"/>
    </row>
    <row r="26" spans="1:115" ht="14.45">
      <c r="A26" s="106"/>
      <c r="B26" s="106"/>
      <c r="D26" s="340"/>
      <c r="E26" s="340"/>
      <c r="F26" s="342"/>
      <c r="G26" s="342"/>
      <c r="H26" s="342"/>
      <c r="I26" s="342"/>
      <c r="J26" s="342"/>
      <c r="K26" s="342"/>
      <c r="L26" s="342"/>
      <c r="M26" s="342"/>
      <c r="N26" s="342"/>
      <c r="O26" s="342"/>
      <c r="P26" s="342"/>
      <c r="Q26" s="342"/>
      <c r="R26" s="342"/>
      <c r="S26" s="342"/>
      <c r="T26" s="342"/>
      <c r="U26" s="342"/>
      <c r="V26" s="342"/>
      <c r="W26" s="342"/>
      <c r="X26" s="342"/>
      <c r="Y26" s="342"/>
      <c r="Z26" s="342"/>
      <c r="AA26" s="342"/>
      <c r="AB26" s="342"/>
      <c r="AC26" s="342"/>
      <c r="AD26" s="342"/>
      <c r="AE26" s="342"/>
      <c r="AF26" s="342"/>
      <c r="AG26" s="342"/>
      <c r="AH26" s="342"/>
      <c r="AI26" s="342"/>
      <c r="AJ26" s="342"/>
      <c r="AK26" s="342"/>
      <c r="AL26" s="342"/>
      <c r="AM26" s="342"/>
      <c r="AN26" s="342"/>
      <c r="AO26" s="342"/>
      <c r="AP26" s="342"/>
      <c r="AQ26" s="342"/>
      <c r="AR26" s="342"/>
      <c r="AS26" s="342"/>
      <c r="AT26" s="342"/>
      <c r="AU26" s="342"/>
      <c r="AV26" s="342"/>
      <c r="AW26" s="342"/>
      <c r="AX26" s="342"/>
      <c r="AY26" s="342"/>
      <c r="AZ26" s="342"/>
      <c r="BA26" s="342"/>
      <c r="BB26" s="342"/>
      <c r="BC26" s="342"/>
    </row>
    <row r="27" spans="1:115" ht="14.45">
      <c r="A27" s="106"/>
      <c r="B27" s="106"/>
      <c r="D27" s="189"/>
      <c r="E27" s="189"/>
      <c r="F27" s="106"/>
      <c r="G27" s="106"/>
      <c r="H27" s="106"/>
      <c r="I27" s="106"/>
      <c r="J27" s="106"/>
      <c r="K27" s="106"/>
      <c r="L27" s="106"/>
      <c r="M27" s="106"/>
      <c r="N27" s="106"/>
      <c r="O27" s="106"/>
      <c r="P27" s="106"/>
      <c r="Q27" s="106"/>
      <c r="R27" s="106"/>
      <c r="S27" s="106"/>
      <c r="T27" s="106"/>
      <c r="U27" s="106"/>
      <c r="V27" s="106"/>
      <c r="W27" s="106"/>
      <c r="X27" s="106"/>
      <c r="Y27" s="106"/>
      <c r="Z27" s="106"/>
      <c r="AA27" s="106"/>
      <c r="AB27" s="106"/>
      <c r="AC27" s="106"/>
      <c r="AD27" s="106"/>
      <c r="AE27" s="106"/>
      <c r="AF27" s="106"/>
      <c r="AG27" s="106"/>
      <c r="AH27" s="106"/>
      <c r="AI27" s="106"/>
      <c r="AJ27" s="106"/>
      <c r="AK27" s="106"/>
      <c r="AL27" s="106"/>
      <c r="AM27" s="106"/>
      <c r="AN27" s="106"/>
      <c r="AO27" s="106"/>
      <c r="AP27" s="106"/>
      <c r="AQ27" s="106"/>
      <c r="AR27" s="106"/>
      <c r="AS27" s="106"/>
      <c r="AT27" s="106"/>
      <c r="AU27" s="106"/>
      <c r="AV27" s="106"/>
      <c r="AW27" s="106"/>
      <c r="AX27" s="106"/>
      <c r="AY27" s="106"/>
      <c r="AZ27" s="106"/>
      <c r="BA27" s="106"/>
      <c r="BB27" s="106"/>
      <c r="BC27" s="342"/>
    </row>
    <row r="28" spans="1:115" s="129" customFormat="1" ht="17.45">
      <c r="A28" s="125" t="s">
        <v>30</v>
      </c>
      <c r="B28" s="125"/>
      <c r="C28" s="125" t="s">
        <v>31</v>
      </c>
      <c r="D28" s="125" t="s">
        <v>32</v>
      </c>
      <c r="E28" s="125" t="s">
        <v>32</v>
      </c>
      <c r="F28" s="125">
        <v>2022</v>
      </c>
      <c r="G28" s="125">
        <v>2023</v>
      </c>
      <c r="H28" s="125">
        <v>2024</v>
      </c>
      <c r="I28" s="125">
        <v>2025</v>
      </c>
      <c r="J28" s="125">
        <v>2026</v>
      </c>
      <c r="K28" s="125">
        <v>2027</v>
      </c>
      <c r="L28" s="125">
        <v>2028</v>
      </c>
      <c r="M28" s="125">
        <v>2029</v>
      </c>
      <c r="N28" s="125">
        <v>2030</v>
      </c>
      <c r="O28" s="125">
        <v>2031</v>
      </c>
      <c r="P28" s="125">
        <v>2032</v>
      </c>
      <c r="Q28" s="125">
        <v>2033</v>
      </c>
      <c r="R28" s="125">
        <v>2034</v>
      </c>
      <c r="S28" s="125">
        <v>2035</v>
      </c>
      <c r="T28" s="125">
        <v>2036</v>
      </c>
      <c r="U28" s="125">
        <v>2037</v>
      </c>
      <c r="V28" s="125">
        <v>2038</v>
      </c>
      <c r="W28" s="125">
        <v>2039</v>
      </c>
      <c r="X28" s="125">
        <v>2040</v>
      </c>
      <c r="Y28" s="125">
        <v>2041</v>
      </c>
      <c r="Z28" s="125">
        <v>2042</v>
      </c>
      <c r="AA28" s="125">
        <v>2043</v>
      </c>
      <c r="AB28" s="125">
        <v>2044</v>
      </c>
      <c r="AC28" s="125">
        <v>2045</v>
      </c>
      <c r="AD28" s="125">
        <v>2046</v>
      </c>
      <c r="AE28" s="125">
        <v>2047</v>
      </c>
      <c r="AF28" s="125">
        <v>2048</v>
      </c>
      <c r="AG28" s="125">
        <v>2049</v>
      </c>
      <c r="AH28" s="125">
        <v>2050</v>
      </c>
      <c r="AI28" s="125">
        <v>2051</v>
      </c>
      <c r="AJ28" s="125">
        <v>2052</v>
      </c>
      <c r="AK28" s="125">
        <v>2053</v>
      </c>
      <c r="AL28" s="125">
        <v>2054</v>
      </c>
      <c r="AM28" s="125">
        <v>2055</v>
      </c>
      <c r="AN28" s="125">
        <v>2056</v>
      </c>
      <c r="AO28" s="125">
        <v>2057</v>
      </c>
      <c r="AP28" s="125">
        <v>2058</v>
      </c>
      <c r="AQ28" s="125">
        <v>2059</v>
      </c>
      <c r="AR28" s="125">
        <v>2060</v>
      </c>
      <c r="AS28" s="125">
        <v>2061</v>
      </c>
      <c r="AT28" s="125">
        <v>2062</v>
      </c>
      <c r="AU28" s="125">
        <v>2063</v>
      </c>
      <c r="AV28" s="125">
        <v>2064</v>
      </c>
      <c r="AW28" s="125">
        <v>2065</v>
      </c>
      <c r="AX28" s="125">
        <v>2066</v>
      </c>
      <c r="AY28" s="125">
        <v>2067</v>
      </c>
      <c r="AZ28" s="125">
        <v>2068</v>
      </c>
      <c r="BA28" s="125">
        <v>2069</v>
      </c>
      <c r="BB28" s="125">
        <v>2070</v>
      </c>
      <c r="BC28" s="125"/>
      <c r="BD28" s="127"/>
      <c r="BE28" s="174"/>
      <c r="BF28" s="191" t="s">
        <v>312</v>
      </c>
      <c r="BG28" s="191"/>
      <c r="BH28" s="191"/>
      <c r="BI28" s="191"/>
      <c r="BJ28" s="191"/>
      <c r="BK28" s="191"/>
      <c r="BL28" s="191"/>
      <c r="BM28" s="191"/>
      <c r="BN28" s="191"/>
      <c r="BO28" s="191"/>
      <c r="BP28" s="191"/>
      <c r="BQ28" s="191"/>
      <c r="BR28" s="191"/>
      <c r="BS28" s="191"/>
      <c r="BT28" s="191"/>
      <c r="BU28" s="191"/>
      <c r="BV28" s="191"/>
      <c r="BW28" s="191"/>
      <c r="BX28" s="191"/>
      <c r="BY28" s="191"/>
      <c r="BZ28" s="191"/>
      <c r="CA28" s="191"/>
      <c r="CB28" s="191"/>
      <c r="CC28" s="191"/>
      <c r="CD28" s="191"/>
      <c r="CE28" s="191"/>
      <c r="CF28" s="191"/>
      <c r="CG28" s="191"/>
      <c r="CH28" s="191"/>
      <c r="CI28" s="127"/>
      <c r="CJ28" s="127"/>
      <c r="CK28" s="127"/>
      <c r="CL28" s="127"/>
      <c r="CM28" s="127"/>
      <c r="CN28" s="127"/>
      <c r="CO28" s="127"/>
      <c r="CP28" s="127"/>
      <c r="CQ28" s="127"/>
      <c r="CR28" s="127"/>
      <c r="CS28" s="127"/>
      <c r="CT28" s="127"/>
      <c r="CU28" s="127"/>
      <c r="CV28" s="127"/>
      <c r="CW28" s="127"/>
      <c r="CX28" s="127"/>
      <c r="CY28" s="127"/>
    </row>
    <row r="29" spans="1:115" ht="14.45">
      <c r="A29" s="106" t="s">
        <v>66</v>
      </c>
      <c r="B29" s="106"/>
      <c r="C29" s="124" t="s">
        <v>157</v>
      </c>
      <c r="D29" s="106"/>
      <c r="E29" s="106"/>
      <c r="F29" s="106"/>
      <c r="G29" s="106"/>
      <c r="H29" s="106"/>
      <c r="I29" s="106"/>
      <c r="J29" s="106"/>
      <c r="K29" s="106"/>
      <c r="L29" s="106"/>
      <c r="M29" s="106"/>
      <c r="N29" s="106"/>
      <c r="O29" s="106"/>
      <c r="P29" s="106"/>
      <c r="Q29" s="106"/>
      <c r="R29" s="106"/>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22"/>
      <c r="AQ29" s="122"/>
      <c r="AR29" s="122"/>
      <c r="AS29" s="122"/>
      <c r="AT29" s="122"/>
      <c r="AU29" s="122"/>
      <c r="AV29" s="122"/>
      <c r="AW29" s="122"/>
      <c r="AX29" s="122"/>
      <c r="AY29" s="122"/>
      <c r="AZ29" s="122"/>
      <c r="BA29" s="122"/>
      <c r="BB29" s="122"/>
      <c r="BC29" s="106"/>
      <c r="BF29" s="136"/>
      <c r="BG29" s="108"/>
      <c r="BH29" s="108"/>
      <c r="BI29" s="108"/>
      <c r="BJ29" s="103"/>
      <c r="BK29" s="103"/>
      <c r="BL29" s="103"/>
      <c r="BM29" s="103"/>
      <c r="BN29" s="103"/>
      <c r="BO29" s="103"/>
      <c r="BP29" s="103"/>
      <c r="BQ29" s="103"/>
      <c r="BR29" s="103"/>
      <c r="BS29" s="103"/>
      <c r="BT29" s="103"/>
      <c r="BU29" s="103"/>
      <c r="BV29" s="103"/>
      <c r="BW29" s="103"/>
      <c r="BX29" s="103"/>
      <c r="BY29" s="103"/>
      <c r="BZ29" s="103"/>
      <c r="CA29" s="103"/>
      <c r="CB29" s="103"/>
      <c r="CC29" s="103"/>
      <c r="CD29" s="103"/>
      <c r="CE29" s="103"/>
      <c r="CF29" s="103"/>
      <c r="CG29" s="103"/>
      <c r="CH29" s="103"/>
      <c r="CI29" s="103"/>
      <c r="CJ29" s="103"/>
      <c r="CK29" s="103"/>
      <c r="CL29" s="103"/>
      <c r="CM29" s="103"/>
      <c r="CN29" s="103"/>
      <c r="CO29" s="103"/>
      <c r="CP29" s="103"/>
      <c r="CQ29" s="103"/>
      <c r="CR29" s="103"/>
      <c r="CS29" s="103"/>
      <c r="CT29" s="103"/>
      <c r="CU29" s="103"/>
      <c r="CV29" s="103"/>
      <c r="CW29" s="103"/>
      <c r="CX29" s="103"/>
      <c r="CY29" s="103"/>
      <c r="CZ29" s="103"/>
      <c r="DA29" s="103"/>
      <c r="DB29" s="103"/>
      <c r="DC29" s="103"/>
      <c r="DD29" s="103"/>
      <c r="DE29" s="103"/>
      <c r="DF29" s="103"/>
      <c r="DG29" s="103"/>
      <c r="DH29" s="103"/>
      <c r="DI29" s="99"/>
      <c r="DJ29" s="99"/>
      <c r="DK29" s="99"/>
    </row>
    <row r="30" spans="1:115" s="1" customFormat="1" ht="14.45">
      <c r="A30" s="106"/>
      <c r="B30" s="106"/>
      <c r="C30" s="340" t="s">
        <v>158</v>
      </c>
      <c r="D30" s="340" t="s">
        <v>360</v>
      </c>
      <c r="E30" s="342" t="s">
        <v>159</v>
      </c>
      <c r="F30" s="112">
        <f>(1-'Net Zero 2050 - %'!F26/100)*'[1]Emisiones Agricultura-OseMOSYS'!Q$39</f>
        <v>4.434677290245955</v>
      </c>
      <c r="G30" s="112">
        <f>(1-'Net Zero 2050 - %'!G26/100)*'[1]Emisiones Agricultura-OseMOSYS'!R$39</f>
        <v>4.6354263603625032</v>
      </c>
      <c r="H30" s="112">
        <f>(1-'Net Zero 2050 - %'!H26/100)*'[1]Emisiones Agricultura-OseMOSYS'!S$39</f>
        <v>4.9956086104031794</v>
      </c>
      <c r="I30" s="112">
        <f>(1-'Net Zero 2050 - %'!I26/100)*'[1]Emisiones Agricultura-OseMOSYS'!T$39</f>
        <v>5.0219118316810629</v>
      </c>
      <c r="J30" s="112">
        <f>(1-'Net Zero 2050 - %'!J26/100)*'[1]Emisiones Agricultura-OseMOSYS'!U$39</f>
        <v>5.2435619842594274</v>
      </c>
      <c r="K30" s="112">
        <f>(1-'Net Zero 2050 - %'!K26/100)*'[1]Emisiones Agricultura-OseMOSYS'!V$39</f>
        <v>5.4600891796065305</v>
      </c>
      <c r="L30" s="112">
        <f>(1-'Net Zero 2050 - %'!L26/100)*'[1]Emisiones Agricultura-OseMOSYS'!W$39</f>
        <v>5.6409167182474675</v>
      </c>
      <c r="M30" s="112">
        <f>(1-'Net Zero 2050 - %'!M26/100)*'[1]Emisiones Agricultura-OseMOSYS'!X$39</f>
        <v>5.7444428268829855</v>
      </c>
      <c r="N30" s="112">
        <f>(1-'Net Zero 2050 - %'!N26/100)*'[1]Emisiones Agricultura-OseMOSYS'!Y$39</f>
        <v>5.8687929640104484</v>
      </c>
      <c r="O30" s="112">
        <f>(1-'Net Zero 2050 - %'!O26/100)*'[1]Emisiones Agricultura-OseMOSYS'!Z$39</f>
        <v>5.9195977673667386</v>
      </c>
      <c r="P30" s="112">
        <f>(1-'Net Zero 2050 - %'!P26/100)*'[1]Emisiones Agricultura-OseMOSYS'!AA$39</f>
        <v>6.0194567936075432</v>
      </c>
      <c r="Q30" s="112">
        <f>(1-'Net Zero 2050 - %'!Q26/100)*'[1]Emisiones Agricultura-OseMOSYS'!AB$39</f>
        <v>6.1735732855051877</v>
      </c>
      <c r="R30" s="112">
        <f>(1-'Net Zero 2050 - %'!R26/100)*'[1]Emisiones Agricultura-OseMOSYS'!AC$39</f>
        <v>6.2649567984983907</v>
      </c>
      <c r="S30" s="112">
        <f>(1-'Net Zero 2050 - %'!S26/100)*'[1]Emisiones Agricultura-OseMOSYS'!AD$39</f>
        <v>6.356951946963564</v>
      </c>
      <c r="T30" s="112">
        <f>(1-'Net Zero 2050 - %'!T26/100)*'[1]Emisiones Agricultura-OseMOSYS'!AE$39</f>
        <v>6.447274159271065</v>
      </c>
      <c r="U30" s="112">
        <f>(1-'Net Zero 2050 - %'!U26/100)*'[1]Emisiones Agricultura-OseMOSYS'!AF$39</f>
        <v>6.5206092941258627</v>
      </c>
      <c r="V30" s="112">
        <f>(1-'Net Zero 2050 - %'!V26/100)*'[1]Emisiones Agricultura-OseMOSYS'!AG$39</f>
        <v>6.5982267823611291</v>
      </c>
      <c r="W30" s="112">
        <f>(1-'Net Zero 2050 - %'!W26/100)*'[1]Emisiones Agricultura-OseMOSYS'!AH$39</f>
        <v>6.7162459700814141</v>
      </c>
      <c r="X30" s="112">
        <f>(1-'Net Zero 2050 - %'!X26/100)*'[1]Emisiones Agricultura-OseMOSYS'!AI$39</f>
        <v>6.8230216506241268</v>
      </c>
      <c r="Y30" s="112">
        <f>(1-'Net Zero 2050 - %'!Y26/100)*'[1]Emisiones Agricultura-OseMOSYS'!AJ$39</f>
        <v>6.9394147357220577</v>
      </c>
      <c r="Z30" s="112">
        <f>(1-'Net Zero 2050 - %'!Z26/100)*'[1]Emisiones Agricultura-OseMOSYS'!AK$39</f>
        <v>7.0595767580439155</v>
      </c>
      <c r="AA30" s="112">
        <f>(1-'Net Zero 2050 - %'!AA26/100)*'[1]Emisiones Agricultura-OseMOSYS'!AL$39</f>
        <v>7.1499207562786449</v>
      </c>
      <c r="AB30" s="112">
        <f>(1-'Net Zero 2050 - %'!AB26/100)*'[1]Emisiones Agricultura-OseMOSYS'!AM$39</f>
        <v>7.2838556874967706</v>
      </c>
      <c r="AC30" s="112">
        <f>(1-'Net Zero 2050 - %'!AC26/100)*'[1]Emisiones Agricultura-OseMOSYS'!AN$39</f>
        <v>7.4005814549278934</v>
      </c>
      <c r="AD30" s="112">
        <f>(1-'Net Zero 2050 - %'!AD26/100)*'[1]Emisiones Agricultura-OseMOSYS'!AO$39</f>
        <v>7.5611100540153231</v>
      </c>
      <c r="AE30" s="112">
        <f>(1-'Net Zero 2050 - %'!AE26/100)*'[1]Emisiones Agricultura-OseMOSYS'!AP$39</f>
        <v>7.6903291221860108</v>
      </c>
      <c r="AF30" s="112">
        <f>(1-'Net Zero 2050 - %'!AF26/100)*'[1]Emisiones Agricultura-OseMOSYS'!AQ$39</f>
        <v>7.8158508811783527</v>
      </c>
      <c r="AG30" s="112">
        <f>(1-'Net Zero 2050 - %'!AG26/100)*'[1]Emisiones Agricultura-OseMOSYS'!AR$39</f>
        <v>7.9477714172998546</v>
      </c>
      <c r="AH30" s="112">
        <f>(1-'Net Zero 2050 - %'!AH26/100)*'[1]Emisiones Agricultura-OseMOSYS'!AS$39</f>
        <v>8.1619402670960248</v>
      </c>
      <c r="AI30" s="112">
        <f>(1-'Net Zero 2050 - %'!AI26/100)*'[1]Emisiones Agricultura-OseMOSYS'!AT$39</f>
        <v>8.2048501127389617</v>
      </c>
      <c r="AJ30" s="112">
        <f>(1-'Net Zero 2050 - %'!AJ26/100)*'[1]Emisiones Agricultura-OseMOSYS'!AU$39</f>
        <v>8.2434976800941442</v>
      </c>
      <c r="AK30" s="112">
        <f>(1-'Net Zero 2050 - %'!AK26/100)*'[1]Emisiones Agricultura-OseMOSYS'!AV$39</f>
        <v>8.2818590851178566</v>
      </c>
      <c r="AL30" s="112">
        <f>(1-'Net Zero 2050 - %'!AL26/100)*'[1]Emisiones Agricultura-OseMOSYS'!AW$39</f>
        <v>8.3190663952270985</v>
      </c>
      <c r="AM30" s="112">
        <f>(1-'Net Zero 2050 - %'!AM26/100)*'[1]Emisiones Agricultura-OseMOSYS'!AX$39</f>
        <v>8.3558082545722225</v>
      </c>
      <c r="AN30" s="112">
        <f>(1-'Net Zero 2050 - %'!AN26/100)*'[1]Emisiones Agricultura-OseMOSYS'!AY$39</f>
        <v>8.3914924164834694</v>
      </c>
      <c r="AO30" s="112">
        <f>(1-'Net Zero 2050 - %'!AO26/100)*'[1]Emisiones Agricultura-OseMOSYS'!AZ$39</f>
        <v>8.4250410614499387</v>
      </c>
      <c r="AP30" s="112">
        <f>(1-'Net Zero 2050 - %'!AP26/100)*'[1]Emisiones Agricultura-OseMOSYS'!BA$39</f>
        <v>8.452107131916387</v>
      </c>
      <c r="AQ30" s="112">
        <f>(1-'Net Zero 2050 - %'!AQ26/100)*'[1]Emisiones Agricultura-OseMOSYS'!BB$39</f>
        <v>8.4776771741683365</v>
      </c>
      <c r="AR30" s="112">
        <f>(1-'Net Zero 2050 - %'!AR26/100)*'[1]Emisiones Agricultura-OseMOSYS'!BC$39</f>
        <v>8.5019089899531153</v>
      </c>
      <c r="AS30" s="112">
        <f>(1-'Net Zero 2050 - %'!AS26/100)*'[1]Emisiones Agricultura-OseMOSYS'!BD$39</f>
        <v>8.5247393492632622</v>
      </c>
      <c r="AT30" s="112">
        <f>(1-'Net Zero 2050 - %'!AT26/100)*'[1]Emisiones Agricultura-OseMOSYS'!BE$39</f>
        <v>8.5461884068600202</v>
      </c>
      <c r="AU30" s="112">
        <f>(1-'Net Zero 2050 - %'!AU26/100)*'[1]Emisiones Agricultura-OseMOSYS'!BF$39</f>
        <v>8.5663508918952598</v>
      </c>
      <c r="AV30" s="112">
        <f>(1-'Net Zero 2050 - %'!AV26/100)*'[1]Emisiones Agricultura-OseMOSYS'!BG$39</f>
        <v>8.5850429687022203</v>
      </c>
      <c r="AW30" s="112">
        <f>(1-'Net Zero 2050 - %'!AW26/100)*'[1]Emisiones Agricultura-OseMOSYS'!BH$39</f>
        <v>8.6023185530437445</v>
      </c>
      <c r="AX30" s="112">
        <f>(1-'Net Zero 2050 - %'!AX26/100)*'[1]Emisiones Agricultura-OseMOSYS'!BI$39</f>
        <v>8.618163108891336</v>
      </c>
      <c r="AY30" s="112">
        <f>(1-'Net Zero 2050 - %'!AY26/100)*'[1]Emisiones Agricultura-OseMOSYS'!BJ$39</f>
        <v>8.6325239928581077</v>
      </c>
      <c r="AZ30" s="112">
        <f>(1-'Net Zero 2050 - %'!AZ26/100)*'[1]Emisiones Agricultura-OseMOSYS'!BK$39</f>
        <v>8.6454335514829168</v>
      </c>
      <c r="BA30" s="112">
        <f>(1-'Net Zero 2050 - %'!BA26/100)*'[1]Emisiones Agricultura-OseMOSYS'!BL$39</f>
        <v>8.6568871265856426</v>
      </c>
      <c r="BB30" s="112">
        <f>(1-'Net Zero 2050 - %'!BB26/100)*'[1]Emisiones Agricultura-OseMOSYS'!BM$39</f>
        <v>8.6668739758156246</v>
      </c>
      <c r="BC30" s="112"/>
      <c r="BD30" s="168"/>
      <c r="BE30" s="168" t="s">
        <v>70</v>
      </c>
      <c r="BF30" s="168">
        <v>2.3650000000000002</v>
      </c>
      <c r="BG30" s="168" t="s">
        <v>71</v>
      </c>
      <c r="BH30" s="168"/>
      <c r="BI30" s="168"/>
      <c r="BJ30" s="168"/>
      <c r="BK30" s="168"/>
      <c r="BL30" s="168"/>
      <c r="BM30" s="168"/>
      <c r="BN30" s="168"/>
      <c r="BO30" s="168"/>
      <c r="BP30" s="168"/>
      <c r="BQ30" s="168"/>
      <c r="BR30" s="168"/>
      <c r="BS30" s="168"/>
      <c r="BT30" s="168"/>
      <c r="BU30" s="168"/>
      <c r="BV30" s="168"/>
      <c r="BW30" s="168"/>
      <c r="BX30" s="168"/>
      <c r="BY30" s="168"/>
      <c r="BZ30" s="168"/>
      <c r="CA30" s="168"/>
      <c r="CB30" s="168"/>
      <c r="CC30" s="168"/>
      <c r="CD30" s="168"/>
      <c r="CE30" s="168"/>
      <c r="CF30" s="168"/>
      <c r="CG30" s="168"/>
      <c r="CH30" s="168"/>
      <c r="CI30" s="168"/>
      <c r="CJ30" s="168"/>
      <c r="CK30" s="168"/>
      <c r="CL30" s="168"/>
      <c r="CM30" s="168"/>
      <c r="CN30" s="168"/>
      <c r="CO30" s="168"/>
      <c r="CP30" s="168"/>
      <c r="CQ30" s="168"/>
      <c r="CR30" s="168"/>
      <c r="CS30" s="168"/>
      <c r="CT30" s="168"/>
      <c r="CU30" s="168"/>
      <c r="CV30" s="168"/>
      <c r="CW30" s="168"/>
      <c r="CX30" s="168"/>
      <c r="CY30" s="168"/>
    </row>
    <row r="31" spans="1:115" ht="14.45">
      <c r="A31" s="106"/>
      <c r="B31" s="106"/>
      <c r="C31" s="340" t="s">
        <v>160</v>
      </c>
      <c r="D31" s="340" t="s">
        <v>159</v>
      </c>
      <c r="E31" s="342" t="s">
        <v>159</v>
      </c>
      <c r="F31" s="112">
        <f>(1-'Net Zero 2050 - %'!F27/100)*'[1]Emisiones Agricultura-OseMOSYS'!$Q$90</f>
        <v>0.6444178075178707</v>
      </c>
      <c r="G31" s="112">
        <f>(1-'Net Zero 2050 - %'!G27/100)*'[1]Emisiones Agricultura-OseMOSYS'!$Q$90</f>
        <v>0.63790853673486192</v>
      </c>
      <c r="H31" s="112">
        <f>(1-'Net Zero 2050 - %'!H27/100)*'[1]Emisiones Agricultura-OseMOSYS'!$Q$90</f>
        <v>0.63139926595185303</v>
      </c>
      <c r="I31" s="112">
        <f>(1-'Net Zero 2050 - %'!I27/100)*'[1]Emisiones Agricultura-OseMOSYS'!$Q$90</f>
        <v>0.62488999516884425</v>
      </c>
      <c r="J31" s="112">
        <f>(1-'Net Zero 2050 - %'!J27/100)*'[1]Emisiones Agricultura-OseMOSYS'!$Q$90</f>
        <v>0.61838072438583547</v>
      </c>
      <c r="K31" s="112">
        <f>(1-'Net Zero 2050 - %'!K27/100)*'[1]Emisiones Agricultura-OseMOSYS'!$Q$90</f>
        <v>0.61187145360282669</v>
      </c>
      <c r="L31" s="112">
        <f>(1-'Net Zero 2050 - %'!L27/100)*'[1]Emisiones Agricultura-OseMOSYS'!$Q$90</f>
        <v>0.60536218281981791</v>
      </c>
      <c r="M31" s="112">
        <f>(1-'Net Zero 2050 - %'!M27/100)*'[1]Emisiones Agricultura-OseMOSYS'!$Q$90</f>
        <v>0.59885291203680913</v>
      </c>
      <c r="N31" s="112">
        <f>(1-'Net Zero 2050 - %'!N27/100)*'[1]Emisiones Agricultura-OseMOSYS'!$Q$90</f>
        <v>0.59234364125380035</v>
      </c>
      <c r="O31" s="112">
        <f>(1-'Net Zero 2050 - %'!O27/100)*'[1]Emisiones Agricultura-OseMOSYS'!$Q$90</f>
        <v>0.58583437047079157</v>
      </c>
      <c r="P31" s="112">
        <f>(1-'Net Zero 2050 - %'!P27/100)*'[1]Emisiones Agricultura-OseMOSYS'!$Q$90</f>
        <v>0.57932509968778279</v>
      </c>
      <c r="Q31" s="112">
        <f>(1-'Net Zero 2050 - %'!Q27/100)*'[1]Emisiones Agricultura-OseMOSYS'!$Q$90</f>
        <v>0.57281582890477389</v>
      </c>
      <c r="R31" s="112">
        <f>(1-'Net Zero 2050 - %'!R27/100)*'[1]Emisiones Agricultura-OseMOSYS'!$Q$90</f>
        <v>0.56630655812176511</v>
      </c>
      <c r="S31" s="112">
        <f>(1-'Net Zero 2050 - %'!S27/100)*'[1]Emisiones Agricultura-OseMOSYS'!$Q$90</f>
        <v>0.55979728733875633</v>
      </c>
      <c r="T31" s="112">
        <f>(1-'Net Zero 2050 - %'!T27/100)*'[1]Emisiones Agricultura-OseMOSYS'!$Q$90</f>
        <v>0.55328801655574755</v>
      </c>
      <c r="U31" s="112">
        <f>(1-'Net Zero 2050 - %'!U27/100)*'[1]Emisiones Agricultura-OseMOSYS'!$Q$90</f>
        <v>0.54677874577273877</v>
      </c>
      <c r="V31" s="112">
        <f>(1-'Net Zero 2050 - %'!V27/100)*'[1]Emisiones Agricultura-OseMOSYS'!$Q$90</f>
        <v>0.54026947498972999</v>
      </c>
      <c r="W31" s="112">
        <f>(1-'Net Zero 2050 - %'!W27/100)*'[1]Emisiones Agricultura-OseMOSYS'!$Q$90</f>
        <v>0.53376020420672121</v>
      </c>
      <c r="X31" s="112">
        <f>(1-'Net Zero 2050 - %'!X27/100)*'[1]Emisiones Agricultura-OseMOSYS'!$Q$90</f>
        <v>0.52725093342371243</v>
      </c>
      <c r="Y31" s="112">
        <f>(1-'Net Zero 2050 - %'!Y27/100)*'[1]Emisiones Agricultura-OseMOSYS'!$Q$90</f>
        <v>0.52074166264070365</v>
      </c>
      <c r="Z31" s="112">
        <f>(1-'Net Zero 2050 - %'!Z27/100)*'[1]Emisiones Agricultura-OseMOSYS'!$Q$90</f>
        <v>0.51423239185769476</v>
      </c>
      <c r="AA31" s="112">
        <f>(1-'Net Zero 2050 - %'!AA27/100)*'[1]Emisiones Agricultura-OseMOSYS'!$Q$90</f>
        <v>0.50772312107468598</v>
      </c>
      <c r="AB31" s="112">
        <f>(1-'Net Zero 2050 - %'!AB27/100)*'[1]Emisiones Agricultura-OseMOSYS'!$Q$90</f>
        <v>0.5012138502916772</v>
      </c>
      <c r="AC31" s="112">
        <f>(1-'Net Zero 2050 - %'!AC27/100)*'[1]Emisiones Agricultura-OseMOSYS'!$Q$90</f>
        <v>0.49470457950866842</v>
      </c>
      <c r="AD31" s="112">
        <f>(1-'Net Zero 2050 - %'!AD27/100)*'[1]Emisiones Agricultura-OseMOSYS'!$Q$90</f>
        <v>0.48819530872565964</v>
      </c>
      <c r="AE31" s="112">
        <f>(1-'Net Zero 2050 - %'!AE27/100)*'[1]Emisiones Agricultura-OseMOSYS'!$Q$90</f>
        <v>0.4816860379426508</v>
      </c>
      <c r="AF31" s="112">
        <f>(1-'Net Zero 2050 - %'!AF27/100)*'[1]Emisiones Agricultura-OseMOSYS'!$Q$90</f>
        <v>0.47517676715964202</v>
      </c>
      <c r="AG31" s="112">
        <f>(1-'Net Zero 2050 - %'!AG27/100)*'[1]Emisiones Agricultura-OseMOSYS'!$Q$90</f>
        <v>0.46866749637663319</v>
      </c>
      <c r="AH31" s="112">
        <f>(1-'Net Zero 2050 - %'!AH27/100)*'[1]Emisiones Agricultura-OseMOSYS'!$Q$90</f>
        <v>0.46704017868088105</v>
      </c>
      <c r="AI31" s="112">
        <f>(1-'Net Zero 2050 - %'!AI27/100)*'[1]Emisiones Agricultura-OseMOSYS'!$Q$90</f>
        <v>0.46541286098512891</v>
      </c>
      <c r="AJ31" s="112">
        <f>(1-'Net Zero 2050 - %'!AJ27/100)*'[1]Emisiones Agricultura-OseMOSYS'!$Q$90</f>
        <v>0.46378554328937666</v>
      </c>
      <c r="AK31" s="112">
        <f>(1-'Net Zero 2050 - %'!AK27/100)*'[1]Emisiones Agricultura-OseMOSYS'!$Q$90</f>
        <v>0.46215822559362441</v>
      </c>
      <c r="AL31" s="112">
        <f>(1-'Net Zero 2050 - %'!AL27/100)*'[1]Emisiones Agricultura-OseMOSYS'!$Q$90</f>
        <v>0.46053090789787227</v>
      </c>
      <c r="AM31" s="112">
        <f>(1-'Net Zero 2050 - %'!AM27/100)*'[1]Emisiones Agricultura-OseMOSYS'!$Q$90</f>
        <v>0.45890359020212007</v>
      </c>
      <c r="AN31" s="112">
        <f>(1-'Net Zero 2050 - %'!AN27/100)*'[1]Emisiones Agricultura-OseMOSYS'!$Q$90</f>
        <v>0.45727627250636782</v>
      </c>
      <c r="AO31" s="112">
        <f>(1-'Net Zero 2050 - %'!AO27/100)*'[1]Emisiones Agricultura-OseMOSYS'!$Q$90</f>
        <v>0.45564895481061563</v>
      </c>
      <c r="AP31" s="112">
        <f>(1-'Net Zero 2050 - %'!AP27/100)*'[1]Emisiones Agricultura-OseMOSYS'!$Q$90</f>
        <v>0.45402163711486343</v>
      </c>
      <c r="AQ31" s="112">
        <f>(1-'Net Zero 2050 - %'!AQ27/100)*'[1]Emisiones Agricultura-OseMOSYS'!$Q$90</f>
        <v>0.45239431941911129</v>
      </c>
      <c r="AR31" s="112">
        <f>(1-'Net Zero 2050 - %'!AR27/100)*'[1]Emisiones Agricultura-OseMOSYS'!$Q$90</f>
        <v>0.45076700172335904</v>
      </c>
      <c r="AS31" s="112">
        <f>(1-'Net Zero 2050 - %'!AS27/100)*'[1]Emisiones Agricultura-OseMOSYS'!$Q$90</f>
        <v>0.44913968402760679</v>
      </c>
      <c r="AT31" s="112">
        <f>(1-'Net Zero 2050 - %'!AT27/100)*'[1]Emisiones Agricultura-OseMOSYS'!$Q$90</f>
        <v>0.44751236633185465</v>
      </c>
      <c r="AU31" s="112">
        <f>(1-'Net Zero 2050 - %'!AU27/100)*'[1]Emisiones Agricultura-OseMOSYS'!$Q$90</f>
        <v>0.44588504863610245</v>
      </c>
      <c r="AV31" s="112">
        <f>(1-'Net Zero 2050 - %'!AV27/100)*'[1]Emisiones Agricultura-OseMOSYS'!$Q$90</f>
        <v>0.44425773094035026</v>
      </c>
      <c r="AW31" s="112">
        <f>(1-'Net Zero 2050 - %'!AW27/100)*'[1]Emisiones Agricultura-OseMOSYS'!$Q$90</f>
        <v>0.44263041324459801</v>
      </c>
      <c r="AX31" s="112">
        <f>(1-'Net Zero 2050 - %'!AX27/100)*'[1]Emisiones Agricultura-OseMOSYS'!$Q$90</f>
        <v>0.44100309554884587</v>
      </c>
      <c r="AY31" s="112">
        <f>(1-'Net Zero 2050 - %'!AY27/100)*'[1]Emisiones Agricultura-OseMOSYS'!$Q$90</f>
        <v>0.43937577785309367</v>
      </c>
      <c r="AZ31" s="112">
        <f>(1-'Net Zero 2050 - %'!AZ27/100)*'[1]Emisiones Agricultura-OseMOSYS'!$Q$90</f>
        <v>0.43774846015734142</v>
      </c>
      <c r="BA31" s="112">
        <f>(1-'Net Zero 2050 - %'!BA27/100)*'[1]Emisiones Agricultura-OseMOSYS'!$Q$90</f>
        <v>0.43612114246158923</v>
      </c>
      <c r="BB31" s="112">
        <f>(1-'Net Zero 2050 - %'!BB27/100)*'[1]Emisiones Agricultura-OseMOSYS'!$Q$90</f>
        <v>0.43449382476583703</v>
      </c>
      <c r="BC31" s="112"/>
      <c r="BF31" s="99">
        <v>1.7450000000000001</v>
      </c>
      <c r="BG31" s="99" t="s">
        <v>71</v>
      </c>
    </row>
    <row r="32" spans="1:115" ht="14.45" hidden="1">
      <c r="C32" s="99" t="s">
        <v>161</v>
      </c>
      <c r="D32" s="340" t="s">
        <v>361</v>
      </c>
      <c r="E32" s="342"/>
      <c r="F32" s="112">
        <f>(1+'Net Zero 2050 - %'!F29/100)*'[1]Calibración Agricultura-OseMOSY'!$Q$130</f>
        <v>16.942709554439784</v>
      </c>
      <c r="G32" s="112">
        <f>(1+'Net Zero 2050 - %'!G29/100)*'[1]Calibración Agricultura-OseMOSY'!$Q$130</f>
        <v>17.193094424702441</v>
      </c>
      <c r="H32" s="112">
        <f>(1+'Net Zero 2050 - %'!H29/100)*'[1]Calibración Agricultura-OseMOSY'!$Q$130</f>
        <v>17.443479294965098</v>
      </c>
      <c r="I32" s="112">
        <f>(1+'Net Zero 2050 - %'!I29/100)*'[1]Calibración Agricultura-OseMOSY'!$Q$130</f>
        <v>17.693864165227755</v>
      </c>
      <c r="J32" s="112">
        <f>(1+'Net Zero 2050 - %'!J29/100)*'[1]Calibración Agricultura-OseMOSY'!$Q$130</f>
        <v>17.944249035490412</v>
      </c>
      <c r="K32" s="112">
        <f>(1+'Net Zero 2050 - %'!K29/100)*'[1]Calibración Agricultura-OseMOSY'!$Q$130</f>
        <v>18.194633905753069</v>
      </c>
      <c r="L32" s="112">
        <f>(1+'Net Zero 2050 - %'!L29/100)*'[1]Calibración Agricultura-OseMOSY'!$Q$130</f>
        <v>18.445018776015726</v>
      </c>
      <c r="M32" s="112">
        <f>(1+'Net Zero 2050 - %'!M29/100)*'[1]Calibración Agricultura-OseMOSY'!$Q$130</f>
        <v>18.695403646278383</v>
      </c>
      <c r="N32" s="112">
        <f>(1+'Net Zero 2050 - %'!N29/100)*'[1]Calibración Agricultura-OseMOSY'!$Q$130</f>
        <v>18.94578851654104</v>
      </c>
      <c r="O32" s="112">
        <f>(1+'Net Zero 2050 - %'!O29/100)*'[1]Calibración Agricultura-OseMOSY'!$Q$130</f>
        <v>19.196173386803693</v>
      </c>
      <c r="P32" s="112">
        <f>(1+'Net Zero 2050 - %'!P29/100)*'[1]Calibración Agricultura-OseMOSY'!$Q$130</f>
        <v>19.446558257066354</v>
      </c>
      <c r="Q32" s="112">
        <f>(1+'Net Zero 2050 - %'!Q29/100)*'[1]Calibración Agricultura-OseMOSY'!$Q$130</f>
        <v>19.696943127329007</v>
      </c>
      <c r="R32" s="112">
        <f>(1+'Net Zero 2050 - %'!R29/100)*'[1]Calibración Agricultura-OseMOSY'!$Q$130</f>
        <v>19.947327997591668</v>
      </c>
      <c r="S32" s="112">
        <f>(1+'Net Zero 2050 - %'!S29/100)*'[1]Calibración Agricultura-OseMOSY'!$Q$130</f>
        <v>20.197712867854321</v>
      </c>
      <c r="T32" s="112">
        <f>(1+'Net Zero 2050 - %'!T29/100)*'[1]Calibración Agricultura-OseMOSY'!$Q$130</f>
        <v>20.448097738116982</v>
      </c>
      <c r="U32" s="112">
        <f>(1+'Net Zero 2050 - %'!U29/100)*'[1]Calibración Agricultura-OseMOSY'!$Q$130</f>
        <v>20.698482608379638</v>
      </c>
      <c r="V32" s="112">
        <f>(1+'Net Zero 2050 - %'!V29/100)*'[1]Calibración Agricultura-OseMOSY'!$Q$130</f>
        <v>20.948867478642292</v>
      </c>
      <c r="W32" s="112">
        <f>(1+'Net Zero 2050 - %'!W29/100)*'[1]Calibración Agricultura-OseMOSY'!$Q$130</f>
        <v>21.199252348904952</v>
      </c>
      <c r="X32" s="112">
        <f>(1+'Net Zero 2050 - %'!X29/100)*'[1]Calibración Agricultura-OseMOSY'!$Q$130</f>
        <v>21.449637219167606</v>
      </c>
      <c r="Y32" s="112">
        <f>(1+'Net Zero 2050 - %'!Y29/100)*'[1]Calibración Agricultura-OseMOSY'!$Q$130</f>
        <v>21.700022089430266</v>
      </c>
      <c r="Z32" s="112">
        <f>(1+'Net Zero 2050 - %'!Z29/100)*'[1]Calibración Agricultura-OseMOSY'!$Q$130</f>
        <v>21.95040695969292</v>
      </c>
      <c r="AA32" s="112">
        <f>(1+'Net Zero 2050 - %'!AA29/100)*'[1]Calibración Agricultura-OseMOSY'!$Q$130</f>
        <v>22.20079182995558</v>
      </c>
      <c r="AB32" s="112">
        <f>(1+'Net Zero 2050 - %'!AB29/100)*'[1]Calibración Agricultura-OseMOSY'!$Q$130</f>
        <v>22.451176700218234</v>
      </c>
      <c r="AC32" s="112">
        <f>(1+'Net Zero 2050 - %'!AC29/100)*'[1]Calibración Agricultura-OseMOSY'!$Q$130</f>
        <v>22.701561570480891</v>
      </c>
      <c r="AD32" s="112">
        <f>(1+'Net Zero 2050 - %'!AD29/100)*'[1]Calibración Agricultura-OseMOSY'!$Q$130</f>
        <v>22.951946440743548</v>
      </c>
      <c r="AE32" s="112">
        <f>(1+'Net Zero 2050 - %'!AE29/100)*'[1]Calibración Agricultura-OseMOSY'!$Q$130</f>
        <v>23.202331311006208</v>
      </c>
      <c r="AF32" s="112">
        <f>(1+'Net Zero 2050 - %'!AF29/100)*'[1]Calibración Agricultura-OseMOSY'!$Q$130</f>
        <v>23.452716181268862</v>
      </c>
      <c r="AG32" s="112">
        <f>(1+'Net Zero 2050 - %'!AG29/100)*'[1]Calibración Agricultura-OseMOSY'!$Q$130</f>
        <v>23.703101051531519</v>
      </c>
      <c r="AH32" s="112">
        <f>(1+'Net Zero 2050 - %'!AH29/100)*'[1]Calibración Agricultura-OseMOSY'!$Q$130</f>
        <v>23.765697269097185</v>
      </c>
      <c r="AI32" s="112">
        <f>(1+'Net Zero 2050 - %'!AI29/100)*'[1]Calibración Agricultura-OseMOSY'!$Q$130</f>
        <v>23.828293486662847</v>
      </c>
      <c r="AJ32" s="112">
        <f>(1+'Net Zero 2050 - %'!AJ29/100)*'[1]Calibración Agricultura-OseMOSY'!$Q$130</f>
        <v>23.89088970422851</v>
      </c>
      <c r="AK32" s="112">
        <f>(1+'Net Zero 2050 - %'!AK29/100)*'[1]Calibración Agricultura-OseMOSY'!$Q$130</f>
        <v>23.953485921794179</v>
      </c>
      <c r="AL32" s="112">
        <f>(1+'Net Zero 2050 - %'!AL29/100)*'[1]Calibración Agricultura-OseMOSY'!$Q$130</f>
        <v>24.016082139359842</v>
      </c>
      <c r="AM32" s="112">
        <f>(1+'Net Zero 2050 - %'!AM29/100)*'[1]Calibración Agricultura-OseMOSY'!$Q$130</f>
        <v>24.078678356925504</v>
      </c>
      <c r="AN32" s="112">
        <f>(1+'Net Zero 2050 - %'!AN29/100)*'[1]Calibración Agricultura-OseMOSY'!$Q$130</f>
        <v>24.14127457449117</v>
      </c>
      <c r="AO32" s="112">
        <f>(1+'Net Zero 2050 - %'!AO29/100)*'[1]Calibración Agricultura-OseMOSY'!$Q$130</f>
        <v>24.203870792056833</v>
      </c>
      <c r="AP32" s="112">
        <f>(1+'Net Zero 2050 - %'!AP29/100)*'[1]Calibración Agricultura-OseMOSY'!$Q$130</f>
        <v>24.266467009622495</v>
      </c>
      <c r="AQ32" s="112">
        <f>(1+'Net Zero 2050 - %'!AQ29/100)*'[1]Calibración Agricultura-OseMOSY'!$Q$130</f>
        <v>24.329063227188161</v>
      </c>
      <c r="AR32" s="112">
        <f>(1+'Net Zero 2050 - %'!AR29/100)*'[1]Calibración Agricultura-OseMOSY'!$Q$130</f>
        <v>24.391659444753824</v>
      </c>
      <c r="AS32" s="112">
        <f>(1+'Net Zero 2050 - %'!AS29/100)*'[1]Calibración Agricultura-OseMOSY'!$Q$130</f>
        <v>24.454255662319493</v>
      </c>
      <c r="AT32" s="112">
        <f>(1+'Net Zero 2050 - %'!AT29/100)*'[1]Calibración Agricultura-OseMOSY'!$Q$130</f>
        <v>24.516851879885156</v>
      </c>
      <c r="AU32" s="112">
        <f>(1+'Net Zero 2050 - %'!AU29/100)*'[1]Calibración Agricultura-OseMOSY'!$Q$130</f>
        <v>24.579448097450818</v>
      </c>
      <c r="AV32" s="112">
        <f>(1+'Net Zero 2050 - %'!AV29/100)*'[1]Calibración Agricultura-OseMOSY'!$Q$130</f>
        <v>24.642044315016484</v>
      </c>
      <c r="AW32" s="112">
        <f>(1+'Net Zero 2050 - %'!AW29/100)*'[1]Calibración Agricultura-OseMOSY'!$Q$130</f>
        <v>24.704640532582147</v>
      </c>
      <c r="AX32" s="112">
        <f>(1+'Net Zero 2050 - %'!AX29/100)*'[1]Calibración Agricultura-OseMOSY'!$Q$130</f>
        <v>24.767236750147813</v>
      </c>
      <c r="AY32" s="112">
        <f>(1+'Net Zero 2050 - %'!AY29/100)*'[1]Calibración Agricultura-OseMOSY'!$Q$130</f>
        <v>24.829832967713475</v>
      </c>
      <c r="AZ32" s="112">
        <f>(1+'Net Zero 2050 - %'!AZ29/100)*'[1]Calibración Agricultura-OseMOSY'!$Q$130</f>
        <v>24.892429185279141</v>
      </c>
      <c r="BA32" s="112">
        <f>(1+'Net Zero 2050 - %'!BA29/100)*'[1]Calibración Agricultura-OseMOSY'!$Q$130</f>
        <v>24.955025402844807</v>
      </c>
      <c r="BB32" s="112">
        <f>(1+'Net Zero 2050 - %'!BB29/100)*'[1]Calibración Agricultura-OseMOSY'!$Q$130</f>
        <v>25.01762162041047</v>
      </c>
      <c r="BC32" s="112"/>
      <c r="BF32" s="99">
        <v>2.3650000000000002</v>
      </c>
      <c r="BG32" s="99" t="s">
        <v>75</v>
      </c>
    </row>
    <row r="33" spans="1:115" ht="14.45">
      <c r="A33" s="106" t="s">
        <v>66</v>
      </c>
      <c r="B33" s="106"/>
      <c r="C33" s="124" t="s">
        <v>162</v>
      </c>
      <c r="D33" s="340"/>
      <c r="E33" s="340"/>
      <c r="F33" s="112"/>
      <c r="G33" s="112"/>
      <c r="H33" s="112"/>
      <c r="I33" s="112"/>
      <c r="J33" s="112"/>
      <c r="K33" s="112"/>
      <c r="L33" s="112"/>
      <c r="M33" s="112"/>
      <c r="N33" s="112"/>
      <c r="O33" s="112"/>
      <c r="P33" s="112"/>
      <c r="Q33" s="112"/>
      <c r="R33" s="112"/>
      <c r="S33" s="112"/>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c r="BC33" s="112"/>
      <c r="BF33" s="343"/>
      <c r="BG33" s="130"/>
      <c r="CZ33" s="99"/>
      <c r="DA33" s="99"/>
      <c r="DB33" s="99"/>
      <c r="DC33" s="99"/>
      <c r="DD33" s="99"/>
      <c r="DE33" s="99"/>
      <c r="DF33" s="99"/>
      <c r="DG33" s="99"/>
      <c r="DH33" s="99"/>
      <c r="DI33" s="99"/>
      <c r="DJ33" s="99"/>
      <c r="DK33" s="99"/>
    </row>
    <row r="34" spans="1:115" ht="14.45" customHeight="1">
      <c r="B34" s="368" t="s">
        <v>163</v>
      </c>
      <c r="C34" s="99" t="s">
        <v>164</v>
      </c>
      <c r="D34" s="353" t="s">
        <v>165</v>
      </c>
      <c r="E34" s="366" t="s">
        <v>165</v>
      </c>
      <c r="F34" s="112">
        <f>(1+'Net Zero 2050 - %'!F$29/100)*'[1]Calibración Agricultura-OseMOSY'!$Q116</f>
        <v>27.891465890665909</v>
      </c>
      <c r="G34" s="112">
        <f>(1+'Net Zero 2050 - %'!G$29/100)*'[1]Calibración Agricultura-OseMOSY'!$Q116</f>
        <v>28.303655041759498</v>
      </c>
      <c r="H34" s="112">
        <f>(1+'Net Zero 2050 - %'!H$29/100)*'[1]Calibración Agricultura-OseMOSY'!$Q116</f>
        <v>28.71584419285308</v>
      </c>
      <c r="I34" s="112">
        <f>(1+'Net Zero 2050 - %'!I$29/100)*'[1]Calibración Agricultura-OseMOSY'!$Q116</f>
        <v>29.128033343946669</v>
      </c>
      <c r="J34" s="112">
        <f>(1+'Net Zero 2050 - %'!J$29/100)*'[1]Calibración Agricultura-OseMOSY'!$Q116</f>
        <v>29.540222495040251</v>
      </c>
      <c r="K34" s="112">
        <v>29.540222495040251</v>
      </c>
      <c r="L34" s="112">
        <v>29.540222495040251</v>
      </c>
      <c r="M34" s="112">
        <v>29.540222495040251</v>
      </c>
      <c r="N34" s="112">
        <v>29.540222495040251</v>
      </c>
      <c r="O34" s="112">
        <v>29.540222495040251</v>
      </c>
      <c r="P34" s="112">
        <v>29.540222495040251</v>
      </c>
      <c r="Q34" s="112">
        <v>29.540222495040251</v>
      </c>
      <c r="R34" s="112">
        <v>29.540222495040251</v>
      </c>
      <c r="S34" s="112">
        <v>29.540222495040251</v>
      </c>
      <c r="T34" s="112">
        <v>29.540222495040251</v>
      </c>
      <c r="U34" s="112">
        <v>29.540222495040251</v>
      </c>
      <c r="V34" s="112">
        <v>29.540222495040251</v>
      </c>
      <c r="W34" s="112">
        <v>29.540222495040251</v>
      </c>
      <c r="X34" s="112">
        <v>29.540222495040251</v>
      </c>
      <c r="Y34" s="112">
        <v>29.540222495040251</v>
      </c>
      <c r="Z34" s="112">
        <v>29.540222495040251</v>
      </c>
      <c r="AA34" s="112">
        <v>29.540222495040251</v>
      </c>
      <c r="AB34" s="112">
        <v>29.540222495040251</v>
      </c>
      <c r="AC34" s="112">
        <v>29.540222495040251</v>
      </c>
      <c r="AD34" s="112">
        <v>29.540222495040251</v>
      </c>
      <c r="AE34" s="112">
        <v>29.540222495040251</v>
      </c>
      <c r="AF34" s="112">
        <v>29.540222495040251</v>
      </c>
      <c r="AG34" s="112">
        <v>29.540222495040251</v>
      </c>
      <c r="AH34" s="112">
        <v>29.540222495040251</v>
      </c>
      <c r="AI34" s="112">
        <v>29.540222495040251</v>
      </c>
      <c r="AJ34" s="112">
        <v>29.540222495040251</v>
      </c>
      <c r="AK34" s="112">
        <v>29.540222495040251</v>
      </c>
      <c r="AL34" s="112">
        <v>29.540222495040251</v>
      </c>
      <c r="AM34" s="112">
        <v>29.540222495040251</v>
      </c>
      <c r="AN34" s="112">
        <v>29.540222495040251</v>
      </c>
      <c r="AO34" s="112">
        <v>29.540222495040251</v>
      </c>
      <c r="AP34" s="112">
        <v>29.540222495040251</v>
      </c>
      <c r="AQ34" s="112">
        <v>29.540222495040251</v>
      </c>
      <c r="AR34" s="112">
        <v>29.540222495040251</v>
      </c>
      <c r="AS34" s="112">
        <v>29.540222495040251</v>
      </c>
      <c r="AT34" s="112">
        <v>29.540222495040251</v>
      </c>
      <c r="AU34" s="112">
        <v>29.540222495040251</v>
      </c>
      <c r="AV34" s="112">
        <v>29.540222495040251</v>
      </c>
      <c r="AW34" s="112">
        <v>29.540222495040251</v>
      </c>
      <c r="AX34" s="112">
        <v>29.540222495040251</v>
      </c>
      <c r="AY34" s="112">
        <v>29.540222495040251</v>
      </c>
      <c r="AZ34" s="112">
        <v>29.540222495040251</v>
      </c>
      <c r="BA34" s="112">
        <v>29.540222495040251</v>
      </c>
      <c r="BB34" s="112">
        <v>29.540222495040251</v>
      </c>
      <c r="BC34" s="112"/>
      <c r="BF34" s="99">
        <v>1</v>
      </c>
      <c r="BG34" s="99" t="s">
        <v>75</v>
      </c>
    </row>
    <row r="35" spans="1:115" ht="14.45">
      <c r="B35" s="368"/>
      <c r="C35" s="99" t="s">
        <v>166</v>
      </c>
      <c r="D35" s="353"/>
      <c r="E35" s="366"/>
      <c r="F35" s="112">
        <f>(1+'Net Zero 2050 - %'!F$29/100)*'[1]Calibración Agricultura-OseMOSY'!$Q117</f>
        <v>0.57468336892792182</v>
      </c>
      <c r="G35" s="112">
        <f>(1+'Net Zero 2050 - %'!G$29/100)*'[1]Calibración Agricultura-OseMOSY'!$Q117</f>
        <v>0.58317622659680746</v>
      </c>
      <c r="H35" s="112">
        <f>(1+'Net Zero 2050 - %'!H$29/100)*'[1]Calibración Agricultura-OseMOSY'!$Q117</f>
        <v>0.59166908426569287</v>
      </c>
      <c r="I35" s="112">
        <f>(1+'Net Zero 2050 - %'!I$29/100)*'[1]Calibración Agricultura-OseMOSY'!$Q117</f>
        <v>0.6001619419345785</v>
      </c>
      <c r="J35" s="112">
        <f>(1+'Net Zero 2050 - %'!J$29/100)*'[1]Calibración Agricultura-OseMOSY'!$Q117</f>
        <v>0.60865479960346403</v>
      </c>
      <c r="K35" s="112">
        <f>(1+'Net Zero 2050 - %'!K$29/100)*'[1]Calibración Agricultura-OseMOSY'!$Q117</f>
        <v>0.61714765727234966</v>
      </c>
      <c r="L35" s="112">
        <f>(1+'Net Zero 2050 - %'!L$29/100)*'[1]Calibración Agricultura-OseMOSY'!$Q117</f>
        <v>0.62564051494123507</v>
      </c>
      <c r="M35" s="112">
        <f>(1+'Net Zero 2050 - %'!M$29/100)*'[1]Calibración Agricultura-OseMOSY'!$Q117</f>
        <v>0.6341333726101207</v>
      </c>
      <c r="N35" s="112">
        <f>(1+'Net Zero 2050 - %'!N$29/100)*'[1]Calibración Agricultura-OseMOSY'!$Q117</f>
        <v>0.64262623027900623</v>
      </c>
      <c r="O35" s="112">
        <f>(1+'Net Zero 2050 - %'!O$29/100)*'[1]Calibración Agricultura-OseMOSY'!$Q117</f>
        <v>0.65111908794789164</v>
      </c>
      <c r="P35" s="112">
        <f>(1+'Net Zero 2050 - %'!P$29/100)*'[1]Calibración Agricultura-OseMOSY'!$Q117</f>
        <v>0.65961194561677727</v>
      </c>
      <c r="Q35" s="112">
        <f>(1+'Net Zero 2050 - %'!Q$29/100)*'[1]Calibración Agricultura-OseMOSY'!$Q117</f>
        <v>0.6681048032856628</v>
      </c>
      <c r="R35" s="112">
        <f>(1+'Net Zero 2050 - %'!R$29/100)*'[1]Calibración Agricultura-OseMOSY'!$Q117</f>
        <v>0.67659766095454843</v>
      </c>
      <c r="S35" s="112">
        <f>(1+'Net Zero 2050 - %'!S$29/100)*'[1]Calibración Agricultura-OseMOSY'!$Q117</f>
        <v>0.68509051862343395</v>
      </c>
      <c r="T35" s="112">
        <f>(1+'Net Zero 2050 - %'!T$29/100)*'[1]Calibración Agricultura-OseMOSY'!$Q117</f>
        <v>0.69358337629231948</v>
      </c>
      <c r="U35" s="112">
        <f>(1+'Net Zero 2050 - %'!U$29/100)*'[1]Calibración Agricultura-OseMOSY'!$Q117</f>
        <v>0.702076233961205</v>
      </c>
      <c r="V35" s="112">
        <f>(1+'Net Zero 2050 - %'!V$29/100)*'[1]Calibración Agricultura-OseMOSY'!$Q117</f>
        <v>0.71056909163009052</v>
      </c>
      <c r="W35" s="112">
        <f>(1+'Net Zero 2050 - %'!W$29/100)*'[1]Calibración Agricultura-OseMOSY'!$Q117</f>
        <v>0.71906194929897616</v>
      </c>
      <c r="X35" s="112">
        <f>(1+'Net Zero 2050 - %'!X$29/100)*'[1]Calibración Agricultura-OseMOSY'!$Q117</f>
        <v>0.72755480696786157</v>
      </c>
      <c r="Y35" s="112">
        <f>(1+'Net Zero 2050 - %'!Y$29/100)*'[1]Calibración Agricultura-OseMOSY'!$Q117</f>
        <v>0.7360476646367472</v>
      </c>
      <c r="Z35" s="112">
        <f>(1+'Net Zero 2050 - %'!Z$29/100)*'[1]Calibración Agricultura-OseMOSY'!$Q117</f>
        <v>0.74454052230563272</v>
      </c>
      <c r="AA35" s="112">
        <f>(1+'Net Zero 2050 - %'!AA$29/100)*'[1]Calibración Agricultura-OseMOSY'!$Q117</f>
        <v>0.75303337997451836</v>
      </c>
      <c r="AB35" s="112">
        <f>(1+'Net Zero 2050 - %'!AB$29/100)*'[1]Calibración Agricultura-OseMOSY'!$Q117</f>
        <v>0.76152623764340377</v>
      </c>
      <c r="AC35" s="112">
        <f>(1+'Net Zero 2050 - %'!AC$29/100)*'[1]Calibración Agricultura-OseMOSY'!$Q117</f>
        <v>0.77001909531228929</v>
      </c>
      <c r="AD35" s="112">
        <f>(1+'Net Zero 2050 - %'!AD$29/100)*'[1]Calibración Agricultura-OseMOSY'!$Q117</f>
        <v>0.77851195298117493</v>
      </c>
      <c r="AE35" s="112">
        <f>(1+'Net Zero 2050 - %'!AE$29/100)*'[1]Calibración Agricultura-OseMOSY'!$Q117</f>
        <v>0.78700481065006056</v>
      </c>
      <c r="AF35" s="112">
        <f>(1+'Net Zero 2050 - %'!AF$29/100)*'[1]Calibración Agricultura-OseMOSY'!$Q117</f>
        <v>0.79549766831894597</v>
      </c>
      <c r="AG35" s="112">
        <f>(1+'Net Zero 2050 - %'!AG$29/100)*'[1]Calibración Agricultura-OseMOSY'!$Q117</f>
        <v>0.80399052598783149</v>
      </c>
      <c r="AH35" s="112">
        <f>(1+'Net Zero 2050 - %'!AH$29/100)*'[1]Calibración Agricultura-OseMOSY'!$Q117</f>
        <v>0.80611374040505301</v>
      </c>
      <c r="AI35" s="112">
        <f>(1+'Net Zero 2050 - %'!AI$29/100)*'[1]Calibración Agricultura-OseMOSY'!$Q117</f>
        <v>0.80823695482227431</v>
      </c>
      <c r="AJ35" s="112">
        <f>(1+'Net Zero 2050 - %'!AJ$29/100)*'[1]Calibración Agricultura-OseMOSY'!$Q117</f>
        <v>0.81036016923949561</v>
      </c>
      <c r="AK35" s="112">
        <f>(1+'Net Zero 2050 - %'!AK$29/100)*'[1]Calibración Agricultura-OseMOSY'!$Q117</f>
        <v>0.81248338365671713</v>
      </c>
      <c r="AL35" s="112">
        <f>(1+'Net Zero 2050 - %'!AL$29/100)*'[1]Calibración Agricultura-OseMOSY'!$Q117</f>
        <v>0.81460659807393843</v>
      </c>
      <c r="AM35" s="112">
        <f>(1+'Net Zero 2050 - %'!AM$29/100)*'[1]Calibración Agricultura-OseMOSY'!$Q117</f>
        <v>0.81672981249115983</v>
      </c>
      <c r="AN35" s="112">
        <f>(1+'Net Zero 2050 - %'!AN$29/100)*'[1]Calibración Agricultura-OseMOSY'!$Q117</f>
        <v>0.81885302690838124</v>
      </c>
      <c r="AO35" s="112">
        <f>(1+'Net Zero 2050 - %'!AO$29/100)*'[1]Calibración Agricultura-OseMOSY'!$Q117</f>
        <v>0.82097624132560265</v>
      </c>
      <c r="AP35" s="112">
        <f>(1+'Net Zero 2050 - %'!AP$29/100)*'[1]Calibración Agricultura-OseMOSY'!$Q117</f>
        <v>0.82309945574282395</v>
      </c>
      <c r="AQ35" s="112">
        <f>(1+'Net Zero 2050 - %'!AQ$29/100)*'[1]Calibración Agricultura-OseMOSY'!$Q117</f>
        <v>0.82522267016004547</v>
      </c>
      <c r="AR35" s="112">
        <f>(1+'Net Zero 2050 - %'!AR$29/100)*'[1]Calibración Agricultura-OseMOSY'!$Q117</f>
        <v>0.82734588457726677</v>
      </c>
      <c r="AS35" s="112">
        <f>(1+'Net Zero 2050 - %'!AS$29/100)*'[1]Calibración Agricultura-OseMOSY'!$Q117</f>
        <v>0.82946909899448817</v>
      </c>
      <c r="AT35" s="112">
        <f>(1+'Net Zero 2050 - %'!AT$29/100)*'[1]Calibración Agricultura-OseMOSY'!$Q117</f>
        <v>0.83159231341170958</v>
      </c>
      <c r="AU35" s="112">
        <f>(1+'Net Zero 2050 - %'!AU$29/100)*'[1]Calibración Agricultura-OseMOSY'!$Q117</f>
        <v>0.83371552782893088</v>
      </c>
      <c r="AV35" s="112">
        <f>(1+'Net Zero 2050 - %'!AV$29/100)*'[1]Calibración Agricultura-OseMOSY'!$Q117</f>
        <v>0.8358387422461524</v>
      </c>
      <c r="AW35" s="112">
        <f>(1+'Net Zero 2050 - %'!AW$29/100)*'[1]Calibración Agricultura-OseMOSY'!$Q117</f>
        <v>0.8379619566633737</v>
      </c>
      <c r="AX35" s="112">
        <f>(1+'Net Zero 2050 - %'!AX$29/100)*'[1]Calibración Agricultura-OseMOSY'!$Q117</f>
        <v>0.84008517108059522</v>
      </c>
      <c r="AY35" s="112">
        <f>(1+'Net Zero 2050 - %'!AY$29/100)*'[1]Calibración Agricultura-OseMOSY'!$Q117</f>
        <v>0.84220838549781651</v>
      </c>
      <c r="AZ35" s="112">
        <f>(1+'Net Zero 2050 - %'!AZ$29/100)*'[1]Calibración Agricultura-OseMOSY'!$Q117</f>
        <v>0.84433159991503781</v>
      </c>
      <c r="BA35" s="112">
        <f>(1+'Net Zero 2050 - %'!BA$29/100)*'[1]Calibración Agricultura-OseMOSY'!$Q117</f>
        <v>0.84645481433225933</v>
      </c>
      <c r="BB35" s="112">
        <f>(1+'Net Zero 2050 - %'!BB$29/100)*'[1]Calibración Agricultura-OseMOSY'!$Q117</f>
        <v>0.84857802874948063</v>
      </c>
      <c r="BC35" s="112"/>
      <c r="BF35" s="99">
        <v>1</v>
      </c>
      <c r="BG35" s="99" t="s">
        <v>75</v>
      </c>
    </row>
    <row r="36" spans="1:115" ht="14.45">
      <c r="B36" s="368"/>
      <c r="C36" s="99" t="s">
        <v>167</v>
      </c>
      <c r="D36" s="353"/>
      <c r="E36" s="366"/>
      <c r="F36" s="112">
        <f>(1+'Net Zero 2050 - %'!F$29/100)*'[1]Calibración Agricultura-OseMOSY'!$Q118</f>
        <v>0.17245731885269391</v>
      </c>
      <c r="G36" s="112">
        <f>(1+'Net Zero 2050 - %'!G$29/100)*'[1]Calibración Agricultura-OseMOSY'!$Q118</f>
        <v>0.17500594918056625</v>
      </c>
      <c r="H36" s="112">
        <f>(1+'Net Zero 2050 - %'!H$29/100)*'[1]Calibración Agricultura-OseMOSY'!$Q118</f>
        <v>0.17755457950843856</v>
      </c>
      <c r="I36" s="112">
        <f>(1+'Net Zero 2050 - %'!I$29/100)*'[1]Calibración Agricultura-OseMOSY'!$Q118</f>
        <v>0.18010320983631092</v>
      </c>
      <c r="J36" s="112">
        <f>(1+'Net Zero 2050 - %'!J$29/100)*'[1]Calibración Agricultura-OseMOSY'!$Q118</f>
        <v>0.1826518401641832</v>
      </c>
      <c r="K36" s="112">
        <f>(1+'Net Zero 2050 - %'!K$29/100)*'[1]Calibración Agricultura-OseMOSY'!$Q118</f>
        <v>0.18520047049205557</v>
      </c>
      <c r="L36" s="112">
        <f>(1+'Net Zero 2050 - %'!L$29/100)*'[1]Calibración Agricultura-OseMOSY'!$Q118</f>
        <v>0.18774910081992788</v>
      </c>
      <c r="M36" s="112">
        <f>(1+'Net Zero 2050 - %'!M$29/100)*'[1]Calibración Agricultura-OseMOSY'!$Q118</f>
        <v>0.19029773114780021</v>
      </c>
      <c r="N36" s="112">
        <f>(1+'Net Zero 2050 - %'!N$29/100)*'[1]Calibración Agricultura-OseMOSY'!$Q118</f>
        <v>0.19284636147567252</v>
      </c>
      <c r="O36" s="112">
        <f>(1+'Net Zero 2050 - %'!O$29/100)*'[1]Calibración Agricultura-OseMOSY'!$Q118</f>
        <v>0.19539499180354483</v>
      </c>
      <c r="P36" s="112">
        <f>(1+'Net Zero 2050 - %'!P$29/100)*'[1]Calibración Agricultura-OseMOSY'!$Q118</f>
        <v>0.19794362213141717</v>
      </c>
      <c r="Q36" s="112">
        <f>(1+'Net Zero 2050 - %'!Q$29/100)*'[1]Calibración Agricultura-OseMOSY'!$Q118</f>
        <v>0.20049225245928948</v>
      </c>
      <c r="R36" s="112">
        <f>(1+'Net Zero 2050 - %'!R$29/100)*'[1]Calibración Agricultura-OseMOSY'!$Q118</f>
        <v>0.20304088278716184</v>
      </c>
      <c r="S36" s="112">
        <f>(1+'Net Zero 2050 - %'!S$29/100)*'[1]Calibración Agricultura-OseMOSY'!$Q118</f>
        <v>0.20558951311503412</v>
      </c>
      <c r="T36" s="112">
        <f>(1+'Net Zero 2050 - %'!T$29/100)*'[1]Calibración Agricultura-OseMOSY'!$Q118</f>
        <v>0.20813814344290649</v>
      </c>
      <c r="U36" s="112">
        <f>(1+'Net Zero 2050 - %'!U$29/100)*'[1]Calibración Agricultura-OseMOSY'!$Q118</f>
        <v>0.2106867737707788</v>
      </c>
      <c r="V36" s="112">
        <f>(1+'Net Zero 2050 - %'!V$29/100)*'[1]Calibración Agricultura-OseMOSY'!$Q118</f>
        <v>0.2132354040986511</v>
      </c>
      <c r="W36" s="112">
        <f>(1+'Net Zero 2050 - %'!W$29/100)*'[1]Calibración Agricultura-OseMOSY'!$Q118</f>
        <v>0.21578403442652344</v>
      </c>
      <c r="X36" s="112">
        <f>(1+'Net Zero 2050 - %'!X$29/100)*'[1]Calibración Agricultura-OseMOSY'!$Q118</f>
        <v>0.21833266475439575</v>
      </c>
      <c r="Y36" s="112">
        <f>(1+'Net Zero 2050 - %'!Y$29/100)*'[1]Calibración Agricultura-OseMOSY'!$Q118</f>
        <v>0.22088129508226809</v>
      </c>
      <c r="Z36" s="112">
        <f>(1+'Net Zero 2050 - %'!Z$29/100)*'[1]Calibración Agricultura-OseMOSY'!$Q118</f>
        <v>0.2234299254101404</v>
      </c>
      <c r="AA36" s="112">
        <f>(1+'Net Zero 2050 - %'!AA$29/100)*'[1]Calibración Agricultura-OseMOSY'!$Q118</f>
        <v>0.22597855573801276</v>
      </c>
      <c r="AB36" s="112">
        <f>(1+'Net Zero 2050 - %'!AB$29/100)*'[1]Calibración Agricultura-OseMOSY'!$Q118</f>
        <v>0.22852718606588504</v>
      </c>
      <c r="AC36" s="112">
        <f>(1+'Net Zero 2050 - %'!AC$29/100)*'[1]Calibración Agricultura-OseMOSY'!$Q118</f>
        <v>0.23107581639375735</v>
      </c>
      <c r="AD36" s="112">
        <f>(1+'Net Zero 2050 - %'!AD$29/100)*'[1]Calibración Agricultura-OseMOSY'!$Q118</f>
        <v>0.23362444672162971</v>
      </c>
      <c r="AE36" s="112">
        <f>(1+'Net Zero 2050 - %'!AE$29/100)*'[1]Calibración Agricultura-OseMOSY'!$Q118</f>
        <v>0.23617307704950205</v>
      </c>
      <c r="AF36" s="112">
        <f>(1+'Net Zero 2050 - %'!AF$29/100)*'[1]Calibración Agricultura-OseMOSY'!$Q118</f>
        <v>0.23872170737737436</v>
      </c>
      <c r="AG36" s="112">
        <f>(1+'Net Zero 2050 - %'!AG$29/100)*'[1]Calibración Agricultura-OseMOSY'!$Q118</f>
        <v>0.24127033770524667</v>
      </c>
      <c r="AH36" s="112">
        <f>(1+'Net Zero 2050 - %'!AH$29/100)*'[1]Calibración Agricultura-OseMOSY'!$Q118</f>
        <v>0.24190749528721478</v>
      </c>
      <c r="AI36" s="112">
        <f>(1+'Net Zero 2050 - %'!AI$29/100)*'[1]Calibración Agricultura-OseMOSY'!$Q118</f>
        <v>0.24254465286918284</v>
      </c>
      <c r="AJ36" s="112">
        <f>(1+'Net Zero 2050 - %'!AJ$29/100)*'[1]Calibración Agricultura-OseMOSY'!$Q118</f>
        <v>0.24318181045115092</v>
      </c>
      <c r="AK36" s="112">
        <f>(1+'Net Zero 2050 - %'!AK$29/100)*'[1]Calibración Agricultura-OseMOSY'!$Q118</f>
        <v>0.243818968033119</v>
      </c>
      <c r="AL36" s="112">
        <f>(1+'Net Zero 2050 - %'!AL$29/100)*'[1]Calibración Agricultura-OseMOSY'!$Q118</f>
        <v>0.24445612561508709</v>
      </c>
      <c r="AM36" s="112">
        <f>(1+'Net Zero 2050 - %'!AM$29/100)*'[1]Calibración Agricultura-OseMOSY'!$Q118</f>
        <v>0.24509328319705515</v>
      </c>
      <c r="AN36" s="112">
        <f>(1+'Net Zero 2050 - %'!AN$29/100)*'[1]Calibración Agricultura-OseMOSY'!$Q118</f>
        <v>0.24573044077902326</v>
      </c>
      <c r="AO36" s="112">
        <f>(1+'Net Zero 2050 - %'!AO$29/100)*'[1]Calibración Agricultura-OseMOSY'!$Q118</f>
        <v>0.24636759836099131</v>
      </c>
      <c r="AP36" s="112">
        <f>(1+'Net Zero 2050 - %'!AP$29/100)*'[1]Calibración Agricultura-OseMOSY'!$Q118</f>
        <v>0.2470047559429594</v>
      </c>
      <c r="AQ36" s="112">
        <f>(1+'Net Zero 2050 - %'!AQ$29/100)*'[1]Calibración Agricultura-OseMOSY'!$Q118</f>
        <v>0.24764191352492748</v>
      </c>
      <c r="AR36" s="112">
        <f>(1+'Net Zero 2050 - %'!AR$29/100)*'[1]Calibración Agricultura-OseMOSY'!$Q118</f>
        <v>0.24827907110689557</v>
      </c>
      <c r="AS36" s="112">
        <f>(1+'Net Zero 2050 - %'!AS$29/100)*'[1]Calibración Agricultura-OseMOSY'!$Q118</f>
        <v>0.24891622868886368</v>
      </c>
      <c r="AT36" s="112">
        <f>(1+'Net Zero 2050 - %'!AT$29/100)*'[1]Calibración Agricultura-OseMOSY'!$Q118</f>
        <v>0.24955338627083173</v>
      </c>
      <c r="AU36" s="112">
        <f>(1+'Net Zero 2050 - %'!AU$29/100)*'[1]Calibración Agricultura-OseMOSY'!$Q118</f>
        <v>0.25019054385279982</v>
      </c>
      <c r="AV36" s="112">
        <f>(1+'Net Zero 2050 - %'!AV$29/100)*'[1]Calibración Agricultura-OseMOSY'!$Q118</f>
        <v>0.2508277014347679</v>
      </c>
      <c r="AW36" s="112">
        <f>(1+'Net Zero 2050 - %'!AW$29/100)*'[1]Calibración Agricultura-OseMOSY'!$Q118</f>
        <v>0.25146485901673599</v>
      </c>
      <c r="AX36" s="112">
        <f>(1+'Net Zero 2050 - %'!AX$29/100)*'[1]Calibración Agricultura-OseMOSY'!$Q118</f>
        <v>0.25210201659870407</v>
      </c>
      <c r="AY36" s="112">
        <f>(1+'Net Zero 2050 - %'!AY$29/100)*'[1]Calibración Agricultura-OseMOSY'!$Q118</f>
        <v>0.25273917418067215</v>
      </c>
      <c r="AZ36" s="112">
        <f>(1+'Net Zero 2050 - %'!AZ$29/100)*'[1]Calibración Agricultura-OseMOSY'!$Q118</f>
        <v>0.25337633176264024</v>
      </c>
      <c r="BA36" s="112">
        <f>(1+'Net Zero 2050 - %'!BA$29/100)*'[1]Calibración Agricultura-OseMOSY'!$Q118</f>
        <v>0.25401348934460832</v>
      </c>
      <c r="BB36" s="112">
        <f>(1+'Net Zero 2050 - %'!BB$29/100)*'[1]Calibración Agricultura-OseMOSY'!$Q118</f>
        <v>0.25465064692657641</v>
      </c>
      <c r="BC36" s="112"/>
      <c r="BF36" s="99">
        <v>1</v>
      </c>
      <c r="BG36" s="99" t="s">
        <v>75</v>
      </c>
    </row>
    <row r="37" spans="1:115" ht="14.45">
      <c r="B37" s="368"/>
      <c r="C37" s="99" t="s">
        <v>168</v>
      </c>
      <c r="D37" s="353"/>
      <c r="E37" s="366"/>
      <c r="F37" s="112">
        <f>(1+'Net Zero 2050 - %'!F$29/100)*'[1]Calibración Agricultura-OseMOSY'!$Q119</f>
        <v>80.356242934705634</v>
      </c>
      <c r="G37" s="112">
        <f>(1+'Net Zero 2050 - %'!G$29/100)*'[1]Calibración Agricultura-OseMOSY'!$Q119</f>
        <v>81.543773618469771</v>
      </c>
      <c r="H37" s="112">
        <f>(1+'Net Zero 2050 - %'!H$29/100)*'[1]Calibración Agricultura-OseMOSY'!$Q119</f>
        <v>82.731304302233895</v>
      </c>
      <c r="I37" s="112">
        <f>(1+'Net Zero 2050 - %'!I$29/100)*'[1]Calibración Agricultura-OseMOSY'!$Q119</f>
        <v>83.918834985998018</v>
      </c>
      <c r="J37" s="112">
        <f>(1+'Net Zero 2050 - %'!J$29/100)*'[1]Calibración Agricultura-OseMOSY'!$Q119</f>
        <v>85.106365669762141</v>
      </c>
      <c r="K37" s="112">
        <f>(1+'Net Zero 2050 - %'!K$29/100)*'[1]Calibración Agricultura-OseMOSY'!$Q119</f>
        <v>86.293896353526264</v>
      </c>
      <c r="L37" s="112">
        <f>(1+'Net Zero 2050 - %'!L$29/100)*'[1]Calibración Agricultura-OseMOSY'!$Q119</f>
        <v>87.481427037290388</v>
      </c>
      <c r="M37" s="112">
        <f>(1+'Net Zero 2050 - %'!M$29/100)*'[1]Calibración Agricultura-OseMOSY'!$Q119</f>
        <v>88.668957721054511</v>
      </c>
      <c r="N37" s="112">
        <f>(1+'Net Zero 2050 - %'!N$29/100)*'[1]Calibración Agricultura-OseMOSY'!$Q119</f>
        <v>89.856488404818634</v>
      </c>
      <c r="O37" s="112">
        <f>(1+'Net Zero 2050 - %'!O$29/100)*'[1]Calibración Agricultura-OseMOSY'!$Q119</f>
        <v>91.044019088582743</v>
      </c>
      <c r="P37" s="112">
        <f>(1+'Net Zero 2050 - %'!P$29/100)*'[1]Calibración Agricultura-OseMOSY'!$Q119</f>
        <v>92.231549772346881</v>
      </c>
      <c r="Q37" s="112">
        <f>(1+'Net Zero 2050 - %'!Q$29/100)*'[1]Calibración Agricultura-OseMOSY'!$Q119</f>
        <v>93.41908045611099</v>
      </c>
      <c r="R37" s="112">
        <f>(1+'Net Zero 2050 - %'!R$29/100)*'[1]Calibración Agricultura-OseMOSY'!$Q119</f>
        <v>94.606611139875127</v>
      </c>
      <c r="S37" s="112">
        <f>(1+'Net Zero 2050 - %'!S$29/100)*'[1]Calibración Agricultura-OseMOSY'!$Q119</f>
        <v>95.794141823639237</v>
      </c>
      <c r="T37" s="112">
        <f>(1+'Net Zero 2050 - %'!T$29/100)*'[1]Calibración Agricultura-OseMOSY'!$Q119</f>
        <v>96.981672507403374</v>
      </c>
      <c r="U37" s="112">
        <f>(1+'Net Zero 2050 - %'!U$29/100)*'[1]Calibración Agricultura-OseMOSY'!$Q119</f>
        <v>98.169203191167483</v>
      </c>
      <c r="V37" s="112">
        <f>(1+'Net Zero 2050 - %'!V$29/100)*'[1]Calibración Agricultura-OseMOSY'!$Q119</f>
        <v>99.356733874931606</v>
      </c>
      <c r="W37" s="112">
        <f>(1+'Net Zero 2050 - %'!W$29/100)*'[1]Calibración Agricultura-OseMOSY'!$Q119</f>
        <v>100.54426455869574</v>
      </c>
      <c r="X37" s="112">
        <f>(1+'Net Zero 2050 - %'!X$29/100)*'[1]Calibración Agricultura-OseMOSY'!$Q119</f>
        <v>101.73179524245985</v>
      </c>
      <c r="Y37" s="112">
        <f>(1+'Net Zero 2050 - %'!Y$29/100)*'[1]Calibración Agricultura-OseMOSY'!$Q119</f>
        <v>102.91932592622399</v>
      </c>
      <c r="Z37" s="112">
        <f>(1+'Net Zero 2050 - %'!Z$29/100)*'[1]Calibración Agricultura-OseMOSY'!$Q119</f>
        <v>104.1068566099881</v>
      </c>
      <c r="AA37" s="112">
        <f>(1+'Net Zero 2050 - %'!AA$29/100)*'[1]Calibración Agricultura-OseMOSY'!$Q119</f>
        <v>105.29438729375224</v>
      </c>
      <c r="AB37" s="112">
        <f>(1+'Net Zero 2050 - %'!AB$29/100)*'[1]Calibración Agricultura-OseMOSY'!$Q119</f>
        <v>106.48191797751635</v>
      </c>
      <c r="AC37" s="112">
        <f>(1+'Net Zero 2050 - %'!AC$29/100)*'[1]Calibración Agricultura-OseMOSY'!$Q119</f>
        <v>107.66944866128047</v>
      </c>
      <c r="AD37" s="112">
        <f>(1+'Net Zero 2050 - %'!AD$29/100)*'[1]Calibración Agricultura-OseMOSY'!$Q119</f>
        <v>108.85697934504459</v>
      </c>
      <c r="AE37" s="112">
        <f>(1+'Net Zero 2050 - %'!AE$29/100)*'[1]Calibración Agricultura-OseMOSY'!$Q119</f>
        <v>110.04451002880873</v>
      </c>
      <c r="AF37" s="112">
        <f>(1+'Net Zero 2050 - %'!AF$29/100)*'[1]Calibración Agricultura-OseMOSY'!$Q119</f>
        <v>111.23204071257284</v>
      </c>
      <c r="AG37" s="112">
        <f>(1+'Net Zero 2050 - %'!AG$29/100)*'[1]Calibración Agricultura-OseMOSY'!$Q119</f>
        <v>112.41957139633696</v>
      </c>
      <c r="AH37" s="112">
        <f>(1+'Net Zero 2050 - %'!AH$29/100)*'[1]Calibración Agricultura-OseMOSY'!$Q119</f>
        <v>112.71645406727801</v>
      </c>
      <c r="AI37" s="112">
        <f>(1+'Net Zero 2050 - %'!AI$29/100)*'[1]Calibración Agricultura-OseMOSY'!$Q119</f>
        <v>113.01333673821902</v>
      </c>
      <c r="AJ37" s="112">
        <f>(1+'Net Zero 2050 - %'!AJ$29/100)*'[1]Calibración Agricultura-OseMOSY'!$Q119</f>
        <v>113.31021940916006</v>
      </c>
      <c r="AK37" s="112">
        <f>(1+'Net Zero 2050 - %'!AK$29/100)*'[1]Calibración Agricultura-OseMOSY'!$Q119</f>
        <v>113.60710208010109</v>
      </c>
      <c r="AL37" s="112">
        <f>(1+'Net Zero 2050 - %'!AL$29/100)*'[1]Calibración Agricultura-OseMOSY'!$Q119</f>
        <v>113.90398475104212</v>
      </c>
      <c r="AM37" s="112">
        <f>(1+'Net Zero 2050 - %'!AM$29/100)*'[1]Calibración Agricultura-OseMOSY'!$Q119</f>
        <v>114.20086742198315</v>
      </c>
      <c r="AN37" s="112">
        <f>(1+'Net Zero 2050 - %'!AN$29/100)*'[1]Calibración Agricultura-OseMOSY'!$Q119</f>
        <v>114.49775009292418</v>
      </c>
      <c r="AO37" s="112">
        <f>(1+'Net Zero 2050 - %'!AO$29/100)*'[1]Calibración Agricultura-OseMOSY'!$Q119</f>
        <v>114.79463276386521</v>
      </c>
      <c r="AP37" s="112">
        <f>(1+'Net Zero 2050 - %'!AP$29/100)*'[1]Calibración Agricultura-OseMOSY'!$Q119</f>
        <v>115.09151543480623</v>
      </c>
      <c r="AQ37" s="112">
        <f>(1+'Net Zero 2050 - %'!AQ$29/100)*'[1]Calibración Agricultura-OseMOSY'!$Q119</f>
        <v>115.38839810574727</v>
      </c>
      <c r="AR37" s="112">
        <f>(1+'Net Zero 2050 - %'!AR$29/100)*'[1]Calibración Agricultura-OseMOSY'!$Q119</f>
        <v>115.6852807766883</v>
      </c>
      <c r="AS37" s="112">
        <f>(1+'Net Zero 2050 - %'!AS$29/100)*'[1]Calibración Agricultura-OseMOSY'!$Q119</f>
        <v>115.98216344762935</v>
      </c>
      <c r="AT37" s="112">
        <f>(1+'Net Zero 2050 - %'!AT$29/100)*'[1]Calibración Agricultura-OseMOSY'!$Q119</f>
        <v>116.27904611857036</v>
      </c>
      <c r="AU37" s="112">
        <f>(1+'Net Zero 2050 - %'!AU$29/100)*'[1]Calibración Agricultura-OseMOSY'!$Q119</f>
        <v>116.57592878951139</v>
      </c>
      <c r="AV37" s="112">
        <f>(1+'Net Zero 2050 - %'!AV$29/100)*'[1]Calibración Agricultura-OseMOSY'!$Q119</f>
        <v>116.87281146045243</v>
      </c>
      <c r="AW37" s="112">
        <f>(1+'Net Zero 2050 - %'!AW$29/100)*'[1]Calibración Agricultura-OseMOSY'!$Q119</f>
        <v>117.16969413139346</v>
      </c>
      <c r="AX37" s="112">
        <f>(1+'Net Zero 2050 - %'!AX$29/100)*'[1]Calibración Agricultura-OseMOSY'!$Q119</f>
        <v>117.4665768023345</v>
      </c>
      <c r="AY37" s="112">
        <f>(1+'Net Zero 2050 - %'!AY$29/100)*'[1]Calibración Agricultura-OseMOSY'!$Q119</f>
        <v>117.76345947327552</v>
      </c>
      <c r="AZ37" s="112">
        <f>(1+'Net Zero 2050 - %'!AZ$29/100)*'[1]Calibración Agricultura-OseMOSY'!$Q119</f>
        <v>118.06034214421655</v>
      </c>
      <c r="BA37" s="112">
        <f>(1+'Net Zero 2050 - %'!BA$29/100)*'[1]Calibración Agricultura-OseMOSY'!$Q119</f>
        <v>118.35722481515759</v>
      </c>
      <c r="BB37" s="112">
        <f>(1+'Net Zero 2050 - %'!BB$29/100)*'[1]Calibración Agricultura-OseMOSY'!$Q119</f>
        <v>118.65410748609861</v>
      </c>
      <c r="BC37" s="112"/>
      <c r="BF37" s="99">
        <v>1</v>
      </c>
      <c r="BG37" s="99" t="s">
        <v>75</v>
      </c>
    </row>
    <row r="38" spans="1:115" ht="14.45">
      <c r="B38" s="368"/>
      <c r="C38" s="99" t="s">
        <v>169</v>
      </c>
      <c r="D38" s="353"/>
      <c r="E38" s="366"/>
      <c r="F38" s="112">
        <f>(1+'Net Zero 2050 - %'!F$29/100)*'[1]Calibración Agricultura-OseMOSY'!$Q120</f>
        <v>4.3520673467077033</v>
      </c>
      <c r="G38" s="112">
        <f>(1+'Net Zero 2050 - %'!G$29/100)*'[1]Calibración Agricultura-OseMOSY'!$Q120</f>
        <v>4.4163836129152063</v>
      </c>
      <c r="H38" s="112">
        <f>(1+'Net Zero 2050 - %'!H$29/100)*'[1]Calibración Agricultura-OseMOSY'!$Q120</f>
        <v>4.4806998791227093</v>
      </c>
      <c r="I38" s="112">
        <f>(1+'Net Zero 2050 - %'!I$29/100)*'[1]Calibración Agricultura-OseMOSY'!$Q120</f>
        <v>4.5450161453302123</v>
      </c>
      <c r="J38" s="112">
        <f>(1+'Net Zero 2050 - %'!J$29/100)*'[1]Calibración Agricultura-OseMOSY'!$Q120</f>
        <v>4.6093324115377152</v>
      </c>
      <c r="K38" s="112">
        <f>(1+'Net Zero 2050 - %'!K$29/100)*'[1]Calibración Agricultura-OseMOSY'!$Q120</f>
        <v>4.6736486777452191</v>
      </c>
      <c r="L38" s="112">
        <f>(1+'Net Zero 2050 - %'!L$29/100)*'[1]Calibración Agricultura-OseMOSY'!$Q120</f>
        <v>4.7379649439527212</v>
      </c>
      <c r="M38" s="112">
        <f>(1+'Net Zero 2050 - %'!M$29/100)*'[1]Calibración Agricultura-OseMOSY'!$Q120</f>
        <v>4.802281210160225</v>
      </c>
      <c r="N38" s="112">
        <f>(1+'Net Zero 2050 - %'!N$29/100)*'[1]Calibración Agricultura-OseMOSY'!$Q120</f>
        <v>4.8665974763677271</v>
      </c>
      <c r="O38" s="112">
        <f>(1+'Net Zero 2050 - %'!O$29/100)*'[1]Calibración Agricultura-OseMOSY'!$Q120</f>
        <v>4.9309137425752301</v>
      </c>
      <c r="P38" s="112">
        <f>(1+'Net Zero 2050 - %'!P$29/100)*'[1]Calibración Agricultura-OseMOSY'!$Q120</f>
        <v>4.9952300087827339</v>
      </c>
      <c r="Q38" s="112">
        <f>(1+'Net Zero 2050 - %'!Q$29/100)*'[1]Calibración Agricultura-OseMOSY'!$Q120</f>
        <v>5.059546274990236</v>
      </c>
      <c r="R38" s="112">
        <f>(1+'Net Zero 2050 - %'!R$29/100)*'[1]Calibración Agricultura-OseMOSY'!$Q120</f>
        <v>5.1238625411977399</v>
      </c>
      <c r="S38" s="112">
        <f>(1+'Net Zero 2050 - %'!S$29/100)*'[1]Calibración Agricultura-OseMOSY'!$Q120</f>
        <v>5.188178807405242</v>
      </c>
      <c r="T38" s="112">
        <f>(1+'Net Zero 2050 - %'!T$29/100)*'[1]Calibración Agricultura-OseMOSY'!$Q120</f>
        <v>5.2524950736127458</v>
      </c>
      <c r="U38" s="112">
        <f>(1+'Net Zero 2050 - %'!U$29/100)*'[1]Calibración Agricultura-OseMOSY'!$Q120</f>
        <v>5.3168113398202488</v>
      </c>
      <c r="V38" s="112">
        <f>(1+'Net Zero 2050 - %'!V$29/100)*'[1]Calibración Agricultura-OseMOSY'!$Q120</f>
        <v>5.3811276060277509</v>
      </c>
      <c r="W38" s="112">
        <f>(1+'Net Zero 2050 - %'!W$29/100)*'[1]Calibración Agricultura-OseMOSY'!$Q120</f>
        <v>5.4454438722352547</v>
      </c>
      <c r="X38" s="112">
        <f>(1+'Net Zero 2050 - %'!X$29/100)*'[1]Calibración Agricultura-OseMOSY'!$Q120</f>
        <v>5.5097601384427568</v>
      </c>
      <c r="Y38" s="112">
        <f>(1+'Net Zero 2050 - %'!Y$29/100)*'[1]Calibración Agricultura-OseMOSY'!$Q120</f>
        <v>5.5740764046502607</v>
      </c>
      <c r="Z38" s="112">
        <f>(1+'Net Zero 2050 - %'!Z$29/100)*'[1]Calibración Agricultura-OseMOSY'!$Q120</f>
        <v>5.6383926708577636</v>
      </c>
      <c r="AA38" s="112">
        <f>(1+'Net Zero 2050 - %'!AA$29/100)*'[1]Calibración Agricultura-OseMOSY'!$Q120</f>
        <v>5.7027089370652666</v>
      </c>
      <c r="AB38" s="112">
        <f>(1+'Net Zero 2050 - %'!AB$29/100)*'[1]Calibración Agricultura-OseMOSY'!$Q120</f>
        <v>5.7670252032727696</v>
      </c>
      <c r="AC38" s="112">
        <f>(1+'Net Zero 2050 - %'!AC$29/100)*'[1]Calibración Agricultura-OseMOSY'!$Q120</f>
        <v>5.8313414694802717</v>
      </c>
      <c r="AD38" s="112">
        <f>(1+'Net Zero 2050 - %'!AD$29/100)*'[1]Calibración Agricultura-OseMOSY'!$Q120</f>
        <v>5.8956577356877755</v>
      </c>
      <c r="AE38" s="112">
        <f>(1+'Net Zero 2050 - %'!AE$29/100)*'[1]Calibración Agricultura-OseMOSY'!$Q120</f>
        <v>5.9599740018952794</v>
      </c>
      <c r="AF38" s="112">
        <f>(1+'Net Zero 2050 - %'!AF$29/100)*'[1]Calibración Agricultura-OseMOSY'!$Q120</f>
        <v>6.0242902681027815</v>
      </c>
      <c r="AG38" s="112">
        <f>(1+'Net Zero 2050 - %'!AG$29/100)*'[1]Calibración Agricultura-OseMOSY'!$Q120</f>
        <v>6.0886065343102844</v>
      </c>
      <c r="AH38" s="112">
        <f>(1+'Net Zero 2050 - %'!AH$29/100)*'[1]Calibración Agricultura-OseMOSY'!$Q120</f>
        <v>6.1046856008621608</v>
      </c>
      <c r="AI38" s="112">
        <f>(1+'Net Zero 2050 - %'!AI$29/100)*'[1]Calibración Agricultura-OseMOSY'!$Q120</f>
        <v>6.1207646674140364</v>
      </c>
      <c r="AJ38" s="112">
        <f>(1+'Net Zero 2050 - %'!AJ$29/100)*'[1]Calibración Agricultura-OseMOSY'!$Q120</f>
        <v>6.136843733965911</v>
      </c>
      <c r="AK38" s="112">
        <f>(1+'Net Zero 2050 - %'!AK$29/100)*'[1]Calibración Agricultura-OseMOSY'!$Q120</f>
        <v>6.1529228005177874</v>
      </c>
      <c r="AL38" s="112">
        <f>(1+'Net Zero 2050 - %'!AL$29/100)*'[1]Calibración Agricultura-OseMOSY'!$Q120</f>
        <v>6.1690018670696629</v>
      </c>
      <c r="AM38" s="112">
        <f>(1+'Net Zero 2050 - %'!AM$29/100)*'[1]Calibración Agricultura-OseMOSY'!$Q120</f>
        <v>6.1850809336215384</v>
      </c>
      <c r="AN38" s="112">
        <f>(1+'Net Zero 2050 - %'!AN$29/100)*'[1]Calibración Agricultura-OseMOSY'!$Q120</f>
        <v>6.2011600001734148</v>
      </c>
      <c r="AO38" s="112">
        <f>(1+'Net Zero 2050 - %'!AO$29/100)*'[1]Calibración Agricultura-OseMOSY'!$Q120</f>
        <v>6.2172390667252904</v>
      </c>
      <c r="AP38" s="112">
        <f>(1+'Net Zero 2050 - %'!AP$29/100)*'[1]Calibración Agricultura-OseMOSY'!$Q120</f>
        <v>6.2333181332771659</v>
      </c>
      <c r="AQ38" s="112">
        <f>(1+'Net Zero 2050 - %'!AQ$29/100)*'[1]Calibración Agricultura-OseMOSY'!$Q120</f>
        <v>6.2493971998290423</v>
      </c>
      <c r="AR38" s="112">
        <f>(1+'Net Zero 2050 - %'!AR$29/100)*'[1]Calibración Agricultura-OseMOSY'!$Q120</f>
        <v>6.2654762663809178</v>
      </c>
      <c r="AS38" s="112">
        <f>(1+'Net Zero 2050 - %'!AS$29/100)*'[1]Calibración Agricultura-OseMOSY'!$Q120</f>
        <v>6.2815553329327942</v>
      </c>
      <c r="AT38" s="112">
        <f>(1+'Net Zero 2050 - %'!AT$29/100)*'[1]Calibración Agricultura-OseMOSY'!$Q120</f>
        <v>6.2976343994846697</v>
      </c>
      <c r="AU38" s="112">
        <f>(1+'Net Zero 2050 - %'!AU$29/100)*'[1]Calibración Agricultura-OseMOSY'!$Q120</f>
        <v>6.3137134660365444</v>
      </c>
      <c r="AV38" s="112">
        <f>(1+'Net Zero 2050 - %'!AV$29/100)*'[1]Calibración Agricultura-OseMOSY'!$Q120</f>
        <v>6.3297925325884208</v>
      </c>
      <c r="AW38" s="112">
        <f>(1+'Net Zero 2050 - %'!AW$29/100)*'[1]Calibración Agricultura-OseMOSY'!$Q120</f>
        <v>6.3458715991402963</v>
      </c>
      <c r="AX38" s="112">
        <f>(1+'Net Zero 2050 - %'!AX$29/100)*'[1]Calibración Agricultura-OseMOSY'!$Q120</f>
        <v>6.3619506656921727</v>
      </c>
      <c r="AY38" s="112">
        <f>(1+'Net Zero 2050 - %'!AY$29/100)*'[1]Calibración Agricultura-OseMOSY'!$Q120</f>
        <v>6.3780297322440482</v>
      </c>
      <c r="AZ38" s="112">
        <f>(1+'Net Zero 2050 - %'!AZ$29/100)*'[1]Calibración Agricultura-OseMOSY'!$Q120</f>
        <v>6.3941087987959238</v>
      </c>
      <c r="BA38" s="112">
        <f>(1+'Net Zero 2050 - %'!BA$29/100)*'[1]Calibración Agricultura-OseMOSY'!$Q120</f>
        <v>6.4101878653478002</v>
      </c>
      <c r="BB38" s="112">
        <f>(1+'Net Zero 2050 - %'!BB$29/100)*'[1]Calibración Agricultura-OseMOSY'!$Q120</f>
        <v>6.4262669318996757</v>
      </c>
      <c r="BC38" s="112"/>
      <c r="BF38" s="99">
        <v>1</v>
      </c>
      <c r="BG38" s="99" t="s">
        <v>75</v>
      </c>
    </row>
    <row r="39" spans="1:115" ht="14.45">
      <c r="B39" s="368"/>
      <c r="C39" s="99" t="s">
        <v>170</v>
      </c>
      <c r="D39" s="353"/>
      <c r="E39" s="366"/>
      <c r="F39" s="112">
        <f>(1+'Net Zero 2050 - %'!F$29/100)*'[1]Calibración Agricultura-OseMOSY'!$Q121</f>
        <v>16.397628559391109</v>
      </c>
      <c r="G39" s="112">
        <f>(1+'Net Zero 2050 - %'!G$29/100)*'[1]Calibración Agricultura-OseMOSY'!$Q121</f>
        <v>16.639958045490484</v>
      </c>
      <c r="H39" s="112">
        <f>(1+'Net Zero 2050 - %'!H$29/100)*'[1]Calibración Agricultura-OseMOSY'!$Q121</f>
        <v>16.88228753158986</v>
      </c>
      <c r="I39" s="112">
        <f>(1+'Net Zero 2050 - %'!I$29/100)*'[1]Calibración Agricultura-OseMOSY'!$Q121</f>
        <v>17.124617017689239</v>
      </c>
      <c r="J39" s="112">
        <f>(1+'Net Zero 2050 - %'!J$29/100)*'[1]Calibración Agricultura-OseMOSY'!$Q121</f>
        <v>17.366946503788611</v>
      </c>
      <c r="K39" s="112">
        <f>(1+'Net Zero 2050 - %'!K$29/100)*'[1]Calibración Agricultura-OseMOSY'!$Q121</f>
        <v>17.60927598988799</v>
      </c>
      <c r="L39" s="112">
        <f>(1+'Net Zero 2050 - %'!L$29/100)*'[1]Calibración Agricultura-OseMOSY'!$Q121</f>
        <v>17.851605475987366</v>
      </c>
      <c r="M39" s="112">
        <f>(1+'Net Zero 2050 - %'!M$29/100)*'[1]Calibración Agricultura-OseMOSY'!$Q121</f>
        <v>18.093934962086742</v>
      </c>
      <c r="N39" s="112">
        <f>(1+'Net Zero 2050 - %'!N$29/100)*'[1]Calibración Agricultura-OseMOSY'!$Q121</f>
        <v>18.336264448186117</v>
      </c>
      <c r="O39" s="112">
        <f>(1+'Net Zero 2050 - %'!O$29/100)*'[1]Calibración Agricultura-OseMOSY'!$Q121</f>
        <v>18.578593934285493</v>
      </c>
      <c r="P39" s="112">
        <f>(1+'Net Zero 2050 - %'!P$29/100)*'[1]Calibración Agricultura-OseMOSY'!$Q121</f>
        <v>18.820923420384869</v>
      </c>
      <c r="Q39" s="112">
        <f>(1+'Net Zero 2050 - %'!Q$29/100)*'[1]Calibración Agricultura-OseMOSY'!$Q121</f>
        <v>19.063252906484244</v>
      </c>
      <c r="R39" s="112">
        <f>(1+'Net Zero 2050 - %'!R$29/100)*'[1]Calibración Agricultura-OseMOSY'!$Q121</f>
        <v>19.305582392583624</v>
      </c>
      <c r="S39" s="112">
        <f>(1+'Net Zero 2050 - %'!S$29/100)*'[1]Calibración Agricultura-OseMOSY'!$Q121</f>
        <v>19.547911878682996</v>
      </c>
      <c r="T39" s="112">
        <f>(1+'Net Zero 2050 - %'!T$29/100)*'[1]Calibración Agricultura-OseMOSY'!$Q121</f>
        <v>19.790241364782375</v>
      </c>
      <c r="U39" s="112">
        <f>(1+'Net Zero 2050 - %'!U$29/100)*'[1]Calibración Agricultura-OseMOSY'!$Q121</f>
        <v>20.032570850881747</v>
      </c>
      <c r="V39" s="112">
        <f>(1+'Net Zero 2050 - %'!V$29/100)*'[1]Calibración Agricultura-OseMOSY'!$Q121</f>
        <v>20.274900336981123</v>
      </c>
      <c r="W39" s="112">
        <f>(1+'Net Zero 2050 - %'!W$29/100)*'[1]Calibración Agricultura-OseMOSY'!$Q121</f>
        <v>20.517229823080502</v>
      </c>
      <c r="X39" s="112">
        <f>(1+'Net Zero 2050 - %'!X$29/100)*'[1]Calibración Agricultura-OseMOSY'!$Q121</f>
        <v>20.759559309179874</v>
      </c>
      <c r="Y39" s="112">
        <f>(1+'Net Zero 2050 - %'!Y$29/100)*'[1]Calibración Agricultura-OseMOSY'!$Q121</f>
        <v>21.001888795279253</v>
      </c>
      <c r="Z39" s="112">
        <f>(1+'Net Zero 2050 - %'!Z$29/100)*'[1]Calibración Agricultura-OseMOSY'!$Q121</f>
        <v>21.244218281378629</v>
      </c>
      <c r="AA39" s="112">
        <f>(1+'Net Zero 2050 - %'!AA$29/100)*'[1]Calibración Agricultura-OseMOSY'!$Q121</f>
        <v>21.486547767478005</v>
      </c>
      <c r="AB39" s="112">
        <f>(1+'Net Zero 2050 - %'!AB$29/100)*'[1]Calibración Agricultura-OseMOSY'!$Q121</f>
        <v>21.72887725357738</v>
      </c>
      <c r="AC39" s="112">
        <f>(1+'Net Zero 2050 - %'!AC$29/100)*'[1]Calibración Agricultura-OseMOSY'!$Q121</f>
        <v>21.971206739676756</v>
      </c>
      <c r="AD39" s="112">
        <f>(1+'Net Zero 2050 - %'!AD$29/100)*'[1]Calibración Agricultura-OseMOSY'!$Q121</f>
        <v>22.213536225776132</v>
      </c>
      <c r="AE39" s="112">
        <f>(1+'Net Zero 2050 - %'!AE$29/100)*'[1]Calibración Agricultura-OseMOSY'!$Q121</f>
        <v>22.455865711875511</v>
      </c>
      <c r="AF39" s="112">
        <f>(1+'Net Zero 2050 - %'!AF$29/100)*'[1]Calibración Agricultura-OseMOSY'!$Q121</f>
        <v>22.698195197974886</v>
      </c>
      <c r="AG39" s="112">
        <f>(1+'Net Zero 2050 - %'!AG$29/100)*'[1]Calibración Agricultura-OseMOSY'!$Q121</f>
        <v>22.940524684074258</v>
      </c>
      <c r="AH39" s="112">
        <f>(1+'Net Zero 2050 - %'!AH$29/100)*'[1]Calibración Agricultura-OseMOSY'!$Q121</f>
        <v>23.001107055599107</v>
      </c>
      <c r="AI39" s="112">
        <f>(1+'Net Zero 2050 - %'!AI$29/100)*'[1]Calibración Agricultura-OseMOSY'!$Q121</f>
        <v>23.061689427123948</v>
      </c>
      <c r="AJ39" s="112">
        <f>(1+'Net Zero 2050 - %'!AJ$29/100)*'[1]Calibración Agricultura-OseMOSY'!$Q121</f>
        <v>23.122271798648793</v>
      </c>
      <c r="AK39" s="112">
        <f>(1+'Net Zero 2050 - %'!AK$29/100)*'[1]Calibración Agricultura-OseMOSY'!$Q121</f>
        <v>23.182854170173638</v>
      </c>
      <c r="AL39" s="112">
        <f>(1+'Net Zero 2050 - %'!AL$29/100)*'[1]Calibración Agricultura-OseMOSY'!$Q121</f>
        <v>23.243436541698479</v>
      </c>
      <c r="AM39" s="112">
        <f>(1+'Net Zero 2050 - %'!AM$29/100)*'[1]Calibración Agricultura-OseMOSY'!$Q121</f>
        <v>23.304018913223324</v>
      </c>
      <c r="AN39" s="112">
        <f>(1+'Net Zero 2050 - %'!AN$29/100)*'[1]Calibración Agricultura-OseMOSY'!$Q121</f>
        <v>23.364601284748169</v>
      </c>
      <c r="AO39" s="112">
        <f>(1+'Net Zero 2050 - %'!AO$29/100)*'[1]Calibración Agricultura-OseMOSY'!$Q121</f>
        <v>23.425183656273013</v>
      </c>
      <c r="AP39" s="112">
        <f>(1+'Net Zero 2050 - %'!AP$29/100)*'[1]Calibración Agricultura-OseMOSY'!$Q121</f>
        <v>23.485766027797855</v>
      </c>
      <c r="AQ39" s="112">
        <f>(1+'Net Zero 2050 - %'!AQ$29/100)*'[1]Calibración Agricultura-OseMOSY'!$Q121</f>
        <v>23.546348399322699</v>
      </c>
      <c r="AR39" s="112">
        <f>(1+'Net Zero 2050 - %'!AR$29/100)*'[1]Calibración Agricultura-OseMOSY'!$Q121</f>
        <v>23.606930770847544</v>
      </c>
      <c r="AS39" s="112">
        <f>(1+'Net Zero 2050 - %'!AS$29/100)*'[1]Calibración Agricultura-OseMOSY'!$Q121</f>
        <v>23.667513142372389</v>
      </c>
      <c r="AT39" s="112">
        <f>(1+'Net Zero 2050 - %'!AT$29/100)*'[1]Calibración Agricultura-OseMOSY'!$Q121</f>
        <v>23.728095513897234</v>
      </c>
      <c r="AU39" s="112">
        <f>(1+'Net Zero 2050 - %'!AU$29/100)*'[1]Calibración Agricultura-OseMOSY'!$Q121</f>
        <v>23.788677885422075</v>
      </c>
      <c r="AV39" s="112">
        <f>(1+'Net Zero 2050 - %'!AV$29/100)*'[1]Calibración Agricultura-OseMOSY'!$Q121</f>
        <v>23.849260256946923</v>
      </c>
      <c r="AW39" s="112">
        <f>(1+'Net Zero 2050 - %'!AW$29/100)*'[1]Calibración Agricultura-OseMOSY'!$Q121</f>
        <v>23.909842628471765</v>
      </c>
      <c r="AX39" s="112">
        <f>(1+'Net Zero 2050 - %'!AX$29/100)*'[1]Calibración Agricultura-OseMOSY'!$Q121</f>
        <v>23.970424999996609</v>
      </c>
      <c r="AY39" s="112">
        <f>(1+'Net Zero 2050 - %'!AY$29/100)*'[1]Calibración Agricultura-OseMOSY'!$Q121</f>
        <v>24.031007371521454</v>
      </c>
      <c r="AZ39" s="112">
        <f>(1+'Net Zero 2050 - %'!AZ$29/100)*'[1]Calibración Agricultura-OseMOSY'!$Q121</f>
        <v>24.091589743046296</v>
      </c>
      <c r="BA39" s="112">
        <f>(1+'Net Zero 2050 - %'!BA$29/100)*'[1]Calibración Agricultura-OseMOSY'!$Q121</f>
        <v>24.152172114571144</v>
      </c>
      <c r="BB39" s="112">
        <f>(1+'Net Zero 2050 - %'!BB$29/100)*'[1]Calibración Agricultura-OseMOSY'!$Q121</f>
        <v>24.212754486095985</v>
      </c>
      <c r="BC39" s="112"/>
      <c r="BF39" s="99">
        <v>1</v>
      </c>
      <c r="BG39" s="99" t="s">
        <v>75</v>
      </c>
      <c r="CY39" s="99" t="s">
        <v>85</v>
      </c>
    </row>
    <row r="40" spans="1:115" ht="14.45">
      <c r="B40" s="368"/>
      <c r="C40" s="99" t="s">
        <v>171</v>
      </c>
      <c r="D40" s="353"/>
      <c r="E40" s="366"/>
      <c r="F40" s="112">
        <f>(1+'Net Zero 2050 - %'!F$29/100)*'[1]Calibración Agricultura-OseMOSY'!$Q122</f>
        <v>1.1038318647818453</v>
      </c>
      <c r="G40" s="112">
        <f>(1+'Net Zero 2050 - %'!G$29/100)*'[1]Calibración Agricultura-OseMOSY'!$Q122</f>
        <v>1.1201446509608874</v>
      </c>
      <c r="H40" s="112">
        <f>(1+'Net Zero 2050 - %'!H$29/100)*'[1]Calibración Agricultura-OseMOSY'!$Q122</f>
        <v>1.1364574371399294</v>
      </c>
      <c r="I40" s="112">
        <f>(1+'Net Zero 2050 - %'!I$29/100)*'[1]Calibración Agricultura-OseMOSY'!$Q122</f>
        <v>1.1527702233189716</v>
      </c>
      <c r="J40" s="112">
        <f>(1+'Net Zero 2050 - %'!J$29/100)*'[1]Calibración Agricultura-OseMOSY'!$Q122</f>
        <v>1.1690830094980136</v>
      </c>
      <c r="K40" s="112">
        <f>(1+'Net Zero 2050 - %'!K$29/100)*'[1]Calibración Agricultura-OseMOSY'!$Q122</f>
        <v>1.1853957956770556</v>
      </c>
      <c r="L40" s="112">
        <f>(1+'Net Zero 2050 - %'!L$29/100)*'[1]Calibración Agricultura-OseMOSY'!$Q122</f>
        <v>1.2017085818560975</v>
      </c>
      <c r="M40" s="112">
        <f>(1+'Net Zero 2050 - %'!M$29/100)*'[1]Calibración Agricultura-OseMOSY'!$Q122</f>
        <v>1.2180213680351397</v>
      </c>
      <c r="N40" s="112">
        <f>(1+'Net Zero 2050 - %'!N$29/100)*'[1]Calibración Agricultura-OseMOSY'!$Q122</f>
        <v>1.2343341542141817</v>
      </c>
      <c r="O40" s="112">
        <f>(1+'Net Zero 2050 - %'!O$29/100)*'[1]Calibración Agricultura-OseMOSY'!$Q122</f>
        <v>1.2506469403932237</v>
      </c>
      <c r="P40" s="112">
        <f>(1+'Net Zero 2050 - %'!P$29/100)*'[1]Calibración Agricultura-OseMOSY'!$Q122</f>
        <v>1.2669597265722659</v>
      </c>
      <c r="Q40" s="112">
        <f>(1+'Net Zero 2050 - %'!Q$29/100)*'[1]Calibración Agricultura-OseMOSY'!$Q122</f>
        <v>1.2832725127513078</v>
      </c>
      <c r="R40" s="112">
        <f>(1+'Net Zero 2050 - %'!R$29/100)*'[1]Calibración Agricultura-OseMOSY'!$Q122</f>
        <v>1.29958529893035</v>
      </c>
      <c r="S40" s="112">
        <f>(1+'Net Zero 2050 - %'!S$29/100)*'[1]Calibración Agricultura-OseMOSY'!$Q122</f>
        <v>1.315898085109392</v>
      </c>
      <c r="T40" s="112">
        <f>(1+'Net Zero 2050 - %'!T$29/100)*'[1]Calibración Agricultura-OseMOSY'!$Q122</f>
        <v>1.3322108712884342</v>
      </c>
      <c r="U40" s="112">
        <f>(1+'Net Zero 2050 - %'!U$29/100)*'[1]Calibración Agricultura-OseMOSY'!$Q122</f>
        <v>1.3485236574674762</v>
      </c>
      <c r="V40" s="112">
        <f>(1+'Net Zero 2050 - %'!V$29/100)*'[1]Calibración Agricultura-OseMOSY'!$Q122</f>
        <v>1.3648364436465179</v>
      </c>
      <c r="W40" s="112">
        <f>(1+'Net Zero 2050 - %'!W$29/100)*'[1]Calibración Agricultura-OseMOSY'!$Q122</f>
        <v>1.3811492298255601</v>
      </c>
      <c r="X40" s="112">
        <f>(1+'Net Zero 2050 - %'!X$29/100)*'[1]Calibración Agricultura-OseMOSY'!$Q122</f>
        <v>1.3974620160046021</v>
      </c>
      <c r="Y40" s="112">
        <f>(1+'Net Zero 2050 - %'!Y$29/100)*'[1]Calibración Agricultura-OseMOSY'!$Q122</f>
        <v>1.4137748021836443</v>
      </c>
      <c r="Z40" s="112">
        <f>(1+'Net Zero 2050 - %'!Z$29/100)*'[1]Calibración Agricultura-OseMOSY'!$Q122</f>
        <v>1.4300875883626862</v>
      </c>
      <c r="AA40" s="112">
        <f>(1+'Net Zero 2050 - %'!AA$29/100)*'[1]Calibración Agricultura-OseMOSY'!$Q122</f>
        <v>1.4464003745417284</v>
      </c>
      <c r="AB40" s="112">
        <f>(1+'Net Zero 2050 - %'!AB$29/100)*'[1]Calibración Agricultura-OseMOSY'!$Q122</f>
        <v>1.4627131607207704</v>
      </c>
      <c r="AC40" s="112">
        <f>(1+'Net Zero 2050 - %'!AC$29/100)*'[1]Calibración Agricultura-OseMOSY'!$Q122</f>
        <v>1.4790259468998124</v>
      </c>
      <c r="AD40" s="112">
        <f>(1+'Net Zero 2050 - %'!AD$29/100)*'[1]Calibración Agricultura-OseMOSY'!$Q122</f>
        <v>1.4953387330788546</v>
      </c>
      <c r="AE40" s="112">
        <f>(1+'Net Zero 2050 - %'!AE$29/100)*'[1]Calibración Agricultura-OseMOSY'!$Q122</f>
        <v>1.5116515192578968</v>
      </c>
      <c r="AF40" s="112">
        <f>(1+'Net Zero 2050 - %'!AF$29/100)*'[1]Calibración Agricultura-OseMOSY'!$Q122</f>
        <v>1.5279643054369387</v>
      </c>
      <c r="AG40" s="112">
        <f>(1+'Net Zero 2050 - %'!AG$29/100)*'[1]Calibración Agricultura-OseMOSY'!$Q122</f>
        <v>1.5442770916159805</v>
      </c>
      <c r="AH40" s="112">
        <f>(1+'Net Zero 2050 - %'!AH$29/100)*'[1]Calibración Agricultura-OseMOSY'!$Q122</f>
        <v>1.5483552881607412</v>
      </c>
      <c r="AI40" s="112">
        <f>(1+'Net Zero 2050 - %'!AI$29/100)*'[1]Calibración Agricultura-OseMOSY'!$Q122</f>
        <v>1.5524334847055017</v>
      </c>
      <c r="AJ40" s="112">
        <f>(1+'Net Zero 2050 - %'!AJ$29/100)*'[1]Calibración Agricultura-OseMOSY'!$Q122</f>
        <v>1.5565116812502622</v>
      </c>
      <c r="AK40" s="112">
        <f>(1+'Net Zero 2050 - %'!AK$29/100)*'[1]Calibración Agricultura-OseMOSY'!$Q122</f>
        <v>1.5605898777950227</v>
      </c>
      <c r="AL40" s="112">
        <f>(1+'Net Zero 2050 - %'!AL$29/100)*'[1]Calibración Agricultura-OseMOSY'!$Q122</f>
        <v>1.5646680743397832</v>
      </c>
      <c r="AM40" s="112">
        <f>(1+'Net Zero 2050 - %'!AM$29/100)*'[1]Calibración Agricultura-OseMOSY'!$Q122</f>
        <v>1.5687462708845437</v>
      </c>
      <c r="AN40" s="112">
        <f>(1+'Net Zero 2050 - %'!AN$29/100)*'[1]Calibración Agricultura-OseMOSY'!$Q122</f>
        <v>1.5728244674293044</v>
      </c>
      <c r="AO40" s="112">
        <f>(1+'Net Zero 2050 - %'!AO$29/100)*'[1]Calibración Agricultura-OseMOSY'!$Q122</f>
        <v>1.5769026639740646</v>
      </c>
      <c r="AP40" s="112">
        <f>(1+'Net Zero 2050 - %'!AP$29/100)*'[1]Calibración Agricultura-OseMOSY'!$Q122</f>
        <v>1.5809808605188251</v>
      </c>
      <c r="AQ40" s="112">
        <f>(1+'Net Zero 2050 - %'!AQ$29/100)*'[1]Calibración Agricultura-OseMOSY'!$Q122</f>
        <v>1.5850590570635859</v>
      </c>
      <c r="AR40" s="112">
        <f>(1+'Net Zero 2050 - %'!AR$29/100)*'[1]Calibración Agricultura-OseMOSY'!$Q122</f>
        <v>1.5891372536083461</v>
      </c>
      <c r="AS40" s="112">
        <f>(1+'Net Zero 2050 - %'!AS$29/100)*'[1]Calibración Agricultura-OseMOSY'!$Q122</f>
        <v>1.5932154501531068</v>
      </c>
      <c r="AT40" s="112">
        <f>(1+'Net Zero 2050 - %'!AT$29/100)*'[1]Calibración Agricultura-OseMOSY'!$Q122</f>
        <v>1.5972936466978673</v>
      </c>
      <c r="AU40" s="112">
        <f>(1+'Net Zero 2050 - %'!AU$29/100)*'[1]Calibración Agricultura-OseMOSY'!$Q122</f>
        <v>1.6013718432426278</v>
      </c>
      <c r="AV40" s="112">
        <f>(1+'Net Zero 2050 - %'!AV$29/100)*'[1]Calibración Agricultura-OseMOSY'!$Q122</f>
        <v>1.6054500397873883</v>
      </c>
      <c r="AW40" s="112">
        <f>(1+'Net Zero 2050 - %'!AW$29/100)*'[1]Calibración Agricultura-OseMOSY'!$Q122</f>
        <v>1.6095282363321488</v>
      </c>
      <c r="AX40" s="112">
        <f>(1+'Net Zero 2050 - %'!AX$29/100)*'[1]Calibración Agricultura-OseMOSY'!$Q122</f>
        <v>1.6136064328769095</v>
      </c>
      <c r="AY40" s="112">
        <f>(1+'Net Zero 2050 - %'!AY$29/100)*'[1]Calibración Agricultura-OseMOSY'!$Q122</f>
        <v>1.61768462942167</v>
      </c>
      <c r="AZ40" s="112">
        <f>(1+'Net Zero 2050 - %'!AZ$29/100)*'[1]Calibración Agricultura-OseMOSY'!$Q122</f>
        <v>1.6217628259664303</v>
      </c>
      <c r="BA40" s="112">
        <f>(1+'Net Zero 2050 - %'!BA$29/100)*'[1]Calibración Agricultura-OseMOSY'!$Q122</f>
        <v>1.625841022511191</v>
      </c>
      <c r="BB40" s="112">
        <f>(1+'Net Zero 2050 - %'!BB$29/100)*'[1]Calibración Agricultura-OseMOSY'!$Q122</f>
        <v>1.6299192190559515</v>
      </c>
      <c r="BC40" s="112"/>
      <c r="BF40" s="99">
        <v>1</v>
      </c>
      <c r="BG40" s="99" t="s">
        <v>75</v>
      </c>
    </row>
    <row r="41" spans="1:115" ht="14.45" customHeight="1">
      <c r="B41" s="368"/>
      <c r="C41" s="99" t="s">
        <v>172</v>
      </c>
      <c r="D41" s="353"/>
      <c r="E41" s="366"/>
      <c r="F41" s="112">
        <f>(1+'Net Zero 2050 - %'!F$29/100)*'[1]Calibración Agricultura-OseMOSY'!$Q123</f>
        <v>6.7728057510745954</v>
      </c>
      <c r="G41" s="112">
        <f>(1+'Net Zero 2050 - %'!G$29/100)*'[1]Calibración Agricultura-OseMOSY'!$Q123</f>
        <v>6.8728964764599354</v>
      </c>
      <c r="H41" s="112">
        <f>(1+'Net Zero 2050 - %'!H$29/100)*'[1]Calibración Agricultura-OseMOSY'!$Q123</f>
        <v>6.9729872018452737</v>
      </c>
      <c r="I41" s="112">
        <f>(1+'Net Zero 2050 - %'!I$29/100)*'[1]Calibración Agricultura-OseMOSY'!$Q123</f>
        <v>7.0730779272306128</v>
      </c>
      <c r="J41" s="112">
        <f>(1+'Net Zero 2050 - %'!J$29/100)*'[1]Calibración Agricultura-OseMOSY'!$Q123</f>
        <v>7.173168652615951</v>
      </c>
      <c r="K41" s="112">
        <f>(1+'Net Zero 2050 - %'!K$29/100)*'[1]Calibración Agricultura-OseMOSY'!$Q123</f>
        <v>7.2732593780012911</v>
      </c>
      <c r="L41" s="112">
        <f>(1+'Net Zero 2050 - %'!L$29/100)*'[1]Calibración Agricultura-OseMOSY'!$Q123</f>
        <v>7.3733501033866293</v>
      </c>
      <c r="M41" s="112">
        <f>(1+'Net Zero 2050 - %'!M$29/100)*'[1]Calibración Agricultura-OseMOSY'!$Q123</f>
        <v>7.4734408287719685</v>
      </c>
      <c r="N41" s="112">
        <f>(1+'Net Zero 2050 - %'!N$29/100)*'[1]Calibración Agricultura-OseMOSY'!$Q123</f>
        <v>7.5735315541573067</v>
      </c>
      <c r="O41" s="112">
        <f>(1+'Net Zero 2050 - %'!O$29/100)*'[1]Calibración Agricultura-OseMOSY'!$Q123</f>
        <v>7.673622279542645</v>
      </c>
      <c r="P41" s="112">
        <f>(1+'Net Zero 2050 - %'!P$29/100)*'[1]Calibración Agricultura-OseMOSY'!$Q123</f>
        <v>7.773713004927985</v>
      </c>
      <c r="Q41" s="112">
        <f>(1+'Net Zero 2050 - %'!Q$29/100)*'[1]Calibración Agricultura-OseMOSY'!$Q123</f>
        <v>7.8738037303133233</v>
      </c>
      <c r="R41" s="112">
        <f>(1+'Net Zero 2050 - %'!R$29/100)*'[1]Calibración Agricultura-OseMOSY'!$Q123</f>
        <v>7.9738944556986624</v>
      </c>
      <c r="S41" s="112">
        <f>(1+'Net Zero 2050 - %'!S$29/100)*'[1]Calibración Agricultura-OseMOSY'!$Q123</f>
        <v>8.0739851810840015</v>
      </c>
      <c r="T41" s="112">
        <f>(1+'Net Zero 2050 - %'!T$29/100)*'[1]Calibración Agricultura-OseMOSY'!$Q123</f>
        <v>8.1740759064693407</v>
      </c>
      <c r="U41" s="112">
        <f>(1+'Net Zero 2050 - %'!U$29/100)*'[1]Calibración Agricultura-OseMOSY'!$Q123</f>
        <v>8.274166631854678</v>
      </c>
      <c r="V41" s="112">
        <f>(1+'Net Zero 2050 - %'!V$29/100)*'[1]Calibración Agricultura-OseMOSY'!$Q123</f>
        <v>8.3742573572400172</v>
      </c>
      <c r="W41" s="112">
        <f>(1+'Net Zero 2050 - %'!W$29/100)*'[1]Calibración Agricultura-OseMOSY'!$Q123</f>
        <v>8.4743480826253563</v>
      </c>
      <c r="X41" s="112">
        <f>(1+'Net Zero 2050 - %'!X$29/100)*'[1]Calibración Agricultura-OseMOSY'!$Q123</f>
        <v>8.5744388080106955</v>
      </c>
      <c r="Y41" s="112">
        <f>(1+'Net Zero 2050 - %'!Y$29/100)*'[1]Calibración Agricultura-OseMOSY'!$Q123</f>
        <v>8.6745295333960346</v>
      </c>
      <c r="Z41" s="112">
        <f>(1+'Net Zero 2050 - %'!Z$29/100)*'[1]Calibración Agricultura-OseMOSY'!$Q123</f>
        <v>8.774620258781372</v>
      </c>
      <c r="AA41" s="112">
        <f>(1+'Net Zero 2050 - %'!AA$29/100)*'[1]Calibración Agricultura-OseMOSY'!$Q123</f>
        <v>8.8747109841667129</v>
      </c>
      <c r="AB41" s="112">
        <f>(1+'Net Zero 2050 - %'!AB$29/100)*'[1]Calibración Agricultura-OseMOSY'!$Q123</f>
        <v>8.9748017095520503</v>
      </c>
      <c r="AC41" s="112">
        <f>(1+'Net Zero 2050 - %'!AC$29/100)*'[1]Calibración Agricultura-OseMOSY'!$Q123</f>
        <v>9.0748924349373894</v>
      </c>
      <c r="AD41" s="112">
        <f>(1+'Net Zero 2050 - %'!AD$29/100)*'[1]Calibración Agricultura-OseMOSY'!$Q123</f>
        <v>9.1749831603227285</v>
      </c>
      <c r="AE41" s="112">
        <f>(1+'Net Zero 2050 - %'!AE$29/100)*'[1]Calibración Agricultura-OseMOSY'!$Q123</f>
        <v>9.2750738857080677</v>
      </c>
      <c r="AF41" s="112">
        <f>(1+'Net Zero 2050 - %'!AF$29/100)*'[1]Calibración Agricultura-OseMOSY'!$Q123</f>
        <v>9.3751646110934068</v>
      </c>
      <c r="AG41" s="112">
        <f>(1+'Net Zero 2050 - %'!AG$29/100)*'[1]Calibración Agricultura-OseMOSY'!$Q123</f>
        <v>9.4752553364787442</v>
      </c>
      <c r="AH41" s="112">
        <f>(1+'Net Zero 2050 - %'!AH$29/100)*'[1]Calibración Agricultura-OseMOSY'!$Q123</f>
        <v>9.5002780178250799</v>
      </c>
      <c r="AI41" s="112">
        <f>(1+'Net Zero 2050 - %'!AI$29/100)*'[1]Calibración Agricultura-OseMOSY'!$Q123</f>
        <v>9.5253006991714138</v>
      </c>
      <c r="AJ41" s="112">
        <f>(1+'Net Zero 2050 - %'!AJ$29/100)*'[1]Calibración Agricultura-OseMOSY'!$Q123</f>
        <v>9.5503233805177494</v>
      </c>
      <c r="AK41" s="112">
        <f>(1+'Net Zero 2050 - %'!AK$29/100)*'[1]Calibración Agricultura-OseMOSY'!$Q123</f>
        <v>9.5753460618640851</v>
      </c>
      <c r="AL41" s="112">
        <f>(1+'Net Zero 2050 - %'!AL$29/100)*'[1]Calibración Agricultura-OseMOSY'!$Q123</f>
        <v>9.600368743210419</v>
      </c>
      <c r="AM41" s="112">
        <f>(1+'Net Zero 2050 - %'!AM$29/100)*'[1]Calibración Agricultura-OseMOSY'!$Q123</f>
        <v>9.6253914245567529</v>
      </c>
      <c r="AN41" s="112">
        <f>(1+'Net Zero 2050 - %'!AN$29/100)*'[1]Calibración Agricultura-OseMOSY'!$Q123</f>
        <v>9.6504141059030886</v>
      </c>
      <c r="AO41" s="112">
        <f>(1+'Net Zero 2050 - %'!AO$29/100)*'[1]Calibración Agricultura-OseMOSY'!$Q123</f>
        <v>9.6754367872494225</v>
      </c>
      <c r="AP41" s="112">
        <f>(1+'Net Zero 2050 - %'!AP$29/100)*'[1]Calibración Agricultura-OseMOSY'!$Q123</f>
        <v>9.7004594685957564</v>
      </c>
      <c r="AQ41" s="112">
        <f>(1+'Net Zero 2050 - %'!AQ$29/100)*'[1]Calibración Agricultura-OseMOSY'!$Q123</f>
        <v>9.725482149942092</v>
      </c>
      <c r="AR41" s="112">
        <f>(1+'Net Zero 2050 - %'!AR$29/100)*'[1]Calibración Agricultura-OseMOSY'!$Q123</f>
        <v>9.7505048312884259</v>
      </c>
      <c r="AS41" s="112">
        <f>(1+'Net Zero 2050 - %'!AS$29/100)*'[1]Calibración Agricultura-OseMOSY'!$Q123</f>
        <v>9.7755275126347616</v>
      </c>
      <c r="AT41" s="112">
        <f>(1+'Net Zero 2050 - %'!AT$29/100)*'[1]Calibración Agricultura-OseMOSY'!$Q123</f>
        <v>9.8005501939810955</v>
      </c>
      <c r="AU41" s="112">
        <f>(1+'Net Zero 2050 - %'!AU$29/100)*'[1]Calibración Agricultura-OseMOSY'!$Q123</f>
        <v>9.8255728753274312</v>
      </c>
      <c r="AV41" s="112">
        <f>(1+'Net Zero 2050 - %'!AV$29/100)*'[1]Calibración Agricultura-OseMOSY'!$Q123</f>
        <v>9.8505955566737669</v>
      </c>
      <c r="AW41" s="112">
        <f>(1+'Net Zero 2050 - %'!AW$29/100)*'[1]Calibración Agricultura-OseMOSY'!$Q123</f>
        <v>9.8756182380201007</v>
      </c>
      <c r="AX41" s="112">
        <f>(1+'Net Zero 2050 - %'!AX$29/100)*'[1]Calibración Agricultura-OseMOSY'!$Q123</f>
        <v>9.9006409193664364</v>
      </c>
      <c r="AY41" s="112">
        <f>(1+'Net Zero 2050 - %'!AY$29/100)*'[1]Calibración Agricultura-OseMOSY'!$Q123</f>
        <v>9.9256636007127703</v>
      </c>
      <c r="AZ41" s="112">
        <f>(1+'Net Zero 2050 - %'!AZ$29/100)*'[1]Calibración Agricultura-OseMOSY'!$Q123</f>
        <v>9.9506862820591042</v>
      </c>
      <c r="BA41" s="112">
        <f>(1+'Net Zero 2050 - %'!BA$29/100)*'[1]Calibración Agricultura-OseMOSY'!$Q123</f>
        <v>9.9757089634054399</v>
      </c>
      <c r="BB41" s="112">
        <f>(1+'Net Zero 2050 - %'!BB$29/100)*'[1]Calibración Agricultura-OseMOSY'!$Q123</f>
        <v>10.000731644751774</v>
      </c>
      <c r="BC41" s="112"/>
      <c r="BF41" s="99">
        <v>1</v>
      </c>
      <c r="BG41" s="99" t="s">
        <v>75</v>
      </c>
    </row>
    <row r="42" spans="1:115" ht="14.45">
      <c r="B42" s="368"/>
      <c r="C42" s="99" t="s">
        <v>173</v>
      </c>
      <c r="D42" s="353"/>
      <c r="E42" s="366"/>
      <c r="F42" s="112">
        <f>(1+'Net Zero 2050 - %'!F$29/100)*'[1]Calibración Agricultura-OseMOSY'!$Q124</f>
        <v>1.4636784454883123</v>
      </c>
      <c r="G42" s="112">
        <f>(1+'Net Zero 2050 - %'!G$29/100)*'[1]Calibración Agricultura-OseMOSY'!$Q124</f>
        <v>1.4853091614314895</v>
      </c>
      <c r="H42" s="112">
        <f>(1+'Net Zero 2050 - %'!H$29/100)*'[1]Calibración Agricultura-OseMOSY'!$Q124</f>
        <v>1.5069398773746665</v>
      </c>
      <c r="I42" s="112">
        <f>(1+'Net Zero 2050 - %'!I$29/100)*'[1]Calibración Agricultura-OseMOSY'!$Q124</f>
        <v>1.5285705933178437</v>
      </c>
      <c r="J42" s="112">
        <f>(1+'Net Zero 2050 - %'!J$29/100)*'[1]Calibración Agricultura-OseMOSY'!$Q124</f>
        <v>1.5502013092610205</v>
      </c>
      <c r="K42" s="112">
        <f>(1+'Net Zero 2050 - %'!K$29/100)*'[1]Calibración Agricultura-OseMOSY'!$Q124</f>
        <v>1.5718320252041977</v>
      </c>
      <c r="L42" s="112">
        <f>(1+'Net Zero 2050 - %'!L$29/100)*'[1]Calibración Agricultura-OseMOSY'!$Q124</f>
        <v>1.5934627411473747</v>
      </c>
      <c r="M42" s="112">
        <f>(1+'Net Zero 2050 - %'!M$29/100)*'[1]Calibración Agricultura-OseMOSY'!$Q124</f>
        <v>1.615093457090552</v>
      </c>
      <c r="N42" s="112">
        <f>(1+'Net Zero 2050 - %'!N$29/100)*'[1]Calibración Agricultura-OseMOSY'!$Q124</f>
        <v>1.6367241730337287</v>
      </c>
      <c r="O42" s="112">
        <f>(1+'Net Zero 2050 - %'!O$29/100)*'[1]Calibración Agricultura-OseMOSY'!$Q124</f>
        <v>1.6583548889769057</v>
      </c>
      <c r="P42" s="112">
        <f>(1+'Net Zero 2050 - %'!P$29/100)*'[1]Calibración Agricultura-OseMOSY'!$Q124</f>
        <v>1.679985604920083</v>
      </c>
      <c r="Q42" s="112">
        <f>(1+'Net Zero 2050 - %'!Q$29/100)*'[1]Calibración Agricultura-OseMOSY'!$Q124</f>
        <v>1.7016163208632598</v>
      </c>
      <c r="R42" s="112">
        <f>(1+'Net Zero 2050 - %'!R$29/100)*'[1]Calibración Agricultura-OseMOSY'!$Q124</f>
        <v>1.723247036806437</v>
      </c>
      <c r="S42" s="112">
        <f>(1+'Net Zero 2050 - %'!S$29/100)*'[1]Calibración Agricultura-OseMOSY'!$Q124</f>
        <v>1.744877752749614</v>
      </c>
      <c r="T42" s="112">
        <f>(1+'Net Zero 2050 - %'!T$29/100)*'[1]Calibración Agricultura-OseMOSY'!$Q124</f>
        <v>1.7665084686927912</v>
      </c>
      <c r="U42" s="112">
        <f>(1+'Net Zero 2050 - %'!U$29/100)*'[1]Calibración Agricultura-OseMOSY'!$Q124</f>
        <v>1.788139184635968</v>
      </c>
      <c r="V42" s="112">
        <f>(1+'Net Zero 2050 - %'!V$29/100)*'[1]Calibración Agricultura-OseMOSY'!$Q124</f>
        <v>1.809769900579145</v>
      </c>
      <c r="W42" s="112">
        <f>(1+'Net Zero 2050 - %'!W$29/100)*'[1]Calibración Agricultura-OseMOSY'!$Q124</f>
        <v>1.831400616522322</v>
      </c>
      <c r="X42" s="112">
        <f>(1+'Net Zero 2050 - %'!X$29/100)*'[1]Calibración Agricultura-OseMOSY'!$Q124</f>
        <v>1.853031332465499</v>
      </c>
      <c r="Y42" s="112">
        <f>(1+'Net Zero 2050 - %'!Y$29/100)*'[1]Calibración Agricultura-OseMOSY'!$Q124</f>
        <v>1.8746620484086762</v>
      </c>
      <c r="Z42" s="112">
        <f>(1+'Net Zero 2050 - %'!Z$29/100)*'[1]Calibración Agricultura-OseMOSY'!$Q124</f>
        <v>1.896292764351853</v>
      </c>
      <c r="AA42" s="112">
        <f>(1+'Net Zero 2050 - %'!AA$29/100)*'[1]Calibración Agricultura-OseMOSY'!$Q124</f>
        <v>1.9179234802950302</v>
      </c>
      <c r="AB42" s="112">
        <f>(1+'Net Zero 2050 - %'!AB$29/100)*'[1]Calibración Agricultura-OseMOSY'!$Q124</f>
        <v>1.9395541962382072</v>
      </c>
      <c r="AC42" s="112">
        <f>(1+'Net Zero 2050 - %'!AC$29/100)*'[1]Calibración Agricultura-OseMOSY'!$Q124</f>
        <v>1.961184912181384</v>
      </c>
      <c r="AD42" s="112">
        <f>(1+'Net Zero 2050 - %'!AD$29/100)*'[1]Calibración Agricultura-OseMOSY'!$Q124</f>
        <v>1.9828156281245612</v>
      </c>
      <c r="AE42" s="112">
        <f>(1+'Net Zero 2050 - %'!AE$29/100)*'[1]Calibración Agricultura-OseMOSY'!$Q124</f>
        <v>2.0044463440677385</v>
      </c>
      <c r="AF42" s="112">
        <f>(1+'Net Zero 2050 - %'!AF$29/100)*'[1]Calibración Agricultura-OseMOSY'!$Q124</f>
        <v>2.0260770600109153</v>
      </c>
      <c r="AG42" s="112">
        <f>(1+'Net Zero 2050 - %'!AG$29/100)*'[1]Calibración Agricultura-OseMOSY'!$Q124</f>
        <v>2.0477077759540925</v>
      </c>
      <c r="AH42" s="112">
        <f>(1+'Net Zero 2050 - %'!AH$29/100)*'[1]Calibración Agricultura-OseMOSY'!$Q124</f>
        <v>2.0531154549398867</v>
      </c>
      <c r="AI42" s="112">
        <f>(1+'Net Zero 2050 - %'!AI$29/100)*'[1]Calibración Agricultura-OseMOSY'!$Q124</f>
        <v>2.0585231339256809</v>
      </c>
      <c r="AJ42" s="112">
        <f>(1+'Net Zero 2050 - %'!AJ$29/100)*'[1]Calibración Agricultura-OseMOSY'!$Q124</f>
        <v>2.0639308129114751</v>
      </c>
      <c r="AK42" s="112">
        <f>(1+'Net Zero 2050 - %'!AK$29/100)*'[1]Calibración Agricultura-OseMOSY'!$Q124</f>
        <v>2.0693384918972697</v>
      </c>
      <c r="AL42" s="112">
        <f>(1+'Net Zero 2050 - %'!AL$29/100)*'[1]Calibración Agricultura-OseMOSY'!$Q124</f>
        <v>2.0747461708830635</v>
      </c>
      <c r="AM42" s="112">
        <f>(1+'Net Zero 2050 - %'!AM$29/100)*'[1]Calibración Agricultura-OseMOSY'!$Q124</f>
        <v>2.0801538498688577</v>
      </c>
      <c r="AN42" s="112">
        <f>(1+'Net Zero 2050 - %'!AN$29/100)*'[1]Calibración Agricultura-OseMOSY'!$Q124</f>
        <v>2.0855615288546523</v>
      </c>
      <c r="AO42" s="112">
        <f>(1+'Net Zero 2050 - %'!AO$29/100)*'[1]Calibración Agricultura-OseMOSY'!$Q124</f>
        <v>2.0909692078404465</v>
      </c>
      <c r="AP42" s="112">
        <f>(1+'Net Zero 2050 - %'!AP$29/100)*'[1]Calibración Agricultura-OseMOSY'!$Q124</f>
        <v>2.0963768868262407</v>
      </c>
      <c r="AQ42" s="112">
        <f>(1+'Net Zero 2050 - %'!AQ$29/100)*'[1]Calibración Agricultura-OseMOSY'!$Q124</f>
        <v>2.1017845658120349</v>
      </c>
      <c r="AR42" s="112">
        <f>(1+'Net Zero 2050 - %'!AR$29/100)*'[1]Calibración Agricultura-OseMOSY'!$Q124</f>
        <v>2.1071922447978291</v>
      </c>
      <c r="AS42" s="112">
        <f>(1+'Net Zero 2050 - %'!AS$29/100)*'[1]Calibración Agricultura-OseMOSY'!$Q124</f>
        <v>2.1125999237836237</v>
      </c>
      <c r="AT42" s="112">
        <f>(1+'Net Zero 2050 - %'!AT$29/100)*'[1]Calibración Agricultura-OseMOSY'!$Q124</f>
        <v>2.1180076027694179</v>
      </c>
      <c r="AU42" s="112">
        <f>(1+'Net Zero 2050 - %'!AU$29/100)*'[1]Calibración Agricultura-OseMOSY'!$Q124</f>
        <v>2.1234152817552121</v>
      </c>
      <c r="AV42" s="112">
        <f>(1+'Net Zero 2050 - %'!AV$29/100)*'[1]Calibración Agricultura-OseMOSY'!$Q124</f>
        <v>2.1288229607410063</v>
      </c>
      <c r="AW42" s="112">
        <f>(1+'Net Zero 2050 - %'!AW$29/100)*'[1]Calibración Agricultura-OseMOSY'!$Q124</f>
        <v>2.1342306397268005</v>
      </c>
      <c r="AX42" s="112">
        <f>(1+'Net Zero 2050 - %'!AX$29/100)*'[1]Calibración Agricultura-OseMOSY'!$Q124</f>
        <v>2.1396383187125951</v>
      </c>
      <c r="AY42" s="112">
        <f>(1+'Net Zero 2050 - %'!AY$29/100)*'[1]Calibración Agricultura-OseMOSY'!$Q124</f>
        <v>2.1450459976983893</v>
      </c>
      <c r="AZ42" s="112">
        <f>(1+'Net Zero 2050 - %'!AZ$29/100)*'[1]Calibración Agricultura-OseMOSY'!$Q124</f>
        <v>2.1504536766841831</v>
      </c>
      <c r="BA42" s="112">
        <f>(1+'Net Zero 2050 - %'!BA$29/100)*'[1]Calibración Agricultura-OseMOSY'!$Q124</f>
        <v>2.1558613556699777</v>
      </c>
      <c r="BB42" s="112">
        <f>(1+'Net Zero 2050 - %'!BB$29/100)*'[1]Calibración Agricultura-OseMOSY'!$Q124</f>
        <v>2.1612690346557719</v>
      </c>
      <c r="BC42" s="112"/>
      <c r="BF42" s="99">
        <v>1</v>
      </c>
      <c r="BG42" s="99" t="s">
        <v>75</v>
      </c>
    </row>
    <row r="43" spans="1:115" ht="14.45">
      <c r="B43" s="368"/>
      <c r="C43" s="99" t="s">
        <v>174</v>
      </c>
      <c r="D43" s="353"/>
      <c r="E43" s="366"/>
      <c r="F43" s="112">
        <f>(1+'Net Zero 2050 - %'!F$29/100)*'[1]Calibración Agricultura-OseMOSY'!$Q125</f>
        <v>1.5429431112726251</v>
      </c>
      <c r="G43" s="112">
        <f>(1+'Net Zero 2050 - %'!G$29/100)*'[1]Calibración Agricultura-OseMOSY'!$Q125</f>
        <v>1.5657452262175409</v>
      </c>
      <c r="H43" s="112">
        <f>(1+'Net Zero 2050 - %'!H$29/100)*'[1]Calibración Agricultura-OseMOSY'!$Q125</f>
        <v>1.5885473411624562</v>
      </c>
      <c r="I43" s="112">
        <f>(1+'Net Zero 2050 - %'!I$29/100)*'[1]Calibración Agricultura-OseMOSY'!$Q125</f>
        <v>1.6113494561073722</v>
      </c>
      <c r="J43" s="112">
        <f>(1+'Net Zero 2050 - %'!J$29/100)*'[1]Calibración Agricultura-OseMOSY'!$Q125</f>
        <v>1.6341515710522876</v>
      </c>
      <c r="K43" s="112">
        <f>(1+'Net Zero 2050 - %'!K$29/100)*'[1]Calibración Agricultura-OseMOSY'!$Q125</f>
        <v>1.6569536859972034</v>
      </c>
      <c r="L43" s="112">
        <f>(1+'Net Zero 2050 - %'!L$29/100)*'[1]Calibración Agricultura-OseMOSY'!$Q125</f>
        <v>1.679755800942119</v>
      </c>
      <c r="M43" s="112">
        <f>(1+'Net Zero 2050 - %'!M$29/100)*'[1]Calibración Agricultura-OseMOSY'!$Q125</f>
        <v>1.7025579158870348</v>
      </c>
      <c r="N43" s="112">
        <f>(1+'Net Zero 2050 - %'!N$29/100)*'[1]Calibración Agricultura-OseMOSY'!$Q125</f>
        <v>1.7253600308319503</v>
      </c>
      <c r="O43" s="112">
        <f>(1+'Net Zero 2050 - %'!O$29/100)*'[1]Calibración Agricultura-OseMOSY'!$Q125</f>
        <v>1.7481621457768657</v>
      </c>
      <c r="P43" s="112">
        <f>(1+'Net Zero 2050 - %'!P$29/100)*'[1]Calibración Agricultura-OseMOSY'!$Q125</f>
        <v>1.7709642607217817</v>
      </c>
      <c r="Q43" s="112">
        <f>(1+'Net Zero 2050 - %'!Q$29/100)*'[1]Calibración Agricultura-OseMOSY'!$Q125</f>
        <v>1.7937663756666971</v>
      </c>
      <c r="R43" s="112">
        <f>(1+'Net Zero 2050 - %'!R$29/100)*'[1]Calibración Agricultura-OseMOSY'!$Q125</f>
        <v>1.8165684906116129</v>
      </c>
      <c r="S43" s="112">
        <f>(1+'Net Zero 2050 - %'!S$29/100)*'[1]Calibración Agricultura-OseMOSY'!$Q125</f>
        <v>1.8393706055565284</v>
      </c>
      <c r="T43" s="112">
        <f>(1+'Net Zero 2050 - %'!T$29/100)*'[1]Calibración Agricultura-OseMOSY'!$Q125</f>
        <v>1.8621727205014442</v>
      </c>
      <c r="U43" s="112">
        <f>(1+'Net Zero 2050 - %'!U$29/100)*'[1]Calibración Agricultura-OseMOSY'!$Q125</f>
        <v>1.8849748354463598</v>
      </c>
      <c r="V43" s="112">
        <f>(1+'Net Zero 2050 - %'!V$29/100)*'[1]Calibración Agricultura-OseMOSY'!$Q125</f>
        <v>1.9077769503912752</v>
      </c>
      <c r="W43" s="112">
        <f>(1+'Net Zero 2050 - %'!W$29/100)*'[1]Calibración Agricultura-OseMOSY'!$Q125</f>
        <v>1.9305790653361912</v>
      </c>
      <c r="X43" s="112">
        <f>(1+'Net Zero 2050 - %'!X$29/100)*'[1]Calibración Agricultura-OseMOSY'!$Q125</f>
        <v>1.9533811802811065</v>
      </c>
      <c r="Y43" s="112">
        <f>(1+'Net Zero 2050 - %'!Y$29/100)*'[1]Calibración Agricultura-OseMOSY'!$Q125</f>
        <v>1.9761832952260223</v>
      </c>
      <c r="Z43" s="112">
        <f>(1+'Net Zero 2050 - %'!Z$29/100)*'[1]Calibración Agricultura-OseMOSY'!$Q125</f>
        <v>1.9989854101709379</v>
      </c>
      <c r="AA43" s="112">
        <f>(1+'Net Zero 2050 - %'!AA$29/100)*'[1]Calibración Agricultura-OseMOSY'!$Q125</f>
        <v>2.0217875251158537</v>
      </c>
      <c r="AB43" s="112">
        <f>(1+'Net Zero 2050 - %'!AB$29/100)*'[1]Calibración Agricultura-OseMOSY'!$Q125</f>
        <v>2.044589640060769</v>
      </c>
      <c r="AC43" s="112">
        <f>(1+'Net Zero 2050 - %'!AC$29/100)*'[1]Calibración Agricultura-OseMOSY'!$Q125</f>
        <v>2.0673917550056848</v>
      </c>
      <c r="AD43" s="112">
        <f>(1+'Net Zero 2050 - %'!AD$29/100)*'[1]Calibración Agricultura-OseMOSY'!$Q125</f>
        <v>2.0901938699506006</v>
      </c>
      <c r="AE43" s="112">
        <f>(1+'Net Zero 2050 - %'!AE$29/100)*'[1]Calibración Agricultura-OseMOSY'!$Q125</f>
        <v>2.1129959848955164</v>
      </c>
      <c r="AF43" s="112">
        <f>(1+'Net Zero 2050 - %'!AF$29/100)*'[1]Calibración Agricultura-OseMOSY'!$Q125</f>
        <v>2.1357980998404318</v>
      </c>
      <c r="AG43" s="112">
        <f>(1+'Net Zero 2050 - %'!AG$29/100)*'[1]Calibración Agricultura-OseMOSY'!$Q125</f>
        <v>2.1586002147853476</v>
      </c>
      <c r="AH43" s="112">
        <f>(1+'Net Zero 2050 - %'!AH$29/100)*'[1]Calibración Agricultura-OseMOSY'!$Q125</f>
        <v>2.1643007435215766</v>
      </c>
      <c r="AI43" s="112">
        <f>(1+'Net Zero 2050 - %'!AI$29/100)*'[1]Calibración Agricultura-OseMOSY'!$Q125</f>
        <v>2.1700012722578053</v>
      </c>
      <c r="AJ43" s="112">
        <f>(1+'Net Zero 2050 - %'!AJ$29/100)*'[1]Calibración Agricultura-OseMOSY'!$Q125</f>
        <v>2.1757018009940339</v>
      </c>
      <c r="AK43" s="112">
        <f>(1+'Net Zero 2050 - %'!AK$29/100)*'[1]Calibración Agricultura-OseMOSY'!$Q125</f>
        <v>2.1814023297302634</v>
      </c>
      <c r="AL43" s="112">
        <f>(1+'Net Zero 2050 - %'!AL$29/100)*'[1]Calibración Agricultura-OseMOSY'!$Q125</f>
        <v>2.187102858466492</v>
      </c>
      <c r="AM43" s="112">
        <f>(1+'Net Zero 2050 - %'!AM$29/100)*'[1]Calibración Agricultura-OseMOSY'!$Q125</f>
        <v>2.1928033872027206</v>
      </c>
      <c r="AN43" s="112">
        <f>(1+'Net Zero 2050 - %'!AN$29/100)*'[1]Calibración Agricultura-OseMOSY'!$Q125</f>
        <v>2.1985039159389501</v>
      </c>
      <c r="AO43" s="112">
        <f>(1+'Net Zero 2050 - %'!AO$29/100)*'[1]Calibración Agricultura-OseMOSY'!$Q125</f>
        <v>2.2042044446751787</v>
      </c>
      <c r="AP43" s="112">
        <f>(1+'Net Zero 2050 - %'!AP$29/100)*'[1]Calibración Agricultura-OseMOSY'!$Q125</f>
        <v>2.2099049734114073</v>
      </c>
      <c r="AQ43" s="112">
        <f>(1+'Net Zero 2050 - %'!AQ$29/100)*'[1]Calibración Agricultura-OseMOSY'!$Q125</f>
        <v>2.2156055021476364</v>
      </c>
      <c r="AR43" s="112">
        <f>(1+'Net Zero 2050 - %'!AR$29/100)*'[1]Calibración Agricultura-OseMOSY'!$Q125</f>
        <v>2.2213060308838655</v>
      </c>
      <c r="AS43" s="112">
        <f>(1+'Net Zero 2050 - %'!AS$29/100)*'[1]Calibración Agricultura-OseMOSY'!$Q125</f>
        <v>2.2270065596200945</v>
      </c>
      <c r="AT43" s="112">
        <f>(1+'Net Zero 2050 - %'!AT$29/100)*'[1]Calibración Agricultura-OseMOSY'!$Q125</f>
        <v>2.2327070883563231</v>
      </c>
      <c r="AU43" s="112">
        <f>(1+'Net Zero 2050 - %'!AU$29/100)*'[1]Calibración Agricultura-OseMOSY'!$Q125</f>
        <v>2.2384076170925522</v>
      </c>
      <c r="AV43" s="112">
        <f>(1+'Net Zero 2050 - %'!AV$29/100)*'[1]Calibración Agricultura-OseMOSY'!$Q125</f>
        <v>2.2441081458287813</v>
      </c>
      <c r="AW43" s="112">
        <f>(1+'Net Zero 2050 - %'!AW$29/100)*'[1]Calibración Agricultura-OseMOSY'!$Q125</f>
        <v>2.2498086745650099</v>
      </c>
      <c r="AX43" s="112">
        <f>(1+'Net Zero 2050 - %'!AX$29/100)*'[1]Calibración Agricultura-OseMOSY'!$Q125</f>
        <v>2.2555092033012389</v>
      </c>
      <c r="AY43" s="112">
        <f>(1+'Net Zero 2050 - %'!AY$29/100)*'[1]Calibración Agricultura-OseMOSY'!$Q125</f>
        <v>2.261209732037468</v>
      </c>
      <c r="AZ43" s="112">
        <f>(1+'Net Zero 2050 - %'!AZ$29/100)*'[1]Calibración Agricultura-OseMOSY'!$Q125</f>
        <v>2.2669102607736966</v>
      </c>
      <c r="BA43" s="112">
        <f>(1+'Net Zero 2050 - %'!BA$29/100)*'[1]Calibración Agricultura-OseMOSY'!$Q125</f>
        <v>2.2726107895099257</v>
      </c>
      <c r="BB43" s="112">
        <f>(1+'Net Zero 2050 - %'!BB$29/100)*'[1]Calibración Agricultura-OseMOSY'!$Q125</f>
        <v>2.2783113182461547</v>
      </c>
      <c r="BC43" s="112"/>
      <c r="BF43" s="99">
        <v>2</v>
      </c>
      <c r="BG43" s="99" t="s">
        <v>75</v>
      </c>
    </row>
    <row r="44" spans="1:115" ht="14.45">
      <c r="B44" s="368"/>
      <c r="C44" s="99" t="s">
        <v>175</v>
      </c>
      <c r="D44" s="353"/>
      <c r="E44" s="366"/>
      <c r="F44" s="112">
        <f>(1+'Net Zero 2050 - %'!F$29/100)*'[1]Calibración Agricultura-OseMOSY'!$Q126</f>
        <v>9.6421102012415325</v>
      </c>
      <c r="G44" s="112">
        <f>(1+'Net Zero 2050 - %'!G$29/100)*'[1]Calibración Agricultura-OseMOSY'!$Q126</f>
        <v>9.7846044406687493</v>
      </c>
      <c r="H44" s="112">
        <f>(1+'Net Zero 2050 - %'!H$29/100)*'[1]Calibración Agricultura-OseMOSY'!$Q126</f>
        <v>9.9270986800959626</v>
      </c>
      <c r="I44" s="112">
        <f>(1+'Net Zero 2050 - %'!I$29/100)*'[1]Calibración Agricultura-OseMOSY'!$Q126</f>
        <v>10.069592919523179</v>
      </c>
      <c r="J44" s="112">
        <f>(1+'Net Zero 2050 - %'!J$29/100)*'[1]Calibración Agricultura-OseMOSY'!$Q126</f>
        <v>10.212087158950393</v>
      </c>
      <c r="K44" s="112">
        <f>(1+'Net Zero 2050 - %'!K$29/100)*'[1]Calibración Agricultura-OseMOSY'!$Q126</f>
        <v>10.354581398377608</v>
      </c>
      <c r="L44" s="112">
        <f>(1+'Net Zero 2050 - %'!L$29/100)*'[1]Calibración Agricultura-OseMOSY'!$Q126</f>
        <v>10.497075637804823</v>
      </c>
      <c r="M44" s="112">
        <f>(1+'Net Zero 2050 - %'!M$29/100)*'[1]Calibración Agricultura-OseMOSY'!$Q126</f>
        <v>10.639569877232038</v>
      </c>
      <c r="N44" s="112">
        <f>(1+'Net Zero 2050 - %'!N$29/100)*'[1]Calibración Agricultura-OseMOSY'!$Q126</f>
        <v>10.782064116659253</v>
      </c>
      <c r="O44" s="112">
        <f>(1+'Net Zero 2050 - %'!O$29/100)*'[1]Calibración Agricultura-OseMOSY'!$Q126</f>
        <v>10.924558356086466</v>
      </c>
      <c r="P44" s="112">
        <f>(1+'Net Zero 2050 - %'!P$29/100)*'[1]Calibración Agricultura-OseMOSY'!$Q126</f>
        <v>11.067052595513681</v>
      </c>
      <c r="Q44" s="112">
        <f>(1+'Net Zero 2050 - %'!Q$29/100)*'[1]Calibración Agricultura-OseMOSY'!$Q126</f>
        <v>11.209546834940896</v>
      </c>
      <c r="R44" s="112">
        <f>(1+'Net Zero 2050 - %'!R$29/100)*'[1]Calibración Agricultura-OseMOSY'!$Q126</f>
        <v>11.352041074368111</v>
      </c>
      <c r="S44" s="112">
        <f>(1+'Net Zero 2050 - %'!S$29/100)*'[1]Calibración Agricultura-OseMOSY'!$Q126</f>
        <v>11.494535313795327</v>
      </c>
      <c r="T44" s="112">
        <f>(1+'Net Zero 2050 - %'!T$29/100)*'[1]Calibración Agricultura-OseMOSY'!$Q126</f>
        <v>11.637029553222542</v>
      </c>
      <c r="U44" s="112">
        <f>(1+'Net Zero 2050 - %'!U$29/100)*'[1]Calibración Agricultura-OseMOSY'!$Q126</f>
        <v>11.779523792649755</v>
      </c>
      <c r="V44" s="112">
        <f>(1+'Net Zero 2050 - %'!V$29/100)*'[1]Calibración Agricultura-OseMOSY'!$Q126</f>
        <v>11.92201803207697</v>
      </c>
      <c r="W44" s="112">
        <f>(1+'Net Zero 2050 - %'!W$29/100)*'[1]Calibración Agricultura-OseMOSY'!$Q126</f>
        <v>12.064512271504185</v>
      </c>
      <c r="X44" s="112">
        <f>(1+'Net Zero 2050 - %'!X$29/100)*'[1]Calibración Agricultura-OseMOSY'!$Q126</f>
        <v>12.2070065109314</v>
      </c>
      <c r="Y44" s="112">
        <f>(1+'Net Zero 2050 - %'!Y$29/100)*'[1]Calibración Agricultura-OseMOSY'!$Q126</f>
        <v>12.349500750358615</v>
      </c>
      <c r="Z44" s="112">
        <f>(1+'Net Zero 2050 - %'!Z$29/100)*'[1]Calibración Agricultura-OseMOSY'!$Q126</f>
        <v>12.491994989785828</v>
      </c>
      <c r="AA44" s="112">
        <f>(1+'Net Zero 2050 - %'!AA$29/100)*'[1]Calibración Agricultura-OseMOSY'!$Q126</f>
        <v>12.634489229213045</v>
      </c>
      <c r="AB44" s="112">
        <f>(1+'Net Zero 2050 - %'!AB$29/100)*'[1]Calibración Agricultura-OseMOSY'!$Q126</f>
        <v>12.776983468640259</v>
      </c>
      <c r="AC44" s="112">
        <f>(1+'Net Zero 2050 - %'!AC$29/100)*'[1]Calibración Agricultura-OseMOSY'!$Q126</f>
        <v>12.919477708067474</v>
      </c>
      <c r="AD44" s="112">
        <f>(1+'Net Zero 2050 - %'!AD$29/100)*'[1]Calibración Agricultura-OseMOSY'!$Q126</f>
        <v>13.061971947494689</v>
      </c>
      <c r="AE44" s="112">
        <f>(1+'Net Zero 2050 - %'!AE$29/100)*'[1]Calibración Agricultura-OseMOSY'!$Q126</f>
        <v>13.204466186921906</v>
      </c>
      <c r="AF44" s="112">
        <f>(1+'Net Zero 2050 - %'!AF$29/100)*'[1]Calibración Agricultura-OseMOSY'!$Q126</f>
        <v>13.346960426349119</v>
      </c>
      <c r="AG44" s="112">
        <f>(1+'Net Zero 2050 - %'!AG$29/100)*'[1]Calibración Agricultura-OseMOSY'!$Q126</f>
        <v>13.489454665776332</v>
      </c>
      <c r="AH44" s="112">
        <f>(1+'Net Zero 2050 - %'!AH$29/100)*'[1]Calibración Agricultura-OseMOSY'!$Q126</f>
        <v>13.525078225633138</v>
      </c>
      <c r="AI44" s="112">
        <f>(1+'Net Zero 2050 - %'!AI$29/100)*'[1]Calibración Agricultura-OseMOSY'!$Q126</f>
        <v>13.560701785489941</v>
      </c>
      <c r="AJ44" s="112">
        <f>(1+'Net Zero 2050 - %'!AJ$29/100)*'[1]Calibración Agricultura-OseMOSY'!$Q126</f>
        <v>13.596325345346743</v>
      </c>
      <c r="AK44" s="112">
        <f>(1+'Net Zero 2050 - %'!AK$29/100)*'[1]Calibración Agricultura-OseMOSY'!$Q126</f>
        <v>13.631948905203549</v>
      </c>
      <c r="AL44" s="112">
        <f>(1+'Net Zero 2050 - %'!AL$29/100)*'[1]Calibración Agricultura-OseMOSY'!$Q126</f>
        <v>13.667572465060351</v>
      </c>
      <c r="AM44" s="112">
        <f>(1+'Net Zero 2050 - %'!AM$29/100)*'[1]Calibración Agricultura-OseMOSY'!$Q126</f>
        <v>13.703196024917155</v>
      </c>
      <c r="AN44" s="112">
        <f>(1+'Net Zero 2050 - %'!AN$29/100)*'[1]Calibración Agricultura-OseMOSY'!$Q126</f>
        <v>13.73881958477396</v>
      </c>
      <c r="AO44" s="112">
        <f>(1+'Net Zero 2050 - %'!AO$29/100)*'[1]Calibración Agricultura-OseMOSY'!$Q126</f>
        <v>13.774443144630762</v>
      </c>
      <c r="AP44" s="112">
        <f>(1+'Net Zero 2050 - %'!AP$29/100)*'[1]Calibración Agricultura-OseMOSY'!$Q126</f>
        <v>13.810066704487566</v>
      </c>
      <c r="AQ44" s="112">
        <f>(1+'Net Zero 2050 - %'!AQ$29/100)*'[1]Calibración Agricultura-OseMOSY'!$Q126</f>
        <v>13.84569026434437</v>
      </c>
      <c r="AR44" s="112">
        <f>(1+'Net Zero 2050 - %'!AR$29/100)*'[1]Calibración Agricultura-OseMOSY'!$Q126</f>
        <v>13.881313824201174</v>
      </c>
      <c r="AS44" s="112">
        <f>(1+'Net Zero 2050 - %'!AS$29/100)*'[1]Calibración Agricultura-OseMOSY'!$Q126</f>
        <v>13.916937384057979</v>
      </c>
      <c r="AT44" s="112">
        <f>(1+'Net Zero 2050 - %'!AT$29/100)*'[1]Calibración Agricultura-OseMOSY'!$Q126</f>
        <v>13.952560943914781</v>
      </c>
      <c r="AU44" s="112">
        <f>(1+'Net Zero 2050 - %'!AU$29/100)*'[1]Calibración Agricultura-OseMOSY'!$Q126</f>
        <v>13.988184503771585</v>
      </c>
      <c r="AV44" s="112">
        <f>(1+'Net Zero 2050 - %'!AV$29/100)*'[1]Calibración Agricultura-OseMOSY'!$Q126</f>
        <v>14.023808063628389</v>
      </c>
      <c r="AW44" s="112">
        <f>(1+'Net Zero 2050 - %'!AW$29/100)*'[1]Calibración Agricultura-OseMOSY'!$Q126</f>
        <v>14.059431623485192</v>
      </c>
      <c r="AX44" s="112">
        <f>(1+'Net Zero 2050 - %'!AX$29/100)*'[1]Calibración Agricultura-OseMOSY'!$Q126</f>
        <v>14.095055183341998</v>
      </c>
      <c r="AY44" s="112">
        <f>(1+'Net Zero 2050 - %'!AY$29/100)*'[1]Calibración Agricultura-OseMOSY'!$Q126</f>
        <v>14.1306787431988</v>
      </c>
      <c r="AZ44" s="112">
        <f>(1+'Net Zero 2050 - %'!AZ$29/100)*'[1]Calibración Agricultura-OseMOSY'!$Q126</f>
        <v>14.166302303055604</v>
      </c>
      <c r="BA44" s="112">
        <f>(1+'Net Zero 2050 - %'!BA$29/100)*'[1]Calibración Agricultura-OseMOSY'!$Q126</f>
        <v>14.201925862912407</v>
      </c>
      <c r="BB44" s="112">
        <f>(1+'Net Zero 2050 - %'!BB$29/100)*'[1]Calibración Agricultura-OseMOSY'!$Q126</f>
        <v>14.237549422769211</v>
      </c>
      <c r="BC44" s="112"/>
      <c r="BF44" s="99">
        <v>1</v>
      </c>
      <c r="BG44" s="99" t="s">
        <v>75</v>
      </c>
    </row>
    <row r="45" spans="1:115" ht="14.45">
      <c r="B45" s="368"/>
      <c r="C45" s="99" t="s">
        <v>176</v>
      </c>
      <c r="D45" s="353"/>
      <c r="E45" s="366"/>
      <c r="F45" s="112">
        <f>(1+'Net Zero 2050 - %'!F$29/100)*'[1]Calibración Agricultura-OseMOSY'!$Q127</f>
        <v>6.652438377697071</v>
      </c>
      <c r="G45" s="112">
        <f>(1+'Net Zero 2050 - %'!G$29/100)*'[1]Calibración Agricultura-OseMOSY'!$Q127</f>
        <v>6.7507502749044175</v>
      </c>
      <c r="H45" s="112">
        <f>(1+'Net Zero 2050 - %'!H$29/100)*'[1]Calibración Agricultura-OseMOSY'!$Q127</f>
        <v>6.849062172111763</v>
      </c>
      <c r="I45" s="112">
        <f>(1+'Net Zero 2050 - %'!I$29/100)*'[1]Calibración Agricultura-OseMOSY'!$Q127</f>
        <v>6.9473740693191095</v>
      </c>
      <c r="J45" s="112">
        <f>(1+'Net Zero 2050 - %'!J$29/100)*'[1]Calibración Agricultura-OseMOSY'!$Q127</f>
        <v>7.0456859665264542</v>
      </c>
      <c r="K45" s="112">
        <f>(1+'Net Zero 2050 - %'!K$29/100)*'[1]Calibración Agricultura-OseMOSY'!$Q127</f>
        <v>7.1439978637338015</v>
      </c>
      <c r="L45" s="112">
        <f>(1+'Net Zero 2050 - %'!L$29/100)*'[1]Calibración Agricultura-OseMOSY'!$Q127</f>
        <v>7.2423097609411462</v>
      </c>
      <c r="M45" s="112">
        <f>(1+'Net Zero 2050 - %'!M$29/100)*'[1]Calibración Agricultura-OseMOSY'!$Q127</f>
        <v>7.3406216581484935</v>
      </c>
      <c r="N45" s="112">
        <f>(1+'Net Zero 2050 - %'!N$29/100)*'[1]Calibración Agricultura-OseMOSY'!$Q127</f>
        <v>7.4389335553558382</v>
      </c>
      <c r="O45" s="112">
        <f>(1+'Net Zero 2050 - %'!O$29/100)*'[1]Calibración Agricultura-OseMOSY'!$Q127</f>
        <v>7.5372454525631838</v>
      </c>
      <c r="P45" s="112">
        <f>(1+'Net Zero 2050 - %'!P$29/100)*'[1]Calibración Agricultura-OseMOSY'!$Q127</f>
        <v>7.6355573497705302</v>
      </c>
      <c r="Q45" s="112">
        <f>(1+'Net Zero 2050 - %'!Q$29/100)*'[1]Calibración Agricultura-OseMOSY'!$Q127</f>
        <v>7.7338692469778758</v>
      </c>
      <c r="R45" s="112">
        <f>(1+'Net Zero 2050 - %'!R$29/100)*'[1]Calibración Agricultura-OseMOSY'!$Q127</f>
        <v>7.8321811441852223</v>
      </c>
      <c r="S45" s="112">
        <f>(1+'Net Zero 2050 - %'!S$29/100)*'[1]Calibración Agricultura-OseMOSY'!$Q127</f>
        <v>7.9304930413925678</v>
      </c>
      <c r="T45" s="112">
        <f>(1+'Net Zero 2050 - %'!T$29/100)*'[1]Calibración Agricultura-OseMOSY'!$Q127</f>
        <v>8.0288049385999134</v>
      </c>
      <c r="U45" s="112">
        <f>(1+'Net Zero 2050 - %'!U$29/100)*'[1]Calibración Agricultura-OseMOSY'!$Q127</f>
        <v>8.127116835807259</v>
      </c>
      <c r="V45" s="112">
        <f>(1+'Net Zero 2050 - %'!V$29/100)*'[1]Calibración Agricultura-OseMOSY'!$Q127</f>
        <v>8.2254287330146045</v>
      </c>
      <c r="W45" s="112">
        <f>(1+'Net Zero 2050 - %'!W$29/100)*'[1]Calibración Agricultura-OseMOSY'!$Q127</f>
        <v>8.3237406302219519</v>
      </c>
      <c r="X45" s="112">
        <f>(1+'Net Zero 2050 - %'!X$29/100)*'[1]Calibración Agricultura-OseMOSY'!$Q127</f>
        <v>8.4220525274292974</v>
      </c>
      <c r="Y45" s="112">
        <f>(1+'Net Zero 2050 - %'!Y$29/100)*'[1]Calibración Agricultura-OseMOSY'!$Q127</f>
        <v>8.520364424636643</v>
      </c>
      <c r="Z45" s="112">
        <f>(1+'Net Zero 2050 - %'!Z$29/100)*'[1]Calibración Agricultura-OseMOSY'!$Q127</f>
        <v>8.6186763218439886</v>
      </c>
      <c r="AA45" s="112">
        <f>(1+'Net Zero 2050 - %'!AA$29/100)*'[1]Calibración Agricultura-OseMOSY'!$Q127</f>
        <v>8.7169882190513359</v>
      </c>
      <c r="AB45" s="112">
        <f>(1+'Net Zero 2050 - %'!AB$29/100)*'[1]Calibración Agricultura-OseMOSY'!$Q127</f>
        <v>8.8153001162586797</v>
      </c>
      <c r="AC45" s="112">
        <f>(1+'Net Zero 2050 - %'!AC$29/100)*'[1]Calibración Agricultura-OseMOSY'!$Q127</f>
        <v>8.9136120134660253</v>
      </c>
      <c r="AD45" s="112">
        <f>(1+'Net Zero 2050 - %'!AD$29/100)*'[1]Calibración Agricultura-OseMOSY'!$Q127</f>
        <v>9.0119239106733726</v>
      </c>
      <c r="AE45" s="112">
        <f>(1+'Net Zero 2050 - %'!AE$29/100)*'[1]Calibración Agricultura-OseMOSY'!$Q127</f>
        <v>9.11023580788072</v>
      </c>
      <c r="AF45" s="112">
        <f>(1+'Net Zero 2050 - %'!AF$29/100)*'[1]Calibración Agricultura-OseMOSY'!$Q127</f>
        <v>9.2085477050880638</v>
      </c>
      <c r="AG45" s="112">
        <f>(1+'Net Zero 2050 - %'!AG$29/100)*'[1]Calibración Agricultura-OseMOSY'!$Q127</f>
        <v>9.3068596022954093</v>
      </c>
      <c r="AH45" s="112">
        <f>(1+'Net Zero 2050 - %'!AH$29/100)*'[1]Calibración Agricultura-OseMOSY'!$Q127</f>
        <v>9.3314375765972475</v>
      </c>
      <c r="AI45" s="112">
        <f>(1+'Net Zero 2050 - %'!AI$29/100)*'[1]Calibración Agricultura-OseMOSY'!$Q127</f>
        <v>9.3560155508990839</v>
      </c>
      <c r="AJ45" s="112">
        <f>(1+'Net Zero 2050 - %'!AJ$29/100)*'[1]Calibración Agricultura-OseMOSY'!$Q127</f>
        <v>9.3805935252009185</v>
      </c>
      <c r="AK45" s="112">
        <f>(1+'Net Zero 2050 - %'!AK$29/100)*'[1]Calibración Agricultura-OseMOSY'!$Q127</f>
        <v>9.4051714995027567</v>
      </c>
      <c r="AL45" s="112">
        <f>(1+'Net Zero 2050 - %'!AL$29/100)*'[1]Calibración Agricultura-OseMOSY'!$Q127</f>
        <v>9.4297494738045931</v>
      </c>
      <c r="AM45" s="112">
        <f>(1+'Net Zero 2050 - %'!AM$29/100)*'[1]Calibración Agricultura-OseMOSY'!$Q127</f>
        <v>9.4543274481064277</v>
      </c>
      <c r="AN45" s="112">
        <f>(1+'Net Zero 2050 - %'!AN$29/100)*'[1]Calibración Agricultura-OseMOSY'!$Q127</f>
        <v>9.4789054224082658</v>
      </c>
      <c r="AO45" s="112">
        <f>(1+'Net Zero 2050 - %'!AO$29/100)*'[1]Calibración Agricultura-OseMOSY'!$Q127</f>
        <v>9.5034833967101022</v>
      </c>
      <c r="AP45" s="112">
        <f>(1+'Net Zero 2050 - %'!AP$29/100)*'[1]Calibración Agricultura-OseMOSY'!$Q127</f>
        <v>9.5280613710119368</v>
      </c>
      <c r="AQ45" s="112">
        <f>(1+'Net Zero 2050 - %'!AQ$29/100)*'[1]Calibración Agricultura-OseMOSY'!$Q127</f>
        <v>9.552639345313775</v>
      </c>
      <c r="AR45" s="112">
        <f>(1+'Net Zero 2050 - %'!AR$29/100)*'[1]Calibración Agricultura-OseMOSY'!$Q127</f>
        <v>9.5772173196156114</v>
      </c>
      <c r="AS45" s="112">
        <f>(1+'Net Zero 2050 - %'!AS$29/100)*'[1]Calibración Agricultura-OseMOSY'!$Q127</f>
        <v>9.6017952939174478</v>
      </c>
      <c r="AT45" s="112">
        <f>(1+'Net Zero 2050 - %'!AT$29/100)*'[1]Calibración Agricultura-OseMOSY'!$Q127</f>
        <v>9.6263732682192842</v>
      </c>
      <c r="AU45" s="112">
        <f>(1+'Net Zero 2050 - %'!AU$29/100)*'[1]Calibración Agricultura-OseMOSY'!$Q127</f>
        <v>9.6509512425211206</v>
      </c>
      <c r="AV45" s="112">
        <f>(1+'Net Zero 2050 - %'!AV$29/100)*'[1]Calibración Agricultura-OseMOSY'!$Q127</f>
        <v>9.675529216822957</v>
      </c>
      <c r="AW45" s="112">
        <f>(1+'Net Zero 2050 - %'!AW$29/100)*'[1]Calibración Agricultura-OseMOSY'!$Q127</f>
        <v>9.7001071911247934</v>
      </c>
      <c r="AX45" s="112">
        <f>(1+'Net Zero 2050 - %'!AX$29/100)*'[1]Calibración Agricultura-OseMOSY'!$Q127</f>
        <v>9.7246851654266315</v>
      </c>
      <c r="AY45" s="112">
        <f>(1+'Net Zero 2050 - %'!AY$29/100)*'[1]Calibración Agricultura-OseMOSY'!$Q127</f>
        <v>9.7492631397284661</v>
      </c>
      <c r="AZ45" s="112">
        <f>(1+'Net Zero 2050 - %'!AZ$29/100)*'[1]Calibración Agricultura-OseMOSY'!$Q127</f>
        <v>9.7738411140303025</v>
      </c>
      <c r="BA45" s="112">
        <f>(1+'Net Zero 2050 - %'!BA$29/100)*'[1]Calibración Agricultura-OseMOSY'!$Q127</f>
        <v>9.7984190883321407</v>
      </c>
      <c r="BB45" s="112">
        <f>(1+'Net Zero 2050 - %'!BB$29/100)*'[1]Calibración Agricultura-OseMOSY'!$Q127</f>
        <v>9.8229970626339771</v>
      </c>
      <c r="BC45" s="112"/>
      <c r="BF45" s="99">
        <v>1</v>
      </c>
      <c r="BG45" s="99" t="s">
        <v>75</v>
      </c>
    </row>
    <row r="46" spans="1:115" ht="14.45">
      <c r="B46" s="368"/>
      <c r="C46" s="99" t="s">
        <v>177</v>
      </c>
      <c r="D46" s="353"/>
      <c r="E46" s="366"/>
      <c r="F46" s="112">
        <f>(1+'Net Zero 2050 - %'!F$29/100)*'[1]Calibración Agricultura-OseMOSY'!$Q128</f>
        <v>15.121291847813046</v>
      </c>
      <c r="G46" s="112">
        <f>(1+'Net Zero 2050 - %'!G$29/100)*'[1]Calibración Agricultura-OseMOSY'!$Q128</f>
        <v>15.344759215022107</v>
      </c>
      <c r="H46" s="112">
        <f>(1+'Net Zero 2050 - %'!H$29/100)*'[1]Calibración Agricultura-OseMOSY'!$Q128</f>
        <v>15.568226582231166</v>
      </c>
      <c r="I46" s="112">
        <f>(1+'Net Zero 2050 - %'!I$29/100)*'[1]Calibración Agricultura-OseMOSY'!$Q128</f>
        <v>15.791693949440226</v>
      </c>
      <c r="J46" s="112">
        <f>(1+'Net Zero 2050 - %'!J$29/100)*'[1]Calibración Agricultura-OseMOSY'!$Q128</f>
        <v>16.015161316649284</v>
      </c>
      <c r="K46" s="112">
        <f>(1+'Net Zero 2050 - %'!K$29/100)*'[1]Calibración Agricultura-OseMOSY'!$Q128</f>
        <v>16.238628683858348</v>
      </c>
      <c r="L46" s="112">
        <f>(1+'Net Zero 2050 - %'!L$29/100)*'[1]Calibración Agricultura-OseMOSY'!$Q128</f>
        <v>16.462096051067405</v>
      </c>
      <c r="M46" s="112">
        <f>(1+'Net Zero 2050 - %'!M$29/100)*'[1]Calibración Agricultura-OseMOSY'!$Q128</f>
        <v>16.685563418276466</v>
      </c>
      <c r="N46" s="112">
        <f>(1+'Net Zero 2050 - %'!N$29/100)*'[1]Calibración Agricultura-OseMOSY'!$Q128</f>
        <v>16.909030785485527</v>
      </c>
      <c r="O46" s="112">
        <f>(1+'Net Zero 2050 - %'!O$29/100)*'[1]Calibración Agricultura-OseMOSY'!$Q128</f>
        <v>17.132498152694584</v>
      </c>
      <c r="P46" s="112">
        <f>(1+'Net Zero 2050 - %'!P$29/100)*'[1]Calibración Agricultura-OseMOSY'!$Q128</f>
        <v>17.355965519903645</v>
      </c>
      <c r="Q46" s="112">
        <f>(1+'Net Zero 2050 - %'!Q$29/100)*'[1]Calibración Agricultura-OseMOSY'!$Q128</f>
        <v>17.579432887112702</v>
      </c>
      <c r="R46" s="112">
        <f>(1+'Net Zero 2050 - %'!R$29/100)*'[1]Calibración Agricultura-OseMOSY'!$Q128</f>
        <v>17.802900254321766</v>
      </c>
      <c r="S46" s="112">
        <f>(1+'Net Zero 2050 - %'!S$29/100)*'[1]Calibración Agricultura-OseMOSY'!$Q128</f>
        <v>18.026367621530824</v>
      </c>
      <c r="T46" s="112">
        <f>(1+'Net Zero 2050 - %'!T$29/100)*'[1]Calibración Agricultura-OseMOSY'!$Q128</f>
        <v>18.249834988739885</v>
      </c>
      <c r="U46" s="112">
        <f>(1+'Net Zero 2050 - %'!U$29/100)*'[1]Calibración Agricultura-OseMOSY'!$Q128</f>
        <v>18.473302355948942</v>
      </c>
      <c r="V46" s="112">
        <f>(1+'Net Zero 2050 - %'!V$29/100)*'[1]Calibración Agricultura-OseMOSY'!$Q128</f>
        <v>18.696769723158003</v>
      </c>
      <c r="W46" s="112">
        <f>(1+'Net Zero 2050 - %'!W$29/100)*'[1]Calibración Agricultura-OseMOSY'!$Q128</f>
        <v>18.920237090367063</v>
      </c>
      <c r="X46" s="112">
        <f>(1+'Net Zero 2050 - %'!X$29/100)*'[1]Calibración Agricultura-OseMOSY'!$Q128</f>
        <v>19.143704457576121</v>
      </c>
      <c r="Y46" s="112">
        <f>(1+'Net Zero 2050 - %'!Y$29/100)*'[1]Calibración Agricultura-OseMOSY'!$Q128</f>
        <v>19.367171824785185</v>
      </c>
      <c r="Z46" s="112">
        <f>(1+'Net Zero 2050 - %'!Z$29/100)*'[1]Calibración Agricultura-OseMOSY'!$Q128</f>
        <v>19.590639191994242</v>
      </c>
      <c r="AA46" s="112">
        <f>(1+'Net Zero 2050 - %'!AA$29/100)*'[1]Calibración Agricultura-OseMOSY'!$Q128</f>
        <v>19.814106559203303</v>
      </c>
      <c r="AB46" s="112">
        <f>(1+'Net Zero 2050 - %'!AB$29/100)*'[1]Calibración Agricultura-OseMOSY'!$Q128</f>
        <v>20.03757392641236</v>
      </c>
      <c r="AC46" s="112">
        <f>(1+'Net Zero 2050 - %'!AC$29/100)*'[1]Calibración Agricultura-OseMOSY'!$Q128</f>
        <v>20.261041293621421</v>
      </c>
      <c r="AD46" s="112">
        <f>(1+'Net Zero 2050 - %'!AD$29/100)*'[1]Calibración Agricultura-OseMOSY'!$Q128</f>
        <v>20.484508660830482</v>
      </c>
      <c r="AE46" s="112">
        <f>(1+'Net Zero 2050 - %'!AE$29/100)*'[1]Calibración Agricultura-OseMOSY'!$Q128</f>
        <v>20.707976028039543</v>
      </c>
      <c r="AF46" s="112">
        <f>(1+'Net Zero 2050 - %'!AF$29/100)*'[1]Calibración Agricultura-OseMOSY'!$Q128</f>
        <v>20.931443395248603</v>
      </c>
      <c r="AG46" s="112">
        <f>(1+'Net Zero 2050 - %'!AG$29/100)*'[1]Calibración Agricultura-OseMOSY'!$Q128</f>
        <v>21.154910762457661</v>
      </c>
      <c r="AH46" s="112">
        <f>(1+'Net Zero 2050 - %'!AH$29/100)*'[1]Calibración Agricultura-OseMOSY'!$Q128</f>
        <v>21.210777604259928</v>
      </c>
      <c r="AI46" s="112">
        <f>(1+'Net Zero 2050 - %'!AI$29/100)*'[1]Calibración Agricultura-OseMOSY'!$Q128</f>
        <v>21.266644446062191</v>
      </c>
      <c r="AJ46" s="112">
        <f>(1+'Net Zero 2050 - %'!AJ$29/100)*'[1]Calibración Agricultura-OseMOSY'!$Q128</f>
        <v>21.322511287864454</v>
      </c>
      <c r="AK46" s="112">
        <f>(1+'Net Zero 2050 - %'!AK$29/100)*'[1]Calibración Agricultura-OseMOSY'!$Q128</f>
        <v>21.378378129666721</v>
      </c>
      <c r="AL46" s="112">
        <f>(1+'Net Zero 2050 - %'!AL$29/100)*'[1]Calibración Agricultura-OseMOSY'!$Q128</f>
        <v>21.434244971468985</v>
      </c>
      <c r="AM46" s="112">
        <f>(1+'Net Zero 2050 - %'!AM$29/100)*'[1]Calibración Agricultura-OseMOSY'!$Q128</f>
        <v>21.490111813271248</v>
      </c>
      <c r="AN46" s="112">
        <f>(1+'Net Zero 2050 - %'!AN$29/100)*'[1]Calibración Agricultura-OseMOSY'!$Q128</f>
        <v>21.545978655073515</v>
      </c>
      <c r="AO46" s="112">
        <f>(1+'Net Zero 2050 - %'!AO$29/100)*'[1]Calibración Agricultura-OseMOSY'!$Q128</f>
        <v>21.601845496875779</v>
      </c>
      <c r="AP46" s="112">
        <f>(1+'Net Zero 2050 - %'!AP$29/100)*'[1]Calibración Agricultura-OseMOSY'!$Q128</f>
        <v>21.657712338678046</v>
      </c>
      <c r="AQ46" s="112">
        <f>(1+'Net Zero 2050 - %'!AQ$29/100)*'[1]Calibración Agricultura-OseMOSY'!$Q128</f>
        <v>21.713579180480313</v>
      </c>
      <c r="AR46" s="112">
        <f>(1+'Net Zero 2050 - %'!AR$29/100)*'[1]Calibración Agricultura-OseMOSY'!$Q128</f>
        <v>21.769446022282576</v>
      </c>
      <c r="AS46" s="112">
        <f>(1+'Net Zero 2050 - %'!AS$29/100)*'[1]Calibración Agricultura-OseMOSY'!$Q128</f>
        <v>21.825312864084843</v>
      </c>
      <c r="AT46" s="112">
        <f>(1+'Net Zero 2050 - %'!AT$29/100)*'[1]Calibración Agricultura-OseMOSY'!$Q128</f>
        <v>21.881179705887106</v>
      </c>
      <c r="AU46" s="112">
        <f>(1+'Net Zero 2050 - %'!AU$29/100)*'[1]Calibración Agricultura-OseMOSY'!$Q128</f>
        <v>21.93704654768937</v>
      </c>
      <c r="AV46" s="112">
        <f>(1+'Net Zero 2050 - %'!AV$29/100)*'[1]Calibración Agricultura-OseMOSY'!$Q128</f>
        <v>21.992913389491637</v>
      </c>
      <c r="AW46" s="112">
        <f>(1+'Net Zero 2050 - %'!AW$29/100)*'[1]Calibración Agricultura-OseMOSY'!$Q128</f>
        <v>22.0487802312939</v>
      </c>
      <c r="AX46" s="112">
        <f>(1+'Net Zero 2050 - %'!AX$29/100)*'[1]Calibración Agricultura-OseMOSY'!$Q128</f>
        <v>22.104647073096167</v>
      </c>
      <c r="AY46" s="112">
        <f>(1+'Net Zero 2050 - %'!AY$29/100)*'[1]Calibración Agricultura-OseMOSY'!$Q128</f>
        <v>22.160513914898431</v>
      </c>
      <c r="AZ46" s="112">
        <f>(1+'Net Zero 2050 - %'!AZ$29/100)*'[1]Calibración Agricultura-OseMOSY'!$Q128</f>
        <v>22.216380756700694</v>
      </c>
      <c r="BA46" s="112">
        <f>(1+'Net Zero 2050 - %'!BA$29/100)*'[1]Calibración Agricultura-OseMOSY'!$Q128</f>
        <v>22.272247598502961</v>
      </c>
      <c r="BB46" s="112">
        <f>(1+'Net Zero 2050 - %'!BB$29/100)*'[1]Calibración Agricultura-OseMOSY'!$Q128</f>
        <v>22.328114440305225</v>
      </c>
      <c r="BC46" s="112"/>
      <c r="BF46" s="99">
        <v>1</v>
      </c>
      <c r="BG46" s="99" t="s">
        <v>75</v>
      </c>
      <c r="CY46" s="99" t="s">
        <v>85</v>
      </c>
    </row>
    <row r="47" spans="1:115" ht="14.45">
      <c r="B47" s="368"/>
      <c r="C47" s="99" t="s">
        <v>178</v>
      </c>
      <c r="D47" s="353"/>
      <c r="E47" s="366"/>
      <c r="F47" s="112">
        <f>(1+'Net Zero 2050 - %'!F$29/100)*'[1]Calibración Agricultura-OseMOSY'!$Q129</f>
        <v>65.154288743536938</v>
      </c>
      <c r="G47" s="112">
        <f>(1+'Net Zero 2050 - %'!G$29/100)*'[1]Calibración Agricultura-OseMOSY'!$Q129</f>
        <v>66.117160005756702</v>
      </c>
      <c r="H47" s="112">
        <f>(1+'Net Zero 2050 - %'!H$29/100)*'[1]Calibración Agricultura-OseMOSY'!$Q129</f>
        <v>67.080031267976452</v>
      </c>
      <c r="I47" s="112">
        <f>(1+'Net Zero 2050 - %'!I$29/100)*'[1]Calibración Agricultura-OseMOSY'!$Q129</f>
        <v>68.04290253019623</v>
      </c>
      <c r="J47" s="112">
        <f>(1+'Net Zero 2050 - %'!J$29/100)*'[1]Calibración Agricultura-OseMOSY'!$Q129</f>
        <v>69.00577379241598</v>
      </c>
      <c r="K47" s="112">
        <f>(1+'Net Zero 2050 - %'!K$29/100)*'[1]Calibración Agricultura-OseMOSY'!$Q129</f>
        <v>69.968645054635743</v>
      </c>
      <c r="L47" s="112">
        <f>(1+'Net Zero 2050 - %'!L$29/100)*'[1]Calibración Agricultura-OseMOSY'!$Q129</f>
        <v>70.931516316855493</v>
      </c>
      <c r="M47" s="112">
        <f>(1+'Net Zero 2050 - %'!M$29/100)*'[1]Calibración Agricultura-OseMOSY'!$Q129</f>
        <v>71.894387579075257</v>
      </c>
      <c r="N47" s="112">
        <f>(1+'Net Zero 2050 - %'!N$29/100)*'[1]Calibración Agricultura-OseMOSY'!$Q129</f>
        <v>72.857258841295007</v>
      </c>
      <c r="O47" s="112">
        <f>(1+'Net Zero 2050 - %'!O$29/100)*'[1]Calibración Agricultura-OseMOSY'!$Q129</f>
        <v>73.820130103514757</v>
      </c>
      <c r="P47" s="112">
        <f>(1+'Net Zero 2050 - %'!P$29/100)*'[1]Calibración Agricultura-OseMOSY'!$Q129</f>
        <v>74.783001365734521</v>
      </c>
      <c r="Q47" s="112">
        <f>(1+'Net Zero 2050 - %'!Q$29/100)*'[1]Calibración Agricultura-OseMOSY'!$Q129</f>
        <v>75.745872627954284</v>
      </c>
      <c r="R47" s="112">
        <f>(1+'Net Zero 2050 - %'!R$29/100)*'[1]Calibración Agricultura-OseMOSY'!$Q129</f>
        <v>76.708743890174048</v>
      </c>
      <c r="S47" s="112">
        <f>(1+'Net Zero 2050 - %'!S$29/100)*'[1]Calibración Agricultura-OseMOSY'!$Q129</f>
        <v>77.671615152393798</v>
      </c>
      <c r="T47" s="112">
        <f>(1+'Net Zero 2050 - %'!T$29/100)*'[1]Calibración Agricultura-OseMOSY'!$Q129</f>
        <v>78.634486414613562</v>
      </c>
      <c r="U47" s="112">
        <f>(1+'Net Zero 2050 - %'!U$29/100)*'[1]Calibración Agricultura-OseMOSY'!$Q129</f>
        <v>79.597357676833312</v>
      </c>
      <c r="V47" s="112">
        <f>(1+'Net Zero 2050 - %'!V$29/100)*'[1]Calibración Agricultura-OseMOSY'!$Q129</f>
        <v>80.560228939053061</v>
      </c>
      <c r="W47" s="112">
        <f>(1+'Net Zero 2050 - %'!W$29/100)*'[1]Calibración Agricultura-OseMOSY'!$Q129</f>
        <v>81.523100201272825</v>
      </c>
      <c r="X47" s="112">
        <f>(1+'Net Zero 2050 - %'!X$29/100)*'[1]Calibración Agricultura-OseMOSY'!$Q129</f>
        <v>82.485971463492575</v>
      </c>
      <c r="Y47" s="112">
        <f>(1+'Net Zero 2050 - %'!Y$29/100)*'[1]Calibración Agricultura-OseMOSY'!$Q129</f>
        <v>83.448842725712353</v>
      </c>
      <c r="Z47" s="112">
        <f>(1+'Net Zero 2050 - %'!Z$29/100)*'[1]Calibración Agricultura-OseMOSY'!$Q129</f>
        <v>84.411713987932103</v>
      </c>
      <c r="AA47" s="112">
        <f>(1+'Net Zero 2050 - %'!AA$29/100)*'[1]Calibración Agricultura-OseMOSY'!$Q129</f>
        <v>85.374585250151867</v>
      </c>
      <c r="AB47" s="112">
        <f>(1+'Net Zero 2050 - %'!AB$29/100)*'[1]Calibración Agricultura-OseMOSY'!$Q129</f>
        <v>86.337456512371617</v>
      </c>
      <c r="AC47" s="112">
        <f>(1+'Net Zero 2050 - %'!AC$29/100)*'[1]Calibración Agricultura-OseMOSY'!$Q129</f>
        <v>87.300327774591366</v>
      </c>
      <c r="AD47" s="112">
        <f>(1+'Net Zero 2050 - %'!AD$29/100)*'[1]Calibración Agricultura-OseMOSY'!$Q129</f>
        <v>88.26319903681113</v>
      </c>
      <c r="AE47" s="112">
        <f>(1+'Net Zero 2050 - %'!AE$29/100)*'[1]Calibración Agricultura-OseMOSY'!$Q129</f>
        <v>89.226070299030894</v>
      </c>
      <c r="AF47" s="112">
        <f>(1+'Net Zero 2050 - %'!AF$29/100)*'[1]Calibración Agricultura-OseMOSY'!$Q129</f>
        <v>90.188941561250658</v>
      </c>
      <c r="AG47" s="112">
        <f>(1+'Net Zero 2050 - %'!AG$29/100)*'[1]Calibración Agricultura-OseMOSY'!$Q129</f>
        <v>91.151812823470408</v>
      </c>
      <c r="AH47" s="112">
        <f>(1+'Net Zero 2050 - %'!AH$29/100)*'[1]Calibración Agricultura-OseMOSY'!$Q129</f>
        <v>91.392530639025352</v>
      </c>
      <c r="AI47" s="112">
        <f>(1+'Net Zero 2050 - %'!AI$29/100)*'[1]Calibración Agricultura-OseMOSY'!$Q129</f>
        <v>91.633248454580283</v>
      </c>
      <c r="AJ47" s="112">
        <f>(1+'Net Zero 2050 - %'!AJ$29/100)*'[1]Calibración Agricultura-OseMOSY'!$Q129</f>
        <v>91.873966270135213</v>
      </c>
      <c r="AK47" s="112">
        <f>(1+'Net Zero 2050 - %'!AK$29/100)*'[1]Calibración Agricultura-OseMOSY'!$Q129</f>
        <v>92.114684085690172</v>
      </c>
      <c r="AL47" s="112">
        <f>(1+'Net Zero 2050 - %'!AL$29/100)*'[1]Calibración Agricultura-OseMOSY'!$Q129</f>
        <v>92.355401901245102</v>
      </c>
      <c r="AM47" s="112">
        <f>(1+'Net Zero 2050 - %'!AM$29/100)*'[1]Calibración Agricultura-OseMOSY'!$Q129</f>
        <v>92.596119716800033</v>
      </c>
      <c r="AN47" s="112">
        <f>(1+'Net Zero 2050 - %'!AN$29/100)*'[1]Calibración Agricultura-OseMOSY'!$Q129</f>
        <v>92.836837532354991</v>
      </c>
      <c r="AO47" s="112">
        <f>(1+'Net Zero 2050 - %'!AO$29/100)*'[1]Calibración Agricultura-OseMOSY'!$Q129</f>
        <v>93.077555347909922</v>
      </c>
      <c r="AP47" s="112">
        <f>(1+'Net Zero 2050 - %'!AP$29/100)*'[1]Calibración Agricultura-OseMOSY'!$Q129</f>
        <v>93.318273163464852</v>
      </c>
      <c r="AQ47" s="112">
        <f>(1+'Net Zero 2050 - %'!AQ$29/100)*'[1]Calibración Agricultura-OseMOSY'!$Q129</f>
        <v>93.558990979019796</v>
      </c>
      <c r="AR47" s="112">
        <f>(1+'Net Zero 2050 - %'!AR$29/100)*'[1]Calibración Agricultura-OseMOSY'!$Q129</f>
        <v>93.799708794574741</v>
      </c>
      <c r="AS47" s="112">
        <f>(1+'Net Zero 2050 - %'!AS$29/100)*'[1]Calibración Agricultura-OseMOSY'!$Q129</f>
        <v>94.040426610129686</v>
      </c>
      <c r="AT47" s="112">
        <f>(1+'Net Zero 2050 - %'!AT$29/100)*'[1]Calibración Agricultura-OseMOSY'!$Q129</f>
        <v>94.281144425684616</v>
      </c>
      <c r="AU47" s="112">
        <f>(1+'Net Zero 2050 - %'!AU$29/100)*'[1]Calibración Agricultura-OseMOSY'!$Q129</f>
        <v>94.52186224123956</v>
      </c>
      <c r="AV47" s="112">
        <f>(1+'Net Zero 2050 - %'!AV$29/100)*'[1]Calibración Agricultura-OseMOSY'!$Q129</f>
        <v>94.762580056794505</v>
      </c>
      <c r="AW47" s="112">
        <f>(1+'Net Zero 2050 - %'!AW$29/100)*'[1]Calibración Agricultura-OseMOSY'!$Q129</f>
        <v>95.003297872349435</v>
      </c>
      <c r="AX47" s="112">
        <f>(1+'Net Zero 2050 - %'!AX$29/100)*'[1]Calibración Agricultura-OseMOSY'!$Q129</f>
        <v>95.24401568790438</v>
      </c>
      <c r="AY47" s="112">
        <f>(1+'Net Zero 2050 - %'!AY$29/100)*'[1]Calibración Agricultura-OseMOSY'!$Q129</f>
        <v>95.484733503459324</v>
      </c>
      <c r="AZ47" s="112">
        <f>(1+'Net Zero 2050 - %'!AZ$29/100)*'[1]Calibración Agricultura-OseMOSY'!$Q129</f>
        <v>95.725451319014255</v>
      </c>
      <c r="BA47" s="112">
        <f>(1+'Net Zero 2050 - %'!BA$29/100)*'[1]Calibración Agricultura-OseMOSY'!$Q129</f>
        <v>95.966169134569199</v>
      </c>
      <c r="BB47" s="112">
        <f>(1+'Net Zero 2050 - %'!BB$29/100)*'[1]Calibración Agricultura-OseMOSY'!$Q129</f>
        <v>96.206886950124144</v>
      </c>
      <c r="BC47" s="112"/>
      <c r="BF47" s="99">
        <v>1</v>
      </c>
      <c r="BG47" s="99" t="s">
        <v>75</v>
      </c>
    </row>
    <row r="48" spans="1:115" ht="14.45">
      <c r="B48" s="368"/>
      <c r="C48" s="99" t="s">
        <v>179</v>
      </c>
      <c r="D48" s="353"/>
      <c r="E48" s="366"/>
      <c r="F48" s="112">
        <f>(1+'Net Zero 2050 - %'!F$29/100)*'[1]Calibración Agricultura-OseMOSY'!$Q304</f>
        <v>4.5708351496956059</v>
      </c>
      <c r="G48" s="112">
        <f>(1+'Net Zero 2050 - %'!G$29/100)*'[1]Calibración Agricultura-OseMOSY'!$Q304</f>
        <v>4.6383844376221424</v>
      </c>
      <c r="H48" s="112">
        <f>(1+'Net Zero 2050 - %'!H$29/100)*'[1]Calibración Agricultura-OseMOSY'!$Q304</f>
        <v>4.7059337255486779</v>
      </c>
      <c r="I48" s="112">
        <f>(1+'Net Zero 2050 - %'!I$29/100)*'[1]Calibración Agricultura-OseMOSY'!$Q304</f>
        <v>4.7734830134752144</v>
      </c>
      <c r="J48" s="112">
        <f>(1+'Net Zero 2050 - %'!J$29/100)*'[1]Calibración Agricultura-OseMOSY'!$Q304</f>
        <v>4.84103230140175</v>
      </c>
      <c r="K48" s="112">
        <f>(1+'Net Zero 2050 - %'!K$29/100)*'[1]Calibración Agricultura-OseMOSY'!$Q304</f>
        <v>4.9085815893282874</v>
      </c>
      <c r="L48" s="112">
        <f>(1+'Net Zero 2050 - %'!L$29/100)*'[1]Calibración Agricultura-OseMOSY'!$Q304</f>
        <v>4.9761308772548229</v>
      </c>
      <c r="M48" s="112">
        <f>(1+'Net Zero 2050 - %'!M$29/100)*'[1]Calibración Agricultura-OseMOSY'!$Q304</f>
        <v>5.0436801651813594</v>
      </c>
      <c r="N48" s="112">
        <f>(1+'Net Zero 2050 - %'!N$29/100)*'[1]Calibración Agricultura-OseMOSY'!$Q304</f>
        <v>5.111229453107895</v>
      </c>
      <c r="O48" s="112">
        <f>(1+'Net Zero 2050 - %'!O$29/100)*'[1]Calibración Agricultura-OseMOSY'!$Q304</f>
        <v>5.1787787410344306</v>
      </c>
      <c r="P48" s="112">
        <f>(1+'Net Zero 2050 - %'!P$29/100)*'[1]Calibración Agricultura-OseMOSY'!$Q304</f>
        <v>5.2463280289609671</v>
      </c>
      <c r="Q48" s="112">
        <f>(1+'Net Zero 2050 - %'!Q$29/100)*'[1]Calibración Agricultura-OseMOSY'!$Q304</f>
        <v>5.3138773168875026</v>
      </c>
      <c r="R48" s="112">
        <f>(1+'Net Zero 2050 - %'!R$29/100)*'[1]Calibración Agricultura-OseMOSY'!$Q304</f>
        <v>5.3814266048140391</v>
      </c>
      <c r="S48" s="112">
        <f>(1+'Net Zero 2050 - %'!S$29/100)*'[1]Calibración Agricultura-OseMOSY'!$Q304</f>
        <v>5.4489758927405747</v>
      </c>
      <c r="T48" s="112">
        <f>(1+'Net Zero 2050 - %'!T$29/100)*'[1]Calibración Agricultura-OseMOSY'!$Q304</f>
        <v>5.5165251806671112</v>
      </c>
      <c r="U48" s="112">
        <f>(1+'Net Zero 2050 - %'!U$29/100)*'[1]Calibración Agricultura-OseMOSY'!$Q304</f>
        <v>5.5840744685936468</v>
      </c>
      <c r="V48" s="112">
        <f>(1+'Net Zero 2050 - %'!V$29/100)*'[1]Calibración Agricultura-OseMOSY'!$Q304</f>
        <v>5.6516237565201823</v>
      </c>
      <c r="W48" s="112">
        <f>(1+'Net Zero 2050 - %'!W$29/100)*'[1]Calibración Agricultura-OseMOSY'!$Q304</f>
        <v>5.7191730444467197</v>
      </c>
      <c r="X48" s="112">
        <f>(1+'Net Zero 2050 - %'!X$29/100)*'[1]Calibración Agricultura-OseMOSY'!$Q304</f>
        <v>5.7867223323732553</v>
      </c>
      <c r="Y48" s="112">
        <f>(1+'Net Zero 2050 - %'!Y$29/100)*'[1]Calibración Agricultura-OseMOSY'!$Q304</f>
        <v>5.8542716202997918</v>
      </c>
      <c r="Z48" s="112">
        <f>(1+'Net Zero 2050 - %'!Z$29/100)*'[1]Calibración Agricultura-OseMOSY'!$Q304</f>
        <v>5.9218209082263273</v>
      </c>
      <c r="AA48" s="112">
        <f>(1+'Net Zero 2050 - %'!AA$29/100)*'[1]Calibración Agricultura-OseMOSY'!$Q304</f>
        <v>5.9893701961528638</v>
      </c>
      <c r="AB48" s="112">
        <f>(1+'Net Zero 2050 - %'!AB$29/100)*'[1]Calibración Agricultura-OseMOSY'!$Q304</f>
        <v>6.0569194840793994</v>
      </c>
      <c r="AC48" s="112">
        <f>(1+'Net Zero 2050 - %'!AC$29/100)*'[1]Calibración Agricultura-OseMOSY'!$Q304</f>
        <v>6.124468772005935</v>
      </c>
      <c r="AD48" s="112">
        <f>(1+'Net Zero 2050 - %'!AD$29/100)*'[1]Calibración Agricultura-OseMOSY'!$Q304</f>
        <v>6.1920180599324715</v>
      </c>
      <c r="AE48" s="112">
        <f>(1+'Net Zero 2050 - %'!AE$29/100)*'[1]Calibración Agricultura-OseMOSY'!$Q304</f>
        <v>6.2595673478590079</v>
      </c>
      <c r="AF48" s="112">
        <f>(1+'Net Zero 2050 - %'!AF$29/100)*'[1]Calibración Agricultura-OseMOSY'!$Q304</f>
        <v>6.3271166357855435</v>
      </c>
      <c r="AG48" s="112">
        <f>(1+'Net Zero 2050 - %'!AG$29/100)*'[1]Calibración Agricultura-OseMOSY'!$Q304</f>
        <v>6.3946659237120791</v>
      </c>
      <c r="AH48" s="112">
        <f>(1+'Net Zero 2050 - %'!AH$29/100)*'[1]Calibración Agricultura-OseMOSY'!$Q304</f>
        <v>6.4115532456937139</v>
      </c>
      <c r="AI48" s="112">
        <f>(1+'Net Zero 2050 - %'!AI$29/100)*'[1]Calibración Agricultura-OseMOSY'!$Q304</f>
        <v>6.4284405676753478</v>
      </c>
      <c r="AJ48" s="112">
        <f>(1+'Net Zero 2050 - %'!AJ$29/100)*'[1]Calibración Agricultura-OseMOSY'!$Q304</f>
        <v>6.4453278896569817</v>
      </c>
      <c r="AK48" s="112">
        <f>(1+'Net Zero 2050 - %'!AK$29/100)*'[1]Calibración Agricultura-OseMOSY'!$Q304</f>
        <v>6.4622152116386165</v>
      </c>
      <c r="AL48" s="112">
        <f>(1+'Net Zero 2050 - %'!AL$29/100)*'[1]Calibración Agricultura-OseMOSY'!$Q304</f>
        <v>6.4791025336202495</v>
      </c>
      <c r="AM48" s="112">
        <f>(1+'Net Zero 2050 - %'!AM$29/100)*'[1]Calibración Agricultura-OseMOSY'!$Q304</f>
        <v>6.4959898556018834</v>
      </c>
      <c r="AN48" s="112">
        <f>(1+'Net Zero 2050 - %'!AN$29/100)*'[1]Calibración Agricultura-OseMOSY'!$Q304</f>
        <v>6.5128771775835181</v>
      </c>
      <c r="AO48" s="112">
        <f>(1+'Net Zero 2050 - %'!AO$29/100)*'[1]Calibración Agricultura-OseMOSY'!$Q304</f>
        <v>6.529764499565152</v>
      </c>
      <c r="AP48" s="112">
        <f>(1+'Net Zero 2050 - %'!AP$29/100)*'[1]Calibración Agricultura-OseMOSY'!$Q304</f>
        <v>6.546651821546785</v>
      </c>
      <c r="AQ48" s="112">
        <f>(1+'Net Zero 2050 - %'!AQ$29/100)*'[1]Calibración Agricultura-OseMOSY'!$Q304</f>
        <v>6.5635391435284198</v>
      </c>
      <c r="AR48" s="112">
        <f>(1+'Net Zero 2050 - %'!AR$29/100)*'[1]Calibración Agricultura-OseMOSY'!$Q304</f>
        <v>6.5804264655100537</v>
      </c>
      <c r="AS48" s="112">
        <f>(1+'Net Zero 2050 - %'!AS$29/100)*'[1]Calibración Agricultura-OseMOSY'!$Q304</f>
        <v>6.5973137874916885</v>
      </c>
      <c r="AT48" s="112">
        <f>(1+'Net Zero 2050 - %'!AT$29/100)*'[1]Calibración Agricultura-OseMOSY'!$Q304</f>
        <v>6.6142011094733224</v>
      </c>
      <c r="AU48" s="112">
        <f>(1+'Net Zero 2050 - %'!AU$29/100)*'[1]Calibración Agricultura-OseMOSY'!$Q304</f>
        <v>6.6310884314549554</v>
      </c>
      <c r="AV48" s="112">
        <f>(1+'Net Zero 2050 - %'!AV$29/100)*'[1]Calibración Agricultura-OseMOSY'!$Q304</f>
        <v>6.6479757534365902</v>
      </c>
      <c r="AW48" s="112">
        <f>(1+'Net Zero 2050 - %'!AW$29/100)*'[1]Calibración Agricultura-OseMOSY'!$Q304</f>
        <v>6.6648630754182241</v>
      </c>
      <c r="AX48" s="112">
        <f>(1+'Net Zero 2050 - %'!AX$29/100)*'[1]Calibración Agricultura-OseMOSY'!$Q304</f>
        <v>6.6817503973998589</v>
      </c>
      <c r="AY48" s="112">
        <f>(1+'Net Zero 2050 - %'!AY$29/100)*'[1]Calibración Agricultura-OseMOSY'!$Q304</f>
        <v>6.6986377193814919</v>
      </c>
      <c r="AZ48" s="112">
        <f>(1+'Net Zero 2050 - %'!AZ$29/100)*'[1]Calibración Agricultura-OseMOSY'!$Q304</f>
        <v>6.7155250413631258</v>
      </c>
      <c r="BA48" s="112">
        <f>(1+'Net Zero 2050 - %'!BA$29/100)*'[1]Calibración Agricultura-OseMOSY'!$Q304</f>
        <v>6.7324123633447606</v>
      </c>
      <c r="BB48" s="112">
        <f>(1+'Net Zero 2050 - %'!BB$29/100)*'[1]Calibración Agricultura-OseMOSY'!$Q304</f>
        <v>6.7492996853263945</v>
      </c>
      <c r="BC48" s="112"/>
      <c r="BF48" s="99">
        <v>1</v>
      </c>
      <c r="BG48" s="99" t="s">
        <v>75</v>
      </c>
    </row>
    <row r="49" spans="1:115" ht="14.45">
      <c r="B49" s="341"/>
      <c r="D49" s="340"/>
      <c r="E49" s="342"/>
      <c r="F49" s="112"/>
      <c r="G49" s="112"/>
      <c r="H49" s="112"/>
      <c r="I49" s="112"/>
      <c r="J49" s="112"/>
      <c r="K49" s="112"/>
      <c r="L49" s="112"/>
      <c r="M49" s="112"/>
      <c r="N49" s="112"/>
      <c r="O49" s="112"/>
      <c r="P49" s="112"/>
      <c r="Q49" s="112"/>
      <c r="R49" s="112"/>
      <c r="S49" s="112"/>
      <c r="T49" s="112"/>
      <c r="U49" s="112"/>
      <c r="V49" s="112"/>
      <c r="W49" s="112"/>
      <c r="X49" s="112"/>
      <c r="Y49" s="112"/>
      <c r="Z49" s="112"/>
      <c r="AA49" s="112"/>
      <c r="AB49" s="112"/>
      <c r="AC49" s="112"/>
      <c r="AD49" s="112"/>
      <c r="AE49" s="112"/>
      <c r="AF49" s="112"/>
      <c r="AG49" s="112"/>
      <c r="AH49" s="112"/>
      <c r="AI49" s="112"/>
      <c r="AJ49" s="112"/>
      <c r="AK49" s="112"/>
      <c r="AL49" s="112"/>
      <c r="AM49" s="112"/>
      <c r="AN49" s="112"/>
      <c r="AO49" s="112"/>
      <c r="AP49" s="112"/>
      <c r="AQ49" s="112"/>
      <c r="AR49" s="112"/>
      <c r="AS49" s="112"/>
      <c r="AT49" s="112"/>
      <c r="AU49" s="112"/>
      <c r="AV49" s="112"/>
      <c r="AW49" s="112"/>
      <c r="AX49" s="112"/>
      <c r="AY49" s="112"/>
      <c r="AZ49" s="112"/>
      <c r="BA49" s="112"/>
      <c r="BB49" s="112"/>
      <c r="BC49" s="112"/>
    </row>
    <row r="50" spans="1:115" ht="14.45">
      <c r="C50" s="99" t="s">
        <v>180</v>
      </c>
      <c r="D50" s="340" t="s">
        <v>36</v>
      </c>
      <c r="E50" s="131" t="s">
        <v>36</v>
      </c>
      <c r="F50" s="112">
        <f>(1+'Net Zero 2050 - %'!F30/100)*SUM('[1]Calibración Agricultura-OseMOSY'!$P$299+'[1]Calibración Agricultura-OseMOSY'!$P$38)</f>
        <v>2.3816413047742593</v>
      </c>
      <c r="G50" s="112">
        <f>(1+'Net Zero 2050 - %'!G30/100)*SUM('[1]Calibración Agricultura-OseMOSY'!$P$299+'[1]Calibración Agricultura-OseMOSY'!$P$38)</f>
        <v>2.42834015388748</v>
      </c>
      <c r="H50" s="112">
        <f>(1+'Net Zero 2050 - %'!H30/100)*SUM('[1]Calibración Agricultura-OseMOSY'!$P$299+'[1]Calibración Agricultura-OseMOSY'!$P$38)</f>
        <v>2.4750390030007008</v>
      </c>
      <c r="I50" s="112">
        <f>(1+'Net Zero 2050 - %'!I30/100)*SUM('[1]Calibración Agricultura-OseMOSY'!$P$299+'[1]Calibración Agricultura-OseMOSY'!$P$38)</f>
        <v>2.521737852113922</v>
      </c>
      <c r="J50" s="112">
        <f>(1+'Net Zero 2050 - %'!J30/100)*SUM('[1]Calibración Agricultura-OseMOSY'!$P$299+'[1]Calibración Agricultura-OseMOSY'!$P$38)</f>
        <v>2.5684367012271427</v>
      </c>
      <c r="K50" s="112">
        <f>(1+'Net Zero 2050 - %'!K30/100)*SUM('[1]Calibración Agricultura-OseMOSY'!$P$299+'[1]Calibración Agricultura-OseMOSY'!$P$38)</f>
        <v>2.6151355503403635</v>
      </c>
      <c r="L50" s="112">
        <f>(1+'Net Zero 2050 - %'!L30/100)*SUM('[1]Calibración Agricultura-OseMOSY'!$P$299+'[1]Calibración Agricultura-OseMOSY'!$P$38)</f>
        <v>2.6618343994535842</v>
      </c>
      <c r="M50" s="112">
        <f>(1+'Net Zero 2050 - %'!M30/100)*SUM('[1]Calibración Agricultura-OseMOSY'!$P$299+'[1]Calibración Agricultura-OseMOSY'!$P$38)</f>
        <v>2.7085332485668046</v>
      </c>
      <c r="N50" s="112">
        <f>(1+'Net Zero 2050 - %'!N30/100)*SUM('[1]Calibración Agricultura-OseMOSY'!$P$299+'[1]Calibración Agricultura-OseMOSY'!$P$38)</f>
        <v>2.7552320976800253</v>
      </c>
      <c r="O50" s="112">
        <f>(1+'Net Zero 2050 - %'!O30/100)*SUM('[1]Calibración Agricultura-OseMOSY'!$P$299+'[1]Calibración Agricultura-OseMOSY'!$P$38)</f>
        <v>2.8019309467932461</v>
      </c>
      <c r="P50" s="112">
        <f>(1+'Net Zero 2050 - %'!P30/100)*SUM('[1]Calibración Agricultura-OseMOSY'!$P$299+'[1]Calibración Agricultura-OseMOSY'!$P$38)</f>
        <v>2.8486297959064668</v>
      </c>
      <c r="Q50" s="112">
        <f>(1+'Net Zero 2050 - %'!Q30/100)*SUM('[1]Calibración Agricultura-OseMOSY'!$P$299+'[1]Calibración Agricultura-OseMOSY'!$P$38)</f>
        <v>2.8953286450196876</v>
      </c>
      <c r="R50" s="112">
        <f>(1+'Net Zero 2050 - %'!R30/100)*SUM('[1]Calibración Agricultura-OseMOSY'!$P$299+'[1]Calibración Agricultura-OseMOSY'!$P$38)</f>
        <v>2.9420274941329088</v>
      </c>
      <c r="S50" s="112">
        <f>(1+'Net Zero 2050 - %'!S30/100)*SUM('[1]Calibración Agricultura-OseMOSY'!$P$299+'[1]Calibración Agricultura-OseMOSY'!$P$38)</f>
        <v>2.9887263432461295</v>
      </c>
      <c r="T50" s="112">
        <f>(1+'Net Zero 2050 - %'!T30/100)*SUM('[1]Calibración Agricultura-OseMOSY'!$P$299+'[1]Calibración Agricultura-OseMOSY'!$P$38)</f>
        <v>3.0354251923593503</v>
      </c>
      <c r="U50" s="112">
        <f>(1+'Net Zero 2050 - %'!U30/100)*SUM('[1]Calibración Agricultura-OseMOSY'!$P$299+'[1]Calibración Agricultura-OseMOSY'!$P$38)</f>
        <v>3.082124041472571</v>
      </c>
      <c r="V50" s="112">
        <f>(1+'Net Zero 2050 - %'!V30/100)*SUM('[1]Calibración Agricultura-OseMOSY'!$P$299+'[1]Calibración Agricultura-OseMOSY'!$P$38)</f>
        <v>3.1288228905857918</v>
      </c>
      <c r="W50" s="112">
        <f>(1+'Net Zero 2050 - %'!W30/100)*SUM('[1]Calibración Agricultura-OseMOSY'!$P$299+'[1]Calibración Agricultura-OseMOSY'!$P$38)</f>
        <v>3.1755217396990121</v>
      </c>
      <c r="X50" s="112">
        <f>(1+'Net Zero 2050 - %'!X30/100)*SUM('[1]Calibración Agricultura-OseMOSY'!$P$299+'[1]Calibración Agricultura-OseMOSY'!$P$38)</f>
        <v>3.2222205888122328</v>
      </c>
      <c r="Y50" s="112">
        <f>(1+'Net Zero 2050 - %'!Y30/100)*SUM('[1]Calibración Agricultura-OseMOSY'!$P$299+'[1]Calibración Agricultura-OseMOSY'!$P$38)</f>
        <v>3.2689194379254536</v>
      </c>
      <c r="Z50" s="112">
        <f>(1+'Net Zero 2050 - %'!Z30/100)*SUM('[1]Calibración Agricultura-OseMOSY'!$P$299+'[1]Calibración Agricultura-OseMOSY'!$P$38)</f>
        <v>3.3156182870386743</v>
      </c>
      <c r="AA50" s="112">
        <f>(1+'Net Zero 2050 - %'!AA30/100)*SUM('[1]Calibración Agricultura-OseMOSY'!$P$299+'[1]Calibración Agricultura-OseMOSY'!$P$38)</f>
        <v>3.3623171361518955</v>
      </c>
      <c r="AB50" s="112">
        <f>(1+'Net Zero 2050 - %'!AB30/100)*SUM('[1]Calibración Agricultura-OseMOSY'!$P$299+'[1]Calibración Agricultura-OseMOSY'!$P$38)</f>
        <v>3.4090159852651163</v>
      </c>
      <c r="AC50" s="112">
        <f>(1+'Net Zero 2050 - %'!AC30/100)*SUM('[1]Calibración Agricultura-OseMOSY'!$P$299+'[1]Calibración Agricultura-OseMOSY'!$P$38)</f>
        <v>3.455714834378337</v>
      </c>
      <c r="AD50" s="112">
        <f>(1+'Net Zero 2050 - %'!AD30/100)*SUM('[1]Calibración Agricultura-OseMOSY'!$P$299+'[1]Calibración Agricultura-OseMOSY'!$P$38)</f>
        <v>3.5024136834915578</v>
      </c>
      <c r="AE50" s="112">
        <f>(1+'Net Zero 2050 - %'!AE30/100)*SUM('[1]Calibración Agricultura-OseMOSY'!$P$299+'[1]Calibración Agricultura-OseMOSY'!$P$38)</f>
        <v>3.5491125326047785</v>
      </c>
      <c r="AF50" s="112">
        <f>(1+'Net Zero 2050 - %'!AF30/100)*SUM('[1]Calibración Agricultura-OseMOSY'!$P$299+'[1]Calibración Agricultura-OseMOSY'!$P$38)</f>
        <v>3.5958113817179993</v>
      </c>
      <c r="AG50" s="112">
        <f>(1+'Net Zero 2050 - %'!AG30/100)*SUM('[1]Calibración Agricultura-OseMOSY'!$P$299+'[1]Calibración Agricultura-OseMOSY'!$P$38)</f>
        <v>3.6425102308312201</v>
      </c>
      <c r="AH50" s="112">
        <f>(1+'Net Zero 2050 - %'!AH30/100)*SUM('[1]Calibración Agricultura-OseMOSY'!$P$299+'[1]Calibración Agricultura-OseMOSY'!$P$38)</f>
        <v>3.6892090799444412</v>
      </c>
      <c r="AI50" s="112">
        <f>(1+'Net Zero 2050 - %'!AI30/100)*SUM('[1]Calibración Agricultura-OseMOSY'!$P$299+'[1]Calibración Agricultura-OseMOSY'!$P$38)</f>
        <v>3.735907929057662</v>
      </c>
      <c r="AJ50" s="112">
        <f>(1+'Net Zero 2050 - %'!AJ30/100)*SUM('[1]Calibración Agricultura-OseMOSY'!$P$299+'[1]Calibración Agricultura-OseMOSY'!$P$38)</f>
        <v>3.7826067781708828</v>
      </c>
      <c r="AK50" s="112">
        <f>(1+'Net Zero 2050 - %'!AK30/100)*SUM('[1]Calibración Agricultura-OseMOSY'!$P$299+'[1]Calibración Agricultura-OseMOSY'!$P$38)</f>
        <v>3.8293056272841035</v>
      </c>
      <c r="AL50" s="112">
        <f>(1+'Net Zero 2050 - %'!AL30/100)*SUM('[1]Calibración Agricultura-OseMOSY'!$P$299+'[1]Calibración Agricultura-OseMOSY'!$P$38)</f>
        <v>3.8760044763973243</v>
      </c>
      <c r="AM50" s="112">
        <f>(1+'Net Zero 2050 - %'!AM30/100)*SUM('[1]Calibración Agricultura-OseMOSY'!$P$299+'[1]Calibración Agricultura-OseMOSY'!$P$38)</f>
        <v>3.922703325510545</v>
      </c>
      <c r="AN50" s="112">
        <f>(1+'Net Zero 2050 - %'!AN30/100)*SUM('[1]Calibración Agricultura-OseMOSY'!$P$299+'[1]Calibración Agricultura-OseMOSY'!$P$38)</f>
        <v>3.9694021746237653</v>
      </c>
      <c r="AO50" s="112">
        <f>(1+'Net Zero 2050 - %'!AO30/100)*SUM('[1]Calibración Agricultura-OseMOSY'!$P$299+'[1]Calibración Agricultura-OseMOSY'!$P$38)</f>
        <v>4.0161010237369865</v>
      </c>
      <c r="AP50" s="112">
        <f>(1+'Net Zero 2050 - %'!AP30/100)*SUM('[1]Calibración Agricultura-OseMOSY'!$P$299+'[1]Calibración Agricultura-OseMOSY'!$P$38)</f>
        <v>4.0627998728502073</v>
      </c>
      <c r="AQ50" s="112">
        <f>(1+'Net Zero 2050 - %'!AQ30/100)*SUM('[1]Calibración Agricultura-OseMOSY'!$P$299+'[1]Calibración Agricultura-OseMOSY'!$P$38)</f>
        <v>4.109498721963428</v>
      </c>
      <c r="AR50" s="112">
        <f>(1+'Net Zero 2050 - %'!AR30/100)*SUM('[1]Calibración Agricultura-OseMOSY'!$P$299+'[1]Calibración Agricultura-OseMOSY'!$P$38)</f>
        <v>4.1561975710766488</v>
      </c>
      <c r="AS50" s="112">
        <f>(1+'Net Zero 2050 - %'!AS30/100)*SUM('[1]Calibración Agricultura-OseMOSY'!$P$299+'[1]Calibración Agricultura-OseMOSY'!$P$38)</f>
        <v>4.2028964201898695</v>
      </c>
      <c r="AT50" s="112">
        <f>(1+'Net Zero 2050 - %'!AT30/100)*SUM('[1]Calibración Agricultura-OseMOSY'!$P$299+'[1]Calibración Agricultura-OseMOSY'!$P$38)</f>
        <v>4.2495952693030894</v>
      </c>
      <c r="AU50" s="112">
        <f>(1+'Net Zero 2050 - %'!AU30/100)*SUM('[1]Calibración Agricultura-OseMOSY'!$P$299+'[1]Calibración Agricultura-OseMOSY'!$P$38)</f>
        <v>4.2962941184163101</v>
      </c>
      <c r="AV50" s="112">
        <f>(1+'Net Zero 2050 - %'!AV30/100)*SUM('[1]Calibración Agricultura-OseMOSY'!$P$299+'[1]Calibración Agricultura-OseMOSY'!$P$38)</f>
        <v>4.3429929675295318</v>
      </c>
      <c r="AW50" s="112">
        <f>(1+'Net Zero 2050 - %'!AW30/100)*SUM('[1]Calibración Agricultura-OseMOSY'!$P$299+'[1]Calibración Agricultura-OseMOSY'!$P$38)</f>
        <v>4.3896918166427525</v>
      </c>
      <c r="AX50" s="112">
        <f>(1+'Net Zero 2050 - %'!AX30/100)*SUM('[1]Calibración Agricultura-OseMOSY'!$P$299+'[1]Calibración Agricultura-OseMOSY'!$P$38)</f>
        <v>4.4363906657559733</v>
      </c>
      <c r="AY50" s="112">
        <f>(1+'Net Zero 2050 - %'!AY30/100)*SUM('[1]Calibración Agricultura-OseMOSY'!$P$299+'[1]Calibración Agricultura-OseMOSY'!$P$38)</f>
        <v>4.483089514869194</v>
      </c>
      <c r="AZ50" s="112">
        <f>(1+'Net Zero 2050 - %'!AZ30/100)*SUM('[1]Calibración Agricultura-OseMOSY'!$P$299+'[1]Calibración Agricultura-OseMOSY'!$P$38)</f>
        <v>4.5297883639824148</v>
      </c>
      <c r="BA50" s="112">
        <f>(1+'Net Zero 2050 - %'!BA30/100)*SUM('[1]Calibración Agricultura-OseMOSY'!$P$299+'[1]Calibración Agricultura-OseMOSY'!$P$38)</f>
        <v>4.5764872130956356</v>
      </c>
      <c r="BB50" s="112">
        <f>(1+'Net Zero 2050 - %'!BB30/100)*SUM('[1]Calibración Agricultura-OseMOSY'!$P$299+'[1]Calibración Agricultura-OseMOSY'!$P$38)</f>
        <v>4.6231860622088563</v>
      </c>
      <c r="BC50" s="112"/>
      <c r="BF50" s="99">
        <f>'Net Zero 2050 - %'!BF30</f>
        <v>2</v>
      </c>
      <c r="BG50" s="99" t="str">
        <f>'Net Zero 2050 - %'!BG30</f>
        <v>Incrementa</v>
      </c>
    </row>
    <row r="51" spans="1:115" ht="14.45">
      <c r="A51" s="106" t="s">
        <v>66</v>
      </c>
      <c r="B51" s="106"/>
      <c r="C51" s="124" t="s">
        <v>181</v>
      </c>
      <c r="D51" s="340"/>
      <c r="E51" s="340"/>
      <c r="F51" s="112"/>
      <c r="G51" s="112"/>
      <c r="H51" s="112"/>
      <c r="I51" s="112"/>
      <c r="J51" s="112"/>
      <c r="K51" s="112"/>
      <c r="L51" s="112"/>
      <c r="M51" s="112"/>
      <c r="N51" s="112"/>
      <c r="O51" s="112"/>
      <c r="P51" s="112"/>
      <c r="Q51" s="112"/>
      <c r="R51" s="112"/>
      <c r="S51" s="112"/>
      <c r="T51" s="112"/>
      <c r="U51" s="112"/>
      <c r="V51" s="112"/>
      <c r="W51" s="112"/>
      <c r="X51" s="112"/>
      <c r="Y51" s="112"/>
      <c r="Z51" s="112"/>
      <c r="AA51" s="112"/>
      <c r="AB51" s="112"/>
      <c r="AC51" s="112"/>
      <c r="AD51" s="112"/>
      <c r="AE51" s="112"/>
      <c r="AF51" s="112"/>
      <c r="AG51" s="112"/>
      <c r="AH51" s="112"/>
      <c r="AI51" s="112"/>
      <c r="AJ51" s="112"/>
      <c r="AK51" s="112"/>
      <c r="AL51" s="112"/>
      <c r="AM51" s="112"/>
      <c r="AN51" s="112"/>
      <c r="AO51" s="112"/>
      <c r="AP51" s="112"/>
      <c r="AQ51" s="112"/>
      <c r="AR51" s="112"/>
      <c r="AS51" s="112"/>
      <c r="AT51" s="112"/>
      <c r="AU51" s="112"/>
      <c r="AV51" s="112"/>
      <c r="AW51" s="112"/>
      <c r="AX51" s="112"/>
      <c r="AY51" s="112"/>
      <c r="AZ51" s="112"/>
      <c r="BA51" s="112"/>
      <c r="BB51" s="112"/>
      <c r="BC51" s="112"/>
      <c r="BF51" s="343"/>
      <c r="BG51" s="130"/>
      <c r="CZ51" s="99"/>
      <c r="DA51" s="99"/>
      <c r="DB51" s="99"/>
      <c r="DC51" s="99"/>
      <c r="DD51" s="99"/>
      <c r="DE51" s="99"/>
      <c r="DF51" s="99"/>
      <c r="DG51" s="99"/>
      <c r="DH51" s="99"/>
      <c r="DI51" s="99"/>
      <c r="DJ51" s="99"/>
      <c r="DK51" s="99"/>
    </row>
    <row r="52" spans="1:115" ht="14.45" customHeight="1">
      <c r="B52" s="368" t="s">
        <v>182</v>
      </c>
      <c r="C52" s="99" t="s">
        <v>79</v>
      </c>
      <c r="D52" s="353" t="s">
        <v>165</v>
      </c>
      <c r="E52" s="366" t="s">
        <v>165</v>
      </c>
      <c r="F52" s="112">
        <f>(1+'Net Zero 2050 - %'!F32/100)*'[1]Calibración Agricultura-OseMOSY'!Q210</f>
        <v>1.1423738259344638</v>
      </c>
      <c r="G52" s="112">
        <f>(1+'Net Zero 2050 - %'!G32/100)*'[1]Calibración Agricultura-OseMOSY'!R210</f>
        <v>1.3149525733898229</v>
      </c>
      <c r="H52" s="112">
        <f>(1+'Net Zero 2050 - %'!H32/100)*'[1]Calibración Agricultura-OseMOSY'!S210</f>
        <v>1.4864653215955412</v>
      </c>
      <c r="I52" s="112">
        <f>(1+'Net Zero 2050 - %'!I32/100)*'[1]Calibración Agricultura-OseMOSY'!T210</f>
        <v>1.640146721662143</v>
      </c>
      <c r="J52" s="112">
        <f>(1+'Net Zero 2050 - %'!J32/100)*'[1]Calibración Agricultura-OseMOSY'!U210</f>
        <v>1.6825088045990437</v>
      </c>
      <c r="K52" s="112">
        <f>(1+'Net Zero 2050 - %'!K32/100)*'[1]Calibración Agricultura-OseMOSY'!V210</f>
        <v>1.7251111980026848</v>
      </c>
      <c r="L52" s="112">
        <f>(1+'Net Zero 2050 - %'!L32/100)*'[1]Calibración Agricultura-OseMOSY'!W210</f>
        <v>1.7679529896810056</v>
      </c>
      <c r="M52" s="112">
        <f>(1+'Net Zero 2050 - %'!M32/100)*'[1]Calibración Agricultura-OseMOSY'!X210</f>
        <v>1.8110354019387731</v>
      </c>
      <c r="N52" s="112">
        <f>(1+'Net Zero 2050 - %'!N32/100)*'[1]Calibración Agricultura-OseMOSY'!Y210</f>
        <v>1.8543602482122805</v>
      </c>
      <c r="O52" s="112">
        <f>(1+'Net Zero 2050 - %'!O32/100)*'[1]Calibración Agricultura-OseMOSY'!Z210</f>
        <v>1.8979158255399955</v>
      </c>
      <c r="P52" s="112">
        <f>(1+'Net Zero 2050 - %'!P32/100)*'[1]Calibración Agricultura-OseMOSY'!AA210</f>
        <v>1.9417260944704251</v>
      </c>
      <c r="Q52" s="112">
        <f>(1+'Net Zero 2050 - %'!Q32/100)*'[1]Calibración Agricultura-OseMOSY'!AB210</f>
        <v>1.9857820015096952</v>
      </c>
      <c r="R52" s="112">
        <f>(1+'Net Zero 2050 - %'!R32/100)*'[1]Calibración Agricultura-OseMOSY'!AC210</f>
        <v>2.0300842435819297</v>
      </c>
      <c r="S52" s="112">
        <f>(1+'Net Zero 2050 - %'!S32/100)*'[1]Calibración Agricultura-OseMOSY'!AD210</f>
        <v>2.0746342245228755</v>
      </c>
      <c r="T52" s="112">
        <f>(1+'Net Zero 2050 - %'!T32/100)*'[1]Calibración Agricultura-OseMOSY'!AE210</f>
        <v>2.1194331175929282</v>
      </c>
      <c r="U52" s="112">
        <f>(1+'Net Zero 2050 - %'!U32/100)*'[1]Calibración Agricultura-OseMOSY'!AF210</f>
        <v>2.1644847748785176</v>
      </c>
      <c r="V52" s="112">
        <f>(1+'Net Zero 2050 - %'!V32/100)*'[1]Calibración Agricultura-OseMOSY'!AG210</f>
        <v>2.2097887015571707</v>
      </c>
      <c r="W52" s="112">
        <f>(1+'Net Zero 2050 - %'!W32/100)*'[1]Calibración Agricultura-OseMOSY'!AH210</f>
        <v>2.2553463590631959</v>
      </c>
      <c r="X52" s="112">
        <f>(1+'Net Zero 2050 - %'!X32/100)*'[1]Calibración Agricultura-OseMOSY'!AI210</f>
        <v>2.3011589236111738</v>
      </c>
      <c r="Y52" s="112">
        <f>(1+'Net Zero 2050 - %'!Y32/100)*'[1]Calibración Agricultura-OseMOSY'!AJ210</f>
        <v>2.3472280581248457</v>
      </c>
      <c r="Z52" s="112">
        <f>(1+'Net Zero 2050 - %'!Z32/100)*'[1]Calibración Agricultura-OseMOSY'!AK210</f>
        <v>2.3935553253954525</v>
      </c>
      <c r="AA52" s="112">
        <f>(1+'Net Zero 2050 - %'!AA32/100)*'[1]Calibración Agricultura-OseMOSY'!AL210</f>
        <v>2.4401414616403434</v>
      </c>
      <c r="AB52" s="112">
        <f>(1+'Net Zero 2050 - %'!AB32/100)*'[1]Calibración Agricultura-OseMOSY'!AM210</f>
        <v>2.4869885011711044</v>
      </c>
      <c r="AC52" s="112">
        <f>(1+'Net Zero 2050 - %'!AC32/100)*'[1]Calibración Agricultura-OseMOSY'!AN210</f>
        <v>2.5340973455760243</v>
      </c>
      <c r="AD52" s="112">
        <f>(1+'Net Zero 2050 - %'!AD32/100)*'[1]Calibración Agricultura-OseMOSY'!AO210</f>
        <v>2.5814699454622554</v>
      </c>
      <c r="AE52" s="112">
        <f>(1+'Net Zero 2050 - %'!AE32/100)*'[1]Calibración Agricultura-OseMOSY'!AP210</f>
        <v>2.6291070869267474</v>
      </c>
      <c r="AF52" s="112">
        <f>(1+'Net Zero 2050 - %'!AF32/100)*'[1]Calibración Agricultura-OseMOSY'!AQ210</f>
        <v>2.6770103976545236</v>
      </c>
      <c r="AG52" s="112">
        <f>(1+'Net Zero 2050 - %'!AG32/100)*'[1]Calibración Agricultura-OseMOSY'!AR210</f>
        <v>2.7251813688498707</v>
      </c>
      <c r="AH52" s="112">
        <f>(1+'Net Zero 2050 - %'!AH32/100)*'[1]Calibración Agricultura-OseMOSY'!AS210</f>
        <v>2.7736213914480912</v>
      </c>
      <c r="AI52" s="112">
        <f>(1+'Net Zero 2050 - %'!AI32/100)*'[1]Calibración Agricultura-OseMOSY'!AT210</f>
        <v>2.8223320736349056</v>
      </c>
      <c r="AJ52" s="112">
        <f>(1+'Net Zero 2050 - %'!AJ32/100)*'[1]Calibración Agricultura-OseMOSY'!AU210</f>
        <v>2.8713145167478449</v>
      </c>
      <c r="AK52" s="112">
        <f>(1+'Net Zero 2050 - %'!AK32/100)*'[1]Calibración Agricultura-OseMOSY'!AV210</f>
        <v>2.9205702992526441</v>
      </c>
      <c r="AL52" s="112">
        <f>(1+'Net Zero 2050 - %'!AL32/100)*'[1]Calibración Agricultura-OseMOSY'!AW210</f>
        <v>2.9701009212507343</v>
      </c>
      <c r="AM52" s="112">
        <f>(1+'Net Zero 2050 - %'!AM32/100)*'[1]Calibración Agricultura-OseMOSY'!AX210</f>
        <v>3.0199078095638159</v>
      </c>
      <c r="AN52" s="112">
        <f>(1+'Net Zero 2050 - %'!AN32/100)*'[1]Calibración Agricultura-OseMOSY'!AY210</f>
        <v>3.0699924570370385</v>
      </c>
      <c r="AO52" s="112">
        <f>(1+'Net Zero 2050 - %'!AO32/100)*'[1]Calibración Agricultura-OseMOSY'!AZ210</f>
        <v>3.1203562458929897</v>
      </c>
      <c r="AP52" s="112">
        <f>(1+'Net Zero 2050 - %'!AP32/100)*'[1]Calibración Agricultura-OseMOSY'!BA210</f>
        <v>3.1710007198427861</v>
      </c>
      <c r="AQ52" s="112">
        <f>(1+'Net Zero 2050 - %'!AQ32/100)*'[1]Calibración Agricultura-OseMOSY'!BB210</f>
        <v>3.2219273681239158</v>
      </c>
      <c r="AR52" s="112">
        <f>(1+'Net Zero 2050 - %'!AR32/100)*'[1]Calibración Agricultura-OseMOSY'!BC210</f>
        <v>3.2731376807207866</v>
      </c>
      <c r="AS52" s="112">
        <f>(1+'Net Zero 2050 - %'!AS32/100)*'[1]Calibración Agricultura-OseMOSY'!BD210</f>
        <v>3.3246331557129429</v>
      </c>
      <c r="AT52" s="112">
        <f>(1+'Net Zero 2050 - %'!AT32/100)*'[1]Calibración Agricultura-OseMOSY'!BE210</f>
        <v>3.3764153096811942</v>
      </c>
      <c r="AU52" s="112">
        <f>(1+'Net Zero 2050 - %'!AU32/100)*'[1]Calibración Agricultura-OseMOSY'!BF210</f>
        <v>3.4284856649431856</v>
      </c>
      <c r="AV52" s="112">
        <f>(1+'Net Zero 2050 - %'!AV32/100)*'[1]Calibración Agricultura-OseMOSY'!BG210</f>
        <v>3.4808457506350807</v>
      </c>
      <c r="AW52" s="112">
        <f>(1+'Net Zero 2050 - %'!AW32/100)*'[1]Calibración Agricultura-OseMOSY'!BH210</f>
        <v>3.5334970991236818</v>
      </c>
      <c r="AX52" s="112">
        <f>(1+'Net Zero 2050 - %'!AX32/100)*'[1]Calibración Agricultura-OseMOSY'!BI210</f>
        <v>3.5864412549346727</v>
      </c>
      <c r="AY52" s="112">
        <f>(1+'Net Zero 2050 - %'!AY32/100)*'[1]Calibración Agricultura-OseMOSY'!BJ210</f>
        <v>3.639679768989919</v>
      </c>
      <c r="AZ52" s="112">
        <f>(1+'Net Zero 2050 - %'!AZ32/100)*'[1]Calibración Agricultura-OseMOSY'!BK210</f>
        <v>3.6932142056641548</v>
      </c>
      <c r="BA52" s="112">
        <f>(1+'Net Zero 2050 - %'!BA32/100)*'[1]Calibración Agricultura-OseMOSY'!BL210</f>
        <v>3.7470461333239697</v>
      </c>
      <c r="BB52" s="112">
        <f>(1+'Net Zero 2050 - %'!BB32/100)*'[1]Calibración Agricultura-OseMOSY'!BM210</f>
        <v>3.8011771286651297</v>
      </c>
      <c r="BC52" s="112"/>
      <c r="BF52" s="99">
        <f>'Net Zero 2050 - %'!BF32</f>
        <v>3.5000000000000003E-2</v>
      </c>
      <c r="BG52" s="99" t="str">
        <f>'Net Zero 2050 - %'!BG32</f>
        <v>Incrementa</v>
      </c>
    </row>
    <row r="53" spans="1:115" ht="14.45">
      <c r="B53" s="368"/>
      <c r="C53" s="99" t="s">
        <v>80</v>
      </c>
      <c r="D53" s="353"/>
      <c r="E53" s="366"/>
      <c r="F53" s="112">
        <f>(1+'Net Zero 2050 - %'!F33/100)*'[1]Calibración Agricultura-OseMOSY'!Q211</f>
        <v>9.7836434474732697E-2</v>
      </c>
      <c r="G53" s="112">
        <f>(1+'Net Zero 2050 - %'!G33/100)*'[1]Calibración Agricultura-OseMOSY'!R211</f>
        <v>0.11965183767477743</v>
      </c>
      <c r="H53" s="112">
        <f>(1+'Net Zero 2050 - %'!H33/100)*'[1]Calibración Agricultura-OseMOSY'!S211</f>
        <v>9.3420093626832665E-2</v>
      </c>
      <c r="I53" s="112">
        <f>(1+'Net Zero 2050 - %'!I33/100)*'[1]Calibración Agricultura-OseMOSY'!T211</f>
        <v>0.11008845900236186</v>
      </c>
      <c r="J53" s="112">
        <f>(1+'Net Zero 2050 - %'!J33/100)*'[1]Calibración Agricultura-OseMOSY'!U211</f>
        <v>0.11715173898950651</v>
      </c>
      <c r="K53" s="112">
        <f>(1+'Net Zero 2050 - %'!K33/100)*'[1]Calibración Agricultura-OseMOSY'!V211</f>
        <v>0.12780348887536233</v>
      </c>
      <c r="L53" s="112">
        <f>(1+'Net Zero 2050 - %'!L33/100)*'[1]Calibración Agricultura-OseMOSY'!W211</f>
        <v>0.13770938878066244</v>
      </c>
      <c r="M53" s="112">
        <f>(1+'Net Zero 2050 - %'!M33/100)*'[1]Calibración Agricultura-OseMOSY'!X211</f>
        <v>0.14547518295948259</v>
      </c>
      <c r="N53" s="112">
        <f>(1+'Net Zero 2050 - %'!N33/100)*'[1]Calibración Agricultura-OseMOSY'!Y211</f>
        <v>0.15432458958902451</v>
      </c>
      <c r="O53" s="112">
        <f>(1+'Net Zero 2050 - %'!O33/100)*'[1]Calibración Agricultura-OseMOSY'!Z211</f>
        <v>0.16692390145969294</v>
      </c>
      <c r="P53" s="112">
        <f>(1+'Net Zero 2050 - %'!P33/100)*'[1]Calibración Agricultura-OseMOSY'!AA211</f>
        <v>0.17702513687789118</v>
      </c>
      <c r="Q53" s="112">
        <f>(1+'Net Zero 2050 - %'!Q33/100)*'[1]Calibración Agricultura-OseMOSY'!AB211</f>
        <v>0.18953022102095529</v>
      </c>
      <c r="R53" s="112">
        <f>(1+'Net Zero 2050 - %'!R33/100)*'[1]Calibración Agricultura-OseMOSY'!AC211</f>
        <v>0.20008309240526057</v>
      </c>
      <c r="S53" s="112">
        <f>(1+'Net Zero 2050 - %'!S33/100)*'[1]Calibración Agricultura-OseMOSY'!AD211</f>
        <v>0.21104866290907745</v>
      </c>
      <c r="T53" s="112">
        <f>(1+'Net Zero 2050 - %'!T33/100)*'[1]Calibración Agricultura-OseMOSY'!AE211</f>
        <v>0.21868846725402119</v>
      </c>
      <c r="U53" s="112">
        <f>(1+'Net Zero 2050 - %'!U33/100)*'[1]Calibración Agricultura-OseMOSY'!AF211</f>
        <v>0.22712519892872104</v>
      </c>
      <c r="V53" s="112">
        <f>(1+'Net Zero 2050 - %'!V33/100)*'[1]Calibración Agricultura-OseMOSY'!AG211</f>
        <v>0.23790648574205042</v>
      </c>
      <c r="W53" s="112">
        <f>(1+'Net Zero 2050 - %'!W33/100)*'[1]Calibración Agricultura-OseMOSY'!AH211</f>
        <v>0.24488267154894242</v>
      </c>
      <c r="X53" s="112">
        <f>(1+'Net Zero 2050 - %'!X33/100)*'[1]Calibración Agricultura-OseMOSY'!AI211</f>
        <v>0.25184156266994612</v>
      </c>
      <c r="Y53" s="112">
        <f>(1+'Net Zero 2050 - %'!Y33/100)*'[1]Calibración Agricultura-OseMOSY'!AJ211</f>
        <v>0.25992499668583718</v>
      </c>
      <c r="Z53" s="112">
        <f>(1+'Net Zero 2050 - %'!Z33/100)*'[1]Calibración Agricultura-OseMOSY'!AK211</f>
        <v>0.26839152914011061</v>
      </c>
      <c r="AA53" s="112">
        <f>(1+'Net Zero 2050 - %'!AA33/100)*'[1]Calibración Agricultura-OseMOSY'!AL211</f>
        <v>0.27602046928898244</v>
      </c>
      <c r="AB53" s="112">
        <f>(1+'Net Zero 2050 - %'!AB33/100)*'[1]Calibración Agricultura-OseMOSY'!AM211</f>
        <v>0.28511599827899098</v>
      </c>
      <c r="AC53" s="112">
        <f>(1+'Net Zero 2050 - %'!AC33/100)*'[1]Calibración Agricultura-OseMOSY'!AN211</f>
        <v>0.29336027669609244</v>
      </c>
      <c r="AD53" s="112">
        <f>(1+'Net Zero 2050 - %'!AD33/100)*'[1]Calibración Agricultura-OseMOSY'!AO211</f>
        <v>0.30254129723422152</v>
      </c>
      <c r="AE53" s="112">
        <f>(1+'Net Zero 2050 - %'!AE33/100)*'[1]Calibración Agricultura-OseMOSY'!AP211</f>
        <v>0.3108485409305029</v>
      </c>
      <c r="AF53" s="112">
        <f>(1+'Net Zero 2050 - %'!AF33/100)*'[1]Calibración Agricultura-OseMOSY'!AQ211</f>
        <v>0.31937516010517353</v>
      </c>
      <c r="AG53" s="112">
        <f>(1+'Net Zero 2050 - %'!AG33/100)*'[1]Calibración Agricultura-OseMOSY'!AR211</f>
        <v>0.32825813335515236</v>
      </c>
      <c r="AH53" s="112">
        <f>(1+'Net Zero 2050 - %'!AH33/100)*'[1]Calibración Agricultura-OseMOSY'!AS211</f>
        <v>0.33729396281814356</v>
      </c>
      <c r="AI53" s="112">
        <f>(1+'Net Zero 2050 - %'!AI33/100)*'[1]Calibración Agricultura-OseMOSY'!AT211</f>
        <v>0.3472176880981579</v>
      </c>
      <c r="AJ53" s="112">
        <f>(1+'Net Zero 2050 - %'!AJ33/100)*'[1]Calibración Agricultura-OseMOSY'!AU211</f>
        <v>0.3565947137689392</v>
      </c>
      <c r="AK53" s="112">
        <f>(1+'Net Zero 2050 - %'!AK33/100)*'[1]Calibración Agricultura-OseMOSY'!AV211</f>
        <v>0.36605010507156238</v>
      </c>
      <c r="AL53" s="112">
        <f>(1+'Net Zero 2050 - %'!AL33/100)*'[1]Calibración Agricultura-OseMOSY'!AW211</f>
        <v>0.37587465588600033</v>
      </c>
      <c r="AM53" s="112">
        <f>(1+'Net Zero 2050 - %'!AM33/100)*'[1]Calibración Agricultura-OseMOSY'!AX211</f>
        <v>0.3859016131043439</v>
      </c>
      <c r="AN53" s="112">
        <f>(1+'Net Zero 2050 - %'!AN33/100)*'[1]Calibración Agricultura-OseMOSY'!AY211</f>
        <v>0.39623145560897433</v>
      </c>
      <c r="AO53" s="112">
        <f>(1+'Net Zero 2050 - %'!AO33/100)*'[1]Calibración Agricultura-OseMOSY'!AZ211</f>
        <v>0.40645095787839541</v>
      </c>
      <c r="AP53" s="112">
        <f>(1+'Net Zero 2050 - %'!AP33/100)*'[1]Calibración Agricultura-OseMOSY'!BA211</f>
        <v>0.41684167650706322</v>
      </c>
      <c r="AQ53" s="112">
        <f>(1+'Net Zero 2050 - %'!AQ33/100)*'[1]Calibración Agricultura-OseMOSY'!BB211</f>
        <v>0.4274072235276542</v>
      </c>
      <c r="AR53" s="112">
        <f>(1+'Net Zero 2050 - %'!AR33/100)*'[1]Calibración Agricultura-OseMOSY'!BC211</f>
        <v>0.43812508696888947</v>
      </c>
      <c r="AS53" s="112">
        <f>(1+'Net Zero 2050 - %'!AS33/100)*'[1]Calibración Agricultura-OseMOSY'!BD211</f>
        <v>0.4489723778118494</v>
      </c>
      <c r="AT53" s="112">
        <f>(1+'Net Zero 2050 - %'!AT33/100)*'[1]Calibración Agricultura-OseMOSY'!BE211</f>
        <v>0.45996069501490883</v>
      </c>
      <c r="AU53" s="112">
        <f>(1+'Net Zero 2050 - %'!AU33/100)*'[1]Calibración Agricultura-OseMOSY'!BF211</f>
        <v>0.47109387174989797</v>
      </c>
      <c r="AV53" s="112">
        <f>(1+'Net Zero 2050 - %'!AV33/100)*'[1]Calibración Agricultura-OseMOSY'!BG211</f>
        <v>0.48237350606283369</v>
      </c>
      <c r="AW53" s="112">
        <f>(1+'Net Zero 2050 - %'!AW33/100)*'[1]Calibración Agricultura-OseMOSY'!BH211</f>
        <v>0.49377981708139401</v>
      </c>
      <c r="AX53" s="112">
        <f>(1+'Net Zero 2050 - %'!AX33/100)*'[1]Calibración Agricultura-OseMOSY'!BI211</f>
        <v>0.5053126679651665</v>
      </c>
      <c r="AY53" s="112">
        <f>(1+'Net Zero 2050 - %'!AY33/100)*'[1]Calibración Agricultura-OseMOSY'!BJ211</f>
        <v>0.51696242418443417</v>
      </c>
      <c r="AZ53" s="112">
        <f>(1+'Net Zero 2050 - %'!AZ33/100)*'[1]Calibración Agricultura-OseMOSY'!BK211</f>
        <v>0.52874366964070452</v>
      </c>
      <c r="BA53" s="112">
        <f>(1+'Net Zero 2050 - %'!BA33/100)*'[1]Calibración Agricultura-OseMOSY'!BL211</f>
        <v>0.54064897062541706</v>
      </c>
      <c r="BB53" s="112">
        <f>(1+'Net Zero 2050 - %'!BB33/100)*'[1]Calibración Agricultura-OseMOSY'!BM211</f>
        <v>0.5526720466181394</v>
      </c>
      <c r="BC53" s="112"/>
      <c r="BF53" s="99">
        <f>'Net Zero 2050 - %'!BF33</f>
        <v>1.22</v>
      </c>
      <c r="BG53" s="99" t="str">
        <f>'Net Zero 2050 - %'!BG33</f>
        <v>Incrementa</v>
      </c>
    </row>
    <row r="54" spans="1:115" ht="14.45">
      <c r="B54" s="368"/>
      <c r="C54" s="99" t="s">
        <v>81</v>
      </c>
      <c r="D54" s="353"/>
      <c r="E54" s="366"/>
      <c r="F54" s="112">
        <f>(1+'Net Zero 2050 - %'!F34/100)*'[1]Calibración Agricultura-OseMOSY'!Q212</f>
        <v>1.168232116156674E-2</v>
      </c>
      <c r="G54" s="112">
        <f>(1+'Net Zero 2050 - %'!G34/100)*'[1]Calibración Agricultura-OseMOSY'!R212</f>
        <v>1.2105596668819874E-2</v>
      </c>
      <c r="H54" s="112">
        <f>(1+'Net Zero 2050 - %'!H34/100)*'[1]Calibración Agricultura-OseMOSY'!S212</f>
        <v>1.2068596233969098E-2</v>
      </c>
      <c r="I54" s="112">
        <f>(1+'Net Zero 2050 - %'!I34/100)*'[1]Calibración Agricultura-OseMOSY'!T212</f>
        <v>1.4085645387321372E-2</v>
      </c>
      <c r="J54" s="112">
        <f>(1+'Net Zero 2050 - %'!J34/100)*'[1]Calibración Agricultura-OseMOSY'!U212</f>
        <v>1.4760945955015741E-2</v>
      </c>
      <c r="K54" s="112">
        <f>(1+'Net Zero 2050 - %'!K34/100)*'[1]Calibración Agricultura-OseMOSY'!V212</f>
        <v>1.685173790445257E-2</v>
      </c>
      <c r="L54" s="112">
        <f>(1+'Net Zero 2050 - %'!L34/100)*'[1]Calibración Agricultura-OseMOSY'!W212</f>
        <v>1.8876918596720804E-2</v>
      </c>
      <c r="M54" s="112">
        <f>(1+'Net Zero 2050 - %'!M34/100)*'[1]Calibración Agricultura-OseMOSY'!X212</f>
        <v>2.0869368178300325E-2</v>
      </c>
      <c r="N54" s="112">
        <f>(1+'Net Zero 2050 - %'!N34/100)*'[1]Calibración Agricultura-OseMOSY'!Y212</f>
        <v>2.4589178362012017E-2</v>
      </c>
      <c r="O54" s="112">
        <f>(1+'Net Zero 2050 - %'!O34/100)*'[1]Calibración Agricultura-OseMOSY'!Z212</f>
        <v>2.3656291632332738E-2</v>
      </c>
      <c r="P54" s="112">
        <f>(1+'Net Zero 2050 - %'!P34/100)*'[1]Calibración Agricultura-OseMOSY'!AA212</f>
        <v>2.679887976364587E-2</v>
      </c>
      <c r="Q54" s="112">
        <f>(1+'Net Zero 2050 - %'!Q34/100)*'[1]Calibración Agricultura-OseMOSY'!AB212</f>
        <v>3.008955584974354E-2</v>
      </c>
      <c r="R54" s="112">
        <f>(1+'Net Zero 2050 - %'!R34/100)*'[1]Calibración Agricultura-OseMOSY'!AC212</f>
        <v>3.3324164084718028E-2</v>
      </c>
      <c r="S54" s="112">
        <f>(1+'Net Zero 2050 - %'!S34/100)*'[1]Calibración Agricultura-OseMOSY'!AD212</f>
        <v>3.6408335717396073E-2</v>
      </c>
      <c r="T54" s="112">
        <f>(1+'Net Zero 2050 - %'!T34/100)*'[1]Calibración Agricultura-OseMOSY'!AE212</f>
        <v>3.9180001065394807E-2</v>
      </c>
      <c r="U54" s="112">
        <f>(1+'Net Zero 2050 - %'!U34/100)*'[1]Calibración Agricultura-OseMOSY'!AF212</f>
        <v>4.3351142496183298E-2</v>
      </c>
      <c r="V54" s="112">
        <f>(1+'Net Zero 2050 - %'!V34/100)*'[1]Calibración Agricultura-OseMOSY'!AG212</f>
        <v>4.7795289254046913E-2</v>
      </c>
      <c r="W54" s="112">
        <f>(1+'Net Zero 2050 - %'!W34/100)*'[1]Calibración Agricultura-OseMOSY'!AH212</f>
        <v>5.2467270316523984E-2</v>
      </c>
      <c r="X54" s="112">
        <f>(1+'Net Zero 2050 - %'!X34/100)*'[1]Calibración Agricultura-OseMOSY'!AI212</f>
        <v>5.7343276859307714E-2</v>
      </c>
      <c r="Y54" s="112">
        <f>(1+'Net Zero 2050 - %'!Y34/100)*'[1]Calibración Agricultura-OseMOSY'!AJ212</f>
        <v>6.2716354860507348E-2</v>
      </c>
      <c r="Z54" s="112">
        <f>(1+'Net Zero 2050 - %'!Z34/100)*'[1]Calibración Agricultura-OseMOSY'!AK212</f>
        <v>6.8824365977267668E-2</v>
      </c>
      <c r="AA54" s="112">
        <f>(1+'Net Zero 2050 - %'!AA34/100)*'[1]Calibración Agricultura-OseMOSY'!AL212</f>
        <v>7.5070220045447986E-2</v>
      </c>
      <c r="AB54" s="112">
        <f>(1+'Net Zero 2050 - %'!AB34/100)*'[1]Calibración Agricultura-OseMOSY'!AM212</f>
        <v>8.2180683983008332E-2</v>
      </c>
      <c r="AC54" s="112">
        <f>(1+'Net Zero 2050 - %'!AC34/100)*'[1]Calibración Agricultura-OseMOSY'!AN212</f>
        <v>8.9660601694669856E-2</v>
      </c>
      <c r="AD54" s="112">
        <f>(1+'Net Zero 2050 - %'!AD34/100)*'[1]Calibración Agricultura-OseMOSY'!AO212</f>
        <v>9.8254306035519406E-2</v>
      </c>
      <c r="AE54" s="112">
        <f>(1+'Net Zero 2050 - %'!AE34/100)*'[1]Calibración Agricultura-OseMOSY'!AP212</f>
        <v>0.10725216735921926</v>
      </c>
      <c r="AF54" s="112">
        <f>(1+'Net Zero 2050 - %'!AF34/100)*'[1]Calibración Agricultura-OseMOSY'!AQ212</f>
        <v>0.11698452610117456</v>
      </c>
      <c r="AG54" s="112">
        <f>(1+'Net Zero 2050 - %'!AG34/100)*'[1]Calibración Agricultura-OseMOSY'!AR212</f>
        <v>0.12763336128309413</v>
      </c>
      <c r="AH54" s="112">
        <f>(1+'Net Zero 2050 - %'!AH34/100)*'[1]Calibración Agricultura-OseMOSY'!AS212</f>
        <v>0.1392325291271794</v>
      </c>
      <c r="AI54" s="112">
        <f>(1+'Net Zero 2050 - %'!AI34/100)*'[1]Calibración Agricultura-OseMOSY'!AT212</f>
        <v>0.14920768113339</v>
      </c>
      <c r="AJ54" s="112">
        <f>(1+'Net Zero 2050 - %'!AJ34/100)*'[1]Calibración Agricultura-OseMOSY'!AU212</f>
        <v>0.15989597742203601</v>
      </c>
      <c r="AK54" s="112">
        <f>(1+'Net Zero 2050 - %'!AK34/100)*'[1]Calibración Agricultura-OseMOSY'!AV212</f>
        <v>0.17134985441534561</v>
      </c>
      <c r="AL54" s="112">
        <f>(1+'Net Zero 2050 - %'!AL34/100)*'[1]Calibración Agricultura-OseMOSY'!AW212</f>
        <v>0.1836262977187556</v>
      </c>
      <c r="AM54" s="112">
        <f>(1+'Net Zero 2050 - %'!AM34/100)*'[1]Calibración Agricultura-OseMOSY'!AX212</f>
        <v>0.19678346197518051</v>
      </c>
      <c r="AN54" s="112">
        <f>(1+'Net Zero 2050 - %'!AN34/100)*'[1]Calibración Agricultura-OseMOSY'!AY212</f>
        <v>0.21088408473230885</v>
      </c>
      <c r="AO54" s="112">
        <f>(1+'Net Zero 2050 - %'!AO34/100)*'[1]Calibración Agricultura-OseMOSY'!AZ212</f>
        <v>0.225995129390271</v>
      </c>
      <c r="AP54" s="112">
        <f>(1+'Net Zero 2050 - %'!AP34/100)*'[1]Calibración Agricultura-OseMOSY'!BA212</f>
        <v>0.24218939427658434</v>
      </c>
      <c r="AQ54" s="112">
        <f>(1+'Net Zero 2050 - %'!AQ34/100)*'[1]Calibración Agricultura-OseMOSY'!BB212</f>
        <v>0.25954463866918442</v>
      </c>
      <c r="AR54" s="112">
        <f>(1+'Net Zero 2050 - %'!AR34/100)*'[1]Calibración Agricultura-OseMOSY'!BC212</f>
        <v>0.27814421967058589</v>
      </c>
      <c r="AS54" s="112">
        <f>(1+'Net Zero 2050 - %'!AS34/100)*'[1]Calibración Agricultura-OseMOSY'!BD212</f>
        <v>0.29807742560672312</v>
      </c>
      <c r="AT54" s="112">
        <f>(1+'Net Zero 2050 - %'!AT34/100)*'[1]Calibración Agricultura-OseMOSY'!BE212</f>
        <v>0.31943972056795816</v>
      </c>
      <c r="AU54" s="112">
        <f>(1+'Net Zero 2050 - %'!AU34/100)*'[1]Calibración Agricultura-OseMOSY'!BF212</f>
        <v>0.34233347087954052</v>
      </c>
      <c r="AV54" s="112">
        <f>(1+'Net Zero 2050 - %'!AV34/100)*'[1]Calibración Agricultura-OseMOSY'!BG212</f>
        <v>0.36686844856898188</v>
      </c>
      <c r="AW54" s="112">
        <f>(1+'Net Zero 2050 - %'!AW34/100)*'[1]Calibración Agricultura-OseMOSY'!BH212</f>
        <v>0.3931622882842935</v>
      </c>
      <c r="AX54" s="112">
        <f>(1+'Net Zero 2050 - %'!AX34/100)*'[1]Calibración Agricultura-OseMOSY'!BI212</f>
        <v>0.42134108363890754</v>
      </c>
      <c r="AY54" s="112">
        <f>(1+'Net Zero 2050 - %'!AY34/100)*'[1]Calibración Agricultura-OseMOSY'!BJ212</f>
        <v>0.45153993783271101</v>
      </c>
      <c r="AZ54" s="112">
        <f>(1+'Net Zero 2050 - %'!AZ34/100)*'[1]Calibración Agricultura-OseMOSY'!BK212</f>
        <v>0.48390363743614373</v>
      </c>
      <c r="BA54" s="112">
        <f>(1+'Net Zero 2050 - %'!BA34/100)*'[1]Calibración Agricultura-OseMOSY'!BL212</f>
        <v>0.51858729312458318</v>
      </c>
      <c r="BB54" s="112">
        <f>(1+'Net Zero 2050 - %'!BB34/100)*'[1]Calibración Agricultura-OseMOSY'!BM212</f>
        <v>0.55575714823005129</v>
      </c>
      <c r="BC54" s="112"/>
      <c r="BF54" s="99">
        <f>'Net Zero 2050 - %'!BF34</f>
        <v>0.17660000000000001</v>
      </c>
      <c r="BG54" s="99" t="str">
        <f>'Net Zero 2050 - %'!BG34</f>
        <v>Incrementa</v>
      </c>
    </row>
    <row r="55" spans="1:115" ht="14.45">
      <c r="B55" s="368"/>
      <c r="C55" s="99" t="s">
        <v>82</v>
      </c>
      <c r="D55" s="353"/>
      <c r="E55" s="366"/>
      <c r="F55" s="112">
        <f>(1+'Net Zero 2050 - %'!F35/100)*'[1]Calibración Agricultura-OseMOSY'!Q213</f>
        <v>12.031948995005724</v>
      </c>
      <c r="G55" s="112">
        <f>(1+'Net Zero 2050 - %'!G35/100)*'[1]Calibración Agricultura-OseMOSY'!R213</f>
        <v>12.427334259182558</v>
      </c>
      <c r="H55" s="112">
        <f>(1+'Net Zero 2050 - %'!H35/100)*'[1]Calibración Agricultura-OseMOSY'!S213</f>
        <v>12.82024529447523</v>
      </c>
      <c r="I55" s="112">
        <f>(1+'Net Zero 2050 - %'!I35/100)*'[1]Calibración Agricultura-OseMOSY'!T213</f>
        <v>13.196928494439565</v>
      </c>
      <c r="J55" s="112">
        <f>(1+'Net Zero 2050 - %'!J35/100)*'[1]Calibración Agricultura-OseMOSY'!U213</f>
        <v>13.524780218856259</v>
      </c>
      <c r="K55" s="112">
        <f>(1+'Net Zero 2050 - %'!K35/100)*'[1]Calibración Agricultura-OseMOSY'!V213</f>
        <v>13.548422718898307</v>
      </c>
      <c r="L55" s="112">
        <f>(1+'Net Zero 2050 - %'!L35/100)*'[1]Calibración Agricultura-OseMOSY'!W213</f>
        <v>13.572065136152125</v>
      </c>
      <c r="M55" s="112">
        <f>(1+'Net Zero 2050 - %'!M35/100)*'[1]Calibración Agricultura-OseMOSY'!X213</f>
        <v>13.595707470758468</v>
      </c>
      <c r="N55" s="112">
        <f>(1+'Net Zero 2050 - %'!N35/100)*'[1]Calibración Agricultura-OseMOSY'!Y213</f>
        <v>13.619349722857903</v>
      </c>
      <c r="O55" s="112">
        <f>(1+'Net Zero 2050 - %'!O35/100)*'[1]Calibración Agricultura-OseMOSY'!Z213</f>
        <v>13.642991892590778</v>
      </c>
      <c r="P55" s="112">
        <f>(1+'Net Zero 2050 - %'!P35/100)*'[1]Calibración Agricultura-OseMOSY'!AA213</f>
        <v>13.666633980097259</v>
      </c>
      <c r="Q55" s="112">
        <f>(1+'Net Zero 2050 - %'!Q35/100)*'[1]Calibración Agricultura-OseMOSY'!AB213</f>
        <v>13.690275985517314</v>
      </c>
      <c r="R55" s="112">
        <f>(1+'Net Zero 2050 - %'!R35/100)*'[1]Calibración Agricultura-OseMOSY'!AC213</f>
        <v>13.713917908990698</v>
      </c>
      <c r="S55" s="112">
        <f>(1+'Net Zero 2050 - %'!S35/100)*'[1]Calibración Agricultura-OseMOSY'!AD213</f>
        <v>13.737559750656981</v>
      </c>
      <c r="T55" s="112">
        <f>(1+'Net Zero 2050 - %'!T35/100)*'[1]Calibración Agricultura-OseMOSY'!AE213</f>
        <v>13.761201510655534</v>
      </c>
      <c r="U55" s="112">
        <f>(1+'Net Zero 2050 - %'!U35/100)*'[1]Calibración Agricultura-OseMOSY'!AF213</f>
        <v>13.784843189125535</v>
      </c>
      <c r="V55" s="112">
        <f>(1+'Net Zero 2050 - %'!V35/100)*'[1]Calibración Agricultura-OseMOSY'!AG213</f>
        <v>13.808484786205955</v>
      </c>
      <c r="W55" s="112">
        <f>(1+'Net Zero 2050 - %'!W35/100)*'[1]Calibración Agricultura-OseMOSY'!AH213</f>
        <v>13.832126302035578</v>
      </c>
      <c r="X55" s="112">
        <f>(1+'Net Zero 2050 - %'!X35/100)*'[1]Calibración Agricultura-OseMOSY'!AI213</f>
        <v>13.855767736752984</v>
      </c>
      <c r="Y55" s="112">
        <f>(1+'Net Zero 2050 - %'!Y35/100)*'[1]Calibración Agricultura-OseMOSY'!AJ213</f>
        <v>13.879409090496567</v>
      </c>
      <c r="Z55" s="112">
        <f>(1+'Net Zero 2050 - %'!Z35/100)*'[1]Calibración Agricultura-OseMOSY'!AK213</f>
        <v>13.90305036340451</v>
      </c>
      <c r="AA55" s="112">
        <f>(1+'Net Zero 2050 - %'!AA35/100)*'[1]Calibración Agricultura-OseMOSY'!AL213</f>
        <v>13.926691555614822</v>
      </c>
      <c r="AB55" s="112">
        <f>(1+'Net Zero 2050 - %'!AB35/100)*'[1]Calibración Agricultura-OseMOSY'!AM213</f>
        <v>13.950332667265297</v>
      </c>
      <c r="AC55" s="112">
        <f>(1+'Net Zero 2050 - %'!AC35/100)*'[1]Calibración Agricultura-OseMOSY'!AN213</f>
        <v>13.973973698493541</v>
      </c>
      <c r="AD55" s="112">
        <f>(1+'Net Zero 2050 - %'!AD35/100)*'[1]Calibración Agricultura-OseMOSY'!AO213</f>
        <v>13.997614649436974</v>
      </c>
      <c r="AE55" s="112">
        <f>(1+'Net Zero 2050 - %'!AE35/100)*'[1]Calibración Agricultura-OseMOSY'!AP213</f>
        <v>14.021255520232808</v>
      </c>
      <c r="AF55" s="112">
        <f>(1+'Net Zero 2050 - %'!AF35/100)*'[1]Calibración Agricultura-OseMOSY'!AQ213</f>
        <v>14.04489631101807</v>
      </c>
      <c r="AG55" s="112">
        <f>(1+'Net Zero 2050 - %'!AG35/100)*'[1]Calibración Agricultura-OseMOSY'!AR213</f>
        <v>14.068537021929584</v>
      </c>
      <c r="AH55" s="112">
        <f>(1+'Net Zero 2050 - %'!AH35/100)*'[1]Calibración Agricultura-OseMOSY'!AS213</f>
        <v>14.092177653103995</v>
      </c>
      <c r="AI55" s="112">
        <f>(1+'Net Zero 2050 - %'!AI35/100)*'[1]Calibración Agricultura-OseMOSY'!AT213</f>
        <v>14.115818204677741</v>
      </c>
      <c r="AJ55" s="112">
        <f>(1+'Net Zero 2050 - %'!AJ35/100)*'[1]Calibración Agricultura-OseMOSY'!AU213</f>
        <v>14.139458676787068</v>
      </c>
      <c r="AK55" s="112">
        <f>(1+'Net Zero 2050 - %'!AK35/100)*'[1]Calibración Agricultura-OseMOSY'!AV213</f>
        <v>14.163099069568041</v>
      </c>
      <c r="AL55" s="112">
        <f>(1+'Net Zero 2050 - %'!AL35/100)*'[1]Calibración Agricultura-OseMOSY'!AW213</f>
        <v>14.186739383156523</v>
      </c>
      <c r="AM55" s="112">
        <f>(1+'Net Zero 2050 - %'!AM35/100)*'[1]Calibración Agricultura-OseMOSY'!AX213</f>
        <v>14.210379617688176</v>
      </c>
      <c r="AN55" s="112">
        <f>(1+'Net Zero 2050 - %'!AN35/100)*'[1]Calibración Agricultura-OseMOSY'!AY213</f>
        <v>14.23401977329849</v>
      </c>
      <c r="AO55" s="112">
        <f>(1+'Net Zero 2050 - %'!AO35/100)*'[1]Calibración Agricultura-OseMOSY'!AZ213</f>
        <v>14.257659850122751</v>
      </c>
      <c r="AP55" s="112">
        <f>(1+'Net Zero 2050 - %'!AP35/100)*'[1]Calibración Agricultura-OseMOSY'!BA213</f>
        <v>14.281299848296054</v>
      </c>
      <c r="AQ55" s="112">
        <f>(1+'Net Zero 2050 - %'!AQ35/100)*'[1]Calibración Agricultura-OseMOSY'!BB213</f>
        <v>14.3049397679533</v>
      </c>
      <c r="AR55" s="112">
        <f>(1+'Net Zero 2050 - %'!AR35/100)*'[1]Calibración Agricultura-OseMOSY'!BC213</f>
        <v>14.328579609229207</v>
      </c>
      <c r="AS55" s="112">
        <f>(1+'Net Zero 2050 - %'!AS35/100)*'[1]Calibración Agricultura-OseMOSY'!BD213</f>
        <v>14.352219372258299</v>
      </c>
      <c r="AT55" s="112">
        <f>(1+'Net Zero 2050 - %'!AT35/100)*'[1]Calibración Agricultura-OseMOSY'!BE213</f>
        <v>14.375859057174901</v>
      </c>
      <c r="AU55" s="112">
        <f>(1+'Net Zero 2050 - %'!AU35/100)*'[1]Calibración Agricultura-OseMOSY'!BF213</f>
        <v>14.39949866411316</v>
      </c>
      <c r="AV55" s="112">
        <f>(1+'Net Zero 2050 - %'!AV35/100)*'[1]Calibración Agricultura-OseMOSY'!BG213</f>
        <v>14.423138193207027</v>
      </c>
      <c r="AW55" s="112">
        <f>(1+'Net Zero 2050 - %'!AW35/100)*'[1]Calibración Agricultura-OseMOSY'!BH213</f>
        <v>14.446777644590266</v>
      </c>
      <c r="AX55" s="112">
        <f>(1+'Net Zero 2050 - %'!AX35/100)*'[1]Calibración Agricultura-OseMOSY'!BI213</f>
        <v>14.470417018396441</v>
      </c>
      <c r="AY55" s="112">
        <f>(1+'Net Zero 2050 - %'!AY35/100)*'[1]Calibración Agricultura-OseMOSY'!BJ213</f>
        <v>14.494056314758936</v>
      </c>
      <c r="AZ55" s="112">
        <f>(1+'Net Zero 2050 - %'!AZ35/100)*'[1]Calibración Agricultura-OseMOSY'!BK213</f>
        <v>14.517695533810954</v>
      </c>
      <c r="BA55" s="112">
        <f>(1+'Net Zero 2050 - %'!BA35/100)*'[1]Calibración Agricultura-OseMOSY'!BL213</f>
        <v>14.541334675685489</v>
      </c>
      <c r="BB55" s="112">
        <f>(1+'Net Zero 2050 - %'!BB35/100)*'[1]Calibración Agricultura-OseMOSY'!BM213</f>
        <v>14.564973740515358</v>
      </c>
      <c r="BC55" s="112"/>
      <c r="BF55" s="99">
        <f>'Net Zero 2050 - %'!BF35</f>
        <v>0.17660000000000001</v>
      </c>
      <c r="BG55" s="99" t="str">
        <f>'Net Zero 2050 - %'!BG35</f>
        <v>Reduce</v>
      </c>
    </row>
    <row r="56" spans="1:115" ht="14.45">
      <c r="B56" s="368"/>
      <c r="C56" s="99" t="s">
        <v>83</v>
      </c>
      <c r="D56" s="353"/>
      <c r="E56" s="366"/>
      <c r="F56" s="112">
        <f>(1+'Net Zero 2050 - %'!F36/100)*'[1]Calibración Agricultura-OseMOSY'!Q214</f>
        <v>1.9614220985941457</v>
      </c>
      <c r="G56" s="112">
        <f>(1+'Net Zero 2050 - %'!G36/100)*'[1]Calibración Agricultura-OseMOSY'!R214</f>
        <v>2.021550309099104</v>
      </c>
      <c r="H56" s="112">
        <f>(1+'Net Zero 2050 - %'!H36/100)*'[1]Calibración Agricultura-OseMOSY'!S214</f>
        <v>2.0831836107820294</v>
      </c>
      <c r="I56" s="112">
        <f>(1+'Net Zero 2050 - %'!I36/100)*'[1]Calibración Agricultura-OseMOSY'!T214</f>
        <v>2.1493153475858704</v>
      </c>
      <c r="J56" s="112">
        <f>(1+'Net Zero 2050 - %'!J36/100)*'[1]Calibración Agricultura-OseMOSY'!U214</f>
        <v>2.2049494584984339</v>
      </c>
      <c r="K56" s="112">
        <f>(1+'Net Zero 2050 - %'!K36/100)*'[1]Calibración Agricultura-OseMOSY'!V214</f>
        <v>2.2864338390410333</v>
      </c>
      <c r="L56" s="112">
        <f>(1+'Net Zero 2050 - %'!L36/100)*'[1]Calibración Agricultura-OseMOSY'!W214</f>
        <v>2.3624943039109758</v>
      </c>
      <c r="M56" s="112">
        <f>(1+'Net Zero 2050 - %'!M36/100)*'[1]Calibración Agricultura-OseMOSY'!X214</f>
        <v>2.4254686884635426</v>
      </c>
      <c r="N56" s="112">
        <f>(1+'Net Zero 2050 - %'!N36/100)*'[1]Calibración Agricultura-OseMOSY'!Y214</f>
        <v>2.4948303193841461</v>
      </c>
      <c r="O56" s="112">
        <f>(1+'Net Zero 2050 - %'!O36/100)*'[1]Calibración Agricultura-OseMOSY'!Z214</f>
        <v>2.5530040810082437</v>
      </c>
      <c r="P56" s="112">
        <f>(1+'Net Zero 2050 - %'!P36/100)*'[1]Calibración Agricultura-OseMOSY'!AA214</f>
        <v>2.6214810353060773</v>
      </c>
      <c r="Q56" s="112">
        <f>(1+'Net Zero 2050 - %'!Q36/100)*'[1]Calibración Agricultura-OseMOSY'!AB214</f>
        <v>2.7013527069853756</v>
      </c>
      <c r="R56" s="112">
        <f>(1+'Net Zero 2050 - %'!R36/100)*'[1]Calibración Agricultura-OseMOSY'!AC214</f>
        <v>2.7678267464857744</v>
      </c>
      <c r="S56" s="112">
        <f>(1+'Net Zero 2050 - %'!S36/100)*'[1]Calibración Agricultura-OseMOSY'!AD214</f>
        <v>2.8337880651976755</v>
      </c>
      <c r="T56" s="112">
        <f>(1+'Net Zero 2050 - %'!T36/100)*'[1]Calibración Agricultura-OseMOSY'!AE214</f>
        <v>2.9040563372282739</v>
      </c>
      <c r="U56" s="112">
        <f>(1+'Net Zero 2050 - %'!U36/100)*'[1]Calibración Agricultura-OseMOSY'!AF214</f>
        <v>2.9724203609975395</v>
      </c>
      <c r="V56" s="112">
        <f>(1+'Net Zero 2050 - %'!V36/100)*'[1]Calibración Agricultura-OseMOSY'!AG214</f>
        <v>3.0438314979738132</v>
      </c>
      <c r="W56" s="112">
        <f>(1+'Net Zero 2050 - %'!W36/100)*'[1]Calibración Agricultura-OseMOSY'!AH214</f>
        <v>3.1216440445129154</v>
      </c>
      <c r="X56" s="112">
        <f>(1+'Net Zero 2050 - %'!X36/100)*'[1]Calibración Agricultura-OseMOSY'!AI214</f>
        <v>3.1932911364878533</v>
      </c>
      <c r="Y56" s="112">
        <f>(1+'Net Zero 2050 - %'!Y36/100)*'[1]Calibración Agricultura-OseMOSY'!AJ214</f>
        <v>3.2669917492513401</v>
      </c>
      <c r="Z56" s="112">
        <f>(1+'Net Zero 2050 - %'!Z36/100)*'[1]Calibración Agricultura-OseMOSY'!AK214</f>
        <v>3.3412702567996631</v>
      </c>
      <c r="AA56" s="112">
        <f>(1+'Net Zero 2050 - %'!AA36/100)*'[1]Calibración Agricultura-OseMOSY'!AL214</f>
        <v>3.4009817884413827</v>
      </c>
      <c r="AB56" s="112">
        <f>(1+'Net Zero 2050 - %'!AB36/100)*'[1]Calibración Agricultura-OseMOSY'!AM214</f>
        <v>3.4766805637200564</v>
      </c>
      <c r="AC56" s="112">
        <f>(1+'Net Zero 2050 - %'!AC36/100)*'[1]Calibración Agricultura-OseMOSY'!AN214</f>
        <v>3.5424765108918206</v>
      </c>
      <c r="AD56" s="112">
        <f>(1+'Net Zero 2050 - %'!AD36/100)*'[1]Calibración Agricultura-OseMOSY'!AO214</f>
        <v>3.6247011136253038</v>
      </c>
      <c r="AE56" s="112">
        <f>(1+'Net Zero 2050 - %'!AE36/100)*'[1]Calibración Agricultura-OseMOSY'!AP214</f>
        <v>3.6928423284109901</v>
      </c>
      <c r="AF56" s="112">
        <f>(1+'Net Zero 2050 - %'!AF36/100)*'[1]Calibración Agricultura-OseMOSY'!AQ214</f>
        <v>3.7603216137070952</v>
      </c>
      <c r="AG56" s="112">
        <f>(1+'Net Zero 2050 - %'!AG36/100)*'[1]Calibración Agricultura-OseMOSY'!AR214</f>
        <v>3.830271128873993</v>
      </c>
      <c r="AH56" s="112">
        <f>(1+'Net Zero 2050 - %'!AH36/100)*'[1]Calibración Agricultura-OseMOSY'!AS214</f>
        <v>3.9007894509279715</v>
      </c>
      <c r="AI56" s="112">
        <f>(1+'Net Zero 2050 - %'!AI36/100)*'[1]Calibración Agricultura-OseMOSY'!AT214</f>
        <v>3.9807332638678119</v>
      </c>
      <c r="AJ56" s="112">
        <f>(1+'Net Zero 2050 - %'!AJ36/100)*'[1]Calibración Agricultura-OseMOSY'!AU214</f>
        <v>4.0537353959503841</v>
      </c>
      <c r="AK56" s="112">
        <f>(1+'Net Zero 2050 - %'!AK36/100)*'[1]Calibración Agricultura-OseMOSY'!AV214</f>
        <v>4.1268121066668408</v>
      </c>
      <c r="AL56" s="112">
        <f>(1+'Net Zero 2050 - %'!AL36/100)*'[1]Calibración Agricultura-OseMOSY'!AW214</f>
        <v>4.2022437180173604</v>
      </c>
      <c r="AM56" s="112">
        <f>(1+'Net Zero 2050 - %'!AM36/100)*'[1]Calibración Agricultura-OseMOSY'!AX214</f>
        <v>4.2784198967052252</v>
      </c>
      <c r="AN56" s="112">
        <f>(1+'Net Zero 2050 - %'!AN36/100)*'[1]Calibración Agricultura-OseMOSY'!AY214</f>
        <v>4.356712087590183</v>
      </c>
      <c r="AO56" s="112">
        <f>(1+'Net Zero 2050 - %'!AO36/100)*'[1]Calibración Agricultura-OseMOSY'!AZ214</f>
        <v>4.4326471703536123</v>
      </c>
      <c r="AP56" s="112">
        <f>(1+'Net Zero 2050 - %'!AP36/100)*'[1]Calibración Agricultura-OseMOSY'!BA214</f>
        <v>4.5093473806631748</v>
      </c>
      <c r="AQ56" s="112">
        <f>(1+'Net Zero 2050 - %'!AQ36/100)*'[1]Calibración Agricultura-OseMOSY'!BB214</f>
        <v>4.5867862630711311</v>
      </c>
      <c r="AR56" s="112">
        <f>(1+'Net Zero 2050 - %'!AR36/100)*'[1]Calibración Agricultura-OseMOSY'!BC214</f>
        <v>4.6646188820265664</v>
      </c>
      <c r="AS56" s="112">
        <f>(1+'Net Zero 2050 - %'!AS36/100)*'[1]Calibración Agricultura-OseMOSY'!BD214</f>
        <v>4.7425232858139035</v>
      </c>
      <c r="AT56" s="112">
        <f>(1+'Net Zero 2050 - %'!AT36/100)*'[1]Calibración Agricultura-OseMOSY'!BE214</f>
        <v>4.8206981246646023</v>
      </c>
      <c r="AU56" s="112">
        <f>(1+'Net Zero 2050 - %'!AU36/100)*'[1]Calibración Agricultura-OseMOSY'!BF214</f>
        <v>4.8992205268350864</v>
      </c>
      <c r="AV56" s="112">
        <f>(1+'Net Zero 2050 - %'!AV36/100)*'[1]Calibración Agricultura-OseMOSY'!BG214</f>
        <v>4.9781027620374321</v>
      </c>
      <c r="AW56" s="112">
        <f>(1+'Net Zero 2050 - %'!AW36/100)*'[1]Calibración Agricultura-OseMOSY'!BH214</f>
        <v>5.0571236641443713</v>
      </c>
      <c r="AX56" s="112">
        <f>(1+'Net Zero 2050 - %'!AX36/100)*'[1]Calibración Agricultura-OseMOSY'!BI214</f>
        <v>5.136263402540016</v>
      </c>
      <c r="AY56" s="112">
        <f>(1+'Net Zero 2050 - %'!AY36/100)*'[1]Calibración Agricultura-OseMOSY'!BJ214</f>
        <v>5.2154125177075006</v>
      </c>
      <c r="AZ56" s="112">
        <f>(1+'Net Zero 2050 - %'!AZ36/100)*'[1]Calibración Agricultura-OseMOSY'!BK214</f>
        <v>5.2947201259700813</v>
      </c>
      <c r="BA56" s="112">
        <f>(1+'Net Zero 2050 - %'!BA36/100)*'[1]Calibración Agricultura-OseMOSY'!BL214</f>
        <v>5.3741240068312708</v>
      </c>
      <c r="BB56" s="112">
        <f>(1+'Net Zero 2050 - %'!BB36/100)*'[1]Calibración Agricultura-OseMOSY'!BM214</f>
        <v>5.4535647175070334</v>
      </c>
      <c r="BC56" s="112"/>
      <c r="BF56" s="99">
        <f>'Net Zero 2050 - %'!BF36</f>
        <v>3.5000000000000003E-2</v>
      </c>
      <c r="BG56" s="99" t="str">
        <f>'Net Zero 2050 - %'!BG36</f>
        <v>Reduce</v>
      </c>
    </row>
    <row r="57" spans="1:115" ht="14.45">
      <c r="B57" s="368"/>
      <c r="C57" s="99" t="s">
        <v>84</v>
      </c>
      <c r="D57" s="353"/>
      <c r="E57" s="366"/>
      <c r="F57" s="112">
        <f>(1+'Net Zero 2050 - %'!F37/100)*'[1]Calibración Agricultura-OseMOSY'!Q215</f>
        <v>2.3899595836459469</v>
      </c>
      <c r="G57" s="112">
        <f>(1+'Net Zero 2050 - %'!G37/100)*'[1]Calibración Agricultura-OseMOSY'!R215</f>
        <v>2.4734278445283127</v>
      </c>
      <c r="H57" s="112">
        <f>(1+'Net Zero 2050 - %'!H37/100)*'[1]Calibración Agricultura-OseMOSY'!S215</f>
        <v>2.5329832946145601</v>
      </c>
      <c r="I57" s="112">
        <f>(1+'Net Zero 2050 - %'!I37/100)*'[1]Calibración Agricultura-OseMOSY'!T215</f>
        <v>2.6109711989113937</v>
      </c>
      <c r="J57" s="112">
        <f>(1+'Net Zero 2050 - %'!J37/100)*'[1]Calibración Agricultura-OseMOSY'!U215</f>
        <v>2.6547286092247617</v>
      </c>
      <c r="K57" s="112">
        <f>(1+'Net Zero 2050 - %'!K37/100)*'[1]Calibración Agricultura-OseMOSY'!V215</f>
        <v>2.73935309763423</v>
      </c>
      <c r="L57" s="112">
        <f>(1+'Net Zero 2050 - %'!L37/100)*'[1]Calibración Agricultura-OseMOSY'!W215</f>
        <v>2.8162824216516049</v>
      </c>
      <c r="M57" s="112">
        <f>(1+'Net Zero 2050 - %'!M37/100)*'[1]Calibración Agricultura-OseMOSY'!X215</f>
        <v>2.8775510976826606</v>
      </c>
      <c r="N57" s="112">
        <f>(1+'Net Zero 2050 - %'!N37/100)*'[1]Calibración Agricultura-OseMOSY'!Y215</f>
        <v>2.943829929120974</v>
      </c>
      <c r="O57" s="112">
        <f>(1+'Net Zero 2050 - %'!O37/100)*'[1]Calibración Agricultura-OseMOSY'!Z215</f>
        <v>3.050607435519141</v>
      </c>
      <c r="P57" s="112">
        <f>(1+'Net Zero 2050 - %'!P37/100)*'[1]Calibración Agricultura-OseMOSY'!AA215</f>
        <v>3.1258640255979149</v>
      </c>
      <c r="Q57" s="112">
        <f>(1+'Net Zero 2050 - %'!Q37/100)*'[1]Calibración Agricultura-OseMOSY'!AB215</f>
        <v>3.2143902180241639</v>
      </c>
      <c r="R57" s="112">
        <f>(1+'Net Zero 2050 - %'!R37/100)*'[1]Calibración Agricultura-OseMOSY'!AC215</f>
        <v>3.2908975227287094</v>
      </c>
      <c r="S57" s="112">
        <f>(1+'Net Zero 2050 - %'!S37/100)*'[1]Calibración Agricultura-OseMOSY'!AD215</f>
        <v>3.369084420904723</v>
      </c>
      <c r="T57" s="112">
        <f>(1+'Net Zero 2050 - %'!T37/100)*'[1]Calibración Agricultura-OseMOSY'!AE215</f>
        <v>3.4555506282441093</v>
      </c>
      <c r="U57" s="112">
        <f>(1+'Net Zero 2050 - %'!U37/100)*'[1]Calibración Agricultura-OseMOSY'!AF215</f>
        <v>3.5362689137548946</v>
      </c>
      <c r="V57" s="112">
        <f>(1+'Net Zero 2050 - %'!V37/100)*'[1]Calibración Agricultura-OseMOSY'!AG215</f>
        <v>3.6224386747303146</v>
      </c>
      <c r="W57" s="112">
        <f>(1+'Net Zero 2050 - %'!W37/100)*'[1]Calibración Agricultura-OseMOSY'!AH215</f>
        <v>3.7141533035906673</v>
      </c>
      <c r="X57" s="112">
        <f>(1+'Net Zero 2050 - %'!X37/100)*'[1]Calibración Agricultura-OseMOSY'!AI215</f>
        <v>3.79908321829096</v>
      </c>
      <c r="Y57" s="112">
        <f>(1+'Net Zero 2050 - %'!Y37/100)*'[1]Calibración Agricultura-OseMOSY'!AJ215</f>
        <v>3.8869421814687812</v>
      </c>
      <c r="Z57" s="112">
        <f>(1+'Net Zero 2050 - %'!Z37/100)*'[1]Calibración Agricultura-OseMOSY'!AK215</f>
        <v>3.9750496305238481</v>
      </c>
      <c r="AA57" s="112">
        <f>(1+'Net Zero 2050 - %'!AA37/100)*'[1]Calibración Agricultura-OseMOSY'!AL215</f>
        <v>4.0461744530660173</v>
      </c>
      <c r="AB57" s="112">
        <f>(1+'Net Zero 2050 - %'!AB37/100)*'[1]Calibración Agricultura-OseMOSY'!AM215</f>
        <v>4.1364693182456795</v>
      </c>
      <c r="AC57" s="112">
        <f>(1+'Net Zero 2050 - %'!AC37/100)*'[1]Calibración Agricultura-OseMOSY'!AN215</f>
        <v>4.214916566285674</v>
      </c>
      <c r="AD57" s="112">
        <f>(1+'Net Zero 2050 - %'!AD37/100)*'[1]Calibración Agricultura-OseMOSY'!AO215</f>
        <v>4.312564083055122</v>
      </c>
      <c r="AE57" s="112">
        <f>(1+'Net Zero 2050 - %'!AE37/100)*'[1]Calibración Agricultura-OseMOSY'!AP215</f>
        <v>4.3934998161351535</v>
      </c>
      <c r="AF57" s="112">
        <f>(1+'Net Zero 2050 - %'!AF37/100)*'[1]Calibración Agricultura-OseMOSY'!AQ215</f>
        <v>4.4737960683059601</v>
      </c>
      <c r="AG57" s="112">
        <f>(1+'Net Zero 2050 - %'!AG37/100)*'[1]Calibración Agricultura-OseMOSY'!AR215</f>
        <v>4.5570703880222778</v>
      </c>
      <c r="AH57" s="112">
        <f>(1+'Net Zero 2050 - %'!AH37/100)*'[1]Calibración Agricultura-OseMOSY'!AS215</f>
        <v>4.6410141273363479</v>
      </c>
      <c r="AI57" s="112">
        <f>(1+'Net Zero 2050 - %'!AI37/100)*'[1]Calibración Agricultura-OseMOSY'!AT215</f>
        <v>4.736139093719463</v>
      </c>
      <c r="AJ57" s="112">
        <f>(1+'Net Zero 2050 - %'!AJ37/100)*'[1]Calibración Agricultura-OseMOSY'!AU215</f>
        <v>4.8229738453407798</v>
      </c>
      <c r="AK57" s="112">
        <f>(1+'Net Zero 2050 - %'!AK37/100)*'[1]Calibración Agricultura-OseMOSY'!AV215</f>
        <v>4.9098894410074294</v>
      </c>
      <c r="AL57" s="112">
        <f>(1+'Net Zero 2050 - %'!AL37/100)*'[1]Calibración Agricultura-OseMOSY'!AW215</f>
        <v>4.9996340402743629</v>
      </c>
      <c r="AM57" s="112">
        <f>(1+'Net Zero 2050 - %'!AM37/100)*'[1]Calibración Agricultura-OseMOSY'!AX215</f>
        <v>5.0902743276036659</v>
      </c>
      <c r="AN57" s="112">
        <f>(1+'Net Zero 2050 - %'!AN37/100)*'[1]Calibración Agricultura-OseMOSY'!AY215</f>
        <v>5.1834297372044764</v>
      </c>
      <c r="AO57" s="112">
        <f>(1+'Net Zero 2050 - %'!AO37/100)*'[1]Calibración Agricultura-OseMOSY'!AZ215</f>
        <v>5.2737769423113825</v>
      </c>
      <c r="AP57" s="112">
        <f>(1+'Net Zero 2050 - %'!AP37/100)*'[1]Calibración Agricultura-OseMOSY'!BA215</f>
        <v>5.3650307849784351</v>
      </c>
      <c r="AQ57" s="112">
        <f>(1+'Net Zero 2050 - %'!AQ37/100)*'[1]Calibración Agricultura-OseMOSY'!BB215</f>
        <v>5.4571602016609004</v>
      </c>
      <c r="AR57" s="112">
        <f>(1+'Net Zero 2050 - %'!AR37/100)*'[1]Calibración Agricultura-OseMOSY'!BC215</f>
        <v>5.549758719870824</v>
      </c>
      <c r="AS57" s="112">
        <f>(1+'Net Zero 2050 - %'!AS37/100)*'[1]Calibración Agricultura-OseMOSY'!BD215</f>
        <v>5.6424470301674825</v>
      </c>
      <c r="AT57" s="112">
        <f>(1+'Net Zero 2050 - %'!AT37/100)*'[1]Calibración Agricultura-OseMOSY'!BE215</f>
        <v>5.7354581993898357</v>
      </c>
      <c r="AU57" s="112">
        <f>(1+'Net Zero 2050 - %'!AU37/100)*'[1]Calibración Agricultura-OseMOSY'!BF215</f>
        <v>5.828881949013236</v>
      </c>
      <c r="AV57" s="112">
        <f>(1+'Net Zero 2050 - %'!AV37/100)*'[1]Calibración Agricultura-OseMOSY'!BG215</f>
        <v>5.9227324831345829</v>
      </c>
      <c r="AW57" s="112">
        <f>(1+'Net Zero 2050 - %'!AW37/100)*'[1]Calibración Agricultura-OseMOSY'!BH215</f>
        <v>6.0167472750949846</v>
      </c>
      <c r="AX57" s="112">
        <f>(1+'Net Zero 2050 - %'!AX37/100)*'[1]Calibración Agricultura-OseMOSY'!BI215</f>
        <v>6.1109036065733076</v>
      </c>
      <c r="AY57" s="112">
        <f>(1+'Net Zero 2050 - %'!AY37/100)*'[1]Calibración Agricultura-OseMOSY'!BJ215</f>
        <v>6.2050717633207322</v>
      </c>
      <c r="AZ57" s="112">
        <f>(1+'Net Zero 2050 - %'!AZ37/100)*'[1]Calibración Agricultura-OseMOSY'!BK215</f>
        <v>6.299429001753639</v>
      </c>
      <c r="BA57" s="112">
        <f>(1+'Net Zero 2050 - %'!BA37/100)*'[1]Calibración Agricultura-OseMOSY'!BL215</f>
        <v>6.3939006101321247</v>
      </c>
      <c r="BB57" s="112">
        <f>(1+'Net Zero 2050 - %'!BB37/100)*'[1]Calibración Agricultura-OseMOSY'!BM215</f>
        <v>6.4884157341788837</v>
      </c>
      <c r="BC57" s="112"/>
      <c r="BF57" s="99">
        <f>'Net Zero 2050 - %'!BF37</f>
        <v>3.5000000000000003E-2</v>
      </c>
      <c r="BG57" s="99" t="str">
        <f>'Net Zero 2050 - %'!BG37</f>
        <v>Reduce</v>
      </c>
    </row>
    <row r="58" spans="1:115" ht="14.45">
      <c r="B58" s="368"/>
      <c r="C58" s="99" t="s">
        <v>86</v>
      </c>
      <c r="D58" s="353"/>
      <c r="E58" s="366"/>
      <c r="F58" s="112">
        <f>(1+'Net Zero 2050 - %'!F38/100)*'[1]Calibración Agricultura-OseMOSY'!Q216</f>
        <v>2.0646603308161E-2</v>
      </c>
      <c r="G58" s="112">
        <f>(1+'Net Zero 2050 - %'!G38/100)*'[1]Calibración Agricultura-OseMOSY'!R216</f>
        <v>2.1324888829496586E-2</v>
      </c>
      <c r="H58" s="112">
        <f>(1+'Net Zero 2050 - %'!H38/100)*'[1]Calibración Agricultura-OseMOSY'!S216</f>
        <v>2.2002028019730231E-2</v>
      </c>
      <c r="I58" s="112">
        <f>(1+'Net Zero 2050 - %'!I38/100)*'[1]Calibración Agricultura-OseMOSY'!T216</f>
        <v>2.2636296259427896E-2</v>
      </c>
      <c r="J58" s="112">
        <f>(1+'Net Zero 2050 - %'!J38/100)*'[1]Calibración Agricultura-OseMOSY'!U216</f>
        <v>2.3196034228984214E-2</v>
      </c>
      <c r="K58" s="112">
        <f>(1+'Net Zero 2050 - %'!K38/100)*'[1]Calibración Agricultura-OseMOSY'!V216</f>
        <v>2.3976403116668987E-2</v>
      </c>
      <c r="L58" s="112">
        <f>(1+'Net Zero 2050 - %'!L38/100)*'[1]Calibración Agricultura-OseMOSY'!W216</f>
        <v>2.4701534319672286E-2</v>
      </c>
      <c r="M58" s="112">
        <f>(1+'Net Zero 2050 - %'!M38/100)*'[1]Calibración Agricultura-OseMOSY'!X216</f>
        <v>2.5287674926399131E-2</v>
      </c>
      <c r="N58" s="112">
        <f>(1+'Net Zero 2050 - %'!N38/100)*'[1]Calibración Agricultura-OseMOSY'!Y216</f>
        <v>2.5934637506260089E-2</v>
      </c>
      <c r="O58" s="112">
        <f>(1+'Net Zero 2050 - %'!O38/100)*'[1]Calibración Agricultura-OseMOSY'!Z216</f>
        <v>2.6804170278222451E-2</v>
      </c>
      <c r="P58" s="112">
        <f>(1+'Net Zero 2050 - %'!P38/100)*'[1]Calibración Agricultura-OseMOSY'!AA216</f>
        <v>2.7512872432815978E-2</v>
      </c>
      <c r="Q58" s="112">
        <f>(1+'Net Zero 2050 - %'!Q38/100)*'[1]Calibración Agricultura-OseMOSY'!AB216</f>
        <v>2.8357121454209318E-2</v>
      </c>
      <c r="R58" s="112">
        <f>(1+'Net Zero 2050 - %'!R38/100)*'[1]Calibración Agricultura-OseMOSY'!AC216</f>
        <v>2.907834642999527E-2</v>
      </c>
      <c r="S58" s="112">
        <f>(1+'Net Zero 2050 - %'!S38/100)*'[1]Calibración Agricultura-OseMOSY'!AD216</f>
        <v>2.9817222127834171E-2</v>
      </c>
      <c r="T58" s="112">
        <f>(1+'Net Zero 2050 - %'!T38/100)*'[1]Calibración Agricultura-OseMOSY'!AE216</f>
        <v>3.0631389208780863E-2</v>
      </c>
      <c r="U58" s="112">
        <f>(1+'Net Zero 2050 - %'!U38/100)*'[1]Calibración Agricultura-OseMOSY'!AF216</f>
        <v>3.1380407813831064E-2</v>
      </c>
      <c r="V58" s="112">
        <f>(1+'Net Zero 2050 - %'!V38/100)*'[1]Calibración Agricultura-OseMOSY'!AG216</f>
        <v>3.2170869316141423E-2</v>
      </c>
      <c r="W58" s="112">
        <f>(1+'Net Zero 2050 - %'!W38/100)*'[1]Calibración Agricultura-OseMOSY'!AH216</f>
        <v>3.3038401265708048E-2</v>
      </c>
      <c r="X58" s="112">
        <f>(1+'Net Zero 2050 - %'!X38/100)*'[1]Calibración Agricultura-OseMOSY'!AI216</f>
        <v>3.3846634676849709E-2</v>
      </c>
      <c r="Y58" s="112">
        <f>(1+'Net Zero 2050 - %'!Y38/100)*'[1]Calibración Agricultura-OseMOSY'!AJ216</f>
        <v>3.4678351534409492E-2</v>
      </c>
      <c r="Z58" s="112">
        <f>(1+'Net Zero 2050 - %'!Z38/100)*'[1]Calibración Agricultura-OseMOSY'!AK216</f>
        <v>3.5511490774106612E-2</v>
      </c>
      <c r="AA58" s="112">
        <f>(1+'Net Zero 2050 - %'!AA38/100)*'[1]Calibración Agricultura-OseMOSY'!AL216</f>
        <v>3.6194229234886514E-2</v>
      </c>
      <c r="AB58" s="112">
        <f>(1+'Net Zero 2050 - %'!AB38/100)*'[1]Calibración Agricultura-OseMOSY'!AM216</f>
        <v>3.7050370332732542E-2</v>
      </c>
      <c r="AC58" s="112">
        <f>(1+'Net Zero 2050 - %'!AC38/100)*'[1]Calibración Agricultura-OseMOSY'!AN216</f>
        <v>3.7803216145830813E-2</v>
      </c>
      <c r="AD58" s="112">
        <f>(1+'Net Zero 2050 - %'!AD38/100)*'[1]Calibración Agricultura-OseMOSY'!AO216</f>
        <v>3.8732939585310287E-2</v>
      </c>
      <c r="AE58" s="112">
        <f>(1+'Net Zero 2050 - %'!AE38/100)*'[1]Calibración Agricultura-OseMOSY'!AP216</f>
        <v>3.9513508960346909E-2</v>
      </c>
      <c r="AF58" s="112">
        <f>(1+'Net Zero 2050 - %'!AF38/100)*'[1]Calibración Agricultura-OseMOSY'!AQ216</f>
        <v>4.0289498204897682E-2</v>
      </c>
      <c r="AG58" s="112">
        <f>(1+'Net Zero 2050 - %'!AG38/100)*'[1]Calibración Agricultura-OseMOSY'!AR216</f>
        <v>4.1094061984520411E-2</v>
      </c>
      <c r="AH58" s="112">
        <f>(1+'Net Zero 2050 - %'!AH38/100)*'[1]Calibración Agricultura-OseMOSY'!AS216</f>
        <v>4.1906619169521486E-2</v>
      </c>
      <c r="AI58" s="112">
        <f>(1+'Net Zero 2050 - %'!AI38/100)*'[1]Calibración Agricultura-OseMOSY'!AT216</f>
        <v>4.282240984191267E-2</v>
      </c>
      <c r="AJ58" s="112">
        <f>(1+'Net Zero 2050 - %'!AJ38/100)*'[1]Calibración Agricultura-OseMOSY'!AU216</f>
        <v>4.3665648347890156E-2</v>
      </c>
      <c r="AK58" s="112">
        <f>(1+'Net Zero 2050 - %'!AK38/100)*'[1]Calibración Agricultura-OseMOSY'!AV216</f>
        <v>4.4511868032517429E-2</v>
      </c>
      <c r="AL58" s="112">
        <f>(1+'Net Zero 2050 - %'!AL38/100)*'[1]Calibración Agricultura-OseMOSY'!AW216</f>
        <v>4.5385566717561499E-2</v>
      </c>
      <c r="AM58" s="112">
        <f>(1+'Net Zero 2050 - %'!AM38/100)*'[1]Calibración Agricultura-OseMOSY'!AX216</f>
        <v>4.6269393854589169E-2</v>
      </c>
      <c r="AN58" s="112">
        <f>(1+'Net Zero 2050 - %'!AN38/100)*'[1]Calibración Agricultura-OseMOSY'!AY216</f>
        <v>4.7178247171989977E-2</v>
      </c>
      <c r="AO58" s="112">
        <f>(1+'Net Zero 2050 - %'!AO38/100)*'[1]Calibración Agricultura-OseMOSY'!AZ216</f>
        <v>4.8063742916979818E-2</v>
      </c>
      <c r="AP58" s="112">
        <f>(1+'Net Zero 2050 - %'!AP38/100)*'[1]Calibración Agricultura-OseMOSY'!BA216</f>
        <v>4.8959688007268028E-2</v>
      </c>
      <c r="AQ58" s="112">
        <f>(1+'Net Zero 2050 - %'!AQ38/100)*'[1]Calibración Agricultura-OseMOSY'!BB216</f>
        <v>4.9865801352221691E-2</v>
      </c>
      <c r="AR58" s="112">
        <f>(1+'Net Zero 2050 - %'!AR38/100)*'[1]Calibración Agricultura-OseMOSY'!BC216</f>
        <v>5.077835326405454E-2</v>
      </c>
      <c r="AS58" s="112">
        <f>(1+'Net Zero 2050 - %'!AS38/100)*'[1]Calibración Agricultura-OseMOSY'!BD216</f>
        <v>5.1693853532853155E-2</v>
      </c>
      <c r="AT58" s="112">
        <f>(1+'Net Zero 2050 - %'!AT38/100)*'[1]Calibración Agricultura-OseMOSY'!BE216</f>
        <v>5.2614476877335829E-2</v>
      </c>
      <c r="AU58" s="112">
        <f>(1+'Net Zero 2050 - %'!AU38/100)*'[1]Calibración Agricultura-OseMOSY'!BF216</f>
        <v>5.354107507738317E-2</v>
      </c>
      <c r="AV58" s="112">
        <f>(1+'Net Zero 2050 - %'!AV38/100)*'[1]Calibración Agricultura-OseMOSY'!BG216</f>
        <v>5.44737912836026E-2</v>
      </c>
      <c r="AW58" s="112">
        <f>(1+'Net Zero 2050 - %'!AW38/100)*'[1]Calibración Agricultura-OseMOSY'!BH216</f>
        <v>5.5410215681567711E-2</v>
      </c>
      <c r="AX58" s="112">
        <f>(1+'Net Zero 2050 - %'!AX38/100)*'[1]Calibración Agricultura-OseMOSY'!BI216</f>
        <v>5.6350135372580518E-2</v>
      </c>
      <c r="AY58" s="112">
        <f>(1+'Net Zero 2050 - %'!AY38/100)*'[1]Calibración Agricultura-OseMOSY'!BJ216</f>
        <v>5.7292350850305193E-2</v>
      </c>
      <c r="AZ58" s="112">
        <f>(1+'Net Zero 2050 - %'!AZ38/100)*'[1]Calibración Agricultura-OseMOSY'!BK216</f>
        <v>5.8238499905274008E-2</v>
      </c>
      <c r="BA58" s="112">
        <f>(1+'Net Zero 2050 - %'!BA38/100)*'[1]Calibración Agricultura-OseMOSY'!BL216</f>
        <v>5.9187901548169684E-2</v>
      </c>
      <c r="BB58" s="112">
        <f>(1+'Net Zero 2050 - %'!BB38/100)*'[1]Calibración Agricultura-OseMOSY'!BM216</f>
        <v>6.0139902429854099E-2</v>
      </c>
      <c r="BC58" s="112"/>
      <c r="BF58" s="99">
        <f>'Net Zero 2050 - %'!BF38</f>
        <v>0.17660000000000001</v>
      </c>
      <c r="BG58" s="99" t="str">
        <f>'Net Zero 2050 - %'!BG38</f>
        <v>Incrementa</v>
      </c>
    </row>
    <row r="59" spans="1:115" ht="14.45">
      <c r="B59" s="368"/>
      <c r="C59" s="99" t="s">
        <v>87</v>
      </c>
      <c r="D59" s="353"/>
      <c r="E59" s="366"/>
      <c r="F59" s="112">
        <f>(1+'Net Zero 2050 - %'!F39/100)*'[1]Calibración Agricultura-OseMOSY'!Q217</f>
        <v>1.9497569127560826E-2</v>
      </c>
      <c r="G59" s="112">
        <f>(1+'Net Zero 2050 - %'!G39/100)*'[1]Calibración Agricultura-OseMOSY'!R217</f>
        <v>2.3871581769212665E-2</v>
      </c>
      <c r="H59" s="112">
        <f>(1+'Net Zero 2050 - %'!H39/100)*'[1]Calibración Agricultura-OseMOSY'!S217</f>
        <v>1.620519559459262E-2</v>
      </c>
      <c r="I59" s="112">
        <f>(1+'Net Zero 2050 - %'!I39/100)*'[1]Calibración Agricultura-OseMOSY'!T217</f>
        <v>2.7971318644962474E-2</v>
      </c>
      <c r="J59" s="112">
        <f>(1+'Net Zero 2050 - %'!J39/100)*'[1]Calibración Agricultura-OseMOSY'!U217</f>
        <v>2.2949348045629019E-2</v>
      </c>
      <c r="K59" s="112">
        <f>(1+'Net Zero 2050 - %'!K39/100)*'[1]Calibración Agricultura-OseMOSY'!V217</f>
        <v>3.0673174948430651E-2</v>
      </c>
      <c r="L59" s="112">
        <f>(1+'Net Zero 2050 - %'!L39/100)*'[1]Calibración Agricultura-OseMOSY'!W217</f>
        <v>3.7711792878848786E-2</v>
      </c>
      <c r="M59" s="112">
        <f>(1+'Net Zero 2050 - %'!M39/100)*'[1]Calibración Agricultura-OseMOSY'!X217</f>
        <v>4.5034741641707086E-2</v>
      </c>
      <c r="N59" s="112">
        <f>(1+'Net Zero 2050 - %'!N39/100)*'[1]Calibración Agricultura-OseMOSY'!Y217</f>
        <v>6.0470030407596249E-2</v>
      </c>
      <c r="O59" s="112">
        <f>(1+'Net Zero 2050 - %'!O39/100)*'[1]Calibración Agricultura-OseMOSY'!Z217</f>
        <v>6.0491218400123552E-2</v>
      </c>
      <c r="P59" s="112">
        <f>(1+'Net Zero 2050 - %'!P39/100)*'[1]Calibración Agricultura-OseMOSY'!AA217</f>
        <v>7.4369807486521458E-2</v>
      </c>
      <c r="Q59" s="112">
        <f>(1+'Net Zero 2050 - %'!Q39/100)*'[1]Calibración Agricultura-OseMOSY'!AB217</f>
        <v>8.8057564433079633E-2</v>
      </c>
      <c r="R59" s="112">
        <f>(1+'Net Zero 2050 - %'!R39/100)*'[1]Calibración Agricultura-OseMOSY'!AC217</f>
        <v>0.10277728002863466</v>
      </c>
      <c r="S59" s="112">
        <f>(1+'Net Zero 2050 - %'!S39/100)*'[1]Calibración Agricultura-OseMOSY'!AD217</f>
        <v>0.11682570679969753</v>
      </c>
      <c r="T59" s="112">
        <f>(1+'Net Zero 2050 - %'!T39/100)*'[1]Calibración Agricultura-OseMOSY'!AE217</f>
        <v>0.12931992581132018</v>
      </c>
      <c r="U59" s="112">
        <f>(1+'Net Zero 2050 - %'!U39/100)*'[1]Calibración Agricultura-OseMOSY'!AF217</f>
        <v>0.14959520516160829</v>
      </c>
      <c r="V59" s="112">
        <f>(1+'Net Zero 2050 - %'!V39/100)*'[1]Calibración Agricultura-OseMOSY'!AG217</f>
        <v>0.17167910483379725</v>
      </c>
      <c r="W59" s="112">
        <f>(1+'Net Zero 2050 - %'!W39/100)*'[1]Calibración Agricultura-OseMOSY'!AH217</f>
        <v>0.19365308178046914</v>
      </c>
      <c r="X59" s="112">
        <f>(1+'Net Zero 2050 - %'!X39/100)*'[1]Calibración Agricultura-OseMOSY'!AI217</f>
        <v>0.21692617427522554</v>
      </c>
      <c r="Y59" s="112">
        <f>(1+'Net Zero 2050 - %'!Y39/100)*'[1]Calibración Agricultura-OseMOSY'!AJ217</f>
        <v>0.24295574312746401</v>
      </c>
      <c r="Z59" s="112">
        <f>(1+'Net Zero 2050 - %'!Z39/100)*'[1]Calibración Agricultura-OseMOSY'!AK217</f>
        <v>0.27289695667948671</v>
      </c>
      <c r="AA59" s="112">
        <f>(1+'Net Zero 2050 - %'!AA39/100)*'[1]Calibración Agricultura-OseMOSY'!AL217</f>
        <v>0.30398092257311699</v>
      </c>
      <c r="AB59" s="112">
        <f>(1+'Net Zero 2050 - %'!AB39/100)*'[1]Calibración Agricultura-OseMOSY'!AM217</f>
        <v>0.33917755374218345</v>
      </c>
      <c r="AC59" s="112">
        <f>(1+'Net Zero 2050 - %'!AC39/100)*'[1]Calibración Agricultura-OseMOSY'!AN217</f>
        <v>0.37652665568922677</v>
      </c>
      <c r="AD59" s="112">
        <f>(1+'Net Zero 2050 - %'!AD39/100)*'[1]Calibración Agricultura-OseMOSY'!AO217</f>
        <v>0.41914799950619874</v>
      </c>
      <c r="AE59" s="112">
        <f>(1+'Net Zero 2050 - %'!AE39/100)*'[1]Calibración Agricultura-OseMOSY'!AP217</f>
        <v>0.46429851353904589</v>
      </c>
      <c r="AF59" s="112">
        <f>(1+'Net Zero 2050 - %'!AF39/100)*'[1]Calibración Agricultura-OseMOSY'!AQ217</f>
        <v>0.51334507495247272</v>
      </c>
      <c r="AG59" s="112">
        <f>(1+'Net Zero 2050 - %'!AG39/100)*'[1]Calibración Agricultura-OseMOSY'!AR217</f>
        <v>0.56712908434899589</v>
      </c>
      <c r="AH59" s="112">
        <f>(1+'Net Zero 2050 - %'!AH39/100)*'[1]Calibración Agricultura-OseMOSY'!AS217</f>
        <v>0.62586853777651119</v>
      </c>
      <c r="AI59" s="112">
        <f>(1+'Net Zero 2050 - %'!AI39/100)*'[1]Calibración Agricultura-OseMOSY'!AT217</f>
        <v>0.69154752199425984</v>
      </c>
      <c r="AJ59" s="112">
        <f>(1+'Net Zero 2050 - %'!AJ39/100)*'[1]Calibración Agricultura-OseMOSY'!AU217</f>
        <v>0.76189925730302144</v>
      </c>
      <c r="AK59" s="112">
        <f>(1+'Net Zero 2050 - %'!AK39/100)*'[1]Calibración Agricultura-OseMOSY'!AV217</f>
        <v>0.83848646930734361</v>
      </c>
      <c r="AL59" s="112">
        <f>(1+'Net Zero 2050 - %'!AL39/100)*'[1]Calibración Agricultura-OseMOSY'!AW217</f>
        <v>0.92240824519375708</v>
      </c>
      <c r="AM59" s="112">
        <f>(1+'Net Zero 2050 - %'!AM39/100)*'[1]Calibración Agricultura-OseMOSY'!AX217</f>
        <v>1.01398607981059</v>
      </c>
      <c r="AN59" s="112">
        <f>(1+'Net Zero 2050 - %'!AN39/100)*'[1]Calibración Agricultura-OseMOSY'!AY217</f>
        <v>1.1142283027078566</v>
      </c>
      <c r="AO59" s="112">
        <f>(1+'Net Zero 2050 - %'!AO39/100)*'[1]Calibración Agricultura-OseMOSY'!AZ217</f>
        <v>1.2226945213322093</v>
      </c>
      <c r="AP59" s="112">
        <f>(1+'Net Zero 2050 - %'!AP39/100)*'[1]Calibración Agricultura-OseMOSY'!BA217</f>
        <v>1.3409003220967648</v>
      </c>
      <c r="AQ59" s="112">
        <f>(1+'Net Zero 2050 - %'!AQ39/100)*'[1]Calibración Agricultura-OseMOSY'!BB217</f>
        <v>1.4696999382086509</v>
      </c>
      <c r="AR59" s="112">
        <f>(1+'Net Zero 2050 - %'!AR39/100)*'[1]Calibración Agricultura-OseMOSY'!BC217</f>
        <v>1.6098993680942202</v>
      </c>
      <c r="AS59" s="112">
        <f>(1+'Net Zero 2050 - %'!AS39/100)*'[1]Calibración Agricultura-OseMOSY'!BD217</f>
        <v>1.7623495240410494</v>
      </c>
      <c r="AT59" s="112">
        <f>(1+'Net Zero 2050 - %'!AT39/100)*'[1]Calibración Agricultura-OseMOSY'!BE217</f>
        <v>1.9281499773629471</v>
      </c>
      <c r="AU59" s="112">
        <f>(1+'Net Zero 2050 - %'!AU39/100)*'[1]Calibración Agricultura-OseMOSY'!BF217</f>
        <v>2.108460692344043</v>
      </c>
      <c r="AV59" s="112">
        <f>(1+'Net Zero 2050 - %'!AV39/100)*'[1]Calibración Agricultura-OseMOSY'!BG217</f>
        <v>2.3045185397526353</v>
      </c>
      <c r="AW59" s="112">
        <f>(1+'Net Zero 2050 - %'!AW39/100)*'[1]Calibración Agricultura-OseMOSY'!BH217</f>
        <v>2.5175453776151948</v>
      </c>
      <c r="AX59" s="112">
        <f>(1+'Net Zero 2050 - %'!AX39/100)*'[1]Calibración Agricultura-OseMOSY'!BI217</f>
        <v>2.7489477692074469</v>
      </c>
      <c r="AY59" s="112">
        <f>(1+'Net Zero 2050 - %'!AY39/100)*'[1]Calibración Agricultura-OseMOSY'!BJ217</f>
        <v>3.0001942444891498</v>
      </c>
      <c r="AZ59" s="112">
        <f>(1+'Net Zero 2050 - %'!AZ39/100)*'[1]Calibración Agricultura-OseMOSY'!BK217</f>
        <v>3.2730201266683414</v>
      </c>
      <c r="BA59" s="112">
        <f>(1+'Net Zero 2050 - %'!BA39/100)*'[1]Calibración Agricultura-OseMOSY'!BL217</f>
        <v>3.5691807884581812</v>
      </c>
      <c r="BB59" s="112">
        <f>(1+'Net Zero 2050 - %'!BB39/100)*'[1]Calibración Agricultura-OseMOSY'!BM217</f>
        <v>3.8905677870970705</v>
      </c>
      <c r="BC59" s="112"/>
      <c r="BF59" s="99">
        <f>'Net Zero 2050 - %'!BF39</f>
        <v>0.17660000000000001</v>
      </c>
      <c r="BG59" s="99" t="str">
        <f>'Net Zero 2050 - %'!BG39</f>
        <v>Incrementa</v>
      </c>
    </row>
    <row r="60" spans="1:115" ht="14.45">
      <c r="B60" s="368"/>
      <c r="C60" s="99" t="s">
        <v>88</v>
      </c>
      <c r="D60" s="353"/>
      <c r="E60" s="366"/>
      <c r="F60" s="112">
        <f>(1+'Net Zero 2050 - %'!F40/100)*'[1]Calibración Agricultura-OseMOSY'!Q218</f>
        <v>8.4476344599928116E-2</v>
      </c>
      <c r="G60" s="112">
        <f>(1+'Net Zero 2050 - %'!G40/100)*'[1]Calibración Agricultura-OseMOSY'!R218</f>
        <v>8.8172342544504637E-2</v>
      </c>
      <c r="H60" s="112">
        <f>(1+'Net Zero 2050 - %'!H40/100)*'[1]Calibración Agricultura-OseMOSY'!S218</f>
        <v>8.9634048672295893E-2</v>
      </c>
      <c r="I60" s="112">
        <f>(1+'Net Zero 2050 - %'!I40/100)*'[1]Calibración Agricultura-OseMOSY'!T218</f>
        <v>9.3707806700480845E-2</v>
      </c>
      <c r="J60" s="112">
        <f>(1+'Net Zero 2050 - %'!J40/100)*'[1]Calibración Agricultura-OseMOSY'!U218</f>
        <v>9.4784645318148189E-2</v>
      </c>
      <c r="K60" s="112">
        <f>(1+'Net Zero 2050 - %'!K40/100)*'[1]Calibración Agricultura-OseMOSY'!V218</f>
        <v>9.860457776331788E-2</v>
      </c>
      <c r="L60" s="112">
        <f>(1+'Net Zero 2050 - %'!L40/100)*'[1]Calibración Agricultura-OseMOSY'!W218</f>
        <v>0.10209632835127219</v>
      </c>
      <c r="M60" s="112">
        <f>(1+'Net Zero 2050 - %'!M40/100)*'[1]Calibración Agricultura-OseMOSY'!X218</f>
        <v>0.10508221820522302</v>
      </c>
      <c r="N60" s="112">
        <f>(1+'Net Zero 2050 - %'!N40/100)*'[1]Calibración Agricultura-OseMOSY'!Y218</f>
        <v>0.1081936451570252</v>
      </c>
      <c r="O60" s="112">
        <f>(1+'Net Zero 2050 - %'!O40/100)*'[1]Calibración Agricultura-OseMOSY'!Z218</f>
        <v>0.11212695884247725</v>
      </c>
      <c r="P60" s="112">
        <f>(1+'Net Zero 2050 - %'!P40/100)*'[1]Calibración Agricultura-OseMOSY'!AA218</f>
        <v>0.11542623879511077</v>
      </c>
      <c r="Q60" s="112">
        <f>(1+'Net Zero 2050 - %'!Q40/100)*'[1]Calibración Agricultura-OseMOSY'!AB218</f>
        <v>0.11904243206681184</v>
      </c>
      <c r="R60" s="112">
        <f>(1+'Net Zero 2050 - %'!R40/100)*'[1]Calibración Agricultura-OseMOSY'!AC218</f>
        <v>0.12229467642520161</v>
      </c>
      <c r="S60" s="112">
        <f>(1+'Net Zero 2050 - %'!S40/100)*'[1]Calibración Agricultura-OseMOSY'!AD218</f>
        <v>0.12551426502860047</v>
      </c>
      <c r="T60" s="112">
        <f>(1+'Net Zero 2050 - %'!T40/100)*'[1]Calibración Agricultura-OseMOSY'!AE218</f>
        <v>0.12892003470218044</v>
      </c>
      <c r="U60" s="112">
        <f>(1+'Net Zero 2050 - %'!U40/100)*'[1]Calibración Agricultura-OseMOSY'!AF218</f>
        <v>0.13248562609671222</v>
      </c>
      <c r="V60" s="112">
        <f>(1+'Net Zero 2050 - %'!V40/100)*'[1]Calibración Agricultura-OseMOSY'!AG218</f>
        <v>0.13630461582906109</v>
      </c>
      <c r="W60" s="112">
        <f>(1+'Net Zero 2050 - %'!W40/100)*'[1]Calibración Agricultura-OseMOSY'!AH218</f>
        <v>0.14012536486933425</v>
      </c>
      <c r="X60" s="112">
        <f>(1+'Net Zero 2050 - %'!X40/100)*'[1]Calibración Agricultura-OseMOSY'!AI218</f>
        <v>0.14369860938606463</v>
      </c>
      <c r="Y60" s="112">
        <f>(1+'Net Zero 2050 - %'!Y40/100)*'[1]Calibración Agricultura-OseMOSY'!AJ218</f>
        <v>0.14743865625689476</v>
      </c>
      <c r="Z60" s="112">
        <f>(1+'Net Zero 2050 - %'!Z40/100)*'[1]Calibración Agricultura-OseMOSY'!AK218</f>
        <v>0.15126407849659909</v>
      </c>
      <c r="AA60" s="112">
        <f>(1+'Net Zero 2050 - %'!AA40/100)*'[1]Calibración Agricultura-OseMOSY'!AL218</f>
        <v>0.15445290546492096</v>
      </c>
      <c r="AB60" s="112">
        <f>(1+'Net Zero 2050 - %'!AB40/100)*'[1]Calibración Agricultura-OseMOSY'!AM218</f>
        <v>0.15838495415832107</v>
      </c>
      <c r="AC60" s="112">
        <f>(1+'Net Zero 2050 - %'!AC40/100)*'[1]Calibración Agricultura-OseMOSY'!AN218</f>
        <v>0.16187511489342848</v>
      </c>
      <c r="AD60" s="112">
        <f>(1+'Net Zero 2050 - %'!AD40/100)*'[1]Calibración Agricultura-OseMOSY'!AO218</f>
        <v>0.166105876108572</v>
      </c>
      <c r="AE60" s="112">
        <f>(1+'Net Zero 2050 - %'!AE40/100)*'[1]Calibración Agricultura-OseMOSY'!AP218</f>
        <v>0.16972595593421316</v>
      </c>
      <c r="AF60" s="112">
        <f>(1+'Net Zero 2050 - %'!AF40/100)*'[1]Calibración Agricultura-OseMOSY'!AQ218</f>
        <v>0.17334201447804673</v>
      </c>
      <c r="AG60" s="112">
        <f>(1+'Net Zero 2050 - %'!AG40/100)*'[1]Calibración Agricultura-OseMOSY'!AR218</f>
        <v>0.17709233450337938</v>
      </c>
      <c r="AH60" s="112">
        <f>(1+'Net Zero 2050 - %'!AH40/100)*'[1]Calibración Agricultura-OseMOSY'!AS218</f>
        <v>0.18088805746257638</v>
      </c>
      <c r="AI60" s="112">
        <f>(1+'Net Zero 2050 - %'!AI40/100)*'[1]Calibración Agricultura-OseMOSY'!AT218</f>
        <v>0.18513928563653229</v>
      </c>
      <c r="AJ60" s="112">
        <f>(1+'Net Zero 2050 - %'!AJ40/100)*'[1]Calibración Agricultura-OseMOSY'!AU218</f>
        <v>0.18908510008311236</v>
      </c>
      <c r="AK60" s="112">
        <f>(1+'Net Zero 2050 - %'!AK40/100)*'[1]Calibración Agricultura-OseMOSY'!AV218</f>
        <v>0.1930513853883723</v>
      </c>
      <c r="AL60" s="112">
        <f>(1+'Net Zero 2050 - %'!AL40/100)*'[1]Calibración Agricultura-OseMOSY'!AW218</f>
        <v>0.19715061449029675</v>
      </c>
      <c r="AM60" s="112">
        <f>(1+'Net Zero 2050 - %'!AM40/100)*'[1]Calibración Agricultura-OseMOSY'!AX218</f>
        <v>0.20130652523910611</v>
      </c>
      <c r="AN60" s="112">
        <f>(1+'Net Zero 2050 - %'!AN40/100)*'[1]Calibración Agricultura-OseMOSY'!AY218</f>
        <v>0.20558257239301081</v>
      </c>
      <c r="AO60" s="112">
        <f>(1+'Net Zero 2050 - %'!AO40/100)*'[1]Calibración Agricultura-OseMOSY'!AZ218</f>
        <v>0.20976736724360762</v>
      </c>
      <c r="AP60" s="112">
        <f>(1+'Net Zero 2050 - %'!AP40/100)*'[1]Calibración Agricultura-OseMOSY'!BA218</f>
        <v>0.21400798098466764</v>
      </c>
      <c r="AQ60" s="112">
        <f>(1+'Net Zero 2050 - %'!AQ40/100)*'[1]Calibración Agricultura-OseMOSY'!BB218</f>
        <v>0.21830379381438905</v>
      </c>
      <c r="AR60" s="112">
        <f>(1+'Net Zero 2050 - %'!AR40/100)*'[1]Calibración Agricultura-OseMOSY'!BC218</f>
        <v>0.22263910358651109</v>
      </c>
      <c r="AS60" s="112">
        <f>(1+'Net Zero 2050 - %'!AS40/100)*'[1]Calibración Agricultura-OseMOSY'!BD218</f>
        <v>0.22699899504606588</v>
      </c>
      <c r="AT60" s="112">
        <f>(1+'Net Zero 2050 - %'!AT40/100)*'[1]Calibración Agricultura-OseMOSY'!BE218</f>
        <v>0.23139257641740463</v>
      </c>
      <c r="AU60" s="112">
        <f>(1+'Net Zero 2050 - %'!AU40/100)*'[1]Calibración Agricultura-OseMOSY'!BF218</f>
        <v>0.23582342691757532</v>
      </c>
      <c r="AV60" s="112">
        <f>(1+'Net Zero 2050 - %'!AV40/100)*'[1]Calibración Agricultura-OseMOSY'!BG218</f>
        <v>0.2402922606393654</v>
      </c>
      <c r="AW60" s="112">
        <f>(1+'Net Zero 2050 - %'!AW40/100)*'[1]Calibración Agricultura-OseMOSY'!BH218</f>
        <v>0.24478855766329005</v>
      </c>
      <c r="AX60" s="112">
        <f>(1+'Net Zero 2050 - %'!AX40/100)*'[1]Calibración Agricultura-OseMOSY'!BI218</f>
        <v>0.24931147425153682</v>
      </c>
      <c r="AY60" s="112">
        <f>(1+'Net Zero 2050 - %'!AY40/100)*'[1]Calibración Agricultura-OseMOSY'!BJ218</f>
        <v>0.253855765423875</v>
      </c>
      <c r="AZ60" s="112">
        <f>(1+'Net Zero 2050 - %'!AZ40/100)*'[1]Calibración Agricultura-OseMOSY'!BK218</f>
        <v>0.2584286814871834</v>
      </c>
      <c r="BA60" s="112">
        <f>(1+'Net Zero 2050 - %'!BA40/100)*'[1]Calibración Agricultura-OseMOSY'!BL218</f>
        <v>0.26302714500456725</v>
      </c>
      <c r="BB60" s="112">
        <f>(1+'Net Zero 2050 - %'!BB40/100)*'[1]Calibración Agricultura-OseMOSY'!BM218</f>
        <v>0.26764823632281365</v>
      </c>
      <c r="BC60" s="112"/>
      <c r="BF60" s="99">
        <f>'Net Zero 2050 - %'!BF40</f>
        <v>0.36299999999999999</v>
      </c>
      <c r="BG60" s="99" t="str">
        <f>'Net Zero 2050 - %'!BG40</f>
        <v>Incrementa</v>
      </c>
    </row>
    <row r="61" spans="1:115" ht="14.45">
      <c r="B61" s="368"/>
      <c r="C61" s="99" t="s">
        <v>89</v>
      </c>
      <c r="D61" s="353"/>
      <c r="E61" s="366"/>
      <c r="F61" s="112">
        <f>(1+'Net Zero 2050 - %'!F41/100)*'[1]Calibración Agricultura-OseMOSY'!Q219</f>
        <v>1.7588712699268914</v>
      </c>
      <c r="G61" s="112">
        <f>(1+'Net Zero 2050 - %'!G41/100)*'[1]Calibración Agricultura-OseMOSY'!R219</f>
        <v>1.7697026994990632</v>
      </c>
      <c r="H61" s="112">
        <f>(1+'Net Zero 2050 - %'!H41/100)*'[1]Calibración Agricultura-OseMOSY'!S219</f>
        <v>1.8486577751476976</v>
      </c>
      <c r="I61" s="112">
        <f>(1+'Net Zero 2050 - %'!I41/100)*'[1]Calibración Agricultura-OseMOSY'!T219</f>
        <v>2.1344166147544748</v>
      </c>
      <c r="J61" s="112">
        <f>(1+'Net Zero 2050 - %'!J41/100)*'[1]Calibración Agricultura-OseMOSY'!U219</f>
        <v>2.3493119700913687</v>
      </c>
      <c r="K61" s="112">
        <f>(1+'Net Zero 2050 - %'!K41/100)*'[1]Calibración Agricultura-OseMOSY'!V219</f>
        <v>2.7067378559674906</v>
      </c>
      <c r="L61" s="112">
        <f>(1+'Net Zero 2050 - %'!L41/100)*'[1]Calibración Agricultura-OseMOSY'!W219</f>
        <v>3.060228709341601</v>
      </c>
      <c r="M61" s="112">
        <f>(1+'Net Zero 2050 - %'!M41/100)*'[1]Calibración Agricultura-OseMOSY'!X219</f>
        <v>3.4064069482035868</v>
      </c>
      <c r="N61" s="112">
        <f>(1+'Net Zero 2050 - %'!N41/100)*'[1]Calibración Agricultura-OseMOSY'!Y219</f>
        <v>3.8565176570531032</v>
      </c>
      <c r="O61" s="112">
        <f>(1+'Net Zero 2050 - %'!O41/100)*'[1]Calibración Agricultura-OseMOSY'!Z219</f>
        <v>3.4435268951702054</v>
      </c>
      <c r="P61" s="112">
        <f>(1+'Net Zero 2050 - %'!P41/100)*'[1]Calibración Agricultura-OseMOSY'!AA219</f>
        <v>3.7340909100277822</v>
      </c>
      <c r="Q61" s="112">
        <f>(1+'Net Zero 2050 - %'!Q41/100)*'[1]Calibración Agricultura-OseMOSY'!AB219</f>
        <v>4.0171898771991126</v>
      </c>
      <c r="R61" s="112">
        <f>(1+'Net Zero 2050 - %'!R41/100)*'[1]Calibración Agricultura-OseMOSY'!AC219</f>
        <v>4.2463713186223142</v>
      </c>
      <c r="S61" s="112">
        <f>(1+'Net Zero 2050 - %'!S41/100)*'[1]Calibración Agricultura-OseMOSY'!AD219</f>
        <v>4.4250785027929345</v>
      </c>
      <c r="T61" s="112">
        <f>(1+'Net Zero 2050 - %'!T41/100)*'[1]Calibración Agricultura-OseMOSY'!AE219</f>
        <v>4.5386447508463013</v>
      </c>
      <c r="U61" s="112">
        <f>(1+'Net Zero 2050 - %'!U41/100)*'[1]Calibración Agricultura-OseMOSY'!AF219</f>
        <v>4.7830768660085399</v>
      </c>
      <c r="V61" s="112">
        <f>(1+'Net Zero 2050 - %'!V41/100)*'[1]Calibración Agricultura-OseMOSY'!AG219</f>
        <v>5.0185482389265097</v>
      </c>
      <c r="W61" s="112">
        <f>(1+'Net Zero 2050 - %'!W41/100)*'[1]Calibración Agricultura-OseMOSY'!AH219</f>
        <v>5.2542597116112706</v>
      </c>
      <c r="X61" s="112">
        <f>(1+'Net Zero 2050 - %'!X41/100)*'[1]Calibración Agricultura-OseMOSY'!AI219</f>
        <v>5.4754082495419247</v>
      </c>
      <c r="Y61" s="112">
        <f>(1+'Net Zero 2050 - %'!Y41/100)*'[1]Calibración Agricultura-OseMOSY'!AJ219</f>
        <v>5.7075468893123453</v>
      </c>
      <c r="Z61" s="112">
        <f>(1+'Net Zero 2050 - %'!Z41/100)*'[1]Calibración Agricultura-OseMOSY'!AK219</f>
        <v>5.9688174236264775</v>
      </c>
      <c r="AA61" s="112">
        <f>(1+'Net Zero 2050 - %'!AA41/100)*'[1]Calibración Agricultura-OseMOSY'!AL219</f>
        <v>6.2038113796005607</v>
      </c>
      <c r="AB61" s="112">
        <f>(1+'Net Zero 2050 - %'!AB41/100)*'[1]Calibración Agricultura-OseMOSY'!AM219</f>
        <v>6.4713976373518305</v>
      </c>
      <c r="AC61" s="112">
        <f>(1+'Net Zero 2050 - %'!AC41/100)*'[1]Calibración Agricultura-OseMOSY'!AN219</f>
        <v>6.7279411240465699</v>
      </c>
      <c r="AD61" s="112">
        <f>(1+'Net Zero 2050 - %'!AD41/100)*'[1]Calibración Agricultura-OseMOSY'!AO219</f>
        <v>7.0263528459254934</v>
      </c>
      <c r="AE61" s="112">
        <f>(1+'Net Zero 2050 - %'!AE41/100)*'[1]Calibración Agricultura-OseMOSY'!AP219</f>
        <v>7.3089044897343554</v>
      </c>
      <c r="AF61" s="112">
        <f>(1+'Net Zero 2050 - %'!AF41/100)*'[1]Calibración Agricultura-OseMOSY'!AQ219</f>
        <v>7.5966378979785176</v>
      </c>
      <c r="AG61" s="112">
        <f>(1+'Net Zero 2050 - %'!AG41/100)*'[1]Calibración Agricultura-OseMOSY'!AR219</f>
        <v>7.8976157444538249</v>
      </c>
      <c r="AH61" s="112">
        <f>(1+'Net Zero 2050 - %'!AH41/100)*'[1]Calibración Agricultura-OseMOSY'!AS219</f>
        <v>8.2093179144292137</v>
      </c>
      <c r="AI61" s="112">
        <f>(1+'Net Zero 2050 - %'!AI41/100)*'[1]Calibración Agricultura-OseMOSY'!AT219</f>
        <v>8.3833783676599118</v>
      </c>
      <c r="AJ61" s="112">
        <f>(1+'Net Zero 2050 - %'!AJ41/100)*'[1]Calibración Agricultura-OseMOSY'!AU219</f>
        <v>8.5610020340273234</v>
      </c>
      <c r="AK61" s="112">
        <f>(1+'Net Zero 2050 - %'!AK41/100)*'[1]Calibración Agricultura-OseMOSY'!AV219</f>
        <v>8.742360209248492</v>
      </c>
      <c r="AL61" s="112">
        <f>(1+'Net Zero 2050 - %'!AL41/100)*'[1]Calibración Agricultura-OseMOSY'!AW219</f>
        <v>8.927562622022478</v>
      </c>
      <c r="AM61" s="112">
        <f>(1+'Net Zero 2050 - %'!AM41/100)*'[1]Calibración Agricultura-OseMOSY'!AX219</f>
        <v>9.116667756899556</v>
      </c>
      <c r="AN61" s="112">
        <f>(1+'Net Zero 2050 - %'!AN41/100)*'[1]Calibración Agricultura-OseMOSY'!AY219</f>
        <v>9.3097759128528725</v>
      </c>
      <c r="AO61" s="112">
        <f>(1+'Net Zero 2050 - %'!AO41/100)*'[1]Calibración Agricultura-OseMOSY'!AZ219</f>
        <v>9.5069106007879878</v>
      </c>
      <c r="AP61" s="112">
        <f>(1+'Net Zero 2050 - %'!AP41/100)*'[1]Calibración Agricultura-OseMOSY'!BA219</f>
        <v>9.7081992911618684</v>
      </c>
      <c r="AQ61" s="112">
        <f>(1+'Net Zero 2050 - %'!AQ41/100)*'[1]Calibración Agricultura-OseMOSY'!BB219</f>
        <v>9.9137289119186445</v>
      </c>
      <c r="AR61" s="112">
        <f>(1+'Net Zero 2050 - %'!AR41/100)*'[1]Calibración Agricultura-OseMOSY'!BC219</f>
        <v>10.123583971724139</v>
      </c>
      <c r="AS61" s="112">
        <f>(1+'Net Zero 2050 - %'!AS41/100)*'[1]Calibración Agricultura-OseMOSY'!BD219</f>
        <v>10.337851144993595</v>
      </c>
      <c r="AT61" s="112">
        <f>(1+'Net Zero 2050 - %'!AT41/100)*'[1]Calibración Agricultura-OseMOSY'!BE219</f>
        <v>10.556625950471833</v>
      </c>
      <c r="AU61" s="112">
        <f>(1+'Net Zero 2050 - %'!AU41/100)*'[1]Calibración Agricultura-OseMOSY'!BF219</f>
        <v>10.780004237886477</v>
      </c>
      <c r="AV61" s="112">
        <f>(1+'Net Zero 2050 - %'!AV41/100)*'[1]Calibración Agricultura-OseMOSY'!BG219</f>
        <v>11.008082995498951</v>
      </c>
      <c r="AW61" s="112">
        <f>(1+'Net Zero 2050 - %'!AW41/100)*'[1]Calibración Agricultura-OseMOSY'!BH219</f>
        <v>11.240958095062581</v>
      </c>
      <c r="AX61" s="112">
        <f>(1+'Net Zero 2050 - %'!AX41/100)*'[1]Calibración Agricultura-OseMOSY'!BI219</f>
        <v>11.478730210394509</v>
      </c>
      <c r="AY61" s="112">
        <f>(1+'Net Zero 2050 - %'!AY41/100)*'[1]Calibración Agricultura-OseMOSY'!BJ219</f>
        <v>11.721500912570123</v>
      </c>
      <c r="AZ61" s="112">
        <f>(1+'Net Zero 2050 - %'!AZ41/100)*'[1]Calibración Agricultura-OseMOSY'!BK219</f>
        <v>11.969377437258132</v>
      </c>
      <c r="BA61" s="112">
        <f>(1+'Net Zero 2050 - %'!BA41/100)*'[1]Calibración Agricultura-OseMOSY'!BL219</f>
        <v>12.222466355119167</v>
      </c>
      <c r="BB61" s="112">
        <f>(1+'Net Zero 2050 - %'!BB41/100)*'[1]Calibración Agricultura-OseMOSY'!BM219</f>
        <v>12.480876535420531</v>
      </c>
      <c r="BC61" s="112"/>
      <c r="BF61" s="99">
        <f>'Net Zero 2050 - %'!BF41</f>
        <v>0.122</v>
      </c>
      <c r="BG61" s="99" t="str">
        <f>'Net Zero 2050 - %'!BG41</f>
        <v>Incrementa</v>
      </c>
    </row>
    <row r="62" spans="1:115" ht="14.45">
      <c r="B62" s="368"/>
      <c r="C62" s="99" t="s">
        <v>90</v>
      </c>
      <c r="D62" s="353"/>
      <c r="E62" s="366"/>
      <c r="F62" s="112">
        <f>(1+'Net Zero 2050 - %'!F42/100)*'[1]Calibración Agricultura-OseMOSY'!Q220</f>
        <v>0.36698860155433044</v>
      </c>
      <c r="G62" s="112">
        <f>(1+'Net Zero 2050 - %'!G42/100)*'[1]Calibración Agricultura-OseMOSY'!R220</f>
        <v>0.37934840058271413</v>
      </c>
      <c r="H62" s="112">
        <f>(1+'Net Zero 2050 - %'!H42/100)*'[1]Calibración Agricultura-OseMOSY'!S220</f>
        <v>0.39228359615973096</v>
      </c>
      <c r="I62" s="112">
        <f>(1+'Net Zero 2050 - %'!I42/100)*'[1]Calibración Agricultura-OseMOSY'!T220</f>
        <v>0.40653633831318264</v>
      </c>
      <c r="J62" s="112">
        <f>(1+'Net Zero 2050 - %'!J42/100)*'[1]Calibración Agricultura-OseMOSY'!U220</f>
        <v>0.4188153805728479</v>
      </c>
      <c r="K62" s="112">
        <f>(1+'Net Zero 2050 - %'!K42/100)*'[1]Calibración Agricultura-OseMOSY'!V220</f>
        <v>0.4363055630512821</v>
      </c>
      <c r="L62" s="112">
        <f>(1+'Net Zero 2050 - %'!L42/100)*'[1]Calibración Agricultura-OseMOSY'!W220</f>
        <v>0.45286759068961269</v>
      </c>
      <c r="M62" s="112">
        <f>(1+'Net Zero 2050 - %'!M42/100)*'[1]Calibración Agricultura-OseMOSY'!X220</f>
        <v>0.46702858037844802</v>
      </c>
      <c r="N62" s="112">
        <f>(1+'Net Zero 2050 - %'!N42/100)*'[1]Calibración Agricultura-OseMOSY'!Y220</f>
        <v>0.48255292848006393</v>
      </c>
      <c r="O62" s="112">
        <f>(1+'Net Zero 2050 - %'!O42/100)*'[1]Calibración Agricultura-OseMOSY'!Z220</f>
        <v>0.49403439756980505</v>
      </c>
      <c r="P62" s="112">
        <f>(1+'Net Zero 2050 - %'!P42/100)*'[1]Calibración Agricultura-OseMOSY'!AA220</f>
        <v>0.50916083360217412</v>
      </c>
      <c r="Q62" s="112">
        <f>(1+'Net Zero 2050 - %'!Q42/100)*'[1]Calibración Agricultura-OseMOSY'!AB220</f>
        <v>0.52652299925734836</v>
      </c>
      <c r="R62" s="112">
        <f>(1+'Net Zero 2050 - %'!R42/100)*'[1]Calibración Agricultura-OseMOSY'!AC220</f>
        <v>0.54126462759330529</v>
      </c>
      <c r="S62" s="112">
        <f>(1+'Net Zero 2050 - %'!S42/100)*'[1]Calibración Agricultura-OseMOSY'!AD220</f>
        <v>0.55586761567652132</v>
      </c>
      <c r="T62" s="112">
        <f>(1+'Net Zero 2050 - %'!T42/100)*'[1]Calibración Agricultura-OseMOSY'!AE220</f>
        <v>0.5712394138375988</v>
      </c>
      <c r="U62" s="112">
        <f>(1+'Net Zero 2050 - %'!U42/100)*'[1]Calibración Agricultura-OseMOSY'!AF220</f>
        <v>0.58657502205582579</v>
      </c>
      <c r="V62" s="112">
        <f>(1+'Net Zero 2050 - %'!V42/100)*'[1]Calibración Agricultura-OseMOSY'!AG220</f>
        <v>0.60254966511559138</v>
      </c>
      <c r="W62" s="112">
        <f>(1+'Net Zero 2050 - %'!W42/100)*'[1]Calibración Agricultura-OseMOSY'!AH220</f>
        <v>0.61985476161849318</v>
      </c>
      <c r="X62" s="112">
        <f>(1+'Net Zero 2050 - %'!X42/100)*'[1]Calibración Agricultura-OseMOSY'!AI220</f>
        <v>0.63600278694144674</v>
      </c>
      <c r="Y62" s="112">
        <f>(1+'Net Zero 2050 - %'!Y42/100)*'[1]Calibración Agricultura-OseMOSY'!AJ220</f>
        <v>0.65264588305424043</v>
      </c>
      <c r="Z62" s="112">
        <f>(1+'Net Zero 2050 - %'!Z42/100)*'[1]Calibración Agricultura-OseMOSY'!AK220</f>
        <v>0.66952980475730872</v>
      </c>
      <c r="AA62" s="112">
        <f>(1+'Net Zero 2050 - %'!AA42/100)*'[1]Calibración Agricultura-OseMOSY'!AL220</f>
        <v>0.68355995207912035</v>
      </c>
      <c r="AB62" s="112">
        <f>(1+'Net Zero 2050 - %'!AB42/100)*'[1]Calibración Agricultura-OseMOSY'!AM220</f>
        <v>0.70087629114265726</v>
      </c>
      <c r="AC62" s="112">
        <f>(1+'Net Zero 2050 - %'!AC42/100)*'[1]Calibración Agricultura-OseMOSY'!AN220</f>
        <v>0.71627960163865279</v>
      </c>
      <c r="AD62" s="112">
        <f>(1+'Net Zero 2050 - %'!AD42/100)*'[1]Calibración Agricultura-OseMOSY'!AO220</f>
        <v>0.73509734802409643</v>
      </c>
      <c r="AE62" s="112">
        <f>(1+'Net Zero 2050 - %'!AE42/100)*'[1]Calibración Agricultura-OseMOSY'!AP220</f>
        <v>0.75115214834945643</v>
      </c>
      <c r="AF62" s="112">
        <f>(1+'Net Zero 2050 - %'!AF42/100)*'[1]Calibración Agricultura-OseMOSY'!AQ220</f>
        <v>0.76714886877846955</v>
      </c>
      <c r="AG62" s="112">
        <f>(1+'Net Zero 2050 - %'!AG42/100)*'[1]Calibración Agricultura-OseMOSY'!AR220</f>
        <v>0.78372983421750564</v>
      </c>
      <c r="AH62" s="112">
        <f>(1+'Net Zero 2050 - %'!AH42/100)*'[1]Calibración Agricultura-OseMOSY'!AS220</f>
        <v>0.80051080178365319</v>
      </c>
      <c r="AI62" s="112">
        <f>(1+'Net Zero 2050 - %'!AI42/100)*'[1]Calibración Agricultura-OseMOSY'!AT220</f>
        <v>0.81931603645512441</v>
      </c>
      <c r="AJ62" s="112">
        <f>(1+'Net Zero 2050 - %'!AJ42/100)*'[1]Calibración Agricultura-OseMOSY'!AU220</f>
        <v>0.83678332910508113</v>
      </c>
      <c r="AK62" s="112">
        <f>(1+'Net Zero 2050 - %'!AK42/100)*'[1]Calibración Agricultura-OseMOSY'!AV220</f>
        <v>0.85435165190317386</v>
      </c>
      <c r="AL62" s="112">
        <f>(1+'Net Zero 2050 - %'!AL42/100)*'[1]Calibración Agricultura-OseMOSY'!AW220</f>
        <v>0.87249499504666117</v>
      </c>
      <c r="AM62" s="112">
        <f>(1+'Net Zero 2050 - %'!AM42/100)*'[1]Calibración Agricultura-OseMOSY'!AX220</f>
        <v>0.89088247165382384</v>
      </c>
      <c r="AN62" s="112">
        <f>(1+'Net Zero 2050 - %'!AN42/100)*'[1]Calibración Agricultura-OseMOSY'!AY220</f>
        <v>0.90980170568943841</v>
      </c>
      <c r="AO62" s="112">
        <f>(1+'Net Zero 2050 - %'!AO42/100)*'[1]Calibración Agricultura-OseMOSY'!AZ220</f>
        <v>0.92831946705868151</v>
      </c>
      <c r="AP62" s="112">
        <f>(1+'Net Zero 2050 - %'!AP42/100)*'[1]Calibración Agricultura-OseMOSY'!BA220</f>
        <v>0.94708711783016208</v>
      </c>
      <c r="AQ62" s="112">
        <f>(1+'Net Zero 2050 - %'!AQ42/100)*'[1]Calibración Agricultura-OseMOSY'!BB220</f>
        <v>0.9661004920761096</v>
      </c>
      <c r="AR62" s="112">
        <f>(1+'Net Zero 2050 - %'!AR42/100)*'[1]Calibración Agricultura-OseMOSY'!BC220</f>
        <v>0.985287964581123</v>
      </c>
      <c r="AS62" s="112">
        <f>(1+'Net Zero 2050 - %'!AS42/100)*'[1]Calibración Agricultura-OseMOSY'!BD220</f>
        <v>1.0045819067383857</v>
      </c>
      <c r="AT62" s="112">
        <f>(1+'Net Zero 2050 - %'!AT42/100)*'[1]Calibración Agricultura-OseMOSY'!BE220</f>
        <v>1.0240245382177069</v>
      </c>
      <c r="AU62" s="112">
        <f>(1+'Net Zero 2050 - %'!AU42/100)*'[1]Calibración Agricultura-OseMOSY'!BF220</f>
        <v>1.0436326926564246</v>
      </c>
      <c r="AV62" s="112">
        <f>(1+'Net Zero 2050 - %'!AV42/100)*'[1]Calibración Agricultura-OseMOSY'!BG220</f>
        <v>1.0634095407428874</v>
      </c>
      <c r="AW62" s="112">
        <f>(1+'Net Zero 2050 - %'!AW42/100)*'[1]Calibración Agricultura-OseMOSY'!BH220</f>
        <v>1.0833082493983754</v>
      </c>
      <c r="AX62" s="112">
        <f>(1+'Net Zero 2050 - %'!AX42/100)*'[1]Calibración Agricultura-OseMOSY'!BI220</f>
        <v>1.1033247013572312</v>
      </c>
      <c r="AY62" s="112">
        <f>(1+'Net Zero 2050 - %'!AY42/100)*'[1]Calibración Agricultura-OseMOSY'!BJ220</f>
        <v>1.1234354318262398</v>
      </c>
      <c r="AZ62" s="112">
        <f>(1+'Net Zero 2050 - %'!AZ42/100)*'[1]Calibración Agricultura-OseMOSY'!BK220</f>
        <v>1.1436725753749277</v>
      </c>
      <c r="BA62" s="112">
        <f>(1+'Net Zero 2050 - %'!BA42/100)*'[1]Calibración Agricultura-OseMOSY'!BL220</f>
        <v>1.1640228478536949</v>
      </c>
      <c r="BB62" s="112">
        <f>(1+'Net Zero 2050 - %'!BB42/100)*'[1]Calibración Agricultura-OseMOSY'!BM220</f>
        <v>1.1844734141966919</v>
      </c>
      <c r="BC62" s="112"/>
      <c r="BF62" s="99">
        <f>'Net Zero 2050 - %'!BF42</f>
        <v>0.36299999999999999</v>
      </c>
      <c r="BG62" s="99" t="str">
        <f>'Net Zero 2050 - %'!BG42</f>
        <v>Incrementa</v>
      </c>
    </row>
    <row r="63" spans="1:115" ht="14.45">
      <c r="B63" s="368"/>
      <c r="C63" s="99" t="s">
        <v>91</v>
      </c>
      <c r="D63" s="353"/>
      <c r="E63" s="366"/>
      <c r="F63" s="112">
        <f>(1+'Net Zero 2050 - %'!F43/100)*'[1]Calibración Agricultura-OseMOSY'!Q221</f>
        <v>0.196850238806104</v>
      </c>
      <c r="G63" s="112">
        <f>(1+'Net Zero 2050 - %'!G43/100)*'[1]Calibración Agricultura-OseMOSY'!R221</f>
        <v>0.22531987995531941</v>
      </c>
      <c r="H63" s="112">
        <f>(1+'Net Zero 2050 - %'!H43/100)*'[1]Calibración Agricultura-OseMOSY'!S221</f>
        <v>0.19336980992508584</v>
      </c>
      <c r="I63" s="112">
        <f>(1+'Net Zero 2050 - %'!I43/100)*'[1]Calibración Agricultura-OseMOSY'!T221</f>
        <v>0.2163659086254367</v>
      </c>
      <c r="J63" s="112">
        <f>(1+'Net Zero 2050 - %'!J43/100)*'[1]Calibración Agricultura-OseMOSY'!U221</f>
        <v>0.17575133216566058</v>
      </c>
      <c r="K63" s="112">
        <f>(1+'Net Zero 2050 - %'!K43/100)*'[1]Calibración Agricultura-OseMOSY'!V221</f>
        <v>0.17438502222758323</v>
      </c>
      <c r="L63" s="112">
        <f>(1+'Net Zero 2050 - %'!L43/100)*'[1]Calibración Agricultura-OseMOSY'!W221</f>
        <v>0.16963894186139006</v>
      </c>
      <c r="M63" s="112">
        <f>(1+'Net Zero 2050 - %'!M43/100)*'[1]Calibración Agricultura-OseMOSY'!X221</f>
        <v>0.16469960906084011</v>
      </c>
      <c r="N63" s="112">
        <f>(1+'Net Zero 2050 - %'!N43/100)*'[1]Calibración Agricultura-OseMOSY'!Y221</f>
        <v>0.15537547303752847</v>
      </c>
      <c r="O63" s="112">
        <f>(1+'Net Zero 2050 - %'!O43/100)*'[1]Calibración Agricultura-OseMOSY'!Z221</f>
        <v>0.20273778143657667</v>
      </c>
      <c r="P63" s="112">
        <f>(1+'Net Zero 2050 - %'!P43/100)*'[1]Calibración Agricultura-OseMOSY'!AA221</f>
        <v>0.20310584005362212</v>
      </c>
      <c r="Q63" s="112">
        <f>(1+'Net Zero 2050 - %'!Q43/100)*'[1]Calibración Agricultura-OseMOSY'!AB221</f>
        <v>0.20024665489899221</v>
      </c>
      <c r="R63" s="112">
        <f>(1+'Net Zero 2050 - %'!R43/100)*'[1]Calibración Agricultura-OseMOSY'!AC221</f>
        <v>0.20275490134845653</v>
      </c>
      <c r="S63" s="112">
        <f>(1+'Net Zero 2050 - %'!S43/100)*'[1]Calibración Agricultura-OseMOSY'!AD221</f>
        <v>0.20610192606069766</v>
      </c>
      <c r="T63" s="112">
        <f>(1+'Net Zero 2050 - %'!T43/100)*'[1]Calibración Agricultura-OseMOSY'!AE221</f>
        <v>0.21127259088612579</v>
      </c>
      <c r="U63" s="112">
        <f>(1+'Net Zero 2050 - %'!U43/100)*'[1]Calibración Agricultura-OseMOSY'!AF221</f>
        <v>0.21848777779569037</v>
      </c>
      <c r="V63" s="112">
        <f>(1+'Net Zero 2050 - %'!V43/100)*'[1]Calibración Agricultura-OseMOSY'!AG221</f>
        <v>0.22892427281423194</v>
      </c>
      <c r="W63" s="112">
        <f>(1+'Net Zero 2050 - %'!W43/100)*'[1]Calibración Agricultura-OseMOSY'!AH221</f>
        <v>0.23279092392642203</v>
      </c>
      <c r="X63" s="112">
        <f>(1+'Net Zero 2050 - %'!X43/100)*'[1]Calibración Agricultura-OseMOSY'!AI221</f>
        <v>0.23672649834878515</v>
      </c>
      <c r="Y63" s="112">
        <f>(1+'Net Zero 2050 - %'!Y43/100)*'[1]Calibración Agricultura-OseMOSY'!AJ221</f>
        <v>0.24216658143270717</v>
      </c>
      <c r="Z63" s="112">
        <f>(1+'Net Zero 2050 - %'!Z43/100)*'[1]Calibración Agricultura-OseMOSY'!AK221</f>
        <v>0.24813680859637588</v>
      </c>
      <c r="AA63" s="112">
        <f>(1+'Net Zero 2050 - %'!AA43/100)*'[1]Calibración Agricultura-OseMOSY'!AL221</f>
        <v>0.25334258608985305</v>
      </c>
      <c r="AB63" s="112">
        <f>(1+'Net Zero 2050 - %'!AB43/100)*'[1]Calibración Agricultura-OseMOSY'!AM221</f>
        <v>0.25982471891782921</v>
      </c>
      <c r="AC63" s="112">
        <f>(1+'Net Zero 2050 - %'!AC43/100)*'[1]Calibración Agricultura-OseMOSY'!AN221</f>
        <v>0.26535609738798654</v>
      </c>
      <c r="AD63" s="112">
        <f>(1+'Net Zero 2050 - %'!AD43/100)*'[1]Calibración Agricultura-OseMOSY'!AO221</f>
        <v>0.27135541968831356</v>
      </c>
      <c r="AE63" s="112">
        <f>(1+'Net Zero 2050 - %'!AE43/100)*'[1]Calibración Agricultura-OseMOSY'!AP221</f>
        <v>0.27661501233156954</v>
      </c>
      <c r="AF63" s="112">
        <f>(1+'Net Zero 2050 - %'!AF43/100)*'[1]Calibración Agricultura-OseMOSY'!AQ221</f>
        <v>0.28208435019871292</v>
      </c>
      <c r="AG63" s="112">
        <f>(1+'Net Zero 2050 - %'!AG43/100)*'[1]Calibración Agricultura-OseMOSY'!AR221</f>
        <v>0.28781406420796651</v>
      </c>
      <c r="AH63" s="112">
        <f>(1+'Net Zero 2050 - %'!AH43/100)*'[1]Calibración Agricultura-OseMOSY'!AS221</f>
        <v>0.29360157977476137</v>
      </c>
      <c r="AI63" s="112">
        <f>(1+'Net Zero 2050 - %'!AI43/100)*'[1]Calibración Agricultura-OseMOSY'!AT221</f>
        <v>0.30006104290754299</v>
      </c>
      <c r="AJ63" s="112">
        <f>(1+'Net Zero 2050 - %'!AJ43/100)*'[1]Calibración Agricultura-OseMOSY'!AU221</f>
        <v>0.3059368582661523</v>
      </c>
      <c r="AK63" s="112">
        <f>(1+'Net Zero 2050 - %'!AK43/100)*'[1]Calibración Agricultura-OseMOSY'!AV221</f>
        <v>0.3117814788327013</v>
      </c>
      <c r="AL63" s="112">
        <f>(1+'Net Zero 2050 - %'!AL43/100)*'[1]Calibración Agricultura-OseMOSY'!AW221</f>
        <v>0.31789095171670667</v>
      </c>
      <c r="AM63" s="112">
        <f>(1+'Net Zero 2050 - %'!AM43/100)*'[1]Calibración Agricultura-OseMOSY'!AX221</f>
        <v>0.32410641839498205</v>
      </c>
      <c r="AN63" s="112">
        <f>(1+'Net Zero 2050 - %'!AN43/100)*'[1]Calibración Agricultura-OseMOSY'!AY221</f>
        <v>0.33049588406958819</v>
      </c>
      <c r="AO63" s="112">
        <f>(1+'Net Zero 2050 - %'!AO43/100)*'[1]Calibración Agricultura-OseMOSY'!AZ221</f>
        <v>0.33670925280005021</v>
      </c>
      <c r="AP63" s="112">
        <f>(1+'Net Zero 2050 - %'!AP43/100)*'[1]Calibración Agricultura-OseMOSY'!BA221</f>
        <v>0.34298108402269256</v>
      </c>
      <c r="AQ63" s="112">
        <f>(1+'Net Zero 2050 - %'!AQ43/100)*'[1]Calibración Agricultura-OseMOSY'!BB221</f>
        <v>0.34931629383842389</v>
      </c>
      <c r="AR63" s="112">
        <f>(1+'Net Zero 2050 - %'!AR43/100)*'[1]Calibración Agricultura-OseMOSY'!BC221</f>
        <v>0.35570011612651059</v>
      </c>
      <c r="AS63" s="112">
        <f>(1+'Net Zero 2050 - %'!AS43/100)*'[1]Calibración Agricultura-OseMOSY'!BD221</f>
        <v>0.36211693658130922</v>
      </c>
      <c r="AT63" s="112">
        <f>(1+'Net Zero 2050 - %'!AT43/100)*'[1]Calibración Agricultura-OseMOSY'!BE221</f>
        <v>0.36857190176925964</v>
      </c>
      <c r="AU63" s="112">
        <f>(1+'Net Zero 2050 - %'!AU43/100)*'[1]Calibración Agricultura-OseMOSY'!BF221</f>
        <v>0.37506564189677477</v>
      </c>
      <c r="AV63" s="112">
        <f>(1+'Net Zero 2050 - %'!AV43/100)*'[1]Calibración Agricultura-OseMOSY'!BG221</f>
        <v>0.38159898980147933</v>
      </c>
      <c r="AW63" s="112">
        <f>(1+'Net Zero 2050 - %'!AW43/100)*'[1]Calibración Agricultura-OseMOSY'!BH221</f>
        <v>0.38815657159477984</v>
      </c>
      <c r="AX63" s="112">
        <f>(1+'Net Zero 2050 - %'!AX43/100)*'[1]Calibración Agricultura-OseMOSY'!BI221</f>
        <v>0.39473897968552479</v>
      </c>
      <c r="AY63" s="112">
        <f>(1+'Net Zero 2050 - %'!AY43/100)*'[1]Calibración Agricultura-OseMOSY'!BJ221</f>
        <v>0.4013391604631123</v>
      </c>
      <c r="AZ63" s="112">
        <f>(1+'Net Zero 2050 - %'!AZ43/100)*'[1]Calibración Agricultura-OseMOSY'!BK221</f>
        <v>0.40796830397819495</v>
      </c>
      <c r="BA63" s="112">
        <f>(1+'Net Zero 2050 - %'!BA43/100)*'[1]Calibración Agricultura-OseMOSY'!BL221</f>
        <v>0.41461985200409207</v>
      </c>
      <c r="BB63" s="112">
        <f>(1+'Net Zero 2050 - %'!BB43/100)*'[1]Calibración Agricultura-OseMOSY'!BM221</f>
        <v>0.42128878742458759</v>
      </c>
      <c r="BC63" s="112"/>
      <c r="BF63" s="99">
        <f>'Net Zero 2050 - %'!BF43</f>
        <v>0.17660000000000001</v>
      </c>
      <c r="BG63" s="99" t="str">
        <f>'Net Zero 2050 - %'!BG43</f>
        <v>Incrementa</v>
      </c>
    </row>
    <row r="64" spans="1:115" ht="14.45">
      <c r="B64" s="368"/>
      <c r="C64" s="99" t="s">
        <v>92</v>
      </c>
      <c r="D64" s="353"/>
      <c r="E64" s="366"/>
      <c r="F64" s="112">
        <f>(1+'Net Zero 2050 - %'!F44/100)*'[1]Calibración Agricultura-OseMOSY'!Q222</f>
        <v>0.15092987899015936</v>
      </c>
      <c r="G64" s="112">
        <f>(1+'Net Zero 2050 - %'!G44/100)*'[1]Calibración Agricultura-OseMOSY'!R222</f>
        <v>0.16008622222593605</v>
      </c>
      <c r="H64" s="112">
        <f>(1+'Net Zero 2050 - %'!H44/100)*'[1]Calibración Agricultura-OseMOSY'!S222</f>
        <v>0.15775389913043386</v>
      </c>
      <c r="I64" s="112">
        <f>(1+'Net Zero 2050 - %'!I44/100)*'[1]Calibración Agricultura-OseMOSY'!T222</f>
        <v>0.16541418421879017</v>
      </c>
      <c r="J64" s="112">
        <f>(1+'Net Zero 2050 - %'!J44/100)*'[1]Calibración Agricultura-OseMOSY'!U222</f>
        <v>0.16068183801303504</v>
      </c>
      <c r="K64" s="112">
        <f>(1+'Net Zero 2050 - %'!K44/100)*'[1]Calibración Agricultura-OseMOSY'!V222</f>
        <v>0.16449137003592537</v>
      </c>
      <c r="L64" s="112">
        <f>(1+'Net Zero 2050 - %'!L44/100)*'[1]Calibración Agricultura-OseMOSY'!W222</f>
        <v>0.16735652171737986</v>
      </c>
      <c r="M64" s="112">
        <f>(1+'Net Zero 2050 - %'!M44/100)*'[1]Calibración Agricultura-OseMOSY'!X222</f>
        <v>0.16941593145941017</v>
      </c>
      <c r="N64" s="112">
        <f>(1+'Net Zero 2050 - %'!N44/100)*'[1]Calibración Agricultura-OseMOSY'!Y222</f>
        <v>0.16926465806647228</v>
      </c>
      <c r="O64" s="112">
        <f>(1+'Net Zero 2050 - %'!O44/100)*'[1]Calibración Agricultura-OseMOSY'!Z222</f>
        <v>0.18193915816065581</v>
      </c>
      <c r="P64" s="112">
        <f>(1+'Net Zero 2050 - %'!P44/100)*'[1]Calibración Agricultura-OseMOSY'!AA222</f>
        <v>0.18395265250646928</v>
      </c>
      <c r="Q64" s="112">
        <f>(1+'Net Zero 2050 - %'!Q44/100)*'[1]Calibración Agricultura-OseMOSY'!AB222</f>
        <v>0.1858599223362023</v>
      </c>
      <c r="R64" s="112">
        <f>(1+'Net Zero 2050 - %'!R44/100)*'[1]Calibración Agricultura-OseMOSY'!AC222</f>
        <v>0.18808594855524163</v>
      </c>
      <c r="S64" s="112">
        <f>(1+'Net Zero 2050 - %'!S44/100)*'[1]Calibración Agricultura-OseMOSY'!AD222</f>
        <v>0.19046834278740321</v>
      </c>
      <c r="T64" s="112">
        <f>(1+'Net Zero 2050 - %'!T44/100)*'[1]Calibración Agricultura-OseMOSY'!AE222</f>
        <v>0.19352017371603022</v>
      </c>
      <c r="U64" s="112">
        <f>(1+'Net Zero 2050 - %'!U44/100)*'[1]Calibración Agricultura-OseMOSY'!AF222</f>
        <v>0.19644736513443559</v>
      </c>
      <c r="V64" s="112">
        <f>(1+'Net Zero 2050 - %'!V44/100)*'[1]Calibración Agricultura-OseMOSY'!AG222</f>
        <v>0.20017812494219767</v>
      </c>
      <c r="W64" s="112">
        <f>(1+'Net Zero 2050 - %'!W44/100)*'[1]Calibración Agricultura-OseMOSY'!AH222</f>
        <v>0.20263965959275079</v>
      </c>
      <c r="X64" s="112">
        <f>(1+'Net Zero 2050 - %'!X44/100)*'[1]Calibración Agricultura-OseMOSY'!AI222</f>
        <v>0.20466972326048882</v>
      </c>
      <c r="Y64" s="112">
        <f>(1+'Net Zero 2050 - %'!Y44/100)*'[1]Calibración Agricultura-OseMOSY'!AJ222</f>
        <v>0.20697295430135759</v>
      </c>
      <c r="Z64" s="112">
        <f>(1+'Net Zero 2050 - %'!Z44/100)*'[1]Calibración Agricultura-OseMOSY'!AK222</f>
        <v>0.20920914534031809</v>
      </c>
      <c r="AA64" s="112">
        <f>(1+'Net Zero 2050 - %'!AA44/100)*'[1]Calibración Agricultura-OseMOSY'!AL222</f>
        <v>0.21046473040397723</v>
      </c>
      <c r="AB64" s="112">
        <f>(1+'Net Zero 2050 - %'!AB44/100)*'[1]Calibración Agricultura-OseMOSY'!AM222</f>
        <v>0.21257177286756163</v>
      </c>
      <c r="AC64" s="112">
        <f>(1+'Net Zero 2050 - %'!AC44/100)*'[1]Calibración Agricultura-OseMOSY'!AN222</f>
        <v>0.21384168649570909</v>
      </c>
      <c r="AD64" s="112">
        <f>(1+'Net Zero 2050 - %'!AD44/100)*'[1]Calibración Agricultura-OseMOSY'!AO222</f>
        <v>0.21570531920749955</v>
      </c>
      <c r="AE64" s="112">
        <f>(1+'Net Zero 2050 - %'!AE44/100)*'[1]Calibración Agricultura-OseMOSY'!AP222</f>
        <v>0.21660271430140951</v>
      </c>
      <c r="AF64" s="112">
        <f>(1+'Net Zero 2050 - %'!AF44/100)*'[1]Calibración Agricultura-OseMOSY'!AQ222</f>
        <v>0.21733856152468942</v>
      </c>
      <c r="AG64" s="112">
        <f>(1+'Net Zero 2050 - %'!AG44/100)*'[1]Calibración Agricultura-OseMOSY'!AR222</f>
        <v>0.21803613497503987</v>
      </c>
      <c r="AH64" s="112">
        <f>(1+'Net Zero 2050 - %'!AH44/100)*'[1]Calibración Agricultura-OseMOSY'!AS222</f>
        <v>0.21855818280766309</v>
      </c>
      <c r="AI64" s="112">
        <f>(1+'Net Zero 2050 - %'!AI44/100)*'[1]Calibración Agricultura-OseMOSY'!AT222</f>
        <v>0.21936878541123428</v>
      </c>
      <c r="AJ64" s="112">
        <f>(1+'Net Zero 2050 - %'!AJ44/100)*'[1]Calibración Agricultura-OseMOSY'!AU222</f>
        <v>0.21954108480164944</v>
      </c>
      <c r="AK64" s="112">
        <f>(1+'Net Zero 2050 - %'!AK44/100)*'[1]Calibración Agricultura-OseMOSY'!AV222</f>
        <v>0.21946811769124139</v>
      </c>
      <c r="AL64" s="112">
        <f>(1+'Net Zero 2050 - %'!AL44/100)*'[1]Calibración Agricultura-OseMOSY'!AW222</f>
        <v>0.21929815816616849</v>
      </c>
      <c r="AM64" s="112">
        <f>(1+'Net Zero 2050 - %'!AM44/100)*'[1]Calibración Agricultura-OseMOSY'!AX222</f>
        <v>0.21892348012188689</v>
      </c>
      <c r="AN64" s="112">
        <f>(1+'Net Zero 2050 - %'!AN44/100)*'[1]Calibración Agricultura-OseMOSY'!AY222</f>
        <v>0.21839185516224657</v>
      </c>
      <c r="AO64" s="112">
        <f>(1+'Net Zero 2050 - %'!AO44/100)*'[1]Calibración Agricultura-OseMOSY'!AZ222</f>
        <v>0.21746566847320467</v>
      </c>
      <c r="AP64" s="112">
        <f>(1+'Net Zero 2050 - %'!AP44/100)*'[1]Calibración Agricultura-OseMOSY'!BA222</f>
        <v>0.21629318811662457</v>
      </c>
      <c r="AQ64" s="112">
        <f>(1+'Net Zero 2050 - %'!AQ44/100)*'[1]Calibración Agricultura-OseMOSY'!BB222</f>
        <v>0.21486412468603031</v>
      </c>
      <c r="AR64" s="112">
        <f>(1+'Net Zero 2050 - %'!AR44/100)*'[1]Calibración Agricultura-OseMOSY'!BC222</f>
        <v>0.21315533003495088</v>
      </c>
      <c r="AS64" s="112">
        <f>(1+'Net Zero 2050 - %'!AS44/100)*'[1]Calibración Agricultura-OseMOSY'!BD222</f>
        <v>0.21114543618455967</v>
      </c>
      <c r="AT64" s="112">
        <f>(1+'Net Zero 2050 - %'!AT44/100)*'[1]Calibración Agricultura-OseMOSY'!BE222</f>
        <v>0.20883024652834964</v>
      </c>
      <c r="AU64" s="112">
        <f>(1+'Net Zero 2050 - %'!AU44/100)*'[1]Calibración Agricultura-OseMOSY'!BF222</f>
        <v>0.20620065110606731</v>
      </c>
      <c r="AV64" s="112">
        <f>(1+'Net Zero 2050 - %'!AV44/100)*'[1]Calibración Agricultura-OseMOSY'!BG222</f>
        <v>0.20324598635435565</v>
      </c>
      <c r="AW64" s="112">
        <f>(1+'Net Zero 2050 - %'!AW44/100)*'[1]Calibración Agricultura-OseMOSY'!BH222</f>
        <v>0.19994665733593231</v>
      </c>
      <c r="AX64" s="112">
        <f>(1+'Net Zero 2050 - %'!AX44/100)*'[1]Calibración Agricultura-OseMOSY'!BI222</f>
        <v>0.19629188381523652</v>
      </c>
      <c r="AY64" s="112">
        <f>(1+'Net Zero 2050 - %'!AY44/100)*'[1]Calibración Agricultura-OseMOSY'!BJ222</f>
        <v>0.19226715774080563</v>
      </c>
      <c r="AZ64" s="112">
        <f>(1+'Net Zero 2050 - %'!AZ44/100)*'[1]Calibración Agricultura-OseMOSY'!BK222</f>
        <v>0.18786682405220281</v>
      </c>
      <c r="BA64" s="112">
        <f>(1+'Net Zero 2050 - %'!BA44/100)*'[1]Calibración Agricultura-OseMOSY'!BL222</f>
        <v>0.18307626668787527</v>
      </c>
      <c r="BB64" s="112">
        <f>(1+'Net Zero 2050 - %'!BB44/100)*'[1]Calibración Agricultura-OseMOSY'!BM222</f>
        <v>0.17788152349028996</v>
      </c>
      <c r="BC64" s="112"/>
      <c r="BF64" s="99">
        <f>'Net Zero 2050 - %'!BF44</f>
        <v>0.17660000000000001</v>
      </c>
      <c r="BG64" s="99" t="str">
        <f>'Net Zero 2050 - %'!BG44</f>
        <v>Incrementa</v>
      </c>
    </row>
    <row r="65" spans="1:115" ht="14.45">
      <c r="B65" s="368"/>
      <c r="C65" s="99" t="s">
        <v>93</v>
      </c>
      <c r="D65" s="353"/>
      <c r="E65" s="366"/>
      <c r="F65" s="112">
        <f>(1+'Net Zero 2050 - %'!F45/100)*'[1]Calibración Agricultura-OseMOSY'!Q223</f>
        <v>0.2854428605423231</v>
      </c>
      <c r="G65" s="112">
        <f>(1+'Net Zero 2050 - %'!G45/100)*'[1]Calibración Agricultura-OseMOSY'!R223</f>
        <v>0.3076730101857415</v>
      </c>
      <c r="H65" s="112">
        <f>(1+'Net Zero 2050 - %'!H45/100)*'[1]Calibración Agricultura-OseMOSY'!S223</f>
        <v>0.29363201284895984</v>
      </c>
      <c r="I65" s="112">
        <f>(1+'Net Zero 2050 - %'!I45/100)*'[1]Calibración Agricultura-OseMOSY'!T223</f>
        <v>0.31128823030031161</v>
      </c>
      <c r="J65" s="112">
        <f>(1+'Net Zero 2050 - %'!J45/100)*'[1]Calibración Agricultura-OseMOSY'!U223</f>
        <v>0.29072147493521461</v>
      </c>
      <c r="K65" s="112">
        <f>(1+'Net Zero 2050 - %'!K45/100)*'[1]Calibración Agricultura-OseMOSY'!V223</f>
        <v>0.2948744729281163</v>
      </c>
      <c r="L65" s="112">
        <f>(1+'Net Zero 2050 - %'!L45/100)*'[1]Calibración Agricultura-OseMOSY'!W223</f>
        <v>0.29656566485150004</v>
      </c>
      <c r="M65" s="112">
        <f>(1+'Net Zero 2050 - %'!M45/100)*'[1]Calibración Agricultura-OseMOSY'!X223</f>
        <v>0.29700359008148264</v>
      </c>
      <c r="N65" s="112">
        <f>(1+'Net Zero 2050 - %'!N45/100)*'[1]Calibración Agricultura-OseMOSY'!Y223</f>
        <v>0.28996739888000655</v>
      </c>
      <c r="O65" s="112">
        <f>(1+'Net Zero 2050 - %'!O45/100)*'[1]Calibración Agricultura-OseMOSY'!Z223</f>
        <v>0.32152843888527127</v>
      </c>
      <c r="P65" s="112">
        <f>(1+'Net Zero 2050 - %'!P45/100)*'[1]Calibración Agricultura-OseMOSY'!AA223</f>
        <v>0.32077805644599899</v>
      </c>
      <c r="Q65" s="112">
        <f>(1+'Net Zero 2050 - %'!Q45/100)*'[1]Calibración Agricultura-OseMOSY'!AB223</f>
        <v>0.31848486734649711</v>
      </c>
      <c r="R65" s="112">
        <f>(1+'Net Zero 2050 - %'!R45/100)*'[1]Calibración Agricultura-OseMOSY'!AC223</f>
        <v>0.31834167044477829</v>
      </c>
      <c r="S65" s="112">
        <f>(1+'Net Zero 2050 - %'!S45/100)*'[1]Calibración Agricultura-OseMOSY'!AD223</f>
        <v>0.31856192165333319</v>
      </c>
      <c r="T65" s="112">
        <f>(1+'Net Zero 2050 - %'!T45/100)*'[1]Calibración Agricultura-OseMOSY'!AE223</f>
        <v>0.32022029046762895</v>
      </c>
      <c r="U65" s="112">
        <f>(1+'Net Zero 2050 - %'!U45/100)*'[1]Calibración Agricultura-OseMOSY'!AF223</f>
        <v>0.32199689916275787</v>
      </c>
      <c r="V65" s="112">
        <f>(1+'Net Zero 2050 - %'!V45/100)*'[1]Calibración Agricultura-OseMOSY'!AG223</f>
        <v>0.32588775532637226</v>
      </c>
      <c r="W65" s="112">
        <f>(1+'Net Zero 2050 - %'!W45/100)*'[1]Calibración Agricultura-OseMOSY'!AH223</f>
        <v>0.32516753219696021</v>
      </c>
      <c r="X65" s="112">
        <f>(1+'Net Zero 2050 - %'!X45/100)*'[1]Calibración Agricultura-OseMOSY'!AI223</f>
        <v>0.32366538370592401</v>
      </c>
      <c r="Y65" s="112">
        <f>(1+'Net Zero 2050 - %'!Y45/100)*'[1]Calibración Agricultura-OseMOSY'!AJ223</f>
        <v>0.3227951322927185</v>
      </c>
      <c r="Z65" s="112">
        <f>(1+'Net Zero 2050 - %'!Z45/100)*'[1]Calibración Agricultura-OseMOSY'!AK223</f>
        <v>0.32169690243802795</v>
      </c>
      <c r="AA65" s="112">
        <f>(1+'Net Zero 2050 - %'!AA45/100)*'[1]Calibración Agricultura-OseMOSY'!AL223</f>
        <v>0.31895620465975244</v>
      </c>
      <c r="AB65" s="112">
        <f>(1+'Net Zero 2050 - %'!AB45/100)*'[1]Calibración Agricultura-OseMOSY'!AM223</f>
        <v>0.31727152788443197</v>
      </c>
      <c r="AC65" s="112">
        <f>(1+'Net Zero 2050 - %'!AC45/100)*'[1]Calibración Agricultura-OseMOSY'!AN223</f>
        <v>0.3139612385051796</v>
      </c>
      <c r="AD65" s="112">
        <f>(1+'Net Zero 2050 - %'!AD45/100)*'[1]Calibración Agricultura-OseMOSY'!AO223</f>
        <v>0.31088378065621347</v>
      </c>
      <c r="AE65" s="112">
        <f>(1+'Net Zero 2050 - %'!AE45/100)*'[1]Calibración Agricultura-OseMOSY'!AP223</f>
        <v>0.30620467470528451</v>
      </c>
      <c r="AF65" s="112">
        <f>(1+'Net Zero 2050 - %'!AF45/100)*'[1]Calibración Agricultura-OseMOSY'!AQ223</f>
        <v>0.30108870875465571</v>
      </c>
      <c r="AG65" s="112">
        <f>(1+'Net Zero 2050 - %'!AG45/100)*'[1]Calibración Agricultura-OseMOSY'!AR223</f>
        <v>0.29561522192413686</v>
      </c>
      <c r="AH65" s="112">
        <f>(1+'Net Zero 2050 - %'!AH45/100)*'[1]Calibración Agricultura-OseMOSY'!AS223</f>
        <v>0.28955209579123731</v>
      </c>
      <c r="AI65" s="112">
        <f>(1+'Net Zero 2050 - %'!AI45/100)*'[1]Calibración Agricultura-OseMOSY'!AT223</f>
        <v>0.29190395107587885</v>
      </c>
      <c r="AJ65" s="112">
        <f>(1+'Net Zero 2050 - %'!AJ45/100)*'[1]Calibración Agricultura-OseMOSY'!AU223</f>
        <v>0.29351912675281455</v>
      </c>
      <c r="AK65" s="112">
        <f>(1+'Net Zero 2050 - %'!AK45/100)*'[1]Calibración Agricultura-OseMOSY'!AV223</f>
        <v>0.29493948103013656</v>
      </c>
      <c r="AL65" s="112">
        <f>(1+'Net Zero 2050 - %'!AL45/100)*'[1]Calibración Agricultura-OseMOSY'!AW223</f>
        <v>0.29643190937400349</v>
      </c>
      <c r="AM65" s="112">
        <f>(1+'Net Zero 2050 - %'!AM45/100)*'[1]Calibración Agricultura-OseMOSY'!AX223</f>
        <v>0.29784328591958464</v>
      </c>
      <c r="AN65" s="112">
        <f>(1+'Net Zero 2050 - %'!AN45/100)*'[1]Calibración Agricultura-OseMOSY'!AY223</f>
        <v>0.29923242566406666</v>
      </c>
      <c r="AO65" s="112">
        <f>(1+'Net Zero 2050 - %'!AO45/100)*'[1]Calibración Agricultura-OseMOSY'!AZ223</f>
        <v>0.30027940017443444</v>
      </c>
      <c r="AP65" s="112">
        <f>(1+'Net Zero 2050 - %'!AP45/100)*'[1]Calibración Agricultura-OseMOSY'!BA223</f>
        <v>0.30119596902669765</v>
      </c>
      <c r="AQ65" s="112">
        <f>(1+'Net Zero 2050 - %'!AQ45/100)*'[1]Calibración Agricultura-OseMOSY'!BB223</f>
        <v>0.30198239400485494</v>
      </c>
      <c r="AR65" s="112">
        <f>(1+'Net Zero 2050 - %'!AR45/100)*'[1]Calibración Agricultura-OseMOSY'!BC223</f>
        <v>0.30262291842588984</v>
      </c>
      <c r="AS65" s="112">
        <f>(1+'Net Zero 2050 - %'!AS45/100)*'[1]Calibración Agricultura-OseMOSY'!BD223</f>
        <v>0.3031025812841382</v>
      </c>
      <c r="AT65" s="112">
        <f>(1+'Net Zero 2050 - %'!AT45/100)*'[1]Calibración Agricultura-OseMOSY'!BE223</f>
        <v>0.30342311716533404</v>
      </c>
      <c r="AU65" s="112">
        <f>(1+'Net Zero 2050 - %'!AU45/100)*'[1]Calibración Agricultura-OseMOSY'!BF223</f>
        <v>0.30358206024835133</v>
      </c>
      <c r="AV65" s="112">
        <f>(1+'Net Zero 2050 - %'!AV45/100)*'[1]Calibración Agricultura-OseMOSY'!BG223</f>
        <v>0.30357732808722693</v>
      </c>
      <c r="AW65" s="112">
        <f>(1+'Net Zero 2050 - %'!AW45/100)*'[1]Calibración Agricultura-OseMOSY'!BH223</f>
        <v>0.30339440299398268</v>
      </c>
      <c r="AX65" s="112">
        <f>(1+'Net Zero 2050 - %'!AX45/100)*'[1]Calibración Agricultura-OseMOSY'!BI223</f>
        <v>0.30303208047723706</v>
      </c>
      <c r="AY65" s="112">
        <f>(1+'Net Zero 2050 - %'!AY45/100)*'[1]Calibración Agricultura-OseMOSY'!BJ223</f>
        <v>0.30248334574760355</v>
      </c>
      <c r="AZ65" s="112">
        <f>(1+'Net Zero 2050 - %'!AZ45/100)*'[1]Calibración Agricultura-OseMOSY'!BK223</f>
        <v>0.30175480670207794</v>
      </c>
      <c r="BA65" s="112">
        <f>(1+'Net Zero 2050 - %'!BA45/100)*'[1]Calibración Agricultura-OseMOSY'!BL223</f>
        <v>0.30083918938588339</v>
      </c>
      <c r="BB65" s="112">
        <f>(1+'Net Zero 2050 - %'!BB45/100)*'[1]Calibración Agricultura-OseMOSY'!BM223</f>
        <v>0.2997308771852798</v>
      </c>
      <c r="BC65" s="112"/>
      <c r="BF65" s="99">
        <f>'Net Zero 2050 - %'!BF45</f>
        <v>3.5000000000000003E-2</v>
      </c>
      <c r="BG65" s="99" t="str">
        <f>'Net Zero 2050 - %'!BG45</f>
        <v>Incrementa</v>
      </c>
    </row>
    <row r="66" spans="1:115" ht="14.45">
      <c r="B66" s="368"/>
      <c r="C66" s="99" t="s">
        <v>94</v>
      </c>
      <c r="D66" s="353"/>
      <c r="E66" s="366"/>
      <c r="F66" s="112">
        <f>(1-'Net Zero 2050 - %'!F46/100)*'[1]Calibración Agricultura-OseMOSY'!Q312</f>
        <v>1.5238462779474031</v>
      </c>
      <c r="G66" s="112">
        <f>(1-'Net Zero 2050 - %'!G46/100)*'[1]Calibración Agricultura-OseMOSY'!R312</f>
        <v>1.5698093516504377</v>
      </c>
      <c r="H66" s="112">
        <f>(1-'Net Zero 2050 - %'!H46/100)*'[1]Calibración Agricultura-OseMOSY'!S312</f>
        <v>1.6113719378411338</v>
      </c>
      <c r="I66" s="112">
        <f>(1-'Net Zero 2050 - %'!I46/100)*'[1]Calibración Agricultura-OseMOSY'!T312</f>
        <v>1.6531400183601257</v>
      </c>
      <c r="J66" s="112">
        <f>(1-'Net Zero 2050 - %'!J46/100)*'[1]Calibración Agricultura-OseMOSY'!U312</f>
        <v>1.6850513494652835</v>
      </c>
      <c r="K66" s="112">
        <f>(1-'Net Zero 2050 - %'!K46/100)*'[1]Calibración Agricultura-OseMOSY'!V312</f>
        <v>1.7351457956283802</v>
      </c>
      <c r="L66" s="112">
        <f>(1-'Net Zero 2050 - %'!L46/100)*'[1]Calibración Agricultura-OseMOSY'!W312</f>
        <v>1.7806892039170772</v>
      </c>
      <c r="M66" s="112">
        <f>(1-'Net Zero 2050 - %'!M46/100)*'[1]Calibración Agricultura-OseMOSY'!X312</f>
        <v>1.8159553496223586</v>
      </c>
      <c r="N66" s="112">
        <f>(1-'Net Zero 2050 - %'!N46/100)*'[1]Calibración Agricultura-OseMOSY'!Y312</f>
        <v>1.8549959566585641</v>
      </c>
      <c r="O66" s="112">
        <f>(1-'Net Zero 2050 - %'!O46/100)*'[1]Calibración Agricultura-OseMOSY'!Z312</f>
        <v>1.9098009081815261</v>
      </c>
      <c r="P66" s="112">
        <f>(1-'Net Zero 2050 - %'!P46/100)*'[1]Calibración Agricultura-OseMOSY'!AA312</f>
        <v>1.9525274776451602</v>
      </c>
      <c r="Q66" s="112">
        <f>(1-'Net Zero 2050 - %'!Q46/100)*'[1]Calibración Agricultura-OseMOSY'!AB312</f>
        <v>2.0043254985958421</v>
      </c>
      <c r="R66" s="112">
        <f>(1-'Net Zero 2050 - %'!R46/100)*'[1]Calibración Agricultura-OseMOSY'!AC312</f>
        <v>2.0468714521583178</v>
      </c>
      <c r="S66" s="112">
        <f>(1-'Net Zero 2050 - %'!S46/100)*'[1]Calibración Agricultura-OseMOSY'!AD312</f>
        <v>2.0901780729692709</v>
      </c>
      <c r="T66" s="112">
        <f>(1-'Net Zero 2050 - %'!T46/100)*'[1]Calibración Agricultura-OseMOSY'!AE312</f>
        <v>2.1387539983405648</v>
      </c>
      <c r="U66" s="112">
        <f>(1-'Net Zero 2050 - %'!U46/100)*'[1]Calibración Agricultura-OseMOSY'!AF312</f>
        <v>2.1822951592070661</v>
      </c>
      <c r="V66" s="112">
        <f>(1-'Net Zero 2050 - %'!V46/100)*'[1]Calibración Agricultura-OseMOSY'!AG312</f>
        <v>2.2280685684169481</v>
      </c>
      <c r="W66" s="112">
        <f>(1-'Net Zero 2050 - %'!W46/100)*'[1]Calibración Agricultura-OseMOSY'!AH312</f>
        <v>2.2788662374576263</v>
      </c>
      <c r="X66" s="112">
        <f>(1-'Net Zero 2050 - %'!X46/100)*'[1]Calibración Agricultura-OseMOSY'!AI312</f>
        <v>2.3246844507124398</v>
      </c>
      <c r="Y66" s="112">
        <f>(1-'Net Zero 2050 - %'!Y46/100)*'[1]Calibración Agricultura-OseMOSY'!AJ312</f>
        <v>2.3719326625159898</v>
      </c>
      <c r="Z66" s="112">
        <f>(1-'Net Zero 2050 - %'!Z46/100)*'[1]Calibración Agricultura-OseMOSY'!AK312</f>
        <v>2.4186827406029301</v>
      </c>
      <c r="AA66" s="112">
        <f>(1-'Net Zero 2050 - %'!AA46/100)*'[1]Calibración Agricultura-OseMOSY'!AL312</f>
        <v>2.4547149628492861</v>
      </c>
      <c r="AB66" s="112">
        <f>(1-'Net Zero 2050 - %'!AB46/100)*'[1]Calibración Agricultura-OseMOSY'!AM312</f>
        <v>2.5023184263859743</v>
      </c>
      <c r="AC66" s="112">
        <f>(1-'Net Zero 2050 - %'!AC46/100)*'[1]Calibración Agricultura-OseMOSY'!AN312</f>
        <v>2.5425339030481373</v>
      </c>
      <c r="AD66" s="112">
        <f>(1-'Net Zero 2050 - %'!AD46/100)*'[1]Calibración Agricultura-OseMOSY'!AO312</f>
        <v>2.5941229198524476</v>
      </c>
      <c r="AE66" s="112">
        <f>(1-'Net Zero 2050 - %'!AE46/100)*'[1]Calibración Agricultura-OseMOSY'!AP312</f>
        <v>2.6352088461806806</v>
      </c>
      <c r="AF66" s="112">
        <f>(1-'Net Zero 2050 - %'!AF46/100)*'[1]Calibración Agricultura-OseMOSY'!AQ312</f>
        <v>2.675278164950742</v>
      </c>
      <c r="AG66" s="112">
        <f>(1-'Net Zero 2050 - %'!AG46/100)*'[1]Calibración Agricultura-OseMOSY'!AR312</f>
        <v>2.7170354656141598</v>
      </c>
      <c r="AH66" s="112">
        <f>(1-'Net Zero 2050 - %'!AH46/100)*'[1]Calibración Agricultura-OseMOSY'!AS312</f>
        <v>2.7589017426537139</v>
      </c>
      <c r="AI66" s="112">
        <f>(1-'Net Zero 2050 - %'!AI46/100)*'[1]Calibración Agricultura-OseMOSY'!AT312</f>
        <v>2.8092311061593991</v>
      </c>
      <c r="AJ66" s="112">
        <f>(1-'Net Zero 2050 - %'!AJ46/100)*'[1]Calibración Agricultura-OseMOSY'!AU312</f>
        <v>2.854416255422731</v>
      </c>
      <c r="AK66" s="112">
        <f>(1-'Net Zero 2050 - %'!AK46/100)*'[1]Calibración Agricultura-OseMOSY'!AV312</f>
        <v>2.8994321380215919</v>
      </c>
      <c r="AL66" s="112">
        <f>(1-'Net Zero 2050 - %'!AL46/100)*'[1]Calibración Agricultura-OseMOSY'!AW312</f>
        <v>2.945884324805744</v>
      </c>
      <c r="AM66" s="112">
        <f>(1-'Net Zero 2050 - %'!AM46/100)*'[1]Calibración Agricultura-OseMOSY'!AX312</f>
        <v>2.9926288900644149</v>
      </c>
      <c r="AN66" s="112">
        <f>(1-'Net Zero 2050 - %'!AN46/100)*'[1]Calibración Agricultura-OseMOSY'!AY312</f>
        <v>3.0406163310259222</v>
      </c>
      <c r="AO66" s="112">
        <f>(1-'Net Zero 2050 - %'!AO46/100)*'[1]Calibración Agricultura-OseMOSY'!AZ312</f>
        <v>3.0867226487992485</v>
      </c>
      <c r="AP66" s="112">
        <f>(1-'Net Zero 2050 - %'!AP46/100)*'[1]Calibración Agricultura-OseMOSY'!BA312</f>
        <v>3.1331288164346498</v>
      </c>
      <c r="AQ66" s="112">
        <f>(1-'Net Zero 2050 - %'!AQ46/100)*'[1]Calibración Agricultura-OseMOSY'!BB312</f>
        <v>3.1798125453044119</v>
      </c>
      <c r="AR66" s="112">
        <f>(1-'Net Zero 2050 - %'!AR46/100)*'[1]Calibración Agricultura-OseMOSY'!BC312</f>
        <v>3.2265331769800119</v>
      </c>
      <c r="AS66" s="112">
        <f>(1-'Net Zero 2050 - %'!AS46/100)*'[1]Calibración Agricultura-OseMOSY'!BD312</f>
        <v>3.2730682616005229</v>
      </c>
      <c r="AT66" s="112">
        <f>(1-'Net Zero 2050 - %'!AT46/100)*'[1]Calibración Agricultura-OseMOSY'!BE312</f>
        <v>3.31955363115698</v>
      </c>
      <c r="AU66" s="112">
        <f>(1-'Net Zero 2050 - %'!AU46/100)*'[1]Calibración Agricultura-OseMOSY'!BF312</f>
        <v>3.3660406020474722</v>
      </c>
      <c r="AV66" s="112">
        <f>(1-'Net Zero 2050 - %'!AV46/100)*'[1]Calibración Agricultura-OseMOSY'!BG312</f>
        <v>3.4125359801325996</v>
      </c>
      <c r="AW66" s="112">
        <f>(1-'Net Zero 2050 - %'!AW46/100)*'[1]Calibración Agricultura-OseMOSY'!BH312</f>
        <v>3.4588872809719007</v>
      </c>
      <c r="AX66" s="112">
        <f>(1-'Net Zero 2050 - %'!AX46/100)*'[1]Calibración Agricultura-OseMOSY'!BI312</f>
        <v>3.5050808853018087</v>
      </c>
      <c r="AY66" s="112">
        <f>(1-'Net Zero 2050 - %'!AY46/100)*'[1]Calibración Agricultura-OseMOSY'!BJ312</f>
        <v>3.5510421275915873</v>
      </c>
      <c r="AZ66" s="112">
        <f>(1-'Net Zero 2050 - %'!AZ46/100)*'[1]Calibración Agricultura-OseMOSY'!BK312</f>
        <v>3.5968724442523712</v>
      </c>
      <c r="BA66" s="112">
        <f>(1-'Net Zero 2050 - %'!BA46/100)*'[1]Calibración Agricultura-OseMOSY'!BL312</f>
        <v>3.642528955309253</v>
      </c>
      <c r="BB66" s="112">
        <f>(1-'Net Zero 2050 - %'!BB46/100)*'[1]Calibración Agricultura-OseMOSY'!BM312</f>
        <v>3.6879712341433657</v>
      </c>
      <c r="BC66" s="112"/>
      <c r="BF66" s="99">
        <f>'Net Zero 2050 - %'!BF46</f>
        <v>0.17660000000000001</v>
      </c>
      <c r="BG66" s="99" t="str">
        <f>'Net Zero 2050 - %'!BG46</f>
        <v>Reduce</v>
      </c>
    </row>
    <row r="67" spans="1:115" ht="14.45">
      <c r="A67" s="106" t="s">
        <v>66</v>
      </c>
      <c r="B67" s="106"/>
      <c r="C67" s="124" t="s">
        <v>183</v>
      </c>
      <c r="D67" s="340"/>
      <c r="E67" s="340"/>
      <c r="F67" s="112"/>
      <c r="G67" s="112"/>
      <c r="H67" s="112"/>
      <c r="I67" s="112"/>
      <c r="J67" s="112"/>
      <c r="K67" s="112"/>
      <c r="L67" s="112"/>
      <c r="M67" s="112"/>
      <c r="N67" s="112"/>
      <c r="O67" s="112"/>
      <c r="P67" s="112"/>
      <c r="Q67" s="112"/>
      <c r="R67" s="112"/>
      <c r="S67" s="112"/>
      <c r="T67" s="112"/>
      <c r="U67" s="112"/>
      <c r="V67" s="112"/>
      <c r="W67" s="112"/>
      <c r="X67" s="112"/>
      <c r="Y67" s="112"/>
      <c r="Z67" s="112"/>
      <c r="AA67" s="112"/>
      <c r="AB67" s="112"/>
      <c r="AC67" s="112"/>
      <c r="AD67" s="112"/>
      <c r="AE67" s="112"/>
      <c r="AF67" s="112"/>
      <c r="AG67" s="112"/>
      <c r="AH67" s="112"/>
      <c r="AI67" s="112"/>
      <c r="AJ67" s="112"/>
      <c r="AK67" s="112"/>
      <c r="AL67" s="112"/>
      <c r="AM67" s="112"/>
      <c r="AN67" s="112"/>
      <c r="AO67" s="112"/>
      <c r="AP67" s="112"/>
      <c r="AQ67" s="112"/>
      <c r="AR67" s="112"/>
      <c r="AS67" s="112"/>
      <c r="AT67" s="112"/>
      <c r="AU67" s="112"/>
      <c r="AV67" s="112"/>
      <c r="AW67" s="112"/>
      <c r="AX67" s="112"/>
      <c r="AY67" s="112"/>
      <c r="AZ67" s="112"/>
      <c r="BA67" s="112"/>
      <c r="BB67" s="112"/>
      <c r="BC67" s="112"/>
      <c r="BF67" s="343"/>
      <c r="BG67" s="130"/>
      <c r="CZ67" s="99"/>
      <c r="DA67" s="99"/>
      <c r="DB67" s="99"/>
      <c r="DC67" s="99"/>
      <c r="DD67" s="99"/>
      <c r="DE67" s="99"/>
      <c r="DF67" s="99"/>
      <c r="DG67" s="99"/>
      <c r="DH67" s="99"/>
      <c r="DI67" s="99"/>
      <c r="DJ67" s="99"/>
      <c r="DK67" s="99"/>
    </row>
    <row r="68" spans="1:115" ht="14.45" customHeight="1">
      <c r="B68" s="368" t="s">
        <v>96</v>
      </c>
      <c r="C68" s="99" t="s">
        <v>97</v>
      </c>
      <c r="D68" s="353" t="s">
        <v>165</v>
      </c>
      <c r="E68" s="366" t="s">
        <v>165</v>
      </c>
      <c r="F68" s="112">
        <f>F52*'Políticas anunciadas - %'!F48</f>
        <v>7.6521543339559503</v>
      </c>
      <c r="G68" s="112">
        <f>G52*'Políticas anunciadas - %'!G48</f>
        <v>7.8921314320901663</v>
      </c>
      <c r="H68" s="112">
        <f>H52*'Políticas anunciadas - %'!H48</f>
        <v>8.1317384982479055</v>
      </c>
      <c r="I68" s="112">
        <f>I52*'Políticas anunciadas - %'!I48</f>
        <v>8.3542153252218956</v>
      </c>
      <c r="J68" s="112">
        <f>J52*'Políticas anunciadas - %'!J48</f>
        <v>8.3989208888069076</v>
      </c>
      <c r="K68" s="112">
        <f>J68</f>
        <v>8.3989208888069076</v>
      </c>
      <c r="L68" s="112">
        <f t="shared" ref="L68:BB68" si="0">K68</f>
        <v>8.3989208888069076</v>
      </c>
      <c r="M68" s="112">
        <f t="shared" si="0"/>
        <v>8.3989208888069076</v>
      </c>
      <c r="N68" s="112">
        <f t="shared" si="0"/>
        <v>8.3989208888069076</v>
      </c>
      <c r="O68" s="112">
        <f t="shared" si="0"/>
        <v>8.3989208888069076</v>
      </c>
      <c r="P68" s="112">
        <f t="shared" si="0"/>
        <v>8.3989208888069076</v>
      </c>
      <c r="Q68" s="112">
        <f t="shared" si="0"/>
        <v>8.3989208888069076</v>
      </c>
      <c r="R68" s="112">
        <f t="shared" si="0"/>
        <v>8.3989208888069076</v>
      </c>
      <c r="S68" s="112">
        <f t="shared" si="0"/>
        <v>8.3989208888069076</v>
      </c>
      <c r="T68" s="112">
        <f t="shared" si="0"/>
        <v>8.3989208888069076</v>
      </c>
      <c r="U68" s="112">
        <f t="shared" si="0"/>
        <v>8.3989208888069076</v>
      </c>
      <c r="V68" s="112">
        <f t="shared" si="0"/>
        <v>8.3989208888069076</v>
      </c>
      <c r="W68" s="112">
        <f t="shared" si="0"/>
        <v>8.3989208888069076</v>
      </c>
      <c r="X68" s="112">
        <f t="shared" si="0"/>
        <v>8.3989208888069076</v>
      </c>
      <c r="Y68" s="112">
        <f t="shared" si="0"/>
        <v>8.3989208888069076</v>
      </c>
      <c r="Z68" s="112">
        <f t="shared" si="0"/>
        <v>8.3989208888069076</v>
      </c>
      <c r="AA68" s="112">
        <f t="shared" si="0"/>
        <v>8.3989208888069076</v>
      </c>
      <c r="AB68" s="112">
        <f t="shared" si="0"/>
        <v>8.3989208888069076</v>
      </c>
      <c r="AC68" s="112">
        <f t="shared" si="0"/>
        <v>8.3989208888069076</v>
      </c>
      <c r="AD68" s="112">
        <f t="shared" si="0"/>
        <v>8.3989208888069076</v>
      </c>
      <c r="AE68" s="112">
        <f t="shared" si="0"/>
        <v>8.3989208888069076</v>
      </c>
      <c r="AF68" s="112">
        <f t="shared" si="0"/>
        <v>8.3989208888069076</v>
      </c>
      <c r="AG68" s="112">
        <f t="shared" si="0"/>
        <v>8.3989208888069076</v>
      </c>
      <c r="AH68" s="112">
        <f t="shared" si="0"/>
        <v>8.3989208888069076</v>
      </c>
      <c r="AI68" s="112">
        <f t="shared" si="0"/>
        <v>8.3989208888069076</v>
      </c>
      <c r="AJ68" s="112">
        <f t="shared" si="0"/>
        <v>8.3989208888069076</v>
      </c>
      <c r="AK68" s="112">
        <f t="shared" si="0"/>
        <v>8.3989208888069076</v>
      </c>
      <c r="AL68" s="112">
        <f t="shared" si="0"/>
        <v>8.3989208888069076</v>
      </c>
      <c r="AM68" s="112">
        <f t="shared" si="0"/>
        <v>8.3989208888069076</v>
      </c>
      <c r="AN68" s="112">
        <f t="shared" si="0"/>
        <v>8.3989208888069076</v>
      </c>
      <c r="AO68" s="112">
        <f t="shared" si="0"/>
        <v>8.3989208888069076</v>
      </c>
      <c r="AP68" s="112">
        <f t="shared" si="0"/>
        <v>8.3989208888069076</v>
      </c>
      <c r="AQ68" s="112">
        <f t="shared" si="0"/>
        <v>8.3989208888069076</v>
      </c>
      <c r="AR68" s="112">
        <f t="shared" si="0"/>
        <v>8.3989208888069076</v>
      </c>
      <c r="AS68" s="112">
        <f t="shared" si="0"/>
        <v>8.3989208888069076</v>
      </c>
      <c r="AT68" s="112">
        <f t="shared" si="0"/>
        <v>8.3989208888069076</v>
      </c>
      <c r="AU68" s="112">
        <f t="shared" si="0"/>
        <v>8.3989208888069076</v>
      </c>
      <c r="AV68" s="112">
        <f t="shared" si="0"/>
        <v>8.3989208888069076</v>
      </c>
      <c r="AW68" s="112">
        <f t="shared" si="0"/>
        <v>8.3989208888069076</v>
      </c>
      <c r="AX68" s="112">
        <f t="shared" si="0"/>
        <v>8.3989208888069076</v>
      </c>
      <c r="AY68" s="112">
        <f t="shared" si="0"/>
        <v>8.3989208888069076</v>
      </c>
      <c r="AZ68" s="112">
        <f t="shared" si="0"/>
        <v>8.3989208888069076</v>
      </c>
      <c r="BA68" s="112">
        <f t="shared" si="0"/>
        <v>8.3989208888069076</v>
      </c>
      <c r="BB68" s="112">
        <f t="shared" si="0"/>
        <v>8.3989208888069076</v>
      </c>
      <c r="BC68" s="112"/>
    </row>
    <row r="69" spans="1:115" ht="14.45">
      <c r="B69" s="368"/>
      <c r="C69" s="99" t="s">
        <v>98</v>
      </c>
      <c r="D69" s="353"/>
      <c r="E69" s="366"/>
      <c r="F69" s="112">
        <f>F53*'Políticas anunciadas - %'!F49</f>
        <v>0.31403559456359997</v>
      </c>
      <c r="G69" s="112">
        <f>G53*'Políticas anunciadas - %'!G49</f>
        <v>0.32767309131214312</v>
      </c>
      <c r="H69" s="112">
        <f>H53*'Políticas anunciadas - %'!H49</f>
        <v>0.34152274916809117</v>
      </c>
      <c r="I69" s="112">
        <f>I53*'Políticas anunciadas - %'!I49</f>
        <v>0.35487185407036109</v>
      </c>
      <c r="J69" s="112">
        <f>J53*'Políticas anunciadas - %'!J49</f>
        <v>0.36725684117422974</v>
      </c>
      <c r="K69" s="112">
        <f>K53*'Políticas anunciadas - %'!K49</f>
        <v>0.38331074746166005</v>
      </c>
      <c r="L69" s="112">
        <f>L53*'Políticas anunciadas - %'!L49</f>
        <v>0.39870187974861565</v>
      </c>
      <c r="M69" s="112">
        <f>M53*'Políticas anunciadas - %'!M49</f>
        <v>0.41203714105206679</v>
      </c>
      <c r="N69" s="112">
        <f>N53*'Políticas anunciadas - %'!N49</f>
        <v>0.42654099359202713</v>
      </c>
      <c r="O69" s="112">
        <f>O53*'Políticas anunciadas - %'!O49</f>
        <v>0.44489053634454129</v>
      </c>
      <c r="P69" s="112">
        <f>P53*'Políticas anunciadas - %'!P49</f>
        <v>0.46082219825702009</v>
      </c>
      <c r="Q69" s="112">
        <f>Q53*'Políticas anunciadas - %'!Q49</f>
        <v>0.47924671265908542</v>
      </c>
      <c r="R69" s="112">
        <f>R53*'Políticas anunciadas - %'!R49</f>
        <v>0.49580968474975595</v>
      </c>
      <c r="S69" s="112">
        <f>S53*'Políticas anunciadas - %'!S49</f>
        <v>0.51287718419546346</v>
      </c>
      <c r="T69" s="112">
        <f>T53*'Políticas anunciadas - %'!T49</f>
        <v>0.53145575155174074</v>
      </c>
      <c r="U69" s="112">
        <f>U53*'Políticas anunciadas - %'!U49</f>
        <v>0.54912028965257043</v>
      </c>
      <c r="V69" s="112">
        <f>V53*'Políticas anunciadas - %'!V49</f>
        <v>0.5677209798846462</v>
      </c>
      <c r="W69" s="112">
        <f>W53*'Políticas anunciadas - %'!W49</f>
        <v>0.58791483472914974</v>
      </c>
      <c r="X69" s="112">
        <f>X53*'Políticas anunciadas - %'!X49</f>
        <v>0.60728377527404531</v>
      </c>
      <c r="Y69" s="112">
        <f>Y53*'Políticas anunciadas - %'!Y49</f>
        <v>0.62729743419927408</v>
      </c>
      <c r="Z69" s="112">
        <f>Z53*'Políticas anunciadas - %'!Z49</f>
        <v>0.64756321471753586</v>
      </c>
      <c r="AA69" s="112">
        <f>AA53*'Políticas anunciadas - %'!AA49</f>
        <v>0.66528996204282342</v>
      </c>
      <c r="AB69" s="112">
        <f>AB53*'Políticas anunciadas - %'!AB49</f>
        <v>0.68641002019269193</v>
      </c>
      <c r="AC69" s="112">
        <f>AC53*'Políticas anunciadas - %'!AC49</f>
        <v>0.70583169658014044</v>
      </c>
      <c r="AD69" s="112">
        <f>AD53*'Políticas anunciadas - %'!AD49</f>
        <v>0.72878104324093018</v>
      </c>
      <c r="AE69" s="112">
        <f>AE53*'Políticas anunciadas - %'!AE49</f>
        <v>0.74915137474463556</v>
      </c>
      <c r="AF69" s="112">
        <f>AF53*'Políticas anunciadas - %'!AF49</f>
        <v>0.76963906715268016</v>
      </c>
      <c r="AG69" s="112">
        <f>AG53*'Políticas anunciadas - %'!AG49</f>
        <v>0.79087931603900452</v>
      </c>
      <c r="AH69" s="112">
        <f>AH53*'Políticas anunciadas - %'!AH49</f>
        <v>0.81248431730148485</v>
      </c>
      <c r="AI69" s="112">
        <f>AI53*'Políticas anunciadas - %'!AI49</f>
        <v>0.83631647966361111</v>
      </c>
      <c r="AJ69" s="112">
        <f>AJ53*'Políticas anunciadas - %'!AJ49</f>
        <v>0.85896062563562836</v>
      </c>
      <c r="AK69" s="112">
        <f>AK53*'Políticas anunciadas - %'!AK49</f>
        <v>0.88188134720927891</v>
      </c>
      <c r="AL69" s="112">
        <f>AL53*'Políticas anunciadas - %'!AL49</f>
        <v>0.9055675332935671</v>
      </c>
      <c r="AM69" s="112">
        <f>AM53*'Políticas anunciadas - %'!AM49</f>
        <v>0.92968104378951666</v>
      </c>
      <c r="AN69" s="112">
        <f>AN53*'Políticas anunciadas - %'!AN49</f>
        <v>0.95452644130025943</v>
      </c>
      <c r="AO69" s="112">
        <f>AO53*'Políticas anunciadas - %'!AO49</f>
        <v>0.97912740577206059</v>
      </c>
      <c r="AP69" s="112">
        <f>AP53*'Políticas anunciadas - %'!AP49</f>
        <v>1.004166455913724</v>
      </c>
      <c r="AQ69" s="112">
        <f>AQ53*'Políticas anunciadas - %'!AQ49</f>
        <v>1.0296410040534669</v>
      </c>
      <c r="AR69" s="112">
        <f>AR53*'Políticas anunciadas - %'!AR49</f>
        <v>1.055476600711341</v>
      </c>
      <c r="AS69" s="112">
        <f>AS53*'Políticas anunciadas - %'!AS49</f>
        <v>1.0816017403583675</v>
      </c>
      <c r="AT69" s="112">
        <f>AT53*'Políticas anunciadas - %'!AT49</f>
        <v>1.1080623136376466</v>
      </c>
      <c r="AU69" s="112">
        <f>AU53*'Políticas anunciadas - %'!AU49</f>
        <v>1.1348773522848554</v>
      </c>
      <c r="AV69" s="112">
        <f>AV53*'Políticas anunciadas - %'!AV49</f>
        <v>1.1620512245991053</v>
      </c>
      <c r="AW69" s="112">
        <f>AW53*'Políticas anunciadas - %'!AW49</f>
        <v>1.1895335601822228</v>
      </c>
      <c r="AX69" s="112">
        <f>AX53*'Políticas anunciadas - %'!AX49</f>
        <v>1.2173201372585916</v>
      </c>
      <c r="AY69" s="112">
        <f>AY53*'Políticas anunciadas - %'!AY49</f>
        <v>1.2453851711958952</v>
      </c>
      <c r="AZ69" s="112">
        <f>AZ53*'Políticas anunciadas - %'!AZ49</f>
        <v>1.2737642889590153</v>
      </c>
      <c r="BA69" s="112">
        <f>BA53*'Políticas anunciadas - %'!BA49</f>
        <v>1.3024429705127727</v>
      </c>
      <c r="BB69" s="112">
        <f>BB53*'Políticas anunciadas - %'!BB49</f>
        <v>1.3314069407547138</v>
      </c>
      <c r="BC69" s="112"/>
    </row>
    <row r="70" spans="1:115" ht="14.45">
      <c r="B70" s="368"/>
      <c r="C70" s="99" t="s">
        <v>99</v>
      </c>
      <c r="D70" s="353"/>
      <c r="E70" s="366"/>
      <c r="F70" s="112">
        <f>F54*'Políticas anunciadas - %'!F50</f>
        <v>5.0586768743939997E-3</v>
      </c>
      <c r="G70" s="112">
        <f>G54*'Políticas anunciadas - %'!G50</f>
        <v>5.2246901860004274E-3</v>
      </c>
      <c r="H70" s="112">
        <f>H54*'Políticas anunciadas - %'!H50</f>
        <v>5.3909010499356598E-3</v>
      </c>
      <c r="I70" s="112">
        <f>I54*'Políticas anunciadas - %'!I50</f>
        <v>5.5461812309147342E-3</v>
      </c>
      <c r="J70" s="112">
        <f>J54*'Políticas anunciadas - %'!J50</f>
        <v>5.6836929464670919E-3</v>
      </c>
      <c r="K70" s="112">
        <f>K54*'Políticas anunciadas - %'!K50</f>
        <v>5.8749749062793188E-3</v>
      </c>
      <c r="L70" s="112">
        <f>L54*'Políticas anunciadas - %'!L50</f>
        <v>6.0527454472514269E-3</v>
      </c>
      <c r="M70" s="112">
        <f>M54*'Políticas anunciadas - %'!M50</f>
        <v>6.1964528454978808E-3</v>
      </c>
      <c r="N70" s="112">
        <f>N54*'Políticas anunciadas - %'!N50</f>
        <v>6.3551025022161797E-3</v>
      </c>
      <c r="O70" s="112">
        <f>O54*'Políticas anunciadas - %'!O50</f>
        <v>6.5678182150590344E-3</v>
      </c>
      <c r="P70" s="112">
        <f>P54*'Políticas anunciadas - %'!P50</f>
        <v>6.7415158953816716E-3</v>
      </c>
      <c r="Q70" s="112">
        <f>Q54*'Políticas anunciadas - %'!Q50</f>
        <v>6.9484586546197788E-3</v>
      </c>
      <c r="R70" s="112">
        <f>R54*'Políticas anunciadas - %'!R50</f>
        <v>7.1252054792177123E-3</v>
      </c>
      <c r="S70" s="112">
        <f>S54*'Políticas anunciadas - %'!S50</f>
        <v>7.3062694102053755E-3</v>
      </c>
      <c r="T70" s="112">
        <f>T54*'Políticas anunciadas - %'!T50</f>
        <v>7.5057690693310451E-3</v>
      </c>
      <c r="U70" s="112">
        <f>U54*'Políticas anunciadas - %'!U50</f>
        <v>7.6892904757133928E-3</v>
      </c>
      <c r="V70" s="112">
        <f>V54*'Políticas anunciadas - %'!V50</f>
        <v>7.8829429147985516E-3</v>
      </c>
      <c r="W70" s="112">
        <f>W54*'Políticas anunciadas - %'!W50</f>
        <v>8.0955355510074385E-3</v>
      </c>
      <c r="X70" s="112">
        <f>X54*'Políticas anunciadas - %'!X50</f>
        <v>8.2935937690644182E-3</v>
      </c>
      <c r="Y70" s="112">
        <f>Y54*'Políticas anunciadas - %'!Y50</f>
        <v>8.4973957094890851E-3</v>
      </c>
      <c r="Z70" s="112">
        <f>Z54*'Políticas anunciadas - %'!Z50</f>
        <v>8.7015428170115153E-3</v>
      </c>
      <c r="AA70" s="112">
        <f>AA54*'Políticas anunciadas - %'!AA50</f>
        <v>8.8688340023599498E-3</v>
      </c>
      <c r="AB70" s="112">
        <f>AB54*'Políticas anunciadas - %'!AB50</f>
        <v>9.0786141725130599E-3</v>
      </c>
      <c r="AC70" s="112">
        <f>AC54*'Políticas anunciadas - %'!AC50</f>
        <v>9.2630852072851742E-3</v>
      </c>
      <c r="AD70" s="112">
        <f>AD54*'Políticas anunciadas - %'!AD50</f>
        <v>9.4909034890923259E-3</v>
      </c>
      <c r="AE70" s="112">
        <f>AE54*'Políticas anunciadas - %'!AE50</f>
        <v>9.6821715686977224E-3</v>
      </c>
      <c r="AF70" s="112">
        <f>AF54*'Políticas anunciadas - %'!AF50</f>
        <v>9.8723153873341869E-3</v>
      </c>
      <c r="AG70" s="112">
        <f>AG54*'Políticas anunciadas - %'!AG50</f>
        <v>1.0069460457268578E-2</v>
      </c>
      <c r="AH70" s="112">
        <f>AH54*'Políticas anunciadas - %'!AH50</f>
        <v>1.0268564181654566E-2</v>
      </c>
      <c r="AI70" s="112">
        <f>AI54*'Políticas anunciadas - %'!AI50</f>
        <v>1.0492964083998189E-2</v>
      </c>
      <c r="AJ70" s="112">
        <f>AJ54*'Políticas anunciadas - %'!AJ50</f>
        <v>1.0699586805390657E-2</v>
      </c>
      <c r="AK70" s="112">
        <f>AK54*'Políticas anunciadas - %'!AK50</f>
        <v>1.0906940415041668E-2</v>
      </c>
      <c r="AL70" s="112">
        <f>AL54*'Políticas anunciadas - %'!AL50</f>
        <v>1.112102675556269E-2</v>
      </c>
      <c r="AM70" s="112">
        <f>AM54*'Políticas anunciadas - %'!AM50</f>
        <v>1.133759464321726E-2</v>
      </c>
      <c r="AN70" s="112">
        <f>AN54*'Políticas anunciadas - %'!AN50</f>
        <v>1.1560294819274911E-2</v>
      </c>
      <c r="AO70" s="112">
        <f>AO54*'Políticas anunciadas - %'!AO50</f>
        <v>1.1777271683210775E-2</v>
      </c>
      <c r="AP70" s="112">
        <f>AP54*'Políticas anunciadas - %'!AP50</f>
        <v>1.1996809110497655E-2</v>
      </c>
      <c r="AQ70" s="112">
        <f>AQ54*'Políticas anunciadas - %'!AQ50</f>
        <v>1.2218838172545283E-2</v>
      </c>
      <c r="AR70" s="112">
        <f>AR54*'Políticas anunciadas - %'!AR50</f>
        <v>1.2442444878279993E-2</v>
      </c>
      <c r="AS70" s="112">
        <f>AS54*'Políticas anunciadas - %'!AS50</f>
        <v>1.2666773935939553E-2</v>
      </c>
      <c r="AT70" s="112">
        <f>AT54*'Políticas anunciadas - %'!AT50</f>
        <v>1.2892358305415798E-2</v>
      </c>
      <c r="AU70" s="112">
        <f>AU54*'Políticas anunciadas - %'!AU50</f>
        <v>1.3119406744236041E-2</v>
      </c>
      <c r="AV70" s="112">
        <f>AV54*'Políticas anunciadas - %'!AV50</f>
        <v>1.3347954330964249E-2</v>
      </c>
      <c r="AW70" s="112">
        <f>AW54*'Políticas anunciadas - %'!AW50</f>
        <v>1.3577410566166159E-2</v>
      </c>
      <c r="AX70" s="112">
        <f>AX54*'Políticas anunciadas - %'!AX50</f>
        <v>1.3807723265785228E-2</v>
      </c>
      <c r="AY70" s="112">
        <f>AY54*'Políticas anunciadas - %'!AY50</f>
        <v>1.4038598498815873E-2</v>
      </c>
      <c r="AZ70" s="112">
        <f>AZ54*'Políticas anunciadas - %'!AZ50</f>
        <v>1.4270437582614265E-2</v>
      </c>
      <c r="BA70" s="112">
        <f>BA54*'Políticas anunciadas - %'!BA50</f>
        <v>1.4503073665471735E-2</v>
      </c>
      <c r="BB70" s="112">
        <f>BB54*'Políticas anunciadas - %'!BB50</f>
        <v>1.4736346657790417E-2</v>
      </c>
      <c r="BC70" s="112"/>
    </row>
    <row r="71" spans="1:115" ht="14.45">
      <c r="B71" s="368"/>
      <c r="C71" s="99" t="s">
        <v>100</v>
      </c>
      <c r="D71" s="353"/>
      <c r="E71" s="366"/>
      <c r="F71" s="112">
        <f>F55*'Políticas anunciadas - %'!F51</f>
        <v>12.0080046521994</v>
      </c>
      <c r="G71" s="112">
        <f>G55*'Políticas anunciadas - %'!G51</f>
        <v>12.402077779935162</v>
      </c>
      <c r="H71" s="112">
        <f>H55*'Políticas anunciadas - %'!H51</f>
        <v>12.796619846356325</v>
      </c>
      <c r="I71" s="112">
        <f>I55*'Políticas anunciadas - %'!I51</f>
        <v>13.165215268022678</v>
      </c>
      <c r="J71" s="112">
        <f>J55*'Políticas anunciadas - %'!J51</f>
        <v>13.491632898775668</v>
      </c>
      <c r="K71" s="112">
        <v>11.557577579152767</v>
      </c>
      <c r="L71" s="112">
        <v>11.557577579152767</v>
      </c>
      <c r="M71" s="112">
        <v>11.557577579152767</v>
      </c>
      <c r="N71" s="112">
        <v>11.557577579152767</v>
      </c>
      <c r="O71" s="112">
        <v>11.557577579152767</v>
      </c>
      <c r="P71" s="112">
        <v>11.557577579152767</v>
      </c>
      <c r="Q71" s="112">
        <v>11.557577579152767</v>
      </c>
      <c r="R71" s="112">
        <v>11.557577579152767</v>
      </c>
      <c r="S71" s="112">
        <v>11.557577579152767</v>
      </c>
      <c r="T71" s="112">
        <v>11.557577579152767</v>
      </c>
      <c r="U71" s="112">
        <v>11.557577579152767</v>
      </c>
      <c r="V71" s="112">
        <v>11.557577579152767</v>
      </c>
      <c r="W71" s="112">
        <v>11.557577579152767</v>
      </c>
      <c r="X71" s="112">
        <v>11.557577579152767</v>
      </c>
      <c r="Y71" s="112">
        <v>11.557577579152767</v>
      </c>
      <c r="Z71" s="112">
        <v>11.557577579152767</v>
      </c>
      <c r="AA71" s="112">
        <v>11.557577579152767</v>
      </c>
      <c r="AB71" s="112">
        <v>11.557577579152767</v>
      </c>
      <c r="AC71" s="112">
        <v>11.557577579152767</v>
      </c>
      <c r="AD71" s="112">
        <v>11.557577579152767</v>
      </c>
      <c r="AE71" s="112">
        <v>11.557577579152767</v>
      </c>
      <c r="AF71" s="112">
        <v>11.557577579152767</v>
      </c>
      <c r="AG71" s="112">
        <v>11.557577579152767</v>
      </c>
      <c r="AH71" s="112">
        <v>11.557577579152767</v>
      </c>
      <c r="AI71" s="112">
        <v>11.557577579152767</v>
      </c>
      <c r="AJ71" s="112">
        <v>11.557577579152767</v>
      </c>
      <c r="AK71" s="112">
        <v>11.557577579152767</v>
      </c>
      <c r="AL71" s="112">
        <v>11.557577579152767</v>
      </c>
      <c r="AM71" s="112">
        <v>11.557577579152767</v>
      </c>
      <c r="AN71" s="112">
        <v>11.557577579152767</v>
      </c>
      <c r="AO71" s="112">
        <v>11.557577579152767</v>
      </c>
      <c r="AP71" s="112">
        <v>11.557577579152767</v>
      </c>
      <c r="AQ71" s="112">
        <v>11.557577579152767</v>
      </c>
      <c r="AR71" s="112">
        <v>11.557577579152767</v>
      </c>
      <c r="AS71" s="112">
        <v>11.557577579152767</v>
      </c>
      <c r="AT71" s="112">
        <v>11.557577579152767</v>
      </c>
      <c r="AU71" s="112">
        <v>11.557577579152767</v>
      </c>
      <c r="AV71" s="112">
        <v>11.557577579152767</v>
      </c>
      <c r="AW71" s="112">
        <v>11.557577579152767</v>
      </c>
      <c r="AX71" s="112">
        <v>11.557577579152767</v>
      </c>
      <c r="AY71" s="112">
        <v>11.557577579152767</v>
      </c>
      <c r="AZ71" s="112">
        <v>11.557577579152767</v>
      </c>
      <c r="BA71" s="112">
        <v>11.557577579152767</v>
      </c>
      <c r="BB71" s="112">
        <v>11.557577579152767</v>
      </c>
      <c r="BC71" s="112"/>
    </row>
    <row r="72" spans="1:115" ht="14.45">
      <c r="B72" s="368"/>
      <c r="C72" s="99" t="s">
        <v>101</v>
      </c>
      <c r="D72" s="353"/>
      <c r="E72" s="366"/>
      <c r="F72" s="112">
        <f>F56*'Políticas anunciadas - %'!F52</f>
        <v>1.9000037036272499</v>
      </c>
      <c r="G72" s="112">
        <f>G56*'Políticas anunciadas - %'!G52</f>
        <v>1.9595891948943893</v>
      </c>
      <c r="H72" s="112">
        <f>H56*'Políticas anunciadas - %'!H52</f>
        <v>2.0190828084895567</v>
      </c>
      <c r="I72" s="112">
        <f>I56*'Políticas anunciadas - %'!I52</f>
        <v>2.0743230423863146</v>
      </c>
      <c r="J72" s="112">
        <f>J56*'Políticas anunciadas - %'!J52</f>
        <v>2.1227741453842941</v>
      </c>
      <c r="K72" s="112">
        <f>K56*'Políticas anunciadas - %'!K52</f>
        <v>2.1911460299828067</v>
      </c>
      <c r="L72" s="112">
        <f>L56*'Políticas anunciadas - %'!L52</f>
        <v>2.2542969005729612</v>
      </c>
      <c r="M72" s="112">
        <f>M56*'Políticas anunciadas - %'!M52</f>
        <v>2.3046051063098836</v>
      </c>
      <c r="N72" s="112">
        <f>N56*'Políticas anunciadas - %'!N52</f>
        <v>2.3603252972087581</v>
      </c>
      <c r="O72" s="112">
        <f>O56*'Políticas anunciadas - %'!O52</f>
        <v>2.4359457679000269</v>
      </c>
      <c r="P72" s="112">
        <f>P56*'Políticas anunciadas - %'!P52</f>
        <v>2.4969077621723543</v>
      </c>
      <c r="Q72" s="112">
        <f>Q56*'Políticas anunciadas - %'!Q52</f>
        <v>2.5699999209781321</v>
      </c>
      <c r="R72" s="112">
        <f>R56*'Políticas anunciadas - %'!R52</f>
        <v>2.6317399144146902</v>
      </c>
      <c r="S72" s="112">
        <f>S56*'Políticas anunciadas - %'!S52</f>
        <v>2.694904873227308</v>
      </c>
      <c r="T72" s="112">
        <f>T56*'Políticas anunciadas - %'!T52</f>
        <v>2.7646895843417276</v>
      </c>
      <c r="U72" s="112">
        <f>U56*'Políticas anunciadas - %'!U52</f>
        <v>2.8284082731076463</v>
      </c>
      <c r="V72" s="112">
        <f>V56*'Políticas anunciadas - %'!V52</f>
        <v>2.8956768553998025</v>
      </c>
      <c r="W72" s="112">
        <f>W56*'Políticas anunciadas - %'!W52</f>
        <v>2.9697124764515768</v>
      </c>
      <c r="X72" s="112">
        <f>X56*'Políticas anunciadas - %'!X52</f>
        <v>3.0382247982737662</v>
      </c>
      <c r="Y72" s="112">
        <f>Y56*'Políticas anunciadas - %'!Y52</f>
        <v>3.108655018768502</v>
      </c>
      <c r="Z72" s="112">
        <f>Z56*'Políticas anunciadas - %'!Z52</f>
        <v>3.1790232183682514</v>
      </c>
      <c r="AA72" s="112">
        <f>AA56*'Políticas anunciadas - %'!AA52</f>
        <v>3.235757181965297</v>
      </c>
      <c r="AB72" s="112">
        <f>AB56*'Políticas anunciadas - %'!AB52</f>
        <v>3.3078219056954437</v>
      </c>
      <c r="AC72" s="112">
        <f>AC56*'Políticas anunciadas - %'!AC52</f>
        <v>3.3704863957165379</v>
      </c>
      <c r="AD72" s="112">
        <f>AD56*'Políticas anunciadas - %'!AD52</f>
        <v>3.4487366412229328</v>
      </c>
      <c r="AE72" s="112">
        <f>AE56*'Políticas anunciadas - %'!AE52</f>
        <v>3.5135164621679378</v>
      </c>
      <c r="AF72" s="112">
        <f>AF56*'Políticas anunciadas - %'!AF52</f>
        <v>3.577718529356269</v>
      </c>
      <c r="AG72" s="112">
        <f>AG56*'Políticas anunciadas - %'!AG52</f>
        <v>3.6442860790083431</v>
      </c>
      <c r="AH72" s="112">
        <f>AH56*'Políticas anunciadas - %'!AH52</f>
        <v>3.7113872640070169</v>
      </c>
      <c r="AI72" s="112">
        <f>AI56*'Políticas anunciadas - %'!AI52</f>
        <v>3.787443831908186</v>
      </c>
      <c r="AJ72" s="112">
        <f>AJ56*'Políticas anunciadas - %'!AJ52</f>
        <v>3.8568935633723767</v>
      </c>
      <c r="AK72" s="112">
        <f>AK56*'Políticas anunciadas - %'!AK52</f>
        <v>3.9264257252512671</v>
      </c>
      <c r="AL72" s="112">
        <f>AL56*'Políticas anunciadas - %'!AL52</f>
        <v>3.9981979419564735</v>
      </c>
      <c r="AM72" s="112">
        <f>AM56*'Políticas anunciadas - %'!AM52</f>
        <v>4.0706751718026251</v>
      </c>
      <c r="AN72" s="112">
        <f>AN56*'Políticas anunciadas - %'!AN52</f>
        <v>4.1451638628578431</v>
      </c>
      <c r="AO72" s="112">
        <f>AO56*'Políticas anunciadas - %'!AO52</f>
        <v>4.217410812307433</v>
      </c>
      <c r="AP72" s="112">
        <f>AP56*'Políticas anunciadas - %'!AP52</f>
        <v>4.2903875875722122</v>
      </c>
      <c r="AQ72" s="112">
        <f>AQ56*'Políticas anunciadas - %'!AQ52</f>
        <v>4.36406689438844</v>
      </c>
      <c r="AR72" s="112">
        <f>AR56*'Políticas anunciadas - %'!AR52</f>
        <v>4.4381201579172869</v>
      </c>
      <c r="AS72" s="112">
        <f>AS56*'Políticas anunciadas - %'!AS52</f>
        <v>4.5122414319560491</v>
      </c>
      <c r="AT72" s="112">
        <f>AT56*'Políticas anunciadas - %'!AT52</f>
        <v>4.5866202537830176</v>
      </c>
      <c r="AU72" s="112">
        <f>AU56*'Políticas anunciadas - %'!AU52</f>
        <v>4.6613299862827144</v>
      </c>
      <c r="AV72" s="112">
        <f>AV56*'Políticas anunciadas - %'!AV52</f>
        <v>4.7363819846848649</v>
      </c>
      <c r="AW72" s="112">
        <f>AW56*'Políticas anunciadas - %'!AW52</f>
        <v>4.8115658544552513</v>
      </c>
      <c r="AX72" s="112">
        <f>AX56*'Políticas anunciadas - %'!AX52</f>
        <v>4.8868628117012092</v>
      </c>
      <c r="AY72" s="112">
        <f>AY56*'Políticas anunciadas - %'!AY52</f>
        <v>4.9621687204836595</v>
      </c>
      <c r="AZ72" s="112">
        <f>AZ56*'Políticas anunciadas - %'!AZ52</f>
        <v>5.0376254117001338</v>
      </c>
      <c r="BA72" s="112">
        <f>BA56*'Políticas anunciadas - %'!BA52</f>
        <v>5.1131736749452754</v>
      </c>
      <c r="BB72" s="112">
        <f>BB56*'Políticas anunciadas - %'!BB52</f>
        <v>5.1887569848823833</v>
      </c>
      <c r="BC72" s="112"/>
    </row>
    <row r="73" spans="1:115" ht="14.45">
      <c r="B73" s="368"/>
      <c r="C73" s="99" t="s">
        <v>102</v>
      </c>
      <c r="D73" s="353"/>
      <c r="E73" s="366"/>
      <c r="F73" s="112">
        <f>F57*'Políticas anunciadas - %'!F53</f>
        <v>2.4850335424297505</v>
      </c>
      <c r="G73" s="112">
        <f>G57*'Políticas anunciadas - %'!G53</f>
        <v>2.5629659928551445</v>
      </c>
      <c r="H73" s="112">
        <f>H57*'Políticas anunciadas - %'!H53</f>
        <v>2.6407782755691733</v>
      </c>
      <c r="I73" s="112">
        <f>I57*'Políticas anunciadas - %'!I53</f>
        <v>2.7130275211169819</v>
      </c>
      <c r="J73" s="112">
        <f>J57*'Políticas anunciadas - %'!J53</f>
        <v>2.7763971955485838</v>
      </c>
      <c r="K73" s="112">
        <f>K57*'Políticas anunciadas - %'!K53</f>
        <v>2.8658214562813793</v>
      </c>
      <c r="L73" s="112">
        <f>L57*'Políticas anunciadas - %'!L53</f>
        <v>2.9484171014112164</v>
      </c>
      <c r="M73" s="112">
        <f>M57*'Políticas anunciadas - %'!M53</f>
        <v>3.0142156987913391</v>
      </c>
      <c r="N73" s="112">
        <f>N57*'Políticas anunciadas - %'!N53</f>
        <v>3.0870926848256017</v>
      </c>
      <c r="O73" s="112">
        <f>O57*'Políticas anunciadas - %'!O53</f>
        <v>3.18599744264443</v>
      </c>
      <c r="P73" s="112">
        <f>P57*'Políticas anunciadas - %'!P53</f>
        <v>3.2657302348968509</v>
      </c>
      <c r="Q73" s="112">
        <f>Q57*'Políticas anunciadas - %'!Q53</f>
        <v>3.3613281887188369</v>
      </c>
      <c r="R73" s="112">
        <f>R57*'Políticas anunciadas - %'!R53</f>
        <v>3.4420785337346587</v>
      </c>
      <c r="S73" s="112">
        <f>S57*'Políticas anunciadas - %'!S53</f>
        <v>3.524692604989303</v>
      </c>
      <c r="T73" s="112">
        <f>T57*'Políticas anunciadas - %'!T53</f>
        <v>3.6159647154262653</v>
      </c>
      <c r="U73" s="112">
        <f>U57*'Políticas anunciadas - %'!U53</f>
        <v>3.6993030155362385</v>
      </c>
      <c r="V73" s="112">
        <f>V57*'Políticas anunciadas - %'!V53</f>
        <v>3.7872842563246509</v>
      </c>
      <c r="W73" s="112">
        <f>W57*'Políticas anunciadas - %'!W53</f>
        <v>3.884116173703045</v>
      </c>
      <c r="X73" s="112">
        <f>X57*'Políticas anunciadas - %'!X53</f>
        <v>3.9737241136627692</v>
      </c>
      <c r="Y73" s="112">
        <f>Y57*'Políticas anunciadas - %'!Y53</f>
        <v>4.0658404921708806</v>
      </c>
      <c r="Z73" s="112">
        <f>Z57*'Políticas anunciadas - %'!Z53</f>
        <v>4.1578757529400754</v>
      </c>
      <c r="AA73" s="112">
        <f>AA57*'Políticas anunciadas - %'!AA53</f>
        <v>4.2320786622630902</v>
      </c>
      <c r="AB73" s="112">
        <f>AB57*'Políticas anunciadas - %'!AB53</f>
        <v>4.3263328236383902</v>
      </c>
      <c r="AC73" s="112">
        <f>AC57*'Políticas anunciadas - %'!AC53</f>
        <v>4.4082923268353493</v>
      </c>
      <c r="AD73" s="112">
        <f>AD57*'Políticas anunciadas - %'!AD53</f>
        <v>4.5106365930152146</v>
      </c>
      <c r="AE73" s="112">
        <f>AE57*'Políticas anunciadas - %'!AE53</f>
        <v>4.5953627583451073</v>
      </c>
      <c r="AF73" s="112">
        <f>AF57*'Políticas anunciadas - %'!AF53</f>
        <v>4.6793332738508129</v>
      </c>
      <c r="AG73" s="112">
        <f>AG57*'Políticas anunciadas - %'!AG53</f>
        <v>4.7663976271502078</v>
      </c>
      <c r="AH73" s="112">
        <f>AH57*'Políticas anunciadas - %'!AH53</f>
        <v>4.8541599273710734</v>
      </c>
      <c r="AI73" s="112">
        <f>AI57*'Políticas anunciadas - %'!AI53</f>
        <v>4.9536350610224815</v>
      </c>
      <c r="AJ73" s="112">
        <f>AJ57*'Políticas anunciadas - %'!AJ53</f>
        <v>5.044469048278283</v>
      </c>
      <c r="AK73" s="112">
        <f>AK57*'Políticas anunciadas - %'!AK53</f>
        <v>5.1354108470846898</v>
      </c>
      <c r="AL73" s="112">
        <f>AL57*'Políticas anunciadas - %'!AL53</f>
        <v>5.2292824356434275</v>
      </c>
      <c r="AM73" s="112">
        <f>AM57*'Políticas anunciadas - %'!AM53</f>
        <v>5.3240761178274338</v>
      </c>
      <c r="AN73" s="112">
        <f>AN57*'Políticas anunciadas - %'!AN53</f>
        <v>5.4215006099221181</v>
      </c>
      <c r="AO73" s="112">
        <f>AO57*'Políticas anunciadas - %'!AO53</f>
        <v>5.5159931061092111</v>
      </c>
      <c r="AP73" s="112">
        <f>AP57*'Políticas anunciadas - %'!AP53</f>
        <v>5.6114401486624033</v>
      </c>
      <c r="AQ73" s="112">
        <f>AQ57*'Políticas anunciadas - %'!AQ53</f>
        <v>5.7078060391455399</v>
      </c>
      <c r="AR73" s="112">
        <f>AR57*'Políticas anunciadas - %'!AR53</f>
        <v>5.8046610312933229</v>
      </c>
      <c r="AS73" s="112">
        <f>AS57*'Políticas anunciadas - %'!AS53</f>
        <v>5.9016049750563315</v>
      </c>
      <c r="AT73" s="112">
        <f>AT57*'Políticas anunciadas - %'!AT53</f>
        <v>5.9988857681061338</v>
      </c>
      <c r="AU73" s="112">
        <f>AU57*'Políticas anunciadas - %'!AU53</f>
        <v>6.0965993624813812</v>
      </c>
      <c r="AV73" s="112">
        <f>AV57*'Políticas anunciadas - %'!AV53</f>
        <v>6.1947606097987808</v>
      </c>
      <c r="AW73" s="112">
        <f>AW57*'Políticas anunciadas - %'!AW53</f>
        <v>6.2930943329764775</v>
      </c>
      <c r="AX73" s="112">
        <f>AX57*'Políticas anunciadas - %'!AX53</f>
        <v>6.391575964376397</v>
      </c>
      <c r="AY73" s="112">
        <f>AY57*'Políticas anunciadas - %'!AY53</f>
        <v>6.4900693035789931</v>
      </c>
      <c r="AZ73" s="112">
        <f>AZ57*'Políticas anunciadas - %'!AZ53</f>
        <v>6.5887598526109379</v>
      </c>
      <c r="BA73" s="112">
        <f>BA57*'Políticas anunciadas - %'!BA53</f>
        <v>6.6875701696003622</v>
      </c>
      <c r="BB73" s="112">
        <f>BB57*'Políticas anunciadas - %'!BB53</f>
        <v>6.7864263245031147</v>
      </c>
      <c r="BC73" s="112"/>
      <c r="BU73" s="99" t="s">
        <v>85</v>
      </c>
    </row>
    <row r="74" spans="1:115" ht="14.45">
      <c r="B74" s="368"/>
      <c r="C74" s="99" t="s">
        <v>103</v>
      </c>
      <c r="D74" s="353"/>
      <c r="E74" s="366"/>
      <c r="F74" s="112">
        <f>F58*'Políticas anunciadas - %'!F54</f>
        <v>2.0655492293514002E-2</v>
      </c>
      <c r="G74" s="112">
        <f>G58*'Políticas anunciadas - %'!G54</f>
        <v>2.1333354660225869E-2</v>
      </c>
      <c r="H74" s="112">
        <f>H58*'Políticas anunciadas - %'!H54</f>
        <v>2.2012023668813968E-2</v>
      </c>
      <c r="I74" s="112">
        <f>I58*'Políticas anunciadas - %'!I54</f>
        <v>2.2646060722610356E-2</v>
      </c>
      <c r="J74" s="112">
        <f>J58*'Políticas anunciadas - %'!J54</f>
        <v>2.3207545919507789E-2</v>
      </c>
      <c r="K74" s="112">
        <f>K58*'Políticas anunciadas - %'!K54</f>
        <v>2.3988584745448426E-2</v>
      </c>
      <c r="L74" s="112">
        <f>L58*'Políticas anunciadas - %'!L54</f>
        <v>2.4714454005382733E-2</v>
      </c>
      <c r="M74" s="112">
        <f>M58*'Políticas anunciadas - %'!M54</f>
        <v>2.5301237294907662E-2</v>
      </c>
      <c r="N74" s="112">
        <f>N58*'Políticas anunciadas - %'!N54</f>
        <v>2.5949032527352908E-2</v>
      </c>
      <c r="O74" s="112">
        <f>O58*'Políticas anunciadas - %'!O54</f>
        <v>2.6817589242168045E-2</v>
      </c>
      <c r="P74" s="112">
        <f>P58*'Políticas anunciadas - %'!P54</f>
        <v>2.7526828275692063E-2</v>
      </c>
      <c r="Q74" s="112">
        <f>Q58*'Políticas anunciadas - %'!Q54</f>
        <v>2.8371812977181471E-2</v>
      </c>
      <c r="R74" s="112">
        <f>R58*'Políticas anunciadas - %'!R54</f>
        <v>2.9093502218070777E-2</v>
      </c>
      <c r="S74" s="112">
        <f>S58*'Políticas anunciadas - %'!S54</f>
        <v>2.9832818984887807E-2</v>
      </c>
      <c r="T74" s="112">
        <f>T58*'Políticas anunciadas - %'!T54</f>
        <v>3.0647412162895953E-2</v>
      </c>
      <c r="U74" s="112">
        <f>U58*'Políticas anunciadas - %'!U54</f>
        <v>3.1396763246064219E-2</v>
      </c>
      <c r="V74" s="112">
        <f>V58*'Políticas anunciadas - %'!V54</f>
        <v>3.2187481167461965E-2</v>
      </c>
      <c r="W74" s="112">
        <f>W58*'Políticas anunciadas - %'!W54</f>
        <v>3.3055535338128203E-2</v>
      </c>
      <c r="X74" s="112">
        <f>X58*'Políticas anunciadas - %'!X54</f>
        <v>3.3864242851638464E-2</v>
      </c>
      <c r="Y74" s="112">
        <f>Y58*'Políticas anunciadas - %'!Y54</f>
        <v>3.4696403022048496E-2</v>
      </c>
      <c r="Z74" s="112">
        <f>Z58*'Políticas anunciadas - %'!Z54</f>
        <v>3.5529972572125326E-2</v>
      </c>
      <c r="AA74" s="112">
        <f>AA58*'Políticas anunciadas - %'!AA54</f>
        <v>3.6213052728367043E-2</v>
      </c>
      <c r="AB74" s="112">
        <f>AB58*'Políticas anunciadas - %'!AB54</f>
        <v>3.7069623091630012E-2</v>
      </c>
      <c r="AC74" s="112">
        <f>AC58*'Políticas anunciadas - %'!AC54</f>
        <v>3.782285167920775E-2</v>
      </c>
      <c r="AD74" s="112">
        <f>AD58*'Políticas anunciadas - %'!AD54</f>
        <v>3.875307491366823E-2</v>
      </c>
      <c r="AE74" s="112">
        <f>AE58*'Políticas anunciadas - %'!AE54</f>
        <v>3.9534057064214798E-2</v>
      </c>
      <c r="AF74" s="112">
        <f>AF58*'Políticas anunciadas - %'!AF54</f>
        <v>4.031044865395738E-2</v>
      </c>
      <c r="AG74" s="112">
        <f>AG58*'Políticas anunciadas - %'!AG54</f>
        <v>4.1115427618584756E-2</v>
      </c>
      <c r="AH74" s="112">
        <f>AH58*'Políticas anunciadas - %'!AH54</f>
        <v>4.1928404123465268E-2</v>
      </c>
      <c r="AI74" s="112">
        <f>AI58*'Políticas anunciadas - %'!AI54</f>
        <v>4.2844669496528695E-2</v>
      </c>
      <c r="AJ74" s="112">
        <f>AJ58*'Políticas anunciadas - %'!AJ54</f>
        <v>4.3688347425631123E-2</v>
      </c>
      <c r="AK74" s="112">
        <f>AK58*'Políticas anunciadas - %'!AK54</f>
        <v>4.4535009703638724E-2</v>
      </c>
      <c r="AL74" s="112">
        <f>AL58*'Políticas anunciadas - %'!AL54</f>
        <v>4.5409162939075071E-2</v>
      </c>
      <c r="AM74" s="112">
        <f>AM58*'Políticas anunciadas - %'!AM54</f>
        <v>4.629344878012466E-2</v>
      </c>
      <c r="AN74" s="112">
        <f>AN58*'Políticas anunciadas - %'!AN54</f>
        <v>4.7202773863449746E-2</v>
      </c>
      <c r="AO74" s="112">
        <f>AO58*'Políticas anunciadas - %'!AO54</f>
        <v>4.808872962859928E-2</v>
      </c>
      <c r="AP74" s="112">
        <f>AP58*'Políticas anunciadas - %'!AP54</f>
        <v>4.8985140636864224E-2</v>
      </c>
      <c r="AQ74" s="112">
        <f>AQ58*'Políticas anunciadas - %'!AQ54</f>
        <v>4.989172544034811E-2</v>
      </c>
      <c r="AR74" s="112">
        <f>AR58*'Políticas anunciadas - %'!AR54</f>
        <v>5.0804752048246374E-2</v>
      </c>
      <c r="AS74" s="112">
        <f>AS58*'Políticas anunciadas - %'!AS54</f>
        <v>5.1720728149655962E-2</v>
      </c>
      <c r="AT74" s="112">
        <f>AT58*'Políticas anunciadas - %'!AT54</f>
        <v>5.2641829916175088E-2</v>
      </c>
      <c r="AU74" s="112">
        <f>AU58*'Políticas anunciadas - %'!AU54</f>
        <v>5.3568909742531416E-2</v>
      </c>
      <c r="AV74" s="112">
        <f>AV58*'Políticas anunciadas - %'!AV54</f>
        <v>5.4502110860843847E-2</v>
      </c>
      <c r="AW74" s="112">
        <f>AW58*'Políticas anunciadas - %'!AW54</f>
        <v>5.5439022155159237E-2</v>
      </c>
      <c r="AX74" s="112">
        <f>AX58*'Políticas anunciadas - %'!AX54</f>
        <v>5.6379430548539763E-2</v>
      </c>
      <c r="AY74" s="112">
        <f>AY58*'Políticas anunciadas - %'!AY54</f>
        <v>5.7322135867546517E-2</v>
      </c>
      <c r="AZ74" s="112">
        <f>AZ58*'Políticas anunciadas - %'!AZ54</f>
        <v>5.8268776763503463E-2</v>
      </c>
      <c r="BA74" s="112">
        <f>BA58*'Políticas anunciadas - %'!BA54</f>
        <v>5.9218671950717096E-2</v>
      </c>
      <c r="BB74" s="112">
        <f>BB58*'Políticas anunciadas - %'!BB54</f>
        <v>6.0171167754414903E-2</v>
      </c>
      <c r="BC74" s="112"/>
    </row>
    <row r="75" spans="1:115" ht="14.45" customHeight="1">
      <c r="B75" s="368"/>
      <c r="C75" s="99" t="s">
        <v>104</v>
      </c>
      <c r="D75" s="353"/>
      <c r="E75" s="366"/>
      <c r="F75" s="112">
        <f>F59*'Políticas anunciadas - %'!F55</f>
        <v>2.8658145553279765E-2</v>
      </c>
      <c r="G75" s="112">
        <f>G59*'Políticas anunciadas - %'!G55</f>
        <v>2.9598635283288259E-2</v>
      </c>
      <c r="H75" s="112">
        <f>H59*'Políticas anunciadas - %'!H55</f>
        <v>3.0540244176179426E-2</v>
      </c>
      <c r="I75" s="112">
        <f>I59*'Políticas anunciadas - %'!I55</f>
        <v>3.1419929148857384E-2</v>
      </c>
      <c r="J75" s="112">
        <f>J59*'Políticas anunciadas - %'!J55</f>
        <v>3.2198953161940408E-2</v>
      </c>
      <c r="K75" s="112">
        <f>K59*'Políticas anunciadas - %'!K55</f>
        <v>3.3282593485710256E-2</v>
      </c>
      <c r="L75" s="112">
        <f>L59*'Políticas anunciadas - %'!L55</f>
        <v>3.4289689642425014E-2</v>
      </c>
      <c r="M75" s="112">
        <f>M59*'Políticas anunciadas - %'!M55</f>
        <v>3.5103813105593115E-2</v>
      </c>
      <c r="N75" s="112">
        <f>N59*'Políticas anunciadas - %'!N55</f>
        <v>3.6002586651937785E-2</v>
      </c>
      <c r="O75" s="112">
        <f>O59*'Políticas anunciadas - %'!O55</f>
        <v>3.7207652326517064E-2</v>
      </c>
      <c r="P75" s="112">
        <f>P59*'Políticas anunciadas - %'!P55</f>
        <v>3.819167513100772E-2</v>
      </c>
      <c r="Q75" s="112">
        <f>Q59*'Políticas anunciadas - %'!Q55</f>
        <v>3.9364036177719844E-2</v>
      </c>
      <c r="R75" s="112">
        <f>R59*'Políticas anunciadas - %'!R55</f>
        <v>4.0365332831207794E-2</v>
      </c>
      <c r="S75" s="112">
        <f>S59*'Políticas anunciadas - %'!S55</f>
        <v>4.1391086524818654E-2</v>
      </c>
      <c r="T75" s="112">
        <f>T59*'Políticas anunciadas - %'!T55</f>
        <v>4.2521281319033107E-2</v>
      </c>
      <c r="U75" s="112">
        <f>U59*'Políticas anunciadas - %'!U55</f>
        <v>4.356095697075734E-2</v>
      </c>
      <c r="V75" s="112">
        <f>V59*'Políticas anunciadas - %'!V55</f>
        <v>4.4658026406866544E-2</v>
      </c>
      <c r="W75" s="112">
        <f>W59*'Políticas anunciadas - %'!W55</f>
        <v>4.5862394834284552E-2</v>
      </c>
      <c r="X75" s="112">
        <f>X59*'Políticas anunciadas - %'!X55</f>
        <v>4.6984423653684111E-2</v>
      </c>
      <c r="Y75" s="112">
        <f>Y59*'Políticas anunciadas - %'!Y55</f>
        <v>4.8138991501710707E-2</v>
      </c>
      <c r="Z75" s="112">
        <f>Z59*'Políticas anunciadas - %'!Z55</f>
        <v>4.9295514771910617E-2</v>
      </c>
      <c r="AA75" s="112">
        <f>AA59*'Políticas anunciadas - %'!AA55</f>
        <v>5.0243243843866907E-2</v>
      </c>
      <c r="AB75" s="112">
        <f>AB59*'Políticas anunciadas - %'!AB55</f>
        <v>5.1431679239072853E-2</v>
      </c>
      <c r="AC75" s="112">
        <f>AC59*'Políticas anunciadas - %'!AC55</f>
        <v>5.2476734674738866E-2</v>
      </c>
      <c r="AD75" s="112">
        <f>AD59*'Políticas anunciadas - %'!AD55</f>
        <v>5.3767358614918791E-2</v>
      </c>
      <c r="AE75" s="112">
        <f>AE59*'Políticas anunciadas - %'!AE55</f>
        <v>5.4850920305283588E-2</v>
      </c>
      <c r="AF75" s="112">
        <f>AF59*'Políticas anunciadas - %'!AF55</f>
        <v>5.5928112892563248E-2</v>
      </c>
      <c r="AG75" s="112">
        <f>AG59*'Políticas anunciadas - %'!AG55</f>
        <v>5.704496859407869E-2</v>
      </c>
      <c r="AH75" s="112">
        <f>AH59*'Políticas anunciadas - %'!AH55</f>
        <v>5.8172920359991255E-2</v>
      </c>
      <c r="AI75" s="112">
        <f>AI59*'Políticas anunciadas - %'!AI55</f>
        <v>5.9444178679742249E-2</v>
      </c>
      <c r="AJ75" s="112">
        <f>AJ59*'Políticas anunciadas - %'!AJ55</f>
        <v>6.0614726665175596E-2</v>
      </c>
      <c r="AK75" s="112">
        <f>AK59*'Políticas anunciadas - %'!AK55</f>
        <v>6.178941523966347E-2</v>
      </c>
      <c r="AL75" s="112">
        <f>AL59*'Políticas anunciadas - %'!AL55</f>
        <v>6.3002245720826675E-2</v>
      </c>
      <c r="AM75" s="112">
        <f>AM59*'Políticas anunciadas - %'!AM55</f>
        <v>6.4229134530030277E-2</v>
      </c>
      <c r="AN75" s="112">
        <f>AN59*'Políticas anunciadas - %'!AN55</f>
        <v>6.5490763651373532E-2</v>
      </c>
      <c r="AO75" s="112">
        <f>AO59*'Políticas anunciadas - %'!AO55</f>
        <v>6.6719969371122734E-2</v>
      </c>
      <c r="AP75" s="112">
        <f>AP59*'Políticas anunciadas - %'!AP55</f>
        <v>6.7963681057359601E-2</v>
      </c>
      <c r="AQ75" s="112">
        <f>AQ59*'Políticas anunciadas - %'!AQ55</f>
        <v>6.9221508219522707E-2</v>
      </c>
      <c r="AR75" s="112">
        <f>AR59*'Políticas anunciadas - %'!AR55</f>
        <v>7.04882729642866E-2</v>
      </c>
      <c r="AS75" s="112">
        <f>AS59*'Políticas anunciadas - %'!AS55</f>
        <v>7.175912993852411E-2</v>
      </c>
      <c r="AT75" s="112">
        <f>AT59*'Políticas anunciadas - %'!AT55</f>
        <v>7.3037098438097359E-2</v>
      </c>
      <c r="AU75" s="112">
        <f>AU59*'Políticas anunciadas - %'!AU55</f>
        <v>7.4323361104979987E-2</v>
      </c>
      <c r="AV75" s="112">
        <f>AV59*'Políticas anunciadas - %'!AV55</f>
        <v>7.5618116664375623E-2</v>
      </c>
      <c r="AW75" s="112">
        <f>AW59*'Políticas anunciadas - %'!AW55</f>
        <v>7.691801985048527E-2</v>
      </c>
      <c r="AX75" s="112">
        <f>AX59*'Políticas anunciadas - %'!AX55</f>
        <v>7.8222775032984013E-2</v>
      </c>
      <c r="AY75" s="112">
        <f>AY59*'Políticas anunciadas - %'!AY55</f>
        <v>7.9530717049666411E-2</v>
      </c>
      <c r="AZ75" s="112">
        <f>AZ59*'Políticas anunciadas - %'!AZ55</f>
        <v>8.0844119422145339E-2</v>
      </c>
      <c r="BA75" s="112">
        <f>BA59*'Políticas anunciadas - %'!BA55</f>
        <v>8.2162036911048592E-2</v>
      </c>
      <c r="BB75" s="112">
        <f>BB59*'Políticas anunciadas - %'!BB55</f>
        <v>8.3483562585352264E-2</v>
      </c>
      <c r="BC75" s="112"/>
    </row>
    <row r="76" spans="1:115" ht="14.45">
      <c r="B76" s="368"/>
      <c r="C76" s="99" t="s">
        <v>105</v>
      </c>
      <c r="D76" s="353"/>
      <c r="E76" s="366"/>
      <c r="F76" s="112">
        <f>F60*'Políticas anunciadas - %'!F56</f>
        <v>9.0623668095219989E-2</v>
      </c>
      <c r="G76" s="112">
        <f>G60*'Políticas anunciadas - %'!G56</f>
        <v>9.3770936898343607E-2</v>
      </c>
      <c r="H76" s="112">
        <f>H60*'Políticas anunciadas - %'!H56</f>
        <v>9.6932138150230912E-2</v>
      </c>
      <c r="I76" s="112">
        <f>I60*'Políticas anunciadas - %'!I56</f>
        <v>9.9906777000137406E-2</v>
      </c>
      <c r="J76" s="112">
        <f>J60*'Políticas anunciadas - %'!J56</f>
        <v>0.10257032582674737</v>
      </c>
      <c r="K76" s="112">
        <f>K60*'Políticas anunciadas - %'!K56</f>
        <v>0.10621434836607398</v>
      </c>
      <c r="L76" s="112">
        <f>L60*'Políticas anunciadas - %'!L56</f>
        <v>0.10962547126899842</v>
      </c>
      <c r="M76" s="112">
        <f>M60*'Políticas anunciadas - %'!M56</f>
        <v>0.11242942313161984</v>
      </c>
      <c r="N76" s="112">
        <f>N60*'Políticas anunciadas - %'!N56</f>
        <v>0.11551358839199553</v>
      </c>
      <c r="O76" s="112">
        <f>O60*'Políticas anunciadas - %'!O56</f>
        <v>0.11959176287221422</v>
      </c>
      <c r="P76" s="112">
        <f>P60*'Políticas anunciadas - %'!P56</f>
        <v>0.12297117258638042</v>
      </c>
      <c r="Q76" s="112">
        <f>Q60*'Políticas anunciadas - %'!Q56</f>
        <v>0.12696845887230526</v>
      </c>
      <c r="R76" s="112">
        <f>R60*'Políticas anunciadas - %'!R56</f>
        <v>0.13042547491270648</v>
      </c>
      <c r="S76" s="112">
        <f>S60*'Políticas anunciadas - %'!S56</f>
        <v>0.13397212768694711</v>
      </c>
      <c r="T76" s="112">
        <f>T60*'Políticas anunciadas - %'!T56</f>
        <v>0.13786810838970373</v>
      </c>
      <c r="U76" s="112">
        <f>U60*'Políticas anunciadas - %'!U56</f>
        <v>0.14148189586196983</v>
      </c>
      <c r="V76" s="112">
        <f>V60*'Políticas anunciadas - %'!V56</f>
        <v>0.14529314983165525</v>
      </c>
      <c r="W76" s="112">
        <f>W60*'Políticas anunciadas - %'!W56</f>
        <v>0.14946540927709479</v>
      </c>
      <c r="X76" s="112">
        <f>X60*'Políticas anunciadas - %'!X56</f>
        <v>0.15338131422394424</v>
      </c>
      <c r="Y76" s="112">
        <f>Y60*'Políticas anunciadas - %'!Y56</f>
        <v>0.15741509738278292</v>
      </c>
      <c r="Z76" s="112">
        <f>Z60*'Políticas anunciadas - %'!Z56</f>
        <v>0.16146705867236319</v>
      </c>
      <c r="AA76" s="112">
        <f>AA60*'Políticas anunciadas - %'!AA56</f>
        <v>0.16484571053340613</v>
      </c>
      <c r="AB76" s="112">
        <f>AB60*'Políticas anunciadas - %'!AB56</f>
        <v>0.16902482055304544</v>
      </c>
      <c r="AC76" s="112">
        <f>AC60*'Políticas anunciadas - %'!AC56</f>
        <v>0.17274391511373666</v>
      </c>
      <c r="AD76" s="112">
        <f>AD60*'Políticas anunciadas - %'!AD56</f>
        <v>0.17728305880518869</v>
      </c>
      <c r="AE76" s="112">
        <f>AE60*'Políticas anunciadas - %'!AE56</f>
        <v>0.18115130430849519</v>
      </c>
      <c r="AF76" s="112">
        <f>AF60*'Políticas anunciadas - %'!AF56</f>
        <v>0.18500914003474733</v>
      </c>
      <c r="AG76" s="112">
        <f>AG60*'Políticas anunciadas - %'!AG56</f>
        <v>0.18900892995491192</v>
      </c>
      <c r="AH76" s="112">
        <f>AH60*'Políticas anunciadas - %'!AH56</f>
        <v>0.19305645106915764</v>
      </c>
      <c r="AI76" s="112">
        <f>AI60*'Políticas anunciadas - %'!AI56</f>
        <v>0.19759129052143029</v>
      </c>
      <c r="AJ76" s="112">
        <f>AJ60*'Políticas anunciadas - %'!AJ56</f>
        <v>0.20180327063606529</v>
      </c>
      <c r="AK76" s="112">
        <f>AK60*'Políticas anunciadas - %'!AK56</f>
        <v>0.20604036534689271</v>
      </c>
      <c r="AL76" s="112">
        <f>AL60*'Políticas anunciadas - %'!AL56</f>
        <v>0.21041614168043696</v>
      </c>
      <c r="AM76" s="112">
        <f>AM60*'Políticas anunciadas - %'!AM56</f>
        <v>0.21485058218133926</v>
      </c>
      <c r="AN76" s="112">
        <f>AN60*'Políticas anunciadas - %'!AN56</f>
        <v>0.21941313990582176</v>
      </c>
      <c r="AO76" s="112">
        <f>AO60*'Políticas anunciadas - %'!AO56</f>
        <v>0.22387893148650093</v>
      </c>
      <c r="AP76" s="112">
        <f>AP60*'Políticas anunciadas - %'!AP56</f>
        <v>0.2284051072477323</v>
      </c>
      <c r="AQ76" s="112">
        <f>AQ60*'Políticas anunciadas - %'!AQ56</f>
        <v>0.23299052030615389</v>
      </c>
      <c r="AR76" s="112">
        <f>AR60*'Políticas anunciadas - %'!AR56</f>
        <v>0.23761787615051233</v>
      </c>
      <c r="AS76" s="112">
        <f>AS60*'Políticas anunciadas - %'!AS56</f>
        <v>0.24227089544175401</v>
      </c>
      <c r="AT76" s="112">
        <f>AT60*'Políticas anunciadas - %'!AT56</f>
        <v>0.24695979168137405</v>
      </c>
      <c r="AU76" s="112">
        <f>AU60*'Políticas anunciadas - %'!AU56</f>
        <v>0.25168862038047091</v>
      </c>
      <c r="AV76" s="112">
        <f>AV60*'Políticas anunciadas - %'!AV56</f>
        <v>0.25645812385502093</v>
      </c>
      <c r="AW76" s="112">
        <f>AW60*'Políticas anunciadas - %'!AW56</f>
        <v>0.26125701061252804</v>
      </c>
      <c r="AX76" s="112">
        <f>AX60*'Políticas anunciadas - %'!AX56</f>
        <v>0.26608429473027101</v>
      </c>
      <c r="AY76" s="112">
        <f>AY60*'Políticas anunciadas - %'!AY56</f>
        <v>0.27093431866292367</v>
      </c>
      <c r="AZ76" s="112">
        <f>AZ60*'Políticas anunciadas - %'!AZ56</f>
        <v>0.27581482885730702</v>
      </c>
      <c r="BA76" s="112">
        <f>BA60*'Políticas anunciadas - %'!BA56</f>
        <v>0.28072261984482483</v>
      </c>
      <c r="BB76" s="112">
        <f>BB60*'Políticas anunciadas - %'!BB56</f>
        <v>0.28565459820563976</v>
      </c>
      <c r="BC76" s="112"/>
    </row>
    <row r="77" spans="1:115" ht="14.45">
      <c r="B77" s="368"/>
      <c r="C77" s="99" t="s">
        <v>106</v>
      </c>
      <c r="D77" s="353"/>
      <c r="E77" s="366"/>
      <c r="F77" s="112">
        <f>F61*'Políticas anunciadas - %'!F57</f>
        <v>2.7825552809339998E-2</v>
      </c>
      <c r="G77" s="112">
        <f>G61*'Políticas anunciadas - %'!G57</f>
        <v>2.8723101835859077E-2</v>
      </c>
      <c r="H77" s="112">
        <f>H61*'Políticas anunciadas - %'!H57</f>
        <v>2.962080048704728E-2</v>
      </c>
      <c r="I77" s="112">
        <f>I61*'Políticas anunciadas - %'!I57</f>
        <v>3.0457539847405013E-2</v>
      </c>
      <c r="J77" s="112">
        <f>J61*'Políticas anunciadas - %'!J57</f>
        <v>3.1195891499288562E-2</v>
      </c>
      <c r="K77" s="112">
        <f>K61*'Políticas anunciadas - %'!K57</f>
        <v>3.2228458297791765E-2</v>
      </c>
      <c r="L77" s="112">
        <f>L61*'Políticas anunciadas - %'!L57</f>
        <v>3.3185879748310061E-2</v>
      </c>
      <c r="M77" s="112">
        <f>M61*'Políticas anunciadas - %'!M57</f>
        <v>3.3955659600013774E-2</v>
      </c>
      <c r="N77" s="112">
        <f>N61*'Políticas anunciadas - %'!N57</f>
        <v>3.4806500554587061E-2</v>
      </c>
      <c r="O77" s="112">
        <f>O61*'Políticas anunciadas - %'!O57</f>
        <v>3.5952441247757538E-2</v>
      </c>
      <c r="P77" s="112">
        <f>P61*'Políticas anunciadas - %'!P57</f>
        <v>3.6883740758352893E-2</v>
      </c>
      <c r="Q77" s="112">
        <f>Q61*'Políticas anunciadas - %'!Q57</f>
        <v>3.7995895645174041E-2</v>
      </c>
      <c r="R77" s="112">
        <f>R61*'Políticas anunciadas - %'!R57</f>
        <v>3.8941895158805452E-2</v>
      </c>
      <c r="S77" s="112">
        <f>S61*'Políticas anunciadas - %'!S57</f>
        <v>3.9910532444639053E-2</v>
      </c>
      <c r="T77" s="112">
        <f>T61*'Políticas anunciadas - %'!T57</f>
        <v>4.0978858085185942E-2</v>
      </c>
      <c r="U77" s="112">
        <f>U61*'Políticas anunciadas - %'!U57</f>
        <v>4.1958929340145751E-2</v>
      </c>
      <c r="V77" s="112">
        <f>V61*'Políticas anunciadas - %'!V57</f>
        <v>4.2993286786162321E-2</v>
      </c>
      <c r="W77" s="112">
        <f>W61*'Políticas anunciadas - %'!W57</f>
        <v>4.4129869416168324E-2</v>
      </c>
      <c r="X77" s="112">
        <f>X61*'Políticas anunciadas - %'!X57</f>
        <v>4.5186141978641396E-2</v>
      </c>
      <c r="Y77" s="112">
        <f>Y61*'Políticas anunciadas - %'!Y57</f>
        <v>4.627265748850648E-2</v>
      </c>
      <c r="Z77" s="112">
        <f>Z61*'Políticas anunciadas - %'!Z57</f>
        <v>4.7359990226250731E-2</v>
      </c>
      <c r="AA77" s="112">
        <f>AA61*'Políticas anunciadas - %'!AA57</f>
        <v>4.8245771665753209E-2</v>
      </c>
      <c r="AB77" s="112">
        <f>AB61*'Políticas anunciadas - %'!AB57</f>
        <v>4.936172414487424E-2</v>
      </c>
      <c r="AC77" s="112">
        <f>AC61*'Políticas anunciadas - %'!AC57</f>
        <v>5.0339058595529305E-2</v>
      </c>
      <c r="AD77" s="112">
        <f>AD61*'Políticas anunciadas - %'!AD57</f>
        <v>5.1550904944997748E-2</v>
      </c>
      <c r="AE77" s="112">
        <f>AE61*'Políticas anunciadas - %'!AE57</f>
        <v>5.2563158006514524E-2</v>
      </c>
      <c r="AF77" s="112">
        <f>AF61*'Políticas anunciadas - %'!AF57</f>
        <v>5.356834971734345E-2</v>
      </c>
      <c r="AG77" s="112">
        <f>AG61*'Políticas anunciadas - %'!AG57</f>
        <v>5.4610561929057458E-2</v>
      </c>
      <c r="AH77" s="112">
        <f>AH61*'Políticas anunciadas - %'!AH57</f>
        <v>5.5662408008892168E-2</v>
      </c>
      <c r="AI77" s="112">
        <f>AI61*'Políticas anunciadas - %'!AI57</f>
        <v>5.6850318407464802E-2</v>
      </c>
      <c r="AJ77" s="112">
        <f>AJ61*'Políticas anunciadas - %'!AJ57</f>
        <v>5.7940840151266493E-2</v>
      </c>
      <c r="AK77" s="112">
        <f>AK61*'Políticas anunciadas - %'!AK57</f>
        <v>5.903429841927206E-2</v>
      </c>
      <c r="AL77" s="112">
        <f>AL61*'Políticas anunciadas - %'!AL57</f>
        <v>6.0163161530776298E-2</v>
      </c>
      <c r="AM77" s="112">
        <f>AM61*'Políticas anunciadas - %'!AM57</f>
        <v>6.1304393563868728E-2</v>
      </c>
      <c r="AN77" s="112">
        <f>AN61*'Políticas anunciadas - %'!AN57</f>
        <v>6.2477710340577836E-2</v>
      </c>
      <c r="AO77" s="112">
        <f>AO61*'Políticas anunciadas - %'!AO57</f>
        <v>6.3619026029594294E-2</v>
      </c>
      <c r="AP77" s="112">
        <f>AP61*'Políticas anunciadas - %'!AP57</f>
        <v>6.4773117823259979E-2</v>
      </c>
      <c r="AQ77" s="112">
        <f>AQ61*'Políticas anunciadas - %'!AQ57</f>
        <v>6.5939598647668893E-2</v>
      </c>
      <c r="AR77" s="112">
        <f>AR61*'Políticas anunciadas - %'!AR57</f>
        <v>6.7113524057550611E-2</v>
      </c>
      <c r="AS77" s="112">
        <f>AS61*'Políticas anunciadas - %'!AS57</f>
        <v>6.8290275768048248E-2</v>
      </c>
      <c r="AT77" s="112">
        <f>AT61*'Políticas anunciadas - %'!AT57</f>
        <v>6.9472725331858928E-2</v>
      </c>
      <c r="AU77" s="112">
        <f>AU61*'Políticas anunciadas - %'!AU57</f>
        <v>7.0661992567832899E-2</v>
      </c>
      <c r="AV77" s="112">
        <f>AV61*'Políticas anunciadas - %'!AV57</f>
        <v>7.1858260158872755E-2</v>
      </c>
      <c r="AW77" s="112">
        <f>AW61*'Políticas anunciadas - %'!AW57</f>
        <v>7.3058344307852532E-2</v>
      </c>
      <c r="AX77" s="112">
        <f>AX61*'Políticas anunciadas - %'!AX57</f>
        <v>7.4261962577646209E-2</v>
      </c>
      <c r="AY77" s="112">
        <f>AY61*'Políticas anunciadas - %'!AY57</f>
        <v>7.546753351693837E-2</v>
      </c>
      <c r="AZ77" s="112">
        <f>AZ61*'Políticas anunciadas - %'!AZ57</f>
        <v>7.6677214374761452E-2</v>
      </c>
      <c r="BA77" s="112">
        <f>BA61*'Políticas anunciadas - %'!BA57</f>
        <v>7.7890106883387294E-2</v>
      </c>
      <c r="BB77" s="112">
        <f>BB61*'Políticas anunciadas - %'!BB57</f>
        <v>7.9105350790092177E-2</v>
      </c>
      <c r="BC77" s="112"/>
    </row>
    <row r="78" spans="1:115" ht="14.45">
      <c r="B78" s="368"/>
      <c r="C78" s="99" t="s">
        <v>107</v>
      </c>
      <c r="D78" s="353"/>
      <c r="E78" s="366"/>
      <c r="F78" s="112">
        <f>F62*'Políticas anunciadas - %'!F58</f>
        <v>0.35143599156159</v>
      </c>
      <c r="G78" s="112">
        <f>G62*'Políticas anunciadas - %'!G58</f>
        <v>0.36364100991699855</v>
      </c>
      <c r="H78" s="112">
        <f>H62*'Políticas anunciadas - %'!H58</f>
        <v>0.37590005791001779</v>
      </c>
      <c r="I78" s="112">
        <f>I62*'Políticas anunciadas - %'!I58</f>
        <v>0.38743562224687628</v>
      </c>
      <c r="J78" s="112">
        <f>J62*'Políticas anunciadas - %'!J58</f>
        <v>0.3977647883756279</v>
      </c>
      <c r="K78" s="112">
        <f>K62*'Políticas anunciadas - %'!K58</f>
        <v>0.41189620350479084</v>
      </c>
      <c r="L78" s="112">
        <f>L62*'Políticas anunciadas - %'!L58</f>
        <v>0.42512444050870579</v>
      </c>
      <c r="M78" s="112">
        <f>M62*'Políticas anunciadas - %'!M58</f>
        <v>0.43599808559329817</v>
      </c>
      <c r="N78" s="112">
        <f>N62*'Políticas anunciadas - %'!N58</f>
        <v>0.44795839021571848</v>
      </c>
      <c r="O78" s="112">
        <f>O62*'Políticas anunciadas - %'!O58</f>
        <v>0.46377343414785016</v>
      </c>
      <c r="P78" s="112">
        <f>P62*'Políticas anunciadas - %'!P58</f>
        <v>0.47687868831327407</v>
      </c>
      <c r="Q78" s="112">
        <f>Q62*'Políticas anunciadas - %'!Q58</f>
        <v>0.49238005014265296</v>
      </c>
      <c r="R78" s="112">
        <f>R62*'Políticas anunciadas - %'!R58</f>
        <v>0.50578625942041244</v>
      </c>
      <c r="S78" s="112">
        <f>S62*'Políticas anunciadas - %'!S58</f>
        <v>0.51954007738693142</v>
      </c>
      <c r="T78" s="112">
        <f>T62*'Políticas anunciadas - %'!T58</f>
        <v>0.53464857906377239</v>
      </c>
      <c r="U78" s="112">
        <f>U62*'Políticas anunciadas - %'!U58</f>
        <v>0.54866274346808952</v>
      </c>
      <c r="V78" s="112">
        <f>V62*'Políticas anunciadas - %'!V58</f>
        <v>0.56344267729864361</v>
      </c>
      <c r="W78" s="112">
        <f>W62*'Políticas anunciadas - %'!W58</f>
        <v>0.57962258003354084</v>
      </c>
      <c r="X78" s="112">
        <f>X62*'Políticas anunciadas - %'!X58</f>
        <v>0.59480834735881571</v>
      </c>
      <c r="Y78" s="112">
        <f>Y62*'Políticas anunciadas - %'!Y58</f>
        <v>0.61045124301695008</v>
      </c>
      <c r="Z78" s="112">
        <f>Z62*'Políticas anunciadas - %'!Z58</f>
        <v>0.62616463294590974</v>
      </c>
      <c r="AA78" s="112">
        <f>AA62*'Políticas anunciadas - %'!AA58</f>
        <v>0.63926694817860863</v>
      </c>
      <c r="AB78" s="112">
        <f>AB62*'Políticas anunciadas - %'!AB58</f>
        <v>0.65547341724421448</v>
      </c>
      <c r="AC78" s="112">
        <f>AC62*'Políticas anunciadas - %'!AC58</f>
        <v>0.66989595952394776</v>
      </c>
      <c r="AD78" s="112">
        <f>AD62*'Políticas anunciadas - %'!AD58</f>
        <v>0.6874986288660212</v>
      </c>
      <c r="AE78" s="112">
        <f>AE62*'Políticas anunciadas - %'!AE58</f>
        <v>0.70249957423307241</v>
      </c>
      <c r="AF78" s="112">
        <f>AF62*'Políticas anunciadas - %'!AF58</f>
        <v>0.71746015078259606</v>
      </c>
      <c r="AG78" s="112">
        <f>AG62*'Políticas anunciadas - %'!AG58</f>
        <v>0.73297122163391193</v>
      </c>
      <c r="AH78" s="112">
        <f>AH62*'Políticas anunciadas - %'!AH58</f>
        <v>0.7486673926899855</v>
      </c>
      <c r="AI78" s="112">
        <f>AI62*'Políticas anunciadas - %'!AI58</f>
        <v>0.76625337031569274</v>
      </c>
      <c r="AJ78" s="112">
        <f>AJ62*'Políticas anunciadas - %'!AJ58</f>
        <v>0.78258730866907233</v>
      </c>
      <c r="AK78" s="112">
        <f>AK62*'Políticas anunciadas - %'!AK58</f>
        <v>0.79901864070779982</v>
      </c>
      <c r="AL78" s="112">
        <f>AL62*'Políticas anunciadas - %'!AL58</f>
        <v>0.81598777611087203</v>
      </c>
      <c r="AM78" s="112">
        <f>AM62*'Políticas anunciadas - %'!AM58</f>
        <v>0.83318440947620898</v>
      </c>
      <c r="AN78" s="112">
        <f>AN62*'Políticas anunciadas - %'!AN58</f>
        <v>0.85087787776835222</v>
      </c>
      <c r="AO78" s="112">
        <f>AO62*'Políticas anunciadas - %'!AO58</f>
        <v>0.86819608972391304</v>
      </c>
      <c r="AP78" s="112">
        <f>AP62*'Políticas anunciadas - %'!AP58</f>
        <v>0.8857484698036846</v>
      </c>
      <c r="AQ78" s="112">
        <f>AQ62*'Políticas anunciadas - %'!AQ58</f>
        <v>0.90353057042680907</v>
      </c>
      <c r="AR78" s="112">
        <f>AR62*'Políticas anunciadas - %'!AR58</f>
        <v>0.9214753239735507</v>
      </c>
      <c r="AS78" s="112">
        <f>AS62*'Políticas anunciadas - %'!AS58</f>
        <v>0.93951959963291354</v>
      </c>
      <c r="AT78" s="112">
        <f>AT62*'Políticas anunciadas - %'!AT58</f>
        <v>0.95770300507142248</v>
      </c>
      <c r="AU78" s="112">
        <f>AU62*'Políticas anunciadas - %'!AU58</f>
        <v>0.97604126744506492</v>
      </c>
      <c r="AV78" s="112">
        <f>AV62*'Políticas anunciadas - %'!AV58</f>
        <v>0.9945372654339536</v>
      </c>
      <c r="AW78" s="112">
        <f>AW62*'Políticas anunciadas - %'!AW58</f>
        <v>1.0131472109533104</v>
      </c>
      <c r="AX78" s="112">
        <f>AX62*'Políticas anunciadas - %'!AX58</f>
        <v>1.0318672806230351</v>
      </c>
      <c r="AY78" s="112">
        <f>AY62*'Políticas anunciadas - %'!AY58</f>
        <v>1.0506755346442507</v>
      </c>
      <c r="AZ78" s="112">
        <f>AZ62*'Políticas anunciadas - %'!AZ58</f>
        <v>1.0696020135160544</v>
      </c>
      <c r="BA78" s="112">
        <f>BA62*'Políticas anunciadas - %'!BA58</f>
        <v>1.0886342865229592</v>
      </c>
      <c r="BB78" s="112">
        <f>BB62*'Políticas anunciadas - %'!BB58</f>
        <v>1.1077603574713581</v>
      </c>
      <c r="BC78" s="112"/>
    </row>
    <row r="79" spans="1:115" ht="14.45">
      <c r="B79" s="368"/>
      <c r="C79" s="99" t="s">
        <v>108</v>
      </c>
      <c r="D79" s="353"/>
      <c r="E79" s="366"/>
      <c r="F79" s="112">
        <f>F63*'Políticas anunciadas - %'!F59</f>
        <v>0.46425834688459194</v>
      </c>
      <c r="G79" s="112">
        <f>G63*'Políticas anunciadas - %'!G59</f>
        <v>0.47949416200402867</v>
      </c>
      <c r="H79" s="112">
        <f>H63*'Políticas anunciadas - %'!H59</f>
        <v>0.49474810742114428</v>
      </c>
      <c r="I79" s="112">
        <f>I63*'Políticas anunciadas - %'!I59</f>
        <v>0.50899889313354874</v>
      </c>
      <c r="J79" s="112">
        <f>J63*'Políticas anunciadas - %'!J59</f>
        <v>0.52161898398433071</v>
      </c>
      <c r="K79" s="112">
        <f>K63*'Políticas anunciadas - %'!K59</f>
        <v>0.53917382068496655</v>
      </c>
      <c r="L79" s="112">
        <f>L63*'Políticas anunciadas - %'!L59</f>
        <v>0.55548865152428106</v>
      </c>
      <c r="M79" s="112">
        <f>M63*'Políticas anunciadas - %'!M59</f>
        <v>0.56867734904372425</v>
      </c>
      <c r="N79" s="112">
        <f>N63*'Políticas anunciadas - %'!N59</f>
        <v>0.58323736724426778</v>
      </c>
      <c r="O79" s="112">
        <f>O63*'Políticas anunciadas - %'!O59</f>
        <v>0.60275927932777718</v>
      </c>
      <c r="P79" s="112">
        <f>P63*'Políticas anunciadas - %'!P59</f>
        <v>0.61870032476842651</v>
      </c>
      <c r="Q79" s="112">
        <f>Q63*'Políticas anunciadas - %'!Q59</f>
        <v>0.63769242600144482</v>
      </c>
      <c r="R79" s="112">
        <f>R63*'Políticas anunciadas - %'!R59</f>
        <v>0.65391330561925354</v>
      </c>
      <c r="S79" s="112">
        <f>S63*'Políticas anunciadas - %'!S59</f>
        <v>0.67053038620533623</v>
      </c>
      <c r="T79" s="112">
        <f>T63*'Políticas anunciadas - %'!T59</f>
        <v>0.68883939946106398</v>
      </c>
      <c r="U79" s="112">
        <f>U63*'Políticas anunciadas - %'!U59</f>
        <v>0.70568201401434305</v>
      </c>
      <c r="V79" s="112">
        <f>V63*'Políticas anunciadas - %'!V59</f>
        <v>0.72345440064273681</v>
      </c>
      <c r="W79" s="112">
        <f>W63*'Políticas anunciadas - %'!W59</f>
        <v>0.74296501741009047</v>
      </c>
      <c r="X79" s="112">
        <f>X63*'Políticas anunciadas - %'!X59</f>
        <v>0.76114174290277303</v>
      </c>
      <c r="Y79" s="112">
        <f>Y63*'Políticas anunciadas - %'!Y59</f>
        <v>0.77984559655912333</v>
      </c>
      <c r="Z79" s="112">
        <f>Z63*'Políticas anunciadas - %'!Z59</f>
        <v>0.79858112780828761</v>
      </c>
      <c r="AA79" s="112">
        <f>AA63*'Políticas anunciadas - %'!AA59</f>
        <v>0.81393421935508325</v>
      </c>
      <c r="AB79" s="112">
        <f>AB63*'Políticas anunciadas - %'!AB59</f>
        <v>0.83318672300824836</v>
      </c>
      <c r="AC79" s="112">
        <f>AC63*'Políticas anunciadas - %'!AC59</f>
        <v>0.85011648938350259</v>
      </c>
      <c r="AD79" s="112">
        <f>AD63*'Políticas anunciadas - %'!AD59</f>
        <v>0.87102443458894641</v>
      </c>
      <c r="AE79" s="112">
        <f>AE63*'Políticas anunciadas - %'!AE59</f>
        <v>0.88857799743832877</v>
      </c>
      <c r="AF79" s="112">
        <f>AF63*'Políticas anunciadas - %'!AF59</f>
        <v>0.90602838162027233</v>
      </c>
      <c r="AG79" s="112">
        <f>AG63*'Políticas anunciadas - %'!AG59</f>
        <v>0.92412130325507291</v>
      </c>
      <c r="AH79" s="112">
        <f>AH63*'Políticas anunciadas - %'!AH59</f>
        <v>0.94239397973494332</v>
      </c>
      <c r="AI79" s="112">
        <f>AI63*'Políticas anunciadas - %'!AI59</f>
        <v>0.96298820432960952</v>
      </c>
      <c r="AJ79" s="112">
        <f>AJ63*'Políticas anunciadas - %'!AJ59</f>
        <v>0.98195093419836699</v>
      </c>
      <c r="AK79" s="112">
        <f>AK63*'Políticas anunciadas - %'!AK59</f>
        <v>1.0009807410880716</v>
      </c>
      <c r="AL79" s="112">
        <f>AL63*'Políticas anunciadas - %'!AL59</f>
        <v>1.0206284420598333</v>
      </c>
      <c r="AM79" s="112">
        <f>AM63*'Políticas anunciadas - %'!AM59</f>
        <v>1.040503886174426</v>
      </c>
      <c r="AN79" s="112">
        <f>AN63*'Políticas anunciadas - %'!AN59</f>
        <v>1.0609421189682171</v>
      </c>
      <c r="AO79" s="112">
        <f>AO63*'Políticas anunciadas - %'!AO59</f>
        <v>1.0808550967417052</v>
      </c>
      <c r="AP79" s="112">
        <f>AP63*'Políticas anunciadas - %'!AP59</f>
        <v>1.101003069344465</v>
      </c>
      <c r="AQ79" s="112">
        <f>AQ63*'Políticas anunciadas - %'!AQ59</f>
        <v>1.1213797108786046</v>
      </c>
      <c r="AR79" s="112">
        <f>AR63*'Políticas anunciadas - %'!AR59</f>
        <v>1.1419011401246943</v>
      </c>
      <c r="AS79" s="112">
        <f>AS63*'Políticas anunciadas - %'!AS59</f>
        <v>1.162488862972614</v>
      </c>
      <c r="AT79" s="112">
        <f>AT63*'Políticas anunciadas - %'!AT59</f>
        <v>1.1831917916348822</v>
      </c>
      <c r="AU79" s="112">
        <f>AU63*'Políticas anunciadas - %'!AU59</f>
        <v>1.2040290847624537</v>
      </c>
      <c r="AV79" s="112">
        <f>AV63*'Políticas anunciadas - %'!AV59</f>
        <v>1.2250039616785862</v>
      </c>
      <c r="AW79" s="112">
        <f>AW63*'Políticas anunciadas - %'!AW59</f>
        <v>1.2460622294988575</v>
      </c>
      <c r="AX79" s="112">
        <f>AX63*'Políticas anunciadas - %'!AX59</f>
        <v>1.2671990990492548</v>
      </c>
      <c r="AY79" s="112">
        <f>AY63*'Políticas anunciadas - %'!AY59</f>
        <v>1.2883875949118693</v>
      </c>
      <c r="AZ79" s="112">
        <f>AZ63*'Políticas anunciadas - %'!AZ59</f>
        <v>1.3096645478503537</v>
      </c>
      <c r="BA79" s="112">
        <f>BA63*'Políticas anunciadas - %'!BA59</f>
        <v>1.3310146451059828</v>
      </c>
      <c r="BB79" s="112">
        <f>BB63*'Políticas anunciadas - %'!BB59</f>
        <v>1.352423194510449</v>
      </c>
      <c r="BC79" s="112"/>
    </row>
    <row r="80" spans="1:115" ht="14.45">
      <c r="B80" s="368"/>
      <c r="C80" s="99" t="s">
        <v>109</v>
      </c>
      <c r="D80" s="353"/>
      <c r="E80" s="366"/>
      <c r="F80" s="112">
        <f>F64*'Políticas anunciadas - %'!F60</f>
        <v>0.20291567846268027</v>
      </c>
      <c r="G80" s="112">
        <f>G64*'Políticas anunciadas - %'!G60</f>
        <v>0.20957487109247044</v>
      </c>
      <c r="H80" s="112">
        <f>H64*'Políticas anunciadas - %'!H60</f>
        <v>0.21624198802061512</v>
      </c>
      <c r="I80" s="112">
        <f>I64*'Políticas anunciadas - %'!I60</f>
        <v>0.2224706490040172</v>
      </c>
      <c r="J80" s="112">
        <f>J64*'Políticas anunciadas - %'!J60</f>
        <v>0.22798657416601253</v>
      </c>
      <c r="K80" s="112">
        <f>K64*'Políticas anunciadas - %'!K60</f>
        <v>0.23565935296108409</v>
      </c>
      <c r="L80" s="112">
        <f>L64*'Políticas anunciadas - %'!L60</f>
        <v>0.24279015629715492</v>
      </c>
      <c r="M80" s="112">
        <f>M64*'Políticas anunciadas - %'!M60</f>
        <v>0.24855460517169964</v>
      </c>
      <c r="N80" s="112">
        <f>N64*'Políticas anunciadas - %'!N60</f>
        <v>0.25491842391920982</v>
      </c>
      <c r="O80" s="112">
        <f>O64*'Políticas anunciadas - %'!O60</f>
        <v>0.26345096202411727</v>
      </c>
      <c r="P80" s="112">
        <f>P64*'Políticas anunciadas - %'!P60</f>
        <v>0.27041839313806526</v>
      </c>
      <c r="Q80" s="112">
        <f>Q64*'Políticas anunciadas - %'!Q60</f>
        <v>0.27871936420943255</v>
      </c>
      <c r="R80" s="112">
        <f>R64*'Políticas anunciadas - %'!R60</f>
        <v>0.28580910382315522</v>
      </c>
      <c r="S80" s="112">
        <f>S64*'Políticas anunciadas - %'!S60</f>
        <v>0.29307201294222857</v>
      </c>
      <c r="T80" s="112">
        <f>T64*'Políticas anunciadas - %'!T60</f>
        <v>0.30107442339257146</v>
      </c>
      <c r="U80" s="112">
        <f>U64*'Políticas anunciadas - %'!U60</f>
        <v>0.30843590775165314</v>
      </c>
      <c r="V80" s="112">
        <f>V64*'Políticas anunciadas - %'!V60</f>
        <v>0.31620377216335765</v>
      </c>
      <c r="W80" s="112">
        <f>W64*'Políticas anunciadas - %'!W60</f>
        <v>0.32473137336889302</v>
      </c>
      <c r="X80" s="112">
        <f>X64*'Políticas anunciadas - %'!X60</f>
        <v>0.33267596415617395</v>
      </c>
      <c r="Y80" s="112">
        <f>Y64*'Políticas anunciadas - %'!Y60</f>
        <v>0.34085094944187405</v>
      </c>
      <c r="Z80" s="112">
        <f>Z64*'Políticas anunciadas - %'!Z60</f>
        <v>0.34903978020882626</v>
      </c>
      <c r="AA80" s="112">
        <f>AA64*'Políticas anunciadas - %'!AA60</f>
        <v>0.3557502314233783</v>
      </c>
      <c r="AB80" s="112">
        <f>AB64*'Políticas anunciadas - %'!AB60</f>
        <v>0.36416501786093558</v>
      </c>
      <c r="AC80" s="112">
        <f>AC64*'Políticas anunciadas - %'!AC60</f>
        <v>0.3715645940953794</v>
      </c>
      <c r="AD80" s="112">
        <f>AD64*'Políticas anunciadas - %'!AD60</f>
        <v>0.38070293251210974</v>
      </c>
      <c r="AE80" s="112">
        <f>AE64*'Políticas anunciadas - %'!AE60</f>
        <v>0.38837515453875027</v>
      </c>
      <c r="AF80" s="112">
        <f>AF64*'Políticas anunciadas - %'!AF60</f>
        <v>0.39600227975787694</v>
      </c>
      <c r="AG80" s="112">
        <f>AG64*'Políticas anunciadas - %'!AG60</f>
        <v>0.40391024198092401</v>
      </c>
      <c r="AH80" s="112">
        <f>AH64*'Políticas anunciadas - %'!AH60</f>
        <v>0.41189677053797269</v>
      </c>
      <c r="AI80" s="112">
        <f>AI64*'Políticas anunciadas - %'!AI60</f>
        <v>0.42089798954476487</v>
      </c>
      <c r="AJ80" s="112">
        <f>AJ64*'Políticas anunciadas - %'!AJ60</f>
        <v>0.42918612312953375</v>
      </c>
      <c r="AK80" s="112">
        <f>AK64*'Políticas anunciadas - %'!AK60</f>
        <v>0.43750357439767013</v>
      </c>
      <c r="AL80" s="112">
        <f>AL64*'Políticas anunciadas - %'!AL60</f>
        <v>0.44609109167047856</v>
      </c>
      <c r="AM80" s="112">
        <f>AM64*'Políticas anunciadas - %'!AM60</f>
        <v>0.45477814975855252</v>
      </c>
      <c r="AN80" s="112">
        <f>AN64*'Políticas anunciadas - %'!AN60</f>
        <v>0.46371118866191396</v>
      </c>
      <c r="AO80" s="112">
        <f>AO64*'Políticas anunciadas - %'!AO60</f>
        <v>0.47241465177083697</v>
      </c>
      <c r="AP80" s="112">
        <f>AP64*'Políticas anunciadas - %'!AP60</f>
        <v>0.48122082522527515</v>
      </c>
      <c r="AQ80" s="112">
        <f>AQ64*'Políticas anunciadas - %'!AQ60</f>
        <v>0.49012694413393237</v>
      </c>
      <c r="AR80" s="112">
        <f>AR64*'Políticas anunciadas - %'!AR60</f>
        <v>0.49909634611978243</v>
      </c>
      <c r="AS80" s="112">
        <f>AS64*'Políticas anunciadas - %'!AS60</f>
        <v>0.50809472337615458</v>
      </c>
      <c r="AT80" s="112">
        <f>AT64*'Políticas anunciadas - %'!AT60</f>
        <v>0.51714345420427899</v>
      </c>
      <c r="AU80" s="112">
        <f>AU64*'Políticas anunciadas - %'!AU60</f>
        <v>0.52625091236993238</v>
      </c>
      <c r="AV80" s="112">
        <f>AV64*'Políticas anunciadas - %'!AV60</f>
        <v>0.53541850495856125</v>
      </c>
      <c r="AW80" s="112">
        <f>AW64*'Políticas anunciadas - %'!AW60</f>
        <v>0.54462254561970058</v>
      </c>
      <c r="AX80" s="112">
        <f>AX64*'Políticas anunciadas - %'!AX60</f>
        <v>0.55386094112551643</v>
      </c>
      <c r="AY80" s="112">
        <f>AY64*'Políticas anunciadas - %'!AY60</f>
        <v>0.56312190119746286</v>
      </c>
      <c r="AZ80" s="112">
        <f>AZ64*'Políticas anunciadas - %'!AZ60</f>
        <v>0.57242152363850918</v>
      </c>
      <c r="BA80" s="112">
        <f>BA64*'Políticas anunciadas - %'!BA60</f>
        <v>0.58175311562590581</v>
      </c>
      <c r="BB80" s="112">
        <f>BB64*'Políticas anunciadas - %'!BB60</f>
        <v>0.59111025558140762</v>
      </c>
      <c r="BC80" s="112"/>
      <c r="BU80" s="99" t="s">
        <v>85</v>
      </c>
    </row>
    <row r="81" spans="1:115" ht="14.45">
      <c r="B81" s="368"/>
      <c r="C81" s="99" t="s">
        <v>110</v>
      </c>
      <c r="D81" s="353"/>
      <c r="E81" s="366"/>
      <c r="F81" s="112">
        <f>F65*'Políticas anunciadas - %'!F61</f>
        <v>0.45075254863665482</v>
      </c>
      <c r="G81" s="112">
        <f>G65*'Políticas anunciadas - %'!G61</f>
        <v>0.46488847479256468</v>
      </c>
      <c r="H81" s="112">
        <f>H65*'Políticas anunciadas - %'!H61</f>
        <v>0.47900260409896056</v>
      </c>
      <c r="I81" s="112">
        <f>I65*'Políticas anunciadas - %'!I61</f>
        <v>0.49210767129894212</v>
      </c>
      <c r="J81" s="112">
        <f>J65*'Políticas anunciadas - %'!J61</f>
        <v>0.50360210055658139</v>
      </c>
      <c r="K81" s="112">
        <f>K65*'Políticas anunciadas - %'!K61</f>
        <v>0.51982249064268249</v>
      </c>
      <c r="L81" s="112">
        <f>L65*'Políticas anunciadas - %'!L61</f>
        <v>0.53480425926386621</v>
      </c>
      <c r="M81" s="112">
        <f>M65*'Políticas anunciadas - %'!M61</f>
        <v>0.54673926334304979</v>
      </c>
      <c r="N81" s="112">
        <f>N65*'Políticas anunciadas - %'!N61</f>
        <v>0.55995819444841544</v>
      </c>
      <c r="O81" s="112">
        <f>O65*'Políticas anunciadas - %'!O61</f>
        <v>0.57789822258000278</v>
      </c>
      <c r="P81" s="112">
        <f>P65*'Políticas anunciadas - %'!P61</f>
        <v>0.59236070717188305</v>
      </c>
      <c r="Q81" s="112">
        <f>Q65*'Políticas anunciadas - %'!Q61</f>
        <v>0.60970092435365064</v>
      </c>
      <c r="R81" s="112">
        <f>R65*'Políticas anunciadas - %'!R61</f>
        <v>0.62434797969423261</v>
      </c>
      <c r="S81" s="112">
        <f>S65*'Políticas anunciadas - %'!S61</f>
        <v>0.6393330905732072</v>
      </c>
      <c r="T81" s="112">
        <f>T65*'Políticas anunciadas - %'!T61</f>
        <v>0.65588865640218241</v>
      </c>
      <c r="U81" s="112">
        <f>U65*'Políticas anunciadas - %'!U61</f>
        <v>0.67100513291335573</v>
      </c>
      <c r="V81" s="112">
        <f>V65*'Políticas anunciadas - %'!V61</f>
        <v>0.68696377807466658</v>
      </c>
      <c r="W81" s="112">
        <f>W65*'Políticas anunciadas - %'!W61</f>
        <v>0.70452782008957193</v>
      </c>
      <c r="X81" s="112">
        <f>X65*'Políticas anunciadas - %'!X61</f>
        <v>0.72078152718256905</v>
      </c>
      <c r="Y81" s="112">
        <f>Y65*'Políticas anunciadas - %'!Y61</f>
        <v>0.73749023218584719</v>
      </c>
      <c r="Z81" s="112">
        <f>Z65*'Políticas anunciadas - %'!Z61</f>
        <v>0.75418422349334124</v>
      </c>
      <c r="AA81" s="112">
        <f>AA65*'Políticas anunciadas - %'!AA61</f>
        <v>0.76764365972328474</v>
      </c>
      <c r="AB81" s="112">
        <f>AB65*'Políticas anunciadas - %'!AB61</f>
        <v>0.78474013054918201</v>
      </c>
      <c r="AC81" s="112">
        <f>AC65*'Políticas anunciadas - %'!AC61</f>
        <v>0.79960651135259864</v>
      </c>
      <c r="AD81" s="112">
        <f>AD65*'Políticas anunciadas - %'!AD61</f>
        <v>0.81817042126820327</v>
      </c>
      <c r="AE81" s="112">
        <f>AE65*'Políticas anunciadas - %'!AE61</f>
        <v>0.83353863835927677</v>
      </c>
      <c r="AF81" s="112">
        <f>AF65*'Políticas anunciadas - %'!AF61</f>
        <v>0.84876979046578838</v>
      </c>
      <c r="AG81" s="112">
        <f>AG65*'Políticas anunciadas - %'!AG61</f>
        <v>0.86456212424118395</v>
      </c>
      <c r="AH81" s="112">
        <f>AH65*'Políticas anunciadas - %'!AH61</f>
        <v>0.88048105645007924</v>
      </c>
      <c r="AI81" s="112">
        <f>AI65*'Políticas anunciadas - %'!AI61</f>
        <v>0.89852454328989984</v>
      </c>
      <c r="AJ81" s="112">
        <f>AJ65*'Políticas anunciadas - %'!AJ61</f>
        <v>0.91500063931005615</v>
      </c>
      <c r="AK81" s="112">
        <f>AK65*'Políticas anunciadas - %'!AK61</f>
        <v>0.93149629093394115</v>
      </c>
      <c r="AL81" s="112">
        <f>AL65*'Políticas anunciadas - %'!AL61</f>
        <v>0.94852336805985016</v>
      </c>
      <c r="AM81" s="112">
        <f>AM65*'Políticas anunciadas - %'!AM61</f>
        <v>0.9657177008966279</v>
      </c>
      <c r="AN81" s="112">
        <f>AN65*'Políticas anunciadas - %'!AN61</f>
        <v>0.983389228206627</v>
      </c>
      <c r="AO81" s="112">
        <f>AO65*'Políticas anunciadas - %'!AO61</f>
        <v>1.0005289298469218</v>
      </c>
      <c r="AP81" s="112">
        <f>AP65*'Políticas anunciadas - %'!AP61</f>
        <v>1.0178417737003762</v>
      </c>
      <c r="AQ81" s="112">
        <f>AQ65*'Políticas anunciadas - %'!AQ61</f>
        <v>1.0353212845380624</v>
      </c>
      <c r="AR81" s="112">
        <f>AR65*'Políticas anunciadas - %'!AR61</f>
        <v>1.0528895120140225</v>
      </c>
      <c r="AS81" s="112">
        <f>AS65*'Políticas anunciadas - %'!AS61</f>
        <v>1.0704738741483617</v>
      </c>
      <c r="AT81" s="112">
        <f>AT65*'Políticas anunciadas - %'!AT61</f>
        <v>1.0881193363330368</v>
      </c>
      <c r="AU81" s="112">
        <f>AU65*'Políticas anunciadas - %'!AU61</f>
        <v>1.1058433030115815</v>
      </c>
      <c r="AV81" s="112">
        <f>AV65*'Políticas anunciadas - %'!AV61</f>
        <v>1.1236484680728178</v>
      </c>
      <c r="AW81" s="112">
        <f>AW65*'Políticas anunciadas - %'!AW61</f>
        <v>1.1414849179969264</v>
      </c>
      <c r="AX81" s="112">
        <f>AX65*'Políticas anunciadas - %'!AX61</f>
        <v>1.1593481965360182</v>
      </c>
      <c r="AY81" s="112">
        <f>AY65*'Políticas anunciadas - %'!AY61</f>
        <v>1.1772135987172281</v>
      </c>
      <c r="AZ81" s="112">
        <f>AZ65*'Políticas anunciadas - %'!AZ61</f>
        <v>1.1951147721794602</v>
      </c>
      <c r="BA81" s="112">
        <f>BA65*'Políticas anunciadas - %'!BA61</f>
        <v>1.2130376699810852</v>
      </c>
      <c r="BB81" s="112">
        <f>BB65*'Políticas anunciadas - %'!BB61</f>
        <v>1.2309688821800433</v>
      </c>
      <c r="BC81" s="112"/>
    </row>
    <row r="82" spans="1:115" ht="14.45">
      <c r="B82" s="368"/>
      <c r="C82" s="99" t="s">
        <v>111</v>
      </c>
      <c r="D82" s="353"/>
      <c r="E82" s="366"/>
      <c r="F82" s="112">
        <f>F66*'Políticas anunciadas - %'!F62</f>
        <v>1.5420996121440513</v>
      </c>
      <c r="G82" s="112">
        <f>G66*'Políticas anunciadas - %'!G62</f>
        <v>1.5870919611230347</v>
      </c>
      <c r="H82" s="112">
        <f>H66*'Políticas anunciadas - %'!H62</f>
        <v>1.6318075987893192</v>
      </c>
      <c r="I82" s="112">
        <f>I66*'Políticas anunciadas - %'!I62</f>
        <v>1.6728910605177041</v>
      </c>
      <c r="J82" s="112">
        <f>J66*'Políticas anunciadas - %'!J62</f>
        <v>1.708323778571589</v>
      </c>
      <c r="K82" s="112">
        <f>K66*'Políticas anunciadas - %'!K62</f>
        <v>1.7595901450385685</v>
      </c>
      <c r="L82" s="112">
        <f>L66*'Políticas anunciadas - %'!L62</f>
        <v>1.806441009886828</v>
      </c>
      <c r="M82" s="112">
        <f>M66*'Políticas anunciadas - %'!M62</f>
        <v>1.8428090049910302</v>
      </c>
      <c r="N82" s="112">
        <f>N66*'Políticas anunciadas - %'!N62</f>
        <v>1.8833258272345694</v>
      </c>
      <c r="O82" s="112">
        <f>O66*'Políticas anunciadas - %'!O62</f>
        <v>1.9394994728642061</v>
      </c>
      <c r="P82" s="112">
        <f>P66*'Políticas anunciadas - %'!P62</f>
        <v>1.9837715098942292</v>
      </c>
      <c r="Q82" s="112">
        <f>Q66*'Políticas anunciadas - %'!Q62</f>
        <v>2.0374548905282568</v>
      </c>
      <c r="R82" s="112">
        <f>R66*'Políticas anunciadas - %'!R62</f>
        <v>2.0819113907457205</v>
      </c>
      <c r="S82" s="112">
        <f>S66*'Políticas anunciadas - %'!S62</f>
        <v>2.1272852534971443</v>
      </c>
      <c r="T82" s="112">
        <f>T66*'Políticas anunciadas - %'!T62</f>
        <v>2.1776611866166431</v>
      </c>
      <c r="U82" s="112">
        <f>U66*'Políticas anunciadas - %'!U62</f>
        <v>2.2230350029380213</v>
      </c>
      <c r="V82" s="112">
        <f>V66*'Políticas anunciadas - %'!V62</f>
        <v>2.2709793389655655</v>
      </c>
      <c r="W82" s="112">
        <f>W66*'Políticas anunciadas - %'!W62</f>
        <v>2.323993937594873</v>
      </c>
      <c r="X82" s="112">
        <f>X66*'Políticas anunciadas - %'!X62</f>
        <v>2.3724474317513384</v>
      </c>
      <c r="Y82" s="112">
        <f>Y66*'Políticas anunciadas - %'!Y62</f>
        <v>2.4221661596965705</v>
      </c>
      <c r="Z82" s="112">
        <f>Z66*'Políticas anunciadas - %'!Z62</f>
        <v>2.4716012665991167</v>
      </c>
      <c r="AA82" s="112">
        <f>AA66*'Políticas anunciadas - %'!AA62</f>
        <v>2.5102243079742266</v>
      </c>
      <c r="AB82" s="112">
        <f>AB66*'Políticas anunciadas - %'!AB62</f>
        <v>2.5605261167936937</v>
      </c>
      <c r="AC82" s="112">
        <f>AC66*'Políticas anunciadas - %'!AC62</f>
        <v>2.6033270696425781</v>
      </c>
      <c r="AD82" s="112">
        <f>AD66*'Políticas anunciadas - %'!AD62</f>
        <v>2.6579317621255778</v>
      </c>
      <c r="AE82" s="112">
        <f>AE66*'Políticas anunciadas - %'!AE62</f>
        <v>2.701916965638369</v>
      </c>
      <c r="AF82" s="112">
        <f>AF66*'Políticas anunciadas - %'!AF62</f>
        <v>2.7452439932289052</v>
      </c>
      <c r="AG82" s="112">
        <f>AG66*'Políticas anunciadas - %'!AG62</f>
        <v>2.7901694203718703</v>
      </c>
      <c r="AH82" s="112">
        <f>AH66*'Políticas anunciadas - %'!AH62</f>
        <v>2.8352820711645519</v>
      </c>
      <c r="AI82" s="112">
        <f>AI66*'Políticas anunciadas - %'!AI62</f>
        <v>2.8869989968589382</v>
      </c>
      <c r="AJ82" s="112">
        <f>AJ66*'Políticas anunciadas - %'!AJ62</f>
        <v>2.9334389986404434</v>
      </c>
      <c r="AK82" s="112">
        <f>AK66*'Políticas anunciadas - %'!AK62</f>
        <v>2.9797121056761626</v>
      </c>
      <c r="AL82" s="112">
        <f>AL66*'Políticas anunciadas - %'!AL62</f>
        <v>3.0274519021228654</v>
      </c>
      <c r="AM82" s="112">
        <f>AM66*'Políticas anunciadas - %'!AM62</f>
        <v>3.0754875680313973</v>
      </c>
      <c r="AN82" s="112">
        <f>AN66*'Políticas anunciadas - %'!AN62</f>
        <v>3.1248006513362943</v>
      </c>
      <c r="AO82" s="112">
        <f>AO66*'Políticas anunciadas - %'!AO62</f>
        <v>3.172182164046478</v>
      </c>
      <c r="AP82" s="112">
        <f>AP66*'Políticas anunciadas - %'!AP62</f>
        <v>3.219873763163684</v>
      </c>
      <c r="AQ82" s="112">
        <f>AQ66*'Políticas anunciadas - %'!AQ62</f>
        <v>3.2678515855508588</v>
      </c>
      <c r="AR82" s="112">
        <f>AR66*'Políticas anunciadas - %'!AR62</f>
        <v>3.315866859020733</v>
      </c>
      <c r="AS82" s="112">
        <f>AS66*'Políticas anunciadas - %'!AS62</f>
        <v>3.3636898853374615</v>
      </c>
      <c r="AT82" s="112">
        <f>AT66*'Políticas anunciadas - %'!AT62</f>
        <v>3.411461549660376</v>
      </c>
      <c r="AU82" s="112">
        <f>AU66*'Políticas anunciadas - %'!AU62</f>
        <v>3.4592352549859937</v>
      </c>
      <c r="AV82" s="112">
        <f>AV66*'Políticas anunciadas - %'!AV62</f>
        <v>3.5070180023016797</v>
      </c>
      <c r="AW82" s="112">
        <f>AW66*'Políticas anunciadas - %'!AW62</f>
        <v>3.554652896045901</v>
      </c>
      <c r="AX82" s="112">
        <f>AX66*'Políticas anunciadas - %'!AX62</f>
        <v>3.602125683937337</v>
      </c>
      <c r="AY82" s="112">
        <f>AY66*'Políticas anunciadas - %'!AY62</f>
        <v>3.6493594685434365</v>
      </c>
      <c r="AZ82" s="112">
        <f>AZ66*'Políticas anunciadas - %'!AZ62</f>
        <v>3.6964585300685973</v>
      </c>
      <c r="BA82" s="112">
        <f>BA66*'Políticas anunciadas - %'!BA62</f>
        <v>3.743379020406739</v>
      </c>
      <c r="BB82" s="112">
        <f>BB66*'Políticas anunciadas - %'!BB62</f>
        <v>3.7900794475453967</v>
      </c>
      <c r="BC82" s="112"/>
    </row>
    <row r="83" spans="1:115" ht="14.45">
      <c r="A83" s="106" t="s">
        <v>66</v>
      </c>
      <c r="B83" s="106"/>
      <c r="C83" s="124" t="s">
        <v>184</v>
      </c>
      <c r="D83" s="340"/>
      <c r="E83" s="340"/>
      <c r="F83" s="112"/>
      <c r="G83" s="112"/>
      <c r="H83" s="112"/>
      <c r="I83" s="112"/>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12"/>
      <c r="AG83" s="112"/>
      <c r="AH83" s="112"/>
      <c r="AI83" s="112"/>
      <c r="AJ83" s="112"/>
      <c r="AK83" s="112"/>
      <c r="AL83" s="112"/>
      <c r="AM83" s="112"/>
      <c r="AN83" s="112"/>
      <c r="AO83" s="112"/>
      <c r="AP83" s="112"/>
      <c r="AQ83" s="112"/>
      <c r="AR83" s="112"/>
      <c r="AS83" s="112"/>
      <c r="AT83" s="112"/>
      <c r="AU83" s="112"/>
      <c r="AV83" s="112"/>
      <c r="AW83" s="112"/>
      <c r="AX83" s="112"/>
      <c r="AY83" s="112"/>
      <c r="AZ83" s="112"/>
      <c r="BA83" s="112"/>
      <c r="BB83" s="112"/>
      <c r="BC83" s="112"/>
      <c r="BF83" s="343"/>
      <c r="BG83" s="130"/>
      <c r="CZ83" s="99"/>
      <c r="DA83" s="99"/>
      <c r="DB83" s="99"/>
      <c r="DC83" s="99"/>
      <c r="DD83" s="99"/>
      <c r="DE83" s="99"/>
      <c r="DF83" s="99"/>
      <c r="DG83" s="99"/>
      <c r="DH83" s="99"/>
      <c r="DI83" s="99"/>
      <c r="DJ83" s="99"/>
      <c r="DK83" s="99"/>
    </row>
    <row r="84" spans="1:115" ht="14.45" customHeight="1">
      <c r="B84" s="368" t="s">
        <v>113</v>
      </c>
      <c r="C84" s="99" t="s">
        <v>114</v>
      </c>
      <c r="D84" s="353" t="s">
        <v>165</v>
      </c>
      <c r="E84" s="366" t="s">
        <v>165</v>
      </c>
      <c r="F84" s="112">
        <f>F52*'Políticas anunciadas - %'!F64</f>
        <v>2.5912173148080839E-5</v>
      </c>
      <c r="G84" s="112">
        <f>G52*'Políticas anunciadas - %'!G64</f>
        <v>2.6037121774379407E-5</v>
      </c>
      <c r="H84" s="112">
        <f>H52*'Políticas anunciadas - %'!H64</f>
        <v>2.718366777331207E-5</v>
      </c>
      <c r="I84" s="112">
        <f>I52*'Políticas anunciadas - %'!I64</f>
        <v>3.1410058779702967E-5</v>
      </c>
      <c r="J84" s="112">
        <f>J52*'Políticas anunciadas - %'!J64</f>
        <v>3.4579105859021102E-5</v>
      </c>
      <c r="K84" s="112">
        <f>K52*'Políticas anunciadas - %'!K64</f>
        <v>3.9858366962362654E-5</v>
      </c>
      <c r="L84" s="112">
        <f>L52*'Políticas anunciadas - %'!L64</f>
        <v>4.5071286585760564E-5</v>
      </c>
      <c r="M84" s="112">
        <f>M52*'Políticas anunciadas - %'!M64</f>
        <v>5.0169117434677875E-5</v>
      </c>
      <c r="N84" s="112">
        <f>N52*'Políticas anunciadas - %'!N64</f>
        <v>5.5687519828835194E-5</v>
      </c>
      <c r="O84" s="112">
        <f>O52*'Políticas anunciadas - %'!O64</f>
        <v>4.8638996898962689E-5</v>
      </c>
      <c r="P84" s="112">
        <f>P52*'Políticas anunciadas - %'!P64</f>
        <v>5.1692766792877999E-5</v>
      </c>
      <c r="Q84" s="112">
        <f>Q52*'Políticas anunciadas - %'!Q64</f>
        <v>5.4497174429919344E-5</v>
      </c>
      <c r="R84" s="112">
        <f>R52*'Políticas anunciadas - %'!R64</f>
        <v>5.6444115842895881E-5</v>
      </c>
      <c r="S84" s="112">
        <f>S52*'Políticas anunciadas - %'!S64</f>
        <v>5.7625495596102647E-5</v>
      </c>
      <c r="T84" s="112">
        <f>T52*'Políticas anunciadas - %'!T64</f>
        <v>5.7895703399281015E-5</v>
      </c>
      <c r="U84" s="112">
        <f>U52*'Políticas anunciadas - %'!U64</f>
        <v>5.978097890311744E-5</v>
      </c>
      <c r="V84" s="112">
        <f>V52*'Políticas anunciadas - %'!V64</f>
        <v>6.1453639975965799E-5</v>
      </c>
      <c r="W84" s="112">
        <f>W52*'Políticas anunciadas - %'!W64</f>
        <v>6.3035211386194338E-5</v>
      </c>
      <c r="X84" s="112">
        <f>X52*'Políticas anunciadas - %'!X64</f>
        <v>6.4354911140850134E-5</v>
      </c>
      <c r="Y84" s="112">
        <f>Y52*'Políticas anunciadas - %'!Y64</f>
        <v>6.5721541986623878E-5</v>
      </c>
      <c r="Z84" s="112">
        <f>Z52*'Políticas anunciadas - %'!Z64</f>
        <v>6.7336612180022651E-5</v>
      </c>
      <c r="AA84" s="112">
        <f>AA52*'Políticas anunciadas - %'!AA64</f>
        <v>6.8567856333844583E-5</v>
      </c>
      <c r="AB84" s="112">
        <f>AB52*'Políticas anunciadas - %'!AB64</f>
        <v>7.0073865580026225E-5</v>
      </c>
      <c r="AC84" s="112">
        <f>AC52*'Políticas anunciadas - %'!AC64</f>
        <v>7.137323186555289E-5</v>
      </c>
      <c r="AD84" s="112">
        <f>AD52*'Políticas anunciadas - %'!AD64</f>
        <v>7.3026251752853294E-5</v>
      </c>
      <c r="AE84" s="112">
        <f>AE52*'Políticas anunciadas - %'!AE64</f>
        <v>7.4421358780566818E-5</v>
      </c>
      <c r="AF84" s="112">
        <f>AF52*'Políticas anunciadas - %'!AF64</f>
        <v>7.5781182980394832E-5</v>
      </c>
      <c r="AG84" s="112">
        <f>AG52*'Políticas anunciadas - %'!AG64</f>
        <v>7.718444307315683E-5</v>
      </c>
      <c r="AH84" s="112">
        <f>AH52*'Políticas anunciadas - %'!AH64</f>
        <v>7.8602119060439436E-5</v>
      </c>
      <c r="AI84" s="112">
        <f>AI52*'Políticas anunciadas - %'!AI64</f>
        <v>8.0214932237595619E-5</v>
      </c>
      <c r="AJ84" s="112">
        <f>AJ52*'Políticas anunciadas - %'!AJ64</f>
        <v>8.1689206984871879E-5</v>
      </c>
      <c r="AK84" s="112">
        <f>AK52*'Políticas anunciadas - %'!AK64</f>
        <v>8.3160807365565621E-5</v>
      </c>
      <c r="AL84" s="112">
        <f>AL52*'Políticas anunciadas - %'!AL64</f>
        <v>8.4679604615170111E-5</v>
      </c>
      <c r="AM84" s="112">
        <f>AM52*'Políticas anunciadas - %'!AM64</f>
        <v>8.6214521484020406E-5</v>
      </c>
      <c r="AN84" s="112">
        <f>AN52*'Políticas anunciadas - %'!AN64</f>
        <v>8.7792794990211955E-5</v>
      </c>
      <c r="AO84" s="112">
        <f>AO52*'Políticas anunciadas - %'!AO64</f>
        <v>8.9323289765262591E-5</v>
      </c>
      <c r="AP84" s="112">
        <f>AP52*'Políticas anunciadas - %'!AP64</f>
        <v>9.0868568280221598E-5</v>
      </c>
      <c r="AQ84" s="112">
        <f>AQ52*'Políticas anunciadas - %'!AQ64</f>
        <v>9.2428887626213162E-5</v>
      </c>
      <c r="AR84" s="112">
        <f>AR52*'Políticas anunciadas - %'!AR64</f>
        <v>9.3997378765327115E-5</v>
      </c>
      <c r="AS84" s="112">
        <f>AS52*'Políticas anunciadas - %'!AS64</f>
        <v>9.5567353243069739E-5</v>
      </c>
      <c r="AT84" s="112">
        <f>AT52*'Políticas anunciadas - %'!AT64</f>
        <v>9.7142667593451141E-5</v>
      </c>
      <c r="AU84" s="112">
        <f>AU52*'Políticas anunciadas - %'!AU64</f>
        <v>9.8724916968197024E-5</v>
      </c>
      <c r="AV84" s="112">
        <f>AV52*'Políticas anunciadas - %'!AV64</f>
        <v>1.0031447465270122E-4</v>
      </c>
      <c r="AW84" s="112">
        <f>AW52*'Políticas anunciadas - %'!AW64</f>
        <v>1.0190686180150318E-4</v>
      </c>
      <c r="AX84" s="112">
        <f>AX52*'Políticas anunciadas - %'!AX64</f>
        <v>1.0350163306988407E-4</v>
      </c>
      <c r="AY84" s="112">
        <f>AY52*'Políticas anunciadas - %'!AY64</f>
        <v>1.0509657108758412E-4</v>
      </c>
      <c r="AZ84" s="112">
        <f>AZ52*'Políticas anunciadas - %'!AZ64</f>
        <v>1.0669470007921809E-4</v>
      </c>
      <c r="BA84" s="112">
        <f>BA52*'Políticas anunciadas - %'!BA64</f>
        <v>1.0829478157748324E-4</v>
      </c>
      <c r="BB84" s="112">
        <f>BB52*'Políticas anunciadas - %'!BB64</f>
        <v>1.0989560822241212E-4</v>
      </c>
      <c r="BC84" s="112"/>
    </row>
    <row r="85" spans="1:115" ht="14.45">
      <c r="B85" s="368"/>
      <c r="C85" s="99" t="s">
        <v>115</v>
      </c>
      <c r="D85" s="353"/>
      <c r="E85" s="366"/>
      <c r="F85" s="112">
        <f>F53*'Políticas anunciadas - %'!F65</f>
        <v>1.7452717864548362E-5</v>
      </c>
      <c r="G85" s="112">
        <f>G53*'Políticas anunciadas - %'!G65</f>
        <v>1.7742038561502499E-5</v>
      </c>
      <c r="H85" s="112">
        <f>H53*'Políticas anunciadas - %'!H65</f>
        <v>1.873735835797654E-5</v>
      </c>
      <c r="I85" s="112">
        <f>I53*'Políticas anunciadas - %'!I65</f>
        <v>2.1897710774273786E-5</v>
      </c>
      <c r="J85" s="112">
        <f>J53*'Políticas anunciadas - %'!J65</f>
        <v>2.437893146816403E-5</v>
      </c>
      <c r="K85" s="112">
        <f>K53*'Políticas anunciadas - %'!K65</f>
        <v>2.8414104781966621E-5</v>
      </c>
      <c r="L85" s="112">
        <f>L53*'Políticas anunciadas - %'!L65</f>
        <v>3.2484181400919503E-5</v>
      </c>
      <c r="M85" s="112">
        <f>M53*'Políticas anunciadas - %'!M65</f>
        <v>3.6551996940769314E-5</v>
      </c>
      <c r="N85" s="112">
        <f>N53*'Políticas anunciadas - %'!N65</f>
        <v>4.1009227981634113E-5</v>
      </c>
      <c r="O85" s="112">
        <f>O53*'Políticas anunciadas - %'!O65</f>
        <v>3.6199699415506688E-5</v>
      </c>
      <c r="P85" s="112">
        <f>P53*'Políticas anunciadas - %'!P65</f>
        <v>3.8877244156999361E-5</v>
      </c>
      <c r="Q85" s="112">
        <f>Q53*'Políticas anunciadas - %'!Q65</f>
        <v>4.1412821499822604E-5</v>
      </c>
      <c r="R85" s="112">
        <f>R53*'Políticas anunciadas - %'!R65</f>
        <v>4.3333674343192783E-5</v>
      </c>
      <c r="S85" s="112">
        <f>S53*'Políticas anunciadas - %'!S65</f>
        <v>4.4690932399345111E-5</v>
      </c>
      <c r="T85" s="112">
        <f>T53*'Políticas anunciadas - %'!T65</f>
        <v>4.5352566847771388E-5</v>
      </c>
      <c r="U85" s="112">
        <f>U53*'Políticas anunciadas - %'!U65</f>
        <v>4.7295869776535382E-5</v>
      </c>
      <c r="V85" s="112">
        <f>V53*'Políticas anunciadas - %'!V65</f>
        <v>4.9098391312768521E-5</v>
      </c>
      <c r="W85" s="112">
        <f>W53*'Políticas anunciadas - %'!W65</f>
        <v>5.085317008086108E-5</v>
      </c>
      <c r="X85" s="112">
        <f>X53*'Políticas anunciadas - %'!X65</f>
        <v>5.2418944452809672E-5</v>
      </c>
      <c r="Y85" s="112">
        <f>Y53*'Políticas anunciadas - %'!Y65</f>
        <v>5.4043507655044931E-5</v>
      </c>
      <c r="Z85" s="112">
        <f>Z53*'Políticas anunciadas - %'!Z65</f>
        <v>5.5895202690091422E-5</v>
      </c>
      <c r="AA85" s="112">
        <f>AA53*'Políticas anunciadas - %'!AA65</f>
        <v>5.7450051387518292E-5</v>
      </c>
      <c r="AB85" s="112">
        <f>AB53*'Políticas anunciadas - %'!AB65</f>
        <v>5.9256005753478216E-5</v>
      </c>
      <c r="AC85" s="112">
        <f>AC53*'Políticas anunciadas - %'!AC65</f>
        <v>6.0908617714674076E-5</v>
      </c>
      <c r="AD85" s="112">
        <f>AD53*'Políticas anunciadas - %'!AD65</f>
        <v>6.2885547810067198E-5</v>
      </c>
      <c r="AE85" s="112">
        <f>AE53*'Políticas anunciadas - %'!AE65</f>
        <v>6.4663615810047934E-5</v>
      </c>
      <c r="AF85" s="112">
        <f>AF53*'Políticas anunciadas - %'!AF65</f>
        <v>6.6431967824933343E-5</v>
      </c>
      <c r="AG85" s="112">
        <f>AG53*'Políticas anunciadas - %'!AG65</f>
        <v>6.8259378957321576E-5</v>
      </c>
      <c r="AH85" s="112">
        <f>AH53*'Políticas anunciadas - %'!AH65</f>
        <v>7.0120946663011056E-5</v>
      </c>
      <c r="AI85" s="112">
        <f>AI53*'Políticas anunciadas - %'!AI65</f>
        <v>7.217960100070557E-5</v>
      </c>
      <c r="AJ85" s="112">
        <f>AJ53*'Políticas anunciadas - %'!AJ65</f>
        <v>7.4137013097709087E-5</v>
      </c>
      <c r="AK85" s="112">
        <f>AK53*'Políticas anunciadas - %'!AK65</f>
        <v>7.611430211715193E-5</v>
      </c>
      <c r="AL85" s="112">
        <f>AL53*'Políticas anunciadas - %'!AL65</f>
        <v>7.8157413069403583E-5</v>
      </c>
      <c r="AM85" s="112">
        <f>AM53*'Políticas anunciadas - %'!AM65</f>
        <v>8.0238490872074758E-5</v>
      </c>
      <c r="AN85" s="112">
        <f>AN53*'Políticas anunciadas - %'!AN65</f>
        <v>8.2383442917306727E-5</v>
      </c>
      <c r="AO85" s="112">
        <f>AO53*'Políticas anunciadas - %'!AO65</f>
        <v>8.4507024717061211E-5</v>
      </c>
      <c r="AP85" s="112">
        <f>AP53*'Políticas anunciadas - %'!AP65</f>
        <v>8.666777953711234E-5</v>
      </c>
      <c r="AQ85" s="112">
        <f>AQ53*'Políticas anunciadas - %'!AQ65</f>
        <v>8.8866271484650772E-5</v>
      </c>
      <c r="AR85" s="112">
        <f>AR53*'Políticas anunciadas - %'!AR65</f>
        <v>9.1096165944252544E-5</v>
      </c>
      <c r="AS85" s="112">
        <f>AS53*'Políticas anunciadas - %'!AS65</f>
        <v>9.3351093391448567E-5</v>
      </c>
      <c r="AT85" s="112">
        <f>AT53*'Políticas anunciadas - %'!AT65</f>
        <v>9.5634860214904245E-5</v>
      </c>
      <c r="AU85" s="112">
        <f>AU53*'Políticas anunciadas - %'!AU65</f>
        <v>9.7949147398362322E-5</v>
      </c>
      <c r="AV85" s="112">
        <f>AV53*'Políticas anunciadas - %'!AV65</f>
        <v>1.0029446303256037E-4</v>
      </c>
      <c r="AW85" s="112">
        <f>AW53*'Políticas anunciadas - %'!AW65</f>
        <v>1.0266643815260542E-4</v>
      </c>
      <c r="AX85" s="112">
        <f>AX53*'Políticas anunciadas - %'!AX65</f>
        <v>1.0506466099460727E-4</v>
      </c>
      <c r="AY85" s="112">
        <f>AY53*'Políticas anunciadas - %'!AY65</f>
        <v>1.0748689379621602E-4</v>
      </c>
      <c r="AZ85" s="112">
        <f>AZ53*'Políticas anunciadas - %'!AZ65</f>
        <v>1.0993623185641643E-4</v>
      </c>
      <c r="BA85" s="112">
        <f>BA53*'Políticas anunciadas - %'!BA65</f>
        <v>1.1241143809559682E-4</v>
      </c>
      <c r="BB85" s="112">
        <f>BB53*'Políticas anunciadas - %'!BB65</f>
        <v>1.1491127011232056E-4</v>
      </c>
      <c r="BC85" s="112"/>
    </row>
    <row r="86" spans="1:115" ht="14.45">
      <c r="B86" s="368"/>
      <c r="C86" s="99" t="s">
        <v>116</v>
      </c>
      <c r="D86" s="353"/>
      <c r="E86" s="366"/>
      <c r="F86" s="112">
        <f>F54*'Políticas anunciadas - %'!F66</f>
        <v>1.0633654376170289E-2</v>
      </c>
      <c r="G86" s="112">
        <f>G54*'Políticas anunciadas - %'!G66</f>
        <v>1.0700022533529713E-2</v>
      </c>
      <c r="H86" s="112">
        <f>H54*'Políticas anunciadas - %'!H66</f>
        <v>1.1186944786782982E-2</v>
      </c>
      <c r="I86" s="112">
        <f>I54*'Políticas anunciadas - %'!I66</f>
        <v>1.2944420888851624E-2</v>
      </c>
      <c r="J86" s="112">
        <f>J54*'Políticas anunciadas - %'!J66</f>
        <v>1.4270421104543426E-2</v>
      </c>
      <c r="K86" s="112">
        <f>K54*'Políticas anunciadas - %'!K66</f>
        <v>1.6472154470437598E-2</v>
      </c>
      <c r="L86" s="112">
        <f>L54*'Políticas anunciadas - %'!L66</f>
        <v>1.8652517779161836E-2</v>
      </c>
      <c r="M86" s="112">
        <f>M54*'Políticas anunciadas - %'!M66</f>
        <v>2.0791187822875045E-2</v>
      </c>
      <c r="N86" s="112">
        <f>N54*'Políticas anunciadas - %'!N66</f>
        <v>2.4727975615639667E-2</v>
      </c>
      <c r="O86" s="112">
        <f>O54*'Políticas anunciadas - %'!O66</f>
        <v>2.3142053063185487E-2</v>
      </c>
      <c r="P86" s="112">
        <f>P54*'Políticas anunciadas - %'!P66</f>
        <v>2.6353141002678444E-2</v>
      </c>
      <c r="Q86" s="112">
        <f>Q54*'Políticas anunciadas - %'!Q66</f>
        <v>2.9768755246243561E-2</v>
      </c>
      <c r="R86" s="112">
        <f>R54*'Políticas anunciadas - %'!R66</f>
        <v>3.3036056505429262E-2</v>
      </c>
      <c r="S86" s="112">
        <f>S54*'Políticas anunciadas - %'!S66</f>
        <v>3.6138139791169394E-2</v>
      </c>
      <c r="T86" s="112">
        <f>T54*'Políticas anunciadas - %'!T66</f>
        <v>3.8902526914490622E-2</v>
      </c>
      <c r="U86" s="112">
        <f>U54*'Políticas anunciadas - %'!U66</f>
        <v>4.3040134879575205E-2</v>
      </c>
      <c r="V86" s="112">
        <f>V54*'Políticas anunciadas - %'!V66</f>
        <v>4.7406305294850584E-2</v>
      </c>
      <c r="W86" s="112">
        <f>W54*'Políticas anunciadas - %'!W66</f>
        <v>5.2101278750788613E-2</v>
      </c>
      <c r="X86" s="112">
        <f>X54*'Políticas anunciadas - %'!X66</f>
        <v>5.69931047236144E-2</v>
      </c>
      <c r="Y86" s="112">
        <f>Y54*'Políticas anunciadas - %'!Y66</f>
        <v>6.2362368626811736E-2</v>
      </c>
      <c r="Z86" s="112">
        <f>Z54*'Políticas anunciadas - %'!Z66</f>
        <v>6.8460354787849023E-2</v>
      </c>
      <c r="AA86" s="112">
        <f>AA54*'Políticas anunciadas - %'!AA66</f>
        <v>7.469306375089832E-2</v>
      </c>
      <c r="AB86" s="112">
        <f>AB54*'Políticas anunciadas - %'!AB66</f>
        <v>8.1787398265207381E-2</v>
      </c>
      <c r="AC86" s="112">
        <f>AC54*'Políticas anunciadas - %'!AC66</f>
        <v>8.9255522639662618E-2</v>
      </c>
      <c r="AD86" s="112">
        <f>AD54*'Políticas anunciadas - %'!AD66</f>
        <v>9.7846876829955243E-2</v>
      </c>
      <c r="AE86" s="112">
        <f>AE54*'Políticas anunciadas - %'!AE66</f>
        <v>0.10683968187367059</v>
      </c>
      <c r="AF86" s="112">
        <f>AF54*'Políticas anunciadas - %'!AF66</f>
        <v>0.11656340325856779</v>
      </c>
      <c r="AG86" s="112">
        <f>AG54*'Políticas anunciadas - %'!AG66</f>
        <v>0.12720239214440549</v>
      </c>
      <c r="AH86" s="112">
        <f>AH54*'Políticas anunciadas - %'!AH66</f>
        <v>0.13879162036779963</v>
      </c>
      <c r="AI86" s="112">
        <f>AI54*'Políticas anunciadas - %'!AI66</f>
        <v>0.14875652002725198</v>
      </c>
      <c r="AJ86" s="112">
        <f>AJ54*'Políticas anunciadas - %'!AJ66</f>
        <v>0.15943642669922542</v>
      </c>
      <c r="AK86" s="112">
        <f>AK54*'Políticas anunciadas - %'!AK66</f>
        <v>0.17088261335714161</v>
      </c>
      <c r="AL86" s="112">
        <f>AL54*'Políticas anunciadas - %'!AL66</f>
        <v>0.18315002765633989</v>
      </c>
      <c r="AM86" s="112">
        <f>AM54*'Políticas anunciadas - %'!AM66</f>
        <v>0.19629755515197589</v>
      </c>
      <c r="AN86" s="112">
        <f>AN54*'Políticas anunciadas - %'!AN66</f>
        <v>0.21038830136148493</v>
      </c>
      <c r="AO86" s="112">
        <f>AO54*'Políticas anunciadas - %'!AO66</f>
        <v>0.22548989402008052</v>
      </c>
      <c r="AP86" s="112">
        <f>AP54*'Políticas anunciadas - %'!AP66</f>
        <v>0.24167480697420826</v>
      </c>
      <c r="AQ86" s="112">
        <f>AQ54*'Políticas anunciadas - %'!AQ66</f>
        <v>0.2590207072612154</v>
      </c>
      <c r="AR86" s="112">
        <f>AR54*'Políticas anunciadas - %'!AR66</f>
        <v>0.27761082703422996</v>
      </c>
      <c r="AS86" s="112">
        <f>AS54*'Políticas anunciadas - %'!AS66</f>
        <v>0.29753436210988665</v>
      </c>
      <c r="AT86" s="112">
        <f>AT54*'Políticas anunciadas - %'!AT66</f>
        <v>0.31888689904366746</v>
      </c>
      <c r="AU86" s="112">
        <f>AU54*'Políticas anunciadas - %'!AU66</f>
        <v>0.34177087277383922</v>
      </c>
      <c r="AV86" s="112">
        <f>AV54*'Políticas anunciadas - %'!AV66</f>
        <v>0.36629605702092105</v>
      </c>
      <c r="AW86" s="112">
        <f>AW54*'Políticas anunciadas - %'!AW66</f>
        <v>0.39258008978600251</v>
      </c>
      <c r="AX86" s="112">
        <f>AX54*'Políticas anunciadas - %'!AX66</f>
        <v>0.42074903645879286</v>
      </c>
      <c r="AY86" s="112">
        <f>AY54*'Políticas anunciadas - %'!AY66</f>
        <v>0.4509379932258224</v>
      </c>
      <c r="AZ86" s="112">
        <f>AZ54*'Políticas anunciadas - %'!AZ66</f>
        <v>0.48329173366158795</v>
      </c>
      <c r="BA86" s="112">
        <f>BA54*'Políticas anunciadas - %'!BA66</f>
        <v>0.51796540159155435</v>
      </c>
      <c r="BB86" s="112">
        <f>BB54*'Políticas anunciadas - %'!BB66</f>
        <v>0.555125253536774</v>
      </c>
      <c r="BC86" s="112"/>
    </row>
    <row r="87" spans="1:115" ht="14.45">
      <c r="B87" s="368"/>
      <c r="C87" s="99" t="s">
        <v>117</v>
      </c>
      <c r="D87" s="353"/>
      <c r="E87" s="366"/>
      <c r="F87" s="112">
        <f>F55*'Políticas anunciadas - %'!F67</f>
        <v>4.5537369972700213E-2</v>
      </c>
      <c r="G87" s="112">
        <f>G55*'Políticas anunciadas - %'!G67</f>
        <v>4.5821583774387734E-2</v>
      </c>
      <c r="H87" s="112">
        <f>H55*'Políticas anunciadas - %'!H67</f>
        <v>4.7906770861531001E-2</v>
      </c>
      <c r="I87" s="112">
        <f>I55*'Políticas anunciadas - %'!I67</f>
        <v>5.5432954866290983E-2</v>
      </c>
      <c r="J87" s="112">
        <f>J55*'Políticas anunciadas - %'!J67</f>
        <v>6.111139430674839E-2</v>
      </c>
      <c r="K87" s="112">
        <f>K55*'Políticas anunciadas - %'!K67</f>
        <v>6.1157154040008606E-2</v>
      </c>
      <c r="L87" s="112">
        <f>L55*'Políticas anunciadas - %'!L67</f>
        <v>6.1202761142407976E-2</v>
      </c>
      <c r="M87" s="112">
        <f>M55*'Políticas anunciadas - %'!M67</f>
        <v>6.1248215873448517E-2</v>
      </c>
      <c r="N87" s="112">
        <f>N55*'Políticas anunciadas - %'!N67</f>
        <v>6.1293518492265851E-2</v>
      </c>
      <c r="O87" s="112">
        <f>O55*'Políticas anunciadas - %'!O67</f>
        <v>6.1338669257629645E-2</v>
      </c>
      <c r="P87" s="112">
        <f>P55*'Políticas anunciadas - %'!P67</f>
        <v>6.1383668427944231E-2</v>
      </c>
      <c r="Q87" s="112">
        <f>Q55*'Políticas anunciadas - %'!Q67</f>
        <v>6.1428516261248949E-2</v>
      </c>
      <c r="R87" s="112">
        <f>R55*'Políticas anunciadas - %'!R67</f>
        <v>6.147321301521861E-2</v>
      </c>
      <c r="S87" s="112">
        <f>S55*'Políticas anunciadas - %'!S67</f>
        <v>6.1517758947164075E-2</v>
      </c>
      <c r="T87" s="112">
        <f>T55*'Políticas anunciadas - %'!T67</f>
        <v>6.1562154314032634E-2</v>
      </c>
      <c r="U87" s="112">
        <f>U55*'Políticas anunciadas - %'!U67</f>
        <v>6.160639937240852E-2</v>
      </c>
      <c r="V87" s="112">
        <f>V55*'Políticas anunciadas - %'!V67</f>
        <v>6.1650494378513318E-2</v>
      </c>
      <c r="W87" s="112">
        <f>W55*'Políticas anunciadas - %'!W67</f>
        <v>6.1694439588206543E-2</v>
      </c>
      <c r="X87" s="112">
        <f>X55*'Políticas anunciadas - %'!X67</f>
        <v>6.1738235256986011E-2</v>
      </c>
      <c r="Y87" s="112">
        <f>Y55*'Políticas anunciadas - %'!Y67</f>
        <v>6.1781881639988323E-2</v>
      </c>
      <c r="Z87" s="112">
        <f>Z55*'Políticas anunciadas - %'!Z67</f>
        <v>6.1825378991989366E-2</v>
      </c>
      <c r="AA87" s="112">
        <f>AA55*'Políticas anunciadas - %'!AA67</f>
        <v>6.1868727567404788E-2</v>
      </c>
      <c r="AB87" s="112">
        <f>AB55*'Políticas anunciadas - %'!AB67</f>
        <v>6.191192762029038E-2</v>
      </c>
      <c r="AC87" s="112">
        <f>AC55*'Políticas anunciadas - %'!AC67</f>
        <v>6.1954979404342615E-2</v>
      </c>
      <c r="AD87" s="112">
        <f>AD55*'Políticas anunciadas - %'!AD67</f>
        <v>6.1997883172899143E-2</v>
      </c>
      <c r="AE87" s="112">
        <f>AE55*'Políticas anunciadas - %'!AE67</f>
        <v>6.204063917893915E-2</v>
      </c>
      <c r="AF87" s="112">
        <f>AF55*'Políticas anunciadas - %'!AF67</f>
        <v>6.2083247675083907E-2</v>
      </c>
      <c r="AG87" s="112">
        <f>AG55*'Políticas anunciadas - %'!AG67</f>
        <v>6.2125708913597179E-2</v>
      </c>
      <c r="AH87" s="112">
        <f>AH55*'Políticas anunciadas - %'!AH67</f>
        <v>6.2168023146385767E-2</v>
      </c>
      <c r="AI87" s="112">
        <f>AI55*'Políticas anunciadas - %'!AI67</f>
        <v>6.221019062499987E-2</v>
      </c>
      <c r="AJ87" s="112">
        <f>AJ55*'Políticas anunciadas - %'!AJ67</f>
        <v>6.2252211600633572E-2</v>
      </c>
      <c r="AK87" s="112">
        <f>AK55*'Políticas anunciadas - %'!AK67</f>
        <v>6.2294086324125399E-2</v>
      </c>
      <c r="AL87" s="112">
        <f>AL55*'Políticas anunciadas - %'!AL67</f>
        <v>6.2335815045958663E-2</v>
      </c>
      <c r="AM87" s="112">
        <f>AM55*'Políticas anunciadas - %'!AM67</f>
        <v>6.2377398016261909E-2</v>
      </c>
      <c r="AN87" s="112">
        <f>AN55*'Políticas anunciadas - %'!AN67</f>
        <v>6.2418835484809504E-2</v>
      </c>
      <c r="AO87" s="112">
        <f>AO55*'Políticas anunciadas - %'!AO67</f>
        <v>6.2460127701021988E-2</v>
      </c>
      <c r="AP87" s="112">
        <f>AP55*'Políticas anunciadas - %'!AP67</f>
        <v>6.2501274913966579E-2</v>
      </c>
      <c r="AQ87" s="112">
        <f>AQ55*'Políticas anunciadas - %'!AQ67</f>
        <v>6.2542277372357555E-2</v>
      </c>
      <c r="AR87" s="112">
        <f>AR55*'Políticas anunciadas - %'!AR67</f>
        <v>6.2583135324556852E-2</v>
      </c>
      <c r="AS87" s="112">
        <f>AS55*'Políticas anunciadas - %'!AS67</f>
        <v>6.2623849018574387E-2</v>
      </c>
      <c r="AT87" s="112">
        <f>AT55*'Políticas anunciadas - %'!AT67</f>
        <v>6.2664418702068542E-2</v>
      </c>
      <c r="AU87" s="112">
        <f>AU55*'Políticas anunciadas - %'!AU67</f>
        <v>6.2704844622346698E-2</v>
      </c>
      <c r="AV87" s="112">
        <f>AV55*'Políticas anunciadas - %'!AV67</f>
        <v>6.2745127026365588E-2</v>
      </c>
      <c r="AW87" s="112">
        <f>AW55*'Políticas anunciadas - %'!AW67</f>
        <v>6.2785266160731837E-2</v>
      </c>
      <c r="AX87" s="112">
        <f>AX55*'Políticas anunciadas - %'!AX67</f>
        <v>6.282526227170232E-2</v>
      </c>
      <c r="AY87" s="112">
        <f>AY55*'Políticas anunciadas - %'!AY67</f>
        <v>6.2865115605184679E-2</v>
      </c>
      <c r="AZ87" s="112">
        <f>AZ55*'Políticas anunciadas - %'!AZ67</f>
        <v>6.2904826406737835E-2</v>
      </c>
      <c r="BA87" s="112">
        <f>BA55*'Políticas anunciadas - %'!BA67</f>
        <v>6.294439492157225E-2</v>
      </c>
      <c r="BB87" s="112">
        <f>BB55*'Políticas anunciadas - %'!BB67</f>
        <v>6.298382139455061E-2</v>
      </c>
      <c r="BC87" s="112"/>
    </row>
    <row r="88" spans="1:115" ht="14.45">
      <c r="B88" s="368"/>
      <c r="C88" s="99" t="s">
        <v>118</v>
      </c>
      <c r="D88" s="353"/>
      <c r="E88" s="366"/>
      <c r="F88" s="112">
        <f>F56*'Políticas anunciadas - %'!F68</f>
        <v>6.6003861590395493E-2</v>
      </c>
      <c r="G88" s="112">
        <f>G56*'Políticas anunciadas - %'!G68</f>
        <v>6.6322132535444792E-2</v>
      </c>
      <c r="H88" s="112">
        <f>H56*'Políticas anunciadas - %'!H68</f>
        <v>6.9242631058980555E-2</v>
      </c>
      <c r="I88" s="112">
        <f>I56*'Políticas anunciadas - %'!I68</f>
        <v>8.0008155255602342E-2</v>
      </c>
      <c r="J88" s="112">
        <f>J56*'Políticas anunciadas - %'!J68</f>
        <v>8.8080397734124544E-2</v>
      </c>
      <c r="K88" s="112">
        <f>K56*'Políticas anunciadas - %'!K68</f>
        <v>0.10152780784416091</v>
      </c>
      <c r="L88" s="112">
        <f>L56*'Políticas anunciadas - %'!L68</f>
        <v>0.11480623197857573</v>
      </c>
      <c r="M88" s="112">
        <f>M56*'Políticas anunciadas - %'!M68</f>
        <v>0.12779150032485903</v>
      </c>
      <c r="N88" s="112">
        <f>N56*'Políticas anunciadas - %'!N68</f>
        <v>0.14184805458383842</v>
      </c>
      <c r="O88" s="112">
        <f>O56*'Políticas anunciadas - %'!O68</f>
        <v>0.1238939552027724</v>
      </c>
      <c r="P88" s="112">
        <f>P56*'Políticas anunciadas - %'!P68</f>
        <v>0.13167256197014157</v>
      </c>
      <c r="Q88" s="112">
        <f>Q56*'Políticas anunciadas - %'!Q68</f>
        <v>0.13881598959624303</v>
      </c>
      <c r="R88" s="112">
        <f>R56*'Políticas anunciadas - %'!R68</f>
        <v>0.14377526687539433</v>
      </c>
      <c r="S88" s="112">
        <f>S56*'Políticas anunciadas - %'!S68</f>
        <v>0.14678449444078404</v>
      </c>
      <c r="T88" s="112">
        <f>T56*'Políticas anunciadas - %'!T68</f>
        <v>0.14747277165858858</v>
      </c>
      <c r="U88" s="112">
        <f>U56*'Políticas anunciadas - %'!U68</f>
        <v>0.15227497264357992</v>
      </c>
      <c r="V88" s="112">
        <f>V56*'Políticas anunciadas - %'!V68</f>
        <v>0.15653559908000458</v>
      </c>
      <c r="W88" s="112">
        <f>W56*'Políticas anunciadas - %'!W68</f>
        <v>0.16056420061255422</v>
      </c>
      <c r="X88" s="112">
        <f>X56*'Políticas anunciadas - %'!X68</f>
        <v>0.16392575888284666</v>
      </c>
      <c r="Y88" s="112">
        <f>Y56*'Políticas anunciadas - %'!Y68</f>
        <v>0.16740686070607583</v>
      </c>
      <c r="Z88" s="112">
        <f>Z56*'Políticas anunciadas - %'!Z68</f>
        <v>0.17152079082280791</v>
      </c>
      <c r="AA88" s="112">
        <f>AA56*'Políticas anunciadas - %'!AA68</f>
        <v>0.17465703370944</v>
      </c>
      <c r="AB88" s="112">
        <f>AB56*'Políticas anunciadas - %'!AB68</f>
        <v>0.17849316220668227</v>
      </c>
      <c r="AC88" s="112">
        <f>AC56*'Políticas anunciadas - %'!AC68</f>
        <v>0.18180292677081261</v>
      </c>
      <c r="AD88" s="112">
        <f>AD56*'Políticas anunciadas - %'!AD68</f>
        <v>0.18601352289580908</v>
      </c>
      <c r="AE88" s="112">
        <f>AE56*'Políticas anunciadas - %'!AE68</f>
        <v>0.18956715966084484</v>
      </c>
      <c r="AF88" s="112">
        <f>AF56*'Políticas anunciadas - %'!AF68</f>
        <v>0.19303092349723946</v>
      </c>
      <c r="AG88" s="112">
        <f>AG56*'Políticas anunciadas - %'!AG68</f>
        <v>0.19660532786728929</v>
      </c>
      <c r="AH88" s="112">
        <f>AH56*'Políticas anunciadas - %'!AH68</f>
        <v>0.20021645261201412</v>
      </c>
      <c r="AI88" s="112">
        <f>AI56*'Políticas anunciadas - %'!AI68</f>
        <v>0.20432463362438386</v>
      </c>
      <c r="AJ88" s="112">
        <f>AJ56*'Políticas anunciadas - %'!AJ68</f>
        <v>0.20807992754779783</v>
      </c>
      <c r="AK88" s="112">
        <f>AK56*'Políticas anunciadas - %'!AK68</f>
        <v>0.21182840928603738</v>
      </c>
      <c r="AL88" s="112">
        <f>AL56*'Políticas anunciadas - %'!AL68</f>
        <v>0.21569711157024515</v>
      </c>
      <c r="AM88" s="112">
        <f>AM56*'Políticas anunciadas - %'!AM68</f>
        <v>0.21960687398134815</v>
      </c>
      <c r="AN88" s="112">
        <f>AN56*'Políticas anunciadas - %'!AN68</f>
        <v>0.22362707504511611</v>
      </c>
      <c r="AO88" s="112">
        <f>AO56*'Políticas anunciadas - %'!AO68</f>
        <v>0.22752557343504176</v>
      </c>
      <c r="AP88" s="112">
        <f>AP56*'Políticas anunciadas - %'!AP68</f>
        <v>0.23146172918072527</v>
      </c>
      <c r="AQ88" s="112">
        <f>AQ56*'Políticas anunciadas - %'!AQ68</f>
        <v>0.23543619714839059</v>
      </c>
      <c r="AR88" s="112">
        <f>AR56*'Políticas anunciadas - %'!AR68</f>
        <v>0.23943148042549028</v>
      </c>
      <c r="AS88" s="112">
        <f>AS56*'Políticas anunciadas - %'!AS68</f>
        <v>0.24343054208416295</v>
      </c>
      <c r="AT88" s="112">
        <f>AT56*'Políticas anunciadas - %'!AT68</f>
        <v>0.24744320554352395</v>
      </c>
      <c r="AU88" s="112">
        <f>AU56*'Políticas anunciadas - %'!AU68</f>
        <v>0.25147353399708133</v>
      </c>
      <c r="AV88" s="112">
        <f>AV56*'Políticas anunciadas - %'!AV68</f>
        <v>0.25552247828278035</v>
      </c>
      <c r="AW88" s="112">
        <f>AW56*'Políticas anunciadas - %'!AW68</f>
        <v>0.25957862982079333</v>
      </c>
      <c r="AX88" s="112">
        <f>AX56*'Políticas anunciadas - %'!AX68</f>
        <v>0.26364085422262235</v>
      </c>
      <c r="AY88" s="112">
        <f>AY56*'Políticas anunciadas - %'!AY68</f>
        <v>0.26770350337072485</v>
      </c>
      <c r="AZ88" s="112">
        <f>AZ56*'Políticas anunciadas - %'!AZ68</f>
        <v>0.2717742806137064</v>
      </c>
      <c r="BA88" s="112">
        <f>BA56*'Políticas anunciadas - %'!BA68</f>
        <v>0.27585003130977132</v>
      </c>
      <c r="BB88" s="112">
        <f>BB56*'Políticas anunciadas - %'!BB68</f>
        <v>0.27992768005417734</v>
      </c>
      <c r="BC88" s="112"/>
    </row>
    <row r="89" spans="1:115" ht="14.45">
      <c r="B89" s="368"/>
      <c r="C89" s="99" t="s">
        <v>119</v>
      </c>
      <c r="D89" s="353"/>
      <c r="E89" s="366"/>
      <c r="F89" s="112">
        <f>F57*'Políticas anunciadas - %'!F69</f>
        <v>1.6406130807788251E-2</v>
      </c>
      <c r="G89" s="112">
        <f>G57*'Políticas anunciadas - %'!G69</f>
        <v>1.6485241251192322E-2</v>
      </c>
      <c r="H89" s="112">
        <f>H57*'Políticas anunciadas - %'!H69</f>
        <v>1.7211169699112894E-2</v>
      </c>
      <c r="I89" s="112">
        <f>I57*'Políticas anunciadas - %'!I69</f>
        <v>1.9887082803716573E-2</v>
      </c>
      <c r="J89" s="112">
        <f>J57*'Políticas anunciadas - %'!J69</f>
        <v>2.1893545195821387E-2</v>
      </c>
      <c r="K89" s="112">
        <f>K57*'Políticas anunciadas - %'!K69</f>
        <v>2.5236076435286536E-2</v>
      </c>
      <c r="L89" s="112">
        <f>L57*'Políticas anunciadas - %'!L69</f>
        <v>2.8536603980514309E-2</v>
      </c>
      <c r="M89" s="112">
        <f>M57*'Políticas anunciadas - %'!M69</f>
        <v>3.176426378601812E-2</v>
      </c>
      <c r="N89" s="112">
        <f>N57*'Políticas anunciadas - %'!N69</f>
        <v>3.5258205842177238E-2</v>
      </c>
      <c r="O89" s="112">
        <f>O57*'Políticas anunciadas - %'!O69</f>
        <v>3.0795477512587183E-2</v>
      </c>
      <c r="P89" s="112">
        <f>P57*'Políticas anunciadas - %'!P69</f>
        <v>3.27289528737678E-2</v>
      </c>
      <c r="Q89" s="112">
        <f>Q57*'Políticas anunciadas - %'!Q69</f>
        <v>3.4504546077345495E-2</v>
      </c>
      <c r="R89" s="112">
        <f>R57*'Políticas anunciadas - %'!R69</f>
        <v>3.5737239889394937E-2</v>
      </c>
      <c r="S89" s="112">
        <f>S57*'Políticas anunciadas - %'!S69</f>
        <v>3.6485223111567051E-2</v>
      </c>
      <c r="T89" s="112">
        <f>T57*'Políticas anunciadas - %'!T69</f>
        <v>3.6656303496793545E-2</v>
      </c>
      <c r="U89" s="112">
        <f>U57*'Políticas anunciadas - %'!U69</f>
        <v>3.7849953923097132E-2</v>
      </c>
      <c r="V89" s="112">
        <f>V57*'Políticas anunciadas - %'!V69</f>
        <v>3.8908988848551776E-2</v>
      </c>
      <c r="W89" s="112">
        <f>W57*'Políticas anunciadas - %'!W69</f>
        <v>3.9910350922268446E-2</v>
      </c>
      <c r="X89" s="112">
        <f>X57*'Políticas anunciadas - %'!X69</f>
        <v>4.074591059062041E-2</v>
      </c>
      <c r="Y89" s="112">
        <f>Y57*'Políticas anunciadas - %'!Y69</f>
        <v>4.1611184386592351E-2</v>
      </c>
      <c r="Z89" s="112">
        <f>Z57*'Políticas anunciadas - %'!Z69</f>
        <v>4.2633756005932687E-2</v>
      </c>
      <c r="AA89" s="112">
        <f>AA57*'Políticas anunciadas - %'!AA69</f>
        <v>4.3413310562337132E-2</v>
      </c>
      <c r="AB89" s="112">
        <f>AB57*'Políticas anunciadas - %'!AB69</f>
        <v>4.4366830923188251E-2</v>
      </c>
      <c r="AC89" s="112">
        <f>AC57*'Políticas anunciadas - %'!AC69</f>
        <v>4.5189516582386201E-2</v>
      </c>
      <c r="AD89" s="112">
        <f>AD57*'Políticas anunciadas - %'!AD69</f>
        <v>4.6236115813718316E-2</v>
      </c>
      <c r="AE89" s="112">
        <f>AE57*'Políticas anunciadas - %'!AE69</f>
        <v>4.7119419126672127E-2</v>
      </c>
      <c r="AF89" s="112">
        <f>AF57*'Políticas anunciadas - %'!AF69</f>
        <v>4.7980383337218352E-2</v>
      </c>
      <c r="AG89" s="112">
        <f>AG57*'Políticas anunciadas - %'!AG69</f>
        <v>4.8868848712454838E-2</v>
      </c>
      <c r="AH89" s="112">
        <f>AH57*'Políticas anunciadas - %'!AH69</f>
        <v>4.9766441421391389E-2</v>
      </c>
      <c r="AI89" s="112">
        <f>AI57*'Políticas anunciadas - %'!AI69</f>
        <v>5.0787584024975317E-2</v>
      </c>
      <c r="AJ89" s="112">
        <f>AJ57*'Políticas anunciadas - %'!AJ69</f>
        <v>5.1721011885780765E-2</v>
      </c>
      <c r="AK89" s="112">
        <f>AK57*'Políticas anunciadas - %'!AK69</f>
        <v>5.2652746488065193E-2</v>
      </c>
      <c r="AL89" s="112">
        <f>AL57*'Políticas anunciadas - %'!AL69</f>
        <v>5.3614363493521409E-2</v>
      </c>
      <c r="AM89" s="112">
        <f>AM57*'Políticas anunciadas - %'!AM69</f>
        <v>5.4586186535360869E-2</v>
      </c>
      <c r="AN89" s="112">
        <f>AN57*'Políticas anunciadas - %'!AN69</f>
        <v>5.5585460561706393E-2</v>
      </c>
      <c r="AO89" s="112">
        <f>AO57*'Políticas anunciadas - %'!AO69</f>
        <v>5.6554483782438353E-2</v>
      </c>
      <c r="AP89" s="112">
        <f>AP57*'Políticas anunciadas - %'!AP69</f>
        <v>5.7532867235883273E-2</v>
      </c>
      <c r="AQ89" s="112">
        <f>AQ57*'Políticas anunciadas - %'!AQ69</f>
        <v>5.852077369768291E-2</v>
      </c>
      <c r="AR89" s="112">
        <f>AR57*'Políticas anunciadas - %'!AR69</f>
        <v>5.9513854079328396E-2</v>
      </c>
      <c r="AS89" s="112">
        <f>AS57*'Políticas anunciadas - %'!AS69</f>
        <v>6.0507873627574683E-2</v>
      </c>
      <c r="AT89" s="112">
        <f>AT57*'Políticas anunciadas - %'!AT69</f>
        <v>6.1505274082876045E-2</v>
      </c>
      <c r="AU89" s="112">
        <f>AU57*'Políticas anunciadas - %'!AU69</f>
        <v>6.2507065405598222E-2</v>
      </c>
      <c r="AV89" s="112">
        <f>AV57*'Políticas anunciadas - %'!AV69</f>
        <v>6.3513483939060048E-2</v>
      </c>
      <c r="AW89" s="112">
        <f>AW57*'Políticas anunciadas - %'!AW69</f>
        <v>6.4521693930193927E-2</v>
      </c>
      <c r="AX89" s="112">
        <f>AX57*'Políticas anunciadas - %'!AX69</f>
        <v>6.5531413411768824E-2</v>
      </c>
      <c r="AY89" s="112">
        <f>AY57*'Políticas anunciadas - %'!AY69</f>
        <v>6.6541238469635111E-2</v>
      </c>
      <c r="AZ89" s="112">
        <f>AZ57*'Políticas anunciadas - %'!AZ69</f>
        <v>6.7553083872744724E-2</v>
      </c>
      <c r="BA89" s="112">
        <f>BA57*'Políticas anunciadas - %'!BA69</f>
        <v>6.8566165493249551E-2</v>
      </c>
      <c r="BB89" s="112">
        <f>BB57*'Políticas anunciadas - %'!BB69</f>
        <v>6.9579718898716864E-2</v>
      </c>
      <c r="BC89" s="112"/>
      <c r="BU89" s="99" t="s">
        <v>85</v>
      </c>
    </row>
    <row r="90" spans="1:115" ht="14.45">
      <c r="B90" s="368"/>
      <c r="C90" s="99" t="s">
        <v>120</v>
      </c>
      <c r="D90" s="353"/>
      <c r="E90" s="366"/>
      <c r="F90" s="112">
        <f>F58*'Políticas anunciadas - %'!F70</f>
        <v>0</v>
      </c>
      <c r="G90" s="112">
        <f>G58*'Políticas anunciadas - %'!G70</f>
        <v>0</v>
      </c>
      <c r="H90" s="112">
        <f>H58*'Políticas anunciadas - %'!H70</f>
        <v>0</v>
      </c>
      <c r="I90" s="112">
        <f>I58*'Políticas anunciadas - %'!I70</f>
        <v>0</v>
      </c>
      <c r="J90" s="112">
        <f>J58*'Políticas anunciadas - %'!J70</f>
        <v>0</v>
      </c>
      <c r="K90" s="112">
        <f>K58*'Políticas anunciadas - %'!K70</f>
        <v>0</v>
      </c>
      <c r="L90" s="112">
        <f>L58*'Políticas anunciadas - %'!L70</f>
        <v>0</v>
      </c>
      <c r="M90" s="112">
        <f>M58*'Políticas anunciadas - %'!M70</f>
        <v>0</v>
      </c>
      <c r="N90" s="112">
        <f>N58*'Políticas anunciadas - %'!N70</f>
        <v>0</v>
      </c>
      <c r="O90" s="112">
        <f>O58*'Políticas anunciadas - %'!O70</f>
        <v>0</v>
      </c>
      <c r="P90" s="112">
        <f>P58*'Políticas anunciadas - %'!P70</f>
        <v>0</v>
      </c>
      <c r="Q90" s="112">
        <f>Q58*'Políticas anunciadas - %'!Q70</f>
        <v>0</v>
      </c>
      <c r="R90" s="112">
        <f>R58*'Políticas anunciadas - %'!R70</f>
        <v>0</v>
      </c>
      <c r="S90" s="112">
        <f>S58*'Políticas anunciadas - %'!S70</f>
        <v>0</v>
      </c>
      <c r="T90" s="112">
        <f>T58*'Políticas anunciadas - %'!T70</f>
        <v>0</v>
      </c>
      <c r="U90" s="112">
        <f>U58*'Políticas anunciadas - %'!U70</f>
        <v>0</v>
      </c>
      <c r="V90" s="112">
        <f>V58*'Políticas anunciadas - %'!V70</f>
        <v>0</v>
      </c>
      <c r="W90" s="112">
        <f>W58*'Políticas anunciadas - %'!W70</f>
        <v>0</v>
      </c>
      <c r="X90" s="112">
        <f>X58*'Políticas anunciadas - %'!X70</f>
        <v>0</v>
      </c>
      <c r="Y90" s="112">
        <f>Y58*'Políticas anunciadas - %'!Y70</f>
        <v>0</v>
      </c>
      <c r="Z90" s="112">
        <f>Z58*'Políticas anunciadas - %'!Z70</f>
        <v>0</v>
      </c>
      <c r="AA90" s="112">
        <f>AA58*'Políticas anunciadas - %'!AA70</f>
        <v>0</v>
      </c>
      <c r="AB90" s="112">
        <f>AB58*'Políticas anunciadas - %'!AB70</f>
        <v>0</v>
      </c>
      <c r="AC90" s="112">
        <f>AC58*'Políticas anunciadas - %'!AC70</f>
        <v>0</v>
      </c>
      <c r="AD90" s="112">
        <f>AD58*'Políticas anunciadas - %'!AD70</f>
        <v>0</v>
      </c>
      <c r="AE90" s="112">
        <f>AE58*'Políticas anunciadas - %'!AE70</f>
        <v>0</v>
      </c>
      <c r="AF90" s="112">
        <f>AF58*'Políticas anunciadas - %'!AF70</f>
        <v>0</v>
      </c>
      <c r="AG90" s="112">
        <f>AG58*'Políticas anunciadas - %'!AG70</f>
        <v>0</v>
      </c>
      <c r="AH90" s="112">
        <f>AH58*'Políticas anunciadas - %'!AH70</f>
        <v>0</v>
      </c>
      <c r="AI90" s="112">
        <f>AI58*'Políticas anunciadas - %'!AI70</f>
        <v>0</v>
      </c>
      <c r="AJ90" s="112">
        <f>AJ58*'Políticas anunciadas - %'!AJ70</f>
        <v>0</v>
      </c>
      <c r="AK90" s="112">
        <f>AK58*'Políticas anunciadas - %'!AK70</f>
        <v>0</v>
      </c>
      <c r="AL90" s="112">
        <f>AL58*'Políticas anunciadas - %'!AL70</f>
        <v>0</v>
      </c>
      <c r="AM90" s="112">
        <f>AM58*'Políticas anunciadas - %'!AM70</f>
        <v>0</v>
      </c>
      <c r="AN90" s="112">
        <f>AN58*'Políticas anunciadas - %'!AN70</f>
        <v>0</v>
      </c>
      <c r="AO90" s="112">
        <f>AO58*'Políticas anunciadas - %'!AO70</f>
        <v>0</v>
      </c>
      <c r="AP90" s="112">
        <f>AP58*'Políticas anunciadas - %'!AP70</f>
        <v>0</v>
      </c>
      <c r="AQ90" s="112">
        <f>AQ58*'Políticas anunciadas - %'!AQ70</f>
        <v>0</v>
      </c>
      <c r="AR90" s="112">
        <f>AR58*'Políticas anunciadas - %'!AR70</f>
        <v>0</v>
      </c>
      <c r="AS90" s="112">
        <f>AS58*'Políticas anunciadas - %'!AS70</f>
        <v>0</v>
      </c>
      <c r="AT90" s="112">
        <f>AT58*'Políticas anunciadas - %'!AT70</f>
        <v>0</v>
      </c>
      <c r="AU90" s="112">
        <f>AU58*'Políticas anunciadas - %'!AU70</f>
        <v>0</v>
      </c>
      <c r="AV90" s="112">
        <f>AV58*'Políticas anunciadas - %'!AV70</f>
        <v>0</v>
      </c>
      <c r="AW90" s="112">
        <f>AW58*'Políticas anunciadas - %'!AW70</f>
        <v>0</v>
      </c>
      <c r="AX90" s="112">
        <f>AX58*'Políticas anunciadas - %'!AX70</f>
        <v>0</v>
      </c>
      <c r="AY90" s="112">
        <f>AY58*'Políticas anunciadas - %'!AY70</f>
        <v>0</v>
      </c>
      <c r="AZ90" s="112">
        <f>AZ58*'Políticas anunciadas - %'!AZ70</f>
        <v>0</v>
      </c>
      <c r="BA90" s="112">
        <f>BA58*'Políticas anunciadas - %'!BA70</f>
        <v>0</v>
      </c>
      <c r="BB90" s="112">
        <f>BB58*'Políticas anunciadas - %'!BB70</f>
        <v>0</v>
      </c>
      <c r="BC90" s="112"/>
    </row>
    <row r="91" spans="1:115" ht="14.45" customHeight="1">
      <c r="B91" s="368"/>
      <c r="C91" s="99" t="s">
        <v>121</v>
      </c>
      <c r="D91" s="353"/>
      <c r="E91" s="366"/>
      <c r="F91" s="112">
        <f>F59*'Políticas anunciadas - %'!F71</f>
        <v>5.5667190292361758E-2</v>
      </c>
      <c r="G91" s="112">
        <f>G59*'Políticas anunciadas - %'!G71</f>
        <v>5.6014627656261785E-2</v>
      </c>
      <c r="H91" s="112">
        <f>H59*'Políticas anunciadas - %'!H71</f>
        <v>5.8563666093149301E-2</v>
      </c>
      <c r="I91" s="112">
        <f>I59*'Políticas anunciadas - %'!I71</f>
        <v>6.7764055079589922E-2</v>
      </c>
      <c r="J91" s="112">
        <f>J59*'Políticas anunciadas - %'!J71</f>
        <v>7.470566740997045E-2</v>
      </c>
      <c r="K91" s="112">
        <f>K59*'Políticas anunciadas - %'!K71</f>
        <v>8.6231743574993802E-2</v>
      </c>
      <c r="L91" s="112">
        <f>L59*'Políticas anunciadas - %'!L71</f>
        <v>9.7645947471373298E-2</v>
      </c>
      <c r="M91" s="112">
        <f>M59*'Políticas anunciadas - %'!M71</f>
        <v>0.10884188708764976</v>
      </c>
      <c r="N91" s="112">
        <f>N59*'Políticas anunciadas - %'!N71</f>
        <v>0.12945097474913927</v>
      </c>
      <c r="O91" s="112">
        <f>O59*'Políticas anunciadas - %'!O71</f>
        <v>0.12114866875034203</v>
      </c>
      <c r="P91" s="112">
        <f>P59*'Políticas anunciadas - %'!P71</f>
        <v>0.13795871702253723</v>
      </c>
      <c r="Q91" s="112">
        <f>Q59*'Políticas anunciadas - %'!Q71</f>
        <v>0.1558394606818321</v>
      </c>
      <c r="R91" s="112">
        <f>R59*'Políticas anunciadas - %'!R71</f>
        <v>0.17294378573354294</v>
      </c>
      <c r="S91" s="112">
        <f>S59*'Políticas anunciadas - %'!S71</f>
        <v>0.18918319454459392</v>
      </c>
      <c r="T91" s="112">
        <f>T59*'Políticas anunciadas - %'!T71</f>
        <v>0.20365476363946031</v>
      </c>
      <c r="U91" s="112">
        <f>U59*'Políticas anunciadas - %'!U71</f>
        <v>0.22531514508496939</v>
      </c>
      <c r="V91" s="112">
        <f>V59*'Políticas anunciadas - %'!V71</f>
        <v>0.24817205116428379</v>
      </c>
      <c r="W91" s="112">
        <f>W59*'Políticas anunciadas - %'!W71</f>
        <v>0.27275024145933224</v>
      </c>
      <c r="X91" s="112">
        <f>X59*'Políticas anunciadas - %'!X71</f>
        <v>0.29835895485861857</v>
      </c>
      <c r="Y91" s="112">
        <f>Y59*'Políticas anunciadas - %'!Y71</f>
        <v>0.3264670562559146</v>
      </c>
      <c r="Z91" s="112">
        <f>Z59*'Políticas anunciadas - %'!Z71</f>
        <v>0.35839001933315784</v>
      </c>
      <c r="AA91" s="112">
        <f>AA59*'Políticas anunciadas - %'!AA71</f>
        <v>0.39101825640098048</v>
      </c>
      <c r="AB91" s="112">
        <f>AB59*'Políticas anunciadas - %'!AB71</f>
        <v>0.42815710401020135</v>
      </c>
      <c r="AC91" s="112">
        <f>AC59*'Políticas anunciadas - %'!AC71</f>
        <v>0.46725274187590643</v>
      </c>
      <c r="AD91" s="112">
        <f>AD59*'Políticas anunciadas - %'!AD71</f>
        <v>0.51222848884506289</v>
      </c>
      <c r="AE91" s="112">
        <f>AE59*'Políticas anunciadas - %'!AE71</f>
        <v>0.55930583139556489</v>
      </c>
      <c r="AF91" s="112">
        <f>AF59*'Políticas anunciadas - %'!AF71</f>
        <v>0.61020952165429665</v>
      </c>
      <c r="AG91" s="112">
        <f>AG59*'Políticas anunciadas - %'!AG71</f>
        <v>0.66590463810959966</v>
      </c>
      <c r="AH91" s="112">
        <f>AH59*'Políticas anunciadas - %'!AH71</f>
        <v>0.72657425835784006</v>
      </c>
      <c r="AI91" s="112">
        <f>AI59*'Políticas anunciadas - %'!AI71</f>
        <v>0.79444399743501248</v>
      </c>
      <c r="AJ91" s="112">
        <f>AJ59*'Políticas anunciadas - %'!AJ71</f>
        <v>0.86682991721121994</v>
      </c>
      <c r="AK91" s="112">
        <f>AK59*'Políticas anunciadas - %'!AK71</f>
        <v>0.94547029390787085</v>
      </c>
      <c r="AL91" s="112">
        <f>AL59*'Políticas anunciadas - %'!AL71</f>
        <v>1.0314942956015245</v>
      </c>
      <c r="AM91" s="112">
        <f>AM59*'Políticas anunciadas - %'!AM71</f>
        <v>1.1251905903039023</v>
      </c>
      <c r="AN91" s="112">
        <f>AN59*'Políticas anunciadas - %'!AN71</f>
        <v>1.2276117940110451</v>
      </c>
      <c r="AO91" s="112">
        <f>AO59*'Políticas anunciadas - %'!AO71</f>
        <v>1.3382037544618937</v>
      </c>
      <c r="AP91" s="112">
        <f>AP59*'Políticas anunciadas - %'!AP71</f>
        <v>1.4585638041292233</v>
      </c>
      <c r="AQ91" s="112">
        <f>AQ59*'Políticas anunciadas - %'!AQ71</f>
        <v>1.5895439611716646</v>
      </c>
      <c r="AR91" s="112">
        <f>AR59*'Políticas anunciadas - %'!AR71</f>
        <v>1.7319386058938497</v>
      </c>
      <c r="AS91" s="112">
        <f>AS59*'Políticas anunciadas - %'!AS71</f>
        <v>1.8865881733251231</v>
      </c>
      <c r="AT91" s="112">
        <f>AT59*'Políticas anunciadas - %'!AT71</f>
        <v>2.0545998114018533</v>
      </c>
      <c r="AU91" s="112">
        <f>AU59*'Políticas anunciadas - %'!AU71</f>
        <v>2.2371367858728561</v>
      </c>
      <c r="AV91" s="112">
        <f>AV59*'Políticas anunciadas - %'!AV71</f>
        <v>2.4354363632482756</v>
      </c>
      <c r="AW91" s="112">
        <f>AW59*'Políticas anunciadas - %'!AW71</f>
        <v>2.650714254727804</v>
      </c>
      <c r="AX91" s="112">
        <f>AX59*'Políticas anunciadas - %'!AX71</f>
        <v>2.8843760193063575</v>
      </c>
      <c r="AY91" s="112">
        <f>AY59*'Políticas anunciadas - %'!AY71</f>
        <v>3.1378869868934731</v>
      </c>
      <c r="AZ91" s="112">
        <f>AZ59*'Políticas anunciadas - %'!AZ71</f>
        <v>3.4129864849677594</v>
      </c>
      <c r="BA91" s="112">
        <f>BA59*'Políticas anunciadas - %'!BA71</f>
        <v>3.7114286699965291</v>
      </c>
      <c r="BB91" s="112">
        <f>BB59*'Políticas anunciadas - %'!BB71</f>
        <v>4.0351036312834374</v>
      </c>
      <c r="BC91" s="112"/>
    </row>
    <row r="92" spans="1:115" ht="14.45">
      <c r="B92" s="368"/>
      <c r="C92" s="99" t="s">
        <v>122</v>
      </c>
      <c r="D92" s="353"/>
      <c r="E92" s="366"/>
      <c r="F92" s="112">
        <f>F60*'Políticas anunciadas - %'!F72</f>
        <v>4.948062274067795E-3</v>
      </c>
      <c r="G92" s="112">
        <f>G60*'Políticas anunciadas - %'!G72</f>
        <v>4.9881594084926258E-3</v>
      </c>
      <c r="H92" s="112">
        <f>H60*'Políticas anunciadas - %'!H72</f>
        <v>5.224753986046219E-3</v>
      </c>
      <c r="I92" s="112">
        <f>I60*'Políticas anunciadas - %'!I72</f>
        <v>6.0566354868038371E-3</v>
      </c>
      <c r="J92" s="112">
        <f>J60*'Políticas anunciadas - %'!J72</f>
        <v>6.689225480346889E-3</v>
      </c>
      <c r="K92" s="112">
        <f>K60*'Políticas anunciadas - %'!K72</f>
        <v>7.7352703769338711E-3</v>
      </c>
      <c r="L92" s="112">
        <f>L60*'Políticas anunciadas - %'!L72</f>
        <v>8.7749458563607316E-3</v>
      </c>
      <c r="M92" s="112">
        <f>M60*'Políticas anunciadas - %'!M72</f>
        <v>9.7986005631100943E-3</v>
      </c>
      <c r="N92" s="112">
        <f>N60*'Políticas anunciadas - %'!N72</f>
        <v>1.0910966461407877E-2</v>
      </c>
      <c r="O92" s="112">
        <f>O60*'Políticas anunciadas - %'!O72</f>
        <v>9.560099069215568E-3</v>
      </c>
      <c r="P92" s="112">
        <f>P60*'Políticas anunciadas - %'!P72</f>
        <v>1.0192359259503424E-2</v>
      </c>
      <c r="Q92" s="112">
        <f>Q60*'Políticas anunciadas - %'!Q72</f>
        <v>1.0779059130883813E-2</v>
      </c>
      <c r="R92" s="112">
        <f>R60*'Políticas anunciadas - %'!R72</f>
        <v>1.1199077874310183E-2</v>
      </c>
      <c r="S92" s="112">
        <f>S60*'Políticas anunciadas - %'!S72</f>
        <v>1.146911266537186E-2</v>
      </c>
      <c r="T92" s="112">
        <f>T60*'Políticas anunciadas - %'!T72</f>
        <v>1.1558671092086838E-2</v>
      </c>
      <c r="U92" s="112">
        <f>U60*'Políticas anunciadas - %'!U72</f>
        <v>1.1971978401815511E-2</v>
      </c>
      <c r="V92" s="112">
        <f>V60*'Políticas anunciadas - %'!V72</f>
        <v>1.2344877549084766E-2</v>
      </c>
      <c r="W92" s="112">
        <f>W60*'Políticas anunciadas - %'!W72</f>
        <v>1.2701459748639342E-2</v>
      </c>
      <c r="X92" s="112">
        <f>X60*'Políticas anunciadas - %'!X72</f>
        <v>1.3007037011031383E-2</v>
      </c>
      <c r="Y92" s="112">
        <f>Y60*'Políticas anunciadas - %'!Y72</f>
        <v>1.332372708504964E-2</v>
      </c>
      <c r="Z92" s="112">
        <f>Z60*'Políticas anunciadas - %'!Z72</f>
        <v>1.3692590730142373E-2</v>
      </c>
      <c r="AA92" s="112">
        <f>AA60*'Políticas anunciadas - %'!AA72</f>
        <v>1.3985127487401191E-2</v>
      </c>
      <c r="AB92" s="112">
        <f>AB60*'Políticas anunciadas - %'!AB72</f>
        <v>1.4335358915668853E-2</v>
      </c>
      <c r="AC92" s="112">
        <f>AC60*'Políticas anunciadas - %'!AC72</f>
        <v>1.4645010012660326E-2</v>
      </c>
      <c r="AD92" s="112">
        <f>AD60*'Políticas anunciadas - %'!AD72</f>
        <v>1.5029009039768086E-2</v>
      </c>
      <c r="AE92" s="112">
        <f>AE60*'Políticas anunciadas - %'!AE72</f>
        <v>1.5361767871003589E-2</v>
      </c>
      <c r="AF92" s="112">
        <f>AF60*'Políticas anunciadas - %'!AF72</f>
        <v>1.5688901100664499E-2</v>
      </c>
      <c r="AG92" s="112">
        <f>AG60*'Políticas anunciadas - %'!AG72</f>
        <v>1.602668742416806E-2</v>
      </c>
      <c r="AH92" s="112">
        <f>AH60*'Políticas anunciadas - %'!AH72</f>
        <v>1.6369161378956627E-2</v>
      </c>
      <c r="AI92" s="112">
        <f>AI60*'Políticas anunciadas - %'!AI72</f>
        <v>1.6754094021893016E-2</v>
      </c>
      <c r="AJ92" s="112">
        <f>AJ60*'Políticas anunciadas - %'!AJ72</f>
        <v>1.7111944271168092E-2</v>
      </c>
      <c r="AK92" s="112">
        <f>AK60*'Políticas anunciadas - %'!AK72</f>
        <v>1.7470999544768089E-2</v>
      </c>
      <c r="AL92" s="112">
        <f>AL60*'Políticas anunciadas - %'!AL72</f>
        <v>1.7841760844757599E-2</v>
      </c>
      <c r="AM92" s="112">
        <f>AM60*'Políticas anunciadas - %'!AM72</f>
        <v>1.8217745853694567E-2</v>
      </c>
      <c r="AN92" s="112">
        <f>AN60*'Políticas anunciadas - %'!AN72</f>
        <v>1.8604754137306601E-2</v>
      </c>
      <c r="AO92" s="112">
        <f>AO60*'Políticas anunciadas - %'!AO72</f>
        <v>1.8983494404794101E-2</v>
      </c>
      <c r="AP92" s="112">
        <f>AP60*'Políticas anunciadas - %'!AP72</f>
        <v>1.9367211671945057E-2</v>
      </c>
      <c r="AQ92" s="112">
        <f>AQ60*'Políticas anunciadas - %'!AQ72</f>
        <v>1.9755985972954415E-2</v>
      </c>
      <c r="AR92" s="112">
        <f>AR60*'Políticas anunciadas - %'!AR72</f>
        <v>2.0148370444201504E-2</v>
      </c>
      <c r="AS92" s="112">
        <f>AS60*'Políticas anunciadas - %'!AS72</f>
        <v>2.0542940316283283E-2</v>
      </c>
      <c r="AT92" s="112">
        <f>AT60*'Políticas anunciadas - %'!AT72</f>
        <v>2.0940527690525377E-2</v>
      </c>
      <c r="AU92" s="112">
        <f>AU60*'Políticas anunciadas - %'!AU72</f>
        <v>2.1341485177975995E-2</v>
      </c>
      <c r="AV92" s="112">
        <f>AV60*'Políticas anunciadas - %'!AV72</f>
        <v>2.1745904373431463E-2</v>
      </c>
      <c r="AW92" s="112">
        <f>AW60*'Políticas anunciadas - %'!AW72</f>
        <v>2.2152822990433033E-2</v>
      </c>
      <c r="AX92" s="112">
        <f>AX60*'Políticas anunciadas - %'!AX72</f>
        <v>2.2562147139043656E-2</v>
      </c>
      <c r="AY92" s="112">
        <f>AY60*'Políticas anunciadas - %'!AY72</f>
        <v>2.2973394494721137E-2</v>
      </c>
      <c r="AZ92" s="112">
        <f>AZ60*'Políticas anunciadas - %'!AZ72</f>
        <v>2.3387226313702065E-2</v>
      </c>
      <c r="BA92" s="112">
        <f>BA60*'Políticas anunciadas - %'!BA72</f>
        <v>2.3803374214620886E-2</v>
      </c>
      <c r="BB92" s="112">
        <f>BB60*'Políticas anunciadas - %'!BB72</f>
        <v>2.4221573676803797E-2</v>
      </c>
      <c r="BC92" s="112"/>
    </row>
    <row r="93" spans="1:115" ht="14.45">
      <c r="B93" s="368"/>
      <c r="C93" s="99" t="s">
        <v>123</v>
      </c>
      <c r="D93" s="353"/>
      <c r="E93" s="366"/>
      <c r="F93" s="112">
        <f>F61*'Políticas anunciadas - %'!F73</f>
        <v>1.7324653393808485</v>
      </c>
      <c r="G93" s="112">
        <f>G61*'Políticas anunciadas - %'!G73</f>
        <v>1.7423309049704838</v>
      </c>
      <c r="H93" s="112">
        <f>H61*'Políticas anunciadas - %'!H73</f>
        <v>1.8206316055804843</v>
      </c>
      <c r="I93" s="112">
        <f>I61*'Políticas anunciadas - %'!I73</f>
        <v>2.1055159826761098</v>
      </c>
      <c r="J93" s="112">
        <f>J61*'Políticas anunciadas - %'!J73</f>
        <v>2.3199505867542989</v>
      </c>
      <c r="K93" s="112">
        <f>K61*'Políticas anunciadas - %'!K73</f>
        <v>2.6764496250316725</v>
      </c>
      <c r="L93" s="112">
        <f>L61*'Políticas anunciadas - %'!L73</f>
        <v>3.0290995091143564</v>
      </c>
      <c r="M93" s="112">
        <f>M61*'Políticas anunciadas - %'!M73</f>
        <v>3.374609123995727</v>
      </c>
      <c r="N93" s="112">
        <f>N61*'Políticas anunciadas - %'!N73</f>
        <v>3.8240002517088127</v>
      </c>
      <c r="O93" s="112">
        <f>O61*'Políticas anunciadas - %'!O73</f>
        <v>3.4097072041489067</v>
      </c>
      <c r="P93" s="112">
        <f>P61*'Políticas anunciadas - %'!P73</f>
        <v>3.6994240749618954</v>
      </c>
      <c r="Q93" s="112">
        <f>Q61*'Políticas anunciadas - %'!Q73</f>
        <v>3.9815265198154477</v>
      </c>
      <c r="R93" s="112">
        <f>R61*'Políticas anunciadas - %'!R73</f>
        <v>4.2098344061995752</v>
      </c>
      <c r="S93" s="112">
        <f>S61*'Políticas anunciadas - %'!S73</f>
        <v>4.3876416455798175</v>
      </c>
      <c r="T93" s="112">
        <f>T61*'Políticas anunciadas - %'!T73</f>
        <v>4.5002058183425699</v>
      </c>
      <c r="U93" s="112">
        <f>U61*'Políticas anunciadas - %'!U73</f>
        <v>4.7437092140583719</v>
      </c>
      <c r="V93" s="112">
        <f>V61*'Políticas anunciadas - %'!V73</f>
        <v>4.9781854869359199</v>
      </c>
      <c r="W93" s="112">
        <f>W61*'Políticas anunciadas - %'!W73</f>
        <v>5.2128416656052909</v>
      </c>
      <c r="X93" s="112">
        <f>X61*'Políticas anunciadas - %'!X73</f>
        <v>5.4330075269452403</v>
      </c>
      <c r="Y93" s="112">
        <f>Y61*'Políticas anunciadas - %'!Y73</f>
        <v>5.6641283065958845</v>
      </c>
      <c r="Z93" s="112">
        <f>Z61*'Políticas anunciadas - %'!Z73</f>
        <v>5.9243780416763316</v>
      </c>
      <c r="AA93" s="112">
        <f>AA61*'Políticas anunciadas - %'!AA73</f>
        <v>6.1585386887058311</v>
      </c>
      <c r="AB93" s="112">
        <f>AB61*'Políticas anunciadas - %'!AB73</f>
        <v>6.4250752405873497</v>
      </c>
      <c r="AC93" s="112">
        <f>AC61*'Políticas anunciadas - %'!AC73</f>
        <v>6.6807002400048798</v>
      </c>
      <c r="AD93" s="112">
        <f>AD61*'Políticas anunciadas - %'!AD73</f>
        <v>6.9779773611710203</v>
      </c>
      <c r="AE93" s="112">
        <f>AE61*'Políticas anunciadas - %'!AE73</f>
        <v>7.2595802066538155</v>
      </c>
      <c r="AF93" s="112">
        <f>AF61*'Políticas anunciadas - %'!AF73</f>
        <v>7.5463701743766949</v>
      </c>
      <c r="AG93" s="112">
        <f>AG61*'Políticas anunciadas - %'!AG73</f>
        <v>7.8463695233038804</v>
      </c>
      <c r="AH93" s="112">
        <f>AH61*'Políticas anunciadas - %'!AH73</f>
        <v>8.1570841525496824</v>
      </c>
      <c r="AI93" s="112">
        <f>AI61*'Políticas anunciadas - %'!AI73</f>
        <v>8.3300296520926231</v>
      </c>
      <c r="AJ93" s="112">
        <f>AJ61*'Políticas anunciadas - %'!AJ73</f>
        <v>8.506630137956261</v>
      </c>
      <c r="AK93" s="112">
        <f>AK61*'Políticas anunciadas - %'!AK73</f>
        <v>8.6869626313936088</v>
      </c>
      <c r="AL93" s="112">
        <f>AL61*'Políticas anunciadas - %'!AL73</f>
        <v>8.8711057725132676</v>
      </c>
      <c r="AM93" s="112">
        <f>AM61*'Políticas anunciadas - %'!AM73</f>
        <v>9.0591398542251564</v>
      </c>
      <c r="AN93" s="112">
        <f>AN61*'Políticas anunciadas - %'!AN73</f>
        <v>9.2511468568965149</v>
      </c>
      <c r="AO93" s="112">
        <f>AO61*'Políticas anunciadas - %'!AO73</f>
        <v>9.447210483733036</v>
      </c>
      <c r="AP93" s="112">
        <f>AP61*'Políticas anunciadas - %'!AP73</f>
        <v>9.647416196900263</v>
      </c>
      <c r="AQ93" s="112">
        <f>AQ61*'Políticas anunciadas - %'!AQ73</f>
        <v>9.8518512544006835</v>
      </c>
      <c r="AR93" s="112">
        <f>AR61*'Políticas anunciadas - %'!AR73</f>
        <v>10.060604747722362</v>
      </c>
      <c r="AS93" s="112">
        <f>AS61*'Políticas anunciadas - %'!AS73</f>
        <v>10.273767640275146</v>
      </c>
      <c r="AT93" s="112">
        <f>AT61*'Políticas anunciadas - %'!AT73</f>
        <v>10.491432806630952</v>
      </c>
      <c r="AU93" s="112">
        <f>AU61*'Políticas anunciadas - %'!AU73</f>
        <v>10.713695072584882</v>
      </c>
      <c r="AV93" s="112">
        <f>AV61*'Políticas anunciadas - %'!AV73</f>
        <v>10.940651256054315</v>
      </c>
      <c r="AW93" s="112">
        <f>AW61*'Políticas anunciadas - %'!AW73</f>
        <v>11.172400208833492</v>
      </c>
      <c r="AX93" s="112">
        <f>AX61*'Políticas anunciadas - %'!AX73</f>
        <v>11.409042859221415</v>
      </c>
      <c r="AY93" s="112">
        <f>AY61*'Políticas anunciadas - %'!AY73</f>
        <v>11.650682255541319</v>
      </c>
      <c r="AZ93" s="112">
        <f>AZ61*'Políticas anunciadas - %'!AZ73</f>
        <v>11.897423610570332</v>
      </c>
      <c r="BA93" s="112">
        <f>BA61*'Políticas anunciadas - %'!BA73</f>
        <v>12.14937434689829</v>
      </c>
      <c r="BB93" s="112">
        <f>BB61*'Políticas anunciadas - %'!BB73</f>
        <v>12.406644143235139</v>
      </c>
      <c r="BC93" s="112"/>
    </row>
    <row r="94" spans="1:115" ht="14.45">
      <c r="B94" s="368"/>
      <c r="C94" s="99" t="s">
        <v>124</v>
      </c>
      <c r="D94" s="353"/>
      <c r="E94" s="366"/>
      <c r="F94" s="112">
        <f>F62*'Políticas anunciadas - %'!F74</f>
        <v>1.6085528628427898E-2</v>
      </c>
      <c r="G94" s="112">
        <f>G62*'Políticas anunciadas - %'!G74</f>
        <v>1.6215879373423333E-2</v>
      </c>
      <c r="H94" s="112">
        <f>H62*'Políticas anunciadas - %'!H74</f>
        <v>1.6985018612133928E-2</v>
      </c>
      <c r="I94" s="112">
        <f>I62*'Políticas anunciadas - %'!I74</f>
        <v>1.9689360828283028E-2</v>
      </c>
      <c r="J94" s="112">
        <f>J62*'Políticas anunciadas - %'!J74</f>
        <v>2.174583139950494E-2</v>
      </c>
      <c r="K94" s="112">
        <f>K62*'Políticas anunciadas - %'!K74</f>
        <v>2.5146391901512934E-2</v>
      </c>
      <c r="L94" s="112">
        <f>L62*'Políticas anunciadas - %'!L74</f>
        <v>2.8526246228780059E-2</v>
      </c>
      <c r="M94" s="112">
        <f>M62*'Políticas anunciadas - %'!M74</f>
        <v>3.1854019037408261E-2</v>
      </c>
      <c r="N94" s="112">
        <f>N62*'Políticas anunciadas - %'!N74</f>
        <v>3.5470180781396597E-2</v>
      </c>
      <c r="O94" s="112">
        <f>O62*'Políticas anunciadas - %'!O74</f>
        <v>3.1078680653316079E-2</v>
      </c>
      <c r="P94" s="112">
        <f>P62*'Políticas anunciadas - %'!P74</f>
        <v>3.313407907560182E-2</v>
      </c>
      <c r="Q94" s="112">
        <f>Q62*'Políticas anunciadas - %'!Q74</f>
        <v>3.5041366626699232E-2</v>
      </c>
      <c r="R94" s="112">
        <f>R62*'Políticas anunciadas - %'!R74</f>
        <v>3.6406794777688718E-2</v>
      </c>
      <c r="S94" s="112">
        <f>S62*'Políticas anunciadas - %'!S74</f>
        <v>3.7284643948071766E-2</v>
      </c>
      <c r="T94" s="112">
        <f>T62*'Políticas anunciadas - %'!T74</f>
        <v>3.7575787138486069E-2</v>
      </c>
      <c r="U94" s="112">
        <f>U62*'Políticas anunciadas - %'!U74</f>
        <v>3.891939726195235E-2</v>
      </c>
      <c r="V94" s="112">
        <f>V62*'Políticas anunciadas - %'!V74</f>
        <v>4.0131645527369759E-2</v>
      </c>
      <c r="W94" s="112">
        <f>W62*'Políticas anunciadas - %'!W74</f>
        <v>4.1290849446322775E-2</v>
      </c>
      <c r="X94" s="112">
        <f>X62*'Políticas anunciadas - %'!X74</f>
        <v>4.2284242724367115E-2</v>
      </c>
      <c r="Y94" s="112">
        <f>Y62*'Políticas anunciadas - %'!Y74</f>
        <v>4.3313762356457702E-2</v>
      </c>
      <c r="Z94" s="112">
        <f>Z62*'Políticas anunciadas - %'!Z74</f>
        <v>4.4512891711442078E-2</v>
      </c>
      <c r="AA94" s="112">
        <f>AA62*'Políticas anunciadas - %'!AA74</f>
        <v>4.5463891946102779E-2</v>
      </c>
      <c r="AB94" s="112">
        <f>AB62*'Políticas anunciadas - %'!AB74</f>
        <v>4.6602450305705485E-2</v>
      </c>
      <c r="AC94" s="112">
        <f>AC62*'Políticas anunciadas - %'!AC74</f>
        <v>4.7609087108072476E-2</v>
      </c>
      <c r="AD94" s="112">
        <f>AD62*'Políticas anunciadas - %'!AD74</f>
        <v>4.8857419687919408E-2</v>
      </c>
      <c r="AE94" s="112">
        <f>AE62*'Políticas anunciadas - %'!AE74</f>
        <v>4.9939176830357423E-2</v>
      </c>
      <c r="AF94" s="112">
        <f>AF62*'Políticas anunciadas - %'!AF74</f>
        <v>5.1002645849047575E-2</v>
      </c>
      <c r="AG94" s="112">
        <f>AG62*'Políticas anunciadas - %'!AG74</f>
        <v>5.2100746737042486E-2</v>
      </c>
      <c r="AH94" s="112">
        <f>AH62*'Políticas anunciadas - %'!AH74</f>
        <v>5.3214086525248824E-2</v>
      </c>
      <c r="AI94" s="112">
        <f>AI62*'Políticas anunciadas - %'!AI74</f>
        <v>5.4465454172826826E-2</v>
      </c>
      <c r="AJ94" s="112">
        <f>AJ62*'Políticas anunciadas - %'!AJ74</f>
        <v>5.5628780362064964E-2</v>
      </c>
      <c r="AK94" s="112">
        <f>AK62*'Políticas anunciadas - %'!AK74</f>
        <v>5.6796023933947642E-2</v>
      </c>
      <c r="AL94" s="112">
        <f>AL62*'Políticas anunciadas - %'!AL74</f>
        <v>5.8001322326522532E-2</v>
      </c>
      <c r="AM94" s="112">
        <f>AM62*'Políticas anunciadas - %'!AM74</f>
        <v>5.9223602340420442E-2</v>
      </c>
      <c r="AN94" s="112">
        <f>AN62*'Políticas anunciadas - %'!AN74</f>
        <v>6.0481717634988552E-2</v>
      </c>
      <c r="AO94" s="112">
        <f>AO62*'Políticas anunciadas - %'!AO74</f>
        <v>6.1712954648180038E-2</v>
      </c>
      <c r="AP94" s="112">
        <f>AP62*'Políticas anunciadas - %'!AP74</f>
        <v>6.296037126181625E-2</v>
      </c>
      <c r="AQ94" s="112">
        <f>AQ62*'Políticas anunciadas - %'!AQ74</f>
        <v>6.4224227657007096E-2</v>
      </c>
      <c r="AR94" s="112">
        <f>AR62*'Políticas anunciadas - %'!AR74</f>
        <v>6.5499820261949532E-2</v>
      </c>
      <c r="AS94" s="112">
        <f>AS62*'Políticas anunciadas - %'!AS74</f>
        <v>6.678251733036554E-2</v>
      </c>
      <c r="AT94" s="112">
        <f>AT62*'Políticas anunciadas - %'!AT74</f>
        <v>6.8075023919094271E-2</v>
      </c>
      <c r="AU94" s="112">
        <f>AU62*'Políticas anunciadas - %'!AU74</f>
        <v>6.9378486322340713E-2</v>
      </c>
      <c r="AV94" s="112">
        <f>AV62*'Políticas anunciadas - %'!AV74</f>
        <v>7.0693202303276942E-2</v>
      </c>
      <c r="AW94" s="112">
        <f>AW62*'Políticas anunciadas - %'!AW74</f>
        <v>7.2016043589556475E-2</v>
      </c>
      <c r="AX94" s="112">
        <f>AX62*'Políticas anunciadas - %'!AX74</f>
        <v>7.3346704956793116E-2</v>
      </c>
      <c r="AY94" s="112">
        <f>AY62*'Políticas anunciadas - %'!AY74</f>
        <v>7.4683618428514065E-2</v>
      </c>
      <c r="AZ94" s="112">
        <f>AZ62*'Políticas anunciadas - %'!AZ74</f>
        <v>7.6028933665644172E-2</v>
      </c>
      <c r="BA94" s="112">
        <f>BA62*'Políticas anunciadas - %'!BA74</f>
        <v>7.7381778194091616E-2</v>
      </c>
      <c r="BB94" s="112">
        <f>BB62*'Políticas anunciadas - %'!BB74</f>
        <v>7.8741292090388271E-2</v>
      </c>
      <c r="BC94" s="112"/>
    </row>
    <row r="95" spans="1:115" ht="14.45">
      <c r="B95" s="368"/>
      <c r="C95" s="99" t="s">
        <v>125</v>
      </c>
      <c r="D95" s="353"/>
      <c r="E95" s="366"/>
      <c r="F95" s="112">
        <f>F63*'Políticas anunciadas - %'!F75</f>
        <v>9.3606199571377464E-3</v>
      </c>
      <c r="G95" s="112">
        <f>G63*'Políticas anunciadas - %'!G75</f>
        <v>9.4190426852348037E-3</v>
      </c>
      <c r="H95" s="112">
        <f>H63*'Políticas anunciadas - %'!H75</f>
        <v>9.8476718281558986E-3</v>
      </c>
      <c r="I95" s="112">
        <f>I63*'Políticas anunciadas - %'!I75</f>
        <v>1.1394747301295477E-2</v>
      </c>
      <c r="J95" s="112">
        <f>J63*'Políticas anunciadas - %'!J75</f>
        <v>1.2562002098478747E-2</v>
      </c>
      <c r="K95" s="112">
        <f>K63*'Políticas anunciadas - %'!K75</f>
        <v>1.4500149470587297E-2</v>
      </c>
      <c r="L95" s="112">
        <f>L63*'Políticas anunciadas - %'!L75</f>
        <v>1.6419485155146706E-2</v>
      </c>
      <c r="M95" s="112">
        <f>M63*'Políticas anunciadas - %'!M75</f>
        <v>1.8302118987761871E-2</v>
      </c>
      <c r="N95" s="112">
        <f>N63*'Políticas anunciadas - %'!N75</f>
        <v>2.0343555536919748E-2</v>
      </c>
      <c r="O95" s="112">
        <f>O63*'Políticas anunciadas - %'!O75</f>
        <v>1.7793295956412034E-2</v>
      </c>
      <c r="P95" s="112">
        <f>P63*'Políticas anunciadas - %'!P75</f>
        <v>1.8936648827356885E-2</v>
      </c>
      <c r="Q95" s="112">
        <f>Q63*'Políticas anunciadas - %'!Q75</f>
        <v>1.9991603854890485E-2</v>
      </c>
      <c r="R95" s="112">
        <f>R63*'Políticas anunciadas - %'!R75</f>
        <v>2.0734395802290341E-2</v>
      </c>
      <c r="S95" s="112">
        <f>S63*'Políticas anunciadas - %'!S75</f>
        <v>2.1197527148773338E-2</v>
      </c>
      <c r="T95" s="112">
        <f>T63*'Políticas anunciadas - %'!T75</f>
        <v>2.1326198185424833E-2</v>
      </c>
      <c r="U95" s="112">
        <f>U63*'Políticas anunciadas - %'!U75</f>
        <v>2.2050857105320669E-2</v>
      </c>
      <c r="V95" s="112">
        <f>V63*'Políticas anunciadas - %'!V75</f>
        <v>2.2698867126894617E-2</v>
      </c>
      <c r="W95" s="112">
        <f>W63*'Políticas anunciadas - %'!W75</f>
        <v>2.3314852833164385E-2</v>
      </c>
      <c r="X95" s="112">
        <f>X63*'Políticas anunciadas - %'!X75</f>
        <v>2.3835421385954923E-2</v>
      </c>
      <c r="Y95" s="112">
        <f>Y63*'Políticas anunciadas - %'!Y75</f>
        <v>2.4374703559377306E-2</v>
      </c>
      <c r="Z95" s="112">
        <f>Z63*'Políticas anunciadas - %'!Z75</f>
        <v>2.5007605424651864E-2</v>
      </c>
      <c r="AA95" s="112">
        <f>AA63*'Políticas anunciadas - %'!AA75</f>
        <v>2.5499370477519493E-2</v>
      </c>
      <c r="AB95" s="112">
        <f>AB63*'Políticas anunciadas - %'!AB75</f>
        <v>2.6094669491970725E-2</v>
      </c>
      <c r="AC95" s="112">
        <f>AC63*'Políticas anunciadas - %'!AC75</f>
        <v>2.6614402901965512E-2</v>
      </c>
      <c r="AD95" s="112">
        <f>AD63*'Políticas anunciadas - %'!AD75</f>
        <v>2.7267468499805478E-2</v>
      </c>
      <c r="AE95" s="112">
        <f>AE63*'Políticas anunciadas - %'!AE75</f>
        <v>2.7825736014404162E-2</v>
      </c>
      <c r="AF95" s="112">
        <f>AF63*'Políticas anunciadas - %'!AF75</f>
        <v>2.8372167532919393E-2</v>
      </c>
      <c r="AG95" s="112">
        <f>AG63*'Políticas anunciadas - %'!AG75</f>
        <v>2.8936220001810758E-2</v>
      </c>
      <c r="AH95" s="112">
        <f>AH63*'Políticas anunciadas - %'!AH75</f>
        <v>2.9507063240266695E-2</v>
      </c>
      <c r="AI95" s="112">
        <f>AI63*'Políticas anunciadas - %'!AI75</f>
        <v>3.0152650270251095E-2</v>
      </c>
      <c r="AJ95" s="112">
        <f>AJ63*'Políticas anunciadas - %'!AJ75</f>
        <v>3.0747677458558036E-2</v>
      </c>
      <c r="AK95" s="112">
        <f>AK63*'Políticas anunciadas - %'!AK75</f>
        <v>3.1343142362021466E-2</v>
      </c>
      <c r="AL95" s="112">
        <f>AL63*'Políticas anunciadas - %'!AL75</f>
        <v>3.1957860746999432E-2</v>
      </c>
      <c r="AM95" s="112">
        <f>AM63*'Políticas anunciadas - %'!AM75</f>
        <v>3.25801577944132E-2</v>
      </c>
      <c r="AN95" s="112">
        <f>AN63*'Políticas anunciadas - %'!AN75</f>
        <v>3.322036243128805E-2</v>
      </c>
      <c r="AO95" s="112">
        <f>AO63*'Políticas anunciadas - %'!AO75</f>
        <v>3.384400732724939E-2</v>
      </c>
      <c r="AP95" s="112">
        <f>AP63*'Políticas anunciadas - %'!AP75</f>
        <v>3.4474755166770808E-2</v>
      </c>
      <c r="AQ95" s="112">
        <f>AQ63*'Políticas anunciadas - %'!AQ75</f>
        <v>3.5112724139093519E-2</v>
      </c>
      <c r="AR95" s="112">
        <f>AR63*'Políticas anunciadas - %'!AR75</f>
        <v>3.5755322234128868E-2</v>
      </c>
      <c r="AS95" s="112">
        <f>AS63*'Políticas anunciadas - %'!AS75</f>
        <v>3.6400012539555812E-2</v>
      </c>
      <c r="AT95" s="112">
        <f>AT63*'Políticas anunciadas - %'!AT75</f>
        <v>3.7048266489211744E-2</v>
      </c>
      <c r="AU95" s="112">
        <f>AU63*'Políticas anunciadas - %'!AU75</f>
        <v>3.7700699603551088E-2</v>
      </c>
      <c r="AV95" s="112">
        <f>AV63*'Políticas anunciadas - %'!AV75</f>
        <v>3.8357463350927191E-2</v>
      </c>
      <c r="AW95" s="112">
        <f>AW63*'Políticas anunciadas - %'!AW75</f>
        <v>3.9016852203155553E-2</v>
      </c>
      <c r="AX95" s="112">
        <f>AX63*'Políticas anunciadas - %'!AX75</f>
        <v>3.9678698041649127E-2</v>
      </c>
      <c r="AY95" s="112">
        <f>AY63*'Políticas anunciadas - %'!AY75</f>
        <v>4.034215165655556E-2</v>
      </c>
      <c r="AZ95" s="112">
        <f>AZ63*'Políticas anunciadas - %'!AZ75</f>
        <v>4.1008374068831642E-2</v>
      </c>
      <c r="BA95" s="112">
        <f>BA63*'Políticas anunciadas - %'!BA75</f>
        <v>4.1676891796911149E-2</v>
      </c>
      <c r="BB95" s="112">
        <f>BB63*'Políticas anunciadas - %'!BB75</f>
        <v>4.2347240895167178E-2</v>
      </c>
      <c r="BC95" s="112"/>
    </row>
    <row r="96" spans="1:115" ht="14.45">
      <c r="B96" s="368"/>
      <c r="C96" s="99" t="s">
        <v>126</v>
      </c>
      <c r="D96" s="353"/>
      <c r="E96" s="366"/>
      <c r="F96" s="112">
        <f>F64*'Políticas anunciadas - %'!F76</f>
        <v>4.1598353062891443E-4</v>
      </c>
      <c r="G96" s="112">
        <f>G64*'Políticas anunciadas - %'!G76</f>
        <v>4.185798215598645E-4</v>
      </c>
      <c r="H96" s="112">
        <f>H64*'Políticas anunciadas - %'!H76</f>
        <v>4.376279898456416E-4</v>
      </c>
      <c r="I96" s="112">
        <f>I64*'Políticas anunciadas - %'!I76</f>
        <v>5.0637962386270981E-4</v>
      </c>
      <c r="J96" s="112">
        <f>J64*'Políticas anunciadas - %'!J76</f>
        <v>5.5825212524608051E-4</v>
      </c>
      <c r="K96" s="112">
        <f>K64*'Políticas anunciadas - %'!K76</f>
        <v>6.4438289333843186E-4</v>
      </c>
      <c r="L96" s="112">
        <f>L64*'Políticas anunciadas - %'!L76</f>
        <v>7.2967767490001811E-4</v>
      </c>
      <c r="M96" s="112">
        <f>M64*'Políticas anunciadas - %'!M76</f>
        <v>8.1334143565077162E-4</v>
      </c>
      <c r="N96" s="112">
        <f>N64*'Políticas anunciadas - %'!N76</f>
        <v>9.0406234806491767E-4</v>
      </c>
      <c r="O96" s="112">
        <f>O64*'Políticas anunciadas - %'!O76</f>
        <v>7.9072947169801918E-4</v>
      </c>
      <c r="P96" s="112">
        <f>P64*'Políticas anunciadas - %'!P76</f>
        <v>8.4153977765939682E-4</v>
      </c>
      <c r="Q96" s="112">
        <f>Q64*'Políticas anunciadas - %'!Q76</f>
        <v>8.8842170631557701E-4</v>
      </c>
      <c r="R96" s="112">
        <f>R64*'Políticas anunciadas - %'!R76</f>
        <v>9.2143118840297953E-4</v>
      </c>
      <c r="S96" s="112">
        <f>S64*'Políticas anunciadas - %'!S76</f>
        <v>9.420126256942154E-4</v>
      </c>
      <c r="T96" s="112">
        <f>T64*'Políticas anunciadas - %'!T76</f>
        <v>9.4773073329403892E-4</v>
      </c>
      <c r="U96" s="112">
        <f>U64*'Políticas anunciadas - %'!U76</f>
        <v>9.7993438832760771E-4</v>
      </c>
      <c r="V96" s="112">
        <f>V64*'Políticas anunciadas - %'!V76</f>
        <v>1.0087317861379634E-3</v>
      </c>
      <c r="W96" s="112">
        <f>W64*'Políticas anunciadas - %'!W76</f>
        <v>1.0361060316563552E-3</v>
      </c>
      <c r="X96" s="112">
        <f>X64*'Políticas anunciadas - %'!X76</f>
        <v>1.0592399635450296E-3</v>
      </c>
      <c r="Y96" s="112">
        <f>Y64*'Políticas anunciadas - %'!Y76</f>
        <v>1.0832055238960208E-3</v>
      </c>
      <c r="Z96" s="112">
        <f>Z64*'Políticas anunciadas - %'!Z76</f>
        <v>1.1113315191467715E-3</v>
      </c>
      <c r="AA96" s="112">
        <f>AA64*'Políticas anunciadas - %'!AA76</f>
        <v>1.1331854309462566E-3</v>
      </c>
      <c r="AB96" s="112">
        <f>AB64*'Políticas anunciadas - %'!AB76</f>
        <v>1.1596403652289491E-3</v>
      </c>
      <c r="AC96" s="112">
        <f>AC64*'Políticas anunciadas - %'!AC76</f>
        <v>1.1827371835877133E-3</v>
      </c>
      <c r="AD96" s="112">
        <f>AD64*'Políticas anunciadas - %'!AD76</f>
        <v>1.2117592499001698E-3</v>
      </c>
      <c r="AE96" s="112">
        <f>AE64*'Políticas anunciadas - %'!AE76</f>
        <v>1.2365685139042173E-3</v>
      </c>
      <c r="AF96" s="112">
        <f>AF64*'Políticas anunciadas - %'!AF76</f>
        <v>1.2608517893026121E-3</v>
      </c>
      <c r="AG96" s="112">
        <f>AG64*'Políticas anunciadas - %'!AG76</f>
        <v>1.2859181351796787E-3</v>
      </c>
      <c r="AH96" s="112">
        <f>AH64*'Políticas anunciadas - %'!AH76</f>
        <v>1.3112862611003849E-3</v>
      </c>
      <c r="AI96" s="112">
        <f>AI64*'Políticas anunciadas - %'!AI76</f>
        <v>1.3399759817909855E-3</v>
      </c>
      <c r="AJ96" s="112">
        <f>AJ64*'Políticas anunciadas - %'!AJ76</f>
        <v>1.3664188361901084E-3</v>
      </c>
      <c r="AK96" s="112">
        <f>AK64*'Políticas anunciadas - %'!AK76</f>
        <v>1.3928811425376109E-3</v>
      </c>
      <c r="AL96" s="112">
        <f>AL64*'Políticas anunciadas - %'!AL76</f>
        <v>1.420199068625471E-3</v>
      </c>
      <c r="AM96" s="112">
        <f>AM64*'Políticas anunciadas - %'!AM76</f>
        <v>1.4478537885124522E-3</v>
      </c>
      <c r="AN96" s="112">
        <f>AN64*'Políticas anunciadas - %'!AN76</f>
        <v>1.4763043170449273E-3</v>
      </c>
      <c r="AO96" s="112">
        <f>AO64*'Políticas anunciadas - %'!AO76</f>
        <v>1.504018934972865E-3</v>
      </c>
      <c r="AP96" s="112">
        <f>AP64*'Políticas anunciadas - %'!AP76</f>
        <v>1.532049205876087E-3</v>
      </c>
      <c r="AQ96" s="112">
        <f>AQ64*'Políticas anunciadas - %'!AQ76</f>
        <v>1.5604003820539143E-3</v>
      </c>
      <c r="AR96" s="112">
        <f>AR64*'Políticas anunciadas - %'!AR76</f>
        <v>1.5889572752481932E-3</v>
      </c>
      <c r="AS96" s="112">
        <f>AS64*'Políticas anunciadas - %'!AS76</f>
        <v>1.6176071457313164E-3</v>
      </c>
      <c r="AT96" s="112">
        <f>AT64*'Políticas anunciadas - %'!AT76</f>
        <v>1.6464153836425659E-3</v>
      </c>
      <c r="AU96" s="112">
        <f>AU64*'Políticas anunciadas - %'!AU76</f>
        <v>1.6754093425517891E-3</v>
      </c>
      <c r="AV96" s="112">
        <f>AV64*'Políticas anunciadas - %'!AV76</f>
        <v>1.7045957536734437E-3</v>
      </c>
      <c r="AW96" s="112">
        <f>AW64*'Políticas anunciadas - %'!AW76</f>
        <v>1.7338988237759895E-3</v>
      </c>
      <c r="AX96" s="112">
        <f>AX64*'Políticas anunciadas - %'!AX76</f>
        <v>1.7633110817128878E-3</v>
      </c>
      <c r="AY96" s="112">
        <f>AY64*'Políticas anunciadas - %'!AY76</f>
        <v>1.7927947888178694E-3</v>
      </c>
      <c r="AZ96" s="112">
        <f>AZ64*'Políticas anunciadas - %'!AZ76</f>
        <v>1.8224015405620623E-3</v>
      </c>
      <c r="BA96" s="112">
        <f>BA64*'Políticas anunciadas - %'!BA76</f>
        <v>1.8521102955470871E-3</v>
      </c>
      <c r="BB96" s="112">
        <f>BB64*'Políticas anunciadas - %'!BB76</f>
        <v>1.8819004361492401E-3</v>
      </c>
      <c r="BC96" s="112"/>
      <c r="BU96" s="99" t="s">
        <v>85</v>
      </c>
    </row>
    <row r="97" spans="1:115" ht="14.45">
      <c r="B97" s="368"/>
      <c r="C97" s="99" t="s">
        <v>127</v>
      </c>
      <c r="D97" s="353"/>
      <c r="E97" s="366"/>
      <c r="F97" s="112">
        <f>F65*'Políticas anunciadas - %'!F77</f>
        <v>4.9944850040245774E-5</v>
      </c>
      <c r="G97" s="112">
        <f>G65*'Políticas anunciadas - %'!G77</f>
        <v>5.0185684352657694E-5</v>
      </c>
      <c r="H97" s="112">
        <f>H65*'Políticas anunciadas - %'!H77</f>
        <v>5.2395613549012142E-5</v>
      </c>
      <c r="I97" s="112">
        <f>I65*'Políticas anunciadas - %'!I77</f>
        <v>6.0541841340071459E-5</v>
      </c>
      <c r="J97" s="112">
        <f>J65*'Políticas anunciadas - %'!J77</f>
        <v>6.6650073955009252E-5</v>
      </c>
      <c r="K97" s="112">
        <f>K65*'Políticas anunciadas - %'!K77</f>
        <v>7.6825673763751074E-5</v>
      </c>
      <c r="L97" s="112">
        <f>L65*'Políticas anunciadas - %'!L77</f>
        <v>8.6873402581190924E-5</v>
      </c>
      <c r="M97" s="112">
        <f>M65*'Políticas anunciadas - %'!M77</f>
        <v>9.6699301621950117E-5</v>
      </c>
      <c r="N97" s="112">
        <f>N65*'Políticas anunciadas - %'!N77</f>
        <v>1.0733583829769914E-4</v>
      </c>
      <c r="O97" s="112">
        <f>O65*'Políticas anunciadas - %'!O77</f>
        <v>9.3750045291226067E-5</v>
      </c>
      <c r="P97" s="112">
        <f>P65*'Políticas anunciadas - %'!P77</f>
        <v>9.9636084973710732E-5</v>
      </c>
      <c r="Q97" s="112">
        <f>Q65*'Políticas anunciadas - %'!Q77</f>
        <v>1.0504148721779553E-4</v>
      </c>
      <c r="R97" s="112">
        <f>R65*'Políticas anunciadas - %'!R77</f>
        <v>1.0879415189599752E-4</v>
      </c>
      <c r="S97" s="112">
        <f>S65*'Políticas anunciadas - %'!S77</f>
        <v>1.1107122199263915E-4</v>
      </c>
      <c r="T97" s="112">
        <f>T65*'Políticas anunciadas - %'!T77</f>
        <v>1.1159203852671852E-4</v>
      </c>
      <c r="U97" s="112">
        <f>U65*'Políticas anunciadas - %'!U77</f>
        <v>1.1522584422049654E-4</v>
      </c>
      <c r="V97" s="112">
        <f>V65*'Políticas anunciadas - %'!V77</f>
        <v>1.1844984268539395E-4</v>
      </c>
      <c r="W97" s="112">
        <f>W65*'Políticas anunciadas - %'!W77</f>
        <v>1.2149826886178564E-4</v>
      </c>
      <c r="X97" s="112">
        <f>X65*'Políticas anunciadas - %'!X77</f>
        <v>1.24041946150748E-4</v>
      </c>
      <c r="Y97" s="112">
        <f>Y65*'Políticas anunciadas - %'!Y77</f>
        <v>1.2667608155353643E-4</v>
      </c>
      <c r="Z97" s="112">
        <f>Z65*'Políticas anunciadas - %'!Z77</f>
        <v>1.2978907551790974E-4</v>
      </c>
      <c r="AA97" s="112">
        <f>AA65*'Políticas anunciadas - %'!AA77</f>
        <v>1.3216225758466051E-4</v>
      </c>
      <c r="AB97" s="112">
        <f>AB65*'Políticas anunciadas - %'!AB77</f>
        <v>1.3506504020848443E-4</v>
      </c>
      <c r="AC97" s="112">
        <f>AC65*'Políticas anunciadas - %'!AC77</f>
        <v>1.3756952541345407E-4</v>
      </c>
      <c r="AD97" s="112">
        <f>AD65*'Políticas anunciadas - %'!AD77</f>
        <v>1.4075566614788634E-4</v>
      </c>
      <c r="AE97" s="112">
        <f>AE65*'Políticas anunciadas - %'!AE77</f>
        <v>1.434446884421977E-4</v>
      </c>
      <c r="AF97" s="112">
        <f>AF65*'Políticas anunciadas - %'!AF77</f>
        <v>1.4606570426180436E-4</v>
      </c>
      <c r="AG97" s="112">
        <f>AG65*'Políticas anunciadas - %'!AG77</f>
        <v>1.4877044131723929E-4</v>
      </c>
      <c r="AH97" s="112">
        <f>AH65*'Políticas anunciadas - %'!AH77</f>
        <v>1.5150296452885308E-4</v>
      </c>
      <c r="AI97" s="112">
        <f>AI65*'Políticas anunciadas - %'!AI77</f>
        <v>1.5461160816964949E-4</v>
      </c>
      <c r="AJ97" s="112">
        <f>AJ65*'Políticas anunciadas - %'!AJ77</f>
        <v>1.5745322360460534E-4</v>
      </c>
      <c r="AK97" s="112">
        <f>AK65*'Políticas anunciadas - %'!AK77</f>
        <v>1.6028968428711518E-4</v>
      </c>
      <c r="AL97" s="112">
        <f>AL65*'Políticas anunciadas - %'!AL77</f>
        <v>1.632171153612878E-4</v>
      </c>
      <c r="AM97" s="112">
        <f>AM65*'Políticas anunciadas - %'!AM77</f>
        <v>1.6617561646425872E-4</v>
      </c>
      <c r="AN97" s="112">
        <f>AN65*'Políticas anunciadas - %'!AN77</f>
        <v>1.6921768604054467E-4</v>
      </c>
      <c r="AO97" s="112">
        <f>AO65*'Políticas anunciadas - %'!AO77</f>
        <v>1.7216766370511372E-4</v>
      </c>
      <c r="AP97" s="112">
        <f>AP65*'Políticas anunciadas - %'!AP77</f>
        <v>1.7514613653558554E-4</v>
      </c>
      <c r="AQ97" s="112">
        <f>AQ65*'Políticas anunciadas - %'!AQ77</f>
        <v>1.7815360006653277E-4</v>
      </c>
      <c r="AR97" s="112">
        <f>AR65*'Políticas anunciadas - %'!AR77</f>
        <v>1.8117681445634179E-4</v>
      </c>
      <c r="AS97" s="112">
        <f>AS65*'Políticas anunciadas - %'!AS77</f>
        <v>1.8420288793191504E-4</v>
      </c>
      <c r="AT97" s="112">
        <f>AT65*'Políticas anunciadas - %'!AT77</f>
        <v>1.8723925383401131E-4</v>
      </c>
      <c r="AU97" s="112">
        <f>AU65*'Políticas anunciadas - %'!AU77</f>
        <v>1.9028898676441239E-4</v>
      </c>
      <c r="AV97" s="112">
        <f>AV65*'Políticas anunciadas - %'!AV77</f>
        <v>1.933528062182725E-4</v>
      </c>
      <c r="AW97" s="112">
        <f>AW65*'Políticas anunciadas - %'!AW77</f>
        <v>1.9642207937025508E-4</v>
      </c>
      <c r="AX97" s="112">
        <f>AX65*'Políticas anunciadas - %'!AX77</f>
        <v>1.9949594783325871E-4</v>
      </c>
      <c r="AY97" s="112">
        <f>AY65*'Políticas anunciadas - %'!AY77</f>
        <v>2.02570137700017E-4</v>
      </c>
      <c r="AZ97" s="112">
        <f>AZ65*'Políticas anunciadas - %'!AZ77</f>
        <v>2.056504780626716E-4</v>
      </c>
      <c r="BA97" s="112">
        <f>BA65*'Políticas anunciadas - %'!BA77</f>
        <v>2.0873458181677696E-4</v>
      </c>
      <c r="BB97" s="112">
        <f>BB65*'Políticas anunciadas - %'!BB77</f>
        <v>2.1182012181623954E-4</v>
      </c>
      <c r="BC97" s="112"/>
    </row>
    <row r="98" spans="1:115" ht="14.45">
      <c r="B98" s="368"/>
      <c r="C98" s="99" t="s">
        <v>128</v>
      </c>
      <c r="D98" s="353"/>
      <c r="E98" s="366"/>
      <c r="F98" s="112">
        <f>F66*'Políticas anunciadas - %'!F78</f>
        <v>7.5466631214215324E-4</v>
      </c>
      <c r="G98" s="112">
        <f>G66*'Políticas anunciadas - %'!G78</f>
        <v>7.5669902846964429E-4</v>
      </c>
      <c r="H98" s="112">
        <f>H66*'Políticas anunciadas - %'!H78</f>
        <v>7.8834446053263282E-4</v>
      </c>
      <c r="I98" s="112">
        <f>I66*'Políticas anunciadas - %'!I78</f>
        <v>9.089775648014987E-4</v>
      </c>
      <c r="J98" s="112">
        <f>J66*'Políticas anunciadas - %'!J78</f>
        <v>9.9855801527923369E-4</v>
      </c>
      <c r="K98" s="112">
        <f>K66*'Políticas anunciadas - %'!K78</f>
        <v>1.1485577754965616E-3</v>
      </c>
      <c r="L98" s="112">
        <f>L66*'Políticas anunciadas - %'!L78</f>
        <v>1.2960022989094492E-3</v>
      </c>
      <c r="M98" s="112">
        <f>M66*'Políticas anunciadas - %'!M78</f>
        <v>1.4395057811810554E-3</v>
      </c>
      <c r="N98" s="112">
        <f>N66*'Políticas anunciadas - %'!N78</f>
        <v>1.5944269391487997E-3</v>
      </c>
      <c r="O98" s="112">
        <f>O66*'Políticas anunciadas - %'!O78</f>
        <v>1.7628224713146564E-3</v>
      </c>
      <c r="P98" s="112">
        <f>P66*'Políticas anunciadas - %'!P78</f>
        <v>1.9379801320644739E-3</v>
      </c>
      <c r="Q98" s="112">
        <f>Q66*'Políticas anunciadas - %'!Q78</f>
        <v>2.1186744877604064E-3</v>
      </c>
      <c r="R98" s="112">
        <f>R66*'Políticas anunciadas - %'!R78</f>
        <v>2.3184439020437742E-3</v>
      </c>
      <c r="S98" s="112">
        <f>S66*'Políticas anunciadas - %'!S78</f>
        <v>2.5499055953652357E-3</v>
      </c>
      <c r="T98" s="112">
        <f>T66*'Políticas anunciadas - %'!T78</f>
        <v>2.7860858223031052E-3</v>
      </c>
      <c r="U98" s="112">
        <f>U66*'Políticas anunciadas - %'!U78</f>
        <v>3.0533242460714935E-3</v>
      </c>
      <c r="V98" s="112">
        <f>V66*'Políticas anunciadas - %'!V78</f>
        <v>3.3401632731688362E-3</v>
      </c>
      <c r="W98" s="112">
        <f>W66*'Políticas anunciadas - %'!W78</f>
        <v>3.657109387160626E-3</v>
      </c>
      <c r="X98" s="112">
        <f>X66*'Políticas anunciadas - %'!X78</f>
        <v>4.0055776566983569E-3</v>
      </c>
      <c r="Y98" s="112">
        <f>Y66*'Políticas anunciadas - %'!Y78</f>
        <v>4.3723080096092345E-3</v>
      </c>
      <c r="Z98" s="112">
        <f>Z66*'Políticas anunciadas - %'!Z78</f>
        <v>4.7804481631258042E-3</v>
      </c>
      <c r="AA98" s="112">
        <f>AA66*'Políticas anunciadas - %'!AA78</f>
        <v>5.2164366297332556E-3</v>
      </c>
      <c r="AB98" s="112">
        <f>AB66*'Políticas anunciadas - %'!AB78</f>
        <v>5.7181708818981733E-3</v>
      </c>
      <c r="AC98" s="112">
        <f>AC66*'Políticas anunciadas - %'!AC78</f>
        <v>6.2603565314708369E-3</v>
      </c>
      <c r="AD98" s="112">
        <f>AD66*'Políticas anunciadas - %'!AD78</f>
        <v>6.8659118472427791E-3</v>
      </c>
      <c r="AE98" s="112">
        <f>AE66*'Políticas anunciadas - %'!AE78</f>
        <v>7.5039027034590798E-3</v>
      </c>
      <c r="AF98" s="112">
        <f>AF66*'Políticas anunciadas - %'!AF78</f>
        <v>8.2314483863685523E-3</v>
      </c>
      <c r="AG98" s="112">
        <f>AG66*'Políticas anunciadas - %'!AG78</f>
        <v>9.0031517584053464E-3</v>
      </c>
      <c r="AH98" s="112">
        <f>AH66*'Políticas anunciadas - %'!AH78</f>
        <v>9.8679918036532303E-3</v>
      </c>
      <c r="AI98" s="112">
        <f>AI66*'Políticas anunciadas - %'!AI78</f>
        <v>1.0048244176462438E-2</v>
      </c>
      <c r="AJ98" s="112">
        <f>AJ66*'Políticas anunciadas - %'!AJ78</f>
        <v>1.021030262731642E-2</v>
      </c>
      <c r="AK98" s="112">
        <f>AK66*'Políticas anunciadas - %'!AK78</f>
        <v>1.0371227071334902E-2</v>
      </c>
      <c r="AL98" s="112">
        <f>AL66*'Políticas anunciadas - %'!AL78</f>
        <v>1.0537226355570122E-2</v>
      </c>
      <c r="AM98" s="112">
        <f>AM66*'Políticas anunciadas - %'!AM78</f>
        <v>1.0704403630347409E-2</v>
      </c>
      <c r="AN98" s="112">
        <f>AN66*'Políticas anunciadas - %'!AN78</f>
        <v>1.0876120626943415E-2</v>
      </c>
      <c r="AO98" s="112">
        <f>AO66*'Políticas anunciadas - %'!AO78</f>
        <v>1.1041077252326557E-2</v>
      </c>
      <c r="AP98" s="112">
        <f>AP66*'Políticas anunciadas - %'!AP78</f>
        <v>1.1207029889700267E-2</v>
      </c>
      <c r="AQ98" s="112">
        <f>AQ66*'Políticas anunciadas - %'!AQ78</f>
        <v>1.13739988121119E-2</v>
      </c>
      <c r="AR98" s="112">
        <f>AR66*'Políticas anunciadas - %'!AR78</f>
        <v>1.1541129069085837E-2</v>
      </c>
      <c r="AS98" s="112">
        <f>AS66*'Políticas anunciadas - %'!AS78</f>
        <v>1.1707595409325042E-2</v>
      </c>
      <c r="AT98" s="112">
        <f>AT66*'Políticas anunciadas - %'!AT78</f>
        <v>1.1873868873457347E-2</v>
      </c>
      <c r="AU98" s="112">
        <f>AU66*'Políticas anunciadas - %'!AU78</f>
        <v>1.2040140473472674E-2</v>
      </c>
      <c r="AV98" s="112">
        <f>AV66*'Políticas anunciadas - %'!AV78</f>
        <v>1.2206450795147261E-2</v>
      </c>
      <c r="AW98" s="112">
        <f>AW66*'Políticas anunciadas - %'!AW78</f>
        <v>1.2372250936416859E-2</v>
      </c>
      <c r="AX98" s="112">
        <f>AX66*'Políticas anunciadas - %'!AX78</f>
        <v>1.2537485506016235E-2</v>
      </c>
      <c r="AY98" s="112">
        <f>AY66*'Políticas anunciadas - %'!AY78</f>
        <v>1.2701885437275455E-2</v>
      </c>
      <c r="AZ98" s="112">
        <f>AZ66*'Políticas anunciadas - %'!AZ78</f>
        <v>1.2865816153347953E-2</v>
      </c>
      <c r="BA98" s="112">
        <f>BA66*'Políticas anunciadas - %'!BA78</f>
        <v>1.3029126914343221E-2</v>
      </c>
      <c r="BB98" s="112">
        <f>BB66*'Políticas anunciadas - %'!BB78</f>
        <v>1.3191672071558512E-2</v>
      </c>
      <c r="BC98" s="112"/>
    </row>
    <row r="99" spans="1:115" ht="14.45">
      <c r="A99" s="106" t="s">
        <v>66</v>
      </c>
      <c r="B99" s="106"/>
      <c r="C99" s="124" t="s">
        <v>185</v>
      </c>
      <c r="D99" s="340"/>
      <c r="E99" s="340"/>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c r="BC99" s="112"/>
      <c r="BF99" s="343"/>
      <c r="BG99" s="130"/>
      <c r="CZ99" s="99"/>
      <c r="DA99" s="99"/>
      <c r="DB99" s="99"/>
      <c r="DC99" s="99"/>
      <c r="DD99" s="99"/>
      <c r="DE99" s="99"/>
      <c r="DF99" s="99"/>
      <c r="DG99" s="99"/>
      <c r="DH99" s="99"/>
      <c r="DI99" s="99"/>
      <c r="DJ99" s="99"/>
      <c r="DK99" s="99"/>
    </row>
    <row r="100" spans="1:115" ht="14.45" customHeight="1">
      <c r="B100" s="368" t="s">
        <v>186</v>
      </c>
      <c r="C100" s="99" t="s">
        <v>187</v>
      </c>
      <c r="D100" s="353" t="s">
        <v>165</v>
      </c>
      <c r="E100" s="366" t="s">
        <v>165</v>
      </c>
      <c r="F100" s="112">
        <f t="shared" ref="F100:J114" si="1">F68+F84-F52</f>
        <v>6.5098064201946348</v>
      </c>
      <c r="G100" s="112">
        <f t="shared" si="1"/>
        <v>6.5772048958221179</v>
      </c>
      <c r="H100" s="112">
        <f t="shared" si="1"/>
        <v>6.6453003603201379</v>
      </c>
      <c r="I100" s="112">
        <f t="shared" si="1"/>
        <v>6.7141000136185323</v>
      </c>
      <c r="J100" s="112">
        <f t="shared" si="1"/>
        <v>6.7164466633137234</v>
      </c>
      <c r="K100" s="112">
        <f>J100</f>
        <v>6.7164466633137234</v>
      </c>
      <c r="L100" s="112">
        <f t="shared" ref="L100:BB100" si="2">K100</f>
        <v>6.7164466633137234</v>
      </c>
      <c r="M100" s="112">
        <f t="shared" si="2"/>
        <v>6.7164466633137234</v>
      </c>
      <c r="N100" s="112">
        <f t="shared" si="2"/>
        <v>6.7164466633137234</v>
      </c>
      <c r="O100" s="112">
        <f t="shared" si="2"/>
        <v>6.7164466633137234</v>
      </c>
      <c r="P100" s="112">
        <f t="shared" si="2"/>
        <v>6.7164466633137234</v>
      </c>
      <c r="Q100" s="112">
        <f t="shared" si="2"/>
        <v>6.7164466633137234</v>
      </c>
      <c r="R100" s="112">
        <f t="shared" si="2"/>
        <v>6.7164466633137234</v>
      </c>
      <c r="S100" s="112">
        <f t="shared" si="2"/>
        <v>6.7164466633137234</v>
      </c>
      <c r="T100" s="112">
        <f t="shared" si="2"/>
        <v>6.7164466633137234</v>
      </c>
      <c r="U100" s="112">
        <f t="shared" si="2"/>
        <v>6.7164466633137234</v>
      </c>
      <c r="V100" s="112">
        <f t="shared" si="2"/>
        <v>6.7164466633137234</v>
      </c>
      <c r="W100" s="112">
        <f t="shared" si="2"/>
        <v>6.7164466633137234</v>
      </c>
      <c r="X100" s="112">
        <f t="shared" si="2"/>
        <v>6.7164466633137234</v>
      </c>
      <c r="Y100" s="112">
        <f t="shared" si="2"/>
        <v>6.7164466633137234</v>
      </c>
      <c r="Z100" s="112">
        <f t="shared" si="2"/>
        <v>6.7164466633137234</v>
      </c>
      <c r="AA100" s="112">
        <f t="shared" si="2"/>
        <v>6.7164466633137234</v>
      </c>
      <c r="AB100" s="112">
        <f t="shared" si="2"/>
        <v>6.7164466633137234</v>
      </c>
      <c r="AC100" s="112">
        <f t="shared" si="2"/>
        <v>6.7164466633137234</v>
      </c>
      <c r="AD100" s="112">
        <f t="shared" si="2"/>
        <v>6.7164466633137234</v>
      </c>
      <c r="AE100" s="112">
        <f t="shared" si="2"/>
        <v>6.7164466633137234</v>
      </c>
      <c r="AF100" s="112">
        <f t="shared" si="2"/>
        <v>6.7164466633137234</v>
      </c>
      <c r="AG100" s="112">
        <f t="shared" si="2"/>
        <v>6.7164466633137234</v>
      </c>
      <c r="AH100" s="112">
        <f t="shared" si="2"/>
        <v>6.7164466633137234</v>
      </c>
      <c r="AI100" s="112">
        <f t="shared" si="2"/>
        <v>6.7164466633137234</v>
      </c>
      <c r="AJ100" s="112">
        <f t="shared" si="2"/>
        <v>6.7164466633137234</v>
      </c>
      <c r="AK100" s="112">
        <f t="shared" si="2"/>
        <v>6.7164466633137234</v>
      </c>
      <c r="AL100" s="112">
        <f t="shared" si="2"/>
        <v>6.7164466633137234</v>
      </c>
      <c r="AM100" s="112">
        <f t="shared" si="2"/>
        <v>6.7164466633137234</v>
      </c>
      <c r="AN100" s="112">
        <f t="shared" si="2"/>
        <v>6.7164466633137234</v>
      </c>
      <c r="AO100" s="112">
        <f t="shared" si="2"/>
        <v>6.7164466633137234</v>
      </c>
      <c r="AP100" s="112">
        <f t="shared" si="2"/>
        <v>6.7164466633137234</v>
      </c>
      <c r="AQ100" s="112">
        <f t="shared" si="2"/>
        <v>6.7164466633137234</v>
      </c>
      <c r="AR100" s="112">
        <f t="shared" si="2"/>
        <v>6.7164466633137234</v>
      </c>
      <c r="AS100" s="112">
        <f t="shared" si="2"/>
        <v>6.7164466633137234</v>
      </c>
      <c r="AT100" s="112">
        <f t="shared" si="2"/>
        <v>6.7164466633137234</v>
      </c>
      <c r="AU100" s="112">
        <f t="shared" si="2"/>
        <v>6.7164466633137234</v>
      </c>
      <c r="AV100" s="112">
        <f t="shared" si="2"/>
        <v>6.7164466633137234</v>
      </c>
      <c r="AW100" s="112">
        <f t="shared" si="2"/>
        <v>6.7164466633137234</v>
      </c>
      <c r="AX100" s="112">
        <f t="shared" si="2"/>
        <v>6.7164466633137234</v>
      </c>
      <c r="AY100" s="112">
        <f t="shared" si="2"/>
        <v>6.7164466633137234</v>
      </c>
      <c r="AZ100" s="112">
        <f t="shared" si="2"/>
        <v>6.7164466633137234</v>
      </c>
      <c r="BA100" s="112">
        <f t="shared" si="2"/>
        <v>6.7164466633137234</v>
      </c>
      <c r="BB100" s="112">
        <f t="shared" si="2"/>
        <v>6.7164466633137234</v>
      </c>
      <c r="BC100" s="112"/>
    </row>
    <row r="101" spans="1:115" ht="14.45">
      <c r="B101" s="368"/>
      <c r="C101" s="99" t="s">
        <v>188</v>
      </c>
      <c r="D101" s="353"/>
      <c r="E101" s="366"/>
      <c r="F101" s="112">
        <f t="shared" si="1"/>
        <v>0.21621661280673185</v>
      </c>
      <c r="G101" s="112">
        <f t="shared" si="1"/>
        <v>0.20803899567592721</v>
      </c>
      <c r="H101" s="112">
        <f t="shared" si="1"/>
        <v>0.24812139289961649</v>
      </c>
      <c r="I101" s="112">
        <f t="shared" si="1"/>
        <v>0.2448052927787735</v>
      </c>
      <c r="J101" s="112">
        <f t="shared" si="1"/>
        <v>0.25012948111619138</v>
      </c>
      <c r="K101" s="112">
        <f t="shared" ref="K101:BB101" si="3">K69+K85-K53</f>
        <v>0.25553567269107968</v>
      </c>
      <c r="L101" s="112">
        <f t="shared" si="3"/>
        <v>0.26102497514935408</v>
      </c>
      <c r="M101" s="112">
        <f t="shared" si="3"/>
        <v>0.26659851008952495</v>
      </c>
      <c r="N101" s="112">
        <f t="shared" si="3"/>
        <v>0.27225741323098424</v>
      </c>
      <c r="O101" s="112">
        <f t="shared" si="3"/>
        <v>0.27800283458426384</v>
      </c>
      <c r="P101" s="112">
        <f t="shared" si="3"/>
        <v>0.28383593862328593</v>
      </c>
      <c r="Q101" s="112">
        <f t="shared" si="3"/>
        <v>0.28975790445962996</v>
      </c>
      <c r="R101" s="112">
        <f t="shared" si="3"/>
        <v>0.29576992601883856</v>
      </c>
      <c r="S101" s="112">
        <f t="shared" si="3"/>
        <v>0.30187321221878538</v>
      </c>
      <c r="T101" s="112">
        <f t="shared" si="3"/>
        <v>0.31281263686456734</v>
      </c>
      <c r="U101" s="112">
        <f t="shared" si="3"/>
        <v>0.32204238659362594</v>
      </c>
      <c r="V101" s="112">
        <f t="shared" si="3"/>
        <v>0.32986359253390851</v>
      </c>
      <c r="W101" s="112">
        <f t="shared" si="3"/>
        <v>0.34308301635028826</v>
      </c>
      <c r="X101" s="112">
        <f t="shared" si="3"/>
        <v>0.35549463154855204</v>
      </c>
      <c r="Y101" s="112">
        <f t="shared" si="3"/>
        <v>0.36742648102109193</v>
      </c>
      <c r="Z101" s="112">
        <f t="shared" si="3"/>
        <v>0.37922758078011537</v>
      </c>
      <c r="AA101" s="112">
        <f t="shared" si="3"/>
        <v>0.38932694280522845</v>
      </c>
      <c r="AB101" s="112">
        <f t="shared" si="3"/>
        <v>0.40135327791945447</v>
      </c>
      <c r="AC101" s="112">
        <f t="shared" si="3"/>
        <v>0.41253232850176269</v>
      </c>
      <c r="AD101" s="112">
        <f t="shared" si="3"/>
        <v>0.42630263155451875</v>
      </c>
      <c r="AE101" s="112">
        <f t="shared" si="3"/>
        <v>0.43836749742994269</v>
      </c>
      <c r="AF101" s="112">
        <f t="shared" si="3"/>
        <v>0.45033033901533159</v>
      </c>
      <c r="AG101" s="112">
        <f t="shared" si="3"/>
        <v>0.46268944206280943</v>
      </c>
      <c r="AH101" s="112">
        <f t="shared" si="3"/>
        <v>0.47526047543000433</v>
      </c>
      <c r="AI101" s="112">
        <f t="shared" si="3"/>
        <v>0.48917097116645392</v>
      </c>
      <c r="AJ101" s="112">
        <f t="shared" si="3"/>
        <v>0.50244004887978688</v>
      </c>
      <c r="AK101" s="112">
        <f t="shared" si="3"/>
        <v>0.51590735643983376</v>
      </c>
      <c r="AL101" s="112">
        <f t="shared" si="3"/>
        <v>0.52977103482063614</v>
      </c>
      <c r="AM101" s="112">
        <f t="shared" si="3"/>
        <v>0.54385966917604478</v>
      </c>
      <c r="AN101" s="112">
        <f t="shared" si="3"/>
        <v>0.55837736913420244</v>
      </c>
      <c r="AO101" s="112">
        <f t="shared" si="3"/>
        <v>0.5727609549183823</v>
      </c>
      <c r="AP101" s="112">
        <f t="shared" si="3"/>
        <v>0.58741144718619775</v>
      </c>
      <c r="AQ101" s="112">
        <f t="shared" si="3"/>
        <v>0.6023226467972973</v>
      </c>
      <c r="AR101" s="112">
        <f t="shared" si="3"/>
        <v>0.61744260990839561</v>
      </c>
      <c r="AS101" s="112">
        <f t="shared" si="3"/>
        <v>0.63272271363990951</v>
      </c>
      <c r="AT101" s="112">
        <f t="shared" si="3"/>
        <v>0.64819725348295254</v>
      </c>
      <c r="AU101" s="112">
        <f t="shared" si="3"/>
        <v>0.66388142968235586</v>
      </c>
      <c r="AV101" s="112">
        <f t="shared" si="3"/>
        <v>0.67977801299930418</v>
      </c>
      <c r="AW101" s="112">
        <f t="shared" si="3"/>
        <v>0.69585640953898142</v>
      </c>
      <c r="AX101" s="112">
        <f t="shared" si="3"/>
        <v>0.71211253395441965</v>
      </c>
      <c r="AY101" s="112">
        <f t="shared" si="3"/>
        <v>0.72853023390525729</v>
      </c>
      <c r="AZ101" s="112">
        <f t="shared" si="3"/>
        <v>0.74513055555016716</v>
      </c>
      <c r="BA101" s="112">
        <f t="shared" si="3"/>
        <v>0.76190641132545134</v>
      </c>
      <c r="BB101" s="112">
        <f t="shared" si="3"/>
        <v>0.7788498054066868</v>
      </c>
      <c r="BC101" s="112"/>
    </row>
    <row r="102" spans="1:115" ht="14.45">
      <c r="B102" s="368"/>
      <c r="C102" s="99" t="s">
        <v>189</v>
      </c>
      <c r="D102" s="353"/>
      <c r="E102" s="366"/>
      <c r="F102" s="112">
        <f t="shared" si="1"/>
        <v>4.0100100889975485E-3</v>
      </c>
      <c r="G102" s="112">
        <f t="shared" si="1"/>
        <v>3.8191160507102667E-3</v>
      </c>
      <c r="H102" s="112">
        <f t="shared" si="1"/>
        <v>4.5092496027495411E-3</v>
      </c>
      <c r="I102" s="112">
        <f t="shared" si="1"/>
        <v>4.4049567324449864E-3</v>
      </c>
      <c r="J102" s="112">
        <f t="shared" si="1"/>
        <v>5.1931680959947761E-3</v>
      </c>
      <c r="K102" s="112">
        <f t="shared" ref="K102:BB102" si="4">K70+K86-K54</f>
        <v>5.4953914722643445E-3</v>
      </c>
      <c r="L102" s="112">
        <f t="shared" si="4"/>
        <v>5.8283446296924571E-3</v>
      </c>
      <c r="M102" s="112">
        <f t="shared" si="4"/>
        <v>6.1182724900726015E-3</v>
      </c>
      <c r="N102" s="112">
        <f t="shared" si="4"/>
        <v>6.4938997558438294E-3</v>
      </c>
      <c r="O102" s="112">
        <f t="shared" si="4"/>
        <v>6.0535796459117858E-3</v>
      </c>
      <c r="P102" s="112">
        <f t="shared" si="4"/>
        <v>6.2957771344142426E-3</v>
      </c>
      <c r="Q102" s="112">
        <f t="shared" si="4"/>
        <v>6.6276580511198009E-3</v>
      </c>
      <c r="R102" s="112">
        <f t="shared" si="4"/>
        <v>6.8370978999289442E-3</v>
      </c>
      <c r="S102" s="112">
        <f t="shared" si="4"/>
        <v>7.0360734839786943E-3</v>
      </c>
      <c r="T102" s="112">
        <f t="shared" si="4"/>
        <v>7.2282949184268586E-3</v>
      </c>
      <c r="U102" s="112">
        <f t="shared" si="4"/>
        <v>7.3782828591053007E-3</v>
      </c>
      <c r="V102" s="112">
        <f t="shared" si="4"/>
        <v>7.4939589556022243E-3</v>
      </c>
      <c r="W102" s="112">
        <f t="shared" si="4"/>
        <v>7.7295439852720638E-3</v>
      </c>
      <c r="X102" s="112">
        <f t="shared" si="4"/>
        <v>7.9434216333711047E-3</v>
      </c>
      <c r="Y102" s="112">
        <f t="shared" si="4"/>
        <v>8.1434094757934783E-3</v>
      </c>
      <c r="Z102" s="112">
        <f t="shared" si="4"/>
        <v>8.3375316275928757E-3</v>
      </c>
      <c r="AA102" s="112">
        <f t="shared" si="4"/>
        <v>8.4916777078102856E-3</v>
      </c>
      <c r="AB102" s="112">
        <f t="shared" si="4"/>
        <v>8.6853284547121073E-3</v>
      </c>
      <c r="AC102" s="112">
        <f t="shared" si="4"/>
        <v>8.8580061522779419E-3</v>
      </c>
      <c r="AD102" s="112">
        <f t="shared" si="4"/>
        <v>9.0834742835281673E-3</v>
      </c>
      <c r="AE102" s="112">
        <f t="shared" si="4"/>
        <v>9.2696860831490424E-3</v>
      </c>
      <c r="AF102" s="112">
        <f t="shared" si="4"/>
        <v>9.4511925447274131E-3</v>
      </c>
      <c r="AG102" s="112">
        <f t="shared" si="4"/>
        <v>9.6384913185799392E-3</v>
      </c>
      <c r="AH102" s="112">
        <f t="shared" si="4"/>
        <v>9.8276554222747892E-3</v>
      </c>
      <c r="AI102" s="112">
        <f t="shared" si="4"/>
        <v>1.004180297786017E-2</v>
      </c>
      <c r="AJ102" s="112">
        <f t="shared" si="4"/>
        <v>1.0240036082580062E-2</v>
      </c>
      <c r="AK102" s="112">
        <f t="shared" si="4"/>
        <v>1.0439699356837667E-2</v>
      </c>
      <c r="AL102" s="112">
        <f t="shared" si="4"/>
        <v>1.0644756693146989E-2</v>
      </c>
      <c r="AM102" s="112">
        <f t="shared" si="4"/>
        <v>1.085168782001264E-2</v>
      </c>
      <c r="AN102" s="112">
        <f t="shared" si="4"/>
        <v>1.1064511448450998E-2</v>
      </c>
      <c r="AO102" s="112">
        <f t="shared" si="4"/>
        <v>1.1272036313020289E-2</v>
      </c>
      <c r="AP102" s="112">
        <f t="shared" si="4"/>
        <v>1.1482221808121557E-2</v>
      </c>
      <c r="AQ102" s="112">
        <f t="shared" si="4"/>
        <v>1.1694906764576241E-2</v>
      </c>
      <c r="AR102" s="112">
        <f t="shared" si="4"/>
        <v>1.1909052241924067E-2</v>
      </c>
      <c r="AS102" s="112">
        <f t="shared" si="4"/>
        <v>1.2123710439103097E-2</v>
      </c>
      <c r="AT102" s="112">
        <f t="shared" si="4"/>
        <v>1.2339536781125093E-2</v>
      </c>
      <c r="AU102" s="112">
        <f t="shared" si="4"/>
        <v>1.2556808638534755E-2</v>
      </c>
      <c r="AV102" s="112">
        <f t="shared" si="4"/>
        <v>1.2775562782903427E-2</v>
      </c>
      <c r="AW102" s="112">
        <f t="shared" si="4"/>
        <v>1.2995212067875184E-2</v>
      </c>
      <c r="AX102" s="112">
        <f t="shared" si="4"/>
        <v>1.3215676085670536E-2</v>
      </c>
      <c r="AY102" s="112">
        <f t="shared" si="4"/>
        <v>1.3436653891927275E-2</v>
      </c>
      <c r="AZ102" s="112">
        <f t="shared" si="4"/>
        <v>1.3658533808058482E-2</v>
      </c>
      <c r="BA102" s="112">
        <f t="shared" si="4"/>
        <v>1.3881182132442937E-2</v>
      </c>
      <c r="BB102" s="112">
        <f t="shared" si="4"/>
        <v>1.4104451964513154E-2</v>
      </c>
      <c r="BC102" s="112"/>
    </row>
    <row r="103" spans="1:115" ht="14.45">
      <c r="B103" s="368"/>
      <c r="C103" s="99" t="s">
        <v>190</v>
      </c>
      <c r="D103" s="353"/>
      <c r="E103" s="366"/>
      <c r="F103" s="112">
        <f t="shared" si="1"/>
        <v>2.1593027166376899E-2</v>
      </c>
      <c r="G103" s="112">
        <f t="shared" si="1"/>
        <v>2.0565104526991007E-2</v>
      </c>
      <c r="H103" s="112">
        <f t="shared" si="1"/>
        <v>2.4281322742625733E-2</v>
      </c>
      <c r="I103" s="112">
        <f t="shared" si="1"/>
        <v>2.3719728449403732E-2</v>
      </c>
      <c r="J103" s="112">
        <f t="shared" si="1"/>
        <v>2.7964074226156654E-2</v>
      </c>
      <c r="K103" s="112">
        <v>2.3955362536385749E-2</v>
      </c>
      <c r="L103" s="112">
        <v>2.3955362536385749E-2</v>
      </c>
      <c r="M103" s="112">
        <v>2.3955362536385749E-2</v>
      </c>
      <c r="N103" s="112">
        <v>2.3955362536385749E-2</v>
      </c>
      <c r="O103" s="112">
        <v>2.3955362536385749E-2</v>
      </c>
      <c r="P103" s="112">
        <v>2.3955362536385749E-2</v>
      </c>
      <c r="Q103" s="112">
        <v>2.3955362536385749E-2</v>
      </c>
      <c r="R103" s="112">
        <v>2.3955362536385749E-2</v>
      </c>
      <c r="S103" s="112">
        <v>2.3955362536385749E-2</v>
      </c>
      <c r="T103" s="112">
        <v>2.3955362536385749E-2</v>
      </c>
      <c r="U103" s="112">
        <v>2.3955362536385749E-2</v>
      </c>
      <c r="V103" s="112">
        <v>2.3955362536385749E-2</v>
      </c>
      <c r="W103" s="112">
        <v>2.3955362536385749E-2</v>
      </c>
      <c r="X103" s="112">
        <v>2.3955362536385749E-2</v>
      </c>
      <c r="Y103" s="112">
        <v>2.3955362536385749E-2</v>
      </c>
      <c r="Z103" s="112">
        <v>2.3955362536385749E-2</v>
      </c>
      <c r="AA103" s="112">
        <v>2.3955362536385749E-2</v>
      </c>
      <c r="AB103" s="112">
        <v>2.3955362536385749E-2</v>
      </c>
      <c r="AC103" s="112">
        <v>2.3955362536385749E-2</v>
      </c>
      <c r="AD103" s="112">
        <v>2.3955362536385749E-2</v>
      </c>
      <c r="AE103" s="112">
        <v>2.3955362536385749E-2</v>
      </c>
      <c r="AF103" s="112">
        <v>2.3955362536385749E-2</v>
      </c>
      <c r="AG103" s="112">
        <v>2.3955362536385749E-2</v>
      </c>
      <c r="AH103" s="112">
        <v>2.3955362536385749E-2</v>
      </c>
      <c r="AI103" s="112">
        <v>2.3955362536385749E-2</v>
      </c>
      <c r="AJ103" s="112">
        <v>2.3955362536385749E-2</v>
      </c>
      <c r="AK103" s="112">
        <v>2.3955362536385749E-2</v>
      </c>
      <c r="AL103" s="112">
        <v>2.3955362536385749E-2</v>
      </c>
      <c r="AM103" s="112">
        <v>2.3955362536385749E-2</v>
      </c>
      <c r="AN103" s="112">
        <v>2.3955362536385749E-2</v>
      </c>
      <c r="AO103" s="112">
        <v>2.3955362536385749E-2</v>
      </c>
      <c r="AP103" s="112">
        <v>2.3955362536385749E-2</v>
      </c>
      <c r="AQ103" s="112">
        <v>2.3955362536385749E-2</v>
      </c>
      <c r="AR103" s="112">
        <v>2.3955362536385749E-2</v>
      </c>
      <c r="AS103" s="112">
        <v>2.3955362536385749E-2</v>
      </c>
      <c r="AT103" s="112">
        <v>2.3955362536385749E-2</v>
      </c>
      <c r="AU103" s="112">
        <v>2.3955362536385749E-2</v>
      </c>
      <c r="AV103" s="112">
        <v>2.3955362536385749E-2</v>
      </c>
      <c r="AW103" s="112">
        <v>2.3955362536385749E-2</v>
      </c>
      <c r="AX103" s="112">
        <v>2.3955362536385749E-2</v>
      </c>
      <c r="AY103" s="112">
        <v>2.3955362536385749E-2</v>
      </c>
      <c r="AZ103" s="112">
        <v>2.3955362536385749E-2</v>
      </c>
      <c r="BA103" s="112">
        <v>2.3955362536385749E-2</v>
      </c>
      <c r="BB103" s="112">
        <v>2.3955362536385749E-2</v>
      </c>
      <c r="BC103" s="112"/>
    </row>
    <row r="104" spans="1:115" ht="14.45">
      <c r="B104" s="368"/>
      <c r="C104" s="99" t="s">
        <v>191</v>
      </c>
      <c r="D104" s="353"/>
      <c r="E104" s="366"/>
      <c r="F104" s="112">
        <f t="shared" si="1"/>
        <v>4.5854666234996788E-3</v>
      </c>
      <c r="G104" s="112">
        <f t="shared" si="1"/>
        <v>4.3610183307301043E-3</v>
      </c>
      <c r="H104" s="112">
        <f t="shared" si="1"/>
        <v>5.1418287665079276E-3</v>
      </c>
      <c r="I104" s="112">
        <f t="shared" si="1"/>
        <v>5.0158500560466557E-3</v>
      </c>
      <c r="J104" s="112">
        <f t="shared" si="1"/>
        <v>5.9050846199846241E-3</v>
      </c>
      <c r="K104" s="112">
        <f t="shared" ref="K104:BB104" si="5">K72+K88-K56</f>
        <v>6.2399987859342865E-3</v>
      </c>
      <c r="L104" s="112">
        <f t="shared" si="5"/>
        <v>6.6088286405610042E-3</v>
      </c>
      <c r="M104" s="112">
        <f t="shared" si="5"/>
        <v>6.927918171200087E-3</v>
      </c>
      <c r="N104" s="112">
        <f t="shared" si="5"/>
        <v>7.3430324084502452E-3</v>
      </c>
      <c r="O104" s="112">
        <f t="shared" si="5"/>
        <v>6.8356420945554497E-3</v>
      </c>
      <c r="P104" s="112">
        <f t="shared" si="5"/>
        <v>7.0992888364185269E-3</v>
      </c>
      <c r="Q104" s="112">
        <f t="shared" si="5"/>
        <v>7.4632035889994341E-3</v>
      </c>
      <c r="R104" s="112">
        <f t="shared" si="5"/>
        <v>7.6884348043102513E-3</v>
      </c>
      <c r="S104" s="112">
        <f t="shared" si="5"/>
        <v>7.901302470416649E-3</v>
      </c>
      <c r="T104" s="112">
        <f t="shared" si="5"/>
        <v>8.1060187720423116E-3</v>
      </c>
      <c r="U104" s="112">
        <f t="shared" si="5"/>
        <v>8.2628847536869721E-3</v>
      </c>
      <c r="V104" s="112">
        <f t="shared" si="5"/>
        <v>8.3809565059937974E-3</v>
      </c>
      <c r="W104" s="112">
        <f t="shared" si="5"/>
        <v>8.6326325512153801E-3</v>
      </c>
      <c r="X104" s="112">
        <f t="shared" si="5"/>
        <v>8.8594206687595545E-3</v>
      </c>
      <c r="Y104" s="112">
        <f t="shared" si="5"/>
        <v>9.0701302232378822E-3</v>
      </c>
      <c r="Z104" s="112">
        <f t="shared" si="5"/>
        <v>9.2737523913961617E-3</v>
      </c>
      <c r="AA104" s="112">
        <f t="shared" si="5"/>
        <v>9.4324272333543568E-3</v>
      </c>
      <c r="AB104" s="112">
        <f t="shared" si="5"/>
        <v>9.6345041820695698E-3</v>
      </c>
      <c r="AC104" s="112">
        <f t="shared" si="5"/>
        <v>9.8128115955300466E-3</v>
      </c>
      <c r="AD104" s="112">
        <f t="shared" si="5"/>
        <v>1.0049050493438294E-2</v>
      </c>
      <c r="AE104" s="112">
        <f t="shared" si="5"/>
        <v>1.0241293417792452E-2</v>
      </c>
      <c r="AF104" s="112">
        <f t="shared" si="5"/>
        <v>1.0427839146413209E-2</v>
      </c>
      <c r="AG104" s="112">
        <f t="shared" si="5"/>
        <v>1.0620278001639338E-2</v>
      </c>
      <c r="AH104" s="112">
        <f t="shared" si="5"/>
        <v>1.0814265691059699E-2</v>
      </c>
      <c r="AI104" s="112">
        <f t="shared" si="5"/>
        <v>1.103520166475791E-2</v>
      </c>
      <c r="AJ104" s="112">
        <f t="shared" si="5"/>
        <v>1.1238094969790779E-2</v>
      </c>
      <c r="AK104" s="112">
        <f t="shared" si="5"/>
        <v>1.1442027870463889E-2</v>
      </c>
      <c r="AL104" s="112">
        <f t="shared" si="5"/>
        <v>1.1651335509358596E-2</v>
      </c>
      <c r="AM104" s="112">
        <f t="shared" si="5"/>
        <v>1.1862149078748274E-2</v>
      </c>
      <c r="AN104" s="112">
        <f t="shared" si="5"/>
        <v>1.2078850312776446E-2</v>
      </c>
      <c r="AO104" s="112">
        <f t="shared" si="5"/>
        <v>1.2289215388862296E-2</v>
      </c>
      <c r="AP104" s="112">
        <f t="shared" si="5"/>
        <v>1.2501936089762467E-2</v>
      </c>
      <c r="AQ104" s="112">
        <f t="shared" si="5"/>
        <v>1.271682846569977E-2</v>
      </c>
      <c r="AR104" s="112">
        <f t="shared" si="5"/>
        <v>1.2932756316210714E-2</v>
      </c>
      <c r="AS104" s="112">
        <f t="shared" si="5"/>
        <v>1.3148688226308991E-2</v>
      </c>
      <c r="AT104" s="112">
        <f t="shared" si="5"/>
        <v>1.3365334661939343E-2</v>
      </c>
      <c r="AU104" s="112">
        <f t="shared" si="5"/>
        <v>1.3582993444709146E-2</v>
      </c>
      <c r="AV104" s="112">
        <f t="shared" si="5"/>
        <v>1.3801700930213379E-2</v>
      </c>
      <c r="AW104" s="112">
        <f t="shared" si="5"/>
        <v>1.4020820131673162E-2</v>
      </c>
      <c r="AX104" s="112">
        <f t="shared" si="5"/>
        <v>1.4240263383815233E-2</v>
      </c>
      <c r="AY104" s="112">
        <f t="shared" si="5"/>
        <v>1.4459706146883633E-2</v>
      </c>
      <c r="AZ104" s="112">
        <f t="shared" si="5"/>
        <v>1.4679566343758665E-2</v>
      </c>
      <c r="BA104" s="112">
        <f t="shared" si="5"/>
        <v>1.4899699423775559E-2</v>
      </c>
      <c r="BB104" s="112">
        <f t="shared" si="5"/>
        <v>1.5119947429527159E-2</v>
      </c>
      <c r="BC104" s="112"/>
    </row>
    <row r="105" spans="1:115" ht="14.45">
      <c r="B105" s="368"/>
      <c r="C105" s="99" t="s">
        <v>192</v>
      </c>
      <c r="D105" s="353"/>
      <c r="E105" s="366"/>
      <c r="F105" s="112">
        <f t="shared" si="1"/>
        <v>0.11148008959159172</v>
      </c>
      <c r="G105" s="112">
        <f t="shared" si="1"/>
        <v>0.10602338957802404</v>
      </c>
      <c r="H105" s="112">
        <f t="shared" si="1"/>
        <v>0.12500615065372633</v>
      </c>
      <c r="I105" s="112">
        <f t="shared" si="1"/>
        <v>0.12194340500930467</v>
      </c>
      <c r="J105" s="112">
        <f t="shared" si="1"/>
        <v>0.14356213151964337</v>
      </c>
      <c r="K105" s="112">
        <f t="shared" ref="K105:BB105" si="6">K73+K89-K57</f>
        <v>0.15170443508243592</v>
      </c>
      <c r="L105" s="112">
        <f t="shared" si="6"/>
        <v>0.16067128374012585</v>
      </c>
      <c r="M105" s="112">
        <f t="shared" si="6"/>
        <v>0.16842886489469677</v>
      </c>
      <c r="N105" s="112">
        <f t="shared" si="6"/>
        <v>0.17852096154680508</v>
      </c>
      <c r="O105" s="112">
        <f t="shared" si="6"/>
        <v>0.16618548463787608</v>
      </c>
      <c r="P105" s="112">
        <f t="shared" si="6"/>
        <v>0.17259516217270399</v>
      </c>
      <c r="Q105" s="112">
        <f t="shared" si="6"/>
        <v>0.18144251677201861</v>
      </c>
      <c r="R105" s="112">
        <f t="shared" si="6"/>
        <v>0.18691825089534442</v>
      </c>
      <c r="S105" s="112">
        <f t="shared" si="6"/>
        <v>0.19209340719614687</v>
      </c>
      <c r="T105" s="112">
        <f t="shared" si="6"/>
        <v>0.19707039067894971</v>
      </c>
      <c r="U105" s="112">
        <f t="shared" si="6"/>
        <v>0.2008840557044409</v>
      </c>
      <c r="V105" s="112">
        <f t="shared" si="6"/>
        <v>0.20375457044288803</v>
      </c>
      <c r="W105" s="112">
        <f t="shared" si="6"/>
        <v>0.20987322103464612</v>
      </c>
      <c r="X105" s="112">
        <f t="shared" si="6"/>
        <v>0.21538680596242976</v>
      </c>
      <c r="Y105" s="112">
        <f t="shared" si="6"/>
        <v>0.22050949508869211</v>
      </c>
      <c r="Z105" s="112">
        <f t="shared" si="6"/>
        <v>0.2254598784221602</v>
      </c>
      <c r="AA105" s="112">
        <f t="shared" si="6"/>
        <v>0.22931751975940973</v>
      </c>
      <c r="AB105" s="112">
        <f t="shared" si="6"/>
        <v>0.23423033631589885</v>
      </c>
      <c r="AC105" s="112">
        <f t="shared" si="6"/>
        <v>0.23856527713206166</v>
      </c>
      <c r="AD105" s="112">
        <f t="shared" si="6"/>
        <v>0.24430862577381074</v>
      </c>
      <c r="AE105" s="112">
        <f t="shared" si="6"/>
        <v>0.24898236133662621</v>
      </c>
      <c r="AF105" s="112">
        <f t="shared" si="6"/>
        <v>0.25351758888207154</v>
      </c>
      <c r="AG105" s="112">
        <f t="shared" si="6"/>
        <v>0.25819608784038461</v>
      </c>
      <c r="AH105" s="112">
        <f t="shared" si="6"/>
        <v>0.26291224145611647</v>
      </c>
      <c r="AI105" s="112">
        <f t="shared" si="6"/>
        <v>0.2682835513279942</v>
      </c>
      <c r="AJ105" s="112">
        <f t="shared" si="6"/>
        <v>0.27321621482328418</v>
      </c>
      <c r="AK105" s="112">
        <f t="shared" si="6"/>
        <v>0.27817415256532563</v>
      </c>
      <c r="AL105" s="112">
        <f t="shared" si="6"/>
        <v>0.28326275886258578</v>
      </c>
      <c r="AM105" s="112">
        <f t="shared" si="6"/>
        <v>0.28838797675912886</v>
      </c>
      <c r="AN105" s="112">
        <f t="shared" si="6"/>
        <v>0.29365633327934848</v>
      </c>
      <c r="AO105" s="112">
        <f t="shared" si="6"/>
        <v>0.29877064758026695</v>
      </c>
      <c r="AP105" s="112">
        <f t="shared" si="6"/>
        <v>0.3039422309198514</v>
      </c>
      <c r="AQ105" s="112">
        <f t="shared" si="6"/>
        <v>0.30916661118232192</v>
      </c>
      <c r="AR105" s="112">
        <f t="shared" si="6"/>
        <v>0.31441616550182694</v>
      </c>
      <c r="AS105" s="112">
        <f t="shared" si="6"/>
        <v>0.31966581851642406</v>
      </c>
      <c r="AT105" s="112">
        <f t="shared" si="6"/>
        <v>0.324932842799174</v>
      </c>
      <c r="AU105" s="112">
        <f t="shared" si="6"/>
        <v>0.33022447887374362</v>
      </c>
      <c r="AV105" s="112">
        <f t="shared" si="6"/>
        <v>0.33554161060325782</v>
      </c>
      <c r="AW105" s="112">
        <f t="shared" si="6"/>
        <v>0.34086875181168708</v>
      </c>
      <c r="AX105" s="112">
        <f t="shared" si="6"/>
        <v>0.34620377121485824</v>
      </c>
      <c r="AY105" s="112">
        <f t="shared" si="6"/>
        <v>0.35153877872789607</v>
      </c>
      <c r="AZ105" s="112">
        <f t="shared" si="6"/>
        <v>0.35688393473004343</v>
      </c>
      <c r="BA105" s="112">
        <f t="shared" si="6"/>
        <v>0.36223572496148737</v>
      </c>
      <c r="BB105" s="112">
        <f t="shared" si="6"/>
        <v>0.36759030922294755</v>
      </c>
      <c r="BC105" s="112"/>
      <c r="BU105" s="99" t="s">
        <v>85</v>
      </c>
    </row>
    <row r="106" spans="1:115" ht="14.45">
      <c r="B106" s="368"/>
      <c r="C106" s="99" t="s">
        <v>193</v>
      </c>
      <c r="D106" s="353"/>
      <c r="E106" s="366"/>
      <c r="F106" s="112">
        <f t="shared" si="1"/>
        <v>8.8889853530026153E-6</v>
      </c>
      <c r="G106" s="112">
        <f t="shared" si="1"/>
        <v>8.4658307292831414E-6</v>
      </c>
      <c r="H106" s="112">
        <f t="shared" si="1"/>
        <v>9.9956490837369016E-6</v>
      </c>
      <c r="I106" s="112">
        <f t="shared" si="1"/>
        <v>9.7644631824600481E-6</v>
      </c>
      <c r="J106" s="112">
        <f t="shared" si="1"/>
        <v>1.1511690523574591E-5</v>
      </c>
      <c r="K106" s="112">
        <f t="shared" ref="K106:BB106" si="7">K74+K90-K58</f>
        <v>1.2181628779438236E-5</v>
      </c>
      <c r="L106" s="112">
        <f t="shared" si="7"/>
        <v>1.2919685710446882E-5</v>
      </c>
      <c r="M106" s="112">
        <f t="shared" si="7"/>
        <v>1.3562368508530931E-5</v>
      </c>
      <c r="N106" s="112">
        <f t="shared" si="7"/>
        <v>1.4395021092818844E-5</v>
      </c>
      <c r="O106" s="112">
        <f t="shared" si="7"/>
        <v>1.3418963945594636E-5</v>
      </c>
      <c r="P106" s="112">
        <f t="shared" si="7"/>
        <v>1.3955842876084423E-5</v>
      </c>
      <c r="Q106" s="112">
        <f t="shared" si="7"/>
        <v>1.4691522972152399E-5</v>
      </c>
      <c r="R106" s="112">
        <f t="shared" si="7"/>
        <v>1.5155788075506965E-5</v>
      </c>
      <c r="S106" s="112">
        <f t="shared" si="7"/>
        <v>1.559685705363606E-5</v>
      </c>
      <c r="T106" s="112">
        <f t="shared" si="7"/>
        <v>1.6022954115089971E-5</v>
      </c>
      <c r="U106" s="112">
        <f t="shared" si="7"/>
        <v>1.6355432233154665E-5</v>
      </c>
      <c r="V106" s="112">
        <f t="shared" si="7"/>
        <v>1.6611851320541549E-5</v>
      </c>
      <c r="W106" s="112">
        <f t="shared" si="7"/>
        <v>1.7134072420155189E-5</v>
      </c>
      <c r="X106" s="112">
        <f t="shared" si="7"/>
        <v>1.7608174788755204E-5</v>
      </c>
      <c r="Y106" s="112">
        <f t="shared" si="7"/>
        <v>1.805148763900366E-5</v>
      </c>
      <c r="Z106" s="112">
        <f t="shared" si="7"/>
        <v>1.8481798018714357E-5</v>
      </c>
      <c r="AA106" s="112">
        <f t="shared" si="7"/>
        <v>1.8823493480528419E-5</v>
      </c>
      <c r="AB106" s="112">
        <f t="shared" si="7"/>
        <v>1.9252758897470024E-5</v>
      </c>
      <c r="AC106" s="112">
        <f t="shared" si="7"/>
        <v>1.9635533376936853E-5</v>
      </c>
      <c r="AD106" s="112">
        <f t="shared" si="7"/>
        <v>2.0135328357942517E-5</v>
      </c>
      <c r="AE106" s="112">
        <f t="shared" si="7"/>
        <v>2.054810386788869E-5</v>
      </c>
      <c r="AF106" s="112">
        <f t="shared" si="7"/>
        <v>2.0950449059697895E-5</v>
      </c>
      <c r="AG106" s="112">
        <f t="shared" si="7"/>
        <v>2.1365634064345052E-5</v>
      </c>
      <c r="AH106" s="112">
        <f t="shared" si="7"/>
        <v>2.1784953943781993E-5</v>
      </c>
      <c r="AI106" s="112">
        <f t="shared" si="7"/>
        <v>2.2259654616024749E-5</v>
      </c>
      <c r="AJ106" s="112">
        <f t="shared" si="7"/>
        <v>2.2699077740967466E-5</v>
      </c>
      <c r="AK106" s="112">
        <f t="shared" si="7"/>
        <v>2.3141671121294782E-5</v>
      </c>
      <c r="AL106" s="112">
        <f t="shared" si="7"/>
        <v>2.3596221513572102E-5</v>
      </c>
      <c r="AM106" s="112">
        <f t="shared" si="7"/>
        <v>2.4054925535491045E-5</v>
      </c>
      <c r="AN106" s="112">
        <f t="shared" si="7"/>
        <v>2.4526691459768324E-5</v>
      </c>
      <c r="AO106" s="112">
        <f t="shared" si="7"/>
        <v>2.4986711619462421E-5</v>
      </c>
      <c r="AP106" s="112">
        <f t="shared" si="7"/>
        <v>2.5452629596196819E-5</v>
      </c>
      <c r="AQ106" s="112">
        <f t="shared" si="7"/>
        <v>2.5924088126419442E-5</v>
      </c>
      <c r="AR106" s="112">
        <f t="shared" si="7"/>
        <v>2.6398784191833391E-5</v>
      </c>
      <c r="AS106" s="112">
        <f t="shared" si="7"/>
        <v>2.6874616802806395E-5</v>
      </c>
      <c r="AT106" s="112">
        <f t="shared" si="7"/>
        <v>2.7353038839258992E-5</v>
      </c>
      <c r="AU106" s="112">
        <f t="shared" si="7"/>
        <v>2.7834665148246396E-5</v>
      </c>
      <c r="AV106" s="112">
        <f t="shared" si="7"/>
        <v>2.8319577241246729E-5</v>
      </c>
      <c r="AW106" s="112">
        <f t="shared" si="7"/>
        <v>2.8806473591526383E-5</v>
      </c>
      <c r="AX106" s="112">
        <f t="shared" si="7"/>
        <v>2.9295175959245801E-5</v>
      </c>
      <c r="AY106" s="112">
        <f t="shared" si="7"/>
        <v>2.9785017241323875E-5</v>
      </c>
      <c r="AZ106" s="112">
        <f t="shared" si="7"/>
        <v>3.0276858229455472E-5</v>
      </c>
      <c r="BA106" s="112">
        <f t="shared" si="7"/>
        <v>3.077040254741148E-5</v>
      </c>
      <c r="BB106" s="112">
        <f t="shared" si="7"/>
        <v>3.1265324560804386E-5</v>
      </c>
      <c r="BC106" s="112"/>
    </row>
    <row r="107" spans="1:115" ht="14.45" customHeight="1">
      <c r="B107" s="368"/>
      <c r="C107" s="99" t="s">
        <v>194</v>
      </c>
      <c r="D107" s="353"/>
      <c r="E107" s="366"/>
      <c r="F107" s="112">
        <f t="shared" si="1"/>
        <v>6.4827766718080701E-2</v>
      </c>
      <c r="G107" s="112">
        <f t="shared" si="1"/>
        <v>6.1741681170337376E-2</v>
      </c>
      <c r="H107" s="112">
        <f t="shared" si="1"/>
        <v>7.2898714674736118E-2</v>
      </c>
      <c r="I107" s="112">
        <f t="shared" si="1"/>
        <v>7.1212665583484824E-2</v>
      </c>
      <c r="J107" s="112">
        <f t="shared" si="1"/>
        <v>8.3955272526281835E-2</v>
      </c>
      <c r="K107" s="112">
        <f t="shared" ref="K107:BB107" si="8">K75+K91-K59</f>
        <v>8.88411621122734E-2</v>
      </c>
      <c r="L107" s="112">
        <f t="shared" si="8"/>
        <v>9.4223844234949505E-2</v>
      </c>
      <c r="M107" s="112">
        <f t="shared" si="8"/>
        <v>9.8910958551535783E-2</v>
      </c>
      <c r="N107" s="112">
        <f t="shared" si="8"/>
        <v>0.10498353099348082</v>
      </c>
      <c r="O107" s="112">
        <f t="shared" si="8"/>
        <v>9.7865102676735538E-2</v>
      </c>
      <c r="P107" s="112">
        <f t="shared" si="8"/>
        <v>0.10178058466702349</v>
      </c>
      <c r="Q107" s="112">
        <f t="shared" si="8"/>
        <v>0.10714593242647233</v>
      </c>
      <c r="R107" s="112">
        <f t="shared" si="8"/>
        <v>0.11053183853611608</v>
      </c>
      <c r="S107" s="112">
        <f t="shared" si="8"/>
        <v>0.11374857426971505</v>
      </c>
      <c r="T107" s="112">
        <f t="shared" si="8"/>
        <v>0.11685611914717323</v>
      </c>
      <c r="U107" s="112">
        <f t="shared" si="8"/>
        <v>0.11928089689411842</v>
      </c>
      <c r="V107" s="112">
        <f t="shared" si="8"/>
        <v>0.12115097273735306</v>
      </c>
      <c r="W107" s="112">
        <f t="shared" si="8"/>
        <v>0.12495955451314766</v>
      </c>
      <c r="X107" s="112">
        <f t="shared" si="8"/>
        <v>0.12841720423707714</v>
      </c>
      <c r="Y107" s="112">
        <f t="shared" si="8"/>
        <v>0.13165030463016128</v>
      </c>
      <c r="Z107" s="112">
        <f t="shared" si="8"/>
        <v>0.13478857742558176</v>
      </c>
      <c r="AA107" s="112">
        <f t="shared" si="8"/>
        <v>0.13728057767173041</v>
      </c>
      <c r="AB107" s="112">
        <f t="shared" si="8"/>
        <v>0.14041122950709078</v>
      </c>
      <c r="AC107" s="112">
        <f t="shared" si="8"/>
        <v>0.1432028208614185</v>
      </c>
      <c r="AD107" s="112">
        <f t="shared" si="8"/>
        <v>0.14684784795378292</v>
      </c>
      <c r="AE107" s="112">
        <f t="shared" si="8"/>
        <v>0.1498582381618026</v>
      </c>
      <c r="AF107" s="112">
        <f t="shared" si="8"/>
        <v>0.1527925595943872</v>
      </c>
      <c r="AG107" s="112">
        <f t="shared" si="8"/>
        <v>0.15582052235468247</v>
      </c>
      <c r="AH107" s="112">
        <f t="shared" si="8"/>
        <v>0.15887864094132009</v>
      </c>
      <c r="AI107" s="112">
        <f t="shared" si="8"/>
        <v>0.16234065412049492</v>
      </c>
      <c r="AJ107" s="112">
        <f t="shared" si="8"/>
        <v>0.16554538657337414</v>
      </c>
      <c r="AK107" s="112">
        <f t="shared" si="8"/>
        <v>0.16877323984019077</v>
      </c>
      <c r="AL107" s="112">
        <f t="shared" si="8"/>
        <v>0.172088296128594</v>
      </c>
      <c r="AM107" s="112">
        <f t="shared" si="8"/>
        <v>0.17543364502334269</v>
      </c>
      <c r="AN107" s="112">
        <f t="shared" si="8"/>
        <v>0.17887425495456211</v>
      </c>
      <c r="AO107" s="112">
        <f t="shared" si="8"/>
        <v>0.18222920250080699</v>
      </c>
      <c r="AP107" s="112">
        <f t="shared" si="8"/>
        <v>0.18562716308981808</v>
      </c>
      <c r="AQ107" s="112">
        <f t="shared" si="8"/>
        <v>0.18906553118253644</v>
      </c>
      <c r="AR107" s="112">
        <f t="shared" si="8"/>
        <v>0.19252751076391617</v>
      </c>
      <c r="AS107" s="112">
        <f t="shared" si="8"/>
        <v>0.19599777922259776</v>
      </c>
      <c r="AT107" s="112">
        <f t="shared" si="8"/>
        <v>0.19948693247700366</v>
      </c>
      <c r="AU107" s="112">
        <f t="shared" si="8"/>
        <v>0.20299945463379299</v>
      </c>
      <c r="AV107" s="112">
        <f t="shared" si="8"/>
        <v>0.20653594016001575</v>
      </c>
      <c r="AW107" s="112">
        <f t="shared" si="8"/>
        <v>0.21008689696309446</v>
      </c>
      <c r="AX107" s="112">
        <f t="shared" si="8"/>
        <v>0.21365102513189438</v>
      </c>
      <c r="AY107" s="112">
        <f t="shared" si="8"/>
        <v>0.21722345945398969</v>
      </c>
      <c r="AZ107" s="112">
        <f t="shared" si="8"/>
        <v>0.22081047772156337</v>
      </c>
      <c r="BA107" s="112">
        <f t="shared" si="8"/>
        <v>0.22440991844939662</v>
      </c>
      <c r="BB107" s="112">
        <f t="shared" si="8"/>
        <v>0.22801940677171872</v>
      </c>
      <c r="BC107" s="112"/>
    </row>
    <row r="108" spans="1:115" ht="14.45">
      <c r="B108" s="368"/>
      <c r="C108" s="99" t="s">
        <v>195</v>
      </c>
      <c r="D108" s="353"/>
      <c r="E108" s="366"/>
      <c r="F108" s="112">
        <f t="shared" si="1"/>
        <v>1.1095385769359672E-2</v>
      </c>
      <c r="G108" s="112">
        <f t="shared" si="1"/>
        <v>1.0586753762331591E-2</v>
      </c>
      <c r="H108" s="112">
        <f t="shared" si="1"/>
        <v>1.2522843463981234E-2</v>
      </c>
      <c r="I108" s="112">
        <f t="shared" si="1"/>
        <v>1.22556057864604E-2</v>
      </c>
      <c r="J108" s="112">
        <f t="shared" si="1"/>
        <v>1.4474905988946074E-2</v>
      </c>
      <c r="K108" s="112">
        <f t="shared" ref="K108:BB108" si="9">K76+K92-K60</f>
        <v>1.5345040979689972E-2</v>
      </c>
      <c r="L108" s="112">
        <f t="shared" si="9"/>
        <v>1.6304088774086956E-2</v>
      </c>
      <c r="M108" s="112">
        <f t="shared" si="9"/>
        <v>1.7145805489506907E-2</v>
      </c>
      <c r="N108" s="112">
        <f t="shared" si="9"/>
        <v>1.8230909696378195E-2</v>
      </c>
      <c r="O108" s="112">
        <f t="shared" si="9"/>
        <v>1.7024903098952548E-2</v>
      </c>
      <c r="P108" s="112">
        <f t="shared" si="9"/>
        <v>1.7737293050773068E-2</v>
      </c>
      <c r="Q108" s="112">
        <f t="shared" si="9"/>
        <v>1.8705085936377236E-2</v>
      </c>
      <c r="R108" s="112">
        <f t="shared" si="9"/>
        <v>1.9329876361815046E-2</v>
      </c>
      <c r="S108" s="112">
        <f t="shared" si="9"/>
        <v>1.992697532371851E-2</v>
      </c>
      <c r="T108" s="112">
        <f t="shared" si="9"/>
        <v>2.050674477961012E-2</v>
      </c>
      <c r="U108" s="112">
        <f t="shared" si="9"/>
        <v>2.0968248167073128E-2</v>
      </c>
      <c r="V108" s="112">
        <f t="shared" si="9"/>
        <v>2.1333411551678921E-2</v>
      </c>
      <c r="W108" s="112">
        <f t="shared" si="9"/>
        <v>2.2041504156399883E-2</v>
      </c>
      <c r="X108" s="112">
        <f t="shared" si="9"/>
        <v>2.268974184891101E-2</v>
      </c>
      <c r="Y108" s="112">
        <f t="shared" si="9"/>
        <v>2.3300168210937805E-2</v>
      </c>
      <c r="Z108" s="112">
        <f t="shared" si="9"/>
        <v>2.3895570905906466E-2</v>
      </c>
      <c r="AA108" s="112">
        <f t="shared" si="9"/>
        <v>2.4377932555886356E-2</v>
      </c>
      <c r="AB108" s="112">
        <f t="shared" si="9"/>
        <v>2.4975225310393229E-2</v>
      </c>
      <c r="AC108" s="112">
        <f t="shared" si="9"/>
        <v>2.5513810232968503E-2</v>
      </c>
      <c r="AD108" s="112">
        <f t="shared" si="9"/>
        <v>2.6206191736384776E-2</v>
      </c>
      <c r="AE108" s="112">
        <f t="shared" si="9"/>
        <v>2.6787116245285625E-2</v>
      </c>
      <c r="AF108" s="112">
        <f t="shared" si="9"/>
        <v>2.7356026657365112E-2</v>
      </c>
      <c r="AG108" s="112">
        <f t="shared" si="9"/>
        <v>2.7943282875700609E-2</v>
      </c>
      <c r="AH108" s="112">
        <f t="shared" si="9"/>
        <v>2.8537554985537894E-2</v>
      </c>
      <c r="AI108" s="112">
        <f t="shared" si="9"/>
        <v>2.9206098906791017E-2</v>
      </c>
      <c r="AJ108" s="112">
        <f t="shared" si="9"/>
        <v>2.9830114824121012E-2</v>
      </c>
      <c r="AK108" s="112">
        <f t="shared" si="9"/>
        <v>3.0459979503288492E-2</v>
      </c>
      <c r="AL108" s="112">
        <f t="shared" si="9"/>
        <v>3.1107288034897818E-2</v>
      </c>
      <c r="AM108" s="112">
        <f t="shared" si="9"/>
        <v>3.1761802795927718E-2</v>
      </c>
      <c r="AN108" s="112">
        <f t="shared" si="9"/>
        <v>3.243532165011756E-2</v>
      </c>
      <c r="AO108" s="112">
        <f t="shared" si="9"/>
        <v>3.3095058647687414E-2</v>
      </c>
      <c r="AP108" s="112">
        <f t="shared" si="9"/>
        <v>3.3764337935009714E-2</v>
      </c>
      <c r="AQ108" s="112">
        <f t="shared" si="9"/>
        <v>3.4442712464719277E-2</v>
      </c>
      <c r="AR108" s="112">
        <f t="shared" si="9"/>
        <v>3.5127143008202716E-2</v>
      </c>
      <c r="AS108" s="112">
        <f t="shared" si="9"/>
        <v>3.5814840711971413E-2</v>
      </c>
      <c r="AT108" s="112">
        <f t="shared" si="9"/>
        <v>3.6507742954494826E-2</v>
      </c>
      <c r="AU108" s="112">
        <f t="shared" si="9"/>
        <v>3.7206678640871599E-2</v>
      </c>
      <c r="AV108" s="112">
        <f t="shared" si="9"/>
        <v>3.7911767589086959E-2</v>
      </c>
      <c r="AW108" s="112">
        <f t="shared" si="9"/>
        <v>3.8621275939671018E-2</v>
      </c>
      <c r="AX108" s="112">
        <f t="shared" si="9"/>
        <v>3.9334967617777827E-2</v>
      </c>
      <c r="AY108" s="112">
        <f t="shared" si="9"/>
        <v>4.0051947733769799E-2</v>
      </c>
      <c r="AZ108" s="112">
        <f t="shared" si="9"/>
        <v>4.0773373683825664E-2</v>
      </c>
      <c r="BA108" s="112">
        <f t="shared" si="9"/>
        <v>4.1498849054878439E-2</v>
      </c>
      <c r="BB108" s="112">
        <f t="shared" si="9"/>
        <v>4.2227935559629892E-2</v>
      </c>
      <c r="BC108" s="112"/>
    </row>
    <row r="109" spans="1:115" ht="14.45">
      <c r="B109" s="368"/>
      <c r="C109" s="99" t="s">
        <v>196</v>
      </c>
      <c r="D109" s="353"/>
      <c r="E109" s="366"/>
      <c r="F109" s="112">
        <f t="shared" si="1"/>
        <v>1.4196222632971711E-3</v>
      </c>
      <c r="G109" s="112">
        <f t="shared" si="1"/>
        <v>1.3513073072797255E-3</v>
      </c>
      <c r="H109" s="112">
        <f t="shared" si="1"/>
        <v>1.594630919834028E-3</v>
      </c>
      <c r="I109" s="112">
        <f t="shared" si="1"/>
        <v>1.5569077690402722E-3</v>
      </c>
      <c r="J109" s="112">
        <f t="shared" si="1"/>
        <v>1.8345081622186399E-3</v>
      </c>
      <c r="K109" s="112">
        <f t="shared" ref="K109:BB109" si="10">K77+K93-K61</f>
        <v>1.9402273619735233E-3</v>
      </c>
      <c r="L109" s="112">
        <f t="shared" si="10"/>
        <v>2.0566795210656963E-3</v>
      </c>
      <c r="M109" s="112">
        <f t="shared" si="10"/>
        <v>2.1578353921540838E-3</v>
      </c>
      <c r="N109" s="112">
        <f t="shared" si="10"/>
        <v>2.2890952102967432E-3</v>
      </c>
      <c r="O109" s="112">
        <f t="shared" si="10"/>
        <v>2.1327502264587572E-3</v>
      </c>
      <c r="P109" s="112">
        <f t="shared" si="10"/>
        <v>2.2169056924661312E-3</v>
      </c>
      <c r="Q109" s="112">
        <f t="shared" si="10"/>
        <v>2.3325382615091428E-3</v>
      </c>
      <c r="R109" s="112">
        <f t="shared" si="10"/>
        <v>2.4049827360661524E-3</v>
      </c>
      <c r="S109" s="112">
        <f t="shared" si="10"/>
        <v>2.4736752315224209E-3</v>
      </c>
      <c r="T109" s="112">
        <f t="shared" si="10"/>
        <v>2.5399255814546606E-3</v>
      </c>
      <c r="U109" s="112">
        <f t="shared" si="10"/>
        <v>2.5912773899774422E-3</v>
      </c>
      <c r="V109" s="112">
        <f t="shared" si="10"/>
        <v>2.6305347955721814E-3</v>
      </c>
      <c r="W109" s="112">
        <f t="shared" si="10"/>
        <v>2.7118234101886074E-3</v>
      </c>
      <c r="X109" s="112">
        <f t="shared" si="10"/>
        <v>2.7854193819569772E-3</v>
      </c>
      <c r="Y109" s="112">
        <f t="shared" si="10"/>
        <v>2.8540747720455784E-3</v>
      </c>
      <c r="Z109" s="112">
        <f t="shared" si="10"/>
        <v>2.9206082761046304E-3</v>
      </c>
      <c r="AA109" s="112">
        <f t="shared" si="10"/>
        <v>2.9730807710235396E-3</v>
      </c>
      <c r="AB109" s="112">
        <f t="shared" si="10"/>
        <v>3.039327380393253E-3</v>
      </c>
      <c r="AC109" s="112">
        <f t="shared" si="10"/>
        <v>3.0981745538394279E-3</v>
      </c>
      <c r="AD109" s="112">
        <f t="shared" si="10"/>
        <v>3.175420190524747E-3</v>
      </c>
      <c r="AE109" s="112">
        <f t="shared" si="10"/>
        <v>3.238874925974855E-3</v>
      </c>
      <c r="AF109" s="112">
        <f t="shared" si="10"/>
        <v>3.3006261155206218E-3</v>
      </c>
      <c r="AG109" s="112">
        <f t="shared" si="10"/>
        <v>3.364340779112851E-3</v>
      </c>
      <c r="AH109" s="112">
        <f t="shared" si="10"/>
        <v>3.4286461293611126E-3</v>
      </c>
      <c r="AI109" s="112">
        <f t="shared" si="10"/>
        <v>3.5016028401759769E-3</v>
      </c>
      <c r="AJ109" s="112">
        <f t="shared" si="10"/>
        <v>3.5689440802038064E-3</v>
      </c>
      <c r="AK109" s="112">
        <f t="shared" si="10"/>
        <v>3.6367205643887957E-3</v>
      </c>
      <c r="AL109" s="112">
        <f t="shared" si="10"/>
        <v>3.706312021565239E-3</v>
      </c>
      <c r="AM109" s="112">
        <f t="shared" si="10"/>
        <v>3.7764908894697413E-3</v>
      </c>
      <c r="AN109" s="112">
        <f t="shared" si="10"/>
        <v>3.8486543842211063E-3</v>
      </c>
      <c r="AO109" s="112">
        <f t="shared" si="10"/>
        <v>3.9189089746418659E-3</v>
      </c>
      <c r="AP109" s="112">
        <f t="shared" si="10"/>
        <v>3.9900235616538993E-3</v>
      </c>
      <c r="AQ109" s="112">
        <f t="shared" si="10"/>
        <v>4.0619411297075914E-3</v>
      </c>
      <c r="AR109" s="112">
        <f t="shared" si="10"/>
        <v>4.1343000557727549E-3</v>
      </c>
      <c r="AS109" s="112">
        <f t="shared" si="10"/>
        <v>4.2067710495992117E-3</v>
      </c>
      <c r="AT109" s="112">
        <f t="shared" si="10"/>
        <v>4.2795814909784013E-3</v>
      </c>
      <c r="AU109" s="112">
        <f t="shared" si="10"/>
        <v>4.3528272662385348E-3</v>
      </c>
      <c r="AV109" s="112">
        <f t="shared" si="10"/>
        <v>4.4265207142366592E-3</v>
      </c>
      <c r="AW109" s="112">
        <f t="shared" si="10"/>
        <v>4.5004580787644244E-3</v>
      </c>
      <c r="AX109" s="112">
        <f t="shared" si="10"/>
        <v>4.5746114045517317E-3</v>
      </c>
      <c r="AY109" s="112">
        <f t="shared" si="10"/>
        <v>4.6488764881349454E-3</v>
      </c>
      <c r="AZ109" s="112">
        <f t="shared" si="10"/>
        <v>4.7233876869618996E-3</v>
      </c>
      <c r="BA109" s="112">
        <f t="shared" si="10"/>
        <v>4.7980986625102418E-3</v>
      </c>
      <c r="BB109" s="112">
        <f t="shared" si="10"/>
        <v>4.8729586047002726E-3</v>
      </c>
      <c r="BC109" s="112"/>
    </row>
    <row r="110" spans="1:115" ht="14.45">
      <c r="B110" s="368"/>
      <c r="C110" s="99" t="s">
        <v>197</v>
      </c>
      <c r="D110" s="353"/>
      <c r="E110" s="366"/>
      <c r="F110" s="112">
        <f t="shared" si="1"/>
        <v>5.3291863568744047E-4</v>
      </c>
      <c r="G110" s="112">
        <f t="shared" si="1"/>
        <v>5.0848870770775489E-4</v>
      </c>
      <c r="H110" s="112">
        <f t="shared" si="1"/>
        <v>6.0148036242074765E-4</v>
      </c>
      <c r="I110" s="112">
        <f t="shared" si="1"/>
        <v>5.8864476197667548E-4</v>
      </c>
      <c r="J110" s="112">
        <f t="shared" si="1"/>
        <v>6.952392022849252E-4</v>
      </c>
      <c r="K110" s="112">
        <f t="shared" ref="K110:BB110" si="11">K78+K94-K62</f>
        <v>7.3703235502164954E-4</v>
      </c>
      <c r="L110" s="112">
        <f t="shared" si="11"/>
        <v>7.8309604787318854E-4</v>
      </c>
      <c r="M110" s="112">
        <f t="shared" si="11"/>
        <v>8.2352425225840076E-4</v>
      </c>
      <c r="N110" s="112">
        <f t="shared" si="11"/>
        <v>8.7564251705113394E-4</v>
      </c>
      <c r="O110" s="112">
        <f t="shared" si="11"/>
        <v>8.1771723136120356E-4</v>
      </c>
      <c r="P110" s="112">
        <f t="shared" si="11"/>
        <v>8.5193378670178621E-4</v>
      </c>
      <c r="Q110" s="112">
        <f t="shared" si="11"/>
        <v>8.9841751200381292E-4</v>
      </c>
      <c r="R110" s="112">
        <f t="shared" si="11"/>
        <v>9.2842660479586225E-4</v>
      </c>
      <c r="S110" s="112">
        <f t="shared" si="11"/>
        <v>9.5710565848183826E-4</v>
      </c>
      <c r="T110" s="112">
        <f t="shared" si="11"/>
        <v>9.8495236465967473E-4</v>
      </c>
      <c r="U110" s="112">
        <f t="shared" si="11"/>
        <v>1.0071186742161009E-3</v>
      </c>
      <c r="V110" s="112">
        <f t="shared" si="11"/>
        <v>1.0246577104220389E-3</v>
      </c>
      <c r="W110" s="112">
        <f t="shared" si="11"/>
        <v>1.0586678613704326E-3</v>
      </c>
      <c r="X110" s="112">
        <f t="shared" si="11"/>
        <v>1.0898031417361231E-3</v>
      </c>
      <c r="Y110" s="112">
        <f t="shared" si="11"/>
        <v>1.1191223191673316E-3</v>
      </c>
      <c r="Z110" s="112">
        <f t="shared" si="11"/>
        <v>1.1477199000431426E-3</v>
      </c>
      <c r="AA110" s="112">
        <f t="shared" si="11"/>
        <v>1.1708880455910675E-3</v>
      </c>
      <c r="AB110" s="112">
        <f t="shared" si="11"/>
        <v>1.199576407262759E-3</v>
      </c>
      <c r="AC110" s="112">
        <f t="shared" si="11"/>
        <v>1.2254449933674083E-3</v>
      </c>
      <c r="AD110" s="112">
        <f t="shared" si="11"/>
        <v>1.2587005298442255E-3</v>
      </c>
      <c r="AE110" s="112">
        <f t="shared" si="11"/>
        <v>1.286602713973406E-3</v>
      </c>
      <c r="AF110" s="112">
        <f t="shared" si="11"/>
        <v>1.3139278531740795E-3</v>
      </c>
      <c r="AG110" s="112">
        <f t="shared" si="11"/>
        <v>1.3421341534487485E-3</v>
      </c>
      <c r="AH110" s="112">
        <f t="shared" si="11"/>
        <v>1.3706774315811465E-3</v>
      </c>
      <c r="AI110" s="112">
        <f t="shared" si="11"/>
        <v>1.4027880333951082E-3</v>
      </c>
      <c r="AJ110" s="112">
        <f t="shared" si="11"/>
        <v>1.4327599260561819E-3</v>
      </c>
      <c r="AK110" s="112">
        <f t="shared" si="11"/>
        <v>1.4630127385736325E-3</v>
      </c>
      <c r="AL110" s="112">
        <f t="shared" si="11"/>
        <v>1.4941033907334145E-3</v>
      </c>
      <c r="AM110" s="112">
        <f t="shared" si="11"/>
        <v>1.5255401628055942E-3</v>
      </c>
      <c r="AN110" s="112">
        <f t="shared" si="11"/>
        <v>1.5578897139023606E-3</v>
      </c>
      <c r="AO110" s="112">
        <f t="shared" si="11"/>
        <v>1.5895773134115831E-3</v>
      </c>
      <c r="AP110" s="112">
        <f t="shared" si="11"/>
        <v>1.6217232353388233E-3</v>
      </c>
      <c r="AQ110" s="112">
        <f t="shared" si="11"/>
        <v>1.6543060077065519E-3</v>
      </c>
      <c r="AR110" s="112">
        <f t="shared" si="11"/>
        <v>1.6871796543772577E-3</v>
      </c>
      <c r="AS110" s="112">
        <f t="shared" si="11"/>
        <v>1.720210224893437E-3</v>
      </c>
      <c r="AT110" s="112">
        <f t="shared" si="11"/>
        <v>1.7534907728098403E-3</v>
      </c>
      <c r="AU110" s="112">
        <f t="shared" si="11"/>
        <v>1.7870611109811474E-3</v>
      </c>
      <c r="AV110" s="112">
        <f t="shared" si="11"/>
        <v>1.8209269943432194E-3</v>
      </c>
      <c r="AW110" s="112">
        <f t="shared" si="11"/>
        <v>1.8550051444914395E-3</v>
      </c>
      <c r="AX110" s="112">
        <f t="shared" si="11"/>
        <v>1.889284222597043E-3</v>
      </c>
      <c r="AY110" s="112">
        <f t="shared" si="11"/>
        <v>1.9237212465248454E-3</v>
      </c>
      <c r="AZ110" s="112">
        <f t="shared" si="11"/>
        <v>1.9583718067708311E-3</v>
      </c>
      <c r="BA110" s="112">
        <f t="shared" si="11"/>
        <v>1.9932168633558511E-3</v>
      </c>
      <c r="BB110" s="112">
        <f t="shared" si="11"/>
        <v>2.028235365054476E-3</v>
      </c>
      <c r="BC110" s="112"/>
    </row>
    <row r="111" spans="1:115" ht="14.45">
      <c r="B111" s="368"/>
      <c r="C111" s="99" t="s">
        <v>198</v>
      </c>
      <c r="D111" s="353"/>
      <c r="E111" s="366"/>
      <c r="F111" s="112">
        <f t="shared" si="1"/>
        <v>0.27676872803562569</v>
      </c>
      <c r="G111" s="112">
        <f t="shared" si="1"/>
        <v>0.26359332473394403</v>
      </c>
      <c r="H111" s="112">
        <f t="shared" si="1"/>
        <v>0.31122596932421437</v>
      </c>
      <c r="I111" s="112">
        <f t="shared" si="1"/>
        <v>0.30402773180940756</v>
      </c>
      <c r="J111" s="112">
        <f t="shared" si="1"/>
        <v>0.35842965391714893</v>
      </c>
      <c r="K111" s="112">
        <f t="shared" ref="K111:BB111" si="12">K79+K95-K63</f>
        <v>0.37928894792797063</v>
      </c>
      <c r="L111" s="112">
        <f t="shared" si="12"/>
        <v>0.40226919481803769</v>
      </c>
      <c r="M111" s="112">
        <f t="shared" si="12"/>
        <v>0.42227985897064602</v>
      </c>
      <c r="N111" s="112">
        <f t="shared" si="12"/>
        <v>0.44820544974365911</v>
      </c>
      <c r="O111" s="112">
        <f t="shared" si="12"/>
        <v>0.4178147938476125</v>
      </c>
      <c r="P111" s="112">
        <f t="shared" si="12"/>
        <v>0.43453113354216133</v>
      </c>
      <c r="Q111" s="112">
        <f t="shared" si="12"/>
        <v>0.45743737495734316</v>
      </c>
      <c r="R111" s="112">
        <f t="shared" si="12"/>
        <v>0.47189280007308732</v>
      </c>
      <c r="S111" s="112">
        <f t="shared" si="12"/>
        <v>0.48562598729341189</v>
      </c>
      <c r="T111" s="112">
        <f t="shared" si="12"/>
        <v>0.49889300676036297</v>
      </c>
      <c r="U111" s="112">
        <f t="shared" si="12"/>
        <v>0.50924509332397327</v>
      </c>
      <c r="V111" s="112">
        <f t="shared" si="12"/>
        <v>0.51722899495539942</v>
      </c>
      <c r="W111" s="112">
        <f t="shared" si="12"/>
        <v>0.53348894631683286</v>
      </c>
      <c r="X111" s="112">
        <f t="shared" si="12"/>
        <v>0.54825066593994287</v>
      </c>
      <c r="Y111" s="112">
        <f t="shared" si="12"/>
        <v>0.56205371868579346</v>
      </c>
      <c r="Z111" s="112">
        <f t="shared" si="12"/>
        <v>0.57545192463656358</v>
      </c>
      <c r="AA111" s="112">
        <f t="shared" si="12"/>
        <v>0.58609100374274969</v>
      </c>
      <c r="AB111" s="112">
        <f t="shared" si="12"/>
        <v>0.59945667358238985</v>
      </c>
      <c r="AC111" s="112">
        <f t="shared" si="12"/>
        <v>0.61137479489748148</v>
      </c>
      <c r="AD111" s="112">
        <f t="shared" si="12"/>
        <v>0.62693648340043828</v>
      </c>
      <c r="AE111" s="112">
        <f t="shared" si="12"/>
        <v>0.63978872112116347</v>
      </c>
      <c r="AF111" s="112">
        <f t="shared" si="12"/>
        <v>0.65231619895447879</v>
      </c>
      <c r="AG111" s="112">
        <f t="shared" si="12"/>
        <v>0.66524345904891713</v>
      </c>
      <c r="AH111" s="112">
        <f t="shared" si="12"/>
        <v>0.67829946320044865</v>
      </c>
      <c r="AI111" s="112">
        <f t="shared" si="12"/>
        <v>0.69307981169231758</v>
      </c>
      <c r="AJ111" s="112">
        <f t="shared" si="12"/>
        <v>0.70676175339077263</v>
      </c>
      <c r="AK111" s="112">
        <f t="shared" si="12"/>
        <v>0.72054240461739161</v>
      </c>
      <c r="AL111" s="112">
        <f t="shared" si="12"/>
        <v>0.73469535109012607</v>
      </c>
      <c r="AM111" s="112">
        <f t="shared" si="12"/>
        <v>0.74897762557385716</v>
      </c>
      <c r="AN111" s="112">
        <f t="shared" si="12"/>
        <v>0.76366659732991704</v>
      </c>
      <c r="AO111" s="112">
        <f t="shared" si="12"/>
        <v>0.77798985126890452</v>
      </c>
      <c r="AP111" s="112">
        <f t="shared" si="12"/>
        <v>0.79249674048854324</v>
      </c>
      <c r="AQ111" s="112">
        <f t="shared" si="12"/>
        <v>0.80717614117927428</v>
      </c>
      <c r="AR111" s="112">
        <f t="shared" si="12"/>
        <v>0.82195634623231273</v>
      </c>
      <c r="AS111" s="112">
        <f t="shared" si="12"/>
        <v>0.83677193893086055</v>
      </c>
      <c r="AT111" s="112">
        <f t="shared" si="12"/>
        <v>0.85166815635483428</v>
      </c>
      <c r="AU111" s="112">
        <f t="shared" si="12"/>
        <v>0.86666414246923007</v>
      </c>
      <c r="AV111" s="112">
        <f t="shared" si="12"/>
        <v>0.88176243522803399</v>
      </c>
      <c r="AW111" s="112">
        <f t="shared" si="12"/>
        <v>0.89692251010723312</v>
      </c>
      <c r="AX111" s="112">
        <f t="shared" si="12"/>
        <v>0.91213881740537905</v>
      </c>
      <c r="AY111" s="112">
        <f t="shared" si="12"/>
        <v>0.92739058610531266</v>
      </c>
      <c r="AZ111" s="112">
        <f t="shared" si="12"/>
        <v>0.94270461794099036</v>
      </c>
      <c r="BA111" s="112">
        <f t="shared" si="12"/>
        <v>0.95807168489880201</v>
      </c>
      <c r="BB111" s="112">
        <f t="shared" si="12"/>
        <v>0.97348164798102865</v>
      </c>
      <c r="BC111" s="112"/>
    </row>
    <row r="112" spans="1:115" ht="14.45">
      <c r="B112" s="368"/>
      <c r="C112" s="99" t="s">
        <v>199</v>
      </c>
      <c r="D112" s="353"/>
      <c r="E112" s="366"/>
      <c r="F112" s="112">
        <f t="shared" si="1"/>
        <v>5.2401783003149821E-2</v>
      </c>
      <c r="G112" s="112">
        <f t="shared" si="1"/>
        <v>4.9907228688094274E-2</v>
      </c>
      <c r="H112" s="112">
        <f t="shared" si="1"/>
        <v>5.8925716880026902E-2</v>
      </c>
      <c r="I112" s="112">
        <f t="shared" si="1"/>
        <v>5.7562844409089736E-2</v>
      </c>
      <c r="J112" s="112">
        <f t="shared" si="1"/>
        <v>6.7862988278223568E-2</v>
      </c>
      <c r="K112" s="112">
        <f t="shared" ref="K112:BB112" si="13">K80+K96-K64</f>
        <v>7.1812365818497148E-2</v>
      </c>
      <c r="L112" s="112">
        <f t="shared" si="13"/>
        <v>7.616331225467507E-2</v>
      </c>
      <c r="M112" s="112">
        <f t="shared" si="13"/>
        <v>7.9952015147940231E-2</v>
      </c>
      <c r="N112" s="112">
        <f t="shared" si="13"/>
        <v>8.6557828200802434E-2</v>
      </c>
      <c r="O112" s="112">
        <f t="shared" si="13"/>
        <v>8.2302533335159467E-2</v>
      </c>
      <c r="P112" s="112">
        <f t="shared" si="13"/>
        <v>8.7307280409255367E-2</v>
      </c>
      <c r="Q112" s="112">
        <f t="shared" si="13"/>
        <v>9.3747863579545843E-2</v>
      </c>
      <c r="R112" s="112">
        <f t="shared" si="13"/>
        <v>9.8644586456316574E-2</v>
      </c>
      <c r="S112" s="112">
        <f t="shared" si="13"/>
        <v>0.10354568278051957</v>
      </c>
      <c r="T112" s="112">
        <f t="shared" si="13"/>
        <v>0.10850198040983525</v>
      </c>
      <c r="U112" s="112">
        <f t="shared" si="13"/>
        <v>0.11296847700554516</v>
      </c>
      <c r="V112" s="112">
        <f t="shared" si="13"/>
        <v>0.11703437900729796</v>
      </c>
      <c r="W112" s="112">
        <f t="shared" si="13"/>
        <v>0.12312781980779861</v>
      </c>
      <c r="X112" s="112">
        <f t="shared" si="13"/>
        <v>0.12906548085923014</v>
      </c>
      <c r="Y112" s="112">
        <f t="shared" si="13"/>
        <v>0.13496120066441247</v>
      </c>
      <c r="Z112" s="112">
        <f t="shared" si="13"/>
        <v>0.14094196638765494</v>
      </c>
      <c r="AA112" s="112">
        <f t="shared" si="13"/>
        <v>0.14641868645034734</v>
      </c>
      <c r="AB112" s="112">
        <f t="shared" si="13"/>
        <v>0.15275288535860293</v>
      </c>
      <c r="AC112" s="112">
        <f t="shared" si="13"/>
        <v>0.158905644783258</v>
      </c>
      <c r="AD112" s="112">
        <f t="shared" si="13"/>
        <v>0.16620937255451038</v>
      </c>
      <c r="AE112" s="112">
        <f t="shared" si="13"/>
        <v>0.17300900875124495</v>
      </c>
      <c r="AF112" s="112">
        <f t="shared" si="13"/>
        <v>0.17992457002249015</v>
      </c>
      <c r="AG112" s="112">
        <f t="shared" si="13"/>
        <v>0.18716002514106383</v>
      </c>
      <c r="AH112" s="112">
        <f t="shared" si="13"/>
        <v>0.19464987399140998</v>
      </c>
      <c r="AI112" s="112">
        <f t="shared" si="13"/>
        <v>0.20286918011532157</v>
      </c>
      <c r="AJ112" s="112">
        <f t="shared" si="13"/>
        <v>0.21101145716407441</v>
      </c>
      <c r="AK112" s="112">
        <f t="shared" si="13"/>
        <v>0.21942833784896634</v>
      </c>
      <c r="AL112" s="112">
        <f t="shared" si="13"/>
        <v>0.22821313257293552</v>
      </c>
      <c r="AM112" s="112">
        <f t="shared" si="13"/>
        <v>0.2373025234251781</v>
      </c>
      <c r="AN112" s="112">
        <f t="shared" si="13"/>
        <v>0.24679563781671232</v>
      </c>
      <c r="AO112" s="112">
        <f t="shared" si="13"/>
        <v>0.25645300223260514</v>
      </c>
      <c r="AP112" s="112">
        <f t="shared" si="13"/>
        <v>0.26645968631452666</v>
      </c>
      <c r="AQ112" s="112">
        <f t="shared" si="13"/>
        <v>0.27682321982995595</v>
      </c>
      <c r="AR112" s="112">
        <f t="shared" si="13"/>
        <v>0.28752997336007968</v>
      </c>
      <c r="AS112" s="112">
        <f t="shared" si="13"/>
        <v>0.29856689433732625</v>
      </c>
      <c r="AT112" s="112">
        <f t="shared" si="13"/>
        <v>0.30995962305957186</v>
      </c>
      <c r="AU112" s="112">
        <f t="shared" si="13"/>
        <v>0.32172567060641688</v>
      </c>
      <c r="AV112" s="112">
        <f t="shared" si="13"/>
        <v>0.33387711435787903</v>
      </c>
      <c r="AW112" s="112">
        <f t="shared" si="13"/>
        <v>0.34640978710754422</v>
      </c>
      <c r="AX112" s="112">
        <f t="shared" si="13"/>
        <v>0.35933236839199278</v>
      </c>
      <c r="AY112" s="112">
        <f t="shared" si="13"/>
        <v>0.37264753824547514</v>
      </c>
      <c r="AZ112" s="112">
        <f t="shared" si="13"/>
        <v>0.38637710112686841</v>
      </c>
      <c r="BA112" s="112">
        <f t="shared" si="13"/>
        <v>0.40052895923357767</v>
      </c>
      <c r="BB112" s="112">
        <f t="shared" si="13"/>
        <v>0.41511063252726688</v>
      </c>
      <c r="BC112" s="112"/>
      <c r="BU112" s="99" t="s">
        <v>85</v>
      </c>
    </row>
    <row r="113" spans="2:103" ht="14.45">
      <c r="B113" s="368"/>
      <c r="C113" s="99" t="s">
        <v>200</v>
      </c>
      <c r="D113" s="353"/>
      <c r="E113" s="366"/>
      <c r="F113" s="112">
        <f t="shared" si="1"/>
        <v>0.16535963294437195</v>
      </c>
      <c r="G113" s="112">
        <f t="shared" si="1"/>
        <v>0.15726565029117584</v>
      </c>
      <c r="H113" s="112">
        <f t="shared" si="1"/>
        <v>0.18542298686354974</v>
      </c>
      <c r="I113" s="112">
        <f t="shared" si="1"/>
        <v>0.18087998283997059</v>
      </c>
      <c r="J113" s="112">
        <f t="shared" si="1"/>
        <v>0.21294727569532179</v>
      </c>
      <c r="K113" s="112">
        <f t="shared" ref="K113:BB113" si="14">K81+K97-K65</f>
        <v>0.22502484338832995</v>
      </c>
      <c r="L113" s="112">
        <f t="shared" si="14"/>
        <v>0.23832546781494734</v>
      </c>
      <c r="M113" s="112">
        <f t="shared" si="14"/>
        <v>0.24983237256318908</v>
      </c>
      <c r="N113" s="112">
        <f t="shared" si="14"/>
        <v>0.27009813140670658</v>
      </c>
      <c r="O113" s="112">
        <f t="shared" si="14"/>
        <v>0.25646353374002273</v>
      </c>
      <c r="P113" s="112">
        <f t="shared" si="14"/>
        <v>0.27168228681085782</v>
      </c>
      <c r="Q113" s="112">
        <f t="shared" si="14"/>
        <v>0.29132109849437132</v>
      </c>
      <c r="R113" s="112">
        <f t="shared" si="14"/>
        <v>0.30611510340135034</v>
      </c>
      <c r="S113" s="112">
        <f t="shared" si="14"/>
        <v>0.32088224014186661</v>
      </c>
      <c r="T113" s="112">
        <f t="shared" si="14"/>
        <v>0.33577995797308019</v>
      </c>
      <c r="U113" s="112">
        <f t="shared" si="14"/>
        <v>0.34912345959481839</v>
      </c>
      <c r="V113" s="112">
        <f t="shared" si="14"/>
        <v>0.3611944725909797</v>
      </c>
      <c r="W113" s="112">
        <f t="shared" si="14"/>
        <v>0.37948178616147349</v>
      </c>
      <c r="X113" s="112">
        <f t="shared" si="14"/>
        <v>0.39724018542279582</v>
      </c>
      <c r="Y113" s="112">
        <f t="shared" si="14"/>
        <v>0.41482177597468228</v>
      </c>
      <c r="Z113" s="112">
        <f t="shared" si="14"/>
        <v>0.43261711013083115</v>
      </c>
      <c r="AA113" s="112">
        <f t="shared" si="14"/>
        <v>0.44881961732111691</v>
      </c>
      <c r="AB113" s="112">
        <f t="shared" si="14"/>
        <v>0.46760366770495848</v>
      </c>
      <c r="AC113" s="112">
        <f t="shared" si="14"/>
        <v>0.48578284237283248</v>
      </c>
      <c r="AD113" s="112">
        <f t="shared" si="14"/>
        <v>0.50742739627813771</v>
      </c>
      <c r="AE113" s="112">
        <f t="shared" si="14"/>
        <v>0.52747740834243451</v>
      </c>
      <c r="AF113" s="112">
        <f t="shared" si="14"/>
        <v>0.5478271474153944</v>
      </c>
      <c r="AG113" s="112">
        <f t="shared" si="14"/>
        <v>0.56909567275836426</v>
      </c>
      <c r="AH113" s="112">
        <f t="shared" si="14"/>
        <v>0.59108046362337074</v>
      </c>
      <c r="AI113" s="112">
        <f t="shared" si="14"/>
        <v>0.60677520382219063</v>
      </c>
      <c r="AJ113" s="112">
        <f t="shared" si="14"/>
        <v>0.62163896578084621</v>
      </c>
      <c r="AK113" s="112">
        <f t="shared" si="14"/>
        <v>0.63671709958809175</v>
      </c>
      <c r="AL113" s="112">
        <f t="shared" si="14"/>
        <v>0.65225467580120799</v>
      </c>
      <c r="AM113" s="112">
        <f t="shared" si="14"/>
        <v>0.66804059059350751</v>
      </c>
      <c r="AN113" s="112">
        <f t="shared" si="14"/>
        <v>0.68432602022860078</v>
      </c>
      <c r="AO113" s="112">
        <f t="shared" si="14"/>
        <v>0.70042169733619253</v>
      </c>
      <c r="AP113" s="112">
        <f t="shared" si="14"/>
        <v>0.71682095081021413</v>
      </c>
      <c r="AQ113" s="112">
        <f t="shared" si="14"/>
        <v>0.7335170441332739</v>
      </c>
      <c r="AR113" s="112">
        <f t="shared" si="14"/>
        <v>0.75044777040258903</v>
      </c>
      <c r="AS113" s="112">
        <f t="shared" si="14"/>
        <v>0.76755549575215554</v>
      </c>
      <c r="AT113" s="112">
        <f t="shared" si="14"/>
        <v>0.78488345842153673</v>
      </c>
      <c r="AU113" s="112">
        <f t="shared" si="14"/>
        <v>0.80245153174999462</v>
      </c>
      <c r="AV113" s="112">
        <f t="shared" si="14"/>
        <v>0.82026449279180924</v>
      </c>
      <c r="AW113" s="112">
        <f t="shared" si="14"/>
        <v>0.83828693708231394</v>
      </c>
      <c r="AX113" s="112">
        <f t="shared" si="14"/>
        <v>0.85651561200661441</v>
      </c>
      <c r="AY113" s="112">
        <f t="shared" si="14"/>
        <v>0.87493282310732456</v>
      </c>
      <c r="AZ113" s="112">
        <f t="shared" si="14"/>
        <v>0.89356561595544504</v>
      </c>
      <c r="BA113" s="112">
        <f t="shared" si="14"/>
        <v>0.9124072151770185</v>
      </c>
      <c r="BB113" s="112">
        <f t="shared" si="14"/>
        <v>0.9314498251165797</v>
      </c>
      <c r="BC113" s="112"/>
    </row>
    <row r="114" spans="2:103" ht="14.45">
      <c r="B114" s="368"/>
      <c r="C114" s="99" t="s">
        <v>201</v>
      </c>
      <c r="D114" s="353"/>
      <c r="E114" s="366"/>
      <c r="F114" s="112">
        <f t="shared" si="1"/>
        <v>1.9008000508790257E-2</v>
      </c>
      <c r="G114" s="112">
        <f t="shared" si="1"/>
        <v>1.8039308501066831E-2</v>
      </c>
      <c r="H114" s="112">
        <f t="shared" si="1"/>
        <v>2.122400540871805E-2</v>
      </c>
      <c r="I114" s="112">
        <f t="shared" si="1"/>
        <v>2.0660019722379852E-2</v>
      </c>
      <c r="J114" s="112">
        <f t="shared" si="1"/>
        <v>2.4270987121584708E-2</v>
      </c>
      <c r="K114" s="112">
        <f t="shared" ref="K114:BB114" si="15">K82+K98-K66</f>
        <v>2.5592907185684854E-2</v>
      </c>
      <c r="L114" s="112">
        <f t="shared" si="15"/>
        <v>2.7047808268660267E-2</v>
      </c>
      <c r="M114" s="112">
        <f t="shared" si="15"/>
        <v>2.8293161149852697E-2</v>
      </c>
      <c r="N114" s="112">
        <f t="shared" si="15"/>
        <v>2.992429751515413E-2</v>
      </c>
      <c r="O114" s="112">
        <f t="shared" si="15"/>
        <v>3.1461387153994602E-2</v>
      </c>
      <c r="P114" s="112">
        <f t="shared" si="15"/>
        <v>3.3182012381133497E-2</v>
      </c>
      <c r="Q114" s="112">
        <f t="shared" si="15"/>
        <v>3.5248066420175306E-2</v>
      </c>
      <c r="R114" s="112">
        <f t="shared" si="15"/>
        <v>3.7358382489446562E-2</v>
      </c>
      <c r="S114" s="112">
        <f t="shared" si="15"/>
        <v>3.9657086123238372E-2</v>
      </c>
      <c r="T114" s="112">
        <f t="shared" si="15"/>
        <v>4.1693274098381305E-2</v>
      </c>
      <c r="U114" s="112">
        <f t="shared" si="15"/>
        <v>4.3793167977026481E-2</v>
      </c>
      <c r="V114" s="112">
        <f t="shared" si="15"/>
        <v>4.6250933821786244E-2</v>
      </c>
      <c r="W114" s="112">
        <f t="shared" si="15"/>
        <v>4.8784809524407446E-2</v>
      </c>
      <c r="X114" s="112">
        <f t="shared" si="15"/>
        <v>5.1768558695596933E-2</v>
      </c>
      <c r="Y114" s="112">
        <f t="shared" si="15"/>
        <v>5.4605805190190093E-2</v>
      </c>
      <c r="Z114" s="112">
        <f t="shared" si="15"/>
        <v>5.7698974159312577E-2</v>
      </c>
      <c r="AA114" s="112">
        <f t="shared" si="15"/>
        <v>6.072578175467358E-2</v>
      </c>
      <c r="AB114" s="112">
        <f t="shared" si="15"/>
        <v>6.3925861289617636E-2</v>
      </c>
      <c r="AC114" s="112">
        <f t="shared" si="15"/>
        <v>6.7053523125911507E-2</v>
      </c>
      <c r="AD114" s="112">
        <f t="shared" si="15"/>
        <v>7.0674754120373162E-2</v>
      </c>
      <c r="AE114" s="112">
        <f t="shared" si="15"/>
        <v>7.4212022161147306E-2</v>
      </c>
      <c r="AF114" s="112">
        <f t="shared" si="15"/>
        <v>7.8197276664531579E-2</v>
      </c>
      <c r="AG114" s="112">
        <f t="shared" si="15"/>
        <v>8.2137106516115832E-2</v>
      </c>
      <c r="AH114" s="112">
        <f t="shared" si="15"/>
        <v>8.6248320314491256E-2</v>
      </c>
      <c r="AI114" s="112">
        <f t="shared" si="15"/>
        <v>8.7816134876001595E-2</v>
      </c>
      <c r="AJ114" s="112">
        <f t="shared" si="15"/>
        <v>8.923304584502878E-2</v>
      </c>
      <c r="AK114" s="112">
        <f t="shared" si="15"/>
        <v>9.0651194725905437E-2</v>
      </c>
      <c r="AL114" s="112">
        <f t="shared" si="15"/>
        <v>9.2104803672691471E-2</v>
      </c>
      <c r="AM114" s="112">
        <f t="shared" si="15"/>
        <v>9.3563081597329845E-2</v>
      </c>
      <c r="AN114" s="112">
        <f t="shared" si="15"/>
        <v>9.5060440937315249E-2</v>
      </c>
      <c r="AO114" s="112">
        <f t="shared" si="15"/>
        <v>9.6500592499555893E-2</v>
      </c>
      <c r="AP114" s="112">
        <f t="shared" si="15"/>
        <v>9.7951976618734449E-2</v>
      </c>
      <c r="AQ114" s="112">
        <f t="shared" si="15"/>
        <v>9.9413039058558805E-2</v>
      </c>
      <c r="AR114" s="112">
        <f t="shared" si="15"/>
        <v>0.10087481110980701</v>
      </c>
      <c r="AS114" s="112">
        <f t="shared" si="15"/>
        <v>0.10232921914626347</v>
      </c>
      <c r="AT114" s="112">
        <f t="shared" si="15"/>
        <v>0.10378178737685317</v>
      </c>
      <c r="AU114" s="112">
        <f t="shared" si="15"/>
        <v>0.10523479341199415</v>
      </c>
      <c r="AV114" s="112">
        <f t="shared" si="15"/>
        <v>0.10668847296422745</v>
      </c>
      <c r="AW114" s="112">
        <f t="shared" si="15"/>
        <v>0.10813786601041731</v>
      </c>
      <c r="AX114" s="112">
        <f t="shared" si="15"/>
        <v>0.10958228414154458</v>
      </c>
      <c r="AY114" s="112">
        <f t="shared" si="15"/>
        <v>0.11101922638912454</v>
      </c>
      <c r="AZ114" s="112">
        <f t="shared" si="15"/>
        <v>0.11245190196957422</v>
      </c>
      <c r="BA114" s="112">
        <f t="shared" si="15"/>
        <v>0.11387919201182939</v>
      </c>
      <c r="BB114" s="112">
        <f t="shared" si="15"/>
        <v>0.11529988547358938</v>
      </c>
      <c r="BC114" s="112"/>
    </row>
    <row r="115" spans="2:103" ht="14.45" hidden="1">
      <c r="B115" s="341"/>
      <c r="D115" s="340"/>
      <c r="E115" s="342"/>
      <c r="F115" s="112"/>
      <c r="G115" s="112"/>
      <c r="H115" s="112"/>
      <c r="I115" s="112"/>
      <c r="J115" s="112"/>
      <c r="K115" s="112"/>
      <c r="L115" s="112"/>
      <c r="M115" s="112"/>
      <c r="N115" s="112"/>
      <c r="O115" s="112"/>
      <c r="P115" s="112"/>
      <c r="Q115" s="112"/>
      <c r="R115" s="112"/>
      <c r="S115" s="112"/>
      <c r="T115" s="112"/>
      <c r="U115" s="112"/>
      <c r="V115" s="112"/>
      <c r="W115" s="112"/>
      <c r="X115" s="112"/>
      <c r="Y115" s="112"/>
      <c r="Z115" s="112"/>
      <c r="AA115" s="112"/>
      <c r="AB115" s="112"/>
      <c r="AC115" s="112"/>
      <c r="AD115" s="112"/>
      <c r="AE115" s="112"/>
      <c r="AF115" s="112"/>
      <c r="AG115" s="112"/>
      <c r="AH115" s="112"/>
      <c r="AI115" s="112"/>
      <c r="AJ115" s="112"/>
      <c r="AK115" s="112"/>
      <c r="AL115" s="112"/>
      <c r="AM115" s="112"/>
      <c r="AN115" s="112"/>
      <c r="AO115" s="112"/>
      <c r="AP115" s="112"/>
      <c r="AQ115" s="112"/>
      <c r="AR115" s="112"/>
      <c r="AS115" s="112"/>
      <c r="AT115" s="112"/>
      <c r="AU115" s="112"/>
      <c r="AV115" s="112"/>
      <c r="AW115" s="112"/>
      <c r="AX115" s="112"/>
      <c r="AY115" s="112"/>
      <c r="AZ115" s="112"/>
      <c r="BA115" s="112"/>
      <c r="BB115" s="112"/>
      <c r="BC115" s="112"/>
    </row>
    <row r="116" spans="2:103" ht="14.45" hidden="1" customHeight="1">
      <c r="B116" s="368" t="s">
        <v>202</v>
      </c>
      <c r="C116" s="99" t="s">
        <v>203</v>
      </c>
      <c r="D116" s="353" t="s">
        <v>165</v>
      </c>
      <c r="E116" s="366" t="s">
        <v>165</v>
      </c>
      <c r="F116" s="112">
        <f t="shared" ref="F116:AK116" si="16">F68+F84-F100</f>
        <v>1.142373825934464</v>
      </c>
      <c r="G116" s="112">
        <f t="shared" si="16"/>
        <v>1.3149525733898226</v>
      </c>
      <c r="H116" s="112">
        <f t="shared" si="16"/>
        <v>1.4864653215955412</v>
      </c>
      <c r="I116" s="112">
        <f t="shared" si="16"/>
        <v>1.640146721662143</v>
      </c>
      <c r="J116" s="112">
        <f t="shared" si="16"/>
        <v>1.6825088045990437</v>
      </c>
      <c r="K116" s="112">
        <f t="shared" si="16"/>
        <v>1.6825140838601467</v>
      </c>
      <c r="L116" s="112">
        <f t="shared" si="16"/>
        <v>1.6825192967797697</v>
      </c>
      <c r="M116" s="112">
        <f t="shared" si="16"/>
        <v>1.6825243946106188</v>
      </c>
      <c r="N116" s="112">
        <f t="shared" si="16"/>
        <v>1.6825299130130134</v>
      </c>
      <c r="O116" s="112">
        <f t="shared" si="16"/>
        <v>1.6825228644900836</v>
      </c>
      <c r="P116" s="112">
        <f t="shared" si="16"/>
        <v>1.6825259182599765</v>
      </c>
      <c r="Q116" s="112">
        <f t="shared" si="16"/>
        <v>1.6825287226676142</v>
      </c>
      <c r="R116" s="112">
        <f t="shared" si="16"/>
        <v>1.6825306696090276</v>
      </c>
      <c r="S116" s="112">
        <f t="shared" si="16"/>
        <v>1.6825318509887808</v>
      </c>
      <c r="T116" s="112">
        <f t="shared" si="16"/>
        <v>1.6825321211965836</v>
      </c>
      <c r="U116" s="112">
        <f t="shared" si="16"/>
        <v>1.6825340064720873</v>
      </c>
      <c r="V116" s="112">
        <f t="shared" si="16"/>
        <v>1.68253567913316</v>
      </c>
      <c r="W116" s="112">
        <f t="shared" si="16"/>
        <v>1.6825372607045708</v>
      </c>
      <c r="X116" s="112">
        <f t="shared" si="16"/>
        <v>1.6825385804043247</v>
      </c>
      <c r="Y116" s="112">
        <f t="shared" si="16"/>
        <v>1.6825399470351705</v>
      </c>
      <c r="Z116" s="112">
        <f t="shared" si="16"/>
        <v>1.6825415621053637</v>
      </c>
      <c r="AA116" s="112">
        <f t="shared" si="16"/>
        <v>1.6825427933495174</v>
      </c>
      <c r="AB116" s="112">
        <f t="shared" si="16"/>
        <v>1.6825442993587636</v>
      </c>
      <c r="AC116" s="112">
        <f t="shared" si="16"/>
        <v>1.6825455987250493</v>
      </c>
      <c r="AD116" s="112">
        <f t="shared" si="16"/>
        <v>1.6825472517449374</v>
      </c>
      <c r="AE116" s="112">
        <f t="shared" si="16"/>
        <v>1.6825486468519646</v>
      </c>
      <c r="AF116" s="112">
        <f t="shared" si="16"/>
        <v>1.6825500066761645</v>
      </c>
      <c r="AG116" s="112">
        <f t="shared" si="16"/>
        <v>1.6825514099362575</v>
      </c>
      <c r="AH116" s="112">
        <f t="shared" si="16"/>
        <v>1.6825528276122448</v>
      </c>
      <c r="AI116" s="112">
        <f t="shared" si="16"/>
        <v>1.682554440425422</v>
      </c>
      <c r="AJ116" s="112">
        <f t="shared" si="16"/>
        <v>1.6825559147001687</v>
      </c>
      <c r="AK116" s="112">
        <f t="shared" si="16"/>
        <v>1.6825573863005499</v>
      </c>
      <c r="AL116" s="112">
        <f t="shared" ref="AL116:BB116" si="17">AL68+AL84-AL100</f>
        <v>1.6825589050977996</v>
      </c>
      <c r="AM116" s="112">
        <f t="shared" si="17"/>
        <v>1.6825604400146688</v>
      </c>
      <c r="AN116" s="112">
        <f t="shared" si="17"/>
        <v>1.6825620182881735</v>
      </c>
      <c r="AO116" s="112">
        <f t="shared" si="17"/>
        <v>1.6825635487829498</v>
      </c>
      <c r="AP116" s="112">
        <f t="shared" si="17"/>
        <v>1.6825650940614647</v>
      </c>
      <c r="AQ116" s="112">
        <f t="shared" si="17"/>
        <v>1.6825666543808104</v>
      </c>
      <c r="AR116" s="112">
        <f t="shared" si="17"/>
        <v>1.6825682228719501</v>
      </c>
      <c r="AS116" s="112">
        <f t="shared" si="17"/>
        <v>1.6825697928464276</v>
      </c>
      <c r="AT116" s="112">
        <f t="shared" si="17"/>
        <v>1.6825713681607777</v>
      </c>
      <c r="AU116" s="112">
        <f t="shared" si="17"/>
        <v>1.6825729504101528</v>
      </c>
      <c r="AV116" s="112">
        <f t="shared" si="17"/>
        <v>1.6825745399678365</v>
      </c>
      <c r="AW116" s="112">
        <f t="shared" si="17"/>
        <v>1.6825761323549848</v>
      </c>
      <c r="AX116" s="112">
        <f t="shared" si="17"/>
        <v>1.6825777271262545</v>
      </c>
      <c r="AY116" s="112">
        <f t="shared" si="17"/>
        <v>1.6825793220642709</v>
      </c>
      <c r="AZ116" s="112">
        <f t="shared" si="17"/>
        <v>1.6825809201932636</v>
      </c>
      <c r="BA116" s="112">
        <f t="shared" si="17"/>
        <v>1.682582520274762</v>
      </c>
      <c r="BB116" s="112">
        <f t="shared" si="17"/>
        <v>1.6825841211014065</v>
      </c>
      <c r="BC116" s="112"/>
      <c r="BF116" s="99">
        <v>1</v>
      </c>
      <c r="BG116" s="99" t="s">
        <v>75</v>
      </c>
    </row>
    <row r="117" spans="2:103" ht="14.45" hidden="1">
      <c r="B117" s="368"/>
      <c r="C117" s="99" t="s">
        <v>204</v>
      </c>
      <c r="D117" s="353"/>
      <c r="E117" s="366"/>
      <c r="F117" s="112">
        <f t="shared" ref="F117:AK117" si="18">F69+F85-F101</f>
        <v>9.7836434474732697E-2</v>
      </c>
      <c r="G117" s="112">
        <f t="shared" si="18"/>
        <v>0.11965183767477744</v>
      </c>
      <c r="H117" s="112">
        <f t="shared" si="18"/>
        <v>9.3420093626832679E-2</v>
      </c>
      <c r="I117" s="112">
        <f t="shared" si="18"/>
        <v>0.11008845900236186</v>
      </c>
      <c r="J117" s="112">
        <f t="shared" si="18"/>
        <v>0.11715173898950654</v>
      </c>
      <c r="K117" s="112">
        <f t="shared" si="18"/>
        <v>0.12780348887536236</v>
      </c>
      <c r="L117" s="112">
        <f t="shared" si="18"/>
        <v>0.13770938878066247</v>
      </c>
      <c r="M117" s="112">
        <f t="shared" si="18"/>
        <v>0.14547518295948259</v>
      </c>
      <c r="N117" s="112">
        <f t="shared" si="18"/>
        <v>0.15432458958902451</v>
      </c>
      <c r="O117" s="112">
        <f t="shared" si="18"/>
        <v>0.16692390145969294</v>
      </c>
      <c r="P117" s="112">
        <f t="shared" si="18"/>
        <v>0.17702513687789118</v>
      </c>
      <c r="Q117" s="112">
        <f t="shared" si="18"/>
        <v>0.18953022102095529</v>
      </c>
      <c r="R117" s="112">
        <f t="shared" si="18"/>
        <v>0.20008309240526057</v>
      </c>
      <c r="S117" s="112">
        <f t="shared" si="18"/>
        <v>0.21104866290907742</v>
      </c>
      <c r="T117" s="112">
        <f t="shared" si="18"/>
        <v>0.21868846725402119</v>
      </c>
      <c r="U117" s="112">
        <f t="shared" si="18"/>
        <v>0.22712519892872107</v>
      </c>
      <c r="V117" s="112">
        <f t="shared" si="18"/>
        <v>0.23790648574205042</v>
      </c>
      <c r="W117" s="112">
        <f t="shared" si="18"/>
        <v>0.24488267154894239</v>
      </c>
      <c r="X117" s="112">
        <f t="shared" si="18"/>
        <v>0.25184156266994612</v>
      </c>
      <c r="Y117" s="112">
        <f t="shared" si="18"/>
        <v>0.25992499668583718</v>
      </c>
      <c r="Z117" s="112">
        <f t="shared" si="18"/>
        <v>0.26839152914011061</v>
      </c>
      <c r="AA117" s="112">
        <f t="shared" si="18"/>
        <v>0.27602046928898244</v>
      </c>
      <c r="AB117" s="112">
        <f t="shared" si="18"/>
        <v>0.28511599827899098</v>
      </c>
      <c r="AC117" s="112">
        <f t="shared" si="18"/>
        <v>0.29336027669609244</v>
      </c>
      <c r="AD117" s="112">
        <f t="shared" si="18"/>
        <v>0.30254129723422152</v>
      </c>
      <c r="AE117" s="112">
        <f t="shared" si="18"/>
        <v>0.3108485409305029</v>
      </c>
      <c r="AF117" s="112">
        <f t="shared" si="18"/>
        <v>0.31937516010517353</v>
      </c>
      <c r="AG117" s="112">
        <f t="shared" si="18"/>
        <v>0.32825813335515236</v>
      </c>
      <c r="AH117" s="112">
        <f t="shared" si="18"/>
        <v>0.33729396281814356</v>
      </c>
      <c r="AI117" s="112">
        <f t="shared" si="18"/>
        <v>0.3472176880981579</v>
      </c>
      <c r="AJ117" s="112">
        <f t="shared" si="18"/>
        <v>0.35659471376893914</v>
      </c>
      <c r="AK117" s="112">
        <f t="shared" si="18"/>
        <v>0.36605010507156233</v>
      </c>
      <c r="AL117" s="112">
        <f t="shared" ref="AL117:BB117" si="19">AL69+AL85-AL101</f>
        <v>0.37587465588600033</v>
      </c>
      <c r="AM117" s="112">
        <f t="shared" si="19"/>
        <v>0.3859016131043439</v>
      </c>
      <c r="AN117" s="112">
        <f t="shared" si="19"/>
        <v>0.39623145560897433</v>
      </c>
      <c r="AO117" s="112">
        <f t="shared" si="19"/>
        <v>0.40645095787839536</v>
      </c>
      <c r="AP117" s="112">
        <f t="shared" si="19"/>
        <v>0.41684167650706327</v>
      </c>
      <c r="AQ117" s="112">
        <f t="shared" si="19"/>
        <v>0.42740722352765426</v>
      </c>
      <c r="AR117" s="112">
        <f t="shared" si="19"/>
        <v>0.43812508696888952</v>
      </c>
      <c r="AS117" s="112">
        <f t="shared" si="19"/>
        <v>0.4489723778118494</v>
      </c>
      <c r="AT117" s="112">
        <f t="shared" si="19"/>
        <v>0.45996069501490888</v>
      </c>
      <c r="AU117" s="112">
        <f t="shared" si="19"/>
        <v>0.47109387174989803</v>
      </c>
      <c r="AV117" s="112">
        <f t="shared" si="19"/>
        <v>0.48237350606283369</v>
      </c>
      <c r="AW117" s="112">
        <f t="shared" si="19"/>
        <v>0.49377981708139407</v>
      </c>
      <c r="AX117" s="112">
        <f t="shared" si="19"/>
        <v>0.5053126679651665</v>
      </c>
      <c r="AY117" s="112">
        <f t="shared" si="19"/>
        <v>0.51696242418443417</v>
      </c>
      <c r="AZ117" s="112">
        <f t="shared" si="19"/>
        <v>0.52874366964070452</v>
      </c>
      <c r="BA117" s="112">
        <f t="shared" si="19"/>
        <v>0.54064897062541706</v>
      </c>
      <c r="BB117" s="112">
        <f t="shared" si="19"/>
        <v>0.5526720466181394</v>
      </c>
      <c r="BC117" s="112"/>
      <c r="BF117" s="99">
        <v>1</v>
      </c>
      <c r="BG117" s="99" t="s">
        <v>75</v>
      </c>
    </row>
    <row r="118" spans="2:103" ht="14.45" hidden="1">
      <c r="B118" s="368"/>
      <c r="C118" s="99" t="s">
        <v>205</v>
      </c>
      <c r="D118" s="353"/>
      <c r="E118" s="366"/>
      <c r="F118" s="112">
        <f t="shared" ref="F118:AK118" si="20">F70+F86-F102</f>
        <v>1.168232116156674E-2</v>
      </c>
      <c r="G118" s="112">
        <f t="shared" si="20"/>
        <v>1.2105596668819874E-2</v>
      </c>
      <c r="H118" s="112">
        <f t="shared" si="20"/>
        <v>1.2068596233969098E-2</v>
      </c>
      <c r="I118" s="112">
        <f t="shared" si="20"/>
        <v>1.4085645387321372E-2</v>
      </c>
      <c r="J118" s="112">
        <f t="shared" si="20"/>
        <v>1.4760945955015741E-2</v>
      </c>
      <c r="K118" s="112">
        <f t="shared" si="20"/>
        <v>1.685173790445257E-2</v>
      </c>
      <c r="L118" s="112">
        <f t="shared" si="20"/>
        <v>1.8876918596720804E-2</v>
      </c>
      <c r="M118" s="112">
        <f t="shared" si="20"/>
        <v>2.0869368178300325E-2</v>
      </c>
      <c r="N118" s="112">
        <f t="shared" si="20"/>
        <v>2.4589178362012017E-2</v>
      </c>
      <c r="O118" s="112">
        <f t="shared" si="20"/>
        <v>2.3656291632332738E-2</v>
      </c>
      <c r="P118" s="112">
        <f t="shared" si="20"/>
        <v>2.679887976364587E-2</v>
      </c>
      <c r="Q118" s="112">
        <f t="shared" si="20"/>
        <v>3.008955584974354E-2</v>
      </c>
      <c r="R118" s="112">
        <f t="shared" si="20"/>
        <v>3.3324164084718028E-2</v>
      </c>
      <c r="S118" s="112">
        <f t="shared" si="20"/>
        <v>3.6408335717396073E-2</v>
      </c>
      <c r="T118" s="112">
        <f t="shared" si="20"/>
        <v>3.9180001065394807E-2</v>
      </c>
      <c r="U118" s="112">
        <f t="shared" si="20"/>
        <v>4.3351142496183298E-2</v>
      </c>
      <c r="V118" s="112">
        <f t="shared" si="20"/>
        <v>4.7795289254046913E-2</v>
      </c>
      <c r="W118" s="112">
        <f t="shared" si="20"/>
        <v>5.2467270316523984E-2</v>
      </c>
      <c r="X118" s="112">
        <f t="shared" si="20"/>
        <v>5.7343276859307714E-2</v>
      </c>
      <c r="Y118" s="112">
        <f t="shared" si="20"/>
        <v>6.2716354860507348E-2</v>
      </c>
      <c r="Z118" s="112">
        <f t="shared" si="20"/>
        <v>6.8824365977267668E-2</v>
      </c>
      <c r="AA118" s="112">
        <f t="shared" si="20"/>
        <v>7.5070220045447986E-2</v>
      </c>
      <c r="AB118" s="112">
        <f t="shared" si="20"/>
        <v>8.2180683983008332E-2</v>
      </c>
      <c r="AC118" s="112">
        <f t="shared" si="20"/>
        <v>8.9660601694669856E-2</v>
      </c>
      <c r="AD118" s="112">
        <f t="shared" si="20"/>
        <v>9.8254306035519406E-2</v>
      </c>
      <c r="AE118" s="112">
        <f t="shared" si="20"/>
        <v>0.10725216735921926</v>
      </c>
      <c r="AF118" s="112">
        <f t="shared" si="20"/>
        <v>0.11698452610117456</v>
      </c>
      <c r="AG118" s="112">
        <f t="shared" si="20"/>
        <v>0.12763336128309413</v>
      </c>
      <c r="AH118" s="112">
        <f t="shared" si="20"/>
        <v>0.1392325291271794</v>
      </c>
      <c r="AI118" s="112">
        <f t="shared" si="20"/>
        <v>0.14920768113339</v>
      </c>
      <c r="AJ118" s="112">
        <f t="shared" si="20"/>
        <v>0.15989597742203601</v>
      </c>
      <c r="AK118" s="112">
        <f t="shared" si="20"/>
        <v>0.17134985441534561</v>
      </c>
      <c r="AL118" s="112">
        <f t="shared" ref="AL118:BB118" si="21">AL70+AL86-AL102</f>
        <v>0.1836262977187556</v>
      </c>
      <c r="AM118" s="112">
        <f t="shared" si="21"/>
        <v>0.19678346197518051</v>
      </c>
      <c r="AN118" s="112">
        <f t="shared" si="21"/>
        <v>0.21088408473230885</v>
      </c>
      <c r="AO118" s="112">
        <f t="shared" si="21"/>
        <v>0.225995129390271</v>
      </c>
      <c r="AP118" s="112">
        <f t="shared" si="21"/>
        <v>0.24218939427658434</v>
      </c>
      <c r="AQ118" s="112">
        <f t="shared" si="21"/>
        <v>0.25954463866918442</v>
      </c>
      <c r="AR118" s="112">
        <f t="shared" si="21"/>
        <v>0.27814421967058589</v>
      </c>
      <c r="AS118" s="112">
        <f t="shared" si="21"/>
        <v>0.29807742560672312</v>
      </c>
      <c r="AT118" s="112">
        <f t="shared" si="21"/>
        <v>0.31943972056795816</v>
      </c>
      <c r="AU118" s="112">
        <f t="shared" si="21"/>
        <v>0.34233347087954052</v>
      </c>
      <c r="AV118" s="112">
        <f t="shared" si="21"/>
        <v>0.36686844856898188</v>
      </c>
      <c r="AW118" s="112">
        <f t="shared" si="21"/>
        <v>0.3931622882842935</v>
      </c>
      <c r="AX118" s="112">
        <f t="shared" si="21"/>
        <v>0.42134108363890754</v>
      </c>
      <c r="AY118" s="112">
        <f t="shared" si="21"/>
        <v>0.45153993783271101</v>
      </c>
      <c r="AZ118" s="112">
        <f t="shared" si="21"/>
        <v>0.48390363743614373</v>
      </c>
      <c r="BA118" s="112">
        <f t="shared" si="21"/>
        <v>0.51858729312458318</v>
      </c>
      <c r="BB118" s="112">
        <f t="shared" si="21"/>
        <v>0.55575714823005129</v>
      </c>
      <c r="BC118" s="112"/>
      <c r="BF118" s="99">
        <v>1</v>
      </c>
      <c r="BG118" s="99" t="s">
        <v>75</v>
      </c>
    </row>
    <row r="119" spans="2:103" ht="14.45" hidden="1">
      <c r="B119" s="368"/>
      <c r="C119" s="99" t="s">
        <v>206</v>
      </c>
      <c r="D119" s="353"/>
      <c r="E119" s="366"/>
      <c r="F119" s="112">
        <f t="shared" ref="F119:AK119" si="22">F71+F87-F103</f>
        <v>12.031948995005724</v>
      </c>
      <c r="G119" s="112">
        <f t="shared" si="22"/>
        <v>12.427334259182558</v>
      </c>
      <c r="H119" s="112">
        <f t="shared" si="22"/>
        <v>12.82024529447523</v>
      </c>
      <c r="I119" s="112">
        <f t="shared" si="22"/>
        <v>13.196928494439565</v>
      </c>
      <c r="J119" s="112">
        <f t="shared" si="22"/>
        <v>13.524780218856259</v>
      </c>
      <c r="K119" s="112">
        <f t="shared" si="22"/>
        <v>11.59477937065639</v>
      </c>
      <c r="L119" s="112">
        <f t="shared" si="22"/>
        <v>11.594824977758789</v>
      </c>
      <c r="M119" s="112">
        <f t="shared" si="22"/>
        <v>11.594870432489829</v>
      </c>
      <c r="N119" s="112">
        <f t="shared" si="22"/>
        <v>11.594915735108646</v>
      </c>
      <c r="O119" s="112">
        <f t="shared" si="22"/>
        <v>11.594960885874011</v>
      </c>
      <c r="P119" s="112">
        <f t="shared" si="22"/>
        <v>11.595005885044325</v>
      </c>
      <c r="Q119" s="112">
        <f t="shared" si="22"/>
        <v>11.595050732877629</v>
      </c>
      <c r="R119" s="112">
        <f t="shared" si="22"/>
        <v>11.5950954296316</v>
      </c>
      <c r="S119" s="112">
        <f t="shared" si="22"/>
        <v>11.595139975563546</v>
      </c>
      <c r="T119" s="112">
        <f t="shared" si="22"/>
        <v>11.595184370930413</v>
      </c>
      <c r="U119" s="112">
        <f t="shared" si="22"/>
        <v>11.595228615988789</v>
      </c>
      <c r="V119" s="112">
        <f t="shared" si="22"/>
        <v>11.595272710994895</v>
      </c>
      <c r="W119" s="112">
        <f t="shared" si="22"/>
        <v>11.595316656204588</v>
      </c>
      <c r="X119" s="112">
        <f t="shared" si="22"/>
        <v>11.595360451873367</v>
      </c>
      <c r="Y119" s="112">
        <f t="shared" si="22"/>
        <v>11.595404098256369</v>
      </c>
      <c r="Z119" s="112">
        <f t="shared" si="22"/>
        <v>11.59544759560837</v>
      </c>
      <c r="AA119" s="112">
        <f t="shared" si="22"/>
        <v>11.595490944183785</v>
      </c>
      <c r="AB119" s="112">
        <f t="shared" si="22"/>
        <v>11.595534144236671</v>
      </c>
      <c r="AC119" s="112">
        <f t="shared" si="22"/>
        <v>11.595577196020724</v>
      </c>
      <c r="AD119" s="112">
        <f t="shared" si="22"/>
        <v>11.595620099789281</v>
      </c>
      <c r="AE119" s="112">
        <f t="shared" si="22"/>
        <v>11.59566285579532</v>
      </c>
      <c r="AF119" s="112">
        <f t="shared" si="22"/>
        <v>11.595705464291465</v>
      </c>
      <c r="AG119" s="112">
        <f t="shared" si="22"/>
        <v>11.595747925529979</v>
      </c>
      <c r="AH119" s="112">
        <f t="shared" si="22"/>
        <v>11.595790239762767</v>
      </c>
      <c r="AI119" s="112">
        <f t="shared" si="22"/>
        <v>11.595832407241382</v>
      </c>
      <c r="AJ119" s="112">
        <f t="shared" si="22"/>
        <v>11.595874428217014</v>
      </c>
      <c r="AK119" s="112">
        <f t="shared" si="22"/>
        <v>11.595916302940507</v>
      </c>
      <c r="AL119" s="112">
        <f t="shared" ref="AL119:BB119" si="23">AL71+AL87-AL103</f>
        <v>11.59595803166234</v>
      </c>
      <c r="AM119" s="112">
        <f t="shared" si="23"/>
        <v>11.595999614632643</v>
      </c>
      <c r="AN119" s="112">
        <f t="shared" si="23"/>
        <v>11.596041052101191</v>
      </c>
      <c r="AO119" s="112">
        <f t="shared" si="23"/>
        <v>11.596082344317404</v>
      </c>
      <c r="AP119" s="112">
        <f t="shared" si="23"/>
        <v>11.596123491530347</v>
      </c>
      <c r="AQ119" s="112">
        <f t="shared" si="23"/>
        <v>11.596164493988738</v>
      </c>
      <c r="AR119" s="112">
        <f t="shared" si="23"/>
        <v>11.596205351940938</v>
      </c>
      <c r="AS119" s="112">
        <f t="shared" si="23"/>
        <v>11.596246065634956</v>
      </c>
      <c r="AT119" s="112">
        <f t="shared" si="23"/>
        <v>11.596286635318449</v>
      </c>
      <c r="AU119" s="112">
        <f t="shared" si="23"/>
        <v>11.596327061238728</v>
      </c>
      <c r="AV119" s="112">
        <f t="shared" si="23"/>
        <v>11.596367343642747</v>
      </c>
      <c r="AW119" s="112">
        <f t="shared" si="23"/>
        <v>11.596407482777114</v>
      </c>
      <c r="AX119" s="112">
        <f t="shared" si="23"/>
        <v>11.596447478888084</v>
      </c>
      <c r="AY119" s="112">
        <f t="shared" si="23"/>
        <v>11.596487332221566</v>
      </c>
      <c r="AZ119" s="112">
        <f t="shared" si="23"/>
        <v>11.596527043023119</v>
      </c>
      <c r="BA119" s="112">
        <f t="shared" si="23"/>
        <v>11.596566611537954</v>
      </c>
      <c r="BB119" s="112">
        <f t="shared" si="23"/>
        <v>11.596606038010931</v>
      </c>
      <c r="BC119" s="112"/>
      <c r="BF119" s="99">
        <v>1</v>
      </c>
      <c r="BG119" s="99" t="s">
        <v>75</v>
      </c>
    </row>
    <row r="120" spans="2:103" ht="14.45" hidden="1">
      <c r="B120" s="368"/>
      <c r="C120" s="99" t="s">
        <v>207</v>
      </c>
      <c r="D120" s="353"/>
      <c r="E120" s="366"/>
      <c r="F120" s="112">
        <f t="shared" ref="F120:AK120" si="24">F72+F88-F104</f>
        <v>1.9614220985941457</v>
      </c>
      <c r="G120" s="112">
        <f t="shared" si="24"/>
        <v>2.021550309099104</v>
      </c>
      <c r="H120" s="112">
        <f t="shared" si="24"/>
        <v>2.0831836107820294</v>
      </c>
      <c r="I120" s="112">
        <f t="shared" si="24"/>
        <v>2.1493153475858704</v>
      </c>
      <c r="J120" s="112">
        <f t="shared" si="24"/>
        <v>2.2049494584984339</v>
      </c>
      <c r="K120" s="112">
        <f t="shared" si="24"/>
        <v>2.2864338390410333</v>
      </c>
      <c r="L120" s="112">
        <f t="shared" si="24"/>
        <v>2.3624943039109758</v>
      </c>
      <c r="M120" s="112">
        <f t="shared" si="24"/>
        <v>2.4254686884635426</v>
      </c>
      <c r="N120" s="112">
        <f t="shared" si="24"/>
        <v>2.4948303193841461</v>
      </c>
      <c r="O120" s="112">
        <f t="shared" si="24"/>
        <v>2.5530040810082437</v>
      </c>
      <c r="P120" s="112">
        <f t="shared" si="24"/>
        <v>2.6214810353060773</v>
      </c>
      <c r="Q120" s="112">
        <f t="shared" si="24"/>
        <v>2.7013527069853756</v>
      </c>
      <c r="R120" s="112">
        <f t="shared" si="24"/>
        <v>2.7678267464857744</v>
      </c>
      <c r="S120" s="112">
        <f t="shared" si="24"/>
        <v>2.8337880651976755</v>
      </c>
      <c r="T120" s="112">
        <f t="shared" si="24"/>
        <v>2.9040563372282739</v>
      </c>
      <c r="U120" s="112">
        <f t="shared" si="24"/>
        <v>2.9724203609975395</v>
      </c>
      <c r="V120" s="112">
        <f t="shared" si="24"/>
        <v>3.0438314979738132</v>
      </c>
      <c r="W120" s="112">
        <f t="shared" si="24"/>
        <v>3.1216440445129154</v>
      </c>
      <c r="X120" s="112">
        <f t="shared" si="24"/>
        <v>3.1932911364878533</v>
      </c>
      <c r="Y120" s="112">
        <f t="shared" si="24"/>
        <v>3.2669917492513401</v>
      </c>
      <c r="Z120" s="112">
        <f t="shared" si="24"/>
        <v>3.3412702567996631</v>
      </c>
      <c r="AA120" s="112">
        <f t="shared" si="24"/>
        <v>3.4009817884413827</v>
      </c>
      <c r="AB120" s="112">
        <f t="shared" si="24"/>
        <v>3.4766805637200564</v>
      </c>
      <c r="AC120" s="112">
        <f t="shared" si="24"/>
        <v>3.5424765108918206</v>
      </c>
      <c r="AD120" s="112">
        <f t="shared" si="24"/>
        <v>3.6247011136253038</v>
      </c>
      <c r="AE120" s="112">
        <f t="shared" si="24"/>
        <v>3.6928423284109901</v>
      </c>
      <c r="AF120" s="112">
        <f t="shared" si="24"/>
        <v>3.7603216137070952</v>
      </c>
      <c r="AG120" s="112">
        <f t="shared" si="24"/>
        <v>3.830271128873993</v>
      </c>
      <c r="AH120" s="112">
        <f t="shared" si="24"/>
        <v>3.9007894509279715</v>
      </c>
      <c r="AI120" s="112">
        <f t="shared" si="24"/>
        <v>3.9807332638678119</v>
      </c>
      <c r="AJ120" s="112">
        <f t="shared" si="24"/>
        <v>4.0537353959503841</v>
      </c>
      <c r="AK120" s="112">
        <f t="shared" si="24"/>
        <v>4.1268121066668408</v>
      </c>
      <c r="AL120" s="112">
        <f t="shared" ref="AL120:BB120" si="25">AL72+AL88-AL104</f>
        <v>4.2022437180173604</v>
      </c>
      <c r="AM120" s="112">
        <f t="shared" si="25"/>
        <v>4.2784198967052252</v>
      </c>
      <c r="AN120" s="112">
        <f t="shared" si="25"/>
        <v>4.356712087590183</v>
      </c>
      <c r="AO120" s="112">
        <f t="shared" si="25"/>
        <v>4.4326471703536123</v>
      </c>
      <c r="AP120" s="112">
        <f t="shared" si="25"/>
        <v>4.5093473806631748</v>
      </c>
      <c r="AQ120" s="112">
        <f t="shared" si="25"/>
        <v>4.5867862630711311</v>
      </c>
      <c r="AR120" s="112">
        <f t="shared" si="25"/>
        <v>4.6646188820265664</v>
      </c>
      <c r="AS120" s="112">
        <f t="shared" si="25"/>
        <v>4.7425232858139035</v>
      </c>
      <c r="AT120" s="112">
        <f t="shared" si="25"/>
        <v>4.8206981246646023</v>
      </c>
      <c r="AU120" s="112">
        <f t="shared" si="25"/>
        <v>4.8992205268350864</v>
      </c>
      <c r="AV120" s="112">
        <f t="shared" si="25"/>
        <v>4.9781027620374321</v>
      </c>
      <c r="AW120" s="112">
        <f t="shared" si="25"/>
        <v>5.0571236641443713</v>
      </c>
      <c r="AX120" s="112">
        <f t="shared" si="25"/>
        <v>5.136263402540016</v>
      </c>
      <c r="AY120" s="112">
        <f t="shared" si="25"/>
        <v>5.2154125177075006</v>
      </c>
      <c r="AZ120" s="112">
        <f t="shared" si="25"/>
        <v>5.2947201259700813</v>
      </c>
      <c r="BA120" s="112">
        <f t="shared" si="25"/>
        <v>5.3741240068312708</v>
      </c>
      <c r="BB120" s="112">
        <f t="shared" si="25"/>
        <v>5.4535647175070334</v>
      </c>
      <c r="BC120" s="112"/>
      <c r="BF120" s="99">
        <v>1</v>
      </c>
      <c r="BG120" s="99" t="s">
        <v>75</v>
      </c>
    </row>
    <row r="121" spans="2:103" ht="14.45" hidden="1">
      <c r="B121" s="368"/>
      <c r="C121" s="99" t="s">
        <v>208</v>
      </c>
      <c r="D121" s="353"/>
      <c r="E121" s="366"/>
      <c r="F121" s="112">
        <f t="shared" ref="F121:AK121" si="26">F73+F89-F105</f>
        <v>2.3899595836459469</v>
      </c>
      <c r="G121" s="112">
        <f t="shared" si="26"/>
        <v>2.4734278445283127</v>
      </c>
      <c r="H121" s="112">
        <f t="shared" si="26"/>
        <v>2.5329832946145601</v>
      </c>
      <c r="I121" s="112">
        <f t="shared" si="26"/>
        <v>2.6109711989113937</v>
      </c>
      <c r="J121" s="112">
        <f t="shared" si="26"/>
        <v>2.6547286092247617</v>
      </c>
      <c r="K121" s="112">
        <f t="shared" si="26"/>
        <v>2.73935309763423</v>
      </c>
      <c r="L121" s="112">
        <f t="shared" si="26"/>
        <v>2.8162824216516049</v>
      </c>
      <c r="M121" s="112">
        <f t="shared" si="26"/>
        <v>2.8775510976826606</v>
      </c>
      <c r="N121" s="112">
        <f t="shared" si="26"/>
        <v>2.943829929120974</v>
      </c>
      <c r="O121" s="112">
        <f t="shared" si="26"/>
        <v>3.050607435519141</v>
      </c>
      <c r="P121" s="112">
        <f t="shared" si="26"/>
        <v>3.1258640255979149</v>
      </c>
      <c r="Q121" s="112">
        <f t="shared" si="26"/>
        <v>3.2143902180241639</v>
      </c>
      <c r="R121" s="112">
        <f t="shared" si="26"/>
        <v>3.2908975227287094</v>
      </c>
      <c r="S121" s="112">
        <f t="shared" si="26"/>
        <v>3.369084420904723</v>
      </c>
      <c r="T121" s="112">
        <f t="shared" si="26"/>
        <v>3.4555506282441093</v>
      </c>
      <c r="U121" s="112">
        <f t="shared" si="26"/>
        <v>3.5362689137548946</v>
      </c>
      <c r="V121" s="112">
        <f t="shared" si="26"/>
        <v>3.6224386747303146</v>
      </c>
      <c r="W121" s="112">
        <f t="shared" si="26"/>
        <v>3.7141533035906673</v>
      </c>
      <c r="X121" s="112">
        <f t="shared" si="26"/>
        <v>3.79908321829096</v>
      </c>
      <c r="Y121" s="112">
        <f t="shared" si="26"/>
        <v>3.8869421814687812</v>
      </c>
      <c r="Z121" s="112">
        <f t="shared" si="26"/>
        <v>3.9750496305238481</v>
      </c>
      <c r="AA121" s="112">
        <f t="shared" si="26"/>
        <v>4.0461744530660173</v>
      </c>
      <c r="AB121" s="112">
        <f t="shared" si="26"/>
        <v>4.1364693182456795</v>
      </c>
      <c r="AC121" s="112">
        <f t="shared" si="26"/>
        <v>4.214916566285674</v>
      </c>
      <c r="AD121" s="112">
        <f t="shared" si="26"/>
        <v>4.312564083055122</v>
      </c>
      <c r="AE121" s="112">
        <f t="shared" si="26"/>
        <v>4.3934998161351535</v>
      </c>
      <c r="AF121" s="112">
        <f t="shared" si="26"/>
        <v>4.4737960683059601</v>
      </c>
      <c r="AG121" s="112">
        <f t="shared" si="26"/>
        <v>4.5570703880222778</v>
      </c>
      <c r="AH121" s="112">
        <f t="shared" si="26"/>
        <v>4.6410141273363479</v>
      </c>
      <c r="AI121" s="112">
        <f t="shared" si="26"/>
        <v>4.736139093719463</v>
      </c>
      <c r="AJ121" s="112">
        <f t="shared" si="26"/>
        <v>4.8229738453407798</v>
      </c>
      <c r="AK121" s="112">
        <f t="shared" si="26"/>
        <v>4.9098894410074294</v>
      </c>
      <c r="AL121" s="112">
        <f t="shared" ref="AL121:BB121" si="27">AL73+AL89-AL105</f>
        <v>4.9996340402743629</v>
      </c>
      <c r="AM121" s="112">
        <f t="shared" si="27"/>
        <v>5.0902743276036659</v>
      </c>
      <c r="AN121" s="112">
        <f t="shared" si="27"/>
        <v>5.1834297372044764</v>
      </c>
      <c r="AO121" s="112">
        <f t="shared" si="27"/>
        <v>5.2737769423113825</v>
      </c>
      <c r="AP121" s="112">
        <f t="shared" si="27"/>
        <v>5.3650307849784351</v>
      </c>
      <c r="AQ121" s="112">
        <f t="shared" si="27"/>
        <v>5.4571602016609004</v>
      </c>
      <c r="AR121" s="112">
        <f t="shared" si="27"/>
        <v>5.549758719870824</v>
      </c>
      <c r="AS121" s="112">
        <f t="shared" si="27"/>
        <v>5.6424470301674825</v>
      </c>
      <c r="AT121" s="112">
        <f t="shared" si="27"/>
        <v>5.7354581993898357</v>
      </c>
      <c r="AU121" s="112">
        <f t="shared" si="27"/>
        <v>5.828881949013236</v>
      </c>
      <c r="AV121" s="112">
        <f t="shared" si="27"/>
        <v>5.9227324831345829</v>
      </c>
      <c r="AW121" s="112">
        <f t="shared" si="27"/>
        <v>6.0167472750949846</v>
      </c>
      <c r="AX121" s="112">
        <f t="shared" si="27"/>
        <v>6.1109036065733076</v>
      </c>
      <c r="AY121" s="112">
        <f t="shared" si="27"/>
        <v>6.2050717633207322</v>
      </c>
      <c r="AZ121" s="112">
        <f t="shared" si="27"/>
        <v>6.299429001753639</v>
      </c>
      <c r="BA121" s="112">
        <f t="shared" si="27"/>
        <v>6.3939006101321247</v>
      </c>
      <c r="BB121" s="112">
        <f t="shared" si="27"/>
        <v>6.4884157341788837</v>
      </c>
      <c r="BC121" s="112"/>
      <c r="BF121" s="99">
        <v>1</v>
      </c>
      <c r="BG121" s="99" t="s">
        <v>75</v>
      </c>
      <c r="CY121" s="99" t="s">
        <v>85</v>
      </c>
    </row>
    <row r="122" spans="2:103" ht="14.45" hidden="1">
      <c r="B122" s="368"/>
      <c r="C122" s="99" t="s">
        <v>209</v>
      </c>
      <c r="D122" s="353"/>
      <c r="E122" s="366"/>
      <c r="F122" s="112">
        <f t="shared" ref="F122:AK122" si="28">F74+F90-F106</f>
        <v>2.0646603308161E-2</v>
      </c>
      <c r="G122" s="112">
        <f t="shared" si="28"/>
        <v>2.1324888829496586E-2</v>
      </c>
      <c r="H122" s="112">
        <f t="shared" si="28"/>
        <v>2.2002028019730231E-2</v>
      </c>
      <c r="I122" s="112">
        <f t="shared" si="28"/>
        <v>2.2636296259427896E-2</v>
      </c>
      <c r="J122" s="112">
        <f t="shared" si="28"/>
        <v>2.3196034228984214E-2</v>
      </c>
      <c r="K122" s="112">
        <f t="shared" si="28"/>
        <v>2.3976403116668987E-2</v>
      </c>
      <c r="L122" s="112">
        <f t="shared" si="28"/>
        <v>2.4701534319672286E-2</v>
      </c>
      <c r="M122" s="112">
        <f t="shared" si="28"/>
        <v>2.5287674926399131E-2</v>
      </c>
      <c r="N122" s="112">
        <f t="shared" si="28"/>
        <v>2.5934637506260089E-2</v>
      </c>
      <c r="O122" s="112">
        <f t="shared" si="28"/>
        <v>2.6804170278222451E-2</v>
      </c>
      <c r="P122" s="112">
        <f t="shared" si="28"/>
        <v>2.7512872432815978E-2</v>
      </c>
      <c r="Q122" s="112">
        <f t="shared" si="28"/>
        <v>2.8357121454209318E-2</v>
      </c>
      <c r="R122" s="112">
        <f t="shared" si="28"/>
        <v>2.907834642999527E-2</v>
      </c>
      <c r="S122" s="112">
        <f t="shared" si="28"/>
        <v>2.9817222127834171E-2</v>
      </c>
      <c r="T122" s="112">
        <f t="shared" si="28"/>
        <v>3.0631389208780863E-2</v>
      </c>
      <c r="U122" s="112">
        <f t="shared" si="28"/>
        <v>3.1380407813831064E-2</v>
      </c>
      <c r="V122" s="112">
        <f t="shared" si="28"/>
        <v>3.2170869316141423E-2</v>
      </c>
      <c r="W122" s="112">
        <f t="shared" si="28"/>
        <v>3.3038401265708048E-2</v>
      </c>
      <c r="X122" s="112">
        <f t="shared" si="28"/>
        <v>3.3846634676849709E-2</v>
      </c>
      <c r="Y122" s="112">
        <f t="shared" si="28"/>
        <v>3.4678351534409492E-2</v>
      </c>
      <c r="Z122" s="112">
        <f t="shared" si="28"/>
        <v>3.5511490774106612E-2</v>
      </c>
      <c r="AA122" s="112">
        <f t="shared" si="28"/>
        <v>3.6194229234886514E-2</v>
      </c>
      <c r="AB122" s="112">
        <f t="shared" si="28"/>
        <v>3.7050370332732542E-2</v>
      </c>
      <c r="AC122" s="112">
        <f t="shared" si="28"/>
        <v>3.7803216145830813E-2</v>
      </c>
      <c r="AD122" s="112">
        <f t="shared" si="28"/>
        <v>3.8732939585310287E-2</v>
      </c>
      <c r="AE122" s="112">
        <f t="shared" si="28"/>
        <v>3.9513508960346909E-2</v>
      </c>
      <c r="AF122" s="112">
        <f t="shared" si="28"/>
        <v>4.0289498204897682E-2</v>
      </c>
      <c r="AG122" s="112">
        <f t="shared" si="28"/>
        <v>4.1094061984520411E-2</v>
      </c>
      <c r="AH122" s="112">
        <f t="shared" si="28"/>
        <v>4.1906619169521486E-2</v>
      </c>
      <c r="AI122" s="112">
        <f t="shared" si="28"/>
        <v>4.282240984191267E-2</v>
      </c>
      <c r="AJ122" s="112">
        <f t="shared" si="28"/>
        <v>4.3665648347890156E-2</v>
      </c>
      <c r="AK122" s="112">
        <f t="shared" si="28"/>
        <v>4.4511868032517429E-2</v>
      </c>
      <c r="AL122" s="112">
        <f t="shared" ref="AL122:BB122" si="29">AL74+AL90-AL106</f>
        <v>4.5385566717561499E-2</v>
      </c>
      <c r="AM122" s="112">
        <f t="shared" si="29"/>
        <v>4.6269393854589169E-2</v>
      </c>
      <c r="AN122" s="112">
        <f t="shared" si="29"/>
        <v>4.7178247171989977E-2</v>
      </c>
      <c r="AO122" s="112">
        <f t="shared" si="29"/>
        <v>4.8063742916979818E-2</v>
      </c>
      <c r="AP122" s="112">
        <f t="shared" si="29"/>
        <v>4.8959688007268028E-2</v>
      </c>
      <c r="AQ122" s="112">
        <f t="shared" si="29"/>
        <v>4.9865801352221691E-2</v>
      </c>
      <c r="AR122" s="112">
        <f t="shared" si="29"/>
        <v>5.077835326405454E-2</v>
      </c>
      <c r="AS122" s="112">
        <f t="shared" si="29"/>
        <v>5.1693853532853155E-2</v>
      </c>
      <c r="AT122" s="112">
        <f t="shared" si="29"/>
        <v>5.2614476877335829E-2</v>
      </c>
      <c r="AU122" s="112">
        <f t="shared" si="29"/>
        <v>5.354107507738317E-2</v>
      </c>
      <c r="AV122" s="112">
        <f t="shared" si="29"/>
        <v>5.44737912836026E-2</v>
      </c>
      <c r="AW122" s="112">
        <f t="shared" si="29"/>
        <v>5.5410215681567711E-2</v>
      </c>
      <c r="AX122" s="112">
        <f t="shared" si="29"/>
        <v>5.6350135372580518E-2</v>
      </c>
      <c r="AY122" s="112">
        <f t="shared" si="29"/>
        <v>5.7292350850305193E-2</v>
      </c>
      <c r="AZ122" s="112">
        <f t="shared" si="29"/>
        <v>5.8238499905274008E-2</v>
      </c>
      <c r="BA122" s="112">
        <f t="shared" si="29"/>
        <v>5.9187901548169684E-2</v>
      </c>
      <c r="BB122" s="112">
        <f t="shared" si="29"/>
        <v>6.0139902429854099E-2</v>
      </c>
      <c r="BC122" s="112"/>
      <c r="BF122" s="99">
        <v>1</v>
      </c>
      <c r="BG122" s="99" t="s">
        <v>75</v>
      </c>
    </row>
    <row r="123" spans="2:103" ht="14.45" hidden="1" customHeight="1">
      <c r="B123" s="368"/>
      <c r="C123" s="99" t="s">
        <v>210</v>
      </c>
      <c r="D123" s="353"/>
      <c r="E123" s="366"/>
      <c r="F123" s="112">
        <f t="shared" ref="F123:AK123" si="30">F75+F91-F107</f>
        <v>1.9497569127560829E-2</v>
      </c>
      <c r="G123" s="112">
        <f t="shared" si="30"/>
        <v>2.3871581769212669E-2</v>
      </c>
      <c r="H123" s="112">
        <f t="shared" si="30"/>
        <v>1.6205195594592617E-2</v>
      </c>
      <c r="I123" s="112">
        <f t="shared" si="30"/>
        <v>2.7971318644962481E-2</v>
      </c>
      <c r="J123" s="112">
        <f t="shared" si="30"/>
        <v>2.2949348045629023E-2</v>
      </c>
      <c r="K123" s="112">
        <f t="shared" si="30"/>
        <v>3.0673174948430651E-2</v>
      </c>
      <c r="L123" s="112">
        <f t="shared" si="30"/>
        <v>3.7711792878848793E-2</v>
      </c>
      <c r="M123" s="112">
        <f t="shared" si="30"/>
        <v>4.5034741641707093E-2</v>
      </c>
      <c r="N123" s="112">
        <f t="shared" si="30"/>
        <v>6.0470030407596242E-2</v>
      </c>
      <c r="O123" s="112">
        <f t="shared" si="30"/>
        <v>6.0491218400123559E-2</v>
      </c>
      <c r="P123" s="112">
        <f t="shared" si="30"/>
        <v>7.4369807486521458E-2</v>
      </c>
      <c r="Q123" s="112">
        <f t="shared" si="30"/>
        <v>8.8057564433079633E-2</v>
      </c>
      <c r="R123" s="112">
        <f t="shared" si="30"/>
        <v>0.10277728002863466</v>
      </c>
      <c r="S123" s="112">
        <f t="shared" si="30"/>
        <v>0.11682570679969753</v>
      </c>
      <c r="T123" s="112">
        <f t="shared" si="30"/>
        <v>0.12931992581132018</v>
      </c>
      <c r="U123" s="112">
        <f t="shared" si="30"/>
        <v>0.14959520516160829</v>
      </c>
      <c r="V123" s="112">
        <f t="shared" si="30"/>
        <v>0.17167910483379725</v>
      </c>
      <c r="W123" s="112">
        <f t="shared" si="30"/>
        <v>0.19365308178046914</v>
      </c>
      <c r="X123" s="112">
        <f t="shared" si="30"/>
        <v>0.21692617427522554</v>
      </c>
      <c r="Y123" s="112">
        <f t="shared" si="30"/>
        <v>0.24295574312746401</v>
      </c>
      <c r="Z123" s="112">
        <f t="shared" si="30"/>
        <v>0.27289695667948671</v>
      </c>
      <c r="AA123" s="112">
        <f t="shared" si="30"/>
        <v>0.30398092257311699</v>
      </c>
      <c r="AB123" s="112">
        <f t="shared" si="30"/>
        <v>0.33917755374218345</v>
      </c>
      <c r="AC123" s="112">
        <f t="shared" si="30"/>
        <v>0.37652665568922677</v>
      </c>
      <c r="AD123" s="112">
        <f t="shared" si="30"/>
        <v>0.41914799950619874</v>
      </c>
      <c r="AE123" s="112">
        <f t="shared" si="30"/>
        <v>0.46429851353904589</v>
      </c>
      <c r="AF123" s="112">
        <f t="shared" si="30"/>
        <v>0.51334507495247272</v>
      </c>
      <c r="AG123" s="112">
        <f t="shared" si="30"/>
        <v>0.56712908434899589</v>
      </c>
      <c r="AH123" s="112">
        <f t="shared" si="30"/>
        <v>0.62586853777651119</v>
      </c>
      <c r="AI123" s="112">
        <f t="shared" si="30"/>
        <v>0.69154752199425984</v>
      </c>
      <c r="AJ123" s="112">
        <f t="shared" si="30"/>
        <v>0.76189925730302144</v>
      </c>
      <c r="AK123" s="112">
        <f t="shared" si="30"/>
        <v>0.83848646930734361</v>
      </c>
      <c r="AL123" s="112">
        <f t="shared" ref="AL123:BB123" si="31">AL75+AL91-AL107</f>
        <v>0.92240824519375708</v>
      </c>
      <c r="AM123" s="112">
        <f t="shared" si="31"/>
        <v>1.01398607981059</v>
      </c>
      <c r="AN123" s="112">
        <f t="shared" si="31"/>
        <v>1.1142283027078566</v>
      </c>
      <c r="AO123" s="112">
        <f t="shared" si="31"/>
        <v>1.2226945213322093</v>
      </c>
      <c r="AP123" s="112">
        <f t="shared" si="31"/>
        <v>1.3409003220967648</v>
      </c>
      <c r="AQ123" s="112">
        <f t="shared" si="31"/>
        <v>1.4696999382086509</v>
      </c>
      <c r="AR123" s="112">
        <f t="shared" si="31"/>
        <v>1.6098993680942202</v>
      </c>
      <c r="AS123" s="112">
        <f t="shared" si="31"/>
        <v>1.7623495240410494</v>
      </c>
      <c r="AT123" s="112">
        <f t="shared" si="31"/>
        <v>1.9281499773629471</v>
      </c>
      <c r="AU123" s="112">
        <f t="shared" si="31"/>
        <v>2.108460692344043</v>
      </c>
      <c r="AV123" s="112">
        <f t="shared" si="31"/>
        <v>2.3045185397526353</v>
      </c>
      <c r="AW123" s="112">
        <f t="shared" si="31"/>
        <v>2.5175453776151948</v>
      </c>
      <c r="AX123" s="112">
        <f t="shared" si="31"/>
        <v>2.7489477692074469</v>
      </c>
      <c r="AY123" s="112">
        <f t="shared" si="31"/>
        <v>3.0001942444891498</v>
      </c>
      <c r="AZ123" s="112">
        <f t="shared" si="31"/>
        <v>3.2730201266683414</v>
      </c>
      <c r="BA123" s="112">
        <f t="shared" si="31"/>
        <v>3.5691807884581812</v>
      </c>
      <c r="BB123" s="112">
        <f t="shared" si="31"/>
        <v>3.8905677870970705</v>
      </c>
      <c r="BC123" s="112"/>
      <c r="BF123" s="99">
        <v>1</v>
      </c>
      <c r="BG123" s="99" t="s">
        <v>75</v>
      </c>
    </row>
    <row r="124" spans="2:103" ht="14.45" hidden="1">
      <c r="B124" s="368"/>
      <c r="C124" s="99" t="s">
        <v>211</v>
      </c>
      <c r="D124" s="353"/>
      <c r="E124" s="366"/>
      <c r="F124" s="112">
        <f t="shared" ref="F124:AK124" si="32">F76+F92-F108</f>
        <v>8.4476344599928116E-2</v>
      </c>
      <c r="G124" s="112">
        <f t="shared" si="32"/>
        <v>8.8172342544504637E-2</v>
      </c>
      <c r="H124" s="112">
        <f t="shared" si="32"/>
        <v>8.9634048672295893E-2</v>
      </c>
      <c r="I124" s="112">
        <f t="shared" si="32"/>
        <v>9.3707806700480845E-2</v>
      </c>
      <c r="J124" s="112">
        <f t="shared" si="32"/>
        <v>9.4784645318148189E-2</v>
      </c>
      <c r="K124" s="112">
        <f t="shared" si="32"/>
        <v>9.860457776331788E-2</v>
      </c>
      <c r="L124" s="112">
        <f t="shared" si="32"/>
        <v>0.10209632835127219</v>
      </c>
      <c r="M124" s="112">
        <f t="shared" si="32"/>
        <v>0.10508221820522302</v>
      </c>
      <c r="N124" s="112">
        <f t="shared" si="32"/>
        <v>0.1081936451570252</v>
      </c>
      <c r="O124" s="112">
        <f t="shared" si="32"/>
        <v>0.11212695884247725</v>
      </c>
      <c r="P124" s="112">
        <f t="shared" si="32"/>
        <v>0.11542623879511077</v>
      </c>
      <c r="Q124" s="112">
        <f t="shared" si="32"/>
        <v>0.11904243206681184</v>
      </c>
      <c r="R124" s="112">
        <f t="shared" si="32"/>
        <v>0.12229467642520161</v>
      </c>
      <c r="S124" s="112">
        <f t="shared" si="32"/>
        <v>0.12551426502860047</v>
      </c>
      <c r="T124" s="112">
        <f t="shared" si="32"/>
        <v>0.12892003470218044</v>
      </c>
      <c r="U124" s="112">
        <f t="shared" si="32"/>
        <v>0.13248562609671222</v>
      </c>
      <c r="V124" s="112">
        <f t="shared" si="32"/>
        <v>0.13630461582906109</v>
      </c>
      <c r="W124" s="112">
        <f t="shared" si="32"/>
        <v>0.14012536486933425</v>
      </c>
      <c r="X124" s="112">
        <f t="shared" si="32"/>
        <v>0.14369860938606463</v>
      </c>
      <c r="Y124" s="112">
        <f t="shared" si="32"/>
        <v>0.14743865625689476</v>
      </c>
      <c r="Z124" s="112">
        <f t="shared" si="32"/>
        <v>0.15126407849659909</v>
      </c>
      <c r="AA124" s="112">
        <f t="shared" si="32"/>
        <v>0.15445290546492096</v>
      </c>
      <c r="AB124" s="112">
        <f t="shared" si="32"/>
        <v>0.15838495415832107</v>
      </c>
      <c r="AC124" s="112">
        <f t="shared" si="32"/>
        <v>0.16187511489342848</v>
      </c>
      <c r="AD124" s="112">
        <f t="shared" si="32"/>
        <v>0.166105876108572</v>
      </c>
      <c r="AE124" s="112">
        <f t="shared" si="32"/>
        <v>0.16972595593421316</v>
      </c>
      <c r="AF124" s="112">
        <f t="shared" si="32"/>
        <v>0.17334201447804673</v>
      </c>
      <c r="AG124" s="112">
        <f t="shared" si="32"/>
        <v>0.17709233450337938</v>
      </c>
      <c r="AH124" s="112">
        <f t="shared" si="32"/>
        <v>0.18088805746257638</v>
      </c>
      <c r="AI124" s="112">
        <f t="shared" si="32"/>
        <v>0.18513928563653229</v>
      </c>
      <c r="AJ124" s="112">
        <f t="shared" si="32"/>
        <v>0.18908510008311236</v>
      </c>
      <c r="AK124" s="112">
        <f t="shared" si="32"/>
        <v>0.1930513853883723</v>
      </c>
      <c r="AL124" s="112">
        <f t="shared" ref="AL124:BB124" si="33">AL76+AL92-AL108</f>
        <v>0.19715061449029675</v>
      </c>
      <c r="AM124" s="112">
        <f t="shared" si="33"/>
        <v>0.20130652523910611</v>
      </c>
      <c r="AN124" s="112">
        <f t="shared" si="33"/>
        <v>0.20558257239301081</v>
      </c>
      <c r="AO124" s="112">
        <f t="shared" si="33"/>
        <v>0.20976736724360762</v>
      </c>
      <c r="AP124" s="112">
        <f t="shared" si="33"/>
        <v>0.21400798098466764</v>
      </c>
      <c r="AQ124" s="112">
        <f t="shared" si="33"/>
        <v>0.21830379381438905</v>
      </c>
      <c r="AR124" s="112">
        <f t="shared" si="33"/>
        <v>0.22263910358651109</v>
      </c>
      <c r="AS124" s="112">
        <f t="shared" si="33"/>
        <v>0.22699899504606588</v>
      </c>
      <c r="AT124" s="112">
        <f t="shared" si="33"/>
        <v>0.23139257641740463</v>
      </c>
      <c r="AU124" s="112">
        <f t="shared" si="33"/>
        <v>0.23582342691757532</v>
      </c>
      <c r="AV124" s="112">
        <f t="shared" si="33"/>
        <v>0.2402922606393654</v>
      </c>
      <c r="AW124" s="112">
        <f t="shared" si="33"/>
        <v>0.24478855766329005</v>
      </c>
      <c r="AX124" s="112">
        <f t="shared" si="33"/>
        <v>0.24931147425153682</v>
      </c>
      <c r="AY124" s="112">
        <f t="shared" si="33"/>
        <v>0.253855765423875</v>
      </c>
      <c r="AZ124" s="112">
        <f t="shared" si="33"/>
        <v>0.2584286814871834</v>
      </c>
      <c r="BA124" s="112">
        <f t="shared" si="33"/>
        <v>0.26302714500456725</v>
      </c>
      <c r="BB124" s="112">
        <f t="shared" si="33"/>
        <v>0.26764823632281365</v>
      </c>
      <c r="BC124" s="112"/>
      <c r="BF124" s="99">
        <v>1</v>
      </c>
      <c r="BG124" s="99" t="s">
        <v>75</v>
      </c>
    </row>
    <row r="125" spans="2:103" ht="14.45" hidden="1">
      <c r="B125" s="368"/>
      <c r="C125" s="99" t="s">
        <v>212</v>
      </c>
      <c r="D125" s="353"/>
      <c r="E125" s="366"/>
      <c r="F125" s="112">
        <f t="shared" ref="F125:AK125" si="34">F77+F93-F109</f>
        <v>1.7588712699268914</v>
      </c>
      <c r="G125" s="112">
        <f t="shared" si="34"/>
        <v>1.7697026994990632</v>
      </c>
      <c r="H125" s="112">
        <f t="shared" si="34"/>
        <v>1.8486577751476976</v>
      </c>
      <c r="I125" s="112">
        <f t="shared" si="34"/>
        <v>2.1344166147544748</v>
      </c>
      <c r="J125" s="112">
        <f t="shared" si="34"/>
        <v>2.3493119700913687</v>
      </c>
      <c r="K125" s="112">
        <f t="shared" si="34"/>
        <v>2.7067378559674906</v>
      </c>
      <c r="L125" s="112">
        <f t="shared" si="34"/>
        <v>3.060228709341601</v>
      </c>
      <c r="M125" s="112">
        <f t="shared" si="34"/>
        <v>3.4064069482035868</v>
      </c>
      <c r="N125" s="112">
        <f t="shared" si="34"/>
        <v>3.8565176570531032</v>
      </c>
      <c r="O125" s="112">
        <f t="shared" si="34"/>
        <v>3.4435268951702054</v>
      </c>
      <c r="P125" s="112">
        <f t="shared" si="34"/>
        <v>3.7340909100277822</v>
      </c>
      <c r="Q125" s="112">
        <f t="shared" si="34"/>
        <v>4.0171898771991126</v>
      </c>
      <c r="R125" s="112">
        <f t="shared" si="34"/>
        <v>4.2463713186223142</v>
      </c>
      <c r="S125" s="112">
        <f t="shared" si="34"/>
        <v>4.4250785027929345</v>
      </c>
      <c r="T125" s="112">
        <f t="shared" si="34"/>
        <v>4.5386447508463013</v>
      </c>
      <c r="U125" s="112">
        <f t="shared" si="34"/>
        <v>4.7830768660085399</v>
      </c>
      <c r="V125" s="112">
        <f t="shared" si="34"/>
        <v>5.0185482389265097</v>
      </c>
      <c r="W125" s="112">
        <f t="shared" si="34"/>
        <v>5.2542597116112706</v>
      </c>
      <c r="X125" s="112">
        <f t="shared" si="34"/>
        <v>5.4754082495419247</v>
      </c>
      <c r="Y125" s="112">
        <f t="shared" si="34"/>
        <v>5.7075468893123453</v>
      </c>
      <c r="Z125" s="112">
        <f t="shared" si="34"/>
        <v>5.9688174236264775</v>
      </c>
      <c r="AA125" s="112">
        <f t="shared" si="34"/>
        <v>6.2038113796005607</v>
      </c>
      <c r="AB125" s="112">
        <f t="shared" si="34"/>
        <v>6.4713976373518305</v>
      </c>
      <c r="AC125" s="112">
        <f t="shared" si="34"/>
        <v>6.7279411240465699</v>
      </c>
      <c r="AD125" s="112">
        <f t="shared" si="34"/>
        <v>7.0263528459254934</v>
      </c>
      <c r="AE125" s="112">
        <f t="shared" si="34"/>
        <v>7.3089044897343554</v>
      </c>
      <c r="AF125" s="112">
        <f t="shared" si="34"/>
        <v>7.5966378979785176</v>
      </c>
      <c r="AG125" s="112">
        <f t="shared" si="34"/>
        <v>7.8976157444538249</v>
      </c>
      <c r="AH125" s="112">
        <f t="shared" si="34"/>
        <v>8.2093179144292137</v>
      </c>
      <c r="AI125" s="112">
        <f t="shared" si="34"/>
        <v>8.3833783676599118</v>
      </c>
      <c r="AJ125" s="112">
        <f t="shared" si="34"/>
        <v>8.5610020340273234</v>
      </c>
      <c r="AK125" s="112">
        <f t="shared" si="34"/>
        <v>8.742360209248492</v>
      </c>
      <c r="AL125" s="112">
        <f t="shared" ref="AL125:BB125" si="35">AL77+AL93-AL109</f>
        <v>8.927562622022478</v>
      </c>
      <c r="AM125" s="112">
        <f t="shared" si="35"/>
        <v>9.116667756899556</v>
      </c>
      <c r="AN125" s="112">
        <f t="shared" si="35"/>
        <v>9.3097759128528725</v>
      </c>
      <c r="AO125" s="112">
        <f t="shared" si="35"/>
        <v>9.5069106007879878</v>
      </c>
      <c r="AP125" s="112">
        <f t="shared" si="35"/>
        <v>9.7081992911618684</v>
      </c>
      <c r="AQ125" s="112">
        <f t="shared" si="35"/>
        <v>9.9137289119186445</v>
      </c>
      <c r="AR125" s="112">
        <f t="shared" si="35"/>
        <v>10.123583971724139</v>
      </c>
      <c r="AS125" s="112">
        <f t="shared" si="35"/>
        <v>10.337851144993595</v>
      </c>
      <c r="AT125" s="112">
        <f t="shared" si="35"/>
        <v>10.556625950471833</v>
      </c>
      <c r="AU125" s="112">
        <f t="shared" si="35"/>
        <v>10.780004237886477</v>
      </c>
      <c r="AV125" s="112">
        <f t="shared" si="35"/>
        <v>11.008082995498951</v>
      </c>
      <c r="AW125" s="112">
        <f t="shared" si="35"/>
        <v>11.240958095062581</v>
      </c>
      <c r="AX125" s="112">
        <f t="shared" si="35"/>
        <v>11.478730210394509</v>
      </c>
      <c r="AY125" s="112">
        <f t="shared" si="35"/>
        <v>11.721500912570123</v>
      </c>
      <c r="AZ125" s="112">
        <f t="shared" si="35"/>
        <v>11.969377437258132</v>
      </c>
      <c r="BA125" s="112">
        <f t="shared" si="35"/>
        <v>12.222466355119167</v>
      </c>
      <c r="BB125" s="112">
        <f t="shared" si="35"/>
        <v>12.480876535420531</v>
      </c>
      <c r="BC125" s="112"/>
      <c r="BF125" s="99">
        <v>2</v>
      </c>
      <c r="BG125" s="99" t="s">
        <v>75</v>
      </c>
    </row>
    <row r="126" spans="2:103" ht="14.45" hidden="1">
      <c r="B126" s="368"/>
      <c r="C126" s="99" t="s">
        <v>213</v>
      </c>
      <c r="D126" s="353"/>
      <c r="E126" s="366"/>
      <c r="F126" s="112">
        <f t="shared" ref="F126:AK126" si="36">F78+F94-F110</f>
        <v>0.36698860155433044</v>
      </c>
      <c r="G126" s="112">
        <f t="shared" si="36"/>
        <v>0.37934840058271413</v>
      </c>
      <c r="H126" s="112">
        <f t="shared" si="36"/>
        <v>0.39228359615973096</v>
      </c>
      <c r="I126" s="112">
        <f t="shared" si="36"/>
        <v>0.40653633831318264</v>
      </c>
      <c r="J126" s="112">
        <f t="shared" si="36"/>
        <v>0.4188153805728479</v>
      </c>
      <c r="K126" s="112">
        <f t="shared" si="36"/>
        <v>0.4363055630512821</v>
      </c>
      <c r="L126" s="112">
        <f t="shared" si="36"/>
        <v>0.45286759068961269</v>
      </c>
      <c r="M126" s="112">
        <f t="shared" si="36"/>
        <v>0.46702858037844802</v>
      </c>
      <c r="N126" s="112">
        <f t="shared" si="36"/>
        <v>0.48255292848006393</v>
      </c>
      <c r="O126" s="112">
        <f t="shared" si="36"/>
        <v>0.49403439756980505</v>
      </c>
      <c r="P126" s="112">
        <f t="shared" si="36"/>
        <v>0.50916083360217412</v>
      </c>
      <c r="Q126" s="112">
        <f t="shared" si="36"/>
        <v>0.52652299925734836</v>
      </c>
      <c r="R126" s="112">
        <f t="shared" si="36"/>
        <v>0.54126462759330529</v>
      </c>
      <c r="S126" s="112">
        <f t="shared" si="36"/>
        <v>0.55586761567652132</v>
      </c>
      <c r="T126" s="112">
        <f t="shared" si="36"/>
        <v>0.5712394138375988</v>
      </c>
      <c r="U126" s="112">
        <f t="shared" si="36"/>
        <v>0.58657502205582579</v>
      </c>
      <c r="V126" s="112">
        <f t="shared" si="36"/>
        <v>0.60254966511559138</v>
      </c>
      <c r="W126" s="112">
        <f t="shared" si="36"/>
        <v>0.61985476161849318</v>
      </c>
      <c r="X126" s="112">
        <f t="shared" si="36"/>
        <v>0.63600278694144674</v>
      </c>
      <c r="Y126" s="112">
        <f t="shared" si="36"/>
        <v>0.65264588305424043</v>
      </c>
      <c r="Z126" s="112">
        <f t="shared" si="36"/>
        <v>0.66952980475730872</v>
      </c>
      <c r="AA126" s="112">
        <f t="shared" si="36"/>
        <v>0.68355995207912035</v>
      </c>
      <c r="AB126" s="112">
        <f t="shared" si="36"/>
        <v>0.70087629114265726</v>
      </c>
      <c r="AC126" s="112">
        <f t="shared" si="36"/>
        <v>0.71627960163865279</v>
      </c>
      <c r="AD126" s="112">
        <f t="shared" si="36"/>
        <v>0.73509734802409643</v>
      </c>
      <c r="AE126" s="112">
        <f t="shared" si="36"/>
        <v>0.75115214834945643</v>
      </c>
      <c r="AF126" s="112">
        <f t="shared" si="36"/>
        <v>0.76714886877846955</v>
      </c>
      <c r="AG126" s="112">
        <f t="shared" si="36"/>
        <v>0.78372983421750564</v>
      </c>
      <c r="AH126" s="112">
        <f t="shared" si="36"/>
        <v>0.80051080178365319</v>
      </c>
      <c r="AI126" s="112">
        <f t="shared" si="36"/>
        <v>0.81931603645512441</v>
      </c>
      <c r="AJ126" s="112">
        <f t="shared" si="36"/>
        <v>0.83678332910508113</v>
      </c>
      <c r="AK126" s="112">
        <f t="shared" si="36"/>
        <v>0.85435165190317386</v>
      </c>
      <c r="AL126" s="112">
        <f t="shared" ref="AL126:BB126" si="37">AL78+AL94-AL110</f>
        <v>0.87249499504666117</v>
      </c>
      <c r="AM126" s="112">
        <f t="shared" si="37"/>
        <v>0.89088247165382384</v>
      </c>
      <c r="AN126" s="112">
        <f t="shared" si="37"/>
        <v>0.90980170568943841</v>
      </c>
      <c r="AO126" s="112">
        <f t="shared" si="37"/>
        <v>0.92831946705868151</v>
      </c>
      <c r="AP126" s="112">
        <f t="shared" si="37"/>
        <v>0.94708711783016208</v>
      </c>
      <c r="AQ126" s="112">
        <f t="shared" si="37"/>
        <v>0.9661004920761096</v>
      </c>
      <c r="AR126" s="112">
        <f t="shared" si="37"/>
        <v>0.985287964581123</v>
      </c>
      <c r="AS126" s="112">
        <f t="shared" si="37"/>
        <v>1.0045819067383857</v>
      </c>
      <c r="AT126" s="112">
        <f t="shared" si="37"/>
        <v>1.0240245382177069</v>
      </c>
      <c r="AU126" s="112">
        <f t="shared" si="37"/>
        <v>1.0436326926564246</v>
      </c>
      <c r="AV126" s="112">
        <f t="shared" si="37"/>
        <v>1.0634095407428874</v>
      </c>
      <c r="AW126" s="112">
        <f t="shared" si="37"/>
        <v>1.0833082493983754</v>
      </c>
      <c r="AX126" s="112">
        <f t="shared" si="37"/>
        <v>1.1033247013572312</v>
      </c>
      <c r="AY126" s="112">
        <f t="shared" si="37"/>
        <v>1.1234354318262398</v>
      </c>
      <c r="AZ126" s="112">
        <f t="shared" si="37"/>
        <v>1.1436725753749277</v>
      </c>
      <c r="BA126" s="112">
        <f t="shared" si="37"/>
        <v>1.1640228478536949</v>
      </c>
      <c r="BB126" s="112">
        <f t="shared" si="37"/>
        <v>1.1844734141966919</v>
      </c>
      <c r="BC126" s="112"/>
      <c r="BF126" s="99">
        <v>1</v>
      </c>
      <c r="BG126" s="99" t="s">
        <v>75</v>
      </c>
    </row>
    <row r="127" spans="2:103" ht="14.45" hidden="1">
      <c r="B127" s="368"/>
      <c r="C127" s="99" t="s">
        <v>214</v>
      </c>
      <c r="D127" s="353"/>
      <c r="E127" s="366"/>
      <c r="F127" s="112">
        <f t="shared" ref="F127:AK127" si="38">F79+F95-F111</f>
        <v>0.19685023880610403</v>
      </c>
      <c r="G127" s="112">
        <f t="shared" si="38"/>
        <v>0.22531987995531944</v>
      </c>
      <c r="H127" s="112">
        <f t="shared" si="38"/>
        <v>0.19336980992508584</v>
      </c>
      <c r="I127" s="112">
        <f t="shared" si="38"/>
        <v>0.2163659086254367</v>
      </c>
      <c r="J127" s="112">
        <f t="shared" si="38"/>
        <v>0.17575133216566058</v>
      </c>
      <c r="K127" s="112">
        <f t="shared" si="38"/>
        <v>0.17438502222758323</v>
      </c>
      <c r="L127" s="112">
        <f t="shared" si="38"/>
        <v>0.16963894186139006</v>
      </c>
      <c r="M127" s="112">
        <f t="shared" si="38"/>
        <v>0.16469960906084014</v>
      </c>
      <c r="N127" s="112">
        <f t="shared" si="38"/>
        <v>0.15537547303752847</v>
      </c>
      <c r="O127" s="112">
        <f t="shared" si="38"/>
        <v>0.20273778143657667</v>
      </c>
      <c r="P127" s="112">
        <f t="shared" si="38"/>
        <v>0.20310584005362209</v>
      </c>
      <c r="Q127" s="112">
        <f t="shared" si="38"/>
        <v>0.20024665489899218</v>
      </c>
      <c r="R127" s="112">
        <f t="shared" si="38"/>
        <v>0.20275490134845653</v>
      </c>
      <c r="S127" s="112">
        <f t="shared" si="38"/>
        <v>0.20610192606069766</v>
      </c>
      <c r="T127" s="112">
        <f t="shared" si="38"/>
        <v>0.21127259088612582</v>
      </c>
      <c r="U127" s="112">
        <f t="shared" si="38"/>
        <v>0.2184877777956904</v>
      </c>
      <c r="V127" s="112">
        <f t="shared" si="38"/>
        <v>0.228924272814232</v>
      </c>
      <c r="W127" s="112">
        <f t="shared" si="38"/>
        <v>0.23279092392642198</v>
      </c>
      <c r="X127" s="112">
        <f t="shared" si="38"/>
        <v>0.23672649834878512</v>
      </c>
      <c r="Y127" s="112">
        <f t="shared" si="38"/>
        <v>0.2421665814327072</v>
      </c>
      <c r="Z127" s="112">
        <f t="shared" si="38"/>
        <v>0.24813680859637588</v>
      </c>
      <c r="AA127" s="112">
        <f t="shared" si="38"/>
        <v>0.25334258608985305</v>
      </c>
      <c r="AB127" s="112">
        <f t="shared" si="38"/>
        <v>0.25982471891782921</v>
      </c>
      <c r="AC127" s="112">
        <f t="shared" si="38"/>
        <v>0.2653560973879866</v>
      </c>
      <c r="AD127" s="112">
        <f t="shared" si="38"/>
        <v>0.27135541968831356</v>
      </c>
      <c r="AE127" s="112">
        <f t="shared" si="38"/>
        <v>0.27661501233156949</v>
      </c>
      <c r="AF127" s="112">
        <f t="shared" si="38"/>
        <v>0.28208435019871292</v>
      </c>
      <c r="AG127" s="112">
        <f t="shared" si="38"/>
        <v>0.28781406420796651</v>
      </c>
      <c r="AH127" s="112">
        <f t="shared" si="38"/>
        <v>0.29360157977476131</v>
      </c>
      <c r="AI127" s="112">
        <f t="shared" si="38"/>
        <v>0.30006104290754299</v>
      </c>
      <c r="AJ127" s="112">
        <f t="shared" si="38"/>
        <v>0.30593685826615236</v>
      </c>
      <c r="AK127" s="112">
        <f t="shared" si="38"/>
        <v>0.31178147883270135</v>
      </c>
      <c r="AL127" s="112">
        <f t="shared" ref="AL127:BB127" si="39">AL79+AL95-AL111</f>
        <v>0.31789095171670667</v>
      </c>
      <c r="AM127" s="112">
        <f t="shared" si="39"/>
        <v>0.324106418394982</v>
      </c>
      <c r="AN127" s="112">
        <f t="shared" si="39"/>
        <v>0.33049588406958819</v>
      </c>
      <c r="AO127" s="112">
        <f t="shared" si="39"/>
        <v>0.33670925280005015</v>
      </c>
      <c r="AP127" s="112">
        <f t="shared" si="39"/>
        <v>0.34298108402269256</v>
      </c>
      <c r="AQ127" s="112">
        <f t="shared" si="39"/>
        <v>0.34931629383842389</v>
      </c>
      <c r="AR127" s="112">
        <f t="shared" si="39"/>
        <v>0.35570011612651053</v>
      </c>
      <c r="AS127" s="112">
        <f t="shared" si="39"/>
        <v>0.36211693658130928</v>
      </c>
      <c r="AT127" s="112">
        <f t="shared" si="39"/>
        <v>0.36857190176925969</v>
      </c>
      <c r="AU127" s="112">
        <f t="shared" si="39"/>
        <v>0.37506564189677483</v>
      </c>
      <c r="AV127" s="112">
        <f t="shared" si="39"/>
        <v>0.38159898980147933</v>
      </c>
      <c r="AW127" s="112">
        <f t="shared" si="39"/>
        <v>0.3881565715947799</v>
      </c>
      <c r="AX127" s="112">
        <f t="shared" si="39"/>
        <v>0.39473897968552474</v>
      </c>
      <c r="AY127" s="112">
        <f t="shared" si="39"/>
        <v>0.40133916046311224</v>
      </c>
      <c r="AZ127" s="112">
        <f t="shared" si="39"/>
        <v>0.40796830397819495</v>
      </c>
      <c r="BA127" s="112">
        <f t="shared" si="39"/>
        <v>0.41461985200409202</v>
      </c>
      <c r="BB127" s="112">
        <f t="shared" si="39"/>
        <v>0.42128878742458764</v>
      </c>
      <c r="BC127" s="112"/>
      <c r="BF127" s="99">
        <v>1</v>
      </c>
      <c r="BG127" s="99" t="s">
        <v>75</v>
      </c>
    </row>
    <row r="128" spans="2:103" ht="14.45" hidden="1">
      <c r="B128" s="368"/>
      <c r="C128" s="99" t="s">
        <v>215</v>
      </c>
      <c r="D128" s="353"/>
      <c r="E128" s="366"/>
      <c r="F128" s="112">
        <f t="shared" ref="F128:AK128" si="40">F80+F96-F112</f>
        <v>0.15092987899015936</v>
      </c>
      <c r="G128" s="112">
        <f t="shared" si="40"/>
        <v>0.16008622222593605</v>
      </c>
      <c r="H128" s="112">
        <f t="shared" si="40"/>
        <v>0.15775389913043386</v>
      </c>
      <c r="I128" s="112">
        <f t="shared" si="40"/>
        <v>0.16541418421879017</v>
      </c>
      <c r="J128" s="112">
        <f t="shared" si="40"/>
        <v>0.16068183801303504</v>
      </c>
      <c r="K128" s="112">
        <f t="shared" si="40"/>
        <v>0.16449137003592537</v>
      </c>
      <c r="L128" s="112">
        <f t="shared" si="40"/>
        <v>0.16735652171737986</v>
      </c>
      <c r="M128" s="112">
        <f t="shared" si="40"/>
        <v>0.16941593145941017</v>
      </c>
      <c r="N128" s="112">
        <f t="shared" si="40"/>
        <v>0.16926465806647228</v>
      </c>
      <c r="O128" s="112">
        <f t="shared" si="40"/>
        <v>0.18193915816065581</v>
      </c>
      <c r="P128" s="112">
        <f t="shared" si="40"/>
        <v>0.18395265250646928</v>
      </c>
      <c r="Q128" s="112">
        <f t="shared" si="40"/>
        <v>0.1858599223362023</v>
      </c>
      <c r="R128" s="112">
        <f t="shared" si="40"/>
        <v>0.18808594855524163</v>
      </c>
      <c r="S128" s="112">
        <f t="shared" si="40"/>
        <v>0.19046834278740321</v>
      </c>
      <c r="T128" s="112">
        <f t="shared" si="40"/>
        <v>0.19352017371603022</v>
      </c>
      <c r="U128" s="112">
        <f t="shared" si="40"/>
        <v>0.19644736513443559</v>
      </c>
      <c r="V128" s="112">
        <f t="shared" si="40"/>
        <v>0.20017812494219767</v>
      </c>
      <c r="W128" s="112">
        <f t="shared" si="40"/>
        <v>0.20263965959275079</v>
      </c>
      <c r="X128" s="112">
        <f t="shared" si="40"/>
        <v>0.20466972326048882</v>
      </c>
      <c r="Y128" s="112">
        <f t="shared" si="40"/>
        <v>0.20697295430135759</v>
      </c>
      <c r="Z128" s="112">
        <f t="shared" si="40"/>
        <v>0.20920914534031809</v>
      </c>
      <c r="AA128" s="112">
        <f t="shared" si="40"/>
        <v>0.21046473040397723</v>
      </c>
      <c r="AB128" s="112">
        <f t="shared" si="40"/>
        <v>0.21257177286756163</v>
      </c>
      <c r="AC128" s="112">
        <f t="shared" si="40"/>
        <v>0.21384168649570909</v>
      </c>
      <c r="AD128" s="112">
        <f t="shared" si="40"/>
        <v>0.21570531920749955</v>
      </c>
      <c r="AE128" s="112">
        <f t="shared" si="40"/>
        <v>0.21660271430140951</v>
      </c>
      <c r="AF128" s="112">
        <f t="shared" si="40"/>
        <v>0.21733856152468942</v>
      </c>
      <c r="AG128" s="112">
        <f t="shared" si="40"/>
        <v>0.21803613497503987</v>
      </c>
      <c r="AH128" s="112">
        <f t="shared" si="40"/>
        <v>0.21855818280766309</v>
      </c>
      <c r="AI128" s="112">
        <f t="shared" si="40"/>
        <v>0.21936878541123428</v>
      </c>
      <c r="AJ128" s="112">
        <f t="shared" si="40"/>
        <v>0.21954108480164944</v>
      </c>
      <c r="AK128" s="112">
        <f t="shared" si="40"/>
        <v>0.21946811769124139</v>
      </c>
      <c r="AL128" s="112">
        <f t="shared" ref="AL128:BB128" si="41">AL80+AL96-AL112</f>
        <v>0.21929815816616849</v>
      </c>
      <c r="AM128" s="112">
        <f t="shared" si="41"/>
        <v>0.21892348012188689</v>
      </c>
      <c r="AN128" s="112">
        <f t="shared" si="41"/>
        <v>0.21839185516224657</v>
      </c>
      <c r="AO128" s="112">
        <f t="shared" si="41"/>
        <v>0.2174656684732047</v>
      </c>
      <c r="AP128" s="112">
        <f t="shared" si="41"/>
        <v>0.21629318811662457</v>
      </c>
      <c r="AQ128" s="112">
        <f t="shared" si="41"/>
        <v>0.21486412468603033</v>
      </c>
      <c r="AR128" s="112">
        <f t="shared" si="41"/>
        <v>0.21315533003495091</v>
      </c>
      <c r="AS128" s="112">
        <f t="shared" si="41"/>
        <v>0.21114543618455967</v>
      </c>
      <c r="AT128" s="112">
        <f t="shared" si="41"/>
        <v>0.20883024652834964</v>
      </c>
      <c r="AU128" s="112">
        <f t="shared" si="41"/>
        <v>0.20620065110606733</v>
      </c>
      <c r="AV128" s="112">
        <f t="shared" si="41"/>
        <v>0.20324598635435565</v>
      </c>
      <c r="AW128" s="112">
        <f t="shared" si="41"/>
        <v>0.19994665733593231</v>
      </c>
      <c r="AX128" s="112">
        <f t="shared" si="41"/>
        <v>0.19629188381523655</v>
      </c>
      <c r="AY128" s="112">
        <f t="shared" si="41"/>
        <v>0.19226715774080561</v>
      </c>
      <c r="AZ128" s="112">
        <f t="shared" si="41"/>
        <v>0.18786682405220279</v>
      </c>
      <c r="BA128" s="112">
        <f t="shared" si="41"/>
        <v>0.18307626668787524</v>
      </c>
      <c r="BB128" s="112">
        <f t="shared" si="41"/>
        <v>0.17788152349028996</v>
      </c>
      <c r="BC128" s="112"/>
      <c r="BF128" s="99">
        <v>1</v>
      </c>
      <c r="BG128" s="99" t="s">
        <v>75</v>
      </c>
      <c r="CY128" s="99" t="s">
        <v>85</v>
      </c>
    </row>
    <row r="129" spans="1:115" ht="14.45" hidden="1">
      <c r="B129" s="368"/>
      <c r="C129" s="99" t="s">
        <v>216</v>
      </c>
      <c r="D129" s="353"/>
      <c r="E129" s="366"/>
      <c r="F129" s="112">
        <f t="shared" ref="F129:AK129" si="42">F81+F97-F113</f>
        <v>0.2854428605423231</v>
      </c>
      <c r="G129" s="112">
        <f t="shared" si="42"/>
        <v>0.3076730101857415</v>
      </c>
      <c r="H129" s="112">
        <f t="shared" si="42"/>
        <v>0.29363201284895984</v>
      </c>
      <c r="I129" s="112">
        <f t="shared" si="42"/>
        <v>0.31128823030031161</v>
      </c>
      <c r="J129" s="112">
        <f t="shared" si="42"/>
        <v>0.29072147493521461</v>
      </c>
      <c r="K129" s="112">
        <f t="shared" si="42"/>
        <v>0.2948744729281163</v>
      </c>
      <c r="L129" s="112">
        <f t="shared" si="42"/>
        <v>0.29656566485150004</v>
      </c>
      <c r="M129" s="112">
        <f t="shared" si="42"/>
        <v>0.29700359008148264</v>
      </c>
      <c r="N129" s="112">
        <f t="shared" si="42"/>
        <v>0.28996739888000655</v>
      </c>
      <c r="O129" s="112">
        <f t="shared" si="42"/>
        <v>0.32152843888527127</v>
      </c>
      <c r="P129" s="112">
        <f t="shared" si="42"/>
        <v>0.32077805644599899</v>
      </c>
      <c r="Q129" s="112">
        <f t="shared" si="42"/>
        <v>0.31848486734649711</v>
      </c>
      <c r="R129" s="112">
        <f t="shared" si="42"/>
        <v>0.31834167044477829</v>
      </c>
      <c r="S129" s="112">
        <f t="shared" si="42"/>
        <v>0.31856192165333319</v>
      </c>
      <c r="T129" s="112">
        <f t="shared" si="42"/>
        <v>0.32022029046762895</v>
      </c>
      <c r="U129" s="112">
        <f t="shared" si="42"/>
        <v>0.32199689916275787</v>
      </c>
      <c r="V129" s="112">
        <f t="shared" si="42"/>
        <v>0.32588775532637226</v>
      </c>
      <c r="W129" s="112">
        <f t="shared" si="42"/>
        <v>0.32516753219696021</v>
      </c>
      <c r="X129" s="112">
        <f t="shared" si="42"/>
        <v>0.32366538370592401</v>
      </c>
      <c r="Y129" s="112">
        <f t="shared" si="42"/>
        <v>0.3227951322927185</v>
      </c>
      <c r="Z129" s="112">
        <f t="shared" si="42"/>
        <v>0.32169690243802795</v>
      </c>
      <c r="AA129" s="112">
        <f t="shared" si="42"/>
        <v>0.31895620465975244</v>
      </c>
      <c r="AB129" s="112">
        <f t="shared" si="42"/>
        <v>0.31727152788443197</v>
      </c>
      <c r="AC129" s="112">
        <f t="shared" si="42"/>
        <v>0.3139612385051796</v>
      </c>
      <c r="AD129" s="112">
        <f t="shared" si="42"/>
        <v>0.31088378065621347</v>
      </c>
      <c r="AE129" s="112">
        <f t="shared" si="42"/>
        <v>0.30620467470528445</v>
      </c>
      <c r="AF129" s="112">
        <f t="shared" si="42"/>
        <v>0.30108870875465576</v>
      </c>
      <c r="AG129" s="112">
        <f t="shared" si="42"/>
        <v>0.29561522192413692</v>
      </c>
      <c r="AH129" s="112">
        <f t="shared" si="42"/>
        <v>0.28955209579123731</v>
      </c>
      <c r="AI129" s="112">
        <f t="shared" si="42"/>
        <v>0.29190395107587885</v>
      </c>
      <c r="AJ129" s="112">
        <f t="shared" si="42"/>
        <v>0.29351912675281455</v>
      </c>
      <c r="AK129" s="112">
        <f t="shared" si="42"/>
        <v>0.29493948103013656</v>
      </c>
      <c r="AL129" s="112">
        <f t="shared" ref="AL129:BB129" si="43">AL81+AL97-AL113</f>
        <v>0.29643190937400343</v>
      </c>
      <c r="AM129" s="112">
        <f t="shared" si="43"/>
        <v>0.29784328591958464</v>
      </c>
      <c r="AN129" s="112">
        <f t="shared" si="43"/>
        <v>0.29923242566406671</v>
      </c>
      <c r="AO129" s="112">
        <f t="shared" si="43"/>
        <v>0.30027940017443444</v>
      </c>
      <c r="AP129" s="112">
        <f t="shared" si="43"/>
        <v>0.30119596902669765</v>
      </c>
      <c r="AQ129" s="112">
        <f t="shared" si="43"/>
        <v>0.30198239400485494</v>
      </c>
      <c r="AR129" s="112">
        <f t="shared" si="43"/>
        <v>0.30262291842588984</v>
      </c>
      <c r="AS129" s="112">
        <f t="shared" si="43"/>
        <v>0.30310258128413814</v>
      </c>
      <c r="AT129" s="112">
        <f t="shared" si="43"/>
        <v>0.3034231171653341</v>
      </c>
      <c r="AU129" s="112">
        <f t="shared" si="43"/>
        <v>0.30358206024835133</v>
      </c>
      <c r="AV129" s="112">
        <f t="shared" si="43"/>
        <v>0.30357732808722693</v>
      </c>
      <c r="AW129" s="112">
        <f t="shared" si="43"/>
        <v>0.30339440299398268</v>
      </c>
      <c r="AX129" s="112">
        <f t="shared" si="43"/>
        <v>0.30303208047723706</v>
      </c>
      <c r="AY129" s="112">
        <f t="shared" si="43"/>
        <v>0.30248334574760349</v>
      </c>
      <c r="AZ129" s="112">
        <f t="shared" si="43"/>
        <v>0.30175480670207788</v>
      </c>
      <c r="BA129" s="112">
        <f t="shared" si="43"/>
        <v>0.30083918938588339</v>
      </c>
      <c r="BB129" s="112">
        <f t="shared" si="43"/>
        <v>0.2997308771852798</v>
      </c>
      <c r="BC129" s="112"/>
      <c r="BF129" s="99">
        <v>1</v>
      </c>
      <c r="BG129" s="99" t="s">
        <v>75</v>
      </c>
    </row>
    <row r="130" spans="1:115" ht="14.45" hidden="1">
      <c r="B130" s="368"/>
      <c r="C130" s="99" t="s">
        <v>217</v>
      </c>
      <c r="D130" s="353"/>
      <c r="E130" s="366"/>
      <c r="F130" s="112">
        <f t="shared" ref="F130:AK130" si="44">F82+F98-F114</f>
        <v>1.5238462779474031</v>
      </c>
      <c r="G130" s="112">
        <f t="shared" si="44"/>
        <v>1.5698093516504377</v>
      </c>
      <c r="H130" s="112">
        <f t="shared" si="44"/>
        <v>1.6113719378411338</v>
      </c>
      <c r="I130" s="112">
        <f t="shared" si="44"/>
        <v>1.6531400183601257</v>
      </c>
      <c r="J130" s="112">
        <f t="shared" si="44"/>
        <v>1.6850513494652835</v>
      </c>
      <c r="K130" s="112">
        <f t="shared" si="44"/>
        <v>1.7351457956283802</v>
      </c>
      <c r="L130" s="112">
        <f t="shared" si="44"/>
        <v>1.7806892039170772</v>
      </c>
      <c r="M130" s="112">
        <f t="shared" si="44"/>
        <v>1.8159553496223586</v>
      </c>
      <c r="N130" s="112">
        <f t="shared" si="44"/>
        <v>1.8549959566585641</v>
      </c>
      <c r="O130" s="112">
        <f t="shared" si="44"/>
        <v>1.9098009081815261</v>
      </c>
      <c r="P130" s="112">
        <f t="shared" si="44"/>
        <v>1.9525274776451602</v>
      </c>
      <c r="Q130" s="112">
        <f t="shared" si="44"/>
        <v>2.0043254985958421</v>
      </c>
      <c r="R130" s="112">
        <f t="shared" si="44"/>
        <v>2.0468714521583178</v>
      </c>
      <c r="S130" s="112">
        <f t="shared" si="44"/>
        <v>2.0901780729692709</v>
      </c>
      <c r="T130" s="112">
        <f t="shared" si="44"/>
        <v>2.1387539983405648</v>
      </c>
      <c r="U130" s="112">
        <f t="shared" si="44"/>
        <v>2.1822951592070661</v>
      </c>
      <c r="V130" s="112">
        <f t="shared" si="44"/>
        <v>2.2280685684169481</v>
      </c>
      <c r="W130" s="112">
        <f t="shared" si="44"/>
        <v>2.2788662374576263</v>
      </c>
      <c r="X130" s="112">
        <f t="shared" si="44"/>
        <v>2.3246844507124398</v>
      </c>
      <c r="Y130" s="112">
        <f t="shared" si="44"/>
        <v>2.3719326625159898</v>
      </c>
      <c r="Z130" s="112">
        <f t="shared" si="44"/>
        <v>2.4186827406029301</v>
      </c>
      <c r="AA130" s="112">
        <f t="shared" si="44"/>
        <v>2.4547149628492861</v>
      </c>
      <c r="AB130" s="112">
        <f t="shared" si="44"/>
        <v>2.5023184263859743</v>
      </c>
      <c r="AC130" s="112">
        <f t="shared" si="44"/>
        <v>2.5425339030481373</v>
      </c>
      <c r="AD130" s="112">
        <f t="shared" si="44"/>
        <v>2.5941229198524476</v>
      </c>
      <c r="AE130" s="112">
        <f t="shared" si="44"/>
        <v>2.6352088461806806</v>
      </c>
      <c r="AF130" s="112">
        <f t="shared" si="44"/>
        <v>2.675278164950742</v>
      </c>
      <c r="AG130" s="112">
        <f t="shared" si="44"/>
        <v>2.7170354656141598</v>
      </c>
      <c r="AH130" s="112">
        <f t="shared" si="44"/>
        <v>2.7589017426537139</v>
      </c>
      <c r="AI130" s="112">
        <f t="shared" si="44"/>
        <v>2.8092311061593991</v>
      </c>
      <c r="AJ130" s="112">
        <f t="shared" si="44"/>
        <v>2.854416255422731</v>
      </c>
      <c r="AK130" s="112">
        <f t="shared" si="44"/>
        <v>2.8994321380215919</v>
      </c>
      <c r="AL130" s="112">
        <f t="shared" ref="AL130:BB130" si="45">AL82+AL98-AL114</f>
        <v>2.945884324805744</v>
      </c>
      <c r="AM130" s="112">
        <f t="shared" si="45"/>
        <v>2.9926288900644149</v>
      </c>
      <c r="AN130" s="112">
        <f t="shared" si="45"/>
        <v>3.0406163310259222</v>
      </c>
      <c r="AO130" s="112">
        <f t="shared" si="45"/>
        <v>3.0867226487992485</v>
      </c>
      <c r="AP130" s="112">
        <f t="shared" si="45"/>
        <v>3.1331288164346498</v>
      </c>
      <c r="AQ130" s="112">
        <f t="shared" si="45"/>
        <v>3.1798125453044119</v>
      </c>
      <c r="AR130" s="112">
        <f t="shared" si="45"/>
        <v>3.2265331769800119</v>
      </c>
      <c r="AS130" s="112">
        <f t="shared" si="45"/>
        <v>3.2730682616005229</v>
      </c>
      <c r="AT130" s="112">
        <f t="shared" si="45"/>
        <v>3.31955363115698</v>
      </c>
      <c r="AU130" s="112">
        <f t="shared" si="45"/>
        <v>3.3660406020474722</v>
      </c>
      <c r="AV130" s="112">
        <f t="shared" si="45"/>
        <v>3.4125359801325996</v>
      </c>
      <c r="AW130" s="112">
        <f t="shared" si="45"/>
        <v>3.4588872809719007</v>
      </c>
      <c r="AX130" s="112">
        <f t="shared" si="45"/>
        <v>3.5050808853018087</v>
      </c>
      <c r="AY130" s="112">
        <f t="shared" si="45"/>
        <v>3.5510421275915873</v>
      </c>
      <c r="AZ130" s="112">
        <f t="shared" si="45"/>
        <v>3.5968724442523712</v>
      </c>
      <c r="BA130" s="112">
        <f t="shared" si="45"/>
        <v>3.642528955309253</v>
      </c>
      <c r="BB130" s="112">
        <f t="shared" si="45"/>
        <v>3.6879712341433657</v>
      </c>
      <c r="BC130" s="112"/>
      <c r="BF130" s="99">
        <v>1</v>
      </c>
      <c r="BG130" s="99" t="s">
        <v>75</v>
      </c>
    </row>
    <row r="131" spans="1:115" ht="14.45" hidden="1">
      <c r="B131" s="341"/>
      <c r="D131" s="340"/>
      <c r="E131" s="342"/>
      <c r="F131" s="112"/>
      <c r="G131" s="112"/>
      <c r="H131" s="112"/>
      <c r="I131" s="112"/>
      <c r="J131" s="112"/>
      <c r="K131" s="112"/>
      <c r="L131" s="112"/>
      <c r="M131" s="112"/>
      <c r="N131" s="112"/>
      <c r="O131" s="112"/>
      <c r="P131" s="112"/>
      <c r="Q131" s="112"/>
      <c r="R131" s="112"/>
      <c r="S131" s="112"/>
      <c r="T131" s="112"/>
      <c r="U131" s="112"/>
      <c r="V131" s="112"/>
      <c r="W131" s="112"/>
      <c r="X131" s="112"/>
      <c r="Y131" s="112"/>
      <c r="Z131" s="112"/>
      <c r="AA131" s="112"/>
      <c r="AB131" s="112"/>
      <c r="AC131" s="112"/>
      <c r="AD131" s="112"/>
      <c r="AE131" s="112"/>
      <c r="AF131" s="112"/>
      <c r="AG131" s="112"/>
      <c r="AH131" s="112"/>
      <c r="AI131" s="112"/>
      <c r="AJ131" s="112"/>
      <c r="AK131" s="112"/>
      <c r="AL131" s="112"/>
      <c r="AM131" s="112"/>
      <c r="AN131" s="112"/>
      <c r="AO131" s="112"/>
      <c r="AP131" s="112"/>
      <c r="AQ131" s="112"/>
      <c r="AR131" s="112"/>
      <c r="AS131" s="112"/>
      <c r="AT131" s="112"/>
      <c r="AU131" s="112"/>
      <c r="AV131" s="112"/>
      <c r="AW131" s="112"/>
      <c r="AX131" s="112"/>
      <c r="AY131" s="112"/>
      <c r="AZ131" s="112"/>
      <c r="BA131" s="112"/>
      <c r="BB131" s="112"/>
      <c r="BC131" s="112"/>
    </row>
    <row r="132" spans="1:115" ht="14.45" customHeight="1">
      <c r="A132" s="106" t="s">
        <v>131</v>
      </c>
      <c r="B132" s="106"/>
      <c r="C132" s="124" t="s">
        <v>218</v>
      </c>
      <c r="D132" s="340"/>
      <c r="E132" s="340"/>
      <c r="F132" s="112"/>
      <c r="G132" s="112"/>
      <c r="H132" s="112"/>
      <c r="I132" s="112"/>
      <c r="J132" s="112"/>
      <c r="K132" s="112"/>
      <c r="L132" s="112"/>
      <c r="M132" s="112"/>
      <c r="N132" s="112"/>
      <c r="O132" s="112"/>
      <c r="P132" s="112"/>
      <c r="Q132" s="112"/>
      <c r="R132" s="112"/>
      <c r="S132" s="112"/>
      <c r="T132" s="112"/>
      <c r="U132" s="112"/>
      <c r="V132" s="112"/>
      <c r="W132" s="112"/>
      <c r="X132" s="112"/>
      <c r="Y132" s="112"/>
      <c r="Z132" s="112"/>
      <c r="AA132" s="112"/>
      <c r="AB132" s="112"/>
      <c r="AC132" s="112"/>
      <c r="AD132" s="112"/>
      <c r="AE132" s="112"/>
      <c r="AF132" s="112"/>
      <c r="AG132" s="112"/>
      <c r="AH132" s="112"/>
      <c r="AI132" s="112"/>
      <c r="AJ132" s="112"/>
      <c r="AK132" s="112"/>
      <c r="AL132" s="112"/>
      <c r="AM132" s="112"/>
      <c r="AN132" s="112"/>
      <c r="AO132" s="112"/>
      <c r="AP132" s="112"/>
      <c r="AQ132" s="112"/>
      <c r="AR132" s="112"/>
      <c r="AS132" s="112"/>
      <c r="AT132" s="112"/>
      <c r="AU132" s="112"/>
      <c r="AV132" s="112"/>
      <c r="AW132" s="112"/>
      <c r="AX132" s="112"/>
      <c r="AY132" s="112"/>
      <c r="AZ132" s="112"/>
      <c r="BA132" s="112"/>
      <c r="BB132" s="112"/>
      <c r="BC132" s="112"/>
      <c r="BF132" s="358"/>
      <c r="BG132" s="359"/>
      <c r="CZ132" s="99"/>
      <c r="DA132" s="99"/>
      <c r="DB132" s="99"/>
      <c r="DC132" s="99"/>
      <c r="DD132" s="99"/>
      <c r="DE132" s="99"/>
      <c r="DF132" s="99"/>
      <c r="DG132" s="99"/>
      <c r="DH132" s="99"/>
      <c r="DI132" s="99"/>
      <c r="DJ132" s="99"/>
      <c r="DK132" s="99"/>
    </row>
    <row r="133" spans="1:115" ht="14.45">
      <c r="A133" s="106"/>
      <c r="B133" s="106"/>
      <c r="C133" s="99" t="s">
        <v>346</v>
      </c>
      <c r="D133" s="99" t="s">
        <v>159</v>
      </c>
      <c r="E133" s="131" t="s">
        <v>159</v>
      </c>
      <c r="F133" s="112">
        <f>(1-'Net Zero 2050 - %'!F50/100)*'[1]Emisiones Agricultura-OseMOSYS'!Q$200</f>
        <v>8.7689505355686794</v>
      </c>
      <c r="G133" s="112">
        <f>(1-'Net Zero 2050 - %'!G50/100)*'[1]Emisiones Agricultura-OseMOSYS'!R$200</f>
        <v>8.8842781534422741</v>
      </c>
      <c r="H133" s="112">
        <f>(1-'Net Zero 2050 - %'!H50/100)*'[1]Emisiones Agricultura-OseMOSYS'!S$200</f>
        <v>8.9985451081861392</v>
      </c>
      <c r="I133" s="112">
        <f>(1-'Net Zero 2050 - %'!I50/100)*'[1]Emisiones Agricultura-OseMOSYS'!T$200</f>
        <v>9.111729952567881</v>
      </c>
      <c r="J133" s="112">
        <f>(1-'Net Zero 2050 - %'!J50/100)*'[1]Emisiones Agricultura-OseMOSYS'!U$200</f>
        <v>9.2237059529414775</v>
      </c>
      <c r="K133" s="112">
        <f>(1-'Net Zero 2050 - %'!K50/100)*'[1]Emisiones Agricultura-OseMOSYS'!V$200</f>
        <v>9.3344307022792279</v>
      </c>
      <c r="L133" s="112">
        <f>(1-'Net Zero 2050 - %'!L50/100)*'[1]Emisiones Agricultura-OseMOSYS'!W$200</f>
        <v>9.4438247483338191</v>
      </c>
      <c r="M133" s="112">
        <f>(1-'Net Zero 2050 - %'!M50/100)*'[1]Emisiones Agricultura-OseMOSYS'!X$200</f>
        <v>9.5518724931180543</v>
      </c>
      <c r="N133" s="112">
        <f>(1-'Net Zero 2050 - %'!N50/100)*'[1]Emisiones Agricultura-OseMOSYS'!Y$200</f>
        <v>9.6584525647940147</v>
      </c>
      <c r="O133" s="112">
        <f>(1-'Net Zero 2050 - %'!O50/100)*'[1]Emisiones Agricultura-OseMOSYS'!Z$200</f>
        <v>9.7635079332209944</v>
      </c>
      <c r="P133" s="112">
        <f>(1-'Net Zero 2050 - %'!P50/100)*'[1]Emisiones Agricultura-OseMOSYS'!AA$200</f>
        <v>9.8669649953968879</v>
      </c>
      <c r="Q133" s="112">
        <f>(1-'Net Zero 2050 - %'!Q50/100)*'[1]Emisiones Agricultura-OseMOSYS'!AB$200</f>
        <v>9.968738449829182</v>
      </c>
      <c r="R133" s="112">
        <f>(1-'Net Zero 2050 - %'!R50/100)*'[1]Emisiones Agricultura-OseMOSYS'!AC$200</f>
        <v>10.068786376927273</v>
      </c>
      <c r="S133" s="112">
        <f>(1-'Net Zero 2050 - %'!S50/100)*'[1]Emisiones Agricultura-OseMOSYS'!AD$200</f>
        <v>10.065365304514893</v>
      </c>
      <c r="T133" s="112">
        <f>(1-'Net Zero 2050 - %'!T50/100)*'[1]Emisiones Agricultura-OseMOSYS'!AE$200</f>
        <v>10.078701426617718</v>
      </c>
      <c r="U133" s="112">
        <f>(1-'Net Zero 2050 - %'!U50/100)*'[1]Emisiones Agricultura-OseMOSYS'!AF$200</f>
        <v>10.088621132307342</v>
      </c>
      <c r="V133" s="112">
        <f>(1-'Net Zero 2050 - %'!V50/100)*'[1]Emisiones Agricultura-OseMOSYS'!AG$200</f>
        <v>10.095139047621386</v>
      </c>
      <c r="W133" s="112">
        <f>(1-'Net Zero 2050 - %'!W50/100)*'[1]Emisiones Agricultura-OseMOSYS'!AH$200</f>
        <v>10.098243759707593</v>
      </c>
      <c r="X133" s="112">
        <f>(1-'Net Zero 2050 - %'!X50/100)*'[1]Emisiones Agricultura-OseMOSYS'!AI$200</f>
        <v>10.097943401941412</v>
      </c>
      <c r="Y133" s="112">
        <f>(1-'Net Zero 2050 - %'!Y50/100)*'[1]Emisiones Agricultura-OseMOSYS'!AJ$200</f>
        <v>10.09427685133107</v>
      </c>
      <c r="Z133" s="112">
        <f>(1-'Net Zero 2050 - %'!Z50/100)*'[1]Emisiones Agricultura-OseMOSYS'!AK$200</f>
        <v>10.087266043520945</v>
      </c>
      <c r="AA133" s="112">
        <f>(1-'Net Zero 2050 - %'!AA50/100)*'[1]Emisiones Agricultura-OseMOSYS'!AL$200</f>
        <v>10.076913102761914</v>
      </c>
      <c r="AB133" s="112">
        <f>(1-'Net Zero 2050 - %'!AB50/100)*'[1]Emisiones Agricultura-OseMOSYS'!AM$200</f>
        <v>10.063259857006411</v>
      </c>
      <c r="AC133" s="112">
        <f>(1-'Net Zero 2050 - %'!AC50/100)*'[1]Emisiones Agricultura-OseMOSYS'!AN$200</f>
        <v>10.046310774102899</v>
      </c>
      <c r="AD133" s="112">
        <f>(1-'Net Zero 2050 - %'!AD50/100)*'[1]Emisiones Agricultura-OseMOSYS'!AO$200</f>
        <v>10.026107164345605</v>
      </c>
      <c r="AE133" s="112">
        <f>(1-'Net Zero 2050 - %'!AE50/100)*'[1]Emisiones Agricultura-OseMOSYS'!AP$200</f>
        <v>10.002713419150318</v>
      </c>
      <c r="AF133" s="112">
        <f>(1-'Net Zero 2050 - %'!AF50/100)*'[1]Emisiones Agricultura-OseMOSYS'!AQ$200</f>
        <v>9.9761270321154711</v>
      </c>
      <c r="AG133" s="112">
        <f>(1-'Net Zero 2050 - %'!AG50/100)*'[1]Emisiones Agricultura-OseMOSYS'!AR200</f>
        <v>9.9464194079018498</v>
      </c>
      <c r="AH133" s="112">
        <f>(1-'Net Zero 2050 - %'!AH50/100)*'[1]Emisiones Agricultura-OseMOSYS'!AS200</f>
        <v>9.9501296408703261</v>
      </c>
      <c r="AI133" s="112">
        <f>(1-'Net Zero 2050 - %'!AI50/100)*'[1]Emisiones Agricultura-OseMOSYS'!AT200</f>
        <v>9.9512198259962599</v>
      </c>
      <c r="AJ133" s="112">
        <f>(1-'Net Zero 2050 - %'!AJ50/100)*'[1]Emisiones Agricultura-OseMOSYS'!AU200</f>
        <v>9.9496852279217336</v>
      </c>
      <c r="AK133" s="112">
        <f>(1-'Net Zero 2050 - %'!AK50/100)*'[1]Emisiones Agricultura-OseMOSYS'!AV200</f>
        <v>9.9455231324720277</v>
      </c>
      <c r="AL133" s="112">
        <f>(1-'Net Zero 2050 - %'!AL50/100)*'[1]Emisiones Agricultura-OseMOSYS'!AW200</f>
        <v>9.9387328542160525</v>
      </c>
      <c r="AM133" s="112">
        <f>(1-'Net Zero 2050 - %'!AM50/100)*'[1]Emisiones Agricultura-OseMOSYS'!AX200</f>
        <v>9.9293157414703206</v>
      </c>
      <c r="AN133" s="112">
        <f>(1-'Net Zero 2050 - %'!AN50/100)*'[1]Emisiones Agricultura-OseMOSYS'!AY200</f>
        <v>9.9172751787313942</v>
      </c>
      <c r="AO133" s="112">
        <f>(1-'Net Zero 2050 - %'!AO50/100)*'[1]Emisiones Agricultura-OseMOSYS'!AZ200</f>
        <v>9.9026165865263298</v>
      </c>
      <c r="AP133" s="112">
        <f>(1-'Net Zero 2050 - %'!AP50/100)*'[1]Emisiones Agricultura-OseMOSYS'!BA200</f>
        <v>9.8853474186750958</v>
      </c>
      <c r="AQ133" s="112">
        <f>(1-'Net Zero 2050 - %'!AQ50/100)*'[1]Emisiones Agricultura-OseMOSYS'!BB200</f>
        <v>9.8654771569634221</v>
      </c>
      <c r="AR133" s="112">
        <f>(1-'Net Zero 2050 - %'!AR50/100)*'[1]Emisiones Agricultura-OseMOSYS'!BC200</f>
        <v>9.8430173032292334</v>
      </c>
      <c r="AS133" s="112">
        <f>(1-'Net Zero 2050 - %'!AS50/100)*'[1]Emisiones Agricultura-OseMOSYS'!BD200</f>
        <v>9.8179813688702442</v>
      </c>
      <c r="AT133" s="112">
        <f>(1-'Net Zero 2050 - %'!AT50/100)*'[1]Emisiones Agricultura-OseMOSYS'!BE200</f>
        <v>9.7903848617849061</v>
      </c>
      <c r="AU133" s="112">
        <f>(1-'Net Zero 2050 - %'!AU50/100)*'[1]Emisiones Agricultura-OseMOSYS'!BF200</f>
        <v>9.7602452707634217</v>
      </c>
      <c r="AV133" s="112">
        <f>(1-'Net Zero 2050 - %'!AV50/100)*'[1]Emisiones Agricultura-OseMOSYS'!BG200</f>
        <v>9.7275820473500954</v>
      </c>
      <c r="AW133" s="112">
        <f>(1-'Net Zero 2050 - %'!AW50/100)*'[1]Emisiones Agricultura-OseMOSYS'!BH200</f>
        <v>9.6924165852026807</v>
      </c>
      <c r="AX133" s="112">
        <f>(1-'Net Zero 2050 - %'!AX50/100)*'[1]Emisiones Agricultura-OseMOSYS'!BI200</f>
        <v>9.6547721969789393</v>
      </c>
      <c r="AY133" s="112">
        <f>(1-'Net Zero 2050 - %'!AY50/100)*'[1]Emisiones Agricultura-OseMOSYS'!BJ200</f>
        <v>9.6146740887848345</v>
      </c>
      <c r="AZ133" s="112">
        <f>(1-'Net Zero 2050 - %'!AZ50/100)*'[1]Emisiones Agricultura-OseMOSYS'!BK200</f>
        <v>9.5721493322233542</v>
      </c>
      <c r="BA133" s="112">
        <f>(1-'Net Zero 2050 - %'!BA50/100)*'[1]Emisiones Agricultura-OseMOSYS'!BL200</f>
        <v>9.5272268340868393</v>
      </c>
      <c r="BB133" s="112">
        <f>(1-'Net Zero 2050 - %'!BB50/100)*'[1]Emisiones Agricultura-OseMOSYS'!BM200</f>
        <v>9.4799373037402539</v>
      </c>
      <c r="BC133" s="112"/>
      <c r="BF133" s="99">
        <f>'Net Zero 2050 - %'!BF50</f>
        <v>0.8</v>
      </c>
      <c r="BG133" s="99" t="s">
        <v>71</v>
      </c>
    </row>
    <row r="134" spans="1:115" ht="14.45">
      <c r="C134" s="99" t="s">
        <v>347</v>
      </c>
      <c r="D134" s="99" t="s">
        <v>159</v>
      </c>
      <c r="E134" s="131" t="s">
        <v>159</v>
      </c>
      <c r="F134" s="112">
        <f>(1-'Net Zero 2050 - %'!F51/100)*'[1]Emisiones Agricultura-OseMOSYS'!$Q$219</f>
        <v>0.20578200749229636</v>
      </c>
      <c r="G134" s="112">
        <f>(1-'Net Zero 2050 - %'!G51/100)*'[1]Emisiones Agricultura-OseMOSYS'!$Q$219</f>
        <v>0.20578200749229636</v>
      </c>
      <c r="H134" s="112">
        <f>(1-'Net Zero 2050 - %'!H51/100)*'[1]Emisiones Agricultura-OseMOSYS'!$Q$219</f>
        <v>0.20578200749229636</v>
      </c>
      <c r="I134" s="112">
        <f>(1-'Net Zero 2050 - %'!I51/100)*'[1]Emisiones Agricultura-OseMOSYS'!$Q$219</f>
        <v>0.20578200749229636</v>
      </c>
      <c r="J134" s="112">
        <f>(1-'Net Zero 2050 - %'!J51/100)*'[1]Emisiones Agricultura-OseMOSYS'!$Q$219</f>
        <v>0.20578200749229636</v>
      </c>
      <c r="K134" s="112">
        <f>(1-'Net Zero 2050 - %'!K51/100)*'[1]Emisiones Agricultura-OseMOSYS'!$Q$219</f>
        <v>0.20578200749229636</v>
      </c>
      <c r="L134" s="112">
        <f>(1-'Net Zero 2050 - %'!L51/100)*'[1]Emisiones Agricultura-OseMOSYS'!$Q$219</f>
        <v>0.20578200749229636</v>
      </c>
      <c r="M134" s="112">
        <f>(1-'Net Zero 2050 - %'!M51/100)*'[1]Emisiones Agricultura-OseMOSYS'!$Q$219</f>
        <v>0.20578200749229636</v>
      </c>
      <c r="N134" s="112">
        <f>(1-'Net Zero 2050 - %'!N51/100)*'[1]Emisiones Agricultura-OseMOSYS'!$Q$219</f>
        <v>0.20578200749229636</v>
      </c>
      <c r="O134" s="112">
        <f>(1-'Net Zero 2050 - %'!O51/100)*'[1]Emisiones Agricultura-OseMOSYS'!$Q$219</f>
        <v>0.20578200749229636</v>
      </c>
      <c r="P134" s="112">
        <f>(1-'Net Zero 2050 - %'!P51/100)*'[1]Emisiones Agricultura-OseMOSYS'!$Q$219</f>
        <v>0.20578200749229636</v>
      </c>
      <c r="Q134" s="112">
        <f>(1-'Net Zero 2050 - %'!Q51/100)*'[1]Emisiones Agricultura-OseMOSYS'!$Q$219</f>
        <v>0.20578200749229636</v>
      </c>
      <c r="R134" s="112">
        <f>(1-'Net Zero 2050 - %'!R51/100)*'[1]Emisiones Agricultura-OseMOSYS'!$Q$219</f>
        <v>0.20578200749229636</v>
      </c>
      <c r="S134" s="112">
        <f>(1-'Net Zero 2050 - %'!S51/100)*'[1]Emisiones Agricultura-OseMOSYS'!$Q$219</f>
        <v>0.20372418741737339</v>
      </c>
      <c r="T134" s="112">
        <f>(1-'Net Zero 2050 - %'!T51/100)*'[1]Emisiones Agricultura-OseMOSYS'!$Q$219</f>
        <v>0.20207793135743501</v>
      </c>
      <c r="U134" s="112">
        <f>(1-'Net Zero 2050 - %'!U51/100)*'[1]Emisiones Agricultura-OseMOSYS'!$Q$219</f>
        <v>0.20043167529749664</v>
      </c>
      <c r="V134" s="112">
        <f>(1-'Net Zero 2050 - %'!V51/100)*'[1]Emisiones Agricultura-OseMOSYS'!$Q$219</f>
        <v>0.19878541923755827</v>
      </c>
      <c r="W134" s="112">
        <f>(1-'Net Zero 2050 - %'!W51/100)*'[1]Emisiones Agricultura-OseMOSYS'!$Q$219</f>
        <v>0.1971391631776199</v>
      </c>
      <c r="X134" s="112">
        <f>(1-'Net Zero 2050 - %'!X51/100)*'[1]Emisiones Agricultura-OseMOSYS'!$Q$219</f>
        <v>0.19549290711768152</v>
      </c>
      <c r="Y134" s="112">
        <f>(1-'Net Zero 2050 - %'!Y51/100)*'[1]Emisiones Agricultura-OseMOSYS'!$Q$219</f>
        <v>0.19384665105774315</v>
      </c>
      <c r="Z134" s="112">
        <f>(1-'Net Zero 2050 - %'!Z51/100)*'[1]Emisiones Agricultura-OseMOSYS'!$Q$219</f>
        <v>0.19220039499780478</v>
      </c>
      <c r="AA134" s="112">
        <f>(1-'Net Zero 2050 - %'!AA51/100)*'[1]Emisiones Agricultura-OseMOSYS'!$Q$219</f>
        <v>0.19055413893786644</v>
      </c>
      <c r="AB134" s="112">
        <f>(1-'Net Zero 2050 - %'!AB51/100)*'[1]Emisiones Agricultura-OseMOSYS'!$Q$219</f>
        <v>0.18890788287792806</v>
      </c>
      <c r="AC134" s="112">
        <f>(1-'Net Zero 2050 - %'!AC51/100)*'[1]Emisiones Agricultura-OseMOSYS'!$Q$219</f>
        <v>0.18726162681798969</v>
      </c>
      <c r="AD134" s="112">
        <f>(1-'Net Zero 2050 - %'!AD51/100)*'[1]Emisiones Agricultura-OseMOSYS'!$Q$219</f>
        <v>0.18561537075805132</v>
      </c>
      <c r="AE134" s="112">
        <f>(1-'Net Zero 2050 - %'!AE51/100)*'[1]Emisiones Agricultura-OseMOSYS'!$Q$219</f>
        <v>0.18396911469811295</v>
      </c>
      <c r="AF134" s="112">
        <f>(1-'Net Zero 2050 - %'!AF51/100)*'[1]Emisiones Agricultura-OseMOSYS'!$Q$219</f>
        <v>0.18232285863817457</v>
      </c>
      <c r="AG134" s="112">
        <f>(1-'Net Zero 2050 - %'!AG51/100)*'[1]Emisiones Agricultura-OseMOSYS'!$Q$219</f>
        <v>0.1806766025782362</v>
      </c>
      <c r="AH134" s="112">
        <f>(1-'Net Zero 2050 - %'!AH51/100)*'[1]Emisiones Agricultura-OseMOSYS'!$Q$219</f>
        <v>0.17968884894227319</v>
      </c>
      <c r="AI134" s="112">
        <f>(1-'Net Zero 2050 - %'!AI51/100)*'[1]Emisiones Agricultura-OseMOSYS'!$Q$219</f>
        <v>0.17870109530631015</v>
      </c>
      <c r="AJ134" s="112">
        <f>(1-'Net Zero 2050 - %'!AJ51/100)*'[1]Emisiones Agricultura-OseMOSYS'!$Q$219</f>
        <v>0.17771334167034711</v>
      </c>
      <c r="AK134" s="112">
        <f>(1-'Net Zero 2050 - %'!AK51/100)*'[1]Emisiones Agricultura-OseMOSYS'!$Q$219</f>
        <v>0.17672558803438412</v>
      </c>
      <c r="AL134" s="112">
        <f>(1-'Net Zero 2050 - %'!AL51/100)*'[1]Emisiones Agricultura-OseMOSYS'!$Q$219</f>
        <v>0.17573783439842108</v>
      </c>
      <c r="AM134" s="112">
        <f>(1-'Net Zero 2050 - %'!AM51/100)*'[1]Emisiones Agricultura-OseMOSYS'!$Q$219</f>
        <v>0.17475008076245807</v>
      </c>
      <c r="AN134" s="112">
        <f>(1-'Net Zero 2050 - %'!AN51/100)*'[1]Emisiones Agricultura-OseMOSYS'!$Q$219</f>
        <v>0.17376232712649503</v>
      </c>
      <c r="AO134" s="112">
        <f>(1-'Net Zero 2050 - %'!AO51/100)*'[1]Emisiones Agricultura-OseMOSYS'!$Q$219</f>
        <v>0.17277457349053199</v>
      </c>
      <c r="AP134" s="112">
        <f>(1-'Net Zero 2050 - %'!AP51/100)*'[1]Emisiones Agricultura-OseMOSYS'!$Q$219</f>
        <v>0.17178681985456901</v>
      </c>
      <c r="AQ134" s="112">
        <f>(1-'Net Zero 2050 - %'!AQ51/100)*'[1]Emisiones Agricultura-OseMOSYS'!$Q$219</f>
        <v>0.17079906621860597</v>
      </c>
      <c r="AR134" s="112">
        <f>(1-'Net Zero 2050 - %'!AR51/100)*'[1]Emisiones Agricultura-OseMOSYS'!$Q$219</f>
        <v>0.16981131258264295</v>
      </c>
      <c r="AS134" s="112">
        <f>(1-'Net Zero 2050 - %'!AS51/100)*'[1]Emisiones Agricultura-OseMOSYS'!$Q$219</f>
        <v>0.16882355894667991</v>
      </c>
      <c r="AT134" s="112">
        <f>(1-'Net Zero 2050 - %'!AT51/100)*'[1]Emisiones Agricultura-OseMOSYS'!$Q$219</f>
        <v>0.16783580531071687</v>
      </c>
      <c r="AU134" s="112">
        <f>(1-'Net Zero 2050 - %'!AU51/100)*'[1]Emisiones Agricultura-OseMOSYS'!$Q$219</f>
        <v>0.16684805167475389</v>
      </c>
      <c r="AV134" s="112">
        <f>(1-'Net Zero 2050 - %'!AV51/100)*'[1]Emisiones Agricultura-OseMOSYS'!$Q$219</f>
        <v>0.16586029803879085</v>
      </c>
      <c r="AW134" s="112">
        <f>(1-'Net Zero 2050 - %'!AW51/100)*'[1]Emisiones Agricultura-OseMOSYS'!$Q$219</f>
        <v>0.16487254440282784</v>
      </c>
      <c r="AX134" s="112">
        <f>(1-'Net Zero 2050 - %'!AX51/100)*'[1]Emisiones Agricultura-OseMOSYS'!$Q$219</f>
        <v>0.1638847907668648</v>
      </c>
      <c r="AY134" s="112">
        <f>(1-'Net Zero 2050 - %'!AY51/100)*'[1]Emisiones Agricultura-OseMOSYS'!$Q$219</f>
        <v>0.16289703713090176</v>
      </c>
      <c r="AZ134" s="112">
        <f>(1-'Net Zero 2050 - %'!AZ51/100)*'[1]Emisiones Agricultura-OseMOSYS'!$Q$219</f>
        <v>0.16190928349493877</v>
      </c>
      <c r="BA134" s="112">
        <f>(1-'Net Zero 2050 - %'!BA51/100)*'[1]Emisiones Agricultura-OseMOSYS'!$Q$219</f>
        <v>0.16092152985897573</v>
      </c>
      <c r="BB134" s="112">
        <f>(1-'Net Zero 2050 - %'!BB51/100)*'[1]Emisiones Agricultura-OseMOSYS'!$Q$219</f>
        <v>0.15993377622301272</v>
      </c>
      <c r="BC134" s="112"/>
      <c r="BF134" s="99">
        <f>'Net Zero 2050 - %'!BF51</f>
        <v>0.8</v>
      </c>
      <c r="BG134" s="99" t="s">
        <v>71</v>
      </c>
    </row>
    <row r="135" spans="1:115" ht="14.45">
      <c r="E135" s="131"/>
      <c r="F135" s="112"/>
      <c r="G135" s="112"/>
      <c r="H135" s="112"/>
      <c r="I135" s="112"/>
      <c r="J135" s="112"/>
      <c r="K135" s="112"/>
      <c r="L135" s="112"/>
      <c r="M135" s="112"/>
      <c r="N135" s="112"/>
      <c r="O135" s="112"/>
      <c r="P135" s="112"/>
      <c r="Q135" s="112"/>
      <c r="R135" s="112"/>
      <c r="S135" s="112"/>
      <c r="T135" s="112"/>
      <c r="U135" s="112"/>
      <c r="V135" s="112"/>
      <c r="W135" s="112"/>
      <c r="X135" s="112"/>
      <c r="Y135" s="112"/>
      <c r="Z135" s="112"/>
      <c r="AA135" s="112"/>
      <c r="AB135" s="112"/>
      <c r="AC135" s="112"/>
      <c r="AD135" s="112"/>
      <c r="AE135" s="112"/>
      <c r="AF135" s="112"/>
      <c r="AG135" s="112"/>
      <c r="AH135" s="112"/>
      <c r="AI135" s="112"/>
      <c r="AJ135" s="112"/>
      <c r="AK135" s="112"/>
      <c r="AL135" s="112"/>
      <c r="AM135" s="112"/>
      <c r="AN135" s="112"/>
      <c r="AO135" s="112"/>
      <c r="AP135" s="112"/>
      <c r="AQ135" s="112"/>
      <c r="AR135" s="112"/>
      <c r="AS135" s="112"/>
      <c r="AT135" s="112"/>
      <c r="AU135" s="112"/>
      <c r="AV135" s="112"/>
      <c r="AW135" s="112"/>
      <c r="AX135" s="112"/>
      <c r="AY135" s="112"/>
      <c r="AZ135" s="112"/>
      <c r="BA135" s="112"/>
      <c r="BB135" s="112"/>
      <c r="BC135" s="112"/>
    </row>
    <row r="136" spans="1:115" ht="14.45">
      <c r="C136" s="99" t="s">
        <v>221</v>
      </c>
      <c r="E136" s="131"/>
      <c r="F136" s="112">
        <f>(1+SUM('Net Zero 2050 - %'!F53:F54)/100)*'[1]Calibración Agricultura-OseMOSY'!$Q$373</f>
        <v>0.69852812066873649</v>
      </c>
      <c r="G136" s="112">
        <f>(1+SUM('Net Zero 2050 - %'!G53:G54)/100)*'[1]Calibración Agricultura-OseMOSY'!$Q$373</f>
        <v>0.69852812066873649</v>
      </c>
      <c r="H136" s="112">
        <f>(1+SUM('Net Zero 2050 - %'!H53:H54)/100)*'[1]Calibración Agricultura-OseMOSY'!$Q$373</f>
        <v>0.69852812066873649</v>
      </c>
      <c r="I136" s="112">
        <f>(1+SUM('Net Zero 2050 - %'!I53:I54)/100)*'[1]Calibración Agricultura-OseMOSY'!$Q$373</f>
        <v>0.69852812066873649</v>
      </c>
      <c r="J136" s="112">
        <f>(1+SUM('Net Zero 2050 - %'!J53:J54)/100)*'[1]Calibración Agricultura-OseMOSY'!$Q$373</f>
        <v>0.69852812066873649</v>
      </c>
      <c r="K136" s="112">
        <f>(1+SUM('Net Zero 2050 - %'!K53:K54)/100)*'[1]Calibración Agricultura-OseMOSY'!$Q$373</f>
        <v>0.69852812066873649</v>
      </c>
      <c r="L136" s="112">
        <f>(1+SUM('Net Zero 2050 - %'!L53:L54)/100)*'[1]Calibración Agricultura-OseMOSY'!$Q$373</f>
        <v>0.69852812066873649</v>
      </c>
      <c r="M136" s="112">
        <f>(1+SUM('Net Zero 2050 - %'!M53:M54)/100)*'[1]Calibración Agricultura-OseMOSY'!$Q$373</f>
        <v>0.69852812066873649</v>
      </c>
      <c r="N136" s="112">
        <f>(1+SUM('Net Zero 2050 - %'!N53:N54)/100)*'[1]Calibración Agricultura-OseMOSY'!$Q$373</f>
        <v>0.69852812066873649</v>
      </c>
      <c r="O136" s="112">
        <f>(1+SUM('Net Zero 2050 - %'!O53:O54)/100)*'[1]Calibración Agricultura-OseMOSY'!$Q$373</f>
        <v>0.69852812066873649</v>
      </c>
      <c r="P136" s="112">
        <f>(1+SUM('Net Zero 2050 - %'!P53:P54)/100)*'[1]Calibración Agricultura-OseMOSY'!$Q$373</f>
        <v>0.69852812066873649</v>
      </c>
      <c r="Q136" s="112">
        <f>(1+SUM('Net Zero 2050 - %'!Q53:Q54)/100)*'[1]Calibración Agricultura-OseMOSY'!$Q$373</f>
        <v>0.69852812066873649</v>
      </c>
      <c r="R136" s="112">
        <f>(1+SUM('Net Zero 2050 - %'!R53:R54)/100)*'[1]Calibración Agricultura-OseMOSY'!$Q$373</f>
        <v>0.69852812066873649</v>
      </c>
      <c r="S136" s="112">
        <f>(1+SUM('Net Zero 2050 - %'!S53:S54)/100)*'[1]Calibración Agricultura-OseMOSY'!$Q$373</f>
        <v>0.72290675208007538</v>
      </c>
      <c r="T136" s="112">
        <f>(1+SUM('Net Zero 2050 - %'!T53:T54)/100)*'[1]Calibración Agricultura-OseMOSY'!$Q$373</f>
        <v>0.74728538349141438</v>
      </c>
      <c r="U136" s="112">
        <f>(1+SUM('Net Zero 2050 - %'!U53:U54)/100)*'[1]Calibración Agricultura-OseMOSY'!$Q$373</f>
        <v>0.77166401490275316</v>
      </c>
      <c r="V136" s="112">
        <f>(1+SUM('Net Zero 2050 - %'!V53:V54)/100)*'[1]Calibración Agricultura-OseMOSY'!$Q$373</f>
        <v>0.79604264631409205</v>
      </c>
      <c r="W136" s="112">
        <f>(1+SUM('Net Zero 2050 - %'!W53:W54)/100)*'[1]Calibración Agricultura-OseMOSY'!$Q$373</f>
        <v>0.82042127772543105</v>
      </c>
      <c r="X136" s="112">
        <f>(1+SUM('Net Zero 2050 - %'!X53:X54)/100)*'[1]Calibración Agricultura-OseMOSY'!$Q$373</f>
        <v>0.84479990913676994</v>
      </c>
      <c r="Y136" s="112">
        <f>(1+SUM('Net Zero 2050 - %'!Y53:Y54)/100)*'[1]Calibración Agricultura-OseMOSY'!$Q$373</f>
        <v>0.86917854054810884</v>
      </c>
      <c r="Z136" s="112">
        <f>(1+SUM('Net Zero 2050 - %'!Z53:Z54)/100)*'[1]Calibración Agricultura-OseMOSY'!$Q$373</f>
        <v>0.89355717195944784</v>
      </c>
      <c r="AA136" s="112">
        <f>(1+SUM('Net Zero 2050 - %'!AA53:AA54)/100)*'[1]Calibración Agricultura-OseMOSY'!$Q$373</f>
        <v>0.91793580337078662</v>
      </c>
      <c r="AB136" s="112">
        <f>(1+SUM('Net Zero 2050 - %'!AB53:AB54)/100)*'[1]Calibración Agricultura-OseMOSY'!$Q$373</f>
        <v>0.94231443478212562</v>
      </c>
      <c r="AC136" s="112">
        <f>(1+SUM('Net Zero 2050 - %'!AC53:AC54)/100)*'[1]Calibración Agricultura-OseMOSY'!$Q$373</f>
        <v>0.96669306619346451</v>
      </c>
      <c r="AD136" s="112">
        <f>(1+SUM('Net Zero 2050 - %'!AD53:AD54)/100)*'[1]Calibración Agricultura-OseMOSY'!$Q$373</f>
        <v>0.9910716976048034</v>
      </c>
      <c r="AE136" s="112">
        <f>(1+SUM('Net Zero 2050 - %'!AE53:AE54)/100)*'[1]Calibración Agricultura-OseMOSY'!$Q$373</f>
        <v>1.0154503290161423</v>
      </c>
      <c r="AF136" s="112">
        <f>(1+SUM('Net Zero 2050 - %'!AF53:AF54)/100)*'[1]Calibración Agricultura-OseMOSY'!$Q$373</f>
        <v>1.0398289604274813</v>
      </c>
      <c r="AG136" s="112">
        <f>(1+SUM('Net Zero 2050 - %'!AG53:AG54)/100)*'[1]Calibración Agricultura-OseMOSY'!$Q$373</f>
        <v>1.0642075918388203</v>
      </c>
      <c r="AH136" s="112">
        <f>(1+SUM('Net Zero 2050 - %'!AH53:AH54)/100)*'[1]Calibración Agricultura-OseMOSY'!$Q$373</f>
        <v>1.0672549207652375</v>
      </c>
      <c r="AI136" s="112">
        <f>(1+SUM('Net Zero 2050 - %'!AI53:AI54)/100)*'[1]Calibración Agricultura-OseMOSY'!$Q$373</f>
        <v>1.070302249691655</v>
      </c>
      <c r="AJ136" s="112">
        <f>(1+SUM('Net Zero 2050 - %'!AJ53:AJ54)/100)*'[1]Calibración Agricultura-OseMOSY'!$Q$373</f>
        <v>1.0733495786180722</v>
      </c>
      <c r="AK136" s="112">
        <f>(1+SUM('Net Zero 2050 - %'!AK53:AK54)/100)*'[1]Calibración Agricultura-OseMOSY'!$Q$373</f>
        <v>1.0763969075444897</v>
      </c>
      <c r="AL136" s="112">
        <f>(1+SUM('Net Zero 2050 - %'!AL53:AL54)/100)*'[1]Calibración Agricultura-OseMOSY'!$Q$373</f>
        <v>1.0794442364709071</v>
      </c>
      <c r="AM136" s="112">
        <f>(1+SUM('Net Zero 2050 - %'!AM53:AM54)/100)*'[1]Calibración Agricultura-OseMOSY'!$Q$373</f>
        <v>1.0824915653973244</v>
      </c>
      <c r="AN136" s="112">
        <f>(1+SUM('Net Zero 2050 - %'!AN53:AN54)/100)*'[1]Calibración Agricultura-OseMOSY'!$Q$373</f>
        <v>1.0855388943237416</v>
      </c>
      <c r="AO136" s="112">
        <f>(1+SUM('Net Zero 2050 - %'!AO53:AO54)/100)*'[1]Calibración Agricultura-OseMOSY'!$Q$373</f>
        <v>1.0885862232501591</v>
      </c>
      <c r="AP136" s="112">
        <f>(1+SUM('Net Zero 2050 - %'!AP53:AP54)/100)*'[1]Calibración Agricultura-OseMOSY'!$Q$373</f>
        <v>1.0916335521765765</v>
      </c>
      <c r="AQ136" s="112">
        <f>(1+SUM('Net Zero 2050 - %'!AQ53:AQ54)/100)*'[1]Calibración Agricultura-OseMOSY'!$Q$373</f>
        <v>1.094680881102994</v>
      </c>
      <c r="AR136" s="112">
        <f>(1+SUM('Net Zero 2050 - %'!AR53:AR54)/100)*'[1]Calibración Agricultura-OseMOSY'!$Q$373</f>
        <v>1.0977282100294112</v>
      </c>
      <c r="AS136" s="112">
        <f>(1+SUM('Net Zero 2050 - %'!AS53:AS54)/100)*'[1]Calibración Agricultura-OseMOSY'!$Q$373</f>
        <v>1.1007755389558287</v>
      </c>
      <c r="AT136" s="112">
        <f>(1+SUM('Net Zero 2050 - %'!AT53:AT54)/100)*'[1]Calibración Agricultura-OseMOSY'!$Q$373</f>
        <v>1.1038228678822462</v>
      </c>
      <c r="AU136" s="112">
        <f>(1+SUM('Net Zero 2050 - %'!AU53:AU54)/100)*'[1]Calibración Agricultura-OseMOSY'!$Q$373</f>
        <v>1.1068701968086634</v>
      </c>
      <c r="AV136" s="112">
        <f>(1+SUM('Net Zero 2050 - %'!AV53:AV54)/100)*'[1]Calibración Agricultura-OseMOSY'!$Q$373</f>
        <v>1.1099175257350808</v>
      </c>
      <c r="AW136" s="112">
        <f>(1+SUM('Net Zero 2050 - %'!AW53:AW54)/100)*'[1]Calibración Agricultura-OseMOSY'!$Q$373</f>
        <v>1.1129648546614981</v>
      </c>
      <c r="AX136" s="112">
        <f>(1+SUM('Net Zero 2050 - %'!AX53:AX54)/100)*'[1]Calibración Agricultura-OseMOSY'!$Q$373</f>
        <v>1.1160121835879155</v>
      </c>
      <c r="AY136" s="112">
        <f>(1+SUM('Net Zero 2050 - %'!AY53:AY54)/100)*'[1]Calibración Agricultura-OseMOSY'!$Q$373</f>
        <v>1.119059512514333</v>
      </c>
      <c r="AZ136" s="112">
        <f>(1+SUM('Net Zero 2050 - %'!AZ53:AZ54)/100)*'[1]Calibración Agricultura-OseMOSY'!$Q$373</f>
        <v>1.1221068414407502</v>
      </c>
      <c r="BA136" s="112">
        <f>(1+SUM('Net Zero 2050 - %'!BA53:BA54)/100)*'[1]Calibración Agricultura-OseMOSY'!$Q$373</f>
        <v>1.1251541703671675</v>
      </c>
      <c r="BB136" s="112">
        <f>(1+SUM('Net Zero 2050 - %'!BB53:BB54)/100)*'[1]Calibración Agricultura-OseMOSY'!$Q$373</f>
        <v>1.1282014992935849</v>
      </c>
      <c r="BC136" s="112"/>
      <c r="BF136" s="99">
        <f>'Net Zero 2050 - %'!BF53</f>
        <v>1.7450000000000001</v>
      </c>
      <c r="BG136" s="190" t="s">
        <v>75</v>
      </c>
    </row>
    <row r="137" spans="1:115" ht="14.45" customHeight="1">
      <c r="A137" s="106" t="s">
        <v>131</v>
      </c>
      <c r="B137" s="106"/>
      <c r="C137" s="124" t="s">
        <v>222</v>
      </c>
      <c r="D137" s="340"/>
      <c r="E137" s="340"/>
      <c r="F137" s="112"/>
      <c r="G137" s="112"/>
      <c r="H137" s="112"/>
      <c r="I137" s="112"/>
      <c r="J137" s="112"/>
      <c r="K137" s="112"/>
      <c r="L137" s="112"/>
      <c r="M137" s="112"/>
      <c r="N137" s="112"/>
      <c r="O137" s="112"/>
      <c r="P137" s="112"/>
      <c r="Q137" s="112"/>
      <c r="R137" s="112"/>
      <c r="S137" s="112"/>
      <c r="T137" s="112"/>
      <c r="U137" s="112"/>
      <c r="V137" s="112"/>
      <c r="W137" s="112"/>
      <c r="X137" s="112"/>
      <c r="Y137" s="112"/>
      <c r="Z137" s="112"/>
      <c r="AA137" s="112"/>
      <c r="AB137" s="112"/>
      <c r="AC137" s="112"/>
      <c r="AD137" s="112"/>
      <c r="AE137" s="112"/>
      <c r="AF137" s="112"/>
      <c r="AG137" s="112"/>
      <c r="AH137" s="112"/>
      <c r="AI137" s="112"/>
      <c r="AJ137" s="112"/>
      <c r="AK137" s="112"/>
      <c r="AL137" s="112"/>
      <c r="AM137" s="112"/>
      <c r="AN137" s="112"/>
      <c r="AO137" s="112"/>
      <c r="AP137" s="112"/>
      <c r="AQ137" s="112"/>
      <c r="AR137" s="112"/>
      <c r="AS137" s="112"/>
      <c r="AT137" s="112"/>
      <c r="AU137" s="112"/>
      <c r="AV137" s="112"/>
      <c r="AW137" s="112"/>
      <c r="AX137" s="112"/>
      <c r="AY137" s="112"/>
      <c r="AZ137" s="112"/>
      <c r="BA137" s="112"/>
      <c r="BB137" s="112"/>
      <c r="BC137" s="112"/>
      <c r="BF137" s="358"/>
      <c r="BG137" s="359"/>
      <c r="CZ137" s="99"/>
      <c r="DA137" s="99"/>
      <c r="DB137" s="99"/>
      <c r="DC137" s="99"/>
      <c r="DD137" s="99"/>
      <c r="DE137" s="99"/>
      <c r="DF137" s="99"/>
      <c r="DG137" s="99"/>
      <c r="DH137" s="99"/>
      <c r="DI137" s="99"/>
      <c r="DJ137" s="99"/>
      <c r="DK137" s="99"/>
    </row>
    <row r="138" spans="1:115" ht="14.45">
      <c r="C138" s="99" t="s">
        <v>223</v>
      </c>
      <c r="D138" s="99" t="s">
        <v>165</v>
      </c>
      <c r="E138" s="131" t="s">
        <v>165</v>
      </c>
      <c r="F138" s="112">
        <f>(1-'Net Zero 2050 - %'!F56/100)*'[1]Calibración Agricultura-OseMOSY'!$Q$397</f>
        <v>0.24944845548149552</v>
      </c>
      <c r="G138" s="112">
        <f>(1-'Net Zero 2050 - %'!G56/100)*'[1]Calibración Agricultura-OseMOSY'!$Q$397</f>
        <v>0.24944845548149552</v>
      </c>
      <c r="H138" s="112">
        <f>(1-'Net Zero 2050 - %'!H56/100)*'[1]Calibración Agricultura-OseMOSY'!$Q$397</f>
        <v>0.24944845548149552</v>
      </c>
      <c r="I138" s="112">
        <f>(1-'Net Zero 2050 - %'!I56/100)*'[1]Calibración Agricultura-OseMOSY'!$Q$397</f>
        <v>0.24944845548149552</v>
      </c>
      <c r="J138" s="112">
        <f>(1-'Net Zero 2050 - %'!J56/100)*'[1]Calibración Agricultura-OseMOSY'!$Q$397</f>
        <v>0.24944845548149552</v>
      </c>
      <c r="K138" s="112">
        <f>(1-'Net Zero 2050 - %'!K56/100)*'[1]Calibración Agricultura-OseMOSY'!$Q$397</f>
        <v>0.24944845548149552</v>
      </c>
      <c r="L138" s="112">
        <f>(1-'Net Zero 2050 - %'!L56/100)*'[1]Calibración Agricultura-OseMOSY'!$Q$397</f>
        <v>0.24944845548149552</v>
      </c>
      <c r="M138" s="112">
        <f>(1-'Net Zero 2050 - %'!M56/100)*'[1]Calibración Agricultura-OseMOSY'!$Q$397</f>
        <v>0.24944845548149552</v>
      </c>
      <c r="N138" s="112">
        <f>(1-'Net Zero 2050 - %'!N56/100)*'[1]Calibración Agricultura-OseMOSY'!$Q$397</f>
        <v>0.24944845548149552</v>
      </c>
      <c r="O138" s="112">
        <f>(1-'Net Zero 2050 - %'!O56/100)*'[1]Calibración Agricultura-OseMOSY'!$Q$397</f>
        <v>0.24944845548149552</v>
      </c>
      <c r="P138" s="112">
        <f>(1-'Net Zero 2050 - %'!P56/100)*'[1]Calibración Agricultura-OseMOSY'!$Q$397</f>
        <v>0.24944845548149552</v>
      </c>
      <c r="Q138" s="112">
        <f>(1-'Net Zero 2050 - %'!Q56/100)*'[1]Calibración Agricultura-OseMOSY'!$Q$397</f>
        <v>0.24944845548149552</v>
      </c>
      <c r="R138" s="112">
        <f>(1-'Net Zero 2050 - %'!R56/100)*'[1]Calibración Agricultura-OseMOSY'!$Q$397</f>
        <v>0.24944845548149552</v>
      </c>
      <c r="S138" s="112">
        <f>(1-'Net Zero 2050 - %'!S56/100)*'[1]Calibración Agricultura-OseMOSY'!$Q$397</f>
        <v>0.24900792950911518</v>
      </c>
      <c r="T138" s="112">
        <f>(1-'Net Zero 2050 - %'!T56/100)*'[1]Calibración Agricultura-OseMOSY'!$Q$397</f>
        <v>0.2485674035367349</v>
      </c>
      <c r="U138" s="112">
        <f>(1-'Net Zero 2050 - %'!U56/100)*'[1]Calibración Agricultura-OseMOSY'!$Q$397</f>
        <v>0.24812687756435456</v>
      </c>
      <c r="V138" s="112">
        <f>(1-'Net Zero 2050 - %'!V56/100)*'[1]Calibración Agricultura-OseMOSY'!$Q$397</f>
        <v>0.24768635159197425</v>
      </c>
      <c r="W138" s="112">
        <f>(1-'Net Zero 2050 - %'!W56/100)*'[1]Calibración Agricultura-OseMOSY'!$Q$397</f>
        <v>0.24724582561959391</v>
      </c>
      <c r="X138" s="112">
        <f>(1-'Net Zero 2050 - %'!X56/100)*'[1]Calibración Agricultura-OseMOSY'!$Q$397</f>
        <v>0.24680529964721359</v>
      </c>
      <c r="Y138" s="112">
        <f>(1-'Net Zero 2050 - %'!Y56/100)*'[1]Calibración Agricultura-OseMOSY'!$Q$397</f>
        <v>0.24636477367483328</v>
      </c>
      <c r="Z138" s="112">
        <f>(1-'Net Zero 2050 - %'!Z56/100)*'[1]Calibración Agricultura-OseMOSY'!$Q$397</f>
        <v>0.24592424770245294</v>
      </c>
      <c r="AA138" s="112">
        <f>(1-'Net Zero 2050 - %'!AA56/100)*'[1]Calibración Agricultura-OseMOSY'!$Q$397</f>
        <v>0.24548372173007263</v>
      </c>
      <c r="AB138" s="112">
        <f>(1-'Net Zero 2050 - %'!AB56/100)*'[1]Calibración Agricultura-OseMOSY'!$Q$397</f>
        <v>0.24504319575769232</v>
      </c>
      <c r="AC138" s="112">
        <f>(1-'Net Zero 2050 - %'!AC56/100)*'[1]Calibración Agricultura-OseMOSY'!$Q$397</f>
        <v>0.24460266978531198</v>
      </c>
      <c r="AD138" s="112">
        <f>(1-'Net Zero 2050 - %'!AD56/100)*'[1]Calibración Agricultura-OseMOSY'!$Q$397</f>
        <v>0.24416214381293166</v>
      </c>
      <c r="AE138" s="112">
        <f>(1-'Net Zero 2050 - %'!AE56/100)*'[1]Calibración Agricultura-OseMOSY'!$Q$397</f>
        <v>0.24372161784055135</v>
      </c>
      <c r="AF138" s="112">
        <f>(1-'Net Zero 2050 - %'!AF56/100)*'[1]Calibración Agricultura-OseMOSY'!$Q$397</f>
        <v>0.24328109186817104</v>
      </c>
      <c r="AG138" s="112">
        <f>(1-'Net Zero 2050 - %'!AG56/100)*'[1]Calibración Agricultura-OseMOSY'!$Q$397</f>
        <v>0.2428405658957907</v>
      </c>
      <c r="AH138" s="112">
        <f>(1-'Net Zero 2050 - %'!AH56/100)*'[1]Calibración Agricultura-OseMOSY'!$Q$397</f>
        <v>0.24273043440269562</v>
      </c>
      <c r="AI138" s="112">
        <f>(1-'Net Zero 2050 - %'!AI56/100)*'[1]Calibración Agricultura-OseMOSY'!$Q$397</f>
        <v>0.24262030290960054</v>
      </c>
      <c r="AJ138" s="112">
        <f>(1-'Net Zero 2050 - %'!AJ56/100)*'[1]Calibración Agricultura-OseMOSY'!$Q$397</f>
        <v>0.24251017141650547</v>
      </c>
      <c r="AK138" s="112">
        <f>(1-'Net Zero 2050 - %'!AK56/100)*'[1]Calibración Agricultura-OseMOSY'!$Q$397</f>
        <v>0.24240003992341036</v>
      </c>
      <c r="AL138" s="112">
        <f>(1-'Net Zero 2050 - %'!AL56/100)*'[1]Calibración Agricultura-OseMOSY'!$Q$397</f>
        <v>0.24228990843031528</v>
      </c>
      <c r="AM138" s="112">
        <f>(1-'Net Zero 2050 - %'!AM56/100)*'[1]Calibración Agricultura-OseMOSY'!$Q$397</f>
        <v>0.24217977693722023</v>
      </c>
      <c r="AN138" s="112">
        <f>(1-'Net Zero 2050 - %'!AN56/100)*'[1]Calibración Agricultura-OseMOSY'!$Q$397</f>
        <v>0.24206964544412515</v>
      </c>
      <c r="AO138" s="112">
        <f>(1-'Net Zero 2050 - %'!AO56/100)*'[1]Calibración Agricultura-OseMOSY'!$Q$397</f>
        <v>0.24195951395103008</v>
      </c>
      <c r="AP138" s="112">
        <f>(1-'Net Zero 2050 - %'!AP56/100)*'[1]Calibración Agricultura-OseMOSY'!$Q$397</f>
        <v>0.241849382457935</v>
      </c>
      <c r="AQ138" s="112">
        <f>(1-'Net Zero 2050 - %'!AQ56/100)*'[1]Calibración Agricultura-OseMOSY'!$Q$397</f>
        <v>0.24173925096483989</v>
      </c>
      <c r="AR138" s="112">
        <f>(1-'Net Zero 2050 - %'!AR56/100)*'[1]Calibración Agricultura-OseMOSY'!$Q$397</f>
        <v>0.24162911947174481</v>
      </c>
      <c r="AS138" s="112">
        <f>(1-'Net Zero 2050 - %'!AS56/100)*'[1]Calibración Agricultura-OseMOSY'!$Q$397</f>
        <v>0.24151898797864974</v>
      </c>
      <c r="AT138" s="112">
        <f>(1-'Net Zero 2050 - %'!AT56/100)*'[1]Calibración Agricultura-OseMOSY'!$Q$397</f>
        <v>0.24140885648555466</v>
      </c>
      <c r="AU138" s="112">
        <f>(1-'Net Zero 2050 - %'!AU56/100)*'[1]Calibración Agricultura-OseMOSY'!$Q$397</f>
        <v>0.24129872499245958</v>
      </c>
      <c r="AV138" s="112">
        <f>(1-'Net Zero 2050 - %'!AV56/100)*'[1]Calibración Agricultura-OseMOSY'!$Q$397</f>
        <v>0.2411885934993645</v>
      </c>
      <c r="AW138" s="112">
        <f>(1-'Net Zero 2050 - %'!AW56/100)*'[1]Calibración Agricultura-OseMOSY'!$Q$397</f>
        <v>0.2410784620062694</v>
      </c>
      <c r="AX138" s="112">
        <f>(1-'Net Zero 2050 - %'!AX56/100)*'[1]Calibración Agricultura-OseMOSY'!$Q$397</f>
        <v>0.24096833051317432</v>
      </c>
      <c r="AY138" s="112">
        <f>(1-'Net Zero 2050 - %'!AY56/100)*'[1]Calibración Agricultura-OseMOSY'!$Q$397</f>
        <v>0.24085819902007924</v>
      </c>
      <c r="AZ138" s="112">
        <f>(1-'Net Zero 2050 - %'!AZ56/100)*'[1]Calibración Agricultura-OseMOSY'!$Q$397</f>
        <v>0.24074806752698416</v>
      </c>
      <c r="BA138" s="112">
        <f>(1-'Net Zero 2050 - %'!BA56/100)*'[1]Calibración Agricultura-OseMOSY'!$Q$397</f>
        <v>0.24063793603388911</v>
      </c>
      <c r="BB138" s="112">
        <f>(1-'Net Zero 2050 - %'!BB56/100)*'[1]Calibración Agricultura-OseMOSY'!$Q$397</f>
        <v>0.24052780454079403</v>
      </c>
      <c r="BC138" s="112"/>
      <c r="BF138" s="99">
        <v>0.17660000000000001</v>
      </c>
      <c r="BG138" s="99" t="s">
        <v>71</v>
      </c>
    </row>
    <row r="139" spans="1:115" ht="14.45">
      <c r="C139" s="99" t="s">
        <v>224</v>
      </c>
      <c r="D139" s="99" t="s">
        <v>165</v>
      </c>
      <c r="E139" s="131" t="s">
        <v>165</v>
      </c>
      <c r="F139" s="112">
        <f>(1-'Net Zero 2050 - %'!F57/100)*'[1]Calibración Agricultura-OseMOSY'!$Q$398</f>
        <v>1.8923916135960022</v>
      </c>
      <c r="G139" s="112">
        <f>(1-'Net Zero 2050 - %'!G57/100)*'[1]Calibración Agricultura-OseMOSY'!$Q$398</f>
        <v>1.8923916135960022</v>
      </c>
      <c r="H139" s="112">
        <f>(1-'Net Zero 2050 - %'!H57/100)*'[1]Calibración Agricultura-OseMOSY'!$Q$398</f>
        <v>1.8923916135960022</v>
      </c>
      <c r="I139" s="112">
        <f>(1-'Net Zero 2050 - %'!I57/100)*'[1]Calibración Agricultura-OseMOSY'!$Q$398</f>
        <v>1.8923916135960022</v>
      </c>
      <c r="J139" s="112">
        <f>(1-'Net Zero 2050 - %'!J57/100)*'[1]Calibración Agricultura-OseMOSY'!$Q$398</f>
        <v>1.8923916135960022</v>
      </c>
      <c r="K139" s="112">
        <f>(1-'Net Zero 2050 - %'!K57/100)*'[1]Calibración Agricultura-OseMOSY'!$Q$398</f>
        <v>1.8923916135960022</v>
      </c>
      <c r="L139" s="112">
        <f>(1-'Net Zero 2050 - %'!L57/100)*'[1]Calibración Agricultura-OseMOSY'!$Q$398</f>
        <v>1.8923916135960022</v>
      </c>
      <c r="M139" s="112">
        <f>(1-'Net Zero 2050 - %'!M57/100)*'[1]Calibración Agricultura-OseMOSY'!$Q$398</f>
        <v>1.8923916135960022</v>
      </c>
      <c r="N139" s="112">
        <f>(1-'Net Zero 2050 - %'!N57/100)*'[1]Calibración Agricultura-OseMOSY'!$Q$398</f>
        <v>1.8923916135960022</v>
      </c>
      <c r="O139" s="112">
        <f>(1-'Net Zero 2050 - %'!O57/100)*'[1]Calibración Agricultura-OseMOSY'!$Q$398</f>
        <v>1.8923916135960022</v>
      </c>
      <c r="P139" s="112">
        <f>(1-'Net Zero 2050 - %'!P57/100)*'[1]Calibración Agricultura-OseMOSY'!$Q$398</f>
        <v>1.8923916135960022</v>
      </c>
      <c r="Q139" s="112">
        <f>(1-'Net Zero 2050 - %'!Q57/100)*'[1]Calibración Agricultura-OseMOSY'!$Q$398</f>
        <v>1.8923916135960022</v>
      </c>
      <c r="R139" s="112">
        <f>(1-'Net Zero 2050 - %'!R57/100)*'[1]Calibración Agricultura-OseMOSY'!$Q$398</f>
        <v>1.8923916135960022</v>
      </c>
      <c r="S139" s="112">
        <f>(1-'Net Zero 2050 - %'!S57/100)*'[1]Calibración Agricultura-OseMOSY'!$Q$398</f>
        <v>1.8890496500063916</v>
      </c>
      <c r="T139" s="112">
        <f>(1-'Net Zero 2050 - %'!T57/100)*'[1]Calibración Agricultura-OseMOSY'!$Q$398</f>
        <v>1.8857076864167812</v>
      </c>
      <c r="U139" s="112">
        <f>(1-'Net Zero 2050 - %'!U57/100)*'[1]Calibración Agricultura-OseMOSY'!$Q$398</f>
        <v>1.8823657228271704</v>
      </c>
      <c r="V139" s="112">
        <f>(1-'Net Zero 2050 - %'!V57/100)*'[1]Calibración Agricultura-OseMOSY'!$Q$398</f>
        <v>1.87902375923756</v>
      </c>
      <c r="W139" s="112">
        <f>(1-'Net Zero 2050 - %'!W57/100)*'[1]Calibración Agricultura-OseMOSY'!$Q$398</f>
        <v>1.8756817956479495</v>
      </c>
      <c r="X139" s="112">
        <f>(1-'Net Zero 2050 - %'!X57/100)*'[1]Calibración Agricultura-OseMOSY'!$Q$398</f>
        <v>1.8723398320583389</v>
      </c>
      <c r="Y139" s="112">
        <f>(1-'Net Zero 2050 - %'!Y57/100)*'[1]Calibración Agricultura-OseMOSY'!$Q$398</f>
        <v>1.8689978684687285</v>
      </c>
      <c r="Z139" s="112">
        <f>(1-'Net Zero 2050 - %'!Z57/100)*'[1]Calibración Agricultura-OseMOSY'!$Q$398</f>
        <v>1.8656559048791177</v>
      </c>
      <c r="AA139" s="112">
        <f>(1-'Net Zero 2050 - %'!AA57/100)*'[1]Calibración Agricultura-OseMOSY'!$Q$398</f>
        <v>1.8623139412895073</v>
      </c>
      <c r="AB139" s="112">
        <f>(1-'Net Zero 2050 - %'!AB57/100)*'[1]Calibración Agricultura-OseMOSY'!$Q$398</f>
        <v>1.8589719776998967</v>
      </c>
      <c r="AC139" s="112">
        <f>(1-'Net Zero 2050 - %'!AC57/100)*'[1]Calibración Agricultura-OseMOSY'!$Q$398</f>
        <v>1.8556300141102862</v>
      </c>
      <c r="AD139" s="112">
        <f>(1-'Net Zero 2050 - %'!AD57/100)*'[1]Calibración Agricultura-OseMOSY'!$Q$398</f>
        <v>1.8522880505206758</v>
      </c>
      <c r="AE139" s="112">
        <f>(1-'Net Zero 2050 - %'!AE57/100)*'[1]Calibración Agricultura-OseMOSY'!$Q$398</f>
        <v>1.848946086931065</v>
      </c>
      <c r="AF139" s="112">
        <f>(1-'Net Zero 2050 - %'!AF57/100)*'[1]Calibración Agricultura-OseMOSY'!$Q$398</f>
        <v>1.8456041233414546</v>
      </c>
      <c r="AG139" s="112">
        <f>(1-'Net Zero 2050 - %'!AG57/100)*'[1]Calibración Agricultura-OseMOSY'!$Q$398</f>
        <v>1.842262159751844</v>
      </c>
      <c r="AH139" s="112">
        <f>(1-'Net Zero 2050 - %'!AH57/100)*'[1]Calibración Agricultura-OseMOSY'!$Q$398</f>
        <v>1.8414266688544414</v>
      </c>
      <c r="AI139" s="112">
        <f>(1-'Net Zero 2050 - %'!AI57/100)*'[1]Calibración Agricultura-OseMOSY'!$Q$398</f>
        <v>1.8405911779570387</v>
      </c>
      <c r="AJ139" s="112">
        <f>(1-'Net Zero 2050 - %'!AJ57/100)*'[1]Calibración Agricultura-OseMOSY'!$Q$398</f>
        <v>1.8397556870596363</v>
      </c>
      <c r="AK139" s="112">
        <f>(1-'Net Zero 2050 - %'!AK57/100)*'[1]Calibración Agricultura-OseMOSY'!$Q$398</f>
        <v>1.8389201961622335</v>
      </c>
      <c r="AL139" s="112">
        <f>(1-'Net Zero 2050 - %'!AL57/100)*'[1]Calibración Agricultura-OseMOSY'!$Q$398</f>
        <v>1.8380847052648308</v>
      </c>
      <c r="AM139" s="112">
        <f>(1-'Net Zero 2050 - %'!AM57/100)*'[1]Calibración Agricultura-OseMOSY'!$Q$398</f>
        <v>1.8372492143674282</v>
      </c>
      <c r="AN139" s="112">
        <f>(1-'Net Zero 2050 - %'!AN57/100)*'[1]Calibración Agricultura-OseMOSY'!$Q$398</f>
        <v>1.8364137234700255</v>
      </c>
      <c r="AO139" s="112">
        <f>(1-'Net Zero 2050 - %'!AO57/100)*'[1]Calibración Agricultura-OseMOSY'!$Q$398</f>
        <v>1.8355782325726231</v>
      </c>
      <c r="AP139" s="112">
        <f>(1-'Net Zero 2050 - %'!AP57/100)*'[1]Calibración Agricultura-OseMOSY'!$Q$398</f>
        <v>1.8347427416752204</v>
      </c>
      <c r="AQ139" s="112">
        <f>(1-'Net Zero 2050 - %'!AQ57/100)*'[1]Calibración Agricultura-OseMOSY'!$Q$398</f>
        <v>1.8339072507778176</v>
      </c>
      <c r="AR139" s="112">
        <f>(1-'Net Zero 2050 - %'!AR57/100)*'[1]Calibración Agricultura-OseMOSY'!$Q$398</f>
        <v>1.8330717598804149</v>
      </c>
      <c r="AS139" s="112">
        <f>(1-'Net Zero 2050 - %'!AS57/100)*'[1]Calibración Agricultura-OseMOSY'!$Q$398</f>
        <v>1.8322362689830123</v>
      </c>
      <c r="AT139" s="112">
        <f>(1-'Net Zero 2050 - %'!AT57/100)*'[1]Calibración Agricultura-OseMOSY'!$Q$398</f>
        <v>1.8314007780856099</v>
      </c>
      <c r="AU139" s="112">
        <f>(1-'Net Zero 2050 - %'!AU57/100)*'[1]Calibración Agricultura-OseMOSY'!$Q$398</f>
        <v>1.8305652871882072</v>
      </c>
      <c r="AV139" s="112">
        <f>(1-'Net Zero 2050 - %'!AV57/100)*'[1]Calibración Agricultura-OseMOSY'!$Q$398</f>
        <v>1.8297297962908046</v>
      </c>
      <c r="AW139" s="112">
        <f>(1-'Net Zero 2050 - %'!AW57/100)*'[1]Calibración Agricultura-OseMOSY'!$Q$398</f>
        <v>1.8288943053934017</v>
      </c>
      <c r="AX139" s="112">
        <f>(1-'Net Zero 2050 - %'!AX57/100)*'[1]Calibración Agricultura-OseMOSY'!$Q$398</f>
        <v>1.8280588144959991</v>
      </c>
      <c r="AY139" s="112">
        <f>(1-'Net Zero 2050 - %'!AY57/100)*'[1]Calibración Agricultura-OseMOSY'!$Q$398</f>
        <v>1.8272233235985966</v>
      </c>
      <c r="AZ139" s="112">
        <f>(1-'Net Zero 2050 - %'!AZ57/100)*'[1]Calibración Agricultura-OseMOSY'!$Q$398</f>
        <v>1.826387832701194</v>
      </c>
      <c r="BA139" s="112">
        <f>(1-'Net Zero 2050 - %'!BA57/100)*'[1]Calibración Agricultura-OseMOSY'!$Q$398</f>
        <v>1.8255523418037913</v>
      </c>
      <c r="BB139" s="112">
        <f>(1-'Net Zero 2050 - %'!BB57/100)*'[1]Calibración Agricultura-OseMOSY'!$Q$398</f>
        <v>1.8247168509063887</v>
      </c>
      <c r="BC139" s="112"/>
      <c r="BF139" s="99">
        <v>0.17660000000000001</v>
      </c>
      <c r="BG139" s="99" t="s">
        <v>71</v>
      </c>
    </row>
    <row r="140" spans="1:115" ht="14.45" customHeight="1">
      <c r="A140" s="106" t="s">
        <v>131</v>
      </c>
      <c r="B140" s="106"/>
      <c r="C140" s="124" t="s">
        <v>225</v>
      </c>
      <c r="D140" s="340"/>
      <c r="E140" s="340"/>
      <c r="F140" s="112"/>
      <c r="G140" s="112"/>
      <c r="H140" s="112"/>
      <c r="I140" s="112"/>
      <c r="J140" s="112"/>
      <c r="K140" s="112"/>
      <c r="L140" s="112"/>
      <c r="M140" s="112"/>
      <c r="N140" s="112"/>
      <c r="O140" s="112"/>
      <c r="P140" s="112"/>
      <c r="Q140" s="112"/>
      <c r="R140" s="112"/>
      <c r="S140" s="112"/>
      <c r="T140" s="112"/>
      <c r="U140" s="112"/>
      <c r="V140" s="112"/>
      <c r="W140" s="112"/>
      <c r="X140" s="112"/>
      <c r="Y140" s="112"/>
      <c r="Z140" s="112"/>
      <c r="AA140" s="112"/>
      <c r="AB140" s="112"/>
      <c r="AC140" s="112"/>
      <c r="AD140" s="112"/>
      <c r="AE140" s="112"/>
      <c r="AF140" s="112"/>
      <c r="AG140" s="112"/>
      <c r="AH140" s="112"/>
      <c r="AI140" s="112"/>
      <c r="AJ140" s="112"/>
      <c r="AK140" s="112"/>
      <c r="AL140" s="112"/>
      <c r="AM140" s="112"/>
      <c r="AN140" s="112"/>
      <c r="AO140" s="112"/>
      <c r="AP140" s="112"/>
      <c r="AQ140" s="112"/>
      <c r="AR140" s="112"/>
      <c r="AS140" s="112"/>
      <c r="AT140" s="112"/>
      <c r="AU140" s="112"/>
      <c r="AV140" s="112"/>
      <c r="AW140" s="112"/>
      <c r="AX140" s="112"/>
      <c r="AY140" s="112"/>
      <c r="AZ140" s="112"/>
      <c r="BA140" s="112"/>
      <c r="BB140" s="112"/>
      <c r="BC140" s="112"/>
      <c r="BF140" s="358"/>
      <c r="BG140" s="359"/>
      <c r="CZ140" s="99"/>
      <c r="DA140" s="99"/>
      <c r="DB140" s="99"/>
      <c r="DC140" s="99"/>
      <c r="DD140" s="99"/>
      <c r="DE140" s="99"/>
      <c r="DF140" s="99"/>
      <c r="DG140" s="99"/>
      <c r="DH140" s="99"/>
      <c r="DI140" s="99"/>
      <c r="DJ140" s="99"/>
      <c r="DK140" s="99"/>
    </row>
    <row r="141" spans="1:115" ht="14.45">
      <c r="B141" s="357" t="s">
        <v>226</v>
      </c>
      <c r="C141" s="99" t="s">
        <v>144</v>
      </c>
      <c r="D141" s="353" t="s">
        <v>165</v>
      </c>
      <c r="E141" s="366" t="s">
        <v>165</v>
      </c>
      <c r="F141" s="112">
        <f>F138*'Políticas anunciadas - %'!F91</f>
        <v>0.24715902672499995</v>
      </c>
      <c r="G141" s="112">
        <f>G138*'Políticas anunciadas - %'!G91</f>
        <v>0.24719034325624337</v>
      </c>
      <c r="H141" s="112">
        <f>H138*'Políticas anunciadas - %'!H91</f>
        <v>0.24721554621615266</v>
      </c>
      <c r="I141" s="112">
        <f>I138*'Políticas anunciadas - %'!I91</f>
        <v>0.24723264994681468</v>
      </c>
      <c r="J141" s="112">
        <f>J138*'Políticas anunciadas - %'!J91</f>
        <v>0.24726905239271516</v>
      </c>
      <c r="K141" s="112">
        <f>K138*'Políticas anunciadas - %'!K91</f>
        <v>0.24729858263127666</v>
      </c>
      <c r="L141" s="112">
        <f>L138*'Políticas anunciadas - %'!L91</f>
        <v>0.24731505219400285</v>
      </c>
      <c r="M141" s="112">
        <f>M138*'Políticas anunciadas - %'!M91</f>
        <v>0.24733590162429994</v>
      </c>
      <c r="N141" s="112">
        <f>N138*'Políticas anunciadas - %'!N91</f>
        <v>0.2473730393048606</v>
      </c>
      <c r="O141" s="112">
        <f>O138*'Políticas anunciadas - %'!O91</f>
        <v>0.24739637374863388</v>
      </c>
      <c r="P141" s="112">
        <f>P138*'Políticas anunciadas - %'!P91</f>
        <v>0.24742841919249164</v>
      </c>
      <c r="Q141" s="112">
        <f>Q138*'Políticas anunciadas - %'!Q91</f>
        <v>0.24745051789656408</v>
      </c>
      <c r="R141" s="112">
        <f>R138*'Políticas anunciadas - %'!R91</f>
        <v>0.24747298159288686</v>
      </c>
      <c r="S141" s="112">
        <f>S138*'Políticas anunciadas - %'!S91</f>
        <v>0.2470623270722449</v>
      </c>
      <c r="T141" s="112">
        <f>T138*'Políticas anunciadas - %'!T91</f>
        <v>0.24664656009271027</v>
      </c>
      <c r="U141" s="112">
        <f>U138*'Políticas anunciadas - %'!U91</f>
        <v>0.24623245570392766</v>
      </c>
      <c r="V141" s="112">
        <f>V138*'Políticas anunciadas - %'!V91</f>
        <v>0.24582182198043631</v>
      </c>
      <c r="W141" s="112">
        <f>W138*'Políticas anunciadas - %'!W91</f>
        <v>0.24540686924899877</v>
      </c>
      <c r="X141" s="112">
        <f>X138*'Políticas anunciadas - %'!X91</f>
        <v>0.24499234586303575</v>
      </c>
      <c r="Y141" s="112">
        <f>Y138*'Políticas anunciadas - %'!Y91</f>
        <v>0.24457707511206328</v>
      </c>
      <c r="Z141" s="112">
        <f>Z138*'Políticas anunciadas - %'!Z91</f>
        <v>0.24415377112492814</v>
      </c>
      <c r="AA141" s="112">
        <f>AA138*'Políticas anunciadas - %'!AA91</f>
        <v>0.24373838099631673</v>
      </c>
      <c r="AB141" s="112">
        <f>AB138*'Políticas anunciadas - %'!AB91</f>
        <v>0.24331758557114977</v>
      </c>
      <c r="AC141" s="112">
        <f>AC138*'Políticas anunciadas - %'!AC91</f>
        <v>0.2429041607272994</v>
      </c>
      <c r="AD141" s="112">
        <f>AD138*'Políticas anunciadas - %'!AD91</f>
        <v>0.24248359388995938</v>
      </c>
      <c r="AE141" s="112">
        <f>AE138*'Políticas anunciadas - %'!AE91</f>
        <v>0.24206245533812201</v>
      </c>
      <c r="AF141" s="112">
        <f>AF138*'Políticas anunciadas - %'!AF91</f>
        <v>0.24164211123200113</v>
      </c>
      <c r="AG141" s="112">
        <f>AG138*'Políticas anunciadas - %'!AG91</f>
        <v>0.24122168419068901</v>
      </c>
      <c r="AH141" s="112">
        <f>AH138*'Políticas anunciadas - %'!AH91</f>
        <v>0.24110096112816345</v>
      </c>
      <c r="AI141" s="112">
        <f>AI138*'Políticas anunciadas - %'!AI91</f>
        <v>0.24101278046990424</v>
      </c>
      <c r="AJ141" s="112">
        <f>AJ138*'Políticas anunciadas - %'!AJ91</f>
        <v>0.24092141232244552</v>
      </c>
      <c r="AK141" s="112">
        <f>AK138*'Políticas anunciadas - %'!AK91</f>
        <v>0.24082979009892616</v>
      </c>
      <c r="AL141" s="112">
        <f>AL138*'Políticas anunciadas - %'!AL91</f>
        <v>0.24073876568677219</v>
      </c>
      <c r="AM141" s="112">
        <f>AM138*'Políticas anunciadas - %'!AM91</f>
        <v>0.24064770965986226</v>
      </c>
      <c r="AN141" s="112">
        <f>AN138*'Políticas anunciadas - %'!AN91</f>
        <v>0.24055709474380851</v>
      </c>
      <c r="AO141" s="112">
        <f>AO138*'Políticas anunciadas - %'!AO91</f>
        <v>0.24046538042053744</v>
      </c>
      <c r="AP141" s="112">
        <f>AP138*'Políticas anunciadas - %'!AP91</f>
        <v>0.2403736733925714</v>
      </c>
      <c r="AQ141" s="112">
        <f>AQ138*'Políticas anunciadas - %'!AQ91</f>
        <v>0.24028196075086611</v>
      </c>
      <c r="AR141" s="112">
        <f>AR138*'Políticas anunciadas - %'!AR91</f>
        <v>0.24019013351232671</v>
      </c>
      <c r="AS141" s="112">
        <f>AS138*'Políticas anunciadas - %'!AS91</f>
        <v>0.2400981019556378</v>
      </c>
      <c r="AT141" s="112">
        <f>AT138*'Políticas anunciadas - %'!AT91</f>
        <v>0.24000593736863859</v>
      </c>
      <c r="AU141" s="112">
        <f>AU138*'Políticas anunciadas - %'!AU91</f>
        <v>0.23991366902744132</v>
      </c>
      <c r="AV141" s="112">
        <f>AV138*'Políticas anunciadas - %'!AV91</f>
        <v>0.23982130522195855</v>
      </c>
      <c r="AW141" s="112">
        <f>AW138*'Políticas anunciadas - %'!AW91</f>
        <v>0.23972879145856618</v>
      </c>
      <c r="AX141" s="112">
        <f>AX138*'Políticas anunciadas - %'!AX91</f>
        <v>0.2396361312843085</v>
      </c>
      <c r="AY141" s="112">
        <f>AY138*'Políticas anunciadas - %'!AY91</f>
        <v>0.23954330553009781</v>
      </c>
      <c r="AZ141" s="112">
        <f>AZ138*'Políticas anunciadas - %'!AZ91</f>
        <v>0.23945036032948741</v>
      </c>
      <c r="BA141" s="112">
        <f>BA138*'Políticas anunciadas - %'!BA91</f>
        <v>0.23935728684816629</v>
      </c>
      <c r="BB141" s="112">
        <f>BB138*'Políticas anunciadas - %'!BB91</f>
        <v>0.23926407791425322</v>
      </c>
      <c r="BC141" s="112"/>
    </row>
    <row r="142" spans="1:115" ht="14.45">
      <c r="B142" s="357"/>
      <c r="C142" s="99" t="s">
        <v>145</v>
      </c>
      <c r="D142" s="353"/>
      <c r="E142" s="366"/>
      <c r="F142" s="112">
        <f>F139*'Políticas anunciadas - %'!F92</f>
        <v>1.8926594902929998</v>
      </c>
      <c r="G142" s="112">
        <f>G139*'Políticas anunciadas - %'!G92</f>
        <v>1.8925507386574878</v>
      </c>
      <c r="H142" s="112">
        <f>H139*'Políticas anunciadas - %'!H92</f>
        <v>1.8924865094956762</v>
      </c>
      <c r="I142" s="112">
        <f>I139*'Políticas anunciadas - %'!I92</f>
        <v>1.8924468317451051</v>
      </c>
      <c r="J142" s="112">
        <f>J139*'Políticas anunciadas - %'!J92</f>
        <v>1.8924221592373289</v>
      </c>
      <c r="K142" s="112">
        <f>K139*'Políticas anunciadas - %'!K92</f>
        <v>1.8924088719446932</v>
      </c>
      <c r="L142" s="112">
        <f>L139*'Políticas anunciadas - %'!L92</f>
        <v>1.8924017396480972</v>
      </c>
      <c r="M142" s="112">
        <f>M139*'Políticas anunciadas - %'!M92</f>
        <v>1.8923974540009663</v>
      </c>
      <c r="N142" s="112">
        <f>N139*'Políticas anunciadas - %'!N92</f>
        <v>1.8923949470466135</v>
      </c>
      <c r="O142" s="112">
        <f>O139*'Políticas anunciadas - %'!O92</f>
        <v>1.8923935364539244</v>
      </c>
      <c r="P142" s="112">
        <f>P139*'Políticas anunciadas - %'!P92</f>
        <v>1.892392719299457</v>
      </c>
      <c r="Q142" s="112">
        <f>Q139*'Políticas anunciadas - %'!Q92</f>
        <v>1.8923922607149084</v>
      </c>
      <c r="R142" s="112">
        <f>R139*'Políticas anunciadas - %'!R92</f>
        <v>1.8923919883805589</v>
      </c>
      <c r="S142" s="112">
        <f>S139*'Políticas anunciadas - %'!S92</f>
        <v>1.8890498665838864</v>
      </c>
      <c r="T142" s="112">
        <f>T139*'Políticas anunciadas - %'!T92</f>
        <v>1.8857078122944317</v>
      </c>
      <c r="U142" s="112">
        <f>U139*'Políticas anunciadas - %'!U92</f>
        <v>1.8823657956882298</v>
      </c>
      <c r="V142" s="112">
        <f>V139*'Políticas anunciadas - %'!V92</f>
        <v>1.8790238014574112</v>
      </c>
      <c r="W142" s="112">
        <f>W139*'Políticas anunciadas - %'!W92</f>
        <v>1.875681820233571</v>
      </c>
      <c r="X142" s="112">
        <f>X139*'Políticas anunciadas - %'!X92</f>
        <v>1.8723398463085648</v>
      </c>
      <c r="Y142" s="112">
        <f>Y139*'Políticas anunciadas - %'!Y92</f>
        <v>1.8689978767523205</v>
      </c>
      <c r="Z142" s="112">
        <f>Z139*'Políticas anunciadas - %'!Z92</f>
        <v>1.8656559097157035</v>
      </c>
      <c r="AA142" s="112">
        <f>AA139*'Políticas anunciadas - %'!AA92</f>
        <v>1.8623139440873453</v>
      </c>
      <c r="AB142" s="112">
        <f>AB139*'Políticas anunciadas - %'!AB92</f>
        <v>1.8589719793326829</v>
      </c>
      <c r="AC142" s="112">
        <f>AC139*'Políticas anunciadas - %'!AC92</f>
        <v>1.8556300150552183</v>
      </c>
      <c r="AD142" s="112">
        <f>AD139*'Políticas anunciadas - %'!AD92</f>
        <v>1.8522880510739956</v>
      </c>
      <c r="AE142" s="112">
        <f>AE139*'Políticas anunciadas - %'!AE92</f>
        <v>1.8489460872528973</v>
      </c>
      <c r="AF142" s="112">
        <f>AF139*'Políticas anunciadas - %'!AF92</f>
        <v>1.8456041235288649</v>
      </c>
      <c r="AG142" s="112">
        <f>AG139*'Políticas anunciadas - %'!AG92</f>
        <v>1.8422621598610958</v>
      </c>
      <c r="AH142" s="112">
        <f>AH139*'Políticas anunciadas - %'!AH92</f>
        <v>1.8414266689193775</v>
      </c>
      <c r="AI142" s="112">
        <f>AI139*'Políticas anunciadas - %'!AI92</f>
        <v>1.8405911780219417</v>
      </c>
      <c r="AJ142" s="112">
        <f>AJ139*'Políticas anunciadas - %'!AJ92</f>
        <v>1.8397556871246425</v>
      </c>
      <c r="AK142" s="112">
        <f>AK139*'Políticas anunciadas - %'!AK92</f>
        <v>1.8389201962273638</v>
      </c>
      <c r="AL142" s="112">
        <f>AL139*'Políticas anunciadas - %'!AL92</f>
        <v>1.8380847053300691</v>
      </c>
      <c r="AM142" s="112">
        <f>AM139*'Políticas anunciadas - %'!AM92</f>
        <v>1.8372492144327841</v>
      </c>
      <c r="AN142" s="112">
        <f>AN139*'Políticas anunciadas - %'!AN92</f>
        <v>1.8364137235354887</v>
      </c>
      <c r="AO142" s="112">
        <f>AO139*'Políticas anunciadas - %'!AO92</f>
        <v>1.8355782326382493</v>
      </c>
      <c r="AP142" s="112">
        <f>AP139*'Políticas anunciadas - %'!AP92</f>
        <v>1.834742741741018</v>
      </c>
      <c r="AQ142" s="112">
        <f>AQ139*'Políticas anunciadas - %'!AQ92</f>
        <v>1.8339072508437961</v>
      </c>
      <c r="AR142" s="112">
        <f>AR139*'Políticas anunciadas - %'!AR92</f>
        <v>1.8330717599465876</v>
      </c>
      <c r="AS142" s="112">
        <f>AS139*'Políticas anunciadas - %'!AS92</f>
        <v>1.8322362690493972</v>
      </c>
      <c r="AT142" s="112">
        <f>AT139*'Políticas anunciadas - %'!AT92</f>
        <v>1.8314007781522224</v>
      </c>
      <c r="AU142" s="112">
        <f>AU139*'Políticas anunciadas - %'!AU92</f>
        <v>1.8305652872550604</v>
      </c>
      <c r="AV142" s="112">
        <f>AV139*'Políticas anunciadas - %'!AV92</f>
        <v>1.8297297963579118</v>
      </c>
      <c r="AW142" s="112">
        <f>AW139*'Políticas anunciadas - %'!AW92</f>
        <v>1.8288943054607791</v>
      </c>
      <c r="AX142" s="112">
        <f>AX139*'Políticas anunciadas - %'!AX92</f>
        <v>1.8280588145636623</v>
      </c>
      <c r="AY142" s="112">
        <f>AY139*'Políticas anunciadas - %'!AY92</f>
        <v>1.8272233236665634</v>
      </c>
      <c r="AZ142" s="112">
        <f>AZ139*'Políticas anunciadas - %'!AZ92</f>
        <v>1.8263878327694791</v>
      </c>
      <c r="BA142" s="112">
        <f>BA139*'Políticas anunciadas - %'!BA92</f>
        <v>1.82555234187241</v>
      </c>
      <c r="BB142" s="112">
        <f>BB139*'Políticas anunciadas - %'!BB92</f>
        <v>1.8247168509753577</v>
      </c>
      <c r="BC142" s="112"/>
    </row>
    <row r="143" spans="1:115" ht="14.45" customHeight="1">
      <c r="A143" s="106" t="s">
        <v>131</v>
      </c>
      <c r="B143" s="106"/>
      <c r="C143" s="124" t="s">
        <v>227</v>
      </c>
      <c r="D143" s="340"/>
      <c r="E143" s="340"/>
      <c r="F143" s="112"/>
      <c r="G143" s="112"/>
      <c r="H143" s="112"/>
      <c r="I143" s="112"/>
      <c r="J143" s="112"/>
      <c r="K143" s="112"/>
      <c r="L143" s="112"/>
      <c r="M143" s="112"/>
      <c r="N143" s="112"/>
      <c r="O143" s="112"/>
      <c r="P143" s="112"/>
      <c r="Q143" s="112"/>
      <c r="R143" s="112"/>
      <c r="S143" s="112"/>
      <c r="T143" s="112"/>
      <c r="U143" s="112"/>
      <c r="V143" s="112"/>
      <c r="W143" s="112"/>
      <c r="X143" s="112"/>
      <c r="Y143" s="112"/>
      <c r="Z143" s="112"/>
      <c r="AA143" s="112"/>
      <c r="AB143" s="112"/>
      <c r="AC143" s="112"/>
      <c r="AD143" s="112"/>
      <c r="AE143" s="112"/>
      <c r="AF143" s="112"/>
      <c r="AG143" s="112"/>
      <c r="AH143" s="112"/>
      <c r="AI143" s="112"/>
      <c r="AJ143" s="112"/>
      <c r="AK143" s="112"/>
      <c r="AL143" s="112"/>
      <c r="AM143" s="112"/>
      <c r="AN143" s="112"/>
      <c r="AO143" s="112"/>
      <c r="AP143" s="112"/>
      <c r="AQ143" s="112"/>
      <c r="AR143" s="112"/>
      <c r="AS143" s="112"/>
      <c r="AT143" s="112"/>
      <c r="AU143" s="112"/>
      <c r="AV143" s="112"/>
      <c r="AW143" s="112"/>
      <c r="AX143" s="112"/>
      <c r="AY143" s="112"/>
      <c r="AZ143" s="112"/>
      <c r="BA143" s="112"/>
      <c r="BB143" s="112"/>
      <c r="BC143" s="112"/>
      <c r="BF143" s="358"/>
      <c r="BG143" s="359"/>
      <c r="CZ143" s="99"/>
      <c r="DA143" s="99"/>
      <c r="DB143" s="99"/>
      <c r="DC143" s="99"/>
      <c r="DD143" s="99"/>
      <c r="DE143" s="99"/>
      <c r="DF143" s="99"/>
      <c r="DG143" s="99"/>
      <c r="DH143" s="99"/>
      <c r="DI143" s="99"/>
      <c r="DJ143" s="99"/>
      <c r="DK143" s="99"/>
    </row>
    <row r="144" spans="1:115" ht="14.45">
      <c r="B144" s="357" t="s">
        <v>228</v>
      </c>
      <c r="C144" s="99" t="s">
        <v>148</v>
      </c>
      <c r="D144" s="353" t="s">
        <v>165</v>
      </c>
      <c r="E144" s="366" t="s">
        <v>165</v>
      </c>
      <c r="F144" s="112">
        <f>F138*'Políticas anunciadas - %'!F94</f>
        <v>2.289428756495572E-3</v>
      </c>
      <c r="G144" s="112">
        <f>G138*'Políticas anunciadas - %'!G94</f>
        <v>2.2581122252521499E-3</v>
      </c>
      <c r="H144" s="112">
        <f>H138*'Políticas anunciadas - %'!H94</f>
        <v>2.2329092653428748E-3</v>
      </c>
      <c r="I144" s="112">
        <f>I138*'Políticas anunciadas - %'!I94</f>
        <v>2.2158055346808369E-3</v>
      </c>
      <c r="J144" s="112">
        <f>J138*'Políticas anunciadas - %'!J94</f>
        <v>2.1794030887803623E-3</v>
      </c>
      <c r="K144" s="112">
        <f>K138*'Políticas anunciadas - %'!K94</f>
        <v>2.149872850218872E-3</v>
      </c>
      <c r="L144" s="112">
        <f>L138*'Políticas anunciadas - %'!L94</f>
        <v>2.1334032874926866E-3</v>
      </c>
      <c r="M144" s="112">
        <f>M138*'Políticas anunciadas - %'!M94</f>
        <v>2.1125538571955703E-3</v>
      </c>
      <c r="N144" s="112">
        <f>N138*'Políticas anunciadas - %'!N94</f>
        <v>2.0754161766349411E-3</v>
      </c>
      <c r="O144" s="112">
        <f>O138*'Políticas anunciadas - %'!O94</f>
        <v>2.0520817328616315E-3</v>
      </c>
      <c r="P144" s="112">
        <f>P138*'Políticas anunciadas - %'!P94</f>
        <v>2.0200362890038805E-3</v>
      </c>
      <c r="Q144" s="112">
        <f>Q138*'Políticas anunciadas - %'!Q94</f>
        <v>1.9979375849314253E-3</v>
      </c>
      <c r="R144" s="112">
        <f>R138*'Políticas anunciadas - %'!R94</f>
        <v>1.9754738886086712E-3</v>
      </c>
      <c r="S144" s="112">
        <f>S138*'Políticas anunciadas - %'!S94</f>
        <v>1.9456024368702926E-3</v>
      </c>
      <c r="T144" s="112">
        <f>T138*'Políticas anunciadas - %'!T94</f>
        <v>1.9208434440246098E-3</v>
      </c>
      <c r="U144" s="112">
        <f>U138*'Políticas anunciadas - %'!U94</f>
        <v>1.894421860426885E-3</v>
      </c>
      <c r="V144" s="112">
        <f>V138*'Políticas anunciadas - %'!V94</f>
        <v>1.864529611537908E-3</v>
      </c>
      <c r="W144" s="112">
        <f>W138*'Políticas anunciadas - %'!W94</f>
        <v>1.8389563705951135E-3</v>
      </c>
      <c r="X144" s="112">
        <f>X138*'Políticas anunciadas - %'!X94</f>
        <v>1.8129537841778385E-3</v>
      </c>
      <c r="Y144" s="112">
        <f>Y138*'Políticas anunciadas - %'!Y94</f>
        <v>1.7876985627699954E-3</v>
      </c>
      <c r="Z144" s="112">
        <f>Z138*'Políticas anunciadas - %'!Z94</f>
        <v>1.7704765775247923E-3</v>
      </c>
      <c r="AA144" s="112">
        <f>AA138*'Políticas anunciadas - %'!AA94</f>
        <v>1.7453407337558982E-3</v>
      </c>
      <c r="AB144" s="112">
        <f>AB138*'Políticas anunciadas - %'!AB94</f>
        <v>1.7256101865425469E-3</v>
      </c>
      <c r="AC144" s="112">
        <f>AC138*'Políticas anunciadas - %'!AC94</f>
        <v>1.6985090580125919E-3</v>
      </c>
      <c r="AD144" s="112">
        <f>AD138*'Políticas anunciadas - %'!AD94</f>
        <v>1.678549922972264E-3</v>
      </c>
      <c r="AE144" s="112">
        <f>AE138*'Políticas anunciadas - %'!AE94</f>
        <v>1.6591625024293579E-3</v>
      </c>
      <c r="AF144" s="112">
        <f>AF138*'Políticas anunciadas - %'!AF94</f>
        <v>1.6389806361699127E-3</v>
      </c>
      <c r="AG144" s="112">
        <f>AG138*'Políticas anunciadas - %'!AG94</f>
        <v>1.6188817051016979E-3</v>
      </c>
      <c r="AH144" s="112">
        <f>AH138*'Políticas anunciadas - %'!AH94</f>
        <v>1.6294732745321422E-3</v>
      </c>
      <c r="AI144" s="112">
        <f>AI138*'Políticas anunciadas - %'!AI94</f>
        <v>1.6075224396963218E-3</v>
      </c>
      <c r="AJ144" s="112">
        <f>AJ138*'Políticas anunciadas - %'!AJ94</f>
        <v>1.5887590940599308E-3</v>
      </c>
      <c r="AK144" s="112">
        <f>AK138*'Políticas anunciadas - %'!AK94</f>
        <v>1.5702498244841935E-3</v>
      </c>
      <c r="AL144" s="112">
        <f>AL138*'Políticas anunciadas - %'!AL94</f>
        <v>1.5511427435430721E-3</v>
      </c>
      <c r="AM144" s="112">
        <f>AM138*'Políticas anunciadas - %'!AM94</f>
        <v>1.5320672773579689E-3</v>
      </c>
      <c r="AN144" s="112">
        <f>AN138*'Políticas anunciadas - %'!AN94</f>
        <v>1.5125507003166437E-3</v>
      </c>
      <c r="AO144" s="112">
        <f>AO138*'Políticas anunciadas - %'!AO94</f>
        <v>1.4941335304926348E-3</v>
      </c>
      <c r="AP144" s="112">
        <f>AP138*'Políticas anunciadas - %'!AP94</f>
        <v>1.4757090653635863E-3</v>
      </c>
      <c r="AQ144" s="112">
        <f>AQ138*'Políticas anunciadas - %'!AQ94</f>
        <v>1.4572902139737987E-3</v>
      </c>
      <c r="AR144" s="112">
        <f>AR138*'Políticas anunciadas - %'!AR94</f>
        <v>1.4389859594180962E-3</v>
      </c>
      <c r="AS144" s="112">
        <f>AS138*'Políticas anunciadas - %'!AS94</f>
        <v>1.4208860230119536E-3</v>
      </c>
      <c r="AT144" s="112">
        <f>AT138*'Políticas anunciadas - %'!AT94</f>
        <v>1.4029191169160605E-3</v>
      </c>
      <c r="AU144" s="112">
        <f>AU138*'Políticas anunciadas - %'!AU94</f>
        <v>1.3850559650182737E-3</v>
      </c>
      <c r="AV144" s="112">
        <f>AV138*'Políticas anunciadas - %'!AV94</f>
        <v>1.367288277405969E-3</v>
      </c>
      <c r="AW144" s="112">
        <f>AW138*'Políticas anunciadas - %'!AW94</f>
        <v>1.3496705477032201E-3</v>
      </c>
      <c r="AX144" s="112">
        <f>AX138*'Políticas anunciadas - %'!AX94</f>
        <v>1.3321992288658309E-3</v>
      </c>
      <c r="AY144" s="112">
        <f>AY138*'Políticas anunciadas - %'!AY94</f>
        <v>1.3148934899814546E-3</v>
      </c>
      <c r="AZ144" s="112">
        <f>AZ138*'Políticas anunciadas - %'!AZ94</f>
        <v>1.2977071974967411E-3</v>
      </c>
      <c r="BA144" s="112">
        <f>BA138*'Políticas anunciadas - %'!BA94</f>
        <v>1.2806491857228119E-3</v>
      </c>
      <c r="BB144" s="112">
        <f>BB138*'Políticas anunciadas - %'!BB94</f>
        <v>1.2637266265407945E-3</v>
      </c>
      <c r="BC144" s="112"/>
    </row>
    <row r="145" spans="1:115" ht="14.45">
      <c r="B145" s="357"/>
      <c r="C145" s="99" t="s">
        <v>149</v>
      </c>
      <c r="D145" s="353"/>
      <c r="E145" s="366"/>
      <c r="F145" s="112">
        <f>F139*'Políticas anunciadas - %'!F95</f>
        <v>0</v>
      </c>
      <c r="G145" s="112">
        <f>G139*'Políticas anunciadas - %'!G95</f>
        <v>0</v>
      </c>
      <c r="H145" s="112">
        <f>H139*'Políticas anunciadas - %'!H95</f>
        <v>0</v>
      </c>
      <c r="I145" s="112">
        <f>I139*'Políticas anunciadas - %'!I95</f>
        <v>0</v>
      </c>
      <c r="J145" s="112">
        <f>J139*'Políticas anunciadas - %'!J95</f>
        <v>0</v>
      </c>
      <c r="K145" s="112">
        <f>K139*'Políticas anunciadas - %'!K95</f>
        <v>0</v>
      </c>
      <c r="L145" s="112">
        <f>L139*'Políticas anunciadas - %'!L95</f>
        <v>0</v>
      </c>
      <c r="M145" s="112">
        <f>M139*'Políticas anunciadas - %'!M95</f>
        <v>0</v>
      </c>
      <c r="N145" s="112">
        <f>N139*'Políticas anunciadas - %'!N95</f>
        <v>0</v>
      </c>
      <c r="O145" s="112">
        <f>O139*'Políticas anunciadas - %'!O95</f>
        <v>0</v>
      </c>
      <c r="P145" s="112">
        <f>P139*'Políticas anunciadas - %'!P95</f>
        <v>0</v>
      </c>
      <c r="Q145" s="112">
        <f>Q139*'Políticas anunciadas - %'!Q95</f>
        <v>0</v>
      </c>
      <c r="R145" s="112">
        <f>R139*'Políticas anunciadas - %'!R95</f>
        <v>0</v>
      </c>
      <c r="S145" s="112">
        <f>S139*'Políticas anunciadas - %'!S95</f>
        <v>0</v>
      </c>
      <c r="T145" s="112">
        <f>T139*'Políticas anunciadas - %'!T95</f>
        <v>0</v>
      </c>
      <c r="U145" s="112">
        <f>U139*'Políticas anunciadas - %'!U95</f>
        <v>0</v>
      </c>
      <c r="V145" s="112">
        <f>V139*'Políticas anunciadas - %'!V95</f>
        <v>0</v>
      </c>
      <c r="W145" s="112">
        <f>W139*'Políticas anunciadas - %'!W95</f>
        <v>0</v>
      </c>
      <c r="X145" s="112">
        <f>X139*'Políticas anunciadas - %'!X95</f>
        <v>0</v>
      </c>
      <c r="Y145" s="112">
        <f>Y139*'Políticas anunciadas - %'!Y95</f>
        <v>0</v>
      </c>
      <c r="Z145" s="112">
        <f>Z139*'Políticas anunciadas - %'!Z95</f>
        <v>0</v>
      </c>
      <c r="AA145" s="112">
        <f>AA139*'Políticas anunciadas - %'!AA95</f>
        <v>0</v>
      </c>
      <c r="AB145" s="112">
        <f>AB139*'Políticas anunciadas - %'!AB95</f>
        <v>0</v>
      </c>
      <c r="AC145" s="112">
        <f>AC139*'Políticas anunciadas - %'!AC95</f>
        <v>0</v>
      </c>
      <c r="AD145" s="112">
        <f>AD139*'Políticas anunciadas - %'!AD95</f>
        <v>0</v>
      </c>
      <c r="AE145" s="112">
        <f>AE139*'Políticas anunciadas - %'!AE95</f>
        <v>0</v>
      </c>
      <c r="AF145" s="112">
        <f>AF139*'Políticas anunciadas - %'!AF95</f>
        <v>0</v>
      </c>
      <c r="AG145" s="112">
        <f>AG139*'Políticas anunciadas - %'!AG95</f>
        <v>0</v>
      </c>
      <c r="AH145" s="112">
        <f>AH139*'Políticas anunciadas - %'!AH95</f>
        <v>0</v>
      </c>
      <c r="AI145" s="112">
        <f>AI139*'Políticas anunciadas - %'!AI95</f>
        <v>0</v>
      </c>
      <c r="AJ145" s="112">
        <f>AJ139*'Políticas anunciadas - %'!AJ95</f>
        <v>0</v>
      </c>
      <c r="AK145" s="112">
        <f>AK139*'Políticas anunciadas - %'!AK95</f>
        <v>0</v>
      </c>
      <c r="AL145" s="112">
        <f>AL139*'Políticas anunciadas - %'!AL95</f>
        <v>0</v>
      </c>
      <c r="AM145" s="112">
        <f>AM139*'Políticas anunciadas - %'!AM95</f>
        <v>0</v>
      </c>
      <c r="AN145" s="112">
        <f>AN139*'Políticas anunciadas - %'!AN95</f>
        <v>0</v>
      </c>
      <c r="AO145" s="112">
        <f>AO139*'Políticas anunciadas - %'!AO95</f>
        <v>0</v>
      </c>
      <c r="AP145" s="112">
        <f>AP139*'Políticas anunciadas - %'!AP95</f>
        <v>0</v>
      </c>
      <c r="AQ145" s="112">
        <f>AQ139*'Políticas anunciadas - %'!AQ95</f>
        <v>0</v>
      </c>
      <c r="AR145" s="112">
        <f>AR139*'Políticas anunciadas - %'!AR95</f>
        <v>0</v>
      </c>
      <c r="AS145" s="112">
        <f>AS139*'Políticas anunciadas - %'!AS95</f>
        <v>0</v>
      </c>
      <c r="AT145" s="112">
        <f>AT139*'Políticas anunciadas - %'!AT95</f>
        <v>0</v>
      </c>
      <c r="AU145" s="112">
        <f>AU139*'Políticas anunciadas - %'!AU95</f>
        <v>0</v>
      </c>
      <c r="AV145" s="112">
        <f>AV139*'Políticas anunciadas - %'!AV95</f>
        <v>0</v>
      </c>
      <c r="AW145" s="112">
        <f>AW139*'Políticas anunciadas - %'!AW95</f>
        <v>0</v>
      </c>
      <c r="AX145" s="112">
        <f>AX139*'Políticas anunciadas - %'!AX95</f>
        <v>0</v>
      </c>
      <c r="AY145" s="112">
        <f>AY139*'Políticas anunciadas - %'!AY95</f>
        <v>0</v>
      </c>
      <c r="AZ145" s="112">
        <f>AZ139*'Políticas anunciadas - %'!AZ95</f>
        <v>0</v>
      </c>
      <c r="BA145" s="112">
        <f>BA139*'Políticas anunciadas - %'!BA95</f>
        <v>0</v>
      </c>
      <c r="BB145" s="112">
        <f>BB139*'Políticas anunciadas - %'!BB95</f>
        <v>0</v>
      </c>
      <c r="BC145" s="112"/>
    </row>
    <row r="146" spans="1:115" ht="14.45" customHeight="1">
      <c r="A146" s="106" t="s">
        <v>131</v>
      </c>
      <c r="B146" s="106"/>
      <c r="C146" s="124" t="s">
        <v>229</v>
      </c>
      <c r="D146" s="340"/>
      <c r="E146" s="340"/>
      <c r="F146" s="112"/>
      <c r="G146" s="112"/>
      <c r="H146" s="112"/>
      <c r="I146" s="112"/>
      <c r="J146" s="112"/>
      <c r="K146" s="112"/>
      <c r="L146" s="112"/>
      <c r="M146" s="112"/>
      <c r="N146" s="112"/>
      <c r="O146" s="112"/>
      <c r="P146" s="112"/>
      <c r="Q146" s="112"/>
      <c r="R146" s="112"/>
      <c r="S146" s="112"/>
      <c r="T146" s="112"/>
      <c r="U146" s="112"/>
      <c r="V146" s="112"/>
      <c r="W146" s="112"/>
      <c r="X146" s="112"/>
      <c r="Y146" s="112"/>
      <c r="Z146" s="112"/>
      <c r="AA146" s="112"/>
      <c r="AB146" s="112"/>
      <c r="AC146" s="112"/>
      <c r="AD146" s="112"/>
      <c r="AE146" s="112"/>
      <c r="AF146" s="112"/>
      <c r="AG146" s="112"/>
      <c r="AH146" s="112"/>
      <c r="AI146" s="112"/>
      <c r="AJ146" s="112"/>
      <c r="AK146" s="112"/>
      <c r="AL146" s="112"/>
      <c r="AM146" s="112"/>
      <c r="AN146" s="112"/>
      <c r="AO146" s="112"/>
      <c r="AP146" s="112"/>
      <c r="AQ146" s="112"/>
      <c r="AR146" s="112"/>
      <c r="AS146" s="112"/>
      <c r="AT146" s="112"/>
      <c r="AU146" s="112"/>
      <c r="AV146" s="112"/>
      <c r="AW146" s="112"/>
      <c r="AX146" s="112"/>
      <c r="AY146" s="112"/>
      <c r="AZ146" s="112"/>
      <c r="BA146" s="112"/>
      <c r="BB146" s="112"/>
      <c r="BC146" s="112"/>
      <c r="BF146" s="358"/>
      <c r="BG146" s="359"/>
      <c r="CZ146" s="99"/>
      <c r="DA146" s="99"/>
      <c r="DB146" s="99"/>
      <c r="DC146" s="99"/>
      <c r="DD146" s="99"/>
      <c r="DE146" s="99"/>
      <c r="DF146" s="99"/>
      <c r="DG146" s="99"/>
      <c r="DH146" s="99"/>
      <c r="DI146" s="99"/>
      <c r="DJ146" s="99"/>
      <c r="DK146" s="99"/>
    </row>
    <row r="147" spans="1:115" ht="14.45">
      <c r="B147" s="357" t="s">
        <v>230</v>
      </c>
      <c r="C147" s="99" t="s">
        <v>231</v>
      </c>
      <c r="D147" s="353" t="s">
        <v>165</v>
      </c>
      <c r="E147" s="366" t="s">
        <v>165</v>
      </c>
      <c r="F147" s="112">
        <f t="shared" ref="F147:AK147" si="46">F141+F144-F138</f>
        <v>0</v>
      </c>
      <c r="G147" s="112">
        <f t="shared" si="46"/>
        <v>0</v>
      </c>
      <c r="H147" s="112">
        <f t="shared" si="46"/>
        <v>0</v>
      </c>
      <c r="I147" s="112">
        <f t="shared" si="46"/>
        <v>0</v>
      </c>
      <c r="J147" s="112">
        <f t="shared" si="46"/>
        <v>0</v>
      </c>
      <c r="K147" s="112">
        <f t="shared" si="46"/>
        <v>0</v>
      </c>
      <c r="L147" s="112">
        <f t="shared" si="46"/>
        <v>0</v>
      </c>
      <c r="M147" s="112">
        <f t="shared" si="46"/>
        <v>0</v>
      </c>
      <c r="N147" s="112">
        <f t="shared" si="46"/>
        <v>0</v>
      </c>
      <c r="O147" s="112">
        <f t="shared" si="46"/>
        <v>0</v>
      </c>
      <c r="P147" s="112">
        <f t="shared" si="46"/>
        <v>0</v>
      </c>
      <c r="Q147" s="112">
        <f t="shared" si="46"/>
        <v>0</v>
      </c>
      <c r="R147" s="112">
        <f t="shared" si="46"/>
        <v>0</v>
      </c>
      <c r="S147" s="112">
        <f t="shared" si="46"/>
        <v>0</v>
      </c>
      <c r="T147" s="112">
        <f t="shared" si="46"/>
        <v>0</v>
      </c>
      <c r="U147" s="112">
        <f t="shared" si="46"/>
        <v>0</v>
      </c>
      <c r="V147" s="112">
        <f t="shared" si="46"/>
        <v>0</v>
      </c>
      <c r="W147" s="112">
        <f t="shared" si="46"/>
        <v>0</v>
      </c>
      <c r="X147" s="112">
        <f t="shared" si="46"/>
        <v>0</v>
      </c>
      <c r="Y147" s="112">
        <f t="shared" si="46"/>
        <v>0</v>
      </c>
      <c r="Z147" s="112">
        <f t="shared" si="46"/>
        <v>0</v>
      </c>
      <c r="AA147" s="112">
        <f t="shared" si="46"/>
        <v>0</v>
      </c>
      <c r="AB147" s="112">
        <f t="shared" si="46"/>
        <v>0</v>
      </c>
      <c r="AC147" s="112">
        <f t="shared" si="46"/>
        <v>0</v>
      </c>
      <c r="AD147" s="112">
        <f t="shared" si="46"/>
        <v>0</v>
      </c>
      <c r="AE147" s="112">
        <f t="shared" si="46"/>
        <v>0</v>
      </c>
      <c r="AF147" s="112">
        <f t="shared" si="46"/>
        <v>0</v>
      </c>
      <c r="AG147" s="112">
        <f t="shared" si="46"/>
        <v>0</v>
      </c>
      <c r="AH147" s="112">
        <f t="shared" si="46"/>
        <v>0</v>
      </c>
      <c r="AI147" s="112">
        <f t="shared" si="46"/>
        <v>0</v>
      </c>
      <c r="AJ147" s="112">
        <f t="shared" si="46"/>
        <v>0</v>
      </c>
      <c r="AK147" s="112">
        <f t="shared" si="46"/>
        <v>0</v>
      </c>
      <c r="AL147" s="112">
        <f t="shared" ref="AL147:BB147" si="47">AL141+AL144-AL138</f>
        <v>0</v>
      </c>
      <c r="AM147" s="112">
        <f t="shared" si="47"/>
        <v>0</v>
      </c>
      <c r="AN147" s="112">
        <f t="shared" si="47"/>
        <v>0</v>
      </c>
      <c r="AO147" s="112">
        <f t="shared" si="47"/>
        <v>0</v>
      </c>
      <c r="AP147" s="112">
        <f t="shared" si="47"/>
        <v>0</v>
      </c>
      <c r="AQ147" s="112">
        <f t="shared" si="47"/>
        <v>0</v>
      </c>
      <c r="AR147" s="112">
        <f t="shared" si="47"/>
        <v>0</v>
      </c>
      <c r="AS147" s="112">
        <f t="shared" si="47"/>
        <v>0</v>
      </c>
      <c r="AT147" s="112">
        <f t="shared" si="47"/>
        <v>0</v>
      </c>
      <c r="AU147" s="112">
        <f t="shared" si="47"/>
        <v>0</v>
      </c>
      <c r="AV147" s="112">
        <f t="shared" si="47"/>
        <v>0</v>
      </c>
      <c r="AW147" s="112">
        <f t="shared" si="47"/>
        <v>0</v>
      </c>
      <c r="AX147" s="112">
        <f t="shared" si="47"/>
        <v>0</v>
      </c>
      <c r="AY147" s="112">
        <f t="shared" si="47"/>
        <v>0</v>
      </c>
      <c r="AZ147" s="112">
        <f t="shared" si="47"/>
        <v>0</v>
      </c>
      <c r="BA147" s="112">
        <f t="shared" si="47"/>
        <v>0</v>
      </c>
      <c r="BB147" s="112">
        <f t="shared" si="47"/>
        <v>0</v>
      </c>
      <c r="BC147" s="112"/>
    </row>
    <row r="148" spans="1:115" ht="14.45">
      <c r="B148" s="357"/>
      <c r="C148" s="99" t="s">
        <v>232</v>
      </c>
      <c r="D148" s="353"/>
      <c r="E148" s="366"/>
      <c r="F148" s="112">
        <f t="shared" ref="F148:AK148" si="48">F142+F145-F139</f>
        <v>2.6787669699768202E-4</v>
      </c>
      <c r="G148" s="112">
        <f t="shared" si="48"/>
        <v>1.591250614856321E-4</v>
      </c>
      <c r="H148" s="112">
        <f t="shared" si="48"/>
        <v>9.4895899674041218E-5</v>
      </c>
      <c r="I148" s="112">
        <f t="shared" si="48"/>
        <v>5.5218149102920222E-5</v>
      </c>
      <c r="J148" s="112">
        <f t="shared" si="48"/>
        <v>3.0545641326762407E-5</v>
      </c>
      <c r="K148" s="112">
        <f t="shared" si="48"/>
        <v>1.7258348691040482E-5</v>
      </c>
      <c r="L148" s="112">
        <f t="shared" si="48"/>
        <v>1.0126052095049687E-5</v>
      </c>
      <c r="M148" s="112">
        <f t="shared" si="48"/>
        <v>5.8404049640969902E-6</v>
      </c>
      <c r="N148" s="112">
        <f t="shared" si="48"/>
        <v>3.3334506113202877E-6</v>
      </c>
      <c r="O148" s="112">
        <f t="shared" si="48"/>
        <v>1.9228579222207998E-6</v>
      </c>
      <c r="P148" s="112">
        <f t="shared" si="48"/>
        <v>1.105703454795659E-6</v>
      </c>
      <c r="Q148" s="112">
        <f t="shared" si="48"/>
        <v>6.4711890623847523E-7</v>
      </c>
      <c r="R148" s="112">
        <f t="shared" si="48"/>
        <v>3.7478455672257383E-7</v>
      </c>
      <c r="S148" s="112">
        <f t="shared" si="48"/>
        <v>2.1657749482706379E-7</v>
      </c>
      <c r="T148" s="112">
        <f t="shared" si="48"/>
        <v>1.2587765052529676E-7</v>
      </c>
      <c r="U148" s="112">
        <f t="shared" si="48"/>
        <v>7.2861059408069195E-8</v>
      </c>
      <c r="V148" s="112">
        <f t="shared" si="48"/>
        <v>4.2219851170699485E-8</v>
      </c>
      <c r="W148" s="112">
        <f t="shared" si="48"/>
        <v>2.4585621538619762E-8</v>
      </c>
      <c r="X148" s="112">
        <f t="shared" si="48"/>
        <v>1.4250225888190471E-8</v>
      </c>
      <c r="Y148" s="112">
        <f t="shared" si="48"/>
        <v>8.2835920345303293E-9</v>
      </c>
      <c r="Z148" s="112">
        <f t="shared" si="48"/>
        <v>4.8365857985288585E-9</v>
      </c>
      <c r="AA148" s="112">
        <f t="shared" si="48"/>
        <v>2.7978379613102788E-9</v>
      </c>
      <c r="AB148" s="112">
        <f t="shared" si="48"/>
        <v>1.6327861285247991E-9</v>
      </c>
      <c r="AC148" s="112">
        <f t="shared" si="48"/>
        <v>9.4493213254054353E-10</v>
      </c>
      <c r="AD148" s="112">
        <f t="shared" si="48"/>
        <v>5.5331983439543819E-10</v>
      </c>
      <c r="AE148" s="112">
        <f t="shared" si="48"/>
        <v>3.2183233855676008E-10</v>
      </c>
      <c r="AF148" s="112">
        <f t="shared" si="48"/>
        <v>1.8741030949342985E-10</v>
      </c>
      <c r="AG148" s="112">
        <f t="shared" si="48"/>
        <v>1.0925171878284345E-10</v>
      </c>
      <c r="AH148" s="112">
        <f t="shared" si="48"/>
        <v>6.4936056531905706E-11</v>
      </c>
      <c r="AI148" s="112">
        <f t="shared" si="48"/>
        <v>6.4902971885771876E-11</v>
      </c>
      <c r="AJ148" s="112">
        <f t="shared" si="48"/>
        <v>6.5006222627062016E-11</v>
      </c>
      <c r="AK148" s="112">
        <f t="shared" si="48"/>
        <v>6.5130345561215108E-11</v>
      </c>
      <c r="AL148" s="112">
        <f t="shared" ref="AL148:BB148" si="49">AL142+AL145-AL139</f>
        <v>6.5238259239208674E-11</v>
      </c>
      <c r="AM148" s="112">
        <f t="shared" si="49"/>
        <v>6.535594287981894E-11</v>
      </c>
      <c r="AN148" s="112">
        <f t="shared" si="49"/>
        <v>6.546319042399773E-11</v>
      </c>
      <c r="AO148" s="112">
        <f t="shared" si="49"/>
        <v>6.5626171164012703E-11</v>
      </c>
      <c r="AP148" s="112">
        <f t="shared" si="49"/>
        <v>6.5797589599014827E-11</v>
      </c>
      <c r="AQ148" s="112">
        <f t="shared" si="49"/>
        <v>6.5978555952028728E-11</v>
      </c>
      <c r="AR148" s="112">
        <f t="shared" si="49"/>
        <v>6.6172622936733205E-11</v>
      </c>
      <c r="AS148" s="112">
        <f t="shared" si="49"/>
        <v>6.6384897579041535E-11</v>
      </c>
      <c r="AT148" s="112">
        <f t="shared" si="49"/>
        <v>6.6612493299089692E-11</v>
      </c>
      <c r="AU148" s="112">
        <f t="shared" si="49"/>
        <v>6.6853189650828426E-11</v>
      </c>
      <c r="AV148" s="112">
        <f t="shared" si="49"/>
        <v>6.7107208678862662E-11</v>
      </c>
      <c r="AW148" s="112">
        <f t="shared" si="49"/>
        <v>6.7377436963056425E-11</v>
      </c>
      <c r="AX148" s="112">
        <f t="shared" si="49"/>
        <v>6.766320836959494E-11</v>
      </c>
      <c r="AY148" s="112">
        <f t="shared" si="49"/>
        <v>6.7966743344527458E-11</v>
      </c>
      <c r="AZ148" s="112">
        <f t="shared" si="49"/>
        <v>6.8285155307989953E-11</v>
      </c>
      <c r="BA148" s="112">
        <f t="shared" si="49"/>
        <v>6.861866630458735E-11</v>
      </c>
      <c r="BB148" s="112">
        <f t="shared" si="49"/>
        <v>6.896905269115905E-11</v>
      </c>
      <c r="BC148" s="112"/>
    </row>
    <row r="149" spans="1:115" ht="14.45" hidden="1">
      <c r="B149" s="339"/>
      <c r="D149" s="340"/>
      <c r="E149" s="340"/>
      <c r="F149" s="112"/>
      <c r="G149" s="112"/>
      <c r="H149" s="112"/>
      <c r="I149" s="112"/>
      <c r="J149" s="112"/>
      <c r="K149" s="112"/>
      <c r="L149" s="112"/>
      <c r="M149" s="112"/>
      <c r="N149" s="112"/>
      <c r="O149" s="112"/>
      <c r="P149" s="112"/>
      <c r="Q149" s="112"/>
      <c r="R149" s="112"/>
      <c r="S149" s="112"/>
      <c r="T149" s="112"/>
      <c r="U149" s="112"/>
      <c r="V149" s="112"/>
      <c r="W149" s="112"/>
      <c r="X149" s="112"/>
      <c r="Y149" s="112"/>
      <c r="Z149" s="112"/>
      <c r="AA149" s="112"/>
      <c r="AB149" s="112"/>
      <c r="AC149" s="112"/>
      <c r="AD149" s="112"/>
      <c r="AE149" s="112"/>
      <c r="AF149" s="112"/>
      <c r="AG149" s="112"/>
      <c r="AH149" s="112"/>
      <c r="AI149" s="112"/>
      <c r="AJ149" s="112"/>
      <c r="AK149" s="112"/>
      <c r="AL149" s="112"/>
      <c r="AM149" s="112"/>
      <c r="AN149" s="112"/>
      <c r="AO149" s="112"/>
      <c r="AP149" s="112"/>
      <c r="AQ149" s="112"/>
      <c r="AR149" s="112"/>
      <c r="AS149" s="112"/>
      <c r="AT149" s="112"/>
      <c r="AU149" s="112"/>
      <c r="AV149" s="112"/>
      <c r="AW149" s="112"/>
      <c r="AX149" s="112"/>
      <c r="AY149" s="112"/>
      <c r="AZ149" s="112"/>
      <c r="BA149" s="112"/>
      <c r="BB149" s="112"/>
      <c r="BC149" s="112"/>
    </row>
    <row r="150" spans="1:115" ht="14.45" hidden="1">
      <c r="C150" s="99" t="s">
        <v>152</v>
      </c>
      <c r="D150" s="340" t="s">
        <v>233</v>
      </c>
      <c r="E150" s="340"/>
      <c r="F150" s="112">
        <f>'Net Zero 2050 - %'!F60</f>
        <v>0</v>
      </c>
      <c r="G150" s="112">
        <f>'Net Zero 2050 - %'!G60</f>
        <v>0</v>
      </c>
      <c r="H150" s="112">
        <f>'Net Zero 2050 - %'!H60</f>
        <v>0</v>
      </c>
      <c r="I150" s="112">
        <f>'Net Zero 2050 - %'!I60</f>
        <v>0</v>
      </c>
      <c r="J150" s="112">
        <f>'Net Zero 2050 - %'!J60</f>
        <v>0</v>
      </c>
      <c r="K150" s="112">
        <f>'Net Zero 2050 - %'!K60</f>
        <v>0</v>
      </c>
      <c r="L150" s="112">
        <f>'Net Zero 2050 - %'!L60</f>
        <v>0</v>
      </c>
      <c r="M150" s="112">
        <f>'Net Zero 2050 - %'!M60</f>
        <v>0</v>
      </c>
      <c r="N150" s="112">
        <f>'Net Zero 2050 - %'!N60</f>
        <v>0</v>
      </c>
      <c r="O150" s="112">
        <f>'Net Zero 2050 - %'!O60</f>
        <v>0</v>
      </c>
      <c r="P150" s="112">
        <f>'Net Zero 2050 - %'!P60</f>
        <v>0</v>
      </c>
      <c r="Q150" s="112">
        <f>'Net Zero 2050 - %'!Q60</f>
        <v>0</v>
      </c>
      <c r="R150" s="112">
        <f>'Net Zero 2050 - %'!R60</f>
        <v>0</v>
      </c>
      <c r="S150" s="112">
        <f>'Net Zero 2050 - %'!S60</f>
        <v>2</v>
      </c>
      <c r="T150" s="112">
        <f>'Net Zero 2050 - %'!T60</f>
        <v>4</v>
      </c>
      <c r="U150" s="112">
        <f>'Net Zero 2050 - %'!U60</f>
        <v>6</v>
      </c>
      <c r="V150" s="112">
        <f>'Net Zero 2050 - %'!V60</f>
        <v>8</v>
      </c>
      <c r="W150" s="112">
        <f>'Net Zero 2050 - %'!W60</f>
        <v>10</v>
      </c>
      <c r="X150" s="112">
        <f>'Net Zero 2050 - %'!X60</f>
        <v>12</v>
      </c>
      <c r="Y150" s="112">
        <f>'Net Zero 2050 - %'!Y60</f>
        <v>14</v>
      </c>
      <c r="Z150" s="112">
        <f>'Net Zero 2050 - %'!Z60</f>
        <v>16</v>
      </c>
      <c r="AA150" s="112">
        <f>'Net Zero 2050 - %'!AA60</f>
        <v>18</v>
      </c>
      <c r="AB150" s="112">
        <f>'Net Zero 2050 - %'!AB60</f>
        <v>20</v>
      </c>
      <c r="AC150" s="112">
        <f>'Net Zero 2050 - %'!AC60</f>
        <v>22</v>
      </c>
      <c r="AD150" s="112">
        <f>'Net Zero 2050 - %'!AD60</f>
        <v>24</v>
      </c>
      <c r="AE150" s="112">
        <f>'Net Zero 2050 - %'!AE60</f>
        <v>26</v>
      </c>
      <c r="AF150" s="112">
        <f>'Net Zero 2050 - %'!AF60</f>
        <v>28</v>
      </c>
      <c r="AG150" s="112">
        <f>'Net Zero 2050 - %'!AG60</f>
        <v>30</v>
      </c>
      <c r="AH150" s="112">
        <f>'Net Zero 2050 - %'!AH60</f>
        <v>32</v>
      </c>
      <c r="AI150" s="112">
        <f>'Net Zero 2050 - %'!AI60</f>
        <v>34</v>
      </c>
      <c r="AJ150" s="112">
        <f>'Net Zero 2050 - %'!AJ60</f>
        <v>36</v>
      </c>
      <c r="AK150" s="112">
        <f>'Net Zero 2050 - %'!AK60</f>
        <v>38</v>
      </c>
      <c r="AL150" s="112">
        <f>'Net Zero 2050 - %'!AL60</f>
        <v>40</v>
      </c>
      <c r="AM150" s="112">
        <f>'Net Zero 2050 - %'!AM60</f>
        <v>42</v>
      </c>
      <c r="AN150" s="112">
        <f>'Net Zero 2050 - %'!AN60</f>
        <v>44</v>
      </c>
      <c r="AO150" s="112">
        <f>'Net Zero 2050 - %'!AO60</f>
        <v>46</v>
      </c>
      <c r="AP150" s="112">
        <f>'Net Zero 2050 - %'!AP60</f>
        <v>48</v>
      </c>
      <c r="AQ150" s="112">
        <f>'Net Zero 2050 - %'!AQ60</f>
        <v>50</v>
      </c>
      <c r="AR150" s="112">
        <f>'Net Zero 2050 - %'!AR60</f>
        <v>52</v>
      </c>
      <c r="AS150" s="112">
        <f>'Net Zero 2050 - %'!AS60</f>
        <v>54</v>
      </c>
      <c r="AT150" s="112">
        <f>'Net Zero 2050 - %'!AT60</f>
        <v>56</v>
      </c>
      <c r="AU150" s="112">
        <f>'Net Zero 2050 - %'!AU60</f>
        <v>58</v>
      </c>
      <c r="AV150" s="112">
        <f>'Net Zero 2050 - %'!AV60</f>
        <v>60</v>
      </c>
      <c r="AW150" s="112">
        <f>'Net Zero 2050 - %'!AW60</f>
        <v>62</v>
      </c>
      <c r="AX150" s="112">
        <f>'Net Zero 2050 - %'!AX60</f>
        <v>64</v>
      </c>
      <c r="AY150" s="112">
        <f>'Net Zero 2050 - %'!AY60</f>
        <v>66</v>
      </c>
      <c r="AZ150" s="112">
        <f>'Net Zero 2050 - %'!AZ60</f>
        <v>68</v>
      </c>
      <c r="BA150" s="112">
        <f>'Net Zero 2050 - %'!BA60</f>
        <v>70</v>
      </c>
      <c r="BB150" s="112">
        <f>'Net Zero 2050 - %'!BB60</f>
        <v>72</v>
      </c>
      <c r="BC150" s="112"/>
      <c r="BF150" s="99">
        <v>2</v>
      </c>
      <c r="BG150" s="99" t="s">
        <v>75</v>
      </c>
    </row>
    <row r="151" spans="1:115" ht="15" hidden="1" customHeight="1"/>
    <row r="152" spans="1:115" ht="14.45" customHeight="1">
      <c r="A152" s="106" t="s">
        <v>66</v>
      </c>
      <c r="B152" s="106"/>
      <c r="C152" s="124" t="s">
        <v>234</v>
      </c>
      <c r="D152" s="340"/>
      <c r="E152" s="340"/>
      <c r="F152" s="112"/>
      <c r="G152" s="112"/>
      <c r="H152" s="112"/>
      <c r="I152" s="112"/>
      <c r="J152" s="112"/>
      <c r="K152" s="112"/>
      <c r="L152" s="112"/>
      <c r="M152" s="112"/>
      <c r="N152" s="112"/>
      <c r="O152" s="112"/>
      <c r="P152" s="112"/>
      <c r="Q152" s="112"/>
      <c r="R152" s="112"/>
      <c r="S152" s="112"/>
      <c r="T152" s="112"/>
      <c r="U152" s="112"/>
      <c r="V152" s="112"/>
      <c r="W152" s="112"/>
      <c r="X152" s="112"/>
      <c r="Y152" s="112"/>
      <c r="Z152" s="112"/>
      <c r="AA152" s="112"/>
      <c r="AB152" s="112"/>
      <c r="AC152" s="112"/>
      <c r="AD152" s="112"/>
      <c r="AE152" s="112"/>
      <c r="AF152" s="112"/>
      <c r="AG152" s="112"/>
      <c r="AH152" s="112"/>
      <c r="AI152" s="112"/>
      <c r="AJ152" s="112"/>
      <c r="AK152" s="112"/>
      <c r="AL152" s="112"/>
      <c r="AM152" s="112"/>
      <c r="AN152" s="112"/>
      <c r="AO152" s="112"/>
      <c r="AP152" s="112"/>
      <c r="AQ152" s="112"/>
      <c r="AR152" s="112"/>
      <c r="AS152" s="112"/>
      <c r="AT152" s="112"/>
      <c r="AU152" s="112"/>
      <c r="AV152" s="112"/>
      <c r="AW152" s="112"/>
      <c r="AX152" s="112"/>
      <c r="AY152" s="112"/>
      <c r="AZ152" s="112"/>
      <c r="BA152" s="112"/>
      <c r="BB152" s="112"/>
      <c r="BC152" s="112"/>
      <c r="BF152" s="358"/>
      <c r="BG152" s="359"/>
      <c r="CZ152" s="99"/>
      <c r="DA152" s="99"/>
      <c r="DB152" s="99"/>
      <c r="DC152" s="99"/>
      <c r="DD152" s="99"/>
      <c r="DE152" s="99"/>
      <c r="DF152" s="99"/>
      <c r="DG152" s="99"/>
      <c r="DH152" s="99"/>
      <c r="DI152" s="99"/>
      <c r="DJ152" s="99"/>
      <c r="DK152" s="99"/>
    </row>
    <row r="153" spans="1:115" ht="15" customHeight="1">
      <c r="A153" s="369"/>
      <c r="B153" s="352" t="s">
        <v>235</v>
      </c>
      <c r="C153" s="99" t="s">
        <v>236</v>
      </c>
      <c r="E153" s="366" t="s">
        <v>36</v>
      </c>
      <c r="F153" s="101">
        <f t="shared" ref="F153:AK153" si="50">F68/F34</f>
        <v>0.27435468483271086</v>
      </c>
      <c r="G153" s="101">
        <f t="shared" si="50"/>
        <v>0.27883788932722775</v>
      </c>
      <c r="H153" s="101">
        <f t="shared" si="50"/>
        <v>0.2831795034001392</v>
      </c>
      <c r="I153" s="101">
        <f t="shared" si="50"/>
        <v>0.28681014013457423</v>
      </c>
      <c r="J153" s="101">
        <f t="shared" si="50"/>
        <v>0.28432151755854485</v>
      </c>
      <c r="K153" s="101">
        <f t="shared" si="50"/>
        <v>0.28432151755854485</v>
      </c>
      <c r="L153" s="101">
        <f t="shared" si="50"/>
        <v>0.28432151755854485</v>
      </c>
      <c r="M153" s="101">
        <f t="shared" si="50"/>
        <v>0.28432151755854485</v>
      </c>
      <c r="N153" s="101">
        <f t="shared" si="50"/>
        <v>0.28432151755854485</v>
      </c>
      <c r="O153" s="101">
        <f t="shared" si="50"/>
        <v>0.28432151755854485</v>
      </c>
      <c r="P153" s="101">
        <f t="shared" si="50"/>
        <v>0.28432151755854485</v>
      </c>
      <c r="Q153" s="101">
        <f t="shared" si="50"/>
        <v>0.28432151755854485</v>
      </c>
      <c r="R153" s="101">
        <f t="shared" si="50"/>
        <v>0.28432151755854485</v>
      </c>
      <c r="S153" s="101">
        <f t="shared" si="50"/>
        <v>0.28432151755854485</v>
      </c>
      <c r="T153" s="101">
        <f t="shared" si="50"/>
        <v>0.28432151755854485</v>
      </c>
      <c r="U153" s="101">
        <f t="shared" si="50"/>
        <v>0.28432151755854485</v>
      </c>
      <c r="V153" s="101">
        <f t="shared" si="50"/>
        <v>0.28432151755854485</v>
      </c>
      <c r="W153" s="101">
        <f t="shared" si="50"/>
        <v>0.28432151755854485</v>
      </c>
      <c r="X153" s="101">
        <f t="shared" si="50"/>
        <v>0.28432151755854485</v>
      </c>
      <c r="Y153" s="101">
        <f t="shared" si="50"/>
        <v>0.28432151755854485</v>
      </c>
      <c r="Z153" s="101">
        <f t="shared" si="50"/>
        <v>0.28432151755854485</v>
      </c>
      <c r="AA153" s="101">
        <f t="shared" si="50"/>
        <v>0.28432151755854485</v>
      </c>
      <c r="AB153" s="101">
        <f t="shared" si="50"/>
        <v>0.28432151755854485</v>
      </c>
      <c r="AC153" s="101">
        <f t="shared" si="50"/>
        <v>0.28432151755854485</v>
      </c>
      <c r="AD153" s="101">
        <f t="shared" si="50"/>
        <v>0.28432151755854485</v>
      </c>
      <c r="AE153" s="101">
        <f t="shared" si="50"/>
        <v>0.28432151755854485</v>
      </c>
      <c r="AF153" s="101">
        <f t="shared" si="50"/>
        <v>0.28432151755854485</v>
      </c>
      <c r="AG153" s="101">
        <f t="shared" si="50"/>
        <v>0.28432151755854485</v>
      </c>
      <c r="AH153" s="101">
        <f t="shared" si="50"/>
        <v>0.28432151755854485</v>
      </c>
      <c r="AI153" s="101">
        <f t="shared" si="50"/>
        <v>0.28432151755854485</v>
      </c>
      <c r="AJ153" s="101">
        <f t="shared" si="50"/>
        <v>0.28432151755854485</v>
      </c>
      <c r="AK153" s="101">
        <f t="shared" si="50"/>
        <v>0.28432151755854485</v>
      </c>
      <c r="AL153" s="101">
        <f t="shared" ref="AL153:BB153" si="51">AL68/AL34</f>
        <v>0.28432151755854485</v>
      </c>
      <c r="AM153" s="101">
        <f t="shared" si="51"/>
        <v>0.28432151755854485</v>
      </c>
      <c r="AN153" s="101">
        <f t="shared" si="51"/>
        <v>0.28432151755854485</v>
      </c>
      <c r="AO153" s="101">
        <f t="shared" si="51"/>
        <v>0.28432151755854485</v>
      </c>
      <c r="AP153" s="101">
        <f t="shared" si="51"/>
        <v>0.28432151755854485</v>
      </c>
      <c r="AQ153" s="101">
        <f t="shared" si="51"/>
        <v>0.28432151755854485</v>
      </c>
      <c r="AR153" s="101">
        <f t="shared" si="51"/>
        <v>0.28432151755854485</v>
      </c>
      <c r="AS153" s="101">
        <f t="shared" si="51"/>
        <v>0.28432151755854485</v>
      </c>
      <c r="AT153" s="101">
        <f t="shared" si="51"/>
        <v>0.28432151755854485</v>
      </c>
      <c r="AU153" s="101">
        <f t="shared" si="51"/>
        <v>0.28432151755854485</v>
      </c>
      <c r="AV153" s="101">
        <f t="shared" si="51"/>
        <v>0.28432151755854485</v>
      </c>
      <c r="AW153" s="101">
        <f t="shared" si="51"/>
        <v>0.28432151755854485</v>
      </c>
      <c r="AX153" s="101">
        <f t="shared" si="51"/>
        <v>0.28432151755854485</v>
      </c>
      <c r="AY153" s="101">
        <f t="shared" si="51"/>
        <v>0.28432151755854485</v>
      </c>
      <c r="AZ153" s="101">
        <f t="shared" si="51"/>
        <v>0.28432151755854485</v>
      </c>
      <c r="BA153" s="101">
        <f t="shared" si="51"/>
        <v>0.28432151755854485</v>
      </c>
      <c r="BB153" s="101">
        <f t="shared" si="51"/>
        <v>0.28432151755854485</v>
      </c>
    </row>
    <row r="154" spans="1:115" ht="15" customHeight="1">
      <c r="A154" s="369"/>
      <c r="B154" s="352"/>
      <c r="C154" s="99" t="s">
        <v>237</v>
      </c>
      <c r="E154" s="366"/>
      <c r="F154" s="101">
        <f t="shared" ref="F154:AK154" si="52">F69/F35</f>
        <v>0.54644976963477621</v>
      </c>
      <c r="G154" s="101">
        <f t="shared" si="52"/>
        <v>0.5618766272835185</v>
      </c>
      <c r="H154" s="101">
        <f t="shared" si="52"/>
        <v>0.57721918932429495</v>
      </c>
      <c r="I154" s="101">
        <f t="shared" si="52"/>
        <v>0.59129349809562637</v>
      </c>
      <c r="J154" s="101">
        <f t="shared" si="52"/>
        <v>0.60339102133671829</v>
      </c>
      <c r="K154" s="101">
        <f t="shared" si="52"/>
        <v>0.62110054691903904</v>
      </c>
      <c r="L154" s="101">
        <f t="shared" si="52"/>
        <v>0.63726991815110434</v>
      </c>
      <c r="M154" s="101">
        <f t="shared" si="52"/>
        <v>0.64976416452599539</v>
      </c>
      <c r="N154" s="101">
        <f t="shared" si="52"/>
        <v>0.66374662828007769</v>
      </c>
      <c r="O154" s="101">
        <f t="shared" si="52"/>
        <v>0.68327060990745425</v>
      </c>
      <c r="P154" s="101">
        <f t="shared" si="52"/>
        <v>0.69862621700418615</v>
      </c>
      <c r="Q154" s="101">
        <f t="shared" si="52"/>
        <v>0.71732265701758924</v>
      </c>
      <c r="R154" s="101">
        <f t="shared" si="52"/>
        <v>0.73279840200787039</v>
      </c>
      <c r="S154" s="101">
        <f t="shared" si="52"/>
        <v>0.74862688981012004</v>
      </c>
      <c r="T154" s="101">
        <f t="shared" si="52"/>
        <v>0.76624638034541359</v>
      </c>
      <c r="U154" s="101">
        <f t="shared" si="52"/>
        <v>0.78213769828721114</v>
      </c>
      <c r="V154" s="101">
        <f t="shared" si="52"/>
        <v>0.79896661221536991</v>
      </c>
      <c r="W154" s="101">
        <f t="shared" si="52"/>
        <v>0.81761360798233917</v>
      </c>
      <c r="X154" s="101">
        <f t="shared" si="52"/>
        <v>0.83469144792671401</v>
      </c>
      <c r="Y154" s="101">
        <f t="shared" si="52"/>
        <v>0.85225110320655206</v>
      </c>
      <c r="Z154" s="101">
        <f t="shared" si="52"/>
        <v>0.86974878507917153</v>
      </c>
      <c r="AA154" s="101">
        <f t="shared" si="52"/>
        <v>0.88348004183471385</v>
      </c>
      <c r="AB154" s="101">
        <f t="shared" si="52"/>
        <v>0.90136095942910088</v>
      </c>
      <c r="AC154" s="101">
        <f t="shared" si="52"/>
        <v>0.91664180911498438</v>
      </c>
      <c r="AD154" s="101">
        <f t="shared" si="52"/>
        <v>0.93612055723767762</v>
      </c>
      <c r="AE154" s="101">
        <f t="shared" si="52"/>
        <v>0.95190190022579613</v>
      </c>
      <c r="AF154" s="101">
        <f t="shared" si="52"/>
        <v>0.96749380646091587</v>
      </c>
      <c r="AG154" s="101">
        <f t="shared" si="52"/>
        <v>0.98369233277628765</v>
      </c>
      <c r="AH154" s="101">
        <f t="shared" si="52"/>
        <v>1.0079028263346941</v>
      </c>
      <c r="AI154" s="101">
        <f t="shared" si="52"/>
        <v>1.0347416987973672</v>
      </c>
      <c r="AJ154" s="101">
        <f t="shared" si="52"/>
        <v>1.0599738958563858</v>
      </c>
      <c r="AK154" s="101">
        <f t="shared" si="52"/>
        <v>1.0854146250231294</v>
      </c>
      <c r="AL154" s="101">
        <f t="shared" ref="AL154:BB154" si="53">AL69/AL35</f>
        <v>1.1116624091121989</v>
      </c>
      <c r="AM154" s="101">
        <f t="shared" si="53"/>
        <v>1.1382969368460263</v>
      </c>
      <c r="AN154" s="101">
        <f t="shared" si="53"/>
        <v>1.1656871379032689</v>
      </c>
      <c r="AO154" s="101">
        <f t="shared" si="53"/>
        <v>1.1926379308993116</v>
      </c>
      <c r="AP154" s="101">
        <f t="shared" si="53"/>
        <v>1.2199819218778272</v>
      </c>
      <c r="AQ154" s="101">
        <f t="shared" si="53"/>
        <v>1.2477129401374494</v>
      </c>
      <c r="AR154" s="101">
        <f t="shared" si="53"/>
        <v>1.2757380200792778</v>
      </c>
      <c r="AS154" s="101">
        <f t="shared" si="53"/>
        <v>1.3039686971696998</v>
      </c>
      <c r="AT154" s="101">
        <f t="shared" si="53"/>
        <v>1.3324585806856306</v>
      </c>
      <c r="AU154" s="101">
        <f t="shared" si="53"/>
        <v>1.3612285178856829</v>
      </c>
      <c r="AV154" s="101">
        <f t="shared" si="53"/>
        <v>1.3902816008220926</v>
      </c>
      <c r="AW154" s="101">
        <f t="shared" si="53"/>
        <v>1.4195555666020319</v>
      </c>
      <c r="AX154" s="101">
        <f t="shared" si="53"/>
        <v>1.449043715047085</v>
      </c>
      <c r="AY154" s="101">
        <f t="shared" si="53"/>
        <v>1.4787138107865871</v>
      </c>
      <c r="AZ154" s="101">
        <f t="shared" si="53"/>
        <v>1.5086066766744131</v>
      </c>
      <c r="BA154" s="101">
        <f t="shared" si="53"/>
        <v>1.5387034824064738</v>
      </c>
      <c r="BB154" s="101">
        <f t="shared" si="53"/>
        <v>1.5689858747777867</v>
      </c>
    </row>
    <row r="155" spans="1:115" ht="15" customHeight="1">
      <c r="B155" s="352"/>
      <c r="C155" s="99" t="s">
        <v>238</v>
      </c>
      <c r="E155" s="366"/>
      <c r="F155" s="101">
        <f t="shared" ref="F155:AK155" si="54">F70/F36</f>
        <v>2.9332920794825284E-2</v>
      </c>
      <c r="G155" s="101">
        <f t="shared" si="54"/>
        <v>2.985435758306558E-2</v>
      </c>
      <c r="H155" s="101">
        <f t="shared" si="54"/>
        <v>3.0361937522875599E-2</v>
      </c>
      <c r="I155" s="101">
        <f t="shared" si="54"/>
        <v>3.079446077588207E-2</v>
      </c>
      <c r="J155" s="101">
        <f t="shared" si="54"/>
        <v>3.1117633095610202E-2</v>
      </c>
      <c r="K155" s="101">
        <f t="shared" si="54"/>
        <v>3.172224611886898E-2</v>
      </c>
      <c r="L155" s="101">
        <f t="shared" si="54"/>
        <v>3.2238479017040293E-2</v>
      </c>
      <c r="M155" s="101">
        <f t="shared" si="54"/>
        <v>3.2561885042576927E-2</v>
      </c>
      <c r="N155" s="101">
        <f t="shared" si="54"/>
        <v>3.2954225600040021E-2</v>
      </c>
      <c r="O155" s="101">
        <f t="shared" si="54"/>
        <v>3.3613032526762447E-2</v>
      </c>
      <c r="P155" s="101">
        <f t="shared" si="54"/>
        <v>3.4057757571526591E-2</v>
      </c>
      <c r="Q155" s="101">
        <f t="shared" si="54"/>
        <v>3.4656993322126912E-2</v>
      </c>
      <c r="R155" s="101">
        <f t="shared" si="54"/>
        <v>3.5092467001765E-2</v>
      </c>
      <c r="S155" s="101">
        <f t="shared" si="54"/>
        <v>3.5538142483548162E-2</v>
      </c>
      <c r="T155" s="101">
        <f t="shared" si="54"/>
        <v>3.6061477945247077E-2</v>
      </c>
      <c r="U155" s="101">
        <f t="shared" si="54"/>
        <v>3.6496313167143191E-2</v>
      </c>
      <c r="V155" s="101">
        <f t="shared" si="54"/>
        <v>3.6968264946995344E-2</v>
      </c>
      <c r="W155" s="101">
        <f t="shared" si="54"/>
        <v>3.7516842117270022E-2</v>
      </c>
      <c r="X155" s="101">
        <f t="shared" si="54"/>
        <v>3.7986041980451947E-2</v>
      </c>
      <c r="Y155" s="101">
        <f t="shared" si="54"/>
        <v>3.8470417815705933E-2</v>
      </c>
      <c r="Z155" s="101">
        <f t="shared" si="54"/>
        <v>3.8945288107841772E-2</v>
      </c>
      <c r="AA155" s="101">
        <f t="shared" si="54"/>
        <v>3.9246352262919997E-2</v>
      </c>
      <c r="AB155" s="101">
        <f t="shared" si="54"/>
        <v>3.9726626528782748E-2</v>
      </c>
      <c r="AC155" s="101">
        <f t="shared" si="54"/>
        <v>4.0086779100677115E-2</v>
      </c>
      <c r="AD155" s="101">
        <f t="shared" si="54"/>
        <v>4.0624616226062213E-2</v>
      </c>
      <c r="AE155" s="101">
        <f t="shared" si="54"/>
        <v>4.0996085115444093E-2</v>
      </c>
      <c r="AF155" s="101">
        <f t="shared" si="54"/>
        <v>4.1354912780210237E-2</v>
      </c>
      <c r="AG155" s="101">
        <f t="shared" si="54"/>
        <v>4.1735177863306848E-2</v>
      </c>
      <c r="AH155" s="101">
        <f t="shared" si="54"/>
        <v>4.2448309298820125E-2</v>
      </c>
      <c r="AI155" s="101">
        <f t="shared" si="54"/>
        <v>4.3261988915738334E-2</v>
      </c>
      <c r="AJ155" s="101">
        <f t="shared" si="54"/>
        <v>4.3998302280671336E-2</v>
      </c>
      <c r="AK155" s="101">
        <f t="shared" si="54"/>
        <v>4.4733764985668098E-2</v>
      </c>
      <c r="AL155" s="101">
        <f t="shared" ref="AL155:BB155" si="55">AL70/AL36</f>
        <v>4.5492935501536616E-2</v>
      </c>
      <c r="AM155" s="101">
        <f t="shared" si="55"/>
        <v>4.6258283765784912E-2</v>
      </c>
      <c r="AN155" s="101">
        <f t="shared" si="55"/>
        <v>4.7044618414495407E-2</v>
      </c>
      <c r="AO155" s="101">
        <f t="shared" si="55"/>
        <v>4.7803655032404344E-2</v>
      </c>
      <c r="AP155" s="101">
        <f t="shared" si="55"/>
        <v>4.8569142179869879E-2</v>
      </c>
      <c r="AQ155" s="101">
        <f t="shared" si="55"/>
        <v>4.9340751727454821E-2</v>
      </c>
      <c r="AR155" s="101">
        <f t="shared" si="55"/>
        <v>5.0114755234133078E-2</v>
      </c>
      <c r="AS155" s="101">
        <f t="shared" si="55"/>
        <v>5.0887698253586203E-2</v>
      </c>
      <c r="AT155" s="101">
        <f t="shared" si="55"/>
        <v>5.1661724563513492E-2</v>
      </c>
      <c r="AU155" s="101">
        <f t="shared" si="55"/>
        <v>5.2437660281656667E-2</v>
      </c>
      <c r="AV155" s="101">
        <f t="shared" si="55"/>
        <v>5.3215630708299641E-2</v>
      </c>
      <c r="AW155" s="101">
        <f t="shared" si="55"/>
        <v>5.3993272138523847E-2</v>
      </c>
      <c r="AX155" s="101">
        <f t="shared" si="55"/>
        <v>5.4770380071034332E-2</v>
      </c>
      <c r="AY155" s="101">
        <f t="shared" si="55"/>
        <v>5.5545795559101947E-2</v>
      </c>
      <c r="AZ155" s="101">
        <f t="shared" si="55"/>
        <v>5.6321115249164749E-2</v>
      </c>
      <c r="BA155" s="101">
        <f t="shared" si="55"/>
        <v>5.7095683000504306E-2</v>
      </c>
      <c r="BB155" s="101">
        <f t="shared" si="55"/>
        <v>5.7868875793743252E-2</v>
      </c>
    </row>
    <row r="156" spans="1:115" ht="14.45">
      <c r="B156" s="352"/>
      <c r="C156" s="99" t="s">
        <v>239</v>
      </c>
      <c r="D156" s="121"/>
      <c r="E156" s="366"/>
      <c r="F156" s="101">
        <f t="shared" ref="F156:AK156" si="56">F71/F37</f>
        <v>0.14943462030643517</v>
      </c>
      <c r="G156" s="101">
        <f t="shared" si="56"/>
        <v>0.15209104545446342</v>
      </c>
      <c r="H156" s="101">
        <f t="shared" si="56"/>
        <v>0.15467687780683029</v>
      </c>
      <c r="I156" s="101">
        <f t="shared" si="56"/>
        <v>0.15688033884430491</v>
      </c>
      <c r="J156" s="101">
        <f t="shared" si="56"/>
        <v>0.15852671880182492</v>
      </c>
      <c r="K156" s="101">
        <f t="shared" si="56"/>
        <v>0.13393273530962174</v>
      </c>
      <c r="L156" s="101">
        <f t="shared" si="56"/>
        <v>0.13211464388007937</v>
      </c>
      <c r="M156" s="101">
        <f t="shared" si="56"/>
        <v>0.13034525132811403</v>
      </c>
      <c r="N156" s="101">
        <f t="shared" si="56"/>
        <v>0.12862262686122264</v>
      </c>
      <c r="O156" s="101">
        <f t="shared" si="56"/>
        <v>0.12694494042390236</v>
      </c>
      <c r="P156" s="101">
        <f t="shared" si="56"/>
        <v>0.12531045621243581</v>
      </c>
      <c r="Q156" s="101">
        <f t="shared" si="56"/>
        <v>0.12371752668431163</v>
      </c>
      <c r="R156" s="101">
        <f t="shared" si="56"/>
        <v>0.12216458701881816</v>
      </c>
      <c r="S156" s="101">
        <f t="shared" si="56"/>
        <v>0.12065014998965928</v>
      </c>
      <c r="T156" s="101">
        <f t="shared" si="56"/>
        <v>0.11917280121427568</v>
      </c>
      <c r="U156" s="101">
        <f t="shared" si="56"/>
        <v>0.11773119474797397</v>
      </c>
      <c r="V156" s="101">
        <f t="shared" si="56"/>
        <v>0.11632404899401412</v>
      </c>
      <c r="W156" s="101">
        <f t="shared" si="56"/>
        <v>0.11495014290353363</v>
      </c>
      <c r="X156" s="101">
        <f t="shared" si="56"/>
        <v>0.11360831244162468</v>
      </c>
      <c r="Y156" s="101">
        <f t="shared" si="56"/>
        <v>0.11229744729806747</v>
      </c>
      <c r="Z156" s="101">
        <f t="shared" si="56"/>
        <v>0.11101648782318457</v>
      </c>
      <c r="AA156" s="101">
        <f t="shared" si="56"/>
        <v>0.10976442217104339</v>
      </c>
      <c r="AB156" s="101">
        <f t="shared" si="56"/>
        <v>0.10854028363381987</v>
      </c>
      <c r="AC156" s="101">
        <f t="shared" si="56"/>
        <v>0.1073431481525645</v>
      </c>
      <c r="AD156" s="101">
        <f t="shared" si="56"/>
        <v>0.10617213199090016</v>
      </c>
      <c r="AE156" s="101">
        <f t="shared" si="56"/>
        <v>0.10502638955934367</v>
      </c>
      <c r="AF156" s="101">
        <f t="shared" si="56"/>
        <v>0.10390511137899482</v>
      </c>
      <c r="AG156" s="101">
        <f t="shared" si="56"/>
        <v>0.10280752217428712</v>
      </c>
      <c r="AH156" s="101">
        <f t="shared" si="56"/>
        <v>0.10253673853379294</v>
      </c>
      <c r="AI156" s="101">
        <f t="shared" si="56"/>
        <v>0.10226737757442222</v>
      </c>
      <c r="AJ156" s="101">
        <f t="shared" si="56"/>
        <v>0.10199942811352854</v>
      </c>
      <c r="AK156" s="101">
        <f t="shared" si="56"/>
        <v>0.10173287908535729</v>
      </c>
      <c r="AL156" s="101">
        <f t="shared" ref="AL156:BB156" si="57">AL71/AL37</f>
        <v>0.1014677195395223</v>
      </c>
      <c r="AM156" s="101">
        <f t="shared" si="57"/>
        <v>0.10120393863950622</v>
      </c>
      <c r="AN156" s="101">
        <f t="shared" si="57"/>
        <v>0.10094152566118425</v>
      </c>
      <c r="AO156" s="101">
        <f t="shared" si="57"/>
        <v>0.10068046999137084</v>
      </c>
      <c r="AP156" s="101">
        <f t="shared" si="57"/>
        <v>0.10042076112638881</v>
      </c>
      <c r="AQ156" s="101">
        <f t="shared" si="57"/>
        <v>0.10016238867066052</v>
      </c>
      <c r="AR156" s="101">
        <f t="shared" si="57"/>
        <v>9.9905342335320932E-2</v>
      </c>
      <c r="AS156" s="101">
        <f t="shared" si="57"/>
        <v>9.9649611936851665E-2</v>
      </c>
      <c r="AT156" s="101">
        <f t="shared" si="57"/>
        <v>9.9395187395736315E-2</v>
      </c>
      <c r="AU156" s="101">
        <f t="shared" si="57"/>
        <v>9.9142058735135971E-2</v>
      </c>
      <c r="AV156" s="101">
        <f t="shared" si="57"/>
        <v>9.8890216079585244E-2</v>
      </c>
      <c r="AW156" s="101">
        <f t="shared" si="57"/>
        <v>9.8639649653707917E-2</v>
      </c>
      <c r="AX156" s="101">
        <f t="shared" si="57"/>
        <v>9.839034978095211E-2</v>
      </c>
      <c r="AY156" s="101">
        <f t="shared" si="57"/>
        <v>9.8142306882344682E-2</v>
      </c>
      <c r="AZ156" s="101">
        <f t="shared" si="57"/>
        <v>9.789551147526418E-2</v>
      </c>
      <c r="BA156" s="101">
        <f t="shared" si="57"/>
        <v>9.7649954172232573E-2</v>
      </c>
      <c r="BB156" s="101">
        <f t="shared" si="57"/>
        <v>9.7405625679724911E-2</v>
      </c>
    </row>
    <row r="157" spans="1:115" ht="15" customHeight="1">
      <c r="B157" s="352"/>
      <c r="C157" s="99" t="s">
        <v>240</v>
      </c>
      <c r="E157" s="366"/>
      <c r="F157" s="101">
        <f t="shared" ref="F157:AK157" si="58">F72/F38</f>
        <v>0.43657497742184165</v>
      </c>
      <c r="G157" s="101">
        <f t="shared" si="58"/>
        <v>0.44370900869294866</v>
      </c>
      <c r="H157" s="101">
        <f t="shared" si="58"/>
        <v>0.45061773003303213</v>
      </c>
      <c r="I157" s="101">
        <f t="shared" si="58"/>
        <v>0.4563950877308946</v>
      </c>
      <c r="J157" s="101">
        <f t="shared" si="58"/>
        <v>0.46053830703785525</v>
      </c>
      <c r="K157" s="101">
        <f t="shared" si="58"/>
        <v>0.46882985458802506</v>
      </c>
      <c r="L157" s="101">
        <f t="shared" si="58"/>
        <v>0.4757943393925323</v>
      </c>
      <c r="M157" s="101">
        <f t="shared" si="58"/>
        <v>0.47989799127839744</v>
      </c>
      <c r="N157" s="101">
        <f t="shared" si="58"/>
        <v>0.48500524415066881</v>
      </c>
      <c r="O157" s="101">
        <f t="shared" si="58"/>
        <v>0.49401508423625851</v>
      </c>
      <c r="P157" s="101">
        <f t="shared" si="58"/>
        <v>0.49985841648577362</v>
      </c>
      <c r="Q157" s="101">
        <f t="shared" si="58"/>
        <v>0.5079506701385178</v>
      </c>
      <c r="R157" s="101">
        <f t="shared" si="58"/>
        <v>0.51362422259663154</v>
      </c>
      <c r="S157" s="101">
        <f t="shared" si="58"/>
        <v>0.5194317646455805</v>
      </c>
      <c r="T157" s="101">
        <f t="shared" si="58"/>
        <v>0.52635738741209936</v>
      </c>
      <c r="U157" s="101">
        <f t="shared" si="58"/>
        <v>0.53197454119244136</v>
      </c>
      <c r="V157" s="101">
        <f t="shared" si="58"/>
        <v>0.53811711362432035</v>
      </c>
      <c r="W157" s="101">
        <f t="shared" si="58"/>
        <v>0.54535728328654398</v>
      </c>
      <c r="X157" s="101">
        <f t="shared" si="58"/>
        <v>0.55142596445813163</v>
      </c>
      <c r="Y157" s="101">
        <f t="shared" si="58"/>
        <v>0.55769867384219163</v>
      </c>
      <c r="Z157" s="101">
        <f t="shared" si="58"/>
        <v>0.56381727984273744</v>
      </c>
      <c r="AA157" s="101">
        <f t="shared" si="58"/>
        <v>0.56740703719493801</v>
      </c>
      <c r="AB157" s="101">
        <f t="shared" si="58"/>
        <v>0.57357507364772131</v>
      </c>
      <c r="AC157" s="101">
        <f t="shared" si="58"/>
        <v>0.57799503139316899</v>
      </c>
      <c r="AD157" s="101">
        <f t="shared" si="58"/>
        <v>0.58496215279712305</v>
      </c>
      <c r="AE157" s="101">
        <f t="shared" si="58"/>
        <v>0.58951875646615826</v>
      </c>
      <c r="AF157" s="101">
        <f t="shared" si="58"/>
        <v>0.59388216206968947</v>
      </c>
      <c r="AG157" s="101">
        <f t="shared" si="58"/>
        <v>0.59854189270930891</v>
      </c>
      <c r="AH157" s="101">
        <f t="shared" si="58"/>
        <v>0.60795715073072065</v>
      </c>
      <c r="AI157" s="101">
        <f t="shared" si="58"/>
        <v>0.61878605659713171</v>
      </c>
      <c r="AJ157" s="101">
        <f t="shared" si="58"/>
        <v>0.62848163169373628</v>
      </c>
      <c r="AK157" s="101">
        <f t="shared" si="58"/>
        <v>0.63813993000543523</v>
      </c>
      <c r="AL157" s="101">
        <f t="shared" ref="AL157:BB157" si="59">AL72/AL38</f>
        <v>0.64811099560513785</v>
      </c>
      <c r="AM157" s="101">
        <f t="shared" si="59"/>
        <v>0.65814420465782497</v>
      </c>
      <c r="AN157" s="101">
        <f t="shared" si="59"/>
        <v>0.66844975177900978</v>
      </c>
      <c r="AO157" s="101">
        <f t="shared" si="59"/>
        <v>0.67834142567864997</v>
      </c>
      <c r="AP157" s="101">
        <f t="shared" si="59"/>
        <v>0.68829915236759165</v>
      </c>
      <c r="AQ157" s="101">
        <f t="shared" si="59"/>
        <v>0.69831805450097217</v>
      </c>
      <c r="AR157" s="101">
        <f t="shared" si="59"/>
        <v>0.70834521897899494</v>
      </c>
      <c r="AS157" s="101">
        <f t="shared" si="59"/>
        <v>0.71833187686803823</v>
      </c>
      <c r="AT157" s="101">
        <f t="shared" si="59"/>
        <v>0.72830843501463616</v>
      </c>
      <c r="AU157" s="101">
        <f t="shared" si="59"/>
        <v>0.73828659019093568</v>
      </c>
      <c r="AV157" s="101">
        <f t="shared" si="59"/>
        <v>0.74826812416046629</v>
      </c>
      <c r="AW157" s="101">
        <f t="shared" si="59"/>
        <v>0.75821985668715641</v>
      </c>
      <c r="AX157" s="101">
        <f t="shared" si="59"/>
        <v>0.7681390611930381</v>
      </c>
      <c r="AY157" s="101">
        <f t="shared" si="59"/>
        <v>0.77800965639866471</v>
      </c>
      <c r="AZ157" s="101">
        <f t="shared" si="59"/>
        <v>0.78785419050873362</v>
      </c>
      <c r="BA157" s="101">
        <f t="shared" si="59"/>
        <v>0.79766362271316171</v>
      </c>
      <c r="BB157" s="101">
        <f t="shared" si="59"/>
        <v>0.807429420512498</v>
      </c>
    </row>
    <row r="158" spans="1:115" ht="15" customHeight="1">
      <c r="B158" s="352"/>
      <c r="C158" s="99" t="s">
        <v>241</v>
      </c>
      <c r="E158" s="366"/>
      <c r="F158" s="101">
        <f t="shared" ref="F158:AK158" si="60">F73/F39</f>
        <v>0.15154834941096063</v>
      </c>
      <c r="G158" s="101">
        <f t="shared" si="60"/>
        <v>0.15402478695249605</v>
      </c>
      <c r="H158" s="101">
        <f t="shared" si="60"/>
        <v>0.15642301261767946</v>
      </c>
      <c r="I158" s="101">
        <f t="shared" si="60"/>
        <v>0.15842850782090495</v>
      </c>
      <c r="J158" s="101">
        <f t="shared" si="60"/>
        <v>0.15986674427441294</v>
      </c>
      <c r="K158" s="101">
        <f t="shared" si="60"/>
        <v>0.16274499064737574</v>
      </c>
      <c r="L158" s="101">
        <f t="shared" si="60"/>
        <v>0.16516257349386332</v>
      </c>
      <c r="M158" s="101">
        <f t="shared" si="60"/>
        <v>0.16658707490146271</v>
      </c>
      <c r="N158" s="101">
        <f t="shared" si="60"/>
        <v>0.16835995649762714</v>
      </c>
      <c r="O158" s="101">
        <f t="shared" si="60"/>
        <v>0.1714875438859178</v>
      </c>
      <c r="P158" s="101">
        <f t="shared" si="60"/>
        <v>0.17351594084696989</v>
      </c>
      <c r="Q158" s="101">
        <f t="shared" si="60"/>
        <v>0.17632500629394171</v>
      </c>
      <c r="R158" s="101">
        <f t="shared" si="60"/>
        <v>0.1782944675658662</v>
      </c>
      <c r="S158" s="101">
        <f t="shared" si="60"/>
        <v>0.18031044066824251</v>
      </c>
      <c r="T158" s="101">
        <f t="shared" si="60"/>
        <v>0.18271453332858473</v>
      </c>
      <c r="U158" s="101">
        <f t="shared" si="60"/>
        <v>0.18466441691748273</v>
      </c>
      <c r="V158" s="101">
        <f t="shared" si="60"/>
        <v>0.18679668917615835</v>
      </c>
      <c r="W158" s="101">
        <f t="shared" si="60"/>
        <v>0.18930997055624321</v>
      </c>
      <c r="X158" s="101">
        <f t="shared" si="60"/>
        <v>0.19141659292861718</v>
      </c>
      <c r="Y158" s="101">
        <f t="shared" si="60"/>
        <v>0.19359403965060462</v>
      </c>
      <c r="Z158" s="101">
        <f t="shared" si="60"/>
        <v>0.19571799243771718</v>
      </c>
      <c r="AA158" s="101">
        <f t="shared" si="60"/>
        <v>0.19696410554462154</v>
      </c>
      <c r="AB158" s="101">
        <f t="shared" si="60"/>
        <v>0.19910521713339399</v>
      </c>
      <c r="AC158" s="101">
        <f t="shared" si="60"/>
        <v>0.20063951785017908</v>
      </c>
      <c r="AD158" s="101">
        <f t="shared" si="60"/>
        <v>0.20305801593990083</v>
      </c>
      <c r="AE158" s="101">
        <f t="shared" si="60"/>
        <v>0.2046397505803976</v>
      </c>
      <c r="AF158" s="101">
        <f t="shared" si="60"/>
        <v>0.20615442034212036</v>
      </c>
      <c r="AG158" s="101">
        <f t="shared" si="60"/>
        <v>0.2077719534662226</v>
      </c>
      <c r="AH158" s="101">
        <f t="shared" si="60"/>
        <v>0.21104027365454292</v>
      </c>
      <c r="AI158" s="101">
        <f t="shared" si="60"/>
        <v>0.21479931367024119</v>
      </c>
      <c r="AJ158" s="101">
        <f t="shared" si="60"/>
        <v>0.21816494037463346</v>
      </c>
      <c r="AK158" s="101">
        <f t="shared" si="60"/>
        <v>0.22151762718206436</v>
      </c>
      <c r="AL158" s="101">
        <f t="shared" ref="AL158:BB158" si="61">AL73/AL39</f>
        <v>0.2249788849537008</v>
      </c>
      <c r="AM158" s="101">
        <f t="shared" si="61"/>
        <v>0.22846171459320308</v>
      </c>
      <c r="AN158" s="101">
        <f t="shared" si="61"/>
        <v>0.23203908099476703</v>
      </c>
      <c r="AO158" s="101">
        <f t="shared" si="61"/>
        <v>0.23547277951146767</v>
      </c>
      <c r="AP158" s="101">
        <f t="shared" si="61"/>
        <v>0.23892940694464376</v>
      </c>
      <c r="AQ158" s="101">
        <f t="shared" si="61"/>
        <v>0.24240727022070746</v>
      </c>
      <c r="AR158" s="101">
        <f t="shared" si="61"/>
        <v>0.24588800160593355</v>
      </c>
      <c r="AS158" s="101">
        <f t="shared" si="61"/>
        <v>0.2493546719317366</v>
      </c>
      <c r="AT158" s="101">
        <f t="shared" si="61"/>
        <v>0.25281783633215171</v>
      </c>
      <c r="AU158" s="101">
        <f t="shared" si="61"/>
        <v>0.25628155510977069</v>
      </c>
      <c r="AV158" s="101">
        <f t="shared" si="61"/>
        <v>0.2597464467684838</v>
      </c>
      <c r="AW158" s="101">
        <f t="shared" si="61"/>
        <v>0.2632009934470535</v>
      </c>
      <c r="AX158" s="101">
        <f t="shared" si="61"/>
        <v>0.26664424866798569</v>
      </c>
      <c r="AY158" s="101">
        <f t="shared" si="61"/>
        <v>0.2700706301338916</v>
      </c>
      <c r="AZ158" s="101">
        <f t="shared" si="61"/>
        <v>0.27348796500707023</v>
      </c>
      <c r="BA158" s="101">
        <f t="shared" si="61"/>
        <v>0.27689311494951269</v>
      </c>
      <c r="BB158" s="101">
        <f t="shared" si="61"/>
        <v>0.28028311807316986</v>
      </c>
    </row>
    <row r="159" spans="1:115" ht="14.45">
      <c r="A159" s="121"/>
      <c r="B159" s="352"/>
      <c r="C159" s="99" t="s">
        <v>242</v>
      </c>
      <c r="E159" s="366"/>
      <c r="F159" s="101">
        <f t="shared" ref="F159:AK159" si="62">F74/F40</f>
        <v>1.8712534900046783E-2</v>
      </c>
      <c r="G159" s="101">
        <f t="shared" si="62"/>
        <v>1.9045178354354143E-2</v>
      </c>
      <c r="H159" s="101">
        <f t="shared" si="62"/>
        <v>1.9368982022072576E-2</v>
      </c>
      <c r="I159" s="101">
        <f t="shared" si="62"/>
        <v>1.9644904304874804E-2</v>
      </c>
      <c r="J159" s="101">
        <f t="shared" si="62"/>
        <v>1.985106765812357E-2</v>
      </c>
      <c r="K159" s="101">
        <f t="shared" si="62"/>
        <v>2.0236772251876433E-2</v>
      </c>
      <c r="L159" s="101">
        <f t="shared" si="62"/>
        <v>2.0566095955818219E-2</v>
      </c>
      <c r="M159" s="101">
        <f t="shared" si="62"/>
        <v>2.0772408398485275E-2</v>
      </c>
      <c r="N159" s="101">
        <f t="shared" si="62"/>
        <v>2.1022696681250733E-2</v>
      </c>
      <c r="O159" s="101">
        <f t="shared" si="62"/>
        <v>2.1442973533150899E-2</v>
      </c>
      <c r="P159" s="101">
        <f t="shared" si="62"/>
        <v>2.1726679781815438E-2</v>
      </c>
      <c r="Q159" s="101">
        <f t="shared" si="62"/>
        <v>2.2108954018155453E-2</v>
      </c>
      <c r="R159" s="101">
        <f t="shared" si="62"/>
        <v>2.2386758485200449E-2</v>
      </c>
      <c r="S159" s="101">
        <f t="shared" si="62"/>
        <v>2.2671071052138336E-2</v>
      </c>
      <c r="T159" s="101">
        <f t="shared" si="62"/>
        <v>2.3004925739162914E-2</v>
      </c>
      <c r="U159" s="101">
        <f t="shared" si="62"/>
        <v>2.3282322910839589E-2</v>
      </c>
      <c r="V159" s="101">
        <f t="shared" si="62"/>
        <v>2.3583398082091568E-2</v>
      </c>
      <c r="W159" s="101">
        <f t="shared" si="62"/>
        <v>2.3933355371239019E-2</v>
      </c>
      <c r="X159" s="101">
        <f t="shared" si="62"/>
        <v>2.4232674994958105E-2</v>
      </c>
      <c r="Y159" s="101">
        <f t="shared" si="62"/>
        <v>2.4541675922118717E-2</v>
      </c>
      <c r="Z159" s="101">
        <f t="shared" si="62"/>
        <v>2.4844612918292475E-2</v>
      </c>
      <c r="AA159" s="101">
        <f t="shared" si="62"/>
        <v>2.5036672670829912E-2</v>
      </c>
      <c r="AB159" s="101">
        <f t="shared" si="62"/>
        <v>2.5343057057997269E-2</v>
      </c>
      <c r="AC159" s="101">
        <f t="shared" si="62"/>
        <v>2.5572811456410393E-2</v>
      </c>
      <c r="AD159" s="101">
        <f t="shared" si="62"/>
        <v>2.5915917281081117E-2</v>
      </c>
      <c r="AE159" s="101">
        <f t="shared" si="62"/>
        <v>2.6152890769178695E-2</v>
      </c>
      <c r="AF159" s="101">
        <f t="shared" si="62"/>
        <v>2.6381799961243301E-2</v>
      </c>
      <c r="AG159" s="101">
        <f t="shared" si="62"/>
        <v>2.6624384860595367E-2</v>
      </c>
      <c r="AH159" s="101">
        <f t="shared" si="62"/>
        <v>2.7079317288521771E-2</v>
      </c>
      <c r="AI159" s="101">
        <f t="shared" si="62"/>
        <v>2.759839305105969E-2</v>
      </c>
      <c r="AJ159" s="101">
        <f t="shared" si="62"/>
        <v>2.8068114073219561E-2</v>
      </c>
      <c r="AK159" s="101">
        <f t="shared" si="62"/>
        <v>2.8537292428528888E-2</v>
      </c>
      <c r="AL159" s="101">
        <f t="shared" ref="AL159:BB159" si="63">AL74/AL40</f>
        <v>2.9021594856938341E-2</v>
      </c>
      <c r="AM159" s="101">
        <f t="shared" si="63"/>
        <v>2.9509838295278892E-2</v>
      </c>
      <c r="AN159" s="101">
        <f t="shared" si="63"/>
        <v>3.0011469710030707E-2</v>
      </c>
      <c r="AO159" s="101">
        <f t="shared" si="63"/>
        <v>3.0495686720071517E-2</v>
      </c>
      <c r="AP159" s="101">
        <f t="shared" si="63"/>
        <v>3.0984018757057526E-2</v>
      </c>
      <c r="AQ159" s="101">
        <f t="shared" si="63"/>
        <v>3.1476256495310301E-2</v>
      </c>
      <c r="AR159" s="101">
        <f t="shared" si="63"/>
        <v>3.1970021426964521E-2</v>
      </c>
      <c r="AS159" s="101">
        <f t="shared" si="63"/>
        <v>3.2463109835324307E-2</v>
      </c>
      <c r="AT159" s="101">
        <f t="shared" si="63"/>
        <v>3.2956889313998781E-2</v>
      </c>
      <c r="AU159" s="101">
        <f t="shared" si="63"/>
        <v>3.3451886873481801E-2</v>
      </c>
      <c r="AV159" s="101">
        <f t="shared" si="63"/>
        <v>3.3948182447372591E-2</v>
      </c>
      <c r="AW159" s="101">
        <f t="shared" si="63"/>
        <v>3.4444268142505959E-2</v>
      </c>
      <c r="AX159" s="101">
        <f t="shared" si="63"/>
        <v>3.4940013500082856E-2</v>
      </c>
      <c r="AY159" s="101">
        <f t="shared" si="63"/>
        <v>3.5434679185917375E-2</v>
      </c>
      <c r="AZ159" s="101">
        <f t="shared" si="63"/>
        <v>3.5929283758727365E-2</v>
      </c>
      <c r="BA159" s="101">
        <f t="shared" si="63"/>
        <v>3.6423408642531949E-2</v>
      </c>
      <c r="BB159" s="101">
        <f t="shared" si="63"/>
        <v>3.6916656390655986E-2</v>
      </c>
    </row>
    <row r="160" spans="1:115" ht="14.45">
      <c r="A160" s="121"/>
      <c r="B160" s="352"/>
      <c r="C160" s="99" t="s">
        <v>243</v>
      </c>
      <c r="E160" s="366"/>
      <c r="F160" s="101">
        <f t="shared" ref="F160:AK160" si="64">F75/F41</f>
        <v>4.2313550109912383E-3</v>
      </c>
      <c r="G160" s="101">
        <f t="shared" si="64"/>
        <v>4.3065737109041699E-3</v>
      </c>
      <c r="H160" s="101">
        <f t="shared" si="64"/>
        <v>4.3797935220786736E-3</v>
      </c>
      <c r="I160" s="101">
        <f t="shared" si="64"/>
        <v>4.4421861984432452E-3</v>
      </c>
      <c r="J160" s="101">
        <f t="shared" si="64"/>
        <v>4.4888047000258271E-3</v>
      </c>
      <c r="K160" s="101">
        <f t="shared" si="64"/>
        <v>4.5760218020516122E-3</v>
      </c>
      <c r="L160" s="101">
        <f t="shared" si="64"/>
        <v>4.6504898264190016E-3</v>
      </c>
      <c r="M160" s="101">
        <f t="shared" si="64"/>
        <v>4.6971420407113003E-3</v>
      </c>
      <c r="N160" s="101">
        <f t="shared" si="64"/>
        <v>4.7537382520278851E-3</v>
      </c>
      <c r="O160" s="101">
        <f t="shared" si="64"/>
        <v>4.8487729746237492E-3</v>
      </c>
      <c r="P160" s="101">
        <f t="shared" si="64"/>
        <v>4.9129257932209354E-3</v>
      </c>
      <c r="Q160" s="101">
        <f t="shared" si="64"/>
        <v>4.9993672087827656E-3</v>
      </c>
      <c r="R160" s="101">
        <f t="shared" si="64"/>
        <v>5.0621854923550069E-3</v>
      </c>
      <c r="S160" s="101">
        <f t="shared" si="64"/>
        <v>5.1264754141227623E-3</v>
      </c>
      <c r="T160" s="101">
        <f t="shared" si="64"/>
        <v>5.2019680029371639E-3</v>
      </c>
      <c r="U160" s="101">
        <f t="shared" si="64"/>
        <v>5.2646941872130301E-3</v>
      </c>
      <c r="V160" s="101">
        <f t="shared" si="64"/>
        <v>5.3327745377035928E-3</v>
      </c>
      <c r="W160" s="101">
        <f t="shared" si="64"/>
        <v>5.4119083128429113E-3</v>
      </c>
      <c r="X160" s="101">
        <f t="shared" si="64"/>
        <v>5.479591691737163E-3</v>
      </c>
      <c r="Y160" s="101">
        <f t="shared" si="64"/>
        <v>5.549464246606183E-3</v>
      </c>
      <c r="Z160" s="101">
        <f t="shared" si="64"/>
        <v>5.6179656005713946E-3</v>
      </c>
      <c r="AA160" s="101">
        <f t="shared" si="64"/>
        <v>5.6613949382132442E-3</v>
      </c>
      <c r="AB160" s="101">
        <f t="shared" si="64"/>
        <v>5.7306758303454384E-3</v>
      </c>
      <c r="AC160" s="101">
        <f t="shared" si="64"/>
        <v>5.7826288356552756E-3</v>
      </c>
      <c r="AD160" s="101">
        <f t="shared" si="64"/>
        <v>5.8602133295934606E-3</v>
      </c>
      <c r="AE160" s="101">
        <f t="shared" si="64"/>
        <v>5.9137987450216646E-3</v>
      </c>
      <c r="AF160" s="101">
        <f t="shared" si="64"/>
        <v>5.9655606288112374E-3</v>
      </c>
      <c r="AG160" s="101">
        <f t="shared" si="64"/>
        <v>6.0204149195285019E-3</v>
      </c>
      <c r="AH160" s="101">
        <f t="shared" si="64"/>
        <v>6.1232861028743778E-3</v>
      </c>
      <c r="AI160" s="101">
        <f t="shared" si="64"/>
        <v>6.2406616396806433E-3</v>
      </c>
      <c r="AJ160" s="101">
        <f t="shared" si="64"/>
        <v>6.3468768805072136E-3</v>
      </c>
      <c r="AK160" s="101">
        <f t="shared" si="64"/>
        <v>6.452969411283563E-3</v>
      </c>
      <c r="AL160" s="101">
        <f t="shared" ref="AL160:BB160" si="65">AL75/AL41</f>
        <v>6.5624818593955758E-3</v>
      </c>
      <c r="AM160" s="101">
        <f t="shared" si="65"/>
        <v>6.672885464809865E-3</v>
      </c>
      <c r="AN160" s="101">
        <f t="shared" si="65"/>
        <v>6.7863164142679955E-3</v>
      </c>
      <c r="AO160" s="101">
        <f t="shared" si="65"/>
        <v>6.8958095472287399E-3</v>
      </c>
      <c r="AP160" s="101">
        <f t="shared" si="65"/>
        <v>7.0062331869315117E-3</v>
      </c>
      <c r="AQ160" s="101">
        <f t="shared" si="65"/>
        <v>7.1175399997968087E-3</v>
      </c>
      <c r="AR160" s="101">
        <f t="shared" si="65"/>
        <v>7.2291921478872109E-3</v>
      </c>
      <c r="AS160" s="101">
        <f t="shared" si="65"/>
        <v>7.3406913177602156E-3</v>
      </c>
      <c r="AT160" s="101">
        <f t="shared" si="65"/>
        <v>7.4523467552824046E-3</v>
      </c>
      <c r="AU160" s="101">
        <f t="shared" si="65"/>
        <v>7.5642776302245083E-3</v>
      </c>
      <c r="AV160" s="101">
        <f t="shared" si="65"/>
        <v>7.6765020174992806E-3</v>
      </c>
      <c r="AW160" s="101">
        <f t="shared" si="65"/>
        <v>7.7886789461300669E-3</v>
      </c>
      <c r="AX160" s="101">
        <f t="shared" si="65"/>
        <v>7.9007789162390575E-3</v>
      </c>
      <c r="AY160" s="101">
        <f t="shared" si="65"/>
        <v>8.0126347465528901E-3</v>
      </c>
      <c r="AZ160" s="101">
        <f t="shared" si="65"/>
        <v>8.1244767577393854E-3</v>
      </c>
      <c r="BA160" s="101">
        <f t="shared" si="65"/>
        <v>8.2362102996838705E-3</v>
      </c>
      <c r="BB160" s="101">
        <f t="shared" si="65"/>
        <v>8.3477455001167954E-3</v>
      </c>
    </row>
    <row r="161" spans="1:115" ht="14.45">
      <c r="A161" s="121"/>
      <c r="B161" s="352"/>
      <c r="C161" s="99" t="s">
        <v>244</v>
      </c>
      <c r="E161" s="366"/>
      <c r="F161" s="101">
        <f t="shared" ref="F161:AK161" si="66">F76/F42</f>
        <v>6.1915011712142913E-2</v>
      </c>
      <c r="G161" s="101">
        <f t="shared" si="66"/>
        <v>6.3132268576307993E-2</v>
      </c>
      <c r="H161" s="101">
        <f t="shared" si="66"/>
        <v>6.4323825791313197E-2</v>
      </c>
      <c r="I161" s="101">
        <f t="shared" si="66"/>
        <v>6.5359609452700793E-2</v>
      </c>
      <c r="J161" s="101">
        <f t="shared" si="66"/>
        <v>6.6165810346039855E-2</v>
      </c>
      <c r="K161" s="101">
        <f t="shared" si="66"/>
        <v>6.7573599890405345E-2</v>
      </c>
      <c r="L161" s="101">
        <f t="shared" si="66"/>
        <v>6.87970094550579E-2</v>
      </c>
      <c r="M161" s="101">
        <f t="shared" si="66"/>
        <v>6.9611713574861178E-2</v>
      </c>
      <c r="N161" s="101">
        <f t="shared" si="66"/>
        <v>7.0576087464931145E-2</v>
      </c>
      <c r="O161" s="101">
        <f t="shared" si="66"/>
        <v>7.2114698528729496E-2</v>
      </c>
      <c r="P161" s="101">
        <f t="shared" si="66"/>
        <v>7.3197753734461413E-2</v>
      </c>
      <c r="Q161" s="101">
        <f t="shared" si="66"/>
        <v>7.4616385207149361E-2</v>
      </c>
      <c r="R161" s="101">
        <f t="shared" si="66"/>
        <v>7.5685883757220393E-2</v>
      </c>
      <c r="S161" s="101">
        <f t="shared" si="66"/>
        <v>7.6780237168954157E-2</v>
      </c>
      <c r="T161" s="101">
        <f t="shared" si="66"/>
        <v>7.8045540586468592E-2</v>
      </c>
      <c r="U161" s="101">
        <f t="shared" si="66"/>
        <v>7.9122417917804819E-2</v>
      </c>
      <c r="V161" s="101">
        <f t="shared" si="66"/>
        <v>8.0282664544901516E-2</v>
      </c>
      <c r="W161" s="101">
        <f t="shared" si="66"/>
        <v>8.1612623654630637E-2</v>
      </c>
      <c r="X161" s="101">
        <f t="shared" si="66"/>
        <v>8.2773189819660004E-2</v>
      </c>
      <c r="Y161" s="101">
        <f t="shared" si="66"/>
        <v>8.3969853401793748E-2</v>
      </c>
      <c r="Z161" s="101">
        <f t="shared" si="66"/>
        <v>8.5148802815556868E-2</v>
      </c>
      <c r="AA161" s="101">
        <f t="shared" si="66"/>
        <v>8.5950097710909848E-2</v>
      </c>
      <c r="AB161" s="101">
        <f t="shared" si="66"/>
        <v>8.7146221993111339E-2</v>
      </c>
      <c r="AC161" s="101">
        <f t="shared" si="66"/>
        <v>8.808140121861191E-2</v>
      </c>
      <c r="AD161" s="101">
        <f t="shared" si="66"/>
        <v>8.9409754639099351E-2</v>
      </c>
      <c r="AE161" s="101">
        <f t="shared" si="66"/>
        <v>9.0374733573997501E-2</v>
      </c>
      <c r="AF161" s="101">
        <f t="shared" si="66"/>
        <v>9.1313970078586562E-2</v>
      </c>
      <c r="AG161" s="101">
        <f t="shared" si="66"/>
        <v>9.2302687021270216E-2</v>
      </c>
      <c r="AH161" s="101">
        <f t="shared" si="66"/>
        <v>9.4030976487296553E-2</v>
      </c>
      <c r="AI161" s="101">
        <f t="shared" si="66"/>
        <v>9.5986917642560704E-2</v>
      </c>
      <c r="AJ161" s="101">
        <f t="shared" si="66"/>
        <v>9.7776179983180916E-2</v>
      </c>
      <c r="AK161" s="101">
        <f t="shared" si="66"/>
        <v>9.9568227312093791E-2</v>
      </c>
      <c r="AL161" s="101">
        <f t="shared" ref="AL161:BB161" si="67">AL76/AL42</f>
        <v>0.10141777564572085</v>
      </c>
      <c r="AM161" s="101">
        <f t="shared" si="67"/>
        <v>0.10328590945082472</v>
      </c>
      <c r="AN161" s="101">
        <f t="shared" si="67"/>
        <v>0.10520578600542127</v>
      </c>
      <c r="AO161" s="101">
        <f t="shared" si="67"/>
        <v>0.10706945403453509</v>
      </c>
      <c r="AP161" s="101">
        <f t="shared" si="67"/>
        <v>0.10895231133439975</v>
      </c>
      <c r="AQ161" s="101">
        <f t="shared" si="67"/>
        <v>0.1108536641176337</v>
      </c>
      <c r="AR161" s="101">
        <f t="shared" si="67"/>
        <v>0.11276516261728657</v>
      </c>
      <c r="AS161" s="101">
        <f t="shared" si="67"/>
        <v>0.11467902309106011</v>
      </c>
      <c r="AT161" s="101">
        <f t="shared" si="67"/>
        <v>0.11660004966859409</v>
      </c>
      <c r="AU161" s="101">
        <f t="shared" si="67"/>
        <v>0.11853009750048772</v>
      </c>
      <c r="AV161" s="101">
        <f t="shared" si="67"/>
        <v>0.12046944653666847</v>
      </c>
      <c r="AW161" s="101">
        <f t="shared" si="67"/>
        <v>0.12241273541362481</v>
      </c>
      <c r="AX161" s="101">
        <f t="shared" si="67"/>
        <v>0.12435947346950302</v>
      </c>
      <c r="AY161" s="101">
        <f t="shared" si="67"/>
        <v>0.12630699712436619</v>
      </c>
      <c r="AZ161" s="101">
        <f t="shared" si="67"/>
        <v>0.12825890269005472</v>
      </c>
      <c r="BA161" s="101">
        <f t="shared" si="67"/>
        <v>0.13021367033019829</v>
      </c>
      <c r="BB161" s="101">
        <f t="shared" si="67"/>
        <v>0.13216984726343259</v>
      </c>
    </row>
    <row r="162" spans="1:115" ht="14.45">
      <c r="A162" s="121"/>
      <c r="B162" s="352"/>
      <c r="C162" s="99" t="s">
        <v>245</v>
      </c>
      <c r="E162" s="366"/>
      <c r="F162" s="101">
        <f t="shared" ref="F162:AK162" si="68">F77/F43</f>
        <v>1.8034075661019919E-2</v>
      </c>
      <c r="G162" s="101">
        <f t="shared" si="68"/>
        <v>1.8344684278710589E-2</v>
      </c>
      <c r="H162" s="101">
        <f t="shared" si="68"/>
        <v>1.864647009221115E-2</v>
      </c>
      <c r="I162" s="101">
        <f t="shared" si="68"/>
        <v>1.8901883593260404E-2</v>
      </c>
      <c r="J162" s="101">
        <f t="shared" si="68"/>
        <v>1.9089962064657462E-2</v>
      </c>
      <c r="K162" s="101">
        <f t="shared" si="68"/>
        <v>1.9450427957131301E-2</v>
      </c>
      <c r="L162" s="101">
        <f t="shared" si="68"/>
        <v>1.975637156882995E-2</v>
      </c>
      <c r="M162" s="101">
        <f t="shared" si="68"/>
        <v>1.9943908681851117E-2</v>
      </c>
      <c r="N162" s="101">
        <f t="shared" si="68"/>
        <v>2.0173471004659667E-2</v>
      </c>
      <c r="O162" s="101">
        <f t="shared" si="68"/>
        <v>2.0565850447345452E-2</v>
      </c>
      <c r="P162" s="101">
        <f t="shared" si="68"/>
        <v>2.0826925520970367E-2</v>
      </c>
      <c r="Q162" s="101">
        <f t="shared" si="68"/>
        <v>2.1182187469118957E-2</v>
      </c>
      <c r="R162" s="101">
        <f t="shared" si="68"/>
        <v>2.1437064090930186E-2</v>
      </c>
      <c r="S162" s="101">
        <f t="shared" si="68"/>
        <v>2.1697928804599732E-2</v>
      </c>
      <c r="T162" s="101">
        <f t="shared" si="68"/>
        <v>2.2005938350418534E-2</v>
      </c>
      <c r="U162" s="101">
        <f t="shared" si="68"/>
        <v>2.2259676124647004E-2</v>
      </c>
      <c r="V162" s="101">
        <f t="shared" si="68"/>
        <v>2.253580366265806E-2</v>
      </c>
      <c r="W162" s="101">
        <f t="shared" si="68"/>
        <v>2.2858359032544229E-2</v>
      </c>
      <c r="X162" s="101">
        <f t="shared" si="68"/>
        <v>2.3132270564897511E-2</v>
      </c>
      <c r="Y162" s="101">
        <f t="shared" si="68"/>
        <v>2.3415164777624602E-2</v>
      </c>
      <c r="Z162" s="101">
        <f t="shared" si="68"/>
        <v>2.369201395131787E-2</v>
      </c>
      <c r="AA162" s="101">
        <f t="shared" si="68"/>
        <v>2.3862928753103568E-2</v>
      </c>
      <c r="AB162" s="101">
        <f t="shared" si="68"/>
        <v>2.4142606994431957E-2</v>
      </c>
      <c r="AC162" s="101">
        <f t="shared" si="68"/>
        <v>2.4349066147548261E-2</v>
      </c>
      <c r="AD162" s="101">
        <f t="shared" si="68"/>
        <v>2.4663216980067067E-2</v>
      </c>
      <c r="AE162" s="101">
        <f t="shared" si="68"/>
        <v>2.4876127726818027E-2</v>
      </c>
      <c r="AF162" s="101">
        <f t="shared" si="68"/>
        <v>2.5081186148328164E-2</v>
      </c>
      <c r="AG162" s="101">
        <f t="shared" si="68"/>
        <v>2.5299062584633332E-2</v>
      </c>
      <c r="AH162" s="101">
        <f t="shared" si="68"/>
        <v>2.5718425766616315E-2</v>
      </c>
      <c r="AI162" s="101">
        <f t="shared" si="68"/>
        <v>2.6198288053681264E-2</v>
      </c>
      <c r="AJ162" s="101">
        <f t="shared" si="68"/>
        <v>2.6630873828754703E-2</v>
      </c>
      <c r="AK162" s="101">
        <f t="shared" si="68"/>
        <v>2.7062544866068711E-2</v>
      </c>
      <c r="AL162" s="101">
        <f t="shared" ref="AL162:BB162" si="69">AL77/AL43</f>
        <v>2.7508153673650389E-2</v>
      </c>
      <c r="AM162" s="101">
        <f t="shared" si="69"/>
        <v>2.7957086313184016E-2</v>
      </c>
      <c r="AN162" s="101">
        <f t="shared" si="69"/>
        <v>2.8418284765207927E-2</v>
      </c>
      <c r="AO162" s="101">
        <f t="shared" si="69"/>
        <v>2.8862579504946726E-2</v>
      </c>
      <c r="AP162" s="101">
        <f t="shared" si="69"/>
        <v>2.9310363387829472E-2</v>
      </c>
      <c r="AQ162" s="101">
        <f t="shared" si="69"/>
        <v>2.9761434778778149E-2</v>
      </c>
      <c r="AR162" s="101">
        <f t="shared" si="69"/>
        <v>3.0213542449549782E-2</v>
      </c>
      <c r="AS162" s="101">
        <f t="shared" si="69"/>
        <v>3.0664604678891427E-2</v>
      </c>
      <c r="AT162" s="101">
        <f t="shared" si="69"/>
        <v>3.111591560494549E-2</v>
      </c>
      <c r="AU162" s="101">
        <f t="shared" si="69"/>
        <v>3.1567973602419711E-2</v>
      </c>
      <c r="AV162" s="101">
        <f t="shared" si="69"/>
        <v>3.2020854383706394E-2</v>
      </c>
      <c r="AW162" s="101">
        <f t="shared" si="69"/>
        <v>3.247313655325737E-2</v>
      </c>
      <c r="AX162" s="101">
        <f t="shared" si="69"/>
        <v>3.2924699428826941E-2</v>
      </c>
      <c r="AY162" s="101">
        <f t="shared" si="69"/>
        <v>3.337484906759984E-2</v>
      </c>
      <c r="AZ162" s="101">
        <f t="shared" si="69"/>
        <v>3.3824547756289E-2</v>
      </c>
      <c r="BA162" s="101">
        <f t="shared" si="69"/>
        <v>3.4273403630273098E-2</v>
      </c>
      <c r="BB162" s="101">
        <f t="shared" si="69"/>
        <v>3.4721045432451046E-2</v>
      </c>
    </row>
    <row r="163" spans="1:115" ht="14.45">
      <c r="A163" s="121"/>
      <c r="B163" s="352"/>
      <c r="C163" s="99" t="s">
        <v>246</v>
      </c>
      <c r="E163" s="366"/>
      <c r="F163" s="101">
        <f t="shared" ref="F163:AK163" si="70">F78/F44</f>
        <v>3.6448037226989853E-2</v>
      </c>
      <c r="G163" s="101">
        <f t="shared" si="70"/>
        <v>3.7164610191655817E-2</v>
      </c>
      <c r="H163" s="101">
        <f t="shared" si="70"/>
        <v>3.7866054324986728E-2</v>
      </c>
      <c r="I163" s="101">
        <f t="shared" si="70"/>
        <v>3.8475797913906366E-2</v>
      </c>
      <c r="J163" s="101">
        <f t="shared" si="70"/>
        <v>3.8950391059579488E-2</v>
      </c>
      <c r="K163" s="101">
        <f t="shared" si="70"/>
        <v>3.9779126519718912E-2</v>
      </c>
      <c r="L163" s="101">
        <f t="shared" si="70"/>
        <v>4.0499321446978633E-2</v>
      </c>
      <c r="M163" s="101">
        <f t="shared" si="70"/>
        <v>4.0978920259389873E-2</v>
      </c>
      <c r="N163" s="101">
        <f t="shared" si="70"/>
        <v>4.1546626450085999E-2</v>
      </c>
      <c r="O163" s="101">
        <f t="shared" si="70"/>
        <v>4.2452373728175952E-2</v>
      </c>
      <c r="P163" s="101">
        <f t="shared" si="70"/>
        <v>4.308994505968005E-2</v>
      </c>
      <c r="Q163" s="101">
        <f t="shared" si="70"/>
        <v>4.3925062930097396E-2</v>
      </c>
      <c r="R163" s="101">
        <f t="shared" si="70"/>
        <v>4.455465374966202E-2</v>
      </c>
      <c r="S163" s="101">
        <f t="shared" si="70"/>
        <v>4.5198876092311289E-2</v>
      </c>
      <c r="T163" s="101">
        <f t="shared" si="70"/>
        <v>4.5943733030712877E-2</v>
      </c>
      <c r="U163" s="101">
        <f t="shared" si="70"/>
        <v>4.6577667580284254E-2</v>
      </c>
      <c r="V163" s="101">
        <f t="shared" si="70"/>
        <v>4.726067984318294E-2</v>
      </c>
      <c r="W163" s="101">
        <f t="shared" si="70"/>
        <v>4.8043598198543203E-2</v>
      </c>
      <c r="X163" s="101">
        <f t="shared" si="70"/>
        <v>4.8726798566557948E-2</v>
      </c>
      <c r="Y163" s="101">
        <f t="shared" si="70"/>
        <v>4.9431248708513439E-2</v>
      </c>
      <c r="Z163" s="101">
        <f t="shared" si="70"/>
        <v>5.0125270900116266E-2</v>
      </c>
      <c r="AA163" s="101">
        <f t="shared" si="70"/>
        <v>5.0596975990174327E-2</v>
      </c>
      <c r="AB163" s="101">
        <f t="shared" si="70"/>
        <v>5.130110865784588E-2</v>
      </c>
      <c r="AC163" s="101">
        <f t="shared" si="70"/>
        <v>5.1851628576721494E-2</v>
      </c>
      <c r="AD163" s="101">
        <f t="shared" si="70"/>
        <v>5.2633601697321418E-2</v>
      </c>
      <c r="AE163" s="101">
        <f t="shared" si="70"/>
        <v>5.3201664064909247E-2</v>
      </c>
      <c r="AF163" s="101">
        <f t="shared" si="70"/>
        <v>5.3754572416818622E-2</v>
      </c>
      <c r="AG163" s="101">
        <f t="shared" si="70"/>
        <v>5.4336608839607871E-2</v>
      </c>
      <c r="AH163" s="101">
        <f t="shared" si="70"/>
        <v>5.5354015718082017E-2</v>
      </c>
      <c r="AI163" s="101">
        <f t="shared" si="70"/>
        <v>5.6505436255193657E-2</v>
      </c>
      <c r="AJ163" s="101">
        <f t="shared" si="70"/>
        <v>5.7558736555013958E-2</v>
      </c>
      <c r="AK163" s="101">
        <f t="shared" si="70"/>
        <v>5.8613676317610074E-2</v>
      </c>
      <c r="AL163" s="101">
        <f t="shared" ref="AL163:BB163" si="71">AL78/AL44</f>
        <v>5.9702465686342999E-2</v>
      </c>
      <c r="AM163" s="101">
        <f t="shared" si="71"/>
        <v>6.0802195922848308E-2</v>
      </c>
      <c r="AN163" s="101">
        <f t="shared" si="71"/>
        <v>6.1932386004350561E-2</v>
      </c>
      <c r="AO163" s="101">
        <f t="shared" si="71"/>
        <v>6.3029487334472278E-2</v>
      </c>
      <c r="AP163" s="101">
        <f t="shared" si="71"/>
        <v>6.4137884976027057E-2</v>
      </c>
      <c r="AQ163" s="101">
        <f t="shared" si="71"/>
        <v>6.5257170511288598E-2</v>
      </c>
      <c r="AR163" s="101">
        <f t="shared" si="71"/>
        <v>6.638242861183774E-2</v>
      </c>
      <c r="AS163" s="101">
        <f t="shared" si="71"/>
        <v>6.7509077155807617E-2</v>
      </c>
      <c r="AT163" s="101">
        <f t="shared" si="71"/>
        <v>6.8639944231106295E-2</v>
      </c>
      <c r="AU163" s="101">
        <f t="shared" si="71"/>
        <v>6.9776121925035975E-2</v>
      </c>
      <c r="AV163" s="101">
        <f t="shared" si="71"/>
        <v>7.091777503810448E-2</v>
      </c>
      <c r="AW163" s="101">
        <f t="shared" si="71"/>
        <v>7.206174745079498E-2</v>
      </c>
      <c r="AX163" s="101">
        <f t="shared" si="71"/>
        <v>7.3207750321015411E-2</v>
      </c>
      <c r="AY163" s="101">
        <f t="shared" si="71"/>
        <v>7.4354215656480663E-2</v>
      </c>
      <c r="AZ163" s="101">
        <f t="shared" si="71"/>
        <v>7.5503260528708774E-2</v>
      </c>
      <c r="BA163" s="101">
        <f t="shared" si="71"/>
        <v>7.6653990242680478E-2</v>
      </c>
      <c r="BB163" s="101">
        <f t="shared" si="71"/>
        <v>7.7805549577217775E-2</v>
      </c>
    </row>
    <row r="164" spans="1:115" ht="14.45">
      <c r="A164" s="121"/>
      <c r="B164" s="352"/>
      <c r="C164" s="99" t="s">
        <v>247</v>
      </c>
      <c r="E164" s="366"/>
      <c r="F164" s="101">
        <f t="shared" ref="F164:AK164" si="72">F79/F45</f>
        <v>6.978769595838151E-2</v>
      </c>
      <c r="G164" s="101">
        <f t="shared" si="72"/>
        <v>7.1028277225203343E-2</v>
      </c>
      <c r="H164" s="101">
        <f t="shared" si="72"/>
        <v>7.2235890840015429E-2</v>
      </c>
      <c r="I164" s="101">
        <f t="shared" si="72"/>
        <v>7.3264932628485074E-2</v>
      </c>
      <c r="J164" s="101">
        <f t="shared" si="72"/>
        <v>7.4033811109735073E-2</v>
      </c>
      <c r="K164" s="101">
        <f t="shared" si="72"/>
        <v>7.5472281902834726E-2</v>
      </c>
      <c r="L164" s="101">
        <f t="shared" si="72"/>
        <v>7.6700482285377236E-2</v>
      </c>
      <c r="M164" s="101">
        <f t="shared" si="72"/>
        <v>7.7469916790012069E-2</v>
      </c>
      <c r="N164" s="101">
        <f t="shared" si="72"/>
        <v>7.8403357538306295E-2</v>
      </c>
      <c r="O164" s="101">
        <f t="shared" si="72"/>
        <v>7.9970764269431796E-2</v>
      </c>
      <c r="P164" s="101">
        <f t="shared" si="72"/>
        <v>8.1028836066174031E-2</v>
      </c>
      <c r="Q164" s="101">
        <f t="shared" si="72"/>
        <v>8.2454513470166649E-2</v>
      </c>
      <c r="R164" s="101">
        <f t="shared" si="72"/>
        <v>8.3490574794063938E-2</v>
      </c>
      <c r="S164" s="101">
        <f t="shared" si="72"/>
        <v>8.4550907832029745E-2</v>
      </c>
      <c r="T164" s="101">
        <f t="shared" si="72"/>
        <v>8.5796006345769532E-2</v>
      </c>
      <c r="U164" s="101">
        <f t="shared" si="72"/>
        <v>8.6830548676891064E-2</v>
      </c>
      <c r="V164" s="101">
        <f t="shared" si="72"/>
        <v>8.7953397217945636E-2</v>
      </c>
      <c r="W164" s="101">
        <f t="shared" si="72"/>
        <v>8.9258549781395496E-2</v>
      </c>
      <c r="X164" s="101">
        <f t="shared" si="72"/>
        <v>9.0374851073874732E-2</v>
      </c>
      <c r="Y164" s="101">
        <f t="shared" si="72"/>
        <v>9.1527258423853203E-2</v>
      </c>
      <c r="Z164" s="101">
        <f t="shared" si="72"/>
        <v>9.2657050571012631E-2</v>
      </c>
      <c r="AA164" s="101">
        <f t="shared" si="72"/>
        <v>9.3373330203222776E-2</v>
      </c>
      <c r="AB164" s="101">
        <f t="shared" si="72"/>
        <v>9.4515979265588856E-2</v>
      </c>
      <c r="AC164" s="101">
        <f t="shared" si="72"/>
        <v>9.5372839663562817E-2</v>
      </c>
      <c r="AD164" s="101">
        <f t="shared" si="72"/>
        <v>9.6652439947627483E-2</v>
      </c>
      <c r="AE164" s="101">
        <f t="shared" si="72"/>
        <v>9.7536223669388786E-2</v>
      </c>
      <c r="AF164" s="101">
        <f t="shared" si="72"/>
        <v>9.8389931902036848E-2</v>
      </c>
      <c r="AG164" s="101">
        <f t="shared" si="72"/>
        <v>9.9294643171274552E-2</v>
      </c>
      <c r="AH164" s="101">
        <f t="shared" si="72"/>
        <v>0.10099129657132548</v>
      </c>
      <c r="AI164" s="101">
        <f t="shared" si="72"/>
        <v>0.1029271701282144</v>
      </c>
      <c r="AJ164" s="101">
        <f t="shared" si="72"/>
        <v>0.10467897703491369</v>
      </c>
      <c r="AK164" s="101">
        <f t="shared" si="72"/>
        <v>0.10642876008597957</v>
      </c>
      <c r="AL164" s="101">
        <f t="shared" ref="AL164:BB164" si="73">AL79/AL45</f>
        <v>0.10823494779952444</v>
      </c>
      <c r="AM164" s="101">
        <f t="shared" si="73"/>
        <v>0.11005583336156023</v>
      </c>
      <c r="AN164" s="101">
        <f t="shared" si="73"/>
        <v>0.11192664887869173</v>
      </c>
      <c r="AO164" s="101">
        <f t="shared" si="73"/>
        <v>0.11373251802763959</v>
      </c>
      <c r="AP164" s="101">
        <f t="shared" si="73"/>
        <v>0.11555373401499532</v>
      </c>
      <c r="AQ164" s="101">
        <f t="shared" si="73"/>
        <v>0.1173895161685046</v>
      </c>
      <c r="AR164" s="101">
        <f t="shared" si="73"/>
        <v>0.11923099393243437</v>
      </c>
      <c r="AS164" s="101">
        <f t="shared" si="73"/>
        <v>0.12106994862815168</v>
      </c>
      <c r="AT164" s="101">
        <f t="shared" si="73"/>
        <v>0.12291148064464703</v>
      </c>
      <c r="AU164" s="101">
        <f t="shared" si="73"/>
        <v>0.12475755544775967</v>
      </c>
      <c r="AV164" s="101">
        <f t="shared" si="73"/>
        <v>0.12660847114684509</v>
      </c>
      <c r="AW164" s="101">
        <f t="shared" si="73"/>
        <v>0.12845860411098903</v>
      </c>
      <c r="AX164" s="101">
        <f t="shared" si="73"/>
        <v>0.13030746779900113</v>
      </c>
      <c r="AY164" s="101">
        <f t="shared" si="73"/>
        <v>0.13215230489180879</v>
      </c>
      <c r="AZ164" s="101">
        <f t="shared" si="73"/>
        <v>0.13399691406588721</v>
      </c>
      <c r="BA164" s="101">
        <f t="shared" si="73"/>
        <v>0.13583973425783979</v>
      </c>
      <c r="BB164" s="101">
        <f t="shared" si="73"/>
        <v>0.13767928320522219</v>
      </c>
    </row>
    <row r="165" spans="1:115" ht="14.45">
      <c r="A165" s="121"/>
      <c r="B165" s="352"/>
      <c r="C165" s="99" t="s">
        <v>248</v>
      </c>
      <c r="E165" s="366"/>
      <c r="F165" s="101">
        <f t="shared" ref="F165:AK165" si="74">F80/F46</f>
        <v>1.3419202572432821E-2</v>
      </c>
      <c r="G165" s="101">
        <f t="shared" si="74"/>
        <v>1.3657749082651117E-2</v>
      </c>
      <c r="H165" s="101">
        <f t="shared" si="74"/>
        <v>1.3889956372257805E-2</v>
      </c>
      <c r="I165" s="101">
        <f t="shared" si="74"/>
        <v>1.408782678516279E-2</v>
      </c>
      <c r="J165" s="101">
        <f t="shared" si="74"/>
        <v>1.4235671415248174E-2</v>
      </c>
      <c r="K165" s="101">
        <f t="shared" si="74"/>
        <v>1.4512269326986712E-2</v>
      </c>
      <c r="L165" s="101">
        <f t="shared" si="74"/>
        <v>1.474843516548504E-2</v>
      </c>
      <c r="M165" s="101">
        <f t="shared" si="74"/>
        <v>1.4896386711128156E-2</v>
      </c>
      <c r="N165" s="101">
        <f t="shared" si="74"/>
        <v>1.5075874374658316E-2</v>
      </c>
      <c r="O165" s="101">
        <f t="shared" si="74"/>
        <v>1.5377264872646838E-2</v>
      </c>
      <c r="P165" s="101">
        <f t="shared" si="74"/>
        <v>1.5580717352080021E-2</v>
      </c>
      <c r="Q165" s="101">
        <f t="shared" si="74"/>
        <v>1.5854855273161786E-2</v>
      </c>
      <c r="R165" s="101">
        <f t="shared" si="74"/>
        <v>1.6054075445026059E-2</v>
      </c>
      <c r="S165" s="101">
        <f t="shared" si="74"/>
        <v>1.6257962729672795E-2</v>
      </c>
      <c r="T165" s="101">
        <f t="shared" si="74"/>
        <v>1.6497377843598796E-2</v>
      </c>
      <c r="U165" s="101">
        <f t="shared" si="74"/>
        <v>1.6696305934294838E-2</v>
      </c>
      <c r="V165" s="101">
        <f t="shared" si="74"/>
        <v>1.6912214080045312E-2</v>
      </c>
      <c r="W165" s="101">
        <f t="shared" si="74"/>
        <v>1.7163176751850789E-2</v>
      </c>
      <c r="X165" s="101">
        <f t="shared" si="74"/>
        <v>1.7377825952830016E-2</v>
      </c>
      <c r="Y165" s="101">
        <f t="shared" si="74"/>
        <v>1.7599417846113661E-2</v>
      </c>
      <c r="Z165" s="101">
        <f t="shared" si="74"/>
        <v>1.7816661150671497E-2</v>
      </c>
      <c r="AA165" s="101">
        <f t="shared" si="74"/>
        <v>1.7954391754198908E-2</v>
      </c>
      <c r="AB165" s="101">
        <f t="shared" si="74"/>
        <v>1.8174107264598262E-2</v>
      </c>
      <c r="AC165" s="101">
        <f t="shared" si="74"/>
        <v>1.8338869592667742E-2</v>
      </c>
      <c r="AD165" s="101">
        <f t="shared" si="74"/>
        <v>1.8584918916804291E-2</v>
      </c>
      <c r="AE165" s="101">
        <f t="shared" si="74"/>
        <v>1.8754858225297953E-2</v>
      </c>
      <c r="AF165" s="101">
        <f t="shared" si="74"/>
        <v>1.8919014435849594E-2</v>
      </c>
      <c r="AG165" s="101">
        <f t="shared" si="74"/>
        <v>1.9092977820436806E-2</v>
      </c>
      <c r="AH165" s="101">
        <f t="shared" si="74"/>
        <v>1.9419220653902298E-2</v>
      </c>
      <c r="AI165" s="101">
        <f t="shared" si="74"/>
        <v>1.9791462193872334E-2</v>
      </c>
      <c r="AJ165" s="101">
        <f t="shared" si="74"/>
        <v>2.0128310278996159E-2</v>
      </c>
      <c r="AK165" s="101">
        <f t="shared" si="74"/>
        <v>2.0464769204851303E-2</v>
      </c>
      <c r="AL165" s="101">
        <f t="shared" ref="AL165:BB165" si="75">AL80/AL46</f>
        <v>2.0812073962216449E-2</v>
      </c>
      <c r="AM165" s="101">
        <f t="shared" si="75"/>
        <v>2.1162204911270105E-2</v>
      </c>
      <c r="AN165" s="101">
        <f t="shared" si="75"/>
        <v>2.1521936695724057E-2</v>
      </c>
      <c r="AO165" s="101">
        <f t="shared" si="75"/>
        <v>2.1869180197551227E-2</v>
      </c>
      <c r="AP165" s="101">
        <f t="shared" si="75"/>
        <v>2.2219374682794783E-2</v>
      </c>
      <c r="AQ165" s="101">
        <f t="shared" si="75"/>
        <v>2.2572370039046257E-2</v>
      </c>
      <c r="AR165" s="101">
        <f t="shared" si="75"/>
        <v>2.2926460581905568E-2</v>
      </c>
      <c r="AS165" s="101">
        <f t="shared" si="75"/>
        <v>2.3280065973865685E-2</v>
      </c>
      <c r="AT165" s="101">
        <f t="shared" si="75"/>
        <v>2.3634166948738239E-2</v>
      </c>
      <c r="AU165" s="101">
        <f t="shared" si="75"/>
        <v>2.3989141438247184E-2</v>
      </c>
      <c r="AV165" s="101">
        <f t="shared" si="75"/>
        <v>2.4345046764672289E-2</v>
      </c>
      <c r="AW165" s="101">
        <f t="shared" si="75"/>
        <v>2.4700801582062854E-2</v>
      </c>
      <c r="AX165" s="101">
        <f t="shared" si="75"/>
        <v>2.5056312335320081E-2</v>
      </c>
      <c r="AY165" s="101">
        <f t="shared" si="75"/>
        <v>2.541104883036481E-2</v>
      </c>
      <c r="AZ165" s="101">
        <f t="shared" si="75"/>
        <v>2.5765741499810261E-2</v>
      </c>
      <c r="BA165" s="101">
        <f t="shared" si="75"/>
        <v>2.61200901728934E-2</v>
      </c>
      <c r="BB165" s="101">
        <f t="shared" si="75"/>
        <v>2.6473809831177451E-2</v>
      </c>
    </row>
    <row r="166" spans="1:115" ht="14.45">
      <c r="A166" s="121"/>
      <c r="B166" s="352"/>
      <c r="C166" s="99" t="s">
        <v>249</v>
      </c>
      <c r="E166" s="366"/>
      <c r="F166" s="101">
        <f t="shared" ref="F166:AK166" si="76">F81/F47</f>
        <v>6.9182329717530338E-3</v>
      </c>
      <c r="G166" s="101">
        <f t="shared" si="76"/>
        <v>7.0312831759877115E-3</v>
      </c>
      <c r="H166" s="101">
        <f t="shared" si="76"/>
        <v>7.140762981838876E-3</v>
      </c>
      <c r="I166" s="101">
        <f t="shared" si="76"/>
        <v>7.2323145104010444E-3</v>
      </c>
      <c r="J166" s="101">
        <f t="shared" si="76"/>
        <v>7.297970486810617E-3</v>
      </c>
      <c r="K166" s="101">
        <f t="shared" si="76"/>
        <v>7.4293633989449661E-3</v>
      </c>
      <c r="L166" s="101">
        <f t="shared" si="76"/>
        <v>7.5397268666140219E-3</v>
      </c>
      <c r="M166" s="101">
        <f t="shared" si="76"/>
        <v>7.6047558335718734E-3</v>
      </c>
      <c r="N166" s="101">
        <f t="shared" si="76"/>
        <v>7.6856884729656462E-3</v>
      </c>
      <c r="O166" s="101">
        <f t="shared" si="76"/>
        <v>7.8284638860652411E-3</v>
      </c>
      <c r="P166" s="101">
        <f t="shared" si="76"/>
        <v>7.9210608875522077E-3</v>
      </c>
      <c r="Q166" s="101">
        <f t="shared" si="76"/>
        <v>8.0492956672155135E-3</v>
      </c>
      <c r="R166" s="101">
        <f t="shared" si="76"/>
        <v>8.1392022347299576E-3</v>
      </c>
      <c r="S166" s="101">
        <f t="shared" si="76"/>
        <v>8.2312320829020808E-3</v>
      </c>
      <c r="T166" s="101">
        <f t="shared" si="76"/>
        <v>8.3409797190497192E-3</v>
      </c>
      <c r="U166" s="101">
        <f t="shared" si="76"/>
        <v>8.4299925587687039E-3</v>
      </c>
      <c r="V166" s="101">
        <f t="shared" si="76"/>
        <v>8.5273315024263566E-3</v>
      </c>
      <c r="W166" s="101">
        <f t="shared" si="76"/>
        <v>8.6420636402462538E-3</v>
      </c>
      <c r="X166" s="101">
        <f t="shared" si="76"/>
        <v>8.738231657992649E-3</v>
      </c>
      <c r="Y166" s="101">
        <f t="shared" si="76"/>
        <v>8.8376328310495657E-3</v>
      </c>
      <c r="Z166" s="101">
        <f t="shared" si="76"/>
        <v>8.9345919880404624E-3</v>
      </c>
      <c r="AA166" s="101">
        <f t="shared" si="76"/>
        <v>8.9914774692497756E-3</v>
      </c>
      <c r="AB166" s="101">
        <f t="shared" si="76"/>
        <v>9.0892199312905819E-3</v>
      </c>
      <c r="AC166" s="101">
        <f t="shared" si="76"/>
        <v>9.1592612735335328E-3</v>
      </c>
      <c r="AD166" s="101">
        <f t="shared" si="76"/>
        <v>9.2696665223631469E-3</v>
      </c>
      <c r="AE166" s="101">
        <f t="shared" si="76"/>
        <v>9.3418732391303133E-3</v>
      </c>
      <c r="AF166" s="101">
        <f t="shared" si="76"/>
        <v>9.4110184216915031E-3</v>
      </c>
      <c r="AG166" s="101">
        <f t="shared" si="76"/>
        <v>9.4848593512401377E-3</v>
      </c>
      <c r="AH166" s="101">
        <f t="shared" si="76"/>
        <v>9.6340592638552748E-3</v>
      </c>
      <c r="AI166" s="101">
        <f t="shared" si="76"/>
        <v>9.8056607011511778E-3</v>
      </c>
      <c r="AJ166" s="101">
        <f t="shared" si="76"/>
        <v>9.9593026888563606E-3</v>
      </c>
      <c r="AK166" s="101">
        <f t="shared" si="76"/>
        <v>1.0112353965925908E-2</v>
      </c>
      <c r="AL166" s="101">
        <f t="shared" ref="AL166:BB166" si="77">AL81/AL47</f>
        <v>1.0270361543920286E-2</v>
      </c>
      <c r="AM166" s="101">
        <f t="shared" si="77"/>
        <v>1.0429353884916783E-2</v>
      </c>
      <c r="AN166" s="101">
        <f t="shared" si="77"/>
        <v>1.0592661860803924E-2</v>
      </c>
      <c r="AO166" s="101">
        <f t="shared" si="77"/>
        <v>1.0749411349568593E-2</v>
      </c>
      <c r="AP166" s="101">
        <f t="shared" si="77"/>
        <v>1.0907207551059492E-2</v>
      </c>
      <c r="AQ166" s="101">
        <f t="shared" si="77"/>
        <v>1.1065973175899564E-2</v>
      </c>
      <c r="AR166" s="101">
        <f t="shared" si="77"/>
        <v>1.1224869730884712E-2</v>
      </c>
      <c r="AS166" s="101">
        <f t="shared" si="77"/>
        <v>1.1383124393791874E-2</v>
      </c>
      <c r="AT166" s="101">
        <f t="shared" si="77"/>
        <v>1.154121901002938E-2</v>
      </c>
      <c r="AU166" s="101">
        <f t="shared" si="77"/>
        <v>1.1699338933772148E-2</v>
      </c>
      <c r="AV166" s="101">
        <f t="shared" si="77"/>
        <v>1.1857512399930187E-2</v>
      </c>
      <c r="AW166" s="101">
        <f t="shared" si="77"/>
        <v>1.201521361427553E-2</v>
      </c>
      <c r="AX166" s="101">
        <f t="shared" si="77"/>
        <v>1.217239936979317E-2</v>
      </c>
      <c r="AY166" s="101">
        <f t="shared" si="77"/>
        <v>1.2328814832735315E-2</v>
      </c>
      <c r="AZ166" s="101">
        <f t="shared" si="77"/>
        <v>1.2484817315685726E-2</v>
      </c>
      <c r="BA166" s="101">
        <f t="shared" si="77"/>
        <v>1.2640263552461858E-2</v>
      </c>
      <c r="BB166" s="101">
        <f t="shared" si="77"/>
        <v>1.2795018331881019E-2</v>
      </c>
    </row>
    <row r="167" spans="1:115" ht="14.45">
      <c r="A167" s="121"/>
      <c r="B167" s="352"/>
      <c r="C167" s="99" t="s">
        <v>250</v>
      </c>
      <c r="E167" s="366"/>
      <c r="F167" s="101">
        <f t="shared" ref="F167:AK167" si="78">F82/F48</f>
        <v>0.33737808554455245</v>
      </c>
      <c r="G167" s="101">
        <f t="shared" si="78"/>
        <v>0.34216481675172528</v>
      </c>
      <c r="H167" s="101">
        <f t="shared" si="78"/>
        <v>0.34675532932607595</v>
      </c>
      <c r="I167" s="101">
        <f t="shared" si="78"/>
        <v>0.35045501488017189</v>
      </c>
      <c r="J167" s="101">
        <f t="shared" si="78"/>
        <v>0.3528841933314375</v>
      </c>
      <c r="K167" s="101">
        <f t="shared" si="78"/>
        <v>0.35847222115327187</v>
      </c>
      <c r="L167" s="101">
        <f t="shared" si="78"/>
        <v>0.36302120150091099</v>
      </c>
      <c r="M167" s="101">
        <f t="shared" si="78"/>
        <v>0.36536991732995167</v>
      </c>
      <c r="N167" s="101">
        <f t="shared" si="78"/>
        <v>0.36846826081920636</v>
      </c>
      <c r="O167" s="101">
        <f t="shared" si="78"/>
        <v>0.37450904351183045</v>
      </c>
      <c r="P167" s="101">
        <f t="shared" si="78"/>
        <v>0.37812570981900923</v>
      </c>
      <c r="Q167" s="101">
        <f t="shared" si="78"/>
        <v>0.38342151484250964</v>
      </c>
      <c r="R167" s="101">
        <f t="shared" si="78"/>
        <v>0.38686979190300841</v>
      </c>
      <c r="S167" s="101">
        <f t="shared" si="78"/>
        <v>0.39040092952718519</v>
      </c>
      <c r="T167" s="101">
        <f t="shared" si="78"/>
        <v>0.39475233327101378</v>
      </c>
      <c r="U167" s="101">
        <f t="shared" si="78"/>
        <v>0.39810267850849312</v>
      </c>
      <c r="V167" s="101">
        <f t="shared" si="78"/>
        <v>0.40182776433862483</v>
      </c>
      <c r="W167" s="101">
        <f t="shared" si="78"/>
        <v>0.40635139373015761</v>
      </c>
      <c r="X167" s="101">
        <f t="shared" si="78"/>
        <v>0.40998121138090765</v>
      </c>
      <c r="Y167" s="101">
        <f t="shared" si="78"/>
        <v>0.41374338547901773</v>
      </c>
      <c r="Z167" s="101">
        <f t="shared" si="78"/>
        <v>0.41737183628192459</v>
      </c>
      <c r="AA167" s="101">
        <f t="shared" si="78"/>
        <v>0.4191132332388825</v>
      </c>
      <c r="AB167" s="101">
        <f t="shared" si="78"/>
        <v>0.42274395813317833</v>
      </c>
      <c r="AC167" s="101">
        <f t="shared" si="78"/>
        <v>0.4250698577388477</v>
      </c>
      <c r="AD167" s="101">
        <f t="shared" si="78"/>
        <v>0.42925129358465802</v>
      </c>
      <c r="AE167" s="101">
        <f t="shared" si="78"/>
        <v>0.43164596137183819</v>
      </c>
      <c r="AF167" s="101">
        <f t="shared" si="78"/>
        <v>0.43388547283956769</v>
      </c>
      <c r="AG167" s="101">
        <f t="shared" si="78"/>
        <v>0.43632762894237132</v>
      </c>
      <c r="AH167" s="101">
        <f t="shared" si="78"/>
        <v>0.44221454030173646</v>
      </c>
      <c r="AI167" s="101">
        <f t="shared" si="78"/>
        <v>0.44909787474366192</v>
      </c>
      <c r="AJ167" s="101">
        <f t="shared" si="78"/>
        <v>0.45512641852524283</v>
      </c>
      <c r="AK167" s="101">
        <f t="shared" si="78"/>
        <v>0.46109762799444132</v>
      </c>
      <c r="AL167" s="101">
        <f t="shared" ref="AL167:BB167" si="79">AL82/AL48</f>
        <v>0.46726408270487008</v>
      </c>
      <c r="AM167" s="101">
        <f t="shared" si="79"/>
        <v>0.47344402260407153</v>
      </c>
      <c r="AN167" s="101">
        <f t="shared" si="79"/>
        <v>0.47978805159898524</v>
      </c>
      <c r="AO167" s="101">
        <f t="shared" si="79"/>
        <v>0.48580345650409423</v>
      </c>
      <c r="AP167" s="101">
        <f t="shared" si="79"/>
        <v>0.49183519315418867</v>
      </c>
      <c r="AQ167" s="101">
        <f t="shared" si="79"/>
        <v>0.49787949977763535</v>
      </c>
      <c r="AR167" s="101">
        <f t="shared" si="79"/>
        <v>0.50389847472654914</v>
      </c>
      <c r="AS167" s="101">
        <f t="shared" si="79"/>
        <v>0.50985749559387605</v>
      </c>
      <c r="AT167" s="101">
        <f t="shared" si="79"/>
        <v>0.51577832200690743</v>
      </c>
      <c r="AU167" s="101">
        <f t="shared" si="79"/>
        <v>0.5216692992023616</v>
      </c>
      <c r="AV167" s="101">
        <f t="shared" si="79"/>
        <v>0.52753170775160685</v>
      </c>
      <c r="AW167" s="101">
        <f t="shared" si="79"/>
        <v>0.53334222411206011</v>
      </c>
      <c r="AX167" s="101">
        <f t="shared" si="79"/>
        <v>0.53909910872143185</v>
      </c>
      <c r="AY167" s="101">
        <f t="shared" si="79"/>
        <v>0.54479128763518114</v>
      </c>
      <c r="AZ167" s="101">
        <f t="shared" si="79"/>
        <v>0.55043477722157153</v>
      </c>
      <c r="BA167" s="101">
        <f t="shared" si="79"/>
        <v>0.55602343088606854</v>
      </c>
      <c r="BB167" s="101">
        <f t="shared" si="79"/>
        <v>0.56155151263847158</v>
      </c>
    </row>
    <row r="168" spans="1:115" ht="14.45">
      <c r="A168" s="121"/>
      <c r="B168" s="121"/>
      <c r="C168" s="103" t="s">
        <v>65</v>
      </c>
      <c r="D168" s="103"/>
      <c r="E168" s="169"/>
      <c r="F168" s="103">
        <f>SUM(F153:F167)</f>
        <v>2.15453955395986</v>
      </c>
      <c r="G168" s="103">
        <f t="shared" ref="G168:BB168" si="80">SUM(G153:G167)</f>
        <v>2.19626915664122</v>
      </c>
      <c r="H168" s="103">
        <f t="shared" si="80"/>
        <v>2.2370853159777022</v>
      </c>
      <c r="I168" s="103">
        <f t="shared" si="80"/>
        <v>2.2724665036695932</v>
      </c>
      <c r="J168" s="103">
        <f t="shared" si="80"/>
        <v>2.2947596242766242</v>
      </c>
      <c r="K168" s="103">
        <f t="shared" si="80"/>
        <v>2.3101539753446971</v>
      </c>
      <c r="L168" s="103">
        <f t="shared" si="80"/>
        <v>2.3431806055646556</v>
      </c>
      <c r="M168" s="103">
        <f t="shared" si="80"/>
        <v>2.3648229542550543</v>
      </c>
      <c r="N168" s="103">
        <f t="shared" si="80"/>
        <v>2.390716000006273</v>
      </c>
      <c r="O168" s="103">
        <f t="shared" si="80"/>
        <v>2.4327629342908401</v>
      </c>
      <c r="P168" s="103">
        <f t="shared" si="80"/>
        <v>2.4621008596944005</v>
      </c>
      <c r="Q168" s="103">
        <f t="shared" si="80"/>
        <v>2.5009065071013894</v>
      </c>
      <c r="R168" s="103">
        <f t="shared" si="80"/>
        <v>2.5299758537016919</v>
      </c>
      <c r="S168" s="103">
        <f t="shared" si="80"/>
        <v>2.5597945258596106</v>
      </c>
      <c r="T168" s="103">
        <f t="shared" si="80"/>
        <v>2.5944629006932973</v>
      </c>
      <c r="U168" s="103">
        <f t="shared" si="80"/>
        <v>2.6238919862700332</v>
      </c>
      <c r="V168" s="103">
        <f t="shared" si="80"/>
        <v>2.6557102743249827</v>
      </c>
      <c r="W168" s="103">
        <f t="shared" si="80"/>
        <v>2.692344392877926</v>
      </c>
      <c r="X168" s="103">
        <f t="shared" si="80"/>
        <v>2.7242665229975001</v>
      </c>
      <c r="Y168" s="103">
        <f t="shared" si="80"/>
        <v>2.7572483010083579</v>
      </c>
      <c r="Z168" s="103">
        <f t="shared" si="80"/>
        <v>2.7897761570267012</v>
      </c>
      <c r="AA168" s="103">
        <f t="shared" si="80"/>
        <v>2.8117239792955671</v>
      </c>
      <c r="AB168" s="103">
        <f t="shared" si="80"/>
        <v>2.8448166130597508</v>
      </c>
      <c r="AC168" s="103">
        <f t="shared" si="80"/>
        <v>2.8706061676736776</v>
      </c>
      <c r="AD168" s="103">
        <f t="shared" si="80"/>
        <v>2.9075000146488241</v>
      </c>
      <c r="AE168" s="103">
        <f t="shared" si="80"/>
        <v>2.9342025308912651</v>
      </c>
      <c r="AF168" s="103">
        <f t="shared" si="80"/>
        <v>2.9602144574234086</v>
      </c>
      <c r="AG168" s="103">
        <f t="shared" si="80"/>
        <v>2.9876536640589157</v>
      </c>
      <c r="AH168" s="103">
        <f t="shared" si="80"/>
        <v>3.0367719542653258</v>
      </c>
      <c r="AI168" s="103">
        <f t="shared" si="80"/>
        <v>3.0923298175225216</v>
      </c>
      <c r="AJ168" s="103">
        <f t="shared" si="80"/>
        <v>3.1432135057261852</v>
      </c>
      <c r="AK168" s="103">
        <f t="shared" si="80"/>
        <v>3.1941985654269827</v>
      </c>
      <c r="AL168" s="103">
        <f t="shared" si="80"/>
        <v>3.2468284000032215</v>
      </c>
      <c r="AM168" s="103">
        <f t="shared" si="80"/>
        <v>3.3000059262696548</v>
      </c>
      <c r="AN168" s="103">
        <f t="shared" si="80"/>
        <v>3.3546671742447542</v>
      </c>
      <c r="AO168" s="103">
        <f t="shared" si="80"/>
        <v>3.4077653618918577</v>
      </c>
      <c r="AP168" s="103">
        <f t="shared" si="80"/>
        <v>3.4614282231001496</v>
      </c>
      <c r="AQ168" s="103">
        <f t="shared" si="80"/>
        <v>3.5156363478796835</v>
      </c>
      <c r="AR168" s="103">
        <f t="shared" si="80"/>
        <v>3.5701540020175044</v>
      </c>
      <c r="AS168" s="103">
        <f t="shared" si="80"/>
        <v>3.6247612143869872</v>
      </c>
      <c r="AT168" s="103">
        <f t="shared" si="80"/>
        <v>3.6795936157344626</v>
      </c>
      <c r="AU168" s="103">
        <f t="shared" si="80"/>
        <v>3.7347035923155172</v>
      </c>
      <c r="AV168" s="103">
        <f t="shared" si="80"/>
        <v>3.7900990345838781</v>
      </c>
      <c r="AW168" s="103">
        <f t="shared" si="80"/>
        <v>3.8456282660127195</v>
      </c>
      <c r="AX168" s="103">
        <f t="shared" si="80"/>
        <v>3.9012772761798535</v>
      </c>
      <c r="AY168" s="103">
        <f t="shared" si="80"/>
        <v>3.9569705492901419</v>
      </c>
      <c r="AZ168" s="103">
        <f t="shared" si="80"/>
        <v>4.0128096980676649</v>
      </c>
      <c r="BA168" s="103">
        <f t="shared" si="80"/>
        <v>4.0687515768150613</v>
      </c>
      <c r="BB168" s="103">
        <f t="shared" si="80"/>
        <v>4.124754900566094</v>
      </c>
    </row>
    <row r="169" spans="1:115" ht="14.45">
      <c r="A169" s="121"/>
      <c r="B169" s="121"/>
      <c r="C169" s="103" t="s">
        <v>251</v>
      </c>
      <c r="D169" s="103"/>
      <c r="E169" s="169"/>
      <c r="F169" s="103">
        <f>'[1]Calibración Agricultura-OseMOSY'!Q38</f>
        <v>2.0108609896617593</v>
      </c>
      <c r="G169" s="103">
        <f>'[1]Calibración Agricultura-OseMOSY'!R38</f>
        <v>2.0009001412824614</v>
      </c>
      <c r="H169" s="103">
        <f>'[1]Calibración Agricultura-OseMOSY'!S38</f>
        <v>2.1228245398731809</v>
      </c>
      <c r="I169" s="103">
        <f>'[1]Calibración Agricultura-OseMOSY'!T38</f>
        <v>2.1264893315871323</v>
      </c>
      <c r="J169" s="103">
        <f>'[1]Calibración Agricultura-OseMOSY'!U38</f>
        <v>2.2508826376361895</v>
      </c>
      <c r="K169" s="103">
        <f>'[1]Calibración Agricultura-OseMOSY'!V38</f>
        <v>2.3110812368522025</v>
      </c>
      <c r="L169" s="103">
        <f>'[1]Calibración Agricultura-OseMOSY'!W38</f>
        <v>2.3743178403852281</v>
      </c>
      <c r="M169" s="103">
        <f>'[1]Calibración Agricultura-OseMOSY'!X38</f>
        <v>2.4335062933134797</v>
      </c>
      <c r="N169" s="103">
        <f>'[1]Calibración Agricultura-OseMOSY'!Y38</f>
        <v>2.500861039277932</v>
      </c>
      <c r="O169" s="103">
        <f>'[1]Calibración Agricultura-OseMOSY'!Z38</f>
        <v>2.4946130811841623</v>
      </c>
      <c r="P169" s="103">
        <f>'[1]Calibración Agricultura-OseMOSY'!AA38</f>
        <v>2.5510718475916709</v>
      </c>
      <c r="Q169" s="103">
        <f>'[1]Calibración Agricultura-OseMOSY'!AB38</f>
        <v>2.6164495875812017</v>
      </c>
      <c r="R169" s="103">
        <f>'[1]Calibración Agricultura-OseMOSY'!AC38</f>
        <v>2.6705596335130304</v>
      </c>
      <c r="S169" s="103">
        <f>'[1]Calibración Agricultura-OseMOSY'!AD38</f>
        <v>2.7241816685755267</v>
      </c>
      <c r="T169" s="103">
        <f>'[1]Calibración Agricultura-OseMOSY'!AE38</f>
        <v>2.7572427602150156</v>
      </c>
      <c r="U169" s="103">
        <f>'[1]Calibración Agricultura-OseMOSY'!AF38</f>
        <v>2.7860341350249622</v>
      </c>
      <c r="V169" s="103">
        <f>'[1]Calibración Agricultura-OseMOSY'!AG38</f>
        <v>2.811375056898866</v>
      </c>
      <c r="W169" s="103">
        <f>'[1]Calibración Agricultura-OseMOSY'!AH38</f>
        <v>2.8470308429552142</v>
      </c>
      <c r="X169" s="103">
        <f>'[1]Calibración Agricultura-OseMOSY'!AI38</f>
        <v>2.8802032337978649</v>
      </c>
      <c r="Y169" s="103">
        <f>'[1]Calibración Agricultura-OseMOSY'!AJ38</f>
        <v>2.911655974066913</v>
      </c>
      <c r="Z169" s="103">
        <f>'[1]Calibración Agricultura-OseMOSY'!AK38</f>
        <v>2.9421187203806451</v>
      </c>
      <c r="AA169" s="103">
        <f>'[1]Calibración Agricultura-OseMOSY'!AL38</f>
        <v>2.9687299889781165</v>
      </c>
      <c r="AB169" s="103">
        <f>'[1]Calibración Agricultura-OseMOSY'!AM38</f>
        <v>2.9982245157148539</v>
      </c>
      <c r="AC169" s="103">
        <f>'[1]Calibración Agricultura-OseMOSY'!AN38</f>
        <v>3.0254962891627586</v>
      </c>
      <c r="AD169" s="103">
        <f>'[1]Calibración Agricultura-OseMOSY'!AO38</f>
        <v>3.0566341063928317</v>
      </c>
      <c r="AE169" s="103">
        <f>'[1]Calibración Agricultura-OseMOSY'!AP38</f>
        <v>3.084051547420056</v>
      </c>
      <c r="AF169" s="103">
        <f>'[1]Calibración Agricultura-OseMOSY'!AQ38</f>
        <v>3.1106097403530097</v>
      </c>
      <c r="AG169" s="103">
        <f>'[1]Calibración Agricultura-OseMOSY'!AR38</f>
        <v>3.1371544179977642</v>
      </c>
      <c r="AH169" s="103">
        <f>'[1]Calibración Agricultura-OseMOSY'!AS38</f>
        <v>3.1633684440512773</v>
      </c>
      <c r="AI169" s="103">
        <f>'[1]Calibración Agricultura-OseMOSY'!AT38</f>
        <v>3.1910340547436125</v>
      </c>
      <c r="AJ169" s="103">
        <f>'[1]Calibración Agricultura-OseMOSY'!AU38</f>
        <v>3.2169442755415121</v>
      </c>
      <c r="AK169" s="103">
        <f>'[1]Calibración Agricultura-OseMOSY'!AV38</f>
        <v>3.2424490841721507</v>
      </c>
      <c r="AL169" s="103">
        <f>'[1]Calibración Agricultura-OseMOSY'!AW38</f>
        <v>3.2678363235218417</v>
      </c>
      <c r="AM169" s="103">
        <f>'[1]Calibración Agricultura-OseMOSY'!AX38</f>
        <v>3.2928254227516529</v>
      </c>
      <c r="AN169" s="103">
        <f>'[1]Calibración Agricultura-OseMOSY'!AY38</f>
        <v>3.3177011984037019</v>
      </c>
      <c r="AO169" s="103">
        <f>'[1]Calibración Agricultura-OseMOSY'!AZ38</f>
        <v>3.3416304791943934</v>
      </c>
      <c r="AP169" s="103">
        <f>'[1]Calibración Agricultura-OseMOSY'!BA38</f>
        <v>3.3651922725635171</v>
      </c>
      <c r="AQ169" s="103">
        <f>'[1]Calibración Agricultura-OseMOSY'!BB38</f>
        <v>3.3883633090383167</v>
      </c>
      <c r="AR169" s="103">
        <f>'[1]Calibración Agricultura-OseMOSY'!BC38</f>
        <v>3.4110592624505007</v>
      </c>
      <c r="AS169" s="103">
        <f>'[1]Calibración Agricultura-OseMOSY'!BD38</f>
        <v>3.4332055257612395</v>
      </c>
      <c r="AT169" s="103">
        <f>'[1]Calibración Agricultura-OseMOSY'!BE38</f>
        <v>3.4548409077528679</v>
      </c>
      <c r="AU169" s="103">
        <f>'[1]Calibración Agricultura-OseMOSY'!BF38</f>
        <v>3.4759766820310918</v>
      </c>
      <c r="AV169" s="103">
        <f>'[1]Calibración Agricultura-OseMOSY'!BG38</f>
        <v>3.4966072941711417</v>
      </c>
      <c r="AW169" s="103">
        <f>'[1]Calibración Agricultura-OseMOSY'!BH38</f>
        <v>3.5166857178884992</v>
      </c>
      <c r="AX169" s="103">
        <f>'[1]Calibración Agricultura-OseMOSY'!BI38</f>
        <v>3.5362002572837739</v>
      </c>
      <c r="AY169" s="103">
        <f>'[1]Calibración Agricultura-OseMOSY'!BJ38</f>
        <v>3.5551252776473987</v>
      </c>
      <c r="AZ169" s="103">
        <f>'[1]Calibración Agricultura-OseMOSY'!BK38</f>
        <v>3.5734806730430981</v>
      </c>
      <c r="BA169" s="103">
        <f>'[1]Calibración Agricultura-OseMOSY'!BL38</f>
        <v>3.5912521578356764</v>
      </c>
      <c r="BB169" s="103">
        <f>'[1]Calibración Agricultura-OseMOSY'!BM38</f>
        <v>3.6084252230565217</v>
      </c>
    </row>
    <row r="170" spans="1:115" ht="14.45" customHeight="1">
      <c r="A170" s="106" t="s">
        <v>131</v>
      </c>
      <c r="B170" s="106"/>
      <c r="C170" s="124" t="s">
        <v>252</v>
      </c>
      <c r="D170" s="340"/>
      <c r="E170" s="340"/>
      <c r="F170" s="112"/>
      <c r="G170" s="112"/>
      <c r="H170" s="112"/>
      <c r="I170" s="112"/>
      <c r="J170" s="112"/>
      <c r="K170" s="112"/>
      <c r="L170" s="112"/>
      <c r="M170" s="112"/>
      <c r="N170" s="112"/>
      <c r="O170" s="112"/>
      <c r="P170" s="112"/>
      <c r="Q170" s="112"/>
      <c r="R170" s="112"/>
      <c r="S170" s="112"/>
      <c r="T170" s="112"/>
      <c r="U170" s="112"/>
      <c r="V170" s="112"/>
      <c r="W170" s="112"/>
      <c r="X170" s="112"/>
      <c r="Y170" s="112"/>
      <c r="Z170" s="112"/>
      <c r="AA170" s="112"/>
      <c r="AB170" s="112"/>
      <c r="AC170" s="112"/>
      <c r="AD170" s="112"/>
      <c r="AE170" s="112"/>
      <c r="AF170" s="112"/>
      <c r="AG170" s="112"/>
      <c r="AH170" s="112"/>
      <c r="AI170" s="112"/>
      <c r="AJ170" s="112"/>
      <c r="AK170" s="112"/>
      <c r="AL170" s="112"/>
      <c r="AM170" s="112"/>
      <c r="AN170" s="112"/>
      <c r="AO170" s="112"/>
      <c r="AP170" s="112"/>
      <c r="AQ170" s="112"/>
      <c r="AR170" s="112"/>
      <c r="AS170" s="112"/>
      <c r="AT170" s="112"/>
      <c r="AU170" s="112"/>
      <c r="AV170" s="112"/>
      <c r="AW170" s="112"/>
      <c r="AX170" s="112"/>
      <c r="AY170" s="112"/>
      <c r="AZ170" s="112"/>
      <c r="BA170" s="112"/>
      <c r="BB170" s="112"/>
      <c r="BC170" s="112"/>
      <c r="BF170" s="358"/>
      <c r="BG170" s="359"/>
      <c r="CZ170" s="99"/>
      <c r="DA170" s="99"/>
      <c r="DB170" s="99"/>
      <c r="DC170" s="99"/>
      <c r="DD170" s="99"/>
      <c r="DE170" s="99"/>
      <c r="DF170" s="99"/>
      <c r="DG170" s="99"/>
      <c r="DH170" s="99"/>
      <c r="DI170" s="99"/>
      <c r="DJ170" s="99"/>
      <c r="DK170" s="99"/>
    </row>
    <row r="171" spans="1:115" ht="15" customHeight="1">
      <c r="A171" s="367"/>
      <c r="B171" s="357" t="s">
        <v>253</v>
      </c>
      <c r="C171" s="99" t="s">
        <v>254</v>
      </c>
      <c r="E171" s="131" t="s">
        <v>255</v>
      </c>
      <c r="F171" s="99">
        <f>(1-'Net Zero 2050 - %'!F50/100)*(SUM('[1]Calibración Agricultura-OseMOSY'!Q321:Q324))</f>
        <v>4361459.9799054461</v>
      </c>
      <c r="G171" s="99">
        <f>(1-'Net Zero 2050 - %'!G50/100)*(SUM('[1]Calibración Agricultura-OseMOSY'!R321:R324))</f>
        <v>4418821.0960268388</v>
      </c>
      <c r="H171" s="99">
        <f>(1-'Net Zero 2050 - %'!H50/100)*(SUM('[1]Calibración Agricultura-OseMOSY'!S321:S324))</f>
        <v>4475654.6644361429</v>
      </c>
      <c r="I171" s="99">
        <f>(1-'Net Zero 2050 - %'!I50/100)*(SUM('[1]Calibración Agricultura-OseMOSY'!T321:T324))</f>
        <v>4531950.0178082976</v>
      </c>
      <c r="J171" s="99">
        <f>(1-'Net Zero 2050 - %'!J50/100)*(SUM('[1]Calibración Agricultura-OseMOSY'!U321:U324))</f>
        <v>4587644.1219497621</v>
      </c>
      <c r="K171" s="99">
        <f>(1-'Net Zero 2050 - %'!K50/100)*(SUM('[1]Calibración Agricultura-OseMOSY'!V321:V324))</f>
        <v>4642715.8846496241</v>
      </c>
      <c r="L171" s="99">
        <f>(1-'Net Zero 2050 - %'!L50/100)*(SUM('[1]Calibración Agricultura-OseMOSY'!W321:W324))</f>
        <v>4697125.7883173153</v>
      </c>
      <c r="M171" s="99">
        <f>(1-'Net Zero 2050 - %'!M50/100)*(SUM('[1]Calibración Agricultura-OseMOSY'!X321:X324))</f>
        <v>4750866.0748982467</v>
      </c>
      <c r="N171" s="99">
        <f>(1-'Net Zero 2050 - %'!N50/100)*(SUM('[1]Calibración Agricultura-OseMOSY'!Y321:Y324))</f>
        <v>4803876.3770301435</v>
      </c>
      <c r="O171" s="99">
        <f>(1-'Net Zero 2050 - %'!O50/100)*(SUM('[1]Calibración Agricultura-OseMOSY'!Z321:Z324))</f>
        <v>4856128.3293259144</v>
      </c>
      <c r="P171" s="99">
        <f>(1-'Net Zero 2050 - %'!P50/100)*(SUM('[1]Calibración Agricultura-OseMOSY'!AA321:AA324))</f>
        <v>4907585.3234654618</v>
      </c>
      <c r="Q171" s="99">
        <f>(1-'Net Zero 2050 - %'!Q50/100)*(SUM('[1]Calibración Agricultura-OseMOSY'!AB321:AB324))</f>
        <v>4958204.9325877512</v>
      </c>
      <c r="R171" s="99">
        <f>(1-'Net Zero 2050 - %'!R50/100)*(SUM('[1]Calibración Agricultura-OseMOSY'!AC321:AC324))</f>
        <v>5007966.3069210742</v>
      </c>
      <c r="S171" s="99">
        <f>(1-'Net Zero 2050 - %'!S50/100)*(SUM('[1]Calibración Agricultura-OseMOSY'!AD321:AD324))</f>
        <v>5006264.7497786954</v>
      </c>
      <c r="T171" s="99">
        <f>(1-'Net Zero 2050 - %'!T50/100)*(SUM('[1]Calibración Agricultura-OseMOSY'!AE321:AE324))</f>
        <v>5012897.8083873261</v>
      </c>
      <c r="U171" s="99">
        <f>(1-'Net Zero 2050 - %'!U50/100)*(SUM('[1]Calibración Agricultura-OseMOSY'!AF321:AF324))</f>
        <v>5017831.6256328728</v>
      </c>
      <c r="V171" s="99">
        <f>(1-'Net Zero 2050 - %'!V50/100)*(SUM('[1]Calibración Agricultura-OseMOSY'!AG321:AG324))</f>
        <v>5021073.4761461485</v>
      </c>
      <c r="W171" s="99">
        <f>(1-'Net Zero 2050 - %'!W50/100)*(SUM('[1]Calibración Agricultura-OseMOSY'!AH321:AH324))</f>
        <v>5022617.6834555864</v>
      </c>
      <c r="X171" s="99">
        <f>(1-'Net Zero 2050 - %'!X50/100)*(SUM('[1]Calibración Agricultura-OseMOSY'!AI321:AI324))</f>
        <v>5022468.2929017739</v>
      </c>
      <c r="Y171" s="99">
        <f>(1-'Net Zero 2050 - %'!Y50/100)*(SUM('[1]Calibración Agricultura-OseMOSY'!AJ321:AJ324))</f>
        <v>5020644.6409508996</v>
      </c>
      <c r="Z171" s="99">
        <f>(1-'Net Zero 2050 - %'!Z50/100)*(SUM('[1]Calibración Agricultura-OseMOSY'!AK321:AK324))</f>
        <v>5017157.637852109</v>
      </c>
      <c r="AA171" s="99">
        <f>(1-'Net Zero 2050 - %'!AA50/100)*(SUM('[1]Calibración Agricultura-OseMOSY'!AL321:AL324))</f>
        <v>5012008.340155459</v>
      </c>
      <c r="AB171" s="99">
        <f>(1-'Net Zero 2050 - %'!AB50/100)*(SUM('[1]Calibración Agricultura-OseMOSY'!AM321:AM324))</f>
        <v>5005217.5520540914</v>
      </c>
      <c r="AC171" s="99">
        <f>(1-'Net Zero 2050 - %'!AC50/100)*(SUM('[1]Calibración Agricultura-OseMOSY'!AN321:AN324))</f>
        <v>4996787.4957457641</v>
      </c>
      <c r="AD171" s="99">
        <f>(1-'Net Zero 2050 - %'!AD50/100)*(SUM('[1]Calibración Agricultura-OseMOSY'!AO321:AO324))</f>
        <v>4986738.7179531818</v>
      </c>
      <c r="AE171" s="99">
        <f>(1-'Net Zero 2050 - %'!AE50/100)*(SUM('[1]Calibración Agricultura-OseMOSY'!AP321:AP324))</f>
        <v>4975103.2453803262</v>
      </c>
      <c r="AF171" s="99">
        <f>(1-'Net Zero 2050 - %'!AF50/100)*(SUM('[1]Calibración Agricultura-OseMOSY'!AQ321:AQ324))</f>
        <v>4961879.8314047968</v>
      </c>
      <c r="AG171" s="99">
        <f>(1-'Net Zero 2050 - %'!AG50/100)*(SUM('[1]Calibración Agricultura-OseMOSY'!AR321:AR324))</f>
        <v>4947103.990945871</v>
      </c>
      <c r="AH171" s="99">
        <f>(1-'Net Zero 2050 - %'!AH50/100)*(SUM('[1]Calibración Agricultura-OseMOSY'!AS321:AS324))</f>
        <v>4948949.3694255985</v>
      </c>
      <c r="AI171" s="99">
        <f>(1-'Net Zero 2050 - %'!AI50/100)*(SUM('[1]Calibración Agricultura-OseMOSY'!AT321:AT324))</f>
        <v>4949491.6006513489</v>
      </c>
      <c r="AJ171" s="99">
        <f>(1-'Net Zero 2050 - %'!AJ50/100)*(SUM('[1]Calibración Agricultura-OseMOSY'!AU321:AU324))</f>
        <v>4948728.329372745</v>
      </c>
      <c r="AK171" s="99">
        <f>(1-'Net Zero 2050 - %'!AK50/100)*(SUM('[1]Calibración Agricultura-OseMOSY'!AV321:AV324))</f>
        <v>4946658.205626145</v>
      </c>
      <c r="AL171" s="99">
        <f>(1-'Net Zero 2050 - %'!AL50/100)*(SUM('[1]Calibración Agricultura-OseMOSY'!AW321:AW324))</f>
        <v>4943280.8884950103</v>
      </c>
      <c r="AM171" s="99">
        <f>(1-'Net Zero 2050 - %'!AM50/100)*(SUM('[1]Calibración Agricultura-OseMOSY'!AX321:AX324))</f>
        <v>4938597.0485987579</v>
      </c>
      <c r="AN171" s="99">
        <f>(1-'Net Zero 2050 - %'!AN50/100)*(SUM('[1]Calibración Agricultura-OseMOSY'!AY321:AY324))</f>
        <v>4932608.3693026016</v>
      </c>
      <c r="AO171" s="99">
        <f>(1-'Net Zero 2050 - %'!AO50/100)*(SUM('[1]Calibración Agricultura-OseMOSY'!AZ321:AZ324))</f>
        <v>4925317.5466431733</v>
      </c>
      <c r="AP171" s="99">
        <f>(1-'Net Zero 2050 - %'!AP50/100)*(SUM('[1]Calibración Agricultura-OseMOSY'!BA321:BA324))</f>
        <v>4916728.2879669024</v>
      </c>
      <c r="AQ171" s="99">
        <f>(1-'Net Zero 2050 - %'!AQ50/100)*(SUM('[1]Calibración Agricultura-OseMOSY'!BB321:BB324))</f>
        <v>4906845.3092804337</v>
      </c>
      <c r="AR171" s="99">
        <f>(1-'Net Zero 2050 - %'!AR50/100)*(SUM('[1]Calibración Agricultura-OseMOSY'!BC321:BC324))</f>
        <v>4895674.331314615</v>
      </c>
      <c r="AS171" s="99">
        <f>(1-'Net Zero 2050 - %'!AS50/100)*(SUM('[1]Calibración Agricultura-OseMOSY'!BD321:BD324))</f>
        <v>4883222.0743058249</v>
      </c>
      <c r="AT171" s="99">
        <f>(1-'Net Zero 2050 - %'!AT50/100)*(SUM('[1]Calibración Agricultura-OseMOSY'!BE321:BE324))</f>
        <v>4869496.2515007257</v>
      </c>
      <c r="AU171" s="99">
        <f>(1-'Net Zero 2050 - %'!AU50/100)*(SUM('[1]Calibración Agricultura-OseMOSY'!BF321:BF324))</f>
        <v>4854505.5613927469</v>
      </c>
      <c r="AV171" s="99">
        <f>(1-'Net Zero 2050 - %'!AV50/100)*(SUM('[1]Calibración Agricultura-OseMOSY'!BG321:BG324))</f>
        <v>4838259.6787008448</v>
      </c>
      <c r="AW171" s="99">
        <f>(1-'Net Zero 2050 - %'!AW50/100)*(SUM('[1]Calibración Agricultura-OseMOSY'!BH321:BH324))</f>
        <v>4820769.2441033749</v>
      </c>
      <c r="AX171" s="99">
        <f>(1-'Net Zero 2050 - %'!AX50/100)*(SUM('[1]Calibración Agricultura-OseMOSY'!BI321:BI324))</f>
        <v>4802045.8527420107</v>
      </c>
      <c r="AY171" s="99">
        <f>(1-'Net Zero 2050 - %'!AY50/100)*(SUM('[1]Calibración Agricultura-OseMOSY'!BJ321:BJ324))</f>
        <v>4782102.0415129345</v>
      </c>
      <c r="AZ171" s="99">
        <f>(1-'Net Zero 2050 - %'!AZ50/100)*(SUM('[1]Calibración Agricultura-OseMOSY'!BK321:BK324))</f>
        <v>4760951.2751645762</v>
      </c>
      <c r="BA171" s="99">
        <f>(1-'Net Zero 2050 - %'!BA50/100)*(SUM('[1]Calibración Agricultura-OseMOSY'!BL321:BL324))</f>
        <v>4738607.9312233534</v>
      </c>
      <c r="BB171" s="99">
        <f>(1-'Net Zero 2050 - %'!BB50/100)*(SUM('[1]Calibración Agricultura-OseMOSY'!BM321:BM324))</f>
        <v>4715087.2837708965</v>
      </c>
    </row>
    <row r="172" spans="1:115" ht="15" customHeight="1">
      <c r="A172" s="367"/>
      <c r="B172" s="357"/>
      <c r="C172" s="99" t="s">
        <v>256</v>
      </c>
      <c r="E172" s="131" t="s">
        <v>257</v>
      </c>
      <c r="F172" s="99">
        <f>'[1]Calibración Agricultura-OseMOSY'!Q352*(1+'Net Zero 2050 - %'!F59/100)</f>
        <v>1.3454671170381349</v>
      </c>
      <c r="G172" s="99">
        <f>'[1]Calibración Agricultura-OseMOSY'!R352*(1+'Net Zero 2050 - %'!G59/100)</f>
        <v>1.3454671170381349</v>
      </c>
      <c r="H172" s="99">
        <f>'[1]Calibración Agricultura-OseMOSY'!S352*(1+'Net Zero 2050 - %'!H59/100)</f>
        <v>1.3454671170381349</v>
      </c>
      <c r="I172" s="99">
        <f>'[1]Calibración Agricultura-OseMOSY'!T352*(1+'Net Zero 2050 - %'!I59/100)</f>
        <v>1.3454671170381349</v>
      </c>
      <c r="J172" s="99">
        <f>'[1]Calibración Agricultura-OseMOSY'!U352*(1+'Net Zero 2050 - %'!J59/100)</f>
        <v>1.3454671170381349</v>
      </c>
      <c r="K172" s="99">
        <f>'[1]Calibración Agricultura-OseMOSY'!V352*(1+'Net Zero 2050 - %'!K59/100)</f>
        <v>1.3454671170381349</v>
      </c>
      <c r="L172" s="99">
        <f>'[1]Calibración Agricultura-OseMOSY'!W352*(1+'Net Zero 2050 - %'!L59/100)</f>
        <v>1.3454671170381349</v>
      </c>
      <c r="M172" s="99">
        <f>'[1]Calibración Agricultura-OseMOSY'!X352*(1+'Net Zero 2050 - %'!M59/100)</f>
        <v>1.3454671170381349</v>
      </c>
      <c r="N172" s="99">
        <f>'[1]Calibración Agricultura-OseMOSY'!Y352*(1+'Net Zero 2050 - %'!N59/100)</f>
        <v>1.3454671170381349</v>
      </c>
      <c r="O172" s="99">
        <f>'[1]Calibración Agricultura-OseMOSY'!Z352*(1+'Net Zero 2050 - %'!O59/100)</f>
        <v>1.3454671170381349</v>
      </c>
      <c r="P172" s="99">
        <f>'[1]Calibración Agricultura-OseMOSY'!AA352*(1+'Net Zero 2050 - %'!P59/100)</f>
        <v>1.3454671170381349</v>
      </c>
      <c r="Q172" s="99">
        <f>'[1]Calibración Agricultura-OseMOSY'!AB352*(1+'Net Zero 2050 - %'!Q59/100)</f>
        <v>1.3454671170381349</v>
      </c>
      <c r="R172" s="99">
        <f>'[1]Calibración Agricultura-OseMOSY'!AC352*(1+'Net Zero 2050 - %'!R59/100)</f>
        <v>1.3454671170381349</v>
      </c>
      <c r="S172" s="99">
        <f>'[1]Calibración Agricultura-OseMOSY'!AD352*(1+'Net Zero 2050 - %'!S59/100)</f>
        <v>1.3464089440200615</v>
      </c>
      <c r="T172" s="99">
        <f>'[1]Calibración Agricultura-OseMOSY'!AE352*(1+'Net Zero 2050 - %'!T59/100)</f>
        <v>1.3473507710019883</v>
      </c>
      <c r="U172" s="99">
        <f>'[1]Calibración Agricultura-OseMOSY'!AF352*(1+'Net Zero 2050 - %'!U59/100)</f>
        <v>1.3482925979839151</v>
      </c>
      <c r="V172" s="99">
        <f>'[1]Calibración Agricultura-OseMOSY'!AG352*(1+'Net Zero 2050 - %'!V59/100)</f>
        <v>1.3492344249658417</v>
      </c>
      <c r="W172" s="99">
        <f>'[1]Calibración Agricultura-OseMOSY'!AH352*(1+'Net Zero 2050 - %'!W59/100)</f>
        <v>1.3501762519477685</v>
      </c>
      <c r="X172" s="99">
        <f>'[1]Calibración Agricultura-OseMOSY'!AI352*(1+'Net Zero 2050 - %'!X59/100)</f>
        <v>1.351118078929695</v>
      </c>
      <c r="Y172" s="99">
        <f>'[1]Calibración Agricultura-OseMOSY'!AJ352*(1+'Net Zero 2050 - %'!Y59/100)</f>
        <v>1.3520599059116216</v>
      </c>
      <c r="Z172" s="99">
        <f>'[1]Calibración Agricultura-OseMOSY'!AK352*(1+'Net Zero 2050 - %'!Z59/100)</f>
        <v>1.3530017328935486</v>
      </c>
      <c r="AA172" s="99">
        <f>'[1]Calibración Agricultura-OseMOSY'!AL352*(1+'Net Zero 2050 - %'!AA59/100)</f>
        <v>1.3539435598754752</v>
      </c>
      <c r="AB172" s="99">
        <f>'[1]Calibración Agricultura-OseMOSY'!AM352*(1+'Net Zero 2050 - %'!AB59/100)</f>
        <v>1.3548853868574018</v>
      </c>
      <c r="AC172" s="99">
        <f>'[1]Calibración Agricultura-OseMOSY'!AN352*(1+'Net Zero 2050 - %'!AC59/100)</f>
        <v>1.3558272138393286</v>
      </c>
      <c r="AD172" s="99">
        <f>'[1]Calibración Agricultura-OseMOSY'!AO352*(1+'Net Zero 2050 - %'!AD59/100)</f>
        <v>1.3567690408212552</v>
      </c>
      <c r="AE172" s="99">
        <f>'[1]Calibración Agricultura-OseMOSY'!AP352*(1+'Net Zero 2050 - %'!AE59/100)</f>
        <v>1.3577108678031822</v>
      </c>
      <c r="AF172" s="99">
        <f>'[1]Calibración Agricultura-OseMOSY'!AQ352*(1+'Net Zero 2050 - %'!AF59/100)</f>
        <v>1.3586526947851087</v>
      </c>
      <c r="AG172" s="99">
        <f>'[1]Calibración Agricultura-OseMOSY'!AR352*(1+'Net Zero 2050 - %'!AG59/100)</f>
        <v>1.3595945217670353</v>
      </c>
      <c r="AH172" s="99">
        <f>'[1]Calibración Agricultura-OseMOSY'!AS352*(1+'Net Zero 2050 - %'!AH59/100)</f>
        <v>1.359829978512517</v>
      </c>
      <c r="AI172" s="99">
        <f>'[1]Calibración Agricultura-OseMOSY'!AT352*(1+'Net Zero 2050 - %'!AI59/100)</f>
        <v>1.3600654352579988</v>
      </c>
      <c r="AJ172" s="99">
        <f>'[1]Calibración Agricultura-OseMOSY'!AU352*(1+'Net Zero 2050 - %'!AJ59/100)</f>
        <v>1.3603008920034805</v>
      </c>
      <c r="AK172" s="99">
        <f>'[1]Calibración Agricultura-OseMOSY'!AV352*(1+'Net Zero 2050 - %'!AK59/100)</f>
        <v>1.3605363487489621</v>
      </c>
      <c r="AL172" s="99">
        <f>'[1]Calibración Agricultura-OseMOSY'!AW352*(1+'Net Zero 2050 - %'!AL59/100)</f>
        <v>1.3607718054944435</v>
      </c>
      <c r="AM172" s="99">
        <f>'[1]Calibración Agricultura-OseMOSY'!AX352*(1+'Net Zero 2050 - %'!AM59/100)</f>
        <v>1.3610072622399254</v>
      </c>
      <c r="AN172" s="99">
        <f>'[1]Calibración Agricultura-OseMOSY'!AY352*(1+'Net Zero 2050 - %'!AN59/100)</f>
        <v>1.3612427189854071</v>
      </c>
      <c r="AO172" s="99">
        <f>'[1]Calibración Agricultura-OseMOSY'!AZ352*(1+'Net Zero 2050 - %'!AO59/100)</f>
        <v>1.3614781757308887</v>
      </c>
      <c r="AP172" s="99">
        <f>'[1]Calibración Agricultura-OseMOSY'!BA352*(1+'Net Zero 2050 - %'!AP59/100)</f>
        <v>1.3617136324763706</v>
      </c>
      <c r="AQ172" s="99">
        <f>'[1]Calibración Agricultura-OseMOSY'!BB352*(1+'Net Zero 2050 - %'!AQ59/100)</f>
        <v>1.3619490892218522</v>
      </c>
      <c r="AR172" s="99">
        <f>'[1]Calibración Agricultura-OseMOSY'!BC352*(1+'Net Zero 2050 - %'!AR59/100)</f>
        <v>1.3621845459673336</v>
      </c>
      <c r="AS172" s="99">
        <f>'[1]Calibración Agricultura-OseMOSY'!BD352*(1+'Net Zero 2050 - %'!AS59/100)</f>
        <v>1.3624200027128153</v>
      </c>
      <c r="AT172" s="99">
        <f>'[1]Calibración Agricultura-OseMOSY'!BE352*(1+'Net Zero 2050 - %'!AT59/100)</f>
        <v>1.3626554594582971</v>
      </c>
      <c r="AU172" s="99">
        <f>'[1]Calibración Agricultura-OseMOSY'!BF352*(1+'Net Zero 2050 - %'!AU59/100)</f>
        <v>1.3628909162037788</v>
      </c>
      <c r="AV172" s="99">
        <f>'[1]Calibración Agricultura-OseMOSY'!BG352*(1+'Net Zero 2050 - %'!AV59/100)</f>
        <v>1.3631263729492604</v>
      </c>
      <c r="AW172" s="99">
        <f>'[1]Calibración Agricultura-OseMOSY'!BH352*(1+'Net Zero 2050 - %'!AW59/100)</f>
        <v>1.3633618296947423</v>
      </c>
      <c r="AX172" s="99">
        <f>'[1]Calibración Agricultura-OseMOSY'!BI352*(1+'Net Zero 2050 - %'!AX59/100)</f>
        <v>1.3635972864402239</v>
      </c>
      <c r="AY172" s="99">
        <f>'[1]Calibración Agricultura-OseMOSY'!BJ352*(1+'Net Zero 2050 - %'!AY59/100)</f>
        <v>1.3638327431857054</v>
      </c>
      <c r="AZ172" s="99">
        <f>'[1]Calibración Agricultura-OseMOSY'!BK352*(1+'Net Zero 2050 - %'!AZ59/100)</f>
        <v>1.3640681999311872</v>
      </c>
      <c r="BA172" s="99">
        <f>'[1]Calibración Agricultura-OseMOSY'!BL352*(1+'Net Zero 2050 - %'!BA59/100)</f>
        <v>1.3643036566766689</v>
      </c>
      <c r="BB172" s="99">
        <f>'[1]Calibración Agricultura-OseMOSY'!BM352*(1+'Net Zero 2050 - %'!BB59/100)</f>
        <v>1.3645391134221505</v>
      </c>
    </row>
    <row r="173" spans="1:115" ht="15" customHeight="1">
      <c r="B173" s="357"/>
      <c r="C173" s="99" t="s">
        <v>258</v>
      </c>
      <c r="E173" s="131" t="s">
        <v>36</v>
      </c>
      <c r="F173" s="99">
        <f>(F171/F172)/1000000</f>
        <v>3.2415953721014112</v>
      </c>
      <c r="G173" s="99">
        <f t="shared" ref="G173:BB173" si="81">(G171/G172)/1000000</f>
        <v>3.28422823573294</v>
      </c>
      <c r="H173" s="99">
        <f t="shared" si="81"/>
        <v>3.3264690067555835</v>
      </c>
      <c r="I173" s="99">
        <f t="shared" si="81"/>
        <v>3.3683097568261475</v>
      </c>
      <c r="J173" s="99">
        <f t="shared" si="81"/>
        <v>3.4097036366439371</v>
      </c>
      <c r="K173" s="99">
        <f t="shared" si="81"/>
        <v>3.4506349697121839</v>
      </c>
      <c r="L173" s="99">
        <f t="shared" si="81"/>
        <v>3.4910743851231434</v>
      </c>
      <c r="M173" s="99">
        <f t="shared" si="81"/>
        <v>3.5310161168090382</v>
      </c>
      <c r="N173" s="99">
        <f t="shared" si="81"/>
        <v>3.5704152975549728</v>
      </c>
      <c r="O173" s="99">
        <f t="shared" si="81"/>
        <v>3.6092508451756355</v>
      </c>
      <c r="P173" s="99">
        <f t="shared" si="81"/>
        <v>3.6474955510386993</v>
      </c>
      <c r="Q173" s="99">
        <f t="shared" si="81"/>
        <v>3.6851178819610046</v>
      </c>
      <c r="R173" s="99">
        <f t="shared" si="81"/>
        <v>3.7221023416354009</v>
      </c>
      <c r="S173" s="99">
        <f t="shared" si="81"/>
        <v>3.7182349181602747</v>
      </c>
      <c r="T173" s="99">
        <f t="shared" si="81"/>
        <v>3.7205588301696442</v>
      </c>
      <c r="U173" s="99">
        <f t="shared" si="81"/>
        <v>3.7216192042706258</v>
      </c>
      <c r="V173" s="99">
        <f t="shared" si="81"/>
        <v>3.7214240781569639</v>
      </c>
      <c r="W173" s="99">
        <f t="shared" si="81"/>
        <v>3.7199718749385071</v>
      </c>
      <c r="X173" s="99">
        <f t="shared" si="81"/>
        <v>3.7172682175050049</v>
      </c>
      <c r="Y173" s="99">
        <f t="shared" si="81"/>
        <v>3.7133300225819119</v>
      </c>
      <c r="Z173" s="99">
        <f t="shared" si="81"/>
        <v>3.7081679319969121</v>
      </c>
      <c r="AA173" s="99">
        <f t="shared" si="81"/>
        <v>3.7017852801902782</v>
      </c>
      <c r="AB173" s="99">
        <f t="shared" si="81"/>
        <v>3.6941999674699257</v>
      </c>
      <c r="AC173" s="99">
        <f t="shared" si="81"/>
        <v>3.6854161391230971</v>
      </c>
      <c r="AD173" s="99">
        <f t="shared" si="81"/>
        <v>3.6754514349285992</v>
      </c>
      <c r="AE173" s="99">
        <f t="shared" si="81"/>
        <v>3.664331901113965</v>
      </c>
      <c r="AF173" s="99">
        <f t="shared" si="81"/>
        <v>3.6520590217425597</v>
      </c>
      <c r="AG173" s="99">
        <f t="shared" si="81"/>
        <v>3.6386613153723419</v>
      </c>
      <c r="AH173" s="99">
        <f t="shared" si="81"/>
        <v>3.63938834091533</v>
      </c>
      <c r="AI173" s="99">
        <f t="shared" si="81"/>
        <v>3.6391569643209487</v>
      </c>
      <c r="AJ173" s="99">
        <f t="shared" si="81"/>
        <v>3.6379659518447798</v>
      </c>
      <c r="AK173" s="99">
        <f t="shared" si="81"/>
        <v>3.6358148094864848</v>
      </c>
      <c r="AL173" s="99">
        <f t="shared" si="81"/>
        <v>3.6327037851132165</v>
      </c>
      <c r="AM173" s="99">
        <f t="shared" si="81"/>
        <v>3.6286338696465799</v>
      </c>
      <c r="AN173" s="99">
        <f t="shared" si="81"/>
        <v>3.6236067973087764</v>
      </c>
      <c r="AO173" s="99">
        <f t="shared" si="81"/>
        <v>3.6176250449252279</v>
      </c>
      <c r="AP173" s="99">
        <f t="shared" si="81"/>
        <v>3.6106918302826205</v>
      </c>
      <c r="AQ173" s="99">
        <f t="shared" si="81"/>
        <v>3.6028111095429809</v>
      </c>
      <c r="AR173" s="99">
        <f t="shared" si="81"/>
        <v>3.5939875737160341</v>
      </c>
      <c r="AS173" s="99">
        <f t="shared" si="81"/>
        <v>3.5842266441937731</v>
      </c>
      <c r="AT173" s="99">
        <f t="shared" si="81"/>
        <v>3.5735344673528258</v>
      </c>
      <c r="AU173" s="99">
        <f t="shared" si="81"/>
        <v>3.5619179082318451</v>
      </c>
      <c r="AV173" s="99">
        <f t="shared" si="81"/>
        <v>3.5493845432927729</v>
      </c>
      <c r="AW173" s="99">
        <f t="shared" si="81"/>
        <v>3.5359426522765043</v>
      </c>
      <c r="AX173" s="99">
        <f t="shared" si="81"/>
        <v>3.521601209165004</v>
      </c>
      <c r="AY173" s="99">
        <f t="shared" si="81"/>
        <v>3.5063698722635688</v>
      </c>
      <c r="AZ173" s="99">
        <f t="shared" si="81"/>
        <v>3.4902589734184479</v>
      </c>
      <c r="BA173" s="99">
        <f t="shared" si="81"/>
        <v>3.4732795063865849</v>
      </c>
      <c r="BB173" s="99">
        <f t="shared" si="81"/>
        <v>3.455443114375703</v>
      </c>
    </row>
    <row r="174" spans="1:115" ht="14.45">
      <c r="A174" s="121"/>
      <c r="B174" s="121"/>
      <c r="C174" s="103" t="s">
        <v>251</v>
      </c>
      <c r="D174" s="103"/>
      <c r="E174" s="169"/>
      <c r="F174" s="103">
        <f>'[1]Calibración Agricultura-OseMOSY'!Q343</f>
        <v>3.0633248021131103</v>
      </c>
      <c r="G174" s="103">
        <f>'[1]Calibración Agricultura-OseMOSY'!R343</f>
        <v>3.1036130841336096</v>
      </c>
      <c r="H174" s="103">
        <f>'[1]Calibración Agricultura-OseMOSY'!S343</f>
        <v>3.1435308365612236</v>
      </c>
      <c r="I174" s="103">
        <f>'[1]Calibración Agricultura-OseMOSY'!T343</f>
        <v>3.1830705670696262</v>
      </c>
      <c r="J174" s="103">
        <f>'[1]Calibración Agricultura-OseMOSY'!U343</f>
        <v>3.222188002821432</v>
      </c>
      <c r="K174" s="103">
        <f>'[1]Calibración Agricultura-OseMOSY'!V343</f>
        <v>3.2608683294441305</v>
      </c>
      <c r="L174" s="103">
        <f>'[1]Calibración Agricultura-OseMOSY'!W343</f>
        <v>3.2990837912742843</v>
      </c>
      <c r="M174" s="103">
        <f>'[1]Calibración Agricultura-OseMOSY'!X343</f>
        <v>3.3368289393472943</v>
      </c>
      <c r="N174" s="103">
        <f>'[1]Calibración Agricultura-OseMOSY'!Y343</f>
        <v>3.3740613739073542</v>
      </c>
      <c r="O174" s="103">
        <f>'[1]Calibración Agricultura-OseMOSY'!Z343</f>
        <v>3.4107611721776423</v>
      </c>
      <c r="P174" s="103">
        <f>'[1]Calibración Agricultura-OseMOSY'!AA343</f>
        <v>3.4469026218564456</v>
      </c>
      <c r="Q174" s="103">
        <f>'[1]Calibración Agricultura-OseMOSY'!AB343</f>
        <v>3.4824559239186006</v>
      </c>
      <c r="R174" s="103">
        <f>'[1]Calibración Agricultura-OseMOSY'!AC343</f>
        <v>3.5174064342717433</v>
      </c>
      <c r="S174" s="103">
        <f>'[1]Calibración Agricultura-OseMOSY'!AD343</f>
        <v>3.5517286108943042</v>
      </c>
      <c r="T174" s="103">
        <f>'[1]Calibración Agricultura-OseMOSY'!AE343</f>
        <v>3.5854074691336302</v>
      </c>
      <c r="U174" s="103">
        <f>'[1]Calibración Agricultura-OseMOSY'!AF343</f>
        <v>3.6184142316454206</v>
      </c>
      <c r="V174" s="103">
        <f>'[1]Calibración Agricultura-OseMOSY'!AG343</f>
        <v>3.6507374896600417</v>
      </c>
      <c r="W174" s="103">
        <f>'[1]Calibración Agricultura-OseMOSY'!AH343</f>
        <v>3.6823559581595195</v>
      </c>
      <c r="X174" s="103">
        <f>'[1]Calibración Agricultura-OseMOSY'!AI343</f>
        <v>3.7132548227713444</v>
      </c>
      <c r="Y174" s="103">
        <f>'[1]Calibración Agricultura-OseMOSY'!AJ343</f>
        <v>3.743430167052209</v>
      </c>
      <c r="Z174" s="103">
        <f>'[1]Calibración Agricultura-OseMOSY'!AK343</f>
        <v>3.7728716039133428</v>
      </c>
      <c r="AA174" s="103">
        <f>'[1]Calibración Agricultura-OseMOSY'!AL343</f>
        <v>3.80156091337936</v>
      </c>
      <c r="AB174" s="103">
        <f>'[1]Calibración Agricultura-OseMOSY'!AM343</f>
        <v>3.8294943492870979</v>
      </c>
      <c r="AC174" s="103">
        <f>'[1]Calibración Agricultura-OseMOSY'!AN343</f>
        <v>3.8566536916611702</v>
      </c>
      <c r="AD174" s="103">
        <f>'[1]Calibración Agricultura-OseMOSY'!AO343</f>
        <v>3.8830343429376959</v>
      </c>
      <c r="AE174" s="103">
        <f>'[1]Calibración Agricultura-OseMOSY'!AP343</f>
        <v>3.9086405601202681</v>
      </c>
      <c r="AF174" s="103">
        <f>'[1]Calibración Agricultura-OseMOSY'!AQ343</f>
        <v>3.9334503770703391</v>
      </c>
      <c r="AG174" s="103">
        <f>'[1]Calibración Agricultura-OseMOSY'!AR343</f>
        <v>3.9574704347135157</v>
      </c>
      <c r="AH174" s="103">
        <f>'[1]Calibración Agricultura-OseMOSY'!AS343</f>
        <v>3.980709076776844</v>
      </c>
      <c r="AI174" s="103">
        <f>'[1]Calibración Agricultura-OseMOSY'!AT343</f>
        <v>4.003150631713468</v>
      </c>
      <c r="AJ174" s="103">
        <f>'[1]Calibración Agricultura-OseMOSY'!AU343</f>
        <v>4.0247798930695238</v>
      </c>
      <c r="AK174" s="103">
        <f>'[1]Calibración Agricultura-OseMOSY'!AV343</f>
        <v>4.0455821365890161</v>
      </c>
      <c r="AL174" s="103">
        <f>'[1]Calibración Agricultura-OseMOSY'!AW343</f>
        <v>4.0655431368577197</v>
      </c>
      <c r="AM174" s="103">
        <f>'[1]Calibración Agricultura-OseMOSY'!AX343</f>
        <v>4.0846491834598817</v>
      </c>
      <c r="AN174" s="103">
        <f>'[1]Calibración Agricultura-OseMOSY'!AY343</f>
        <v>4.1028870966221325</v>
      </c>
      <c r="AO174" s="103">
        <f>'[1]Calibración Agricultura-OseMOSY'!AZ343</f>
        <v>4.1202442423196892</v>
      </c>
      <c r="AP174" s="103">
        <f>'[1]Calibración Agricultura-OseMOSY'!BA343</f>
        <v>4.1367085468207021</v>
      </c>
      <c r="AQ174" s="103">
        <f>'[1]Calibración Agricultura-OseMOSY'!BB343</f>
        <v>4.1522685106453681</v>
      </c>
      <c r="AR174" s="103">
        <f>'[1]Calibración Agricultura-OseMOSY'!BC343</f>
        <v>4.1669132219172837</v>
      </c>
      <c r="AS174" s="103">
        <f>'[1]Calibración Agricultura-OseMOSY'!BD343</f>
        <v>4.1806323690854006</v>
      </c>
      <c r="AT174" s="103">
        <f>'[1]Calibración Agricultura-OseMOSY'!BE343</f>
        <v>4.1934162529958572</v>
      </c>
      <c r="AU174" s="103">
        <f>'[1]Calibración Agricultura-OseMOSY'!BF343</f>
        <v>4.2052557982939653</v>
      </c>
      <c r="AV174" s="103">
        <f>'[1]Calibración Agricultura-OseMOSY'!BG343</f>
        <v>4.2161425641376225</v>
      </c>
      <c r="AW174" s="103">
        <f>'[1]Calibración Agricultura-OseMOSY'!BH343</f>
        <v>4.226068754204487</v>
      </c>
      <c r="AX174" s="103">
        <f>'[1]Calibración Agricultura-OseMOSY'!BI343</f>
        <v>4.2350272259763511</v>
      </c>
      <c r="AY174" s="103">
        <f>'[1]Calibración Agricultura-OseMOSY'!BJ343</f>
        <v>4.243011499285247</v>
      </c>
      <c r="AZ174" s="103">
        <f>'[1]Calibración Agricultura-OseMOSY'!BK343</f>
        <v>4.2500157641070331</v>
      </c>
      <c r="BA174" s="103">
        <f>'[1]Calibración Agricultura-OseMOSY'!BL343</f>
        <v>4.2560348875893439</v>
      </c>
      <c r="BB174" s="103">
        <f>'[1]Calibración Agricultura-OseMOSY'!BM343</f>
        <v>4.2610644203020476</v>
      </c>
    </row>
    <row r="175" spans="1:115" ht="14.45" customHeight="1">
      <c r="A175" s="106" t="s">
        <v>259</v>
      </c>
      <c r="B175" s="106"/>
      <c r="C175" s="124" t="s">
        <v>362</v>
      </c>
      <c r="D175" s="340"/>
      <c r="E175" s="340"/>
      <c r="F175" s="112"/>
      <c r="G175" s="112"/>
      <c r="H175" s="112"/>
      <c r="I175" s="112"/>
      <c r="J175" s="112"/>
      <c r="K175" s="112"/>
      <c r="L175" s="112"/>
      <c r="M175" s="112"/>
      <c r="N175" s="112"/>
      <c r="O175" s="112"/>
      <c r="P175" s="112"/>
      <c r="Q175" s="112"/>
      <c r="R175" s="112"/>
      <c r="S175" s="112"/>
      <c r="T175" s="112"/>
      <c r="U175" s="112"/>
      <c r="V175" s="112"/>
      <c r="W175" s="112"/>
      <c r="X175" s="112"/>
      <c r="Y175" s="112"/>
      <c r="Z175" s="112"/>
      <c r="AA175" s="112"/>
      <c r="AB175" s="112"/>
      <c r="AC175" s="112"/>
      <c r="AD175" s="112"/>
      <c r="AE175" s="112"/>
      <c r="AF175" s="112"/>
      <c r="AG175" s="112"/>
      <c r="AH175" s="112"/>
      <c r="AI175" s="112"/>
      <c r="AJ175" s="112"/>
      <c r="AK175" s="112"/>
      <c r="AL175" s="112"/>
      <c r="AM175" s="112"/>
      <c r="AN175" s="112"/>
      <c r="AO175" s="112"/>
      <c r="AP175" s="112"/>
      <c r="AQ175" s="112"/>
      <c r="AR175" s="112"/>
      <c r="AS175" s="112"/>
      <c r="AT175" s="112"/>
      <c r="AU175" s="112"/>
      <c r="AV175" s="112"/>
      <c r="AW175" s="112"/>
      <c r="AX175" s="112"/>
      <c r="AY175" s="112"/>
      <c r="AZ175" s="112"/>
      <c r="BA175" s="112"/>
      <c r="BB175" s="112"/>
      <c r="BC175" s="112"/>
      <c r="BF175" s="358"/>
      <c r="BG175" s="359"/>
      <c r="CZ175" s="99"/>
      <c r="DA175" s="99"/>
      <c r="DB175" s="99"/>
      <c r="DC175" s="99"/>
      <c r="DD175" s="99"/>
      <c r="DE175" s="99"/>
      <c r="DF175" s="99"/>
      <c r="DG175" s="99"/>
      <c r="DH175" s="99"/>
      <c r="DI175" s="99"/>
      <c r="DJ175" s="99"/>
      <c r="DK175" s="99"/>
    </row>
    <row r="176" spans="1:115" ht="15" customHeight="1">
      <c r="A176" s="169"/>
      <c r="C176" s="103" t="s">
        <v>363</v>
      </c>
    </row>
    <row r="177" spans="1:54" ht="14.45">
      <c r="C177" s="170" t="s">
        <v>261</v>
      </c>
      <c r="E177" s="366" t="s">
        <v>262</v>
      </c>
      <c r="F177" s="99">
        <f>[4]Costos_Agricultura!$J6*(1+'Net Zero 2050 - %'!F$40/100)</f>
        <v>258.95698565758778</v>
      </c>
      <c r="G177" s="99">
        <f>[4]Costos_Agricultura!$J6*(1+'Net Zero 2050 - %'!G$40/100)</f>
        <v>259.89359960688887</v>
      </c>
      <c r="H177" s="99">
        <f>[4]Costos_Agricultura!$J6*(1+'Net Zero 2050 - %'!H$40/100)</f>
        <v>260.83021355618996</v>
      </c>
      <c r="I177" s="99">
        <f>[4]Costos_Agricultura!$J6*(1+'Net Zero 2050 - %'!I$40/100)</f>
        <v>261.76682750549105</v>
      </c>
      <c r="J177" s="99">
        <f>[4]Costos_Agricultura!$J6*(1+'Net Zero 2050 - %'!J$40/100)</f>
        <v>262.70344145479208</v>
      </c>
      <c r="K177" s="99">
        <f>[4]Costos_Agricultura!$J6*(1+'Net Zero 2050 - %'!K$40/100)</f>
        <v>263.64005540409318</v>
      </c>
      <c r="L177" s="99">
        <f>[4]Costos_Agricultura!$J6*(1+'Net Zero 2050 - %'!L$40/100)</f>
        <v>264.57666935339421</v>
      </c>
      <c r="M177" s="99">
        <f>[4]Costos_Agricultura!$J6*(1+'Net Zero 2050 - %'!M$40/100)</f>
        <v>265.5132833026953</v>
      </c>
      <c r="N177" s="99">
        <f>[4]Costos_Agricultura!$J6*(1+'Net Zero 2050 - %'!N$40/100)</f>
        <v>266.44989725199639</v>
      </c>
      <c r="O177" s="99">
        <f>[4]Costos_Agricultura!$J6*(1+'Net Zero 2050 - %'!O$40/100)</f>
        <v>267.38651120129748</v>
      </c>
      <c r="P177" s="99">
        <f>[4]Costos_Agricultura!$J6*(1+'Net Zero 2050 - %'!P$40/100)</f>
        <v>268.32312515059857</v>
      </c>
      <c r="Q177" s="99">
        <f>[4]Costos_Agricultura!$J6*(1+'Net Zero 2050 - %'!Q$40/100)</f>
        <v>269.25973909989966</v>
      </c>
      <c r="R177" s="99">
        <f>[4]Costos_Agricultura!$J6*(1+'Net Zero 2050 - %'!R$40/100)</f>
        <v>270.19635304920075</v>
      </c>
      <c r="S177" s="99">
        <f>[4]Costos_Agricultura!$J6*(1+'Net Zero 2050 - %'!S$40/100)</f>
        <v>271.13296699850184</v>
      </c>
      <c r="T177" s="99">
        <f>[4]Costos_Agricultura!$J6*(1+'Net Zero 2050 - %'!T$40/100)</f>
        <v>272.06958094780288</v>
      </c>
      <c r="U177" s="99">
        <f>[4]Costos_Agricultura!$J6*(1+'Net Zero 2050 - %'!U$40/100)</f>
        <v>273.00619489710397</v>
      </c>
      <c r="V177" s="99">
        <f>[4]Costos_Agricultura!$J6*(1+'Net Zero 2050 - %'!V$40/100)</f>
        <v>273.94280884640506</v>
      </c>
      <c r="W177" s="99">
        <f>[4]Costos_Agricultura!$J6*(1+'Net Zero 2050 - %'!W$40/100)</f>
        <v>274.87942279570615</v>
      </c>
      <c r="X177" s="99">
        <f>[4]Costos_Agricultura!$J6*(1+'Net Zero 2050 - %'!X$40/100)</f>
        <v>275.81603674500724</v>
      </c>
      <c r="Y177" s="99">
        <f>[4]Costos_Agricultura!$J6*(1+'Net Zero 2050 - %'!Y$40/100)</f>
        <v>276.75265069430833</v>
      </c>
      <c r="Z177" s="99">
        <f>[4]Costos_Agricultura!$J6*(1+'Net Zero 2050 - %'!Z$40/100)</f>
        <v>277.68926464360936</v>
      </c>
      <c r="AA177" s="99">
        <f>[4]Costos_Agricultura!$J6*(1+'Net Zero 2050 - %'!AA$40/100)</f>
        <v>278.62587859291045</v>
      </c>
      <c r="AB177" s="99">
        <f>[4]Costos_Agricultura!$J6*(1+'Net Zero 2050 - %'!AB$40/100)</f>
        <v>279.56249254221149</v>
      </c>
      <c r="AC177" s="99">
        <f>[4]Costos_Agricultura!$J6*(1+'Net Zero 2050 - %'!AC$40/100)</f>
        <v>280.49910649151258</v>
      </c>
      <c r="AD177" s="99">
        <f>[4]Costos_Agricultura!$J6*(1+'Net Zero 2050 - %'!AD$40/100)</f>
        <v>281.43572044081367</v>
      </c>
      <c r="AE177" s="99">
        <f>[4]Costos_Agricultura!$J6*(1+'Net Zero 2050 - %'!AE$40/100)</f>
        <v>282.37233439011476</v>
      </c>
      <c r="AF177" s="99">
        <f>[4]Costos_Agricultura!$J6*(1+'Net Zero 2050 - %'!AF$40/100)</f>
        <v>283.30894833941585</v>
      </c>
      <c r="AG177" s="99">
        <f>[4]Costos_Agricultura!$J6*(1+'Net Zero 2050 - %'!AG$40/100)</f>
        <v>284.24556228871694</v>
      </c>
      <c r="AH177" s="99">
        <f>[4]Costos_Agricultura!$J6*(1+'Net Zero 2050 - %'!AH$40/100)</f>
        <v>285.18217623801803</v>
      </c>
      <c r="AI177" s="99">
        <f>[4]Costos_Agricultura!$J6*(1+'Net Zero 2050 - %'!AI$40/100)</f>
        <v>286.11879018731912</v>
      </c>
      <c r="AJ177" s="99">
        <f>[4]Costos_Agricultura!$J6*(1+'Net Zero 2050 - %'!AJ$40/100)</f>
        <v>287.05540413662021</v>
      </c>
      <c r="AK177" s="99">
        <f>[4]Costos_Agricultura!$J6*(1+'Net Zero 2050 - %'!AK$40/100)</f>
        <v>287.99201808592125</v>
      </c>
      <c r="AL177" s="99">
        <f>[4]Costos_Agricultura!$J6*(1+'Net Zero 2050 - %'!AL$40/100)</f>
        <v>288.92863203522234</v>
      </c>
      <c r="AM177" s="99">
        <f>[4]Costos_Agricultura!$J6*(1+'Net Zero 2050 - %'!AM$40/100)</f>
        <v>289.86524598452337</v>
      </c>
      <c r="AN177" s="99">
        <f>[4]Costos_Agricultura!$J6*(1+'Net Zero 2050 - %'!AN$40/100)</f>
        <v>290.80185993382446</v>
      </c>
      <c r="AO177" s="99">
        <f>[4]Costos_Agricultura!$J6*(1+'Net Zero 2050 - %'!AO$40/100)</f>
        <v>291.73847388312555</v>
      </c>
      <c r="AP177" s="99">
        <f>[4]Costos_Agricultura!$J6*(1+'Net Zero 2050 - %'!AP$40/100)</f>
        <v>292.67508783242664</v>
      </c>
      <c r="AQ177" s="99">
        <f>[4]Costos_Agricultura!$J6*(1+'Net Zero 2050 - %'!AQ$40/100)</f>
        <v>293.61170178172773</v>
      </c>
      <c r="AR177" s="99">
        <f>[4]Costos_Agricultura!$J6*(1+'Net Zero 2050 - %'!AR$40/100)</f>
        <v>294.54831573102877</v>
      </c>
      <c r="AS177" s="99">
        <f>[4]Costos_Agricultura!$J6*(1+'Net Zero 2050 - %'!AS$40/100)</f>
        <v>295.48492968032991</v>
      </c>
      <c r="AT177" s="99">
        <f>[4]Costos_Agricultura!$J6*(1+'Net Zero 2050 - %'!AT$40/100)</f>
        <v>296.42154362963095</v>
      </c>
      <c r="AU177" s="99">
        <f>[4]Costos_Agricultura!$J6*(1+'Net Zero 2050 - %'!AU$40/100)</f>
        <v>297.35815757893204</v>
      </c>
      <c r="AV177" s="99">
        <f>[4]Costos_Agricultura!$J6*(1+'Net Zero 2050 - %'!AV$40/100)</f>
        <v>298.29477152823313</v>
      </c>
      <c r="AW177" s="99">
        <f>[4]Costos_Agricultura!$J6*(1+'Net Zero 2050 - %'!AW$40/100)</f>
        <v>299.23138547753422</v>
      </c>
      <c r="AX177" s="99">
        <f>[4]Costos_Agricultura!$J6*(1+'Net Zero 2050 - %'!AX$40/100)</f>
        <v>300.16799942683531</v>
      </c>
      <c r="AY177" s="99">
        <f>[4]Costos_Agricultura!$J6*(1+'Net Zero 2050 - %'!AY$40/100)</f>
        <v>301.1046133761364</v>
      </c>
      <c r="AZ177" s="99">
        <f>[4]Costos_Agricultura!$J6*(1+'Net Zero 2050 - %'!AZ$40/100)</f>
        <v>302.04122732543749</v>
      </c>
      <c r="BA177" s="99">
        <f>[4]Costos_Agricultura!$J6*(1+'Net Zero 2050 - %'!BA$40/100)</f>
        <v>302.97784127473847</v>
      </c>
      <c r="BB177" s="99">
        <f>[4]Costos_Agricultura!$J6*(1+'Net Zero 2050 - %'!BB$40/100)</f>
        <v>303.91445522403961</v>
      </c>
    </row>
    <row r="178" spans="1:54" ht="14.45">
      <c r="C178" s="170" t="s">
        <v>263</v>
      </c>
      <c r="E178" s="366"/>
      <c r="F178" s="99">
        <f>[4]Costos_Agricultura!$J7*(1+'Net Zero 2050 - %'!F$40/100)</f>
        <v>36.536706214961711</v>
      </c>
      <c r="G178" s="99">
        <f>[4]Costos_Agricultura!$J7*(1+'Net Zero 2050 - %'!G$40/100)</f>
        <v>36.668854759306058</v>
      </c>
      <c r="H178" s="99">
        <f>[4]Costos_Agricultura!$J7*(1+'Net Zero 2050 - %'!H$40/100)</f>
        <v>36.801003303650397</v>
      </c>
      <c r="I178" s="99">
        <f>[4]Costos_Agricultura!$J7*(1+'Net Zero 2050 - %'!I$40/100)</f>
        <v>36.933151847994736</v>
      </c>
      <c r="J178" s="99">
        <f>[4]Costos_Agricultura!$J7*(1+'Net Zero 2050 - %'!J$40/100)</f>
        <v>37.065300392339076</v>
      </c>
      <c r="K178" s="99">
        <f>[4]Costos_Agricultura!$J7*(1+'Net Zero 2050 - %'!K$40/100)</f>
        <v>37.197448936683415</v>
      </c>
      <c r="L178" s="99">
        <f>[4]Costos_Agricultura!$J7*(1+'Net Zero 2050 - %'!L$40/100)</f>
        <v>37.329597481027754</v>
      </c>
      <c r="M178" s="99">
        <f>[4]Costos_Agricultura!$J7*(1+'Net Zero 2050 - %'!M$40/100)</f>
        <v>37.461746025372101</v>
      </c>
      <c r="N178" s="99">
        <f>[4]Costos_Agricultura!$J7*(1+'Net Zero 2050 - %'!N$40/100)</f>
        <v>37.59389456971644</v>
      </c>
      <c r="O178" s="99">
        <f>[4]Costos_Agricultura!$J7*(1+'Net Zero 2050 - %'!O$40/100)</f>
        <v>37.726043114060779</v>
      </c>
      <c r="P178" s="99">
        <f>[4]Costos_Agricultura!$J7*(1+'Net Zero 2050 - %'!P$40/100)</f>
        <v>37.858191658405126</v>
      </c>
      <c r="Q178" s="99">
        <f>[4]Costos_Agricultura!$J7*(1+'Net Zero 2050 - %'!Q$40/100)</f>
        <v>37.990340202749465</v>
      </c>
      <c r="R178" s="99">
        <f>[4]Costos_Agricultura!$J7*(1+'Net Zero 2050 - %'!R$40/100)</f>
        <v>38.122488747093811</v>
      </c>
      <c r="S178" s="99">
        <f>[4]Costos_Agricultura!$J7*(1+'Net Zero 2050 - %'!S$40/100)</f>
        <v>38.254637291438151</v>
      </c>
      <c r="T178" s="99">
        <f>[4]Costos_Agricultura!$J7*(1+'Net Zero 2050 - %'!T$40/100)</f>
        <v>38.386785835782483</v>
      </c>
      <c r="U178" s="99">
        <f>[4]Costos_Agricultura!$J7*(1+'Net Zero 2050 - %'!U$40/100)</f>
        <v>38.518934380126822</v>
      </c>
      <c r="V178" s="99">
        <f>[4]Costos_Agricultura!$J7*(1+'Net Zero 2050 - %'!V$40/100)</f>
        <v>38.651082924471169</v>
      </c>
      <c r="W178" s="99">
        <f>[4]Costos_Agricultura!$J7*(1+'Net Zero 2050 - %'!W$40/100)</f>
        <v>38.783231468815508</v>
      </c>
      <c r="X178" s="99">
        <f>[4]Costos_Agricultura!$J7*(1+'Net Zero 2050 - %'!X$40/100)</f>
        <v>38.915380013159854</v>
      </c>
      <c r="Y178" s="99">
        <f>[4]Costos_Agricultura!$J7*(1+'Net Zero 2050 - %'!Y$40/100)</f>
        <v>39.047528557504194</v>
      </c>
      <c r="Z178" s="99">
        <f>[4]Costos_Agricultura!$J7*(1+'Net Zero 2050 - %'!Z$40/100)</f>
        <v>39.179677101848533</v>
      </c>
      <c r="AA178" s="99">
        <f>[4]Costos_Agricultura!$J7*(1+'Net Zero 2050 - %'!AA$40/100)</f>
        <v>39.311825646192879</v>
      </c>
      <c r="AB178" s="99">
        <f>[4]Costos_Agricultura!$J7*(1+'Net Zero 2050 - %'!AB$40/100)</f>
        <v>39.443974190537212</v>
      </c>
      <c r="AC178" s="99">
        <f>[4]Costos_Agricultura!$J7*(1+'Net Zero 2050 - %'!AC$40/100)</f>
        <v>39.576122734881551</v>
      </c>
      <c r="AD178" s="99">
        <f>[4]Costos_Agricultura!$J7*(1+'Net Zero 2050 - %'!AD$40/100)</f>
        <v>39.708271279225897</v>
      </c>
      <c r="AE178" s="99">
        <f>[4]Costos_Agricultura!$J7*(1+'Net Zero 2050 - %'!AE$40/100)</f>
        <v>39.840419823570237</v>
      </c>
      <c r="AF178" s="99">
        <f>[4]Costos_Agricultura!$J7*(1+'Net Zero 2050 - %'!AF$40/100)</f>
        <v>39.972568367914576</v>
      </c>
      <c r="AG178" s="99">
        <f>[4]Costos_Agricultura!$J7*(1+'Net Zero 2050 - %'!AG$40/100)</f>
        <v>40.104716912258922</v>
      </c>
      <c r="AH178" s="99">
        <f>[4]Costos_Agricultura!$J7*(1+'Net Zero 2050 - %'!AH$40/100)</f>
        <v>40.236865456603262</v>
      </c>
      <c r="AI178" s="99">
        <f>[4]Costos_Agricultura!$J7*(1+'Net Zero 2050 - %'!AI$40/100)</f>
        <v>40.369014000947601</v>
      </c>
      <c r="AJ178" s="99">
        <f>[4]Costos_Agricultura!$J7*(1+'Net Zero 2050 - %'!AJ$40/100)</f>
        <v>40.501162545291947</v>
      </c>
      <c r="AK178" s="99">
        <f>[4]Costos_Agricultura!$J7*(1+'Net Zero 2050 - %'!AK$40/100)</f>
        <v>40.63331108963628</v>
      </c>
      <c r="AL178" s="99">
        <f>[4]Costos_Agricultura!$J7*(1+'Net Zero 2050 - %'!AL$40/100)</f>
        <v>40.765459633980619</v>
      </c>
      <c r="AM178" s="99">
        <f>[4]Costos_Agricultura!$J7*(1+'Net Zero 2050 - %'!AM$40/100)</f>
        <v>40.897608178324965</v>
      </c>
      <c r="AN178" s="99">
        <f>[4]Costos_Agricultura!$J7*(1+'Net Zero 2050 - %'!AN$40/100)</f>
        <v>41.029756722669305</v>
      </c>
      <c r="AO178" s="99">
        <f>[4]Costos_Agricultura!$J7*(1+'Net Zero 2050 - %'!AO$40/100)</f>
        <v>41.161905267013644</v>
      </c>
      <c r="AP178" s="99">
        <f>[4]Costos_Agricultura!$J7*(1+'Net Zero 2050 - %'!AP$40/100)</f>
        <v>41.29405381135799</v>
      </c>
      <c r="AQ178" s="99">
        <f>[4]Costos_Agricultura!$J7*(1+'Net Zero 2050 - %'!AQ$40/100)</f>
        <v>41.42620235570233</v>
      </c>
      <c r="AR178" s="99">
        <f>[4]Costos_Agricultura!$J7*(1+'Net Zero 2050 - %'!AR$40/100)</f>
        <v>41.558350900046662</v>
      </c>
      <c r="AS178" s="99">
        <f>[4]Costos_Agricultura!$J7*(1+'Net Zero 2050 - %'!AS$40/100)</f>
        <v>41.690499444391016</v>
      </c>
      <c r="AT178" s="99">
        <f>[4]Costos_Agricultura!$J7*(1+'Net Zero 2050 - %'!AT$40/100)</f>
        <v>41.822647988735348</v>
      </c>
      <c r="AU178" s="99">
        <f>[4]Costos_Agricultura!$J7*(1+'Net Zero 2050 - %'!AU$40/100)</f>
        <v>41.954796533079687</v>
      </c>
      <c r="AV178" s="99">
        <f>[4]Costos_Agricultura!$J7*(1+'Net Zero 2050 - %'!AV$40/100)</f>
        <v>42.086945077424033</v>
      </c>
      <c r="AW178" s="99">
        <f>[4]Costos_Agricultura!$J7*(1+'Net Zero 2050 - %'!AW$40/100)</f>
        <v>42.219093621768373</v>
      </c>
      <c r="AX178" s="99">
        <f>[4]Costos_Agricultura!$J7*(1+'Net Zero 2050 - %'!AX$40/100)</f>
        <v>42.351242166112712</v>
      </c>
      <c r="AY178" s="99">
        <f>[4]Costos_Agricultura!$J7*(1+'Net Zero 2050 - %'!AY$40/100)</f>
        <v>42.483390710457059</v>
      </c>
      <c r="AZ178" s="99">
        <f>[4]Costos_Agricultura!$J7*(1+'Net Zero 2050 - %'!AZ$40/100)</f>
        <v>42.615539254801398</v>
      </c>
      <c r="BA178" s="99">
        <f>[4]Costos_Agricultura!$J7*(1+'Net Zero 2050 - %'!BA$40/100)</f>
        <v>42.74768779914573</v>
      </c>
      <c r="BB178" s="99">
        <f>[4]Costos_Agricultura!$J7*(1+'Net Zero 2050 - %'!BB$40/100)</f>
        <v>42.879836343490084</v>
      </c>
    </row>
    <row r="179" spans="1:54" ht="14.45">
      <c r="C179" s="170" t="s">
        <v>264</v>
      </c>
      <c r="E179" s="366"/>
      <c r="F179" s="99">
        <f>[4]Costos_Agricultura!$J8*(1+'Net Zero 2050 - %'!F$40/100)</f>
        <v>11.726989063699156</v>
      </c>
      <c r="G179" s="99">
        <f>[4]Costos_Agricultura!$J8*(1+'Net Zero 2050 - %'!G$40/100)</f>
        <v>11.769404067536454</v>
      </c>
      <c r="H179" s="99">
        <f>[4]Costos_Agricultura!$J8*(1+'Net Zero 2050 - %'!H$40/100)</f>
        <v>11.811819071373753</v>
      </c>
      <c r="I179" s="99">
        <f>[4]Costos_Agricultura!$J8*(1+'Net Zero 2050 - %'!I$40/100)</f>
        <v>11.854234075211053</v>
      </c>
      <c r="J179" s="99">
        <f>[4]Costos_Agricultura!$J8*(1+'Net Zero 2050 - %'!J$40/100)</f>
        <v>11.896649079048348</v>
      </c>
      <c r="K179" s="99">
        <f>[4]Costos_Agricultura!$J8*(1+'Net Zero 2050 - %'!K$40/100)</f>
        <v>11.939064082885647</v>
      </c>
      <c r="L179" s="99">
        <f>[4]Costos_Agricultura!$J8*(1+'Net Zero 2050 - %'!L$40/100)</f>
        <v>11.981479086722945</v>
      </c>
      <c r="M179" s="99">
        <f>[4]Costos_Agricultura!$J8*(1+'Net Zero 2050 - %'!M$40/100)</f>
        <v>12.023894090560246</v>
      </c>
      <c r="N179" s="99">
        <f>[4]Costos_Agricultura!$J8*(1+'Net Zero 2050 - %'!N$40/100)</f>
        <v>12.066309094397544</v>
      </c>
      <c r="O179" s="99">
        <f>[4]Costos_Agricultura!$J8*(1+'Net Zero 2050 - %'!O$40/100)</f>
        <v>12.108724098234843</v>
      </c>
      <c r="P179" s="99">
        <f>[4]Costos_Agricultura!$J8*(1+'Net Zero 2050 - %'!P$40/100)</f>
        <v>12.151139102072142</v>
      </c>
      <c r="Q179" s="99">
        <f>[4]Costos_Agricultura!$J8*(1+'Net Zero 2050 - %'!Q$40/100)</f>
        <v>12.19355410590944</v>
      </c>
      <c r="R179" s="99">
        <f>[4]Costos_Agricultura!$J8*(1+'Net Zero 2050 - %'!R$40/100)</f>
        <v>12.235969109746739</v>
      </c>
      <c r="S179" s="99">
        <f>[4]Costos_Agricultura!$J8*(1+'Net Zero 2050 - %'!S$40/100)</f>
        <v>12.278384113584037</v>
      </c>
      <c r="T179" s="99">
        <f>[4]Costos_Agricultura!$J8*(1+'Net Zero 2050 - %'!T$40/100)</f>
        <v>12.320799117421334</v>
      </c>
      <c r="U179" s="99">
        <f>[4]Costos_Agricultura!$J8*(1+'Net Zero 2050 - %'!U$40/100)</f>
        <v>12.363214121258633</v>
      </c>
      <c r="V179" s="99">
        <f>[4]Costos_Agricultura!$J8*(1+'Net Zero 2050 - %'!V$40/100)</f>
        <v>12.405629125095931</v>
      </c>
      <c r="W179" s="99">
        <f>[4]Costos_Agricultura!$J8*(1+'Net Zero 2050 - %'!W$40/100)</f>
        <v>12.44804412893323</v>
      </c>
      <c r="X179" s="99">
        <f>[4]Costos_Agricultura!$J8*(1+'Net Zero 2050 - %'!X$40/100)</f>
        <v>12.49045913277053</v>
      </c>
      <c r="Y179" s="99">
        <f>[4]Costos_Agricultura!$J8*(1+'Net Zero 2050 - %'!Y$40/100)</f>
        <v>12.532874136607829</v>
      </c>
      <c r="Z179" s="99">
        <f>[4]Costos_Agricultura!$J8*(1+'Net Zero 2050 - %'!Z$40/100)</f>
        <v>12.575289140445127</v>
      </c>
      <c r="AA179" s="99">
        <f>[4]Costos_Agricultura!$J8*(1+'Net Zero 2050 - %'!AA$40/100)</f>
        <v>12.617704144282426</v>
      </c>
      <c r="AB179" s="99">
        <f>[4]Costos_Agricultura!$J8*(1+'Net Zero 2050 - %'!AB$40/100)</f>
        <v>12.660119148119723</v>
      </c>
      <c r="AC179" s="99">
        <f>[4]Costos_Agricultura!$J8*(1+'Net Zero 2050 - %'!AC$40/100)</f>
        <v>12.702534151957021</v>
      </c>
      <c r="AD179" s="99">
        <f>[4]Costos_Agricultura!$J8*(1+'Net Zero 2050 - %'!AD$40/100)</f>
        <v>12.74494915579432</v>
      </c>
      <c r="AE179" s="99">
        <f>[4]Costos_Agricultura!$J8*(1+'Net Zero 2050 - %'!AE$40/100)</f>
        <v>12.787364159631618</v>
      </c>
      <c r="AF179" s="99">
        <f>[4]Costos_Agricultura!$J8*(1+'Net Zero 2050 - %'!AF$40/100)</f>
        <v>12.829779163468917</v>
      </c>
      <c r="AG179" s="99">
        <f>[4]Costos_Agricultura!$J8*(1+'Net Zero 2050 - %'!AG$40/100)</f>
        <v>12.872194167306215</v>
      </c>
      <c r="AH179" s="99">
        <f>[4]Costos_Agricultura!$J8*(1+'Net Zero 2050 - %'!AH$40/100)</f>
        <v>12.914609171143514</v>
      </c>
      <c r="AI179" s="99">
        <f>[4]Costos_Agricultura!$J8*(1+'Net Zero 2050 - %'!AI$40/100)</f>
        <v>12.957024174980813</v>
      </c>
      <c r="AJ179" s="99">
        <f>[4]Costos_Agricultura!$J8*(1+'Net Zero 2050 - %'!AJ$40/100)</f>
        <v>12.999439178818113</v>
      </c>
      <c r="AK179" s="99">
        <f>[4]Costos_Agricultura!$J8*(1+'Net Zero 2050 - %'!AK$40/100)</f>
        <v>13.041854182655408</v>
      </c>
      <c r="AL179" s="99">
        <f>[4]Costos_Agricultura!$J8*(1+'Net Zero 2050 - %'!AL$40/100)</f>
        <v>13.084269186492707</v>
      </c>
      <c r="AM179" s="99">
        <f>[4]Costos_Agricultura!$J8*(1+'Net Zero 2050 - %'!AM$40/100)</f>
        <v>13.126684190330007</v>
      </c>
      <c r="AN179" s="99">
        <f>[4]Costos_Agricultura!$J8*(1+'Net Zero 2050 - %'!AN$40/100)</f>
        <v>13.169099194167305</v>
      </c>
      <c r="AO179" s="99">
        <f>[4]Costos_Agricultura!$J8*(1+'Net Zero 2050 - %'!AO$40/100)</f>
        <v>13.211514198004604</v>
      </c>
      <c r="AP179" s="99">
        <f>[4]Costos_Agricultura!$J8*(1+'Net Zero 2050 - %'!AP$40/100)</f>
        <v>13.253929201841903</v>
      </c>
      <c r="AQ179" s="99">
        <f>[4]Costos_Agricultura!$J8*(1+'Net Zero 2050 - %'!AQ$40/100)</f>
        <v>13.296344205679201</v>
      </c>
      <c r="AR179" s="99">
        <f>[4]Costos_Agricultura!$J8*(1+'Net Zero 2050 - %'!AR$40/100)</f>
        <v>13.338759209516498</v>
      </c>
      <c r="AS179" s="99">
        <f>[4]Costos_Agricultura!$J8*(1+'Net Zero 2050 - %'!AS$40/100)</f>
        <v>13.381174213353798</v>
      </c>
      <c r="AT179" s="99">
        <f>[4]Costos_Agricultura!$J8*(1+'Net Zero 2050 - %'!AT$40/100)</f>
        <v>13.423589217191095</v>
      </c>
      <c r="AU179" s="99">
        <f>[4]Costos_Agricultura!$J8*(1+'Net Zero 2050 - %'!AU$40/100)</f>
        <v>13.466004221028394</v>
      </c>
      <c r="AV179" s="99">
        <f>[4]Costos_Agricultura!$J8*(1+'Net Zero 2050 - %'!AV$40/100)</f>
        <v>13.508419224865692</v>
      </c>
      <c r="AW179" s="99">
        <f>[4]Costos_Agricultura!$J8*(1+'Net Zero 2050 - %'!AW$40/100)</f>
        <v>13.550834228702991</v>
      </c>
      <c r="AX179" s="99">
        <f>[4]Costos_Agricultura!$J8*(1+'Net Zero 2050 - %'!AX$40/100)</f>
        <v>13.593249232540291</v>
      </c>
      <c r="AY179" s="99">
        <f>[4]Costos_Agricultura!$J8*(1+'Net Zero 2050 - %'!AY$40/100)</f>
        <v>13.63566423637759</v>
      </c>
      <c r="AZ179" s="99">
        <f>[4]Costos_Agricultura!$J8*(1+'Net Zero 2050 - %'!AZ$40/100)</f>
        <v>13.678079240214888</v>
      </c>
      <c r="BA179" s="99">
        <f>[4]Costos_Agricultura!$J8*(1+'Net Zero 2050 - %'!BA$40/100)</f>
        <v>13.720494244052183</v>
      </c>
      <c r="BB179" s="99">
        <f>[4]Costos_Agricultura!$J8*(1+'Net Zero 2050 - %'!BB$40/100)</f>
        <v>13.762909247889485</v>
      </c>
    </row>
    <row r="180" spans="1:54" ht="14.45">
      <c r="C180" s="170" t="s">
        <v>265</v>
      </c>
      <c r="E180" s="366"/>
      <c r="F180" s="99">
        <f>[4]Costos_Agricultura!$J9*(1+'Net Zero 2050 - %'!F$40/100)</f>
        <v>255.16433106740365</v>
      </c>
      <c r="G180" s="99">
        <f>[4]Costos_Agricultura!$J9*(1+'Net Zero 2050 - %'!G$40/100)</f>
        <v>256.08722747521796</v>
      </c>
      <c r="H180" s="99">
        <f>[4]Costos_Agricultura!$J9*(1+'Net Zero 2050 - %'!H$40/100)</f>
        <v>257.01012388303229</v>
      </c>
      <c r="I180" s="99">
        <f>[4]Costos_Agricultura!$J9*(1+'Net Zero 2050 - %'!I$40/100)</f>
        <v>257.93302029084663</v>
      </c>
      <c r="J180" s="99">
        <f>[4]Costos_Agricultura!$J9*(1+'Net Zero 2050 - %'!J$40/100)</f>
        <v>258.85591669866085</v>
      </c>
      <c r="K180" s="99">
        <f>[4]Costos_Agricultura!$J9*(1+'Net Zero 2050 - %'!K$40/100)</f>
        <v>259.77881310647518</v>
      </c>
      <c r="L180" s="99">
        <f>[4]Costos_Agricultura!$J9*(1+'Net Zero 2050 - %'!L$40/100)</f>
        <v>260.70170951428952</v>
      </c>
      <c r="M180" s="99">
        <f>[4]Costos_Agricultura!$J9*(1+'Net Zero 2050 - %'!M$40/100)</f>
        <v>261.6246059221038</v>
      </c>
      <c r="N180" s="99">
        <f>[4]Costos_Agricultura!$J9*(1+'Net Zero 2050 - %'!N$40/100)</f>
        <v>262.54750232991813</v>
      </c>
      <c r="O180" s="99">
        <f>[4]Costos_Agricultura!$J9*(1+'Net Zero 2050 - %'!O$40/100)</f>
        <v>263.47039873773241</v>
      </c>
      <c r="P180" s="99">
        <f>[4]Costos_Agricultura!$J9*(1+'Net Zero 2050 - %'!P$40/100)</f>
        <v>264.39329514554674</v>
      </c>
      <c r="Q180" s="99">
        <f>[4]Costos_Agricultura!$J9*(1+'Net Zero 2050 - %'!Q$40/100)</f>
        <v>265.31619155336108</v>
      </c>
      <c r="R180" s="99">
        <f>[4]Costos_Agricultura!$J9*(1+'Net Zero 2050 - %'!R$40/100)</f>
        <v>266.23908796117536</v>
      </c>
      <c r="S180" s="99">
        <f>[4]Costos_Agricultura!$J9*(1+'Net Zero 2050 - %'!S$40/100)</f>
        <v>267.16198436898969</v>
      </c>
      <c r="T180" s="99">
        <f>[4]Costos_Agricultura!$J9*(1+'Net Zero 2050 - %'!T$40/100)</f>
        <v>268.08488077680397</v>
      </c>
      <c r="U180" s="99">
        <f>[4]Costos_Agricultura!$J9*(1+'Net Zero 2050 - %'!U$40/100)</f>
        <v>269.00777718461825</v>
      </c>
      <c r="V180" s="99">
        <f>[4]Costos_Agricultura!$J9*(1+'Net Zero 2050 - %'!V$40/100)</f>
        <v>269.93067359243258</v>
      </c>
      <c r="W180" s="99">
        <f>[4]Costos_Agricultura!$J9*(1+'Net Zero 2050 - %'!W$40/100)</f>
        <v>270.85357000024692</v>
      </c>
      <c r="X180" s="99">
        <f>[4]Costos_Agricultura!$J9*(1+'Net Zero 2050 - %'!X$40/100)</f>
        <v>271.7764664080612</v>
      </c>
      <c r="Y180" s="99">
        <f>[4]Costos_Agricultura!$J9*(1+'Net Zero 2050 - %'!Y$40/100)</f>
        <v>272.69936281587553</v>
      </c>
      <c r="Z180" s="99">
        <f>[4]Costos_Agricultura!$J9*(1+'Net Zero 2050 - %'!Z$40/100)</f>
        <v>273.62225922368987</v>
      </c>
      <c r="AA180" s="99">
        <f>[4]Costos_Agricultura!$J9*(1+'Net Zero 2050 - %'!AA$40/100)</f>
        <v>274.54515563150414</v>
      </c>
      <c r="AB180" s="99">
        <f>[4]Costos_Agricultura!$J9*(1+'Net Zero 2050 - %'!AB$40/100)</f>
        <v>275.46805203931842</v>
      </c>
      <c r="AC180" s="99">
        <f>[4]Costos_Agricultura!$J9*(1+'Net Zero 2050 - %'!AC$40/100)</f>
        <v>276.39094844713276</v>
      </c>
      <c r="AD180" s="99">
        <f>[4]Costos_Agricultura!$J9*(1+'Net Zero 2050 - %'!AD$40/100)</f>
        <v>277.31384485494704</v>
      </c>
      <c r="AE180" s="99">
        <f>[4]Costos_Agricultura!$J9*(1+'Net Zero 2050 - %'!AE$40/100)</f>
        <v>278.23674126276137</v>
      </c>
      <c r="AF180" s="99">
        <f>[4]Costos_Agricultura!$J9*(1+'Net Zero 2050 - %'!AF$40/100)</f>
        <v>279.15963767057571</v>
      </c>
      <c r="AG180" s="99">
        <f>[4]Costos_Agricultura!$J9*(1+'Net Zero 2050 - %'!AG$40/100)</f>
        <v>280.08253407838998</v>
      </c>
      <c r="AH180" s="99">
        <f>[4]Costos_Agricultura!$J9*(1+'Net Zero 2050 - %'!AH$40/100)</f>
        <v>281.00543048620432</v>
      </c>
      <c r="AI180" s="99">
        <f>[4]Costos_Agricultura!$J9*(1+'Net Zero 2050 - %'!AI$40/100)</f>
        <v>281.9283268940186</v>
      </c>
      <c r="AJ180" s="99">
        <f>[4]Costos_Agricultura!$J9*(1+'Net Zero 2050 - %'!AJ$40/100)</f>
        <v>282.85122330183293</v>
      </c>
      <c r="AK180" s="99">
        <f>[4]Costos_Agricultura!$J9*(1+'Net Zero 2050 - %'!AK$40/100)</f>
        <v>283.77411970964721</v>
      </c>
      <c r="AL180" s="99">
        <f>[4]Costos_Agricultura!$J9*(1+'Net Zero 2050 - %'!AL$40/100)</f>
        <v>284.69701611746149</v>
      </c>
      <c r="AM180" s="99">
        <f>[4]Costos_Agricultura!$J9*(1+'Net Zero 2050 - %'!AM$40/100)</f>
        <v>285.61991252527582</v>
      </c>
      <c r="AN180" s="99">
        <f>[4]Costos_Agricultura!$J9*(1+'Net Zero 2050 - %'!AN$40/100)</f>
        <v>286.54280893309016</v>
      </c>
      <c r="AO180" s="99">
        <f>[4]Costos_Agricultura!$J9*(1+'Net Zero 2050 - %'!AO$40/100)</f>
        <v>287.46570534090444</v>
      </c>
      <c r="AP180" s="99">
        <f>[4]Costos_Agricultura!$J9*(1+'Net Zero 2050 - %'!AP$40/100)</f>
        <v>288.38860174871877</v>
      </c>
      <c r="AQ180" s="99">
        <f>[4]Costos_Agricultura!$J9*(1+'Net Zero 2050 - %'!AQ$40/100)</f>
        <v>289.3114981565331</v>
      </c>
      <c r="AR180" s="99">
        <f>[4]Costos_Agricultura!$J9*(1+'Net Zero 2050 - %'!AR$40/100)</f>
        <v>290.23439456434733</v>
      </c>
      <c r="AS180" s="99">
        <f>[4]Costos_Agricultura!$J9*(1+'Net Zero 2050 - %'!AS$40/100)</f>
        <v>291.15729097216172</v>
      </c>
      <c r="AT180" s="99">
        <f>[4]Costos_Agricultura!$J9*(1+'Net Zero 2050 - %'!AT$40/100)</f>
        <v>292.080187379976</v>
      </c>
      <c r="AU180" s="99">
        <f>[4]Costos_Agricultura!$J9*(1+'Net Zero 2050 - %'!AU$40/100)</f>
        <v>293.00308378779027</v>
      </c>
      <c r="AV180" s="99">
        <f>[4]Costos_Agricultura!$J9*(1+'Net Zero 2050 - %'!AV$40/100)</f>
        <v>293.92598019560461</v>
      </c>
      <c r="AW180" s="99">
        <f>[4]Costos_Agricultura!$J9*(1+'Net Zero 2050 - %'!AW$40/100)</f>
        <v>294.84887660341894</v>
      </c>
      <c r="AX180" s="99">
        <f>[4]Costos_Agricultura!$J9*(1+'Net Zero 2050 - %'!AX$40/100)</f>
        <v>295.77177301123322</v>
      </c>
      <c r="AY180" s="99">
        <f>[4]Costos_Agricultura!$J9*(1+'Net Zero 2050 - %'!AY$40/100)</f>
        <v>296.69466941904756</v>
      </c>
      <c r="AZ180" s="99">
        <f>[4]Costos_Agricultura!$J9*(1+'Net Zero 2050 - %'!AZ$40/100)</f>
        <v>297.61756582686189</v>
      </c>
      <c r="BA180" s="99">
        <f>[4]Costos_Agricultura!$J9*(1+'Net Zero 2050 - %'!BA$40/100)</f>
        <v>298.54046223467611</v>
      </c>
      <c r="BB180" s="99">
        <f>[4]Costos_Agricultura!$J9*(1+'Net Zero 2050 - %'!BB$40/100)</f>
        <v>299.4633586424905</v>
      </c>
    </row>
    <row r="181" spans="1:54" ht="15" customHeight="1">
      <c r="C181" s="170" t="s">
        <v>266</v>
      </c>
      <c r="E181" s="366"/>
      <c r="F181" s="99">
        <f>[4]Costos_Agricultura!$J10*(1+'Net Zero 2050 - %'!F$40/100)</f>
        <v>100.363</v>
      </c>
      <c r="G181" s="99">
        <f>[4]Costos_Agricultura!$J10*(1+'Net Zero 2050 - %'!G$40/100)</f>
        <v>100.726</v>
      </c>
      <c r="H181" s="99">
        <f>[4]Costos_Agricultura!$J10*(1+'Net Zero 2050 - %'!H$40/100)</f>
        <v>101.08900000000001</v>
      </c>
      <c r="I181" s="99">
        <f>[4]Costos_Agricultura!$J10*(1+'Net Zero 2050 - %'!I$40/100)</f>
        <v>101.45200000000001</v>
      </c>
      <c r="J181" s="99">
        <f>[4]Costos_Agricultura!$J10*(1+'Net Zero 2050 - %'!J$40/100)</f>
        <v>101.81499999999998</v>
      </c>
      <c r="K181" s="99">
        <f>[4]Costos_Agricultura!$J10*(1+'Net Zero 2050 - %'!K$40/100)</f>
        <v>102.178</v>
      </c>
      <c r="L181" s="99">
        <f>[4]Costos_Agricultura!$J10*(1+'Net Zero 2050 - %'!L$40/100)</f>
        <v>102.541</v>
      </c>
      <c r="M181" s="99">
        <f>[4]Costos_Agricultura!$J10*(1+'Net Zero 2050 - %'!M$40/100)</f>
        <v>102.904</v>
      </c>
      <c r="N181" s="99">
        <f>[4]Costos_Agricultura!$J10*(1+'Net Zero 2050 - %'!N$40/100)</f>
        <v>103.267</v>
      </c>
      <c r="O181" s="99">
        <f>[4]Costos_Agricultura!$J10*(1+'Net Zero 2050 - %'!O$40/100)</f>
        <v>103.63</v>
      </c>
      <c r="P181" s="99">
        <f>[4]Costos_Agricultura!$J10*(1+'Net Zero 2050 - %'!P$40/100)</f>
        <v>103.99299999999999</v>
      </c>
      <c r="Q181" s="99">
        <f>[4]Costos_Agricultura!$J10*(1+'Net Zero 2050 - %'!Q$40/100)</f>
        <v>104.35600000000001</v>
      </c>
      <c r="R181" s="99">
        <f>[4]Costos_Agricultura!$J10*(1+'Net Zero 2050 - %'!R$40/100)</f>
        <v>104.71900000000001</v>
      </c>
      <c r="S181" s="99">
        <f>[4]Costos_Agricultura!$J10*(1+'Net Zero 2050 - %'!S$40/100)</f>
        <v>105.08200000000001</v>
      </c>
      <c r="T181" s="99">
        <f>[4]Costos_Agricultura!$J10*(1+'Net Zero 2050 - %'!T$40/100)</f>
        <v>105.44499999999999</v>
      </c>
      <c r="U181" s="99">
        <f>[4]Costos_Agricultura!$J10*(1+'Net Zero 2050 - %'!U$40/100)</f>
        <v>105.80799999999999</v>
      </c>
      <c r="V181" s="99">
        <f>[4]Costos_Agricultura!$J10*(1+'Net Zero 2050 - %'!V$40/100)</f>
        <v>106.17099999999999</v>
      </c>
      <c r="W181" s="99">
        <f>[4]Costos_Agricultura!$J10*(1+'Net Zero 2050 - %'!W$40/100)</f>
        <v>106.53399999999999</v>
      </c>
      <c r="X181" s="99">
        <f>[4]Costos_Agricultura!$J10*(1+'Net Zero 2050 - %'!X$40/100)</f>
        <v>106.89699999999999</v>
      </c>
      <c r="Y181" s="99">
        <f>[4]Costos_Agricultura!$J10*(1+'Net Zero 2050 - %'!Y$40/100)</f>
        <v>107.26</v>
      </c>
      <c r="Z181" s="99">
        <f>[4]Costos_Agricultura!$J10*(1+'Net Zero 2050 - %'!Z$40/100)</f>
        <v>107.623</v>
      </c>
      <c r="AA181" s="99">
        <f>[4]Costos_Agricultura!$J10*(1+'Net Zero 2050 - %'!AA$40/100)</f>
        <v>107.986</v>
      </c>
      <c r="AB181" s="99">
        <f>[4]Costos_Agricultura!$J10*(1+'Net Zero 2050 - %'!AB$40/100)</f>
        <v>108.34899999999999</v>
      </c>
      <c r="AC181" s="99">
        <f>[4]Costos_Agricultura!$J10*(1+'Net Zero 2050 - %'!AC$40/100)</f>
        <v>108.71199999999999</v>
      </c>
      <c r="AD181" s="99">
        <f>[4]Costos_Agricultura!$J10*(1+'Net Zero 2050 - %'!AD$40/100)</f>
        <v>109.07499999999999</v>
      </c>
      <c r="AE181" s="99">
        <f>[4]Costos_Agricultura!$J10*(1+'Net Zero 2050 - %'!AE$40/100)</f>
        <v>109.43799999999999</v>
      </c>
      <c r="AF181" s="99">
        <f>[4]Costos_Agricultura!$J10*(1+'Net Zero 2050 - %'!AF$40/100)</f>
        <v>109.80099999999999</v>
      </c>
      <c r="AG181" s="99">
        <f>[4]Costos_Agricultura!$J10*(1+'Net Zero 2050 - %'!AG$40/100)</f>
        <v>110.164</v>
      </c>
      <c r="AH181" s="99">
        <f>[4]Costos_Agricultura!$J10*(1+'Net Zero 2050 - %'!AH$40/100)</f>
        <v>110.527</v>
      </c>
      <c r="AI181" s="99">
        <f>[4]Costos_Agricultura!$J10*(1+'Net Zero 2050 - %'!AI$40/100)</f>
        <v>110.89</v>
      </c>
      <c r="AJ181" s="99">
        <f>[4]Costos_Agricultura!$J10*(1+'Net Zero 2050 - %'!AJ$40/100)</f>
        <v>111.253</v>
      </c>
      <c r="AK181" s="99">
        <f>[4]Costos_Agricultura!$J10*(1+'Net Zero 2050 - %'!AK$40/100)</f>
        <v>111.61599999999999</v>
      </c>
      <c r="AL181" s="99">
        <f>[4]Costos_Agricultura!$J10*(1+'Net Zero 2050 - %'!AL$40/100)</f>
        <v>111.97899999999998</v>
      </c>
      <c r="AM181" s="99">
        <f>[4]Costos_Agricultura!$J10*(1+'Net Zero 2050 - %'!AM$40/100)</f>
        <v>112.34199999999998</v>
      </c>
      <c r="AN181" s="99">
        <f>[4]Costos_Agricultura!$J10*(1+'Net Zero 2050 - %'!AN$40/100)</f>
        <v>112.70499999999998</v>
      </c>
      <c r="AO181" s="99">
        <f>[4]Costos_Agricultura!$J10*(1+'Net Zero 2050 - %'!AO$40/100)</f>
        <v>113.06799999999998</v>
      </c>
      <c r="AP181" s="99">
        <f>[4]Costos_Agricultura!$J10*(1+'Net Zero 2050 - %'!AP$40/100)</f>
        <v>113.431</v>
      </c>
      <c r="AQ181" s="99">
        <f>[4]Costos_Agricultura!$J10*(1+'Net Zero 2050 - %'!AQ$40/100)</f>
        <v>113.794</v>
      </c>
      <c r="AR181" s="99">
        <f>[4]Costos_Agricultura!$J10*(1+'Net Zero 2050 - %'!AR$40/100)</f>
        <v>114.15699999999998</v>
      </c>
      <c r="AS181" s="99">
        <f>[4]Costos_Agricultura!$J10*(1+'Net Zero 2050 - %'!AS$40/100)</f>
        <v>114.52</v>
      </c>
      <c r="AT181" s="99">
        <f>[4]Costos_Agricultura!$J10*(1+'Net Zero 2050 - %'!AT$40/100)</f>
        <v>114.88299999999998</v>
      </c>
      <c r="AU181" s="99">
        <f>[4]Costos_Agricultura!$J10*(1+'Net Zero 2050 - %'!AU$40/100)</f>
        <v>115.24599999999998</v>
      </c>
      <c r="AV181" s="99">
        <f>[4]Costos_Agricultura!$J10*(1+'Net Zero 2050 - %'!AV$40/100)</f>
        <v>115.60899999999998</v>
      </c>
      <c r="AW181" s="99">
        <f>[4]Costos_Agricultura!$J10*(1+'Net Zero 2050 - %'!AW$40/100)</f>
        <v>115.97199999999998</v>
      </c>
      <c r="AX181" s="99">
        <f>[4]Costos_Agricultura!$J10*(1+'Net Zero 2050 - %'!AX$40/100)</f>
        <v>116.33499999999999</v>
      </c>
      <c r="AY181" s="99">
        <f>[4]Costos_Agricultura!$J10*(1+'Net Zero 2050 - %'!AY$40/100)</f>
        <v>116.69799999999999</v>
      </c>
      <c r="AZ181" s="99">
        <f>[4]Costos_Agricultura!$J10*(1+'Net Zero 2050 - %'!AZ$40/100)</f>
        <v>117.06099999999999</v>
      </c>
      <c r="BA181" s="99">
        <f>[4]Costos_Agricultura!$J10*(1+'Net Zero 2050 - %'!BA$40/100)</f>
        <v>117.42399999999998</v>
      </c>
      <c r="BB181" s="99">
        <f>[4]Costos_Agricultura!$J10*(1+'Net Zero 2050 - %'!BB$40/100)</f>
        <v>117.78699999999999</v>
      </c>
    </row>
    <row r="182" spans="1:54" ht="15" customHeight="1">
      <c r="C182" s="170" t="s">
        <v>267</v>
      </c>
      <c r="E182" s="366"/>
      <c r="F182" s="99">
        <f>[4]Costos_Agricultura!$J11*(1+'Net Zero 2050 - %'!F$40/100)</f>
        <v>1232.5923327426713</v>
      </c>
      <c r="G182" s="99">
        <f>[4]Costos_Agricultura!$J11*(1+'Net Zero 2050 - %'!G$40/100)</f>
        <v>1237.0504599089136</v>
      </c>
      <c r="H182" s="99">
        <f>[4]Costos_Agricultura!$J11*(1+'Net Zero 2050 - %'!H$40/100)</f>
        <v>1241.5085870751561</v>
      </c>
      <c r="I182" s="99">
        <f>[4]Costos_Agricultura!$J11*(1+'Net Zero 2050 - %'!I$40/100)</f>
        <v>1245.9667142413987</v>
      </c>
      <c r="J182" s="99">
        <f>[4]Costos_Agricultura!$J11*(1+'Net Zero 2050 - %'!J$40/100)</f>
        <v>1250.4248414076408</v>
      </c>
      <c r="K182" s="99">
        <f>[4]Costos_Agricultura!$J11*(1+'Net Zero 2050 - %'!K$40/100)</f>
        <v>1254.8829685738833</v>
      </c>
      <c r="L182" s="99">
        <f>[4]Costos_Agricultura!$J11*(1+'Net Zero 2050 - %'!L$40/100)</f>
        <v>1259.3410957401256</v>
      </c>
      <c r="M182" s="99">
        <f>[4]Costos_Agricultura!$J11*(1+'Net Zero 2050 - %'!M$40/100)</f>
        <v>1263.7992229063682</v>
      </c>
      <c r="N182" s="99">
        <f>[4]Costos_Agricultura!$J11*(1+'Net Zero 2050 - %'!N$40/100)</f>
        <v>1268.2573500726105</v>
      </c>
      <c r="O182" s="99">
        <f>[4]Costos_Agricultura!$J11*(1+'Net Zero 2050 - %'!O$40/100)</f>
        <v>1272.7154772388531</v>
      </c>
      <c r="P182" s="99">
        <f>[4]Costos_Agricultura!$J11*(1+'Net Zero 2050 - %'!P$40/100)</f>
        <v>1277.1736044050956</v>
      </c>
      <c r="Q182" s="99">
        <f>[4]Costos_Agricultura!$J11*(1+'Net Zero 2050 - %'!Q$40/100)</f>
        <v>1281.6317315713379</v>
      </c>
      <c r="R182" s="99">
        <f>[4]Costos_Agricultura!$J11*(1+'Net Zero 2050 - %'!R$40/100)</f>
        <v>1286.0898587375805</v>
      </c>
      <c r="S182" s="99">
        <f>[4]Costos_Agricultura!$J11*(1+'Net Zero 2050 - %'!S$40/100)</f>
        <v>1290.547985903823</v>
      </c>
      <c r="T182" s="99">
        <f>[4]Costos_Agricultura!$J11*(1+'Net Zero 2050 - %'!T$40/100)</f>
        <v>1295.0061130700651</v>
      </c>
      <c r="U182" s="99">
        <f>[4]Costos_Agricultura!$J11*(1+'Net Zero 2050 - %'!U$40/100)</f>
        <v>1299.4642402363077</v>
      </c>
      <c r="V182" s="99">
        <f>[4]Costos_Agricultura!$J11*(1+'Net Zero 2050 - %'!V$40/100)</f>
        <v>1303.92236740255</v>
      </c>
      <c r="W182" s="99">
        <f>[4]Costos_Agricultura!$J11*(1+'Net Zero 2050 - %'!W$40/100)</f>
        <v>1308.3804945687925</v>
      </c>
      <c r="X182" s="99">
        <f>[4]Costos_Agricultura!$J11*(1+'Net Zero 2050 - %'!X$40/100)</f>
        <v>1312.8386217350351</v>
      </c>
      <c r="Y182" s="99">
        <f>[4]Costos_Agricultura!$J11*(1+'Net Zero 2050 - %'!Y$40/100)</f>
        <v>1317.2967489012774</v>
      </c>
      <c r="Z182" s="99">
        <f>[4]Costos_Agricultura!$J11*(1+'Net Zero 2050 - %'!Z$40/100)</f>
        <v>1321.7548760675199</v>
      </c>
      <c r="AA182" s="99">
        <f>[4]Costos_Agricultura!$J11*(1+'Net Zero 2050 - %'!AA$40/100)</f>
        <v>1326.2130032337623</v>
      </c>
      <c r="AB182" s="99">
        <f>[4]Costos_Agricultura!$J11*(1+'Net Zero 2050 - %'!AB$40/100)</f>
        <v>1330.6711304000046</v>
      </c>
      <c r="AC182" s="99">
        <f>[4]Costos_Agricultura!$J11*(1+'Net Zero 2050 - %'!AC$40/100)</f>
        <v>1335.1292575662469</v>
      </c>
      <c r="AD182" s="99">
        <f>[4]Costos_Agricultura!$J11*(1+'Net Zero 2050 - %'!AD$40/100)</f>
        <v>1339.5873847324895</v>
      </c>
      <c r="AE182" s="99">
        <f>[4]Costos_Agricultura!$J11*(1+'Net Zero 2050 - %'!AE$40/100)</f>
        <v>1344.045511898732</v>
      </c>
      <c r="AF182" s="99">
        <f>[4]Costos_Agricultura!$J11*(1+'Net Zero 2050 - %'!AF$40/100)</f>
        <v>1348.5036390649743</v>
      </c>
      <c r="AG182" s="99">
        <f>[4]Costos_Agricultura!$J11*(1+'Net Zero 2050 - %'!AG$40/100)</f>
        <v>1352.9617662312169</v>
      </c>
      <c r="AH182" s="99">
        <f>[4]Costos_Agricultura!$J11*(1+'Net Zero 2050 - %'!AH$40/100)</f>
        <v>1357.4198933974594</v>
      </c>
      <c r="AI182" s="99">
        <f>[4]Costos_Agricultura!$J11*(1+'Net Zero 2050 - %'!AI$40/100)</f>
        <v>1361.8780205637017</v>
      </c>
      <c r="AJ182" s="99">
        <f>[4]Costos_Agricultura!$J11*(1+'Net Zero 2050 - %'!AJ$40/100)</f>
        <v>1366.3361477299443</v>
      </c>
      <c r="AK182" s="99">
        <f>[4]Costos_Agricultura!$J11*(1+'Net Zero 2050 - %'!AK$40/100)</f>
        <v>1370.7942748961864</v>
      </c>
      <c r="AL182" s="99">
        <f>[4]Costos_Agricultura!$J11*(1+'Net Zero 2050 - %'!AL$40/100)</f>
        <v>1375.2524020624289</v>
      </c>
      <c r="AM182" s="99">
        <f>[4]Costos_Agricultura!$J11*(1+'Net Zero 2050 - %'!AM$40/100)</f>
        <v>1379.7105292286715</v>
      </c>
      <c r="AN182" s="99">
        <f>[4]Costos_Agricultura!$J11*(1+'Net Zero 2050 - %'!AN$40/100)</f>
        <v>1384.1686563949138</v>
      </c>
      <c r="AO182" s="99">
        <f>[4]Costos_Agricultura!$J11*(1+'Net Zero 2050 - %'!AO$40/100)</f>
        <v>1388.6267835611563</v>
      </c>
      <c r="AP182" s="99">
        <f>[4]Costos_Agricultura!$J11*(1+'Net Zero 2050 - %'!AP$40/100)</f>
        <v>1393.0849107273987</v>
      </c>
      <c r="AQ182" s="99">
        <f>[4]Costos_Agricultura!$J11*(1+'Net Zero 2050 - %'!AQ$40/100)</f>
        <v>1397.5430378936412</v>
      </c>
      <c r="AR182" s="99">
        <f>[4]Costos_Agricultura!$J11*(1+'Net Zero 2050 - %'!AR$40/100)</f>
        <v>1402.0011650598835</v>
      </c>
      <c r="AS182" s="99">
        <f>[4]Costos_Agricultura!$J11*(1+'Net Zero 2050 - %'!AS$40/100)</f>
        <v>1406.4592922261261</v>
      </c>
      <c r="AT182" s="99">
        <f>[4]Costos_Agricultura!$J11*(1+'Net Zero 2050 - %'!AT$40/100)</f>
        <v>1410.9174193923684</v>
      </c>
      <c r="AU182" s="99">
        <f>[4]Costos_Agricultura!$J11*(1+'Net Zero 2050 - %'!AU$40/100)</f>
        <v>1415.3755465586107</v>
      </c>
      <c r="AV182" s="99">
        <f>[4]Costos_Agricultura!$J11*(1+'Net Zero 2050 - %'!AV$40/100)</f>
        <v>1419.8336737248533</v>
      </c>
      <c r="AW182" s="99">
        <f>[4]Costos_Agricultura!$J11*(1+'Net Zero 2050 - %'!AW$40/100)</f>
        <v>1424.2918008910958</v>
      </c>
      <c r="AX182" s="99">
        <f>[4]Costos_Agricultura!$J11*(1+'Net Zero 2050 - %'!AX$40/100)</f>
        <v>1428.7499280573381</v>
      </c>
      <c r="AY182" s="99">
        <f>[4]Costos_Agricultura!$J11*(1+'Net Zero 2050 - %'!AY$40/100)</f>
        <v>1433.2080552235807</v>
      </c>
      <c r="AZ182" s="99">
        <f>[4]Costos_Agricultura!$J11*(1+'Net Zero 2050 - %'!AZ$40/100)</f>
        <v>1437.6661823898232</v>
      </c>
      <c r="BA182" s="99">
        <f>[4]Costos_Agricultura!$J11*(1+'Net Zero 2050 - %'!BA$40/100)</f>
        <v>1442.1243095560653</v>
      </c>
      <c r="BB182" s="99">
        <f>[4]Costos_Agricultura!$J11*(1+'Net Zero 2050 - %'!BB$40/100)</f>
        <v>1446.5824367223081</v>
      </c>
    </row>
    <row r="183" spans="1:54" ht="15" customHeight="1">
      <c r="C183" s="170" t="s">
        <v>268</v>
      </c>
      <c r="E183" s="366"/>
      <c r="F183" s="99">
        <f>[4]Costos_Agricultura!$J12*(1+'Net Zero 2050 - %'!F$40/100)</f>
        <v>16.057403617005946</v>
      </c>
      <c r="G183" s="99">
        <f>[4]Costos_Agricultura!$J12*(1+'Net Zero 2050 - %'!G$40/100)</f>
        <v>16.115481170616075</v>
      </c>
      <c r="H183" s="99">
        <f>[4]Costos_Agricultura!$J12*(1+'Net Zero 2050 - %'!H$40/100)</f>
        <v>16.173558724226201</v>
      </c>
      <c r="I183" s="99">
        <f>[4]Costos_Agricultura!$J12*(1+'Net Zero 2050 - %'!I$40/100)</f>
        <v>16.23163627783633</v>
      </c>
      <c r="J183" s="99">
        <f>[4]Costos_Agricultura!$J12*(1+'Net Zero 2050 - %'!J$40/100)</f>
        <v>16.289713831446452</v>
      </c>
      <c r="K183" s="99">
        <f>[4]Costos_Agricultura!$J12*(1+'Net Zero 2050 - %'!K$40/100)</f>
        <v>16.347791385056581</v>
      </c>
      <c r="L183" s="99">
        <f>[4]Costos_Agricultura!$J12*(1+'Net Zero 2050 - %'!L$40/100)</f>
        <v>16.405868938666707</v>
      </c>
      <c r="M183" s="99">
        <f>[4]Costos_Agricultura!$J12*(1+'Net Zero 2050 - %'!M$40/100)</f>
        <v>16.463946492276833</v>
      </c>
      <c r="N183" s="99">
        <f>[4]Costos_Agricultura!$J12*(1+'Net Zero 2050 - %'!N$40/100)</f>
        <v>16.522024045886962</v>
      </c>
      <c r="O183" s="99">
        <f>[4]Costos_Agricultura!$J12*(1+'Net Zero 2050 - %'!O$40/100)</f>
        <v>16.580101599497088</v>
      </c>
      <c r="P183" s="99">
        <f>[4]Costos_Agricultura!$J12*(1+'Net Zero 2050 - %'!P$40/100)</f>
        <v>16.638179153107217</v>
      </c>
      <c r="Q183" s="99">
        <f>[4]Costos_Agricultura!$J12*(1+'Net Zero 2050 - %'!Q$40/100)</f>
        <v>16.696256706717342</v>
      </c>
      <c r="R183" s="99">
        <f>[4]Costos_Agricultura!$J12*(1+'Net Zero 2050 - %'!R$40/100)</f>
        <v>16.754334260327472</v>
      </c>
      <c r="S183" s="99">
        <f>[4]Costos_Agricultura!$J12*(1+'Net Zero 2050 - %'!S$40/100)</f>
        <v>16.812411813937597</v>
      </c>
      <c r="T183" s="99">
        <f>[4]Costos_Agricultura!$J12*(1+'Net Zero 2050 - %'!T$40/100)</f>
        <v>16.870489367547719</v>
      </c>
      <c r="U183" s="99">
        <f>[4]Costos_Agricultura!$J12*(1+'Net Zero 2050 - %'!U$40/100)</f>
        <v>16.928566921157849</v>
      </c>
      <c r="V183" s="99">
        <f>[4]Costos_Agricultura!$J12*(1+'Net Zero 2050 - %'!V$40/100)</f>
        <v>16.986644474767974</v>
      </c>
      <c r="W183" s="99">
        <f>[4]Costos_Agricultura!$J12*(1+'Net Zero 2050 - %'!W$40/100)</f>
        <v>17.044722028378104</v>
      </c>
      <c r="X183" s="99">
        <f>[4]Costos_Agricultura!$J12*(1+'Net Zero 2050 - %'!X$40/100)</f>
        <v>17.102799581988229</v>
      </c>
      <c r="Y183" s="99">
        <f>[4]Costos_Agricultura!$J12*(1+'Net Zero 2050 - %'!Y$40/100)</f>
        <v>17.160877135598355</v>
      </c>
      <c r="Z183" s="99">
        <f>[4]Costos_Agricultura!$J12*(1+'Net Zero 2050 - %'!Z$40/100)</f>
        <v>17.218954689208484</v>
      </c>
      <c r="AA183" s="99">
        <f>[4]Costos_Agricultura!$J12*(1+'Net Zero 2050 - %'!AA$40/100)</f>
        <v>17.27703224281861</v>
      </c>
      <c r="AB183" s="99">
        <f>[4]Costos_Agricultura!$J12*(1+'Net Zero 2050 - %'!AB$40/100)</f>
        <v>17.335109796428736</v>
      </c>
      <c r="AC183" s="99">
        <f>[4]Costos_Agricultura!$J12*(1+'Net Zero 2050 - %'!AC$40/100)</f>
        <v>17.393187350038861</v>
      </c>
      <c r="AD183" s="99">
        <f>[4]Costos_Agricultura!$J12*(1+'Net Zero 2050 - %'!AD$40/100)</f>
        <v>17.45126490364899</v>
      </c>
      <c r="AE183" s="99">
        <f>[4]Costos_Agricultura!$J12*(1+'Net Zero 2050 - %'!AE$40/100)</f>
        <v>17.509342457259116</v>
      </c>
      <c r="AF183" s="99">
        <f>[4]Costos_Agricultura!$J12*(1+'Net Zero 2050 - %'!AF$40/100)</f>
        <v>17.567420010869242</v>
      </c>
      <c r="AG183" s="99">
        <f>[4]Costos_Agricultura!$J12*(1+'Net Zero 2050 - %'!AG$40/100)</f>
        <v>17.625497564479371</v>
      </c>
      <c r="AH183" s="99">
        <f>[4]Costos_Agricultura!$J12*(1+'Net Zero 2050 - %'!AH$40/100)</f>
        <v>17.683575118089497</v>
      </c>
      <c r="AI183" s="99">
        <f>[4]Costos_Agricultura!$J12*(1+'Net Zero 2050 - %'!AI$40/100)</f>
        <v>17.741652671699626</v>
      </c>
      <c r="AJ183" s="99">
        <f>[4]Costos_Agricultura!$J12*(1+'Net Zero 2050 - %'!AJ$40/100)</f>
        <v>17.799730225309752</v>
      </c>
      <c r="AK183" s="99">
        <f>[4]Costos_Agricultura!$J12*(1+'Net Zero 2050 - %'!AK$40/100)</f>
        <v>17.857807778919877</v>
      </c>
      <c r="AL183" s="99">
        <f>[4]Costos_Agricultura!$J12*(1+'Net Zero 2050 - %'!AL$40/100)</f>
        <v>17.915885332530003</v>
      </c>
      <c r="AM183" s="99">
        <f>[4]Costos_Agricultura!$J12*(1+'Net Zero 2050 - %'!AM$40/100)</f>
        <v>17.973962886140129</v>
      </c>
      <c r="AN183" s="99">
        <f>[4]Costos_Agricultura!$J12*(1+'Net Zero 2050 - %'!AN$40/100)</f>
        <v>18.032040439750258</v>
      </c>
      <c r="AO183" s="99">
        <f>[4]Costos_Agricultura!$J12*(1+'Net Zero 2050 - %'!AO$40/100)</f>
        <v>18.090117993360384</v>
      </c>
      <c r="AP183" s="99">
        <f>[4]Costos_Agricultura!$J12*(1+'Net Zero 2050 - %'!AP$40/100)</f>
        <v>18.148195546970513</v>
      </c>
      <c r="AQ183" s="99">
        <f>[4]Costos_Agricultura!$J12*(1+'Net Zero 2050 - %'!AQ$40/100)</f>
        <v>18.206273100580638</v>
      </c>
      <c r="AR183" s="99">
        <f>[4]Costos_Agricultura!$J12*(1+'Net Zero 2050 - %'!AR$40/100)</f>
        <v>18.264350654190764</v>
      </c>
      <c r="AS183" s="99">
        <f>[4]Costos_Agricultura!$J12*(1+'Net Zero 2050 - %'!AS$40/100)</f>
        <v>18.322428207800893</v>
      </c>
      <c r="AT183" s="99">
        <f>[4]Costos_Agricultura!$J12*(1+'Net Zero 2050 - %'!AT$40/100)</f>
        <v>18.380505761411015</v>
      </c>
      <c r="AU183" s="99">
        <f>[4]Costos_Agricultura!$J12*(1+'Net Zero 2050 - %'!AU$40/100)</f>
        <v>18.438583315021145</v>
      </c>
      <c r="AV183" s="99">
        <f>[4]Costos_Agricultura!$J12*(1+'Net Zero 2050 - %'!AV$40/100)</f>
        <v>18.49666086863127</v>
      </c>
      <c r="AW183" s="99">
        <f>[4]Costos_Agricultura!$J12*(1+'Net Zero 2050 - %'!AW$40/100)</f>
        <v>18.5547384222414</v>
      </c>
      <c r="AX183" s="99">
        <f>[4]Costos_Agricultura!$J12*(1+'Net Zero 2050 - %'!AX$40/100)</f>
        <v>18.612815975851525</v>
      </c>
      <c r="AY183" s="99">
        <f>[4]Costos_Agricultura!$J12*(1+'Net Zero 2050 - %'!AY$40/100)</f>
        <v>18.670893529461651</v>
      </c>
      <c r="AZ183" s="99">
        <f>[4]Costos_Agricultura!$J12*(1+'Net Zero 2050 - %'!AZ$40/100)</f>
        <v>18.72897108307178</v>
      </c>
      <c r="BA183" s="99">
        <f>[4]Costos_Agricultura!$J12*(1+'Net Zero 2050 - %'!BA$40/100)</f>
        <v>18.787048636681902</v>
      </c>
      <c r="BB183" s="99">
        <f>[4]Costos_Agricultura!$J12*(1+'Net Zero 2050 - %'!BB$40/100)</f>
        <v>18.845126190292035</v>
      </c>
    </row>
    <row r="184" spans="1:54" ht="15" customHeight="1">
      <c r="C184" s="170" t="s">
        <v>269</v>
      </c>
      <c r="E184" s="366"/>
      <c r="F184" s="99">
        <f>[4]Costos_Agricultura!$J13*(1+'Net Zero 2050 - %'!F$40/100)</f>
        <v>111.30667423817989</v>
      </c>
      <c r="G184" s="99">
        <f>[4]Costos_Agricultura!$J13*(1+'Net Zero 2050 - %'!G$40/100)</f>
        <v>111.70925609352956</v>
      </c>
      <c r="H184" s="99">
        <f>[4]Costos_Agricultura!$J13*(1+'Net Zero 2050 - %'!H$40/100)</f>
        <v>112.11183794887924</v>
      </c>
      <c r="I184" s="99">
        <f>[4]Costos_Agricultura!$J13*(1+'Net Zero 2050 - %'!I$40/100)</f>
        <v>112.51441980422892</v>
      </c>
      <c r="J184" s="99">
        <f>[4]Costos_Agricultura!$J13*(1+'Net Zero 2050 - %'!J$40/100)</f>
        <v>112.91700165957857</v>
      </c>
      <c r="K184" s="99">
        <f>[4]Costos_Agricultura!$J13*(1+'Net Zero 2050 - %'!K$40/100)</f>
        <v>113.31958351492824</v>
      </c>
      <c r="L184" s="99">
        <f>[4]Costos_Agricultura!$J13*(1+'Net Zero 2050 - %'!L$40/100)</f>
        <v>113.72216537027792</v>
      </c>
      <c r="M184" s="99">
        <f>[4]Costos_Agricultura!$J13*(1+'Net Zero 2050 - %'!M$40/100)</f>
        <v>114.1247472256276</v>
      </c>
      <c r="N184" s="99">
        <f>[4]Costos_Agricultura!$J13*(1+'Net Zero 2050 - %'!N$40/100)</f>
        <v>114.52732908097728</v>
      </c>
      <c r="O184" s="99">
        <f>[4]Costos_Agricultura!$J13*(1+'Net Zero 2050 - %'!O$40/100)</f>
        <v>114.92991093632695</v>
      </c>
      <c r="P184" s="99">
        <f>[4]Costos_Agricultura!$J13*(1+'Net Zero 2050 - %'!P$40/100)</f>
        <v>115.33249279167663</v>
      </c>
      <c r="Q184" s="99">
        <f>[4]Costos_Agricultura!$J13*(1+'Net Zero 2050 - %'!Q$40/100)</f>
        <v>115.73507464702631</v>
      </c>
      <c r="R184" s="99">
        <f>[4]Costos_Agricultura!$J13*(1+'Net Zero 2050 - %'!R$40/100)</f>
        <v>116.13765650237598</v>
      </c>
      <c r="S184" s="99">
        <f>[4]Costos_Agricultura!$J13*(1+'Net Zero 2050 - %'!S$40/100)</f>
        <v>116.54023835772566</v>
      </c>
      <c r="T184" s="99">
        <f>[4]Costos_Agricultura!$J13*(1+'Net Zero 2050 - %'!T$40/100)</f>
        <v>116.94282021307531</v>
      </c>
      <c r="U184" s="99">
        <f>[4]Costos_Agricultura!$J13*(1+'Net Zero 2050 - %'!U$40/100)</f>
        <v>117.34540206842499</v>
      </c>
      <c r="V184" s="99">
        <f>[4]Costos_Agricultura!$J13*(1+'Net Zero 2050 - %'!V$40/100)</f>
        <v>117.74798392377465</v>
      </c>
      <c r="W184" s="99">
        <f>[4]Costos_Agricultura!$J13*(1+'Net Zero 2050 - %'!W$40/100)</f>
        <v>118.15056577912434</v>
      </c>
      <c r="X184" s="99">
        <f>[4]Costos_Agricultura!$J13*(1+'Net Zero 2050 - %'!X$40/100)</f>
        <v>118.55314763447402</v>
      </c>
      <c r="Y184" s="99">
        <f>[4]Costos_Agricultura!$J13*(1+'Net Zero 2050 - %'!Y$40/100)</f>
        <v>118.95572948982368</v>
      </c>
      <c r="Z184" s="99">
        <f>[4]Costos_Agricultura!$J13*(1+'Net Zero 2050 - %'!Z$40/100)</f>
        <v>119.35831134517336</v>
      </c>
      <c r="AA184" s="99">
        <f>[4]Costos_Agricultura!$J13*(1+'Net Zero 2050 - %'!AA$40/100)</f>
        <v>119.76089320052304</v>
      </c>
      <c r="AB184" s="99">
        <f>[4]Costos_Agricultura!$J13*(1+'Net Zero 2050 - %'!AB$40/100)</f>
        <v>120.16347505587269</v>
      </c>
      <c r="AC184" s="99">
        <f>[4]Costos_Agricultura!$J13*(1+'Net Zero 2050 - %'!AC$40/100)</f>
        <v>120.56605691122236</v>
      </c>
      <c r="AD184" s="99">
        <f>[4]Costos_Agricultura!$J13*(1+'Net Zero 2050 - %'!AD$40/100)</f>
        <v>120.96863876657204</v>
      </c>
      <c r="AE184" s="99">
        <f>[4]Costos_Agricultura!$J13*(1+'Net Zero 2050 - %'!AE$40/100)</f>
        <v>121.37122062192172</v>
      </c>
      <c r="AF184" s="99">
        <f>[4]Costos_Agricultura!$J13*(1+'Net Zero 2050 - %'!AF$40/100)</f>
        <v>121.7738024772714</v>
      </c>
      <c r="AG184" s="99">
        <f>[4]Costos_Agricultura!$J13*(1+'Net Zero 2050 - %'!AG$40/100)</f>
        <v>122.17638433262107</v>
      </c>
      <c r="AH184" s="99">
        <f>[4]Costos_Agricultura!$J13*(1+'Net Zero 2050 - %'!AH$40/100)</f>
        <v>122.57896618797075</v>
      </c>
      <c r="AI184" s="99">
        <f>[4]Costos_Agricultura!$J13*(1+'Net Zero 2050 - %'!AI$40/100)</f>
        <v>122.98154804332043</v>
      </c>
      <c r="AJ184" s="99">
        <f>[4]Costos_Agricultura!$J13*(1+'Net Zero 2050 - %'!AJ$40/100)</f>
        <v>123.3841298986701</v>
      </c>
      <c r="AK184" s="99">
        <f>[4]Costos_Agricultura!$J13*(1+'Net Zero 2050 - %'!AK$40/100)</f>
        <v>123.78671175401975</v>
      </c>
      <c r="AL184" s="99">
        <f>[4]Costos_Agricultura!$J13*(1+'Net Zero 2050 - %'!AL$40/100)</f>
        <v>124.18929360936943</v>
      </c>
      <c r="AM184" s="99">
        <f>[4]Costos_Agricultura!$J13*(1+'Net Zero 2050 - %'!AM$40/100)</f>
        <v>124.59187546471911</v>
      </c>
      <c r="AN184" s="99">
        <f>[4]Costos_Agricultura!$J13*(1+'Net Zero 2050 - %'!AN$40/100)</f>
        <v>124.99445732006878</v>
      </c>
      <c r="AO184" s="99">
        <f>[4]Costos_Agricultura!$J13*(1+'Net Zero 2050 - %'!AO$40/100)</f>
        <v>125.39703917541846</v>
      </c>
      <c r="AP184" s="99">
        <f>[4]Costos_Agricultura!$J13*(1+'Net Zero 2050 - %'!AP$40/100)</f>
        <v>125.79962103076814</v>
      </c>
      <c r="AQ184" s="99">
        <f>[4]Costos_Agricultura!$J13*(1+'Net Zero 2050 - %'!AQ$40/100)</f>
        <v>126.2022028861178</v>
      </c>
      <c r="AR184" s="99">
        <f>[4]Costos_Agricultura!$J13*(1+'Net Zero 2050 - %'!AR$40/100)</f>
        <v>126.60478474146745</v>
      </c>
      <c r="AS184" s="99">
        <f>[4]Costos_Agricultura!$J13*(1+'Net Zero 2050 - %'!AS$40/100)</f>
        <v>127.00736659681716</v>
      </c>
      <c r="AT184" s="99">
        <f>[4]Costos_Agricultura!$J13*(1+'Net Zero 2050 - %'!AT$40/100)</f>
        <v>127.40994845216682</v>
      </c>
      <c r="AU184" s="99">
        <f>[4]Costos_Agricultura!$J13*(1+'Net Zero 2050 - %'!AU$40/100)</f>
        <v>127.81253030751648</v>
      </c>
      <c r="AV184" s="99">
        <f>[4]Costos_Agricultura!$J13*(1+'Net Zero 2050 - %'!AV$40/100)</f>
        <v>128.21511216286618</v>
      </c>
      <c r="AW184" s="99">
        <f>[4]Costos_Agricultura!$J13*(1+'Net Zero 2050 - %'!AW$40/100)</f>
        <v>128.61769401821584</v>
      </c>
      <c r="AX184" s="99">
        <f>[4]Costos_Agricultura!$J13*(1+'Net Zero 2050 - %'!AX$40/100)</f>
        <v>129.02027587356551</v>
      </c>
      <c r="AY184" s="99">
        <f>[4]Costos_Agricultura!$J13*(1+'Net Zero 2050 - %'!AY$40/100)</f>
        <v>129.4228577289152</v>
      </c>
      <c r="AZ184" s="99">
        <f>[4]Costos_Agricultura!$J13*(1+'Net Zero 2050 - %'!AZ$40/100)</f>
        <v>129.82543958426487</v>
      </c>
      <c r="BA184" s="99">
        <f>[4]Costos_Agricultura!$J13*(1+'Net Zero 2050 - %'!BA$40/100)</f>
        <v>130.22802143961451</v>
      </c>
      <c r="BB184" s="99">
        <f>[4]Costos_Agricultura!$J13*(1+'Net Zero 2050 - %'!BB$40/100)</f>
        <v>130.63060329496423</v>
      </c>
    </row>
    <row r="185" spans="1:54" ht="15" customHeight="1">
      <c r="C185" s="170" t="s">
        <v>270</v>
      </c>
      <c r="E185" s="366"/>
      <c r="F185" s="99">
        <f>[4]Costos_Agricultura!$J14*(1+'Net Zero 2050 - %'!F$40/100)</f>
        <v>42.152459999999998</v>
      </c>
      <c r="G185" s="99">
        <f>[4]Costos_Agricultura!$J14*(1+'Net Zero 2050 - %'!G$40/100)</f>
        <v>42.304920000000003</v>
      </c>
      <c r="H185" s="99">
        <f>[4]Costos_Agricultura!$J14*(1+'Net Zero 2050 - %'!H$40/100)</f>
        <v>42.457380000000001</v>
      </c>
      <c r="I185" s="99">
        <f>[4]Costos_Agricultura!$J14*(1+'Net Zero 2050 - %'!I$40/100)</f>
        <v>42.609840000000005</v>
      </c>
      <c r="J185" s="99">
        <f>[4]Costos_Agricultura!$J14*(1+'Net Zero 2050 - %'!J$40/100)</f>
        <v>42.762299999999996</v>
      </c>
      <c r="K185" s="99">
        <f>[4]Costos_Agricultura!$J14*(1+'Net Zero 2050 - %'!K$40/100)</f>
        <v>42.914759999999994</v>
      </c>
      <c r="L185" s="99">
        <f>[4]Costos_Agricultura!$J14*(1+'Net Zero 2050 - %'!L$40/100)</f>
        <v>43.067219999999999</v>
      </c>
      <c r="M185" s="99">
        <f>[4]Costos_Agricultura!$J14*(1+'Net Zero 2050 - %'!M$40/100)</f>
        <v>43.219679999999997</v>
      </c>
      <c r="N185" s="99">
        <f>[4]Costos_Agricultura!$J14*(1+'Net Zero 2050 - %'!N$40/100)</f>
        <v>43.372140000000002</v>
      </c>
      <c r="O185" s="99">
        <f>[4]Costos_Agricultura!$J14*(1+'Net Zero 2050 - %'!O$40/100)</f>
        <v>43.5246</v>
      </c>
      <c r="P185" s="99">
        <f>[4]Costos_Agricultura!$J14*(1+'Net Zero 2050 - %'!P$40/100)</f>
        <v>43.677059999999997</v>
      </c>
      <c r="Q185" s="99">
        <f>[4]Costos_Agricultura!$J14*(1+'Net Zero 2050 - %'!Q$40/100)</f>
        <v>43.829520000000002</v>
      </c>
      <c r="R185" s="99">
        <f>[4]Costos_Agricultura!$J14*(1+'Net Zero 2050 - %'!R$40/100)</f>
        <v>43.98198</v>
      </c>
      <c r="S185" s="99">
        <f>[4]Costos_Agricultura!$J14*(1+'Net Zero 2050 - %'!S$40/100)</f>
        <v>44.134440000000005</v>
      </c>
      <c r="T185" s="99">
        <f>[4]Costos_Agricultura!$J14*(1+'Net Zero 2050 - %'!T$40/100)</f>
        <v>44.286899999999996</v>
      </c>
      <c r="U185" s="99">
        <f>[4]Costos_Agricultura!$J14*(1+'Net Zero 2050 - %'!U$40/100)</f>
        <v>44.439359999999994</v>
      </c>
      <c r="V185" s="99">
        <f>[4]Costos_Agricultura!$J14*(1+'Net Zero 2050 - %'!V$40/100)</f>
        <v>44.591819999999998</v>
      </c>
      <c r="W185" s="99">
        <f>[4]Costos_Agricultura!$J14*(1+'Net Zero 2050 - %'!W$40/100)</f>
        <v>44.744279999999996</v>
      </c>
      <c r="X185" s="99">
        <f>[4]Costos_Agricultura!$J14*(1+'Net Zero 2050 - %'!X$40/100)</f>
        <v>44.896740000000001</v>
      </c>
      <c r="Y185" s="99">
        <f>[4]Costos_Agricultura!$J14*(1+'Net Zero 2050 - %'!Y$40/100)</f>
        <v>45.049199999999999</v>
      </c>
      <c r="Z185" s="99">
        <f>[4]Costos_Agricultura!$J14*(1+'Net Zero 2050 - %'!Z$40/100)</f>
        <v>45.201660000000004</v>
      </c>
      <c r="AA185" s="99">
        <f>[4]Costos_Agricultura!$J14*(1+'Net Zero 2050 - %'!AA$40/100)</f>
        <v>45.354120000000002</v>
      </c>
      <c r="AB185" s="99">
        <f>[4]Costos_Agricultura!$J14*(1+'Net Zero 2050 - %'!AB$40/100)</f>
        <v>45.506579999999992</v>
      </c>
      <c r="AC185" s="99">
        <f>[4]Costos_Agricultura!$J14*(1+'Net Zero 2050 - %'!AC$40/100)</f>
        <v>45.659039999999997</v>
      </c>
      <c r="AD185" s="99">
        <f>[4]Costos_Agricultura!$J14*(1+'Net Zero 2050 - %'!AD$40/100)</f>
        <v>45.811499999999995</v>
      </c>
      <c r="AE185" s="99">
        <f>[4]Costos_Agricultura!$J14*(1+'Net Zero 2050 - %'!AE$40/100)</f>
        <v>45.963959999999993</v>
      </c>
      <c r="AF185" s="99">
        <f>[4]Costos_Agricultura!$J14*(1+'Net Zero 2050 - %'!AF$40/100)</f>
        <v>46.116419999999998</v>
      </c>
      <c r="AG185" s="99">
        <f>[4]Costos_Agricultura!$J14*(1+'Net Zero 2050 - %'!AG$40/100)</f>
        <v>46.268879999999996</v>
      </c>
      <c r="AH185" s="99">
        <f>[4]Costos_Agricultura!$J14*(1+'Net Zero 2050 - %'!AH$40/100)</f>
        <v>46.421340000000001</v>
      </c>
      <c r="AI185" s="99">
        <f>[4]Costos_Agricultura!$J14*(1+'Net Zero 2050 - %'!AI$40/100)</f>
        <v>46.573799999999999</v>
      </c>
      <c r="AJ185" s="99">
        <f>[4]Costos_Agricultura!$J14*(1+'Net Zero 2050 - %'!AJ$40/100)</f>
        <v>46.726260000000003</v>
      </c>
      <c r="AK185" s="99">
        <f>[4]Costos_Agricultura!$J14*(1+'Net Zero 2050 - %'!AK$40/100)</f>
        <v>46.878719999999994</v>
      </c>
      <c r="AL185" s="99">
        <f>[4]Costos_Agricultura!$J14*(1+'Net Zero 2050 - %'!AL$40/100)</f>
        <v>47.031179999999992</v>
      </c>
      <c r="AM185" s="99">
        <f>[4]Costos_Agricultura!$J14*(1+'Net Zero 2050 - %'!AM$40/100)</f>
        <v>47.183639999999997</v>
      </c>
      <c r="AN185" s="99">
        <f>[4]Costos_Agricultura!$J14*(1+'Net Zero 2050 - %'!AN$40/100)</f>
        <v>47.336099999999995</v>
      </c>
      <c r="AO185" s="99">
        <f>[4]Costos_Agricultura!$J14*(1+'Net Zero 2050 - %'!AO$40/100)</f>
        <v>47.488559999999993</v>
      </c>
      <c r="AP185" s="99">
        <f>[4]Costos_Agricultura!$J14*(1+'Net Zero 2050 - %'!AP$40/100)</f>
        <v>47.641019999999997</v>
      </c>
      <c r="AQ185" s="99">
        <f>[4]Costos_Agricultura!$J14*(1+'Net Zero 2050 - %'!AQ$40/100)</f>
        <v>47.793479999999995</v>
      </c>
      <c r="AR185" s="99">
        <f>[4]Costos_Agricultura!$J14*(1+'Net Zero 2050 - %'!AR$40/100)</f>
        <v>47.945939999999993</v>
      </c>
      <c r="AS185" s="99">
        <f>[4]Costos_Agricultura!$J14*(1+'Net Zero 2050 - %'!AS$40/100)</f>
        <v>48.098399999999998</v>
      </c>
      <c r="AT185" s="99">
        <f>[4]Costos_Agricultura!$J14*(1+'Net Zero 2050 - %'!AT$40/100)</f>
        <v>48.250859999999989</v>
      </c>
      <c r="AU185" s="99">
        <f>[4]Costos_Agricultura!$J14*(1+'Net Zero 2050 - %'!AU$40/100)</f>
        <v>48.403319999999994</v>
      </c>
      <c r="AV185" s="99">
        <f>[4]Costos_Agricultura!$J14*(1+'Net Zero 2050 - %'!AV$40/100)</f>
        <v>48.555779999999992</v>
      </c>
      <c r="AW185" s="99">
        <f>[4]Costos_Agricultura!$J14*(1+'Net Zero 2050 - %'!AW$40/100)</f>
        <v>48.708239999999996</v>
      </c>
      <c r="AX185" s="99">
        <f>[4]Costos_Agricultura!$J14*(1+'Net Zero 2050 - %'!AX$40/100)</f>
        <v>48.860699999999994</v>
      </c>
      <c r="AY185" s="99">
        <f>[4]Costos_Agricultura!$J14*(1+'Net Zero 2050 - %'!AY$40/100)</f>
        <v>49.013159999999999</v>
      </c>
      <c r="AZ185" s="99">
        <f>[4]Costos_Agricultura!$J14*(1+'Net Zero 2050 - %'!AZ$40/100)</f>
        <v>49.165619999999997</v>
      </c>
      <c r="BA185" s="99">
        <f>[4]Costos_Agricultura!$J14*(1+'Net Zero 2050 - %'!BA$40/100)</f>
        <v>49.318079999999988</v>
      </c>
      <c r="BB185" s="99">
        <f>[4]Costos_Agricultura!$J14*(1+'Net Zero 2050 - %'!BB$40/100)</f>
        <v>49.47054</v>
      </c>
    </row>
    <row r="186" spans="1:54" ht="15" customHeight="1">
      <c r="C186" s="170" t="s">
        <v>271</v>
      </c>
      <c r="E186" s="366"/>
      <c r="F186" s="99">
        <f>[4]Costos_Agricultura!$J15*(1+'Net Zero 2050 - %'!F$40/100)</f>
        <v>77.863601482748805</v>
      </c>
      <c r="G186" s="99">
        <f>[4]Costos_Agricultura!$J15*(1+'Net Zero 2050 - %'!G$40/100)</f>
        <v>78.145224066153418</v>
      </c>
      <c r="H186" s="99">
        <f>[4]Costos_Agricultura!$J15*(1+'Net Zero 2050 - %'!H$40/100)</f>
        <v>78.426846649558044</v>
      </c>
      <c r="I186" s="99">
        <f>[4]Costos_Agricultura!$J15*(1+'Net Zero 2050 - %'!I$40/100)</f>
        <v>78.708469232962656</v>
      </c>
      <c r="J186" s="99">
        <f>[4]Costos_Agricultura!$J15*(1+'Net Zero 2050 - %'!J$40/100)</f>
        <v>78.990091816367269</v>
      </c>
      <c r="K186" s="99">
        <f>[4]Costos_Agricultura!$J15*(1+'Net Zero 2050 - %'!K$40/100)</f>
        <v>79.271714399771895</v>
      </c>
      <c r="L186" s="99">
        <f>[4]Costos_Agricultura!$J15*(1+'Net Zero 2050 - %'!L$40/100)</f>
        <v>79.553336983176507</v>
      </c>
      <c r="M186" s="99">
        <f>[4]Costos_Agricultura!$J15*(1+'Net Zero 2050 - %'!M$40/100)</f>
        <v>79.834959566581134</v>
      </c>
      <c r="N186" s="99">
        <f>[4]Costos_Agricultura!$J15*(1+'Net Zero 2050 - %'!N$40/100)</f>
        <v>80.116582149985746</v>
      </c>
      <c r="O186" s="99">
        <f>[4]Costos_Agricultura!$J15*(1+'Net Zero 2050 - %'!O$40/100)</f>
        <v>80.398204733390372</v>
      </c>
      <c r="P186" s="99">
        <f>[4]Costos_Agricultura!$J15*(1+'Net Zero 2050 - %'!P$40/100)</f>
        <v>80.679827316794999</v>
      </c>
      <c r="Q186" s="99">
        <f>[4]Costos_Agricultura!$J15*(1+'Net Zero 2050 - %'!Q$40/100)</f>
        <v>80.961449900199611</v>
      </c>
      <c r="R186" s="99">
        <f>[4]Costos_Agricultura!$J15*(1+'Net Zero 2050 - %'!R$40/100)</f>
        <v>81.243072483604237</v>
      </c>
      <c r="S186" s="99">
        <f>[4]Costos_Agricultura!$J15*(1+'Net Zero 2050 - %'!S$40/100)</f>
        <v>81.524695067008864</v>
      </c>
      <c r="T186" s="99">
        <f>[4]Costos_Agricultura!$J15*(1+'Net Zero 2050 - %'!T$40/100)</f>
        <v>81.806317650413462</v>
      </c>
      <c r="U186" s="99">
        <f>[4]Costos_Agricultura!$J15*(1+'Net Zero 2050 - %'!U$40/100)</f>
        <v>82.087940233818088</v>
      </c>
      <c r="V186" s="99">
        <f>[4]Costos_Agricultura!$J15*(1+'Net Zero 2050 - %'!V$40/100)</f>
        <v>82.3695628172227</v>
      </c>
      <c r="W186" s="99">
        <f>[4]Costos_Agricultura!$J15*(1+'Net Zero 2050 - %'!W$40/100)</f>
        <v>82.651185400627327</v>
      </c>
      <c r="X186" s="99">
        <f>[4]Costos_Agricultura!$J15*(1+'Net Zero 2050 - %'!X$40/100)</f>
        <v>82.932807984031939</v>
      </c>
      <c r="Y186" s="99">
        <f>[4]Costos_Agricultura!$J15*(1+'Net Zero 2050 - %'!Y$40/100)</f>
        <v>83.214430567436565</v>
      </c>
      <c r="Z186" s="99">
        <f>[4]Costos_Agricultura!$J15*(1+'Net Zero 2050 - %'!Z$40/100)</f>
        <v>83.496053150841192</v>
      </c>
      <c r="AA186" s="99">
        <f>[4]Costos_Agricultura!$J15*(1+'Net Zero 2050 - %'!AA$40/100)</f>
        <v>83.777675734245804</v>
      </c>
      <c r="AB186" s="99">
        <f>[4]Costos_Agricultura!$J15*(1+'Net Zero 2050 - %'!AB$40/100)</f>
        <v>84.059298317650416</v>
      </c>
      <c r="AC186" s="99">
        <f>[4]Costos_Agricultura!$J15*(1+'Net Zero 2050 - %'!AC$40/100)</f>
        <v>84.340920901055028</v>
      </c>
      <c r="AD186" s="99">
        <f>[4]Costos_Agricultura!$J15*(1+'Net Zero 2050 - %'!AD$40/100)</f>
        <v>84.622543484459655</v>
      </c>
      <c r="AE186" s="99">
        <f>[4]Costos_Agricultura!$J15*(1+'Net Zero 2050 - %'!AE$40/100)</f>
        <v>84.904166067864281</v>
      </c>
      <c r="AF186" s="99">
        <f>[4]Costos_Agricultura!$J15*(1+'Net Zero 2050 - %'!AF$40/100)</f>
        <v>85.185788651268894</v>
      </c>
      <c r="AG186" s="99">
        <f>[4]Costos_Agricultura!$J15*(1+'Net Zero 2050 - %'!AG$40/100)</f>
        <v>85.46741123467352</v>
      </c>
      <c r="AH186" s="99">
        <f>[4]Costos_Agricultura!$J15*(1+'Net Zero 2050 - %'!AH$40/100)</f>
        <v>85.749033818078132</v>
      </c>
      <c r="AI186" s="99">
        <f>[4]Costos_Agricultura!$J15*(1+'Net Zero 2050 - %'!AI$40/100)</f>
        <v>86.030656401482759</v>
      </c>
      <c r="AJ186" s="99">
        <f>[4]Costos_Agricultura!$J15*(1+'Net Zero 2050 - %'!AJ$40/100)</f>
        <v>86.312278984887385</v>
      </c>
      <c r="AK186" s="99">
        <f>[4]Costos_Agricultura!$J15*(1+'Net Zero 2050 - %'!AK$40/100)</f>
        <v>86.593901568291983</v>
      </c>
      <c r="AL186" s="99">
        <f>[4]Costos_Agricultura!$J15*(1+'Net Zero 2050 - %'!AL$40/100)</f>
        <v>86.875524151696609</v>
      </c>
      <c r="AM186" s="99">
        <f>[4]Costos_Agricultura!$J15*(1+'Net Zero 2050 - %'!AM$40/100)</f>
        <v>87.157146735101222</v>
      </c>
      <c r="AN186" s="99">
        <f>[4]Costos_Agricultura!$J15*(1+'Net Zero 2050 - %'!AN$40/100)</f>
        <v>87.438769318505848</v>
      </c>
      <c r="AO186" s="99">
        <f>[4]Costos_Agricultura!$J15*(1+'Net Zero 2050 - %'!AO$40/100)</f>
        <v>87.720391901910475</v>
      </c>
      <c r="AP186" s="99">
        <f>[4]Costos_Agricultura!$J15*(1+'Net Zero 2050 - %'!AP$40/100)</f>
        <v>88.002014485315087</v>
      </c>
      <c r="AQ186" s="99">
        <f>[4]Costos_Agricultura!$J15*(1+'Net Zero 2050 - %'!AQ$40/100)</f>
        <v>88.283637068719713</v>
      </c>
      <c r="AR186" s="99">
        <f>[4]Costos_Agricultura!$J15*(1+'Net Zero 2050 - %'!AR$40/100)</f>
        <v>88.565259652124311</v>
      </c>
      <c r="AS186" s="99">
        <f>[4]Costos_Agricultura!$J15*(1+'Net Zero 2050 - %'!AS$40/100)</f>
        <v>88.846882235528952</v>
      </c>
      <c r="AT186" s="99">
        <f>[4]Costos_Agricultura!$J15*(1+'Net Zero 2050 - %'!AT$40/100)</f>
        <v>89.128504818933564</v>
      </c>
      <c r="AU186" s="99">
        <f>[4]Costos_Agricultura!$J15*(1+'Net Zero 2050 - %'!AU$40/100)</f>
        <v>89.410127402338176</v>
      </c>
      <c r="AV186" s="99">
        <f>[4]Costos_Agricultura!$J15*(1+'Net Zero 2050 - %'!AV$40/100)</f>
        <v>89.691749985742803</v>
      </c>
      <c r="AW186" s="99">
        <f>[4]Costos_Agricultura!$J15*(1+'Net Zero 2050 - %'!AW$40/100)</f>
        <v>89.973372569147415</v>
      </c>
      <c r="AX186" s="99">
        <f>[4]Costos_Agricultura!$J15*(1+'Net Zero 2050 - %'!AX$40/100)</f>
        <v>90.254995152552041</v>
      </c>
      <c r="AY186" s="99">
        <f>[4]Costos_Agricultura!$J15*(1+'Net Zero 2050 - %'!AY$40/100)</f>
        <v>90.536617735956668</v>
      </c>
      <c r="AZ186" s="99">
        <f>[4]Costos_Agricultura!$J15*(1+'Net Zero 2050 - %'!AZ$40/100)</f>
        <v>90.81824031936128</v>
      </c>
      <c r="BA186" s="99">
        <f>[4]Costos_Agricultura!$J15*(1+'Net Zero 2050 - %'!BA$40/100)</f>
        <v>91.099862902765892</v>
      </c>
      <c r="BB186" s="99">
        <f>[4]Costos_Agricultura!$J15*(1+'Net Zero 2050 - %'!BB$40/100)</f>
        <v>91.381485486170533</v>
      </c>
    </row>
    <row r="187" spans="1:54" ht="15" customHeight="1">
      <c r="C187" s="170" t="s">
        <v>272</v>
      </c>
      <c r="E187" s="366"/>
      <c r="F187" s="99">
        <f>[4]Costos_Agricultura!$J16*(1+'Net Zero 2050 - %'!F$40/100)</f>
        <v>182.28598562426959</v>
      </c>
      <c r="G187" s="99">
        <f>[4]Costos_Agricultura!$J16*(1+'Net Zero 2050 - %'!G$40/100)</f>
        <v>182.94529047547582</v>
      </c>
      <c r="H187" s="99">
        <f>[4]Costos_Agricultura!$J16*(1+'Net Zero 2050 - %'!H$40/100)</f>
        <v>183.60459532668202</v>
      </c>
      <c r="I187" s="99">
        <f>[4]Costos_Agricultura!$J16*(1+'Net Zero 2050 - %'!I$40/100)</f>
        <v>184.26390017788825</v>
      </c>
      <c r="J187" s="99">
        <f>[4]Costos_Agricultura!$J16*(1+'Net Zero 2050 - %'!J$40/100)</f>
        <v>184.92320502909445</v>
      </c>
      <c r="K187" s="99">
        <f>[4]Costos_Agricultura!$J16*(1+'Net Zero 2050 - %'!K$40/100)</f>
        <v>185.58250988030065</v>
      </c>
      <c r="L187" s="99">
        <f>[4]Costos_Agricultura!$J16*(1+'Net Zero 2050 - %'!L$40/100)</f>
        <v>186.24181473150688</v>
      </c>
      <c r="M187" s="99">
        <f>[4]Costos_Agricultura!$J16*(1+'Net Zero 2050 - %'!M$40/100)</f>
        <v>186.90111958271311</v>
      </c>
      <c r="N187" s="99">
        <f>[4]Costos_Agricultura!$J16*(1+'Net Zero 2050 - %'!N$40/100)</f>
        <v>187.56042443391934</v>
      </c>
      <c r="O187" s="99">
        <f>[4]Costos_Agricultura!$J16*(1+'Net Zero 2050 - %'!O$40/100)</f>
        <v>188.21972928512557</v>
      </c>
      <c r="P187" s="99">
        <f>[4]Costos_Agricultura!$J16*(1+'Net Zero 2050 - %'!P$40/100)</f>
        <v>188.87903413633177</v>
      </c>
      <c r="Q187" s="99">
        <f>[4]Costos_Agricultura!$J16*(1+'Net Zero 2050 - %'!Q$40/100)</f>
        <v>189.538338987538</v>
      </c>
      <c r="R187" s="99">
        <f>[4]Costos_Agricultura!$J16*(1+'Net Zero 2050 - %'!R$40/100)</f>
        <v>190.19764383874423</v>
      </c>
      <c r="S187" s="99">
        <f>[4]Costos_Agricultura!$J16*(1+'Net Zero 2050 - %'!S$40/100)</f>
        <v>190.85694868995046</v>
      </c>
      <c r="T187" s="99">
        <f>[4]Costos_Agricultura!$J16*(1+'Net Zero 2050 - %'!T$40/100)</f>
        <v>191.51625354115663</v>
      </c>
      <c r="U187" s="99">
        <f>[4]Costos_Agricultura!$J16*(1+'Net Zero 2050 - %'!U$40/100)</f>
        <v>192.17555839236286</v>
      </c>
      <c r="V187" s="99">
        <f>[4]Costos_Agricultura!$J16*(1+'Net Zero 2050 - %'!V$40/100)</f>
        <v>192.83486324356909</v>
      </c>
      <c r="W187" s="99">
        <f>[4]Costos_Agricultura!$J16*(1+'Net Zero 2050 - %'!W$40/100)</f>
        <v>193.49416809477532</v>
      </c>
      <c r="X187" s="99">
        <f>[4]Costos_Agricultura!$J16*(1+'Net Zero 2050 - %'!X$40/100)</f>
        <v>194.15347294598152</v>
      </c>
      <c r="Y187" s="99">
        <f>[4]Costos_Agricultura!$J16*(1+'Net Zero 2050 - %'!Y$40/100)</f>
        <v>194.81277779718775</v>
      </c>
      <c r="Z187" s="99">
        <f>[4]Costos_Agricultura!$J16*(1+'Net Zero 2050 - %'!Z$40/100)</f>
        <v>195.47208264839398</v>
      </c>
      <c r="AA187" s="99">
        <f>[4]Costos_Agricultura!$J16*(1+'Net Zero 2050 - %'!AA$40/100)</f>
        <v>196.13138749960021</v>
      </c>
      <c r="AB187" s="99">
        <f>[4]Costos_Agricultura!$J16*(1+'Net Zero 2050 - %'!AB$40/100)</f>
        <v>196.79069235080638</v>
      </c>
      <c r="AC187" s="99">
        <f>[4]Costos_Agricultura!$J16*(1+'Net Zero 2050 - %'!AC$40/100)</f>
        <v>197.44999720201261</v>
      </c>
      <c r="AD187" s="99">
        <f>[4]Costos_Agricultura!$J16*(1+'Net Zero 2050 - %'!AD$40/100)</f>
        <v>198.10930205321884</v>
      </c>
      <c r="AE187" s="99">
        <f>[4]Costos_Agricultura!$J16*(1+'Net Zero 2050 - %'!AE$40/100)</f>
        <v>198.76860690442507</v>
      </c>
      <c r="AF187" s="99">
        <f>[4]Costos_Agricultura!$J16*(1+'Net Zero 2050 - %'!AF$40/100)</f>
        <v>199.42791175563127</v>
      </c>
      <c r="AG187" s="99">
        <f>[4]Costos_Agricultura!$J16*(1+'Net Zero 2050 - %'!AG$40/100)</f>
        <v>200.0872166068375</v>
      </c>
      <c r="AH187" s="99">
        <f>[4]Costos_Agricultura!$J16*(1+'Net Zero 2050 - %'!AH$40/100)</f>
        <v>200.74652145804373</v>
      </c>
      <c r="AI187" s="99">
        <f>[4]Costos_Agricultura!$J16*(1+'Net Zero 2050 - %'!AI$40/100)</f>
        <v>201.40582630924996</v>
      </c>
      <c r="AJ187" s="99">
        <f>[4]Costos_Agricultura!$J16*(1+'Net Zero 2050 - %'!AJ$40/100)</f>
        <v>202.06513116045619</v>
      </c>
      <c r="AK187" s="99">
        <f>[4]Costos_Agricultura!$J16*(1+'Net Zero 2050 - %'!AK$40/100)</f>
        <v>202.72443601166236</v>
      </c>
      <c r="AL187" s="99">
        <f>[4]Costos_Agricultura!$J16*(1+'Net Zero 2050 - %'!AL$40/100)</f>
        <v>203.38374086286859</v>
      </c>
      <c r="AM187" s="99">
        <f>[4]Costos_Agricultura!$J16*(1+'Net Zero 2050 - %'!AM$40/100)</f>
        <v>204.04304571407482</v>
      </c>
      <c r="AN187" s="99">
        <f>[4]Costos_Agricultura!$J16*(1+'Net Zero 2050 - %'!AN$40/100)</f>
        <v>204.70235056528102</v>
      </c>
      <c r="AO187" s="99">
        <f>[4]Costos_Agricultura!$J16*(1+'Net Zero 2050 - %'!AO$40/100)</f>
        <v>205.36165541648725</v>
      </c>
      <c r="AP187" s="99">
        <f>[4]Costos_Agricultura!$J16*(1+'Net Zero 2050 - %'!AP$40/100)</f>
        <v>206.02096026769348</v>
      </c>
      <c r="AQ187" s="99">
        <f>[4]Costos_Agricultura!$J16*(1+'Net Zero 2050 - %'!AQ$40/100)</f>
        <v>206.68026511889971</v>
      </c>
      <c r="AR187" s="99">
        <f>[4]Costos_Agricultura!$J16*(1+'Net Zero 2050 - %'!AR$40/100)</f>
        <v>207.33956997010588</v>
      </c>
      <c r="AS187" s="99">
        <f>[4]Costos_Agricultura!$J16*(1+'Net Zero 2050 - %'!AS$40/100)</f>
        <v>207.99887482131214</v>
      </c>
      <c r="AT187" s="99">
        <f>[4]Costos_Agricultura!$J16*(1+'Net Zero 2050 - %'!AT$40/100)</f>
        <v>208.65817967251834</v>
      </c>
      <c r="AU187" s="99">
        <f>[4]Costos_Agricultura!$J16*(1+'Net Zero 2050 - %'!AU$40/100)</f>
        <v>209.31748452372457</v>
      </c>
      <c r="AV187" s="99">
        <f>[4]Costos_Agricultura!$J16*(1+'Net Zero 2050 - %'!AV$40/100)</f>
        <v>209.97678937493077</v>
      </c>
      <c r="AW187" s="99">
        <f>[4]Costos_Agricultura!$J16*(1+'Net Zero 2050 - %'!AW$40/100)</f>
        <v>210.636094226137</v>
      </c>
      <c r="AX187" s="99">
        <f>[4]Costos_Agricultura!$J16*(1+'Net Zero 2050 - %'!AX$40/100)</f>
        <v>211.29539907734323</v>
      </c>
      <c r="AY187" s="99">
        <f>[4]Costos_Agricultura!$J16*(1+'Net Zero 2050 - %'!AY$40/100)</f>
        <v>211.95470392854946</v>
      </c>
      <c r="AZ187" s="99">
        <f>[4]Costos_Agricultura!$J16*(1+'Net Zero 2050 - %'!AZ$40/100)</f>
        <v>212.61400877975569</v>
      </c>
      <c r="BA187" s="99">
        <f>[4]Costos_Agricultura!$J16*(1+'Net Zero 2050 - %'!BA$40/100)</f>
        <v>213.27331363096187</v>
      </c>
      <c r="BB187" s="99">
        <f>[4]Costos_Agricultura!$J16*(1+'Net Zero 2050 - %'!BB$40/100)</f>
        <v>213.93261848216812</v>
      </c>
    </row>
    <row r="188" spans="1:54" ht="15" customHeight="1">
      <c r="C188" s="170" t="s">
        <v>273</v>
      </c>
      <c r="E188" s="366"/>
      <c r="F188" s="99">
        <f>[4]Costos_Agricultura!$J17*(1+'Net Zero 2050 - %'!F$40/100)</f>
        <v>197.19210872022174</v>
      </c>
      <c r="G188" s="99">
        <f>[4]Costos_Agricultura!$J17*(1+'Net Zero 2050 - %'!G$40/100)</f>
        <v>197.9053270921859</v>
      </c>
      <c r="H188" s="99">
        <f>[4]Costos_Agricultura!$J17*(1+'Net Zero 2050 - %'!H$40/100)</f>
        <v>198.61854546415009</v>
      </c>
      <c r="I188" s="99">
        <f>[4]Costos_Agricultura!$J17*(1+'Net Zero 2050 - %'!I$40/100)</f>
        <v>199.33176383611428</v>
      </c>
      <c r="J188" s="99">
        <f>[4]Costos_Agricultura!$J17*(1+'Net Zero 2050 - %'!J$40/100)</f>
        <v>200.04498220807841</v>
      </c>
      <c r="K188" s="99">
        <f>[4]Costos_Agricultura!$J17*(1+'Net Zero 2050 - %'!K$40/100)</f>
        <v>200.75820058004257</v>
      </c>
      <c r="L188" s="99">
        <f>[4]Costos_Agricultura!$J17*(1+'Net Zero 2050 - %'!L$40/100)</f>
        <v>201.47141895200676</v>
      </c>
      <c r="M188" s="99">
        <f>[4]Costos_Agricultura!$J17*(1+'Net Zero 2050 - %'!M$40/100)</f>
        <v>202.18463732397095</v>
      </c>
      <c r="N188" s="99">
        <f>[4]Costos_Agricultura!$J17*(1+'Net Zero 2050 - %'!N$40/100)</f>
        <v>202.89785569593511</v>
      </c>
      <c r="O188" s="99">
        <f>[4]Costos_Agricultura!$J17*(1+'Net Zero 2050 - %'!O$40/100)</f>
        <v>203.6110740678993</v>
      </c>
      <c r="P188" s="99">
        <f>[4]Costos_Agricultura!$J17*(1+'Net Zero 2050 - %'!P$40/100)</f>
        <v>204.32429243986348</v>
      </c>
      <c r="Q188" s="99">
        <f>[4]Costos_Agricultura!$J17*(1+'Net Zero 2050 - %'!Q$40/100)</f>
        <v>205.03751081182764</v>
      </c>
      <c r="R188" s="99">
        <f>[4]Costos_Agricultura!$J17*(1+'Net Zero 2050 - %'!R$40/100)</f>
        <v>205.75072918379183</v>
      </c>
      <c r="S188" s="99">
        <f>[4]Costos_Agricultura!$J17*(1+'Net Zero 2050 - %'!S$40/100)</f>
        <v>206.46394755575602</v>
      </c>
      <c r="T188" s="99">
        <f>[4]Costos_Agricultura!$J17*(1+'Net Zero 2050 - %'!T$40/100)</f>
        <v>207.17716592772015</v>
      </c>
      <c r="U188" s="99">
        <f>[4]Costos_Agricultura!$J17*(1+'Net Zero 2050 - %'!U$40/100)</f>
        <v>207.89038429968434</v>
      </c>
      <c r="V188" s="99">
        <f>[4]Costos_Agricultura!$J17*(1+'Net Zero 2050 - %'!V$40/100)</f>
        <v>208.6036026716485</v>
      </c>
      <c r="W188" s="99">
        <f>[4]Costos_Agricultura!$J17*(1+'Net Zero 2050 - %'!W$40/100)</f>
        <v>209.31682104361269</v>
      </c>
      <c r="X188" s="99">
        <f>[4]Costos_Agricultura!$J17*(1+'Net Zero 2050 - %'!X$40/100)</f>
        <v>210.03003941557688</v>
      </c>
      <c r="Y188" s="99">
        <f>[4]Costos_Agricultura!$J17*(1+'Net Zero 2050 - %'!Y$40/100)</f>
        <v>210.74325778754104</v>
      </c>
      <c r="Z188" s="99">
        <f>[4]Costos_Agricultura!$J17*(1+'Net Zero 2050 - %'!Z$40/100)</f>
        <v>211.45647615950523</v>
      </c>
      <c r="AA188" s="99">
        <f>[4]Costos_Agricultura!$J17*(1+'Net Zero 2050 - %'!AA$40/100)</f>
        <v>212.16969453146942</v>
      </c>
      <c r="AB188" s="99">
        <f>[4]Costos_Agricultura!$J17*(1+'Net Zero 2050 - %'!AB$40/100)</f>
        <v>212.88291290343355</v>
      </c>
      <c r="AC188" s="99">
        <f>[4]Costos_Agricultura!$J17*(1+'Net Zero 2050 - %'!AC$40/100)</f>
        <v>213.59613127539771</v>
      </c>
      <c r="AD188" s="99">
        <f>[4]Costos_Agricultura!$J17*(1+'Net Zero 2050 - %'!AD$40/100)</f>
        <v>214.3093496473619</v>
      </c>
      <c r="AE188" s="99">
        <f>[4]Costos_Agricultura!$J17*(1+'Net Zero 2050 - %'!AE$40/100)</f>
        <v>215.02256801932609</v>
      </c>
      <c r="AF188" s="99">
        <f>[4]Costos_Agricultura!$J17*(1+'Net Zero 2050 - %'!AF$40/100)</f>
        <v>215.73578639129025</v>
      </c>
      <c r="AG188" s="99">
        <f>[4]Costos_Agricultura!$J17*(1+'Net Zero 2050 - %'!AG$40/100)</f>
        <v>216.44900476325444</v>
      </c>
      <c r="AH188" s="99">
        <f>[4]Costos_Agricultura!$J17*(1+'Net Zero 2050 - %'!AH$40/100)</f>
        <v>217.16222313521862</v>
      </c>
      <c r="AI188" s="99">
        <f>[4]Costos_Agricultura!$J17*(1+'Net Zero 2050 - %'!AI$40/100)</f>
        <v>217.87544150718279</v>
      </c>
      <c r="AJ188" s="99">
        <f>[4]Costos_Agricultura!$J17*(1+'Net Zero 2050 - %'!AJ$40/100)</f>
        <v>218.58865987914697</v>
      </c>
      <c r="AK188" s="99">
        <f>[4]Costos_Agricultura!$J17*(1+'Net Zero 2050 - %'!AK$40/100)</f>
        <v>219.30187825111111</v>
      </c>
      <c r="AL188" s="99">
        <f>[4]Costos_Agricultura!$J17*(1+'Net Zero 2050 - %'!AL$40/100)</f>
        <v>220.01509662307529</v>
      </c>
      <c r="AM188" s="99">
        <f>[4]Costos_Agricultura!$J17*(1+'Net Zero 2050 - %'!AM$40/100)</f>
        <v>220.72831499503948</v>
      </c>
      <c r="AN188" s="99">
        <f>[4]Costos_Agricultura!$J17*(1+'Net Zero 2050 - %'!AN$40/100)</f>
        <v>221.44153336700364</v>
      </c>
      <c r="AO188" s="99">
        <f>[4]Costos_Agricultura!$J17*(1+'Net Zero 2050 - %'!AO$40/100)</f>
        <v>222.15475173896783</v>
      </c>
      <c r="AP188" s="99">
        <f>[4]Costos_Agricultura!$J17*(1+'Net Zero 2050 - %'!AP$40/100)</f>
        <v>222.86797011093202</v>
      </c>
      <c r="AQ188" s="99">
        <f>[4]Costos_Agricultura!$J17*(1+'Net Zero 2050 - %'!AQ$40/100)</f>
        <v>223.58118848289618</v>
      </c>
      <c r="AR188" s="99">
        <f>[4]Costos_Agricultura!$J17*(1+'Net Zero 2050 - %'!AR$40/100)</f>
        <v>224.29440685486031</v>
      </c>
      <c r="AS188" s="99">
        <f>[4]Costos_Agricultura!$J17*(1+'Net Zero 2050 - %'!AS$40/100)</f>
        <v>225.00762522682456</v>
      </c>
      <c r="AT188" s="99">
        <f>[4]Costos_Agricultura!$J17*(1+'Net Zero 2050 - %'!AT$40/100)</f>
        <v>225.72084359878869</v>
      </c>
      <c r="AU188" s="99">
        <f>[4]Costos_Agricultura!$J17*(1+'Net Zero 2050 - %'!AU$40/100)</f>
        <v>226.43406197075285</v>
      </c>
      <c r="AV188" s="99">
        <f>[4]Costos_Agricultura!$J17*(1+'Net Zero 2050 - %'!AV$40/100)</f>
        <v>227.14728034271704</v>
      </c>
      <c r="AW188" s="99">
        <f>[4]Costos_Agricultura!$J17*(1+'Net Zero 2050 - %'!AW$40/100)</f>
        <v>227.86049871468123</v>
      </c>
      <c r="AX188" s="99">
        <f>[4]Costos_Agricultura!$J17*(1+'Net Zero 2050 - %'!AX$40/100)</f>
        <v>228.57371708664539</v>
      </c>
      <c r="AY188" s="99">
        <f>[4]Costos_Agricultura!$J17*(1+'Net Zero 2050 - %'!AY$40/100)</f>
        <v>229.28693545860958</v>
      </c>
      <c r="AZ188" s="99">
        <f>[4]Costos_Agricultura!$J17*(1+'Net Zero 2050 - %'!AZ$40/100)</f>
        <v>230.00015383057377</v>
      </c>
      <c r="BA188" s="99">
        <f>[4]Costos_Agricultura!$J17*(1+'Net Zero 2050 - %'!BA$40/100)</f>
        <v>230.7133722025379</v>
      </c>
      <c r="BB188" s="99">
        <f>[4]Costos_Agricultura!$J17*(1+'Net Zero 2050 - %'!BB$40/100)</f>
        <v>231.42659057450211</v>
      </c>
    </row>
    <row r="189" spans="1:54" ht="15" customHeight="1">
      <c r="C189" s="170" t="s">
        <v>274</v>
      </c>
      <c r="E189" s="366"/>
      <c r="F189" s="99">
        <f>[4]Costos_Agricultura!$J18*(1+'Net Zero 2050 - %'!F$40/100)</f>
        <v>145.12044966340022</v>
      </c>
      <c r="G189" s="99">
        <f>[4]Costos_Agricultura!$J18*(1+'Net Zero 2050 - %'!G$40/100)</f>
        <v>145.64533157434167</v>
      </c>
      <c r="H189" s="99">
        <f>[4]Costos_Agricultura!$J18*(1+'Net Zero 2050 - %'!H$40/100)</f>
        <v>146.17021348528309</v>
      </c>
      <c r="I189" s="99">
        <f>[4]Costos_Agricultura!$J18*(1+'Net Zero 2050 - %'!I$40/100)</f>
        <v>146.69509539622453</v>
      </c>
      <c r="J189" s="99">
        <f>[4]Costos_Agricultura!$J18*(1+'Net Zero 2050 - %'!J$40/100)</f>
        <v>147.21997730716592</v>
      </c>
      <c r="K189" s="99">
        <f>[4]Costos_Agricultura!$J18*(1+'Net Zero 2050 - %'!K$40/100)</f>
        <v>147.74485921810734</v>
      </c>
      <c r="L189" s="99">
        <f>[4]Costos_Agricultura!$J18*(1+'Net Zero 2050 - %'!L$40/100)</f>
        <v>148.26974112904878</v>
      </c>
      <c r="M189" s="99">
        <f>[4]Costos_Agricultura!$J18*(1+'Net Zero 2050 - %'!M$40/100)</f>
        <v>148.7946230399902</v>
      </c>
      <c r="N189" s="99">
        <f>[4]Costos_Agricultura!$J18*(1+'Net Zero 2050 - %'!N$40/100)</f>
        <v>149.31950495093164</v>
      </c>
      <c r="O189" s="99">
        <f>[4]Costos_Agricultura!$J18*(1+'Net Zero 2050 - %'!O$40/100)</f>
        <v>149.84438686187306</v>
      </c>
      <c r="P189" s="99">
        <f>[4]Costos_Agricultura!$J18*(1+'Net Zero 2050 - %'!P$40/100)</f>
        <v>150.36926877281448</v>
      </c>
      <c r="Q189" s="99">
        <f>[4]Costos_Agricultura!$J18*(1+'Net Zero 2050 - %'!Q$40/100)</f>
        <v>150.89415068375592</v>
      </c>
      <c r="R189" s="99">
        <f>[4]Costos_Agricultura!$J18*(1+'Net Zero 2050 - %'!R$40/100)</f>
        <v>151.41903259469734</v>
      </c>
      <c r="S189" s="99">
        <f>[4]Costos_Agricultura!$J18*(1+'Net Zero 2050 - %'!S$40/100)</f>
        <v>151.94391450563879</v>
      </c>
      <c r="T189" s="99">
        <f>[4]Costos_Agricultura!$J18*(1+'Net Zero 2050 - %'!T$40/100)</f>
        <v>152.46879641658018</v>
      </c>
      <c r="U189" s="99">
        <f>[4]Costos_Agricultura!$J18*(1+'Net Zero 2050 - %'!U$40/100)</f>
        <v>152.99367832752159</v>
      </c>
      <c r="V189" s="99">
        <f>[4]Costos_Agricultura!$J18*(1+'Net Zero 2050 - %'!V$40/100)</f>
        <v>153.51856023846304</v>
      </c>
      <c r="W189" s="99">
        <f>[4]Costos_Agricultura!$J18*(1+'Net Zero 2050 - %'!W$40/100)</f>
        <v>154.04344214940446</v>
      </c>
      <c r="X189" s="99">
        <f>[4]Costos_Agricultura!$J18*(1+'Net Zero 2050 - %'!X$40/100)</f>
        <v>154.56832406034587</v>
      </c>
      <c r="Y189" s="99">
        <f>[4]Costos_Agricultura!$J18*(1+'Net Zero 2050 - %'!Y$40/100)</f>
        <v>155.09320597128732</v>
      </c>
      <c r="Z189" s="99">
        <f>[4]Costos_Agricultura!$J18*(1+'Net Zero 2050 - %'!Z$40/100)</f>
        <v>155.61808788222874</v>
      </c>
      <c r="AA189" s="99">
        <f>[4]Costos_Agricultura!$J18*(1+'Net Zero 2050 - %'!AA$40/100)</f>
        <v>156.14296979317018</v>
      </c>
      <c r="AB189" s="99">
        <f>[4]Costos_Agricultura!$J18*(1+'Net Zero 2050 - %'!AB$40/100)</f>
        <v>156.66785170411157</v>
      </c>
      <c r="AC189" s="99">
        <f>[4]Costos_Agricultura!$J18*(1+'Net Zero 2050 - %'!AC$40/100)</f>
        <v>157.19273361505299</v>
      </c>
      <c r="AD189" s="99">
        <f>[4]Costos_Agricultura!$J18*(1+'Net Zero 2050 - %'!AD$40/100)</f>
        <v>157.71761552599443</v>
      </c>
      <c r="AE189" s="99">
        <f>[4]Costos_Agricultura!$J18*(1+'Net Zero 2050 - %'!AE$40/100)</f>
        <v>158.24249743693585</v>
      </c>
      <c r="AF189" s="99">
        <f>[4]Costos_Agricultura!$J18*(1+'Net Zero 2050 - %'!AF$40/100)</f>
        <v>158.7673793478773</v>
      </c>
      <c r="AG189" s="99">
        <f>[4]Costos_Agricultura!$J18*(1+'Net Zero 2050 - %'!AG$40/100)</f>
        <v>159.29226125881871</v>
      </c>
      <c r="AH189" s="99">
        <f>[4]Costos_Agricultura!$J18*(1+'Net Zero 2050 - %'!AH$40/100)</f>
        <v>159.81714316976013</v>
      </c>
      <c r="AI189" s="99">
        <f>[4]Costos_Agricultura!$J18*(1+'Net Zero 2050 - %'!AI$40/100)</f>
        <v>160.34202508070157</v>
      </c>
      <c r="AJ189" s="99">
        <f>[4]Costos_Agricultura!$J18*(1+'Net Zero 2050 - %'!AJ$40/100)</f>
        <v>160.86690699164299</v>
      </c>
      <c r="AK189" s="99">
        <f>[4]Costos_Agricultura!$J18*(1+'Net Zero 2050 - %'!AK$40/100)</f>
        <v>161.39178890258438</v>
      </c>
      <c r="AL189" s="99">
        <f>[4]Costos_Agricultura!$J18*(1+'Net Zero 2050 - %'!AL$40/100)</f>
        <v>161.91667081352583</v>
      </c>
      <c r="AM189" s="99">
        <f>[4]Costos_Agricultura!$J18*(1+'Net Zero 2050 - %'!AM$40/100)</f>
        <v>162.44155272446724</v>
      </c>
      <c r="AN189" s="99">
        <f>[4]Costos_Agricultura!$J18*(1+'Net Zero 2050 - %'!AN$40/100)</f>
        <v>162.96643463540869</v>
      </c>
      <c r="AO189" s="99">
        <f>[4]Costos_Agricultura!$J18*(1+'Net Zero 2050 - %'!AO$40/100)</f>
        <v>163.49131654635011</v>
      </c>
      <c r="AP189" s="99">
        <f>[4]Costos_Agricultura!$J18*(1+'Net Zero 2050 - %'!AP$40/100)</f>
        <v>164.01619845729155</v>
      </c>
      <c r="AQ189" s="99">
        <f>[4]Costos_Agricultura!$J18*(1+'Net Zero 2050 - %'!AQ$40/100)</f>
        <v>164.54108036823297</v>
      </c>
      <c r="AR189" s="99">
        <f>[4]Costos_Agricultura!$J18*(1+'Net Zero 2050 - %'!AR$40/100)</f>
        <v>165.06596227917436</v>
      </c>
      <c r="AS189" s="99">
        <f>[4]Costos_Agricultura!$J18*(1+'Net Zero 2050 - %'!AS$40/100)</f>
        <v>165.59084419011583</v>
      </c>
      <c r="AT189" s="99">
        <f>[4]Costos_Agricultura!$J18*(1+'Net Zero 2050 - %'!AT$40/100)</f>
        <v>166.11572610105722</v>
      </c>
      <c r="AU189" s="99">
        <f>[4]Costos_Agricultura!$J18*(1+'Net Zero 2050 - %'!AU$40/100)</f>
        <v>166.64060801199864</v>
      </c>
      <c r="AV189" s="99">
        <f>[4]Costos_Agricultura!$J18*(1+'Net Zero 2050 - %'!AV$40/100)</f>
        <v>167.16548992294008</v>
      </c>
      <c r="AW189" s="99">
        <f>[4]Costos_Agricultura!$J18*(1+'Net Zero 2050 - %'!AW$40/100)</f>
        <v>167.6903718338815</v>
      </c>
      <c r="AX189" s="99">
        <f>[4]Costos_Agricultura!$J18*(1+'Net Zero 2050 - %'!AX$40/100)</f>
        <v>168.21525374482295</v>
      </c>
      <c r="AY189" s="99">
        <f>[4]Costos_Agricultura!$J18*(1+'Net Zero 2050 - %'!AY$40/100)</f>
        <v>168.74013565576436</v>
      </c>
      <c r="AZ189" s="99">
        <f>[4]Costos_Agricultura!$J18*(1+'Net Zero 2050 - %'!AZ$40/100)</f>
        <v>169.26501756670578</v>
      </c>
      <c r="BA189" s="99">
        <f>[4]Costos_Agricultura!$J18*(1+'Net Zero 2050 - %'!BA$40/100)</f>
        <v>169.7898994776472</v>
      </c>
      <c r="BB189" s="99">
        <f>[4]Costos_Agricultura!$J18*(1+'Net Zero 2050 - %'!BB$40/100)</f>
        <v>170.31478138858864</v>
      </c>
    </row>
    <row r="190" spans="1:54" ht="15" customHeight="1">
      <c r="C190" s="170" t="s">
        <v>275</v>
      </c>
      <c r="E190" s="366"/>
      <c r="F190" s="99">
        <f>[4]Costos_Agricultura!$J19*(1+'Net Zero 2050 - %'!F$40/100)</f>
        <v>1432.8624780835053</v>
      </c>
      <c r="G190" s="99">
        <f>[4]Costos_Agricultura!$J19*(1+'Net Zero 2050 - %'!G$40/100)</f>
        <v>1438.0449564823607</v>
      </c>
      <c r="H190" s="99">
        <f>[4]Costos_Agricultura!$J19*(1+'Net Zero 2050 - %'!H$40/100)</f>
        <v>1443.2274348812159</v>
      </c>
      <c r="I190" s="99">
        <f>[4]Costos_Agricultura!$J19*(1+'Net Zero 2050 - %'!I$40/100)</f>
        <v>1448.4099132800714</v>
      </c>
      <c r="J190" s="99">
        <f>[4]Costos_Agricultura!$J19*(1+'Net Zero 2050 - %'!J$40/100)</f>
        <v>1453.5923916789263</v>
      </c>
      <c r="K190" s="99">
        <f>[4]Costos_Agricultura!$J19*(1+'Net Zero 2050 - %'!K$40/100)</f>
        <v>1458.7748700777815</v>
      </c>
      <c r="L190" s="99">
        <f>[4]Costos_Agricultura!$J19*(1+'Net Zero 2050 - %'!L$40/100)</f>
        <v>1463.957348476637</v>
      </c>
      <c r="M190" s="99">
        <f>[4]Costos_Agricultura!$J19*(1+'Net Zero 2050 - %'!M$40/100)</f>
        <v>1469.1398268754922</v>
      </c>
      <c r="N190" s="99">
        <f>[4]Costos_Agricultura!$J19*(1+'Net Zero 2050 - %'!N$40/100)</f>
        <v>1474.3223052743476</v>
      </c>
      <c r="O190" s="99">
        <f>[4]Costos_Agricultura!$J19*(1+'Net Zero 2050 - %'!O$40/100)</f>
        <v>1479.5047836732028</v>
      </c>
      <c r="P190" s="99">
        <f>[4]Costos_Agricultura!$J19*(1+'Net Zero 2050 - %'!P$40/100)</f>
        <v>1484.6872620720583</v>
      </c>
      <c r="Q190" s="99">
        <f>[4]Costos_Agricultura!$J19*(1+'Net Zero 2050 - %'!Q$40/100)</f>
        <v>1489.8697404709135</v>
      </c>
      <c r="R190" s="99">
        <f>[4]Costos_Agricultura!$J19*(1+'Net Zero 2050 - %'!R$40/100)</f>
        <v>1495.0522188697687</v>
      </c>
      <c r="S190" s="99">
        <f>[4]Costos_Agricultura!$J19*(1+'Net Zero 2050 - %'!S$40/100)</f>
        <v>1500.2346972686241</v>
      </c>
      <c r="T190" s="99">
        <f>[4]Costos_Agricultura!$J19*(1+'Net Zero 2050 - %'!T$40/100)</f>
        <v>1505.4171756674791</v>
      </c>
      <c r="U190" s="99">
        <f>[4]Costos_Agricultura!$J19*(1+'Net Zero 2050 - %'!U$40/100)</f>
        <v>1510.5996540663343</v>
      </c>
      <c r="V190" s="99">
        <f>[4]Costos_Agricultura!$J19*(1+'Net Zero 2050 - %'!V$40/100)</f>
        <v>1515.7821324651898</v>
      </c>
      <c r="W190" s="99">
        <f>[4]Costos_Agricultura!$J19*(1+'Net Zero 2050 - %'!W$40/100)</f>
        <v>1520.964610864045</v>
      </c>
      <c r="X190" s="99">
        <f>[4]Costos_Agricultura!$J19*(1+'Net Zero 2050 - %'!X$40/100)</f>
        <v>1526.1470892629004</v>
      </c>
      <c r="Y190" s="99">
        <f>[4]Costos_Agricultura!$J19*(1+'Net Zero 2050 - %'!Y$40/100)</f>
        <v>1531.3295676617556</v>
      </c>
      <c r="Z190" s="99">
        <f>[4]Costos_Agricultura!$J19*(1+'Net Zero 2050 - %'!Z$40/100)</f>
        <v>1536.5120460606111</v>
      </c>
      <c r="AA190" s="99">
        <f>[4]Costos_Agricultura!$J19*(1+'Net Zero 2050 - %'!AA$40/100)</f>
        <v>1541.6945244594663</v>
      </c>
      <c r="AB190" s="99">
        <f>[4]Costos_Agricultura!$J19*(1+'Net Zero 2050 - %'!AB$40/100)</f>
        <v>1546.8770028583212</v>
      </c>
      <c r="AC190" s="99">
        <f>[4]Costos_Agricultura!$J19*(1+'Net Zero 2050 - %'!AC$40/100)</f>
        <v>1552.0594812571767</v>
      </c>
      <c r="AD190" s="99">
        <f>[4]Costos_Agricultura!$J19*(1+'Net Zero 2050 - %'!AD$40/100)</f>
        <v>1557.2419596560319</v>
      </c>
      <c r="AE190" s="99">
        <f>[4]Costos_Agricultura!$J19*(1+'Net Zero 2050 - %'!AE$40/100)</f>
        <v>1562.4244380548871</v>
      </c>
      <c r="AF190" s="99">
        <f>[4]Costos_Agricultura!$J19*(1+'Net Zero 2050 - %'!AF$40/100)</f>
        <v>1567.6069164537425</v>
      </c>
      <c r="AG190" s="99">
        <f>[4]Costos_Agricultura!$J19*(1+'Net Zero 2050 - %'!AG$40/100)</f>
        <v>1572.7893948525978</v>
      </c>
      <c r="AH190" s="99">
        <f>[4]Costos_Agricultura!$J19*(1+'Net Zero 2050 - %'!AH$40/100)</f>
        <v>1577.9718732514532</v>
      </c>
      <c r="AI190" s="99">
        <f>[4]Costos_Agricultura!$J19*(1+'Net Zero 2050 - %'!AI$40/100)</f>
        <v>1583.1543516503084</v>
      </c>
      <c r="AJ190" s="99">
        <f>[4]Costos_Agricultura!$J19*(1+'Net Zero 2050 - %'!AJ$40/100)</f>
        <v>1588.3368300491638</v>
      </c>
      <c r="AK190" s="99">
        <f>[4]Costos_Agricultura!$J19*(1+'Net Zero 2050 - %'!AK$40/100)</f>
        <v>1593.5193084480188</v>
      </c>
      <c r="AL190" s="99">
        <f>[4]Costos_Agricultura!$J19*(1+'Net Zero 2050 - %'!AL$40/100)</f>
        <v>1598.701786846874</v>
      </c>
      <c r="AM190" s="99">
        <f>[4]Costos_Agricultura!$J19*(1+'Net Zero 2050 - %'!AM$40/100)</f>
        <v>1603.8842652457295</v>
      </c>
      <c r="AN190" s="99">
        <f>[4]Costos_Agricultura!$J19*(1+'Net Zero 2050 - %'!AN$40/100)</f>
        <v>1609.0667436445847</v>
      </c>
      <c r="AO190" s="99">
        <f>[4]Costos_Agricultura!$J19*(1+'Net Zero 2050 - %'!AO$40/100)</f>
        <v>1614.2492220434399</v>
      </c>
      <c r="AP190" s="99">
        <f>[4]Costos_Agricultura!$J19*(1+'Net Zero 2050 - %'!AP$40/100)</f>
        <v>1619.4317004422953</v>
      </c>
      <c r="AQ190" s="99">
        <f>[4]Costos_Agricultura!$J19*(1+'Net Zero 2050 - %'!AQ$40/100)</f>
        <v>1624.6141788411505</v>
      </c>
      <c r="AR190" s="99">
        <f>[4]Costos_Agricultura!$J19*(1+'Net Zero 2050 - %'!AR$40/100)</f>
        <v>1629.7966572400055</v>
      </c>
      <c r="AS190" s="99">
        <f>[4]Costos_Agricultura!$J19*(1+'Net Zero 2050 - %'!AS$40/100)</f>
        <v>1634.9791356388612</v>
      </c>
      <c r="AT190" s="99">
        <f>[4]Costos_Agricultura!$J19*(1+'Net Zero 2050 - %'!AT$40/100)</f>
        <v>1640.1616140377162</v>
      </c>
      <c r="AU190" s="99">
        <f>[4]Costos_Agricultura!$J19*(1+'Net Zero 2050 - %'!AU$40/100)</f>
        <v>1645.3440924365716</v>
      </c>
      <c r="AV190" s="99">
        <f>[4]Costos_Agricultura!$J19*(1+'Net Zero 2050 - %'!AV$40/100)</f>
        <v>1650.5265708354268</v>
      </c>
      <c r="AW190" s="99">
        <f>[4]Costos_Agricultura!$J19*(1+'Net Zero 2050 - %'!AW$40/100)</f>
        <v>1655.7090492342822</v>
      </c>
      <c r="AX190" s="99">
        <f>[4]Costos_Agricultura!$J19*(1+'Net Zero 2050 - %'!AX$40/100)</f>
        <v>1660.8915276331375</v>
      </c>
      <c r="AY190" s="99">
        <f>[4]Costos_Agricultura!$J19*(1+'Net Zero 2050 - %'!AY$40/100)</f>
        <v>1666.0740060319929</v>
      </c>
      <c r="AZ190" s="99">
        <f>[4]Costos_Agricultura!$J19*(1+'Net Zero 2050 - %'!AZ$40/100)</f>
        <v>1671.2564844308481</v>
      </c>
      <c r="BA190" s="99">
        <f>[4]Costos_Agricultura!$J19*(1+'Net Zero 2050 - %'!BA$40/100)</f>
        <v>1676.4389628297031</v>
      </c>
      <c r="BB190" s="99">
        <f>[4]Costos_Agricultura!$J19*(1+'Net Zero 2050 - %'!BB$40/100)</f>
        <v>1681.6214412285588</v>
      </c>
    </row>
    <row r="191" spans="1:54" ht="15" customHeight="1">
      <c r="C191" s="170" t="s">
        <v>276</v>
      </c>
      <c r="E191" s="366"/>
      <c r="F191" s="99">
        <f>[4]Costos_Agricultura!$J20*(1+'Net Zero 2050 - %'!F$40/100)</f>
        <v>3010.89</v>
      </c>
      <c r="G191" s="99">
        <f>[4]Costos_Agricultura!$J20*(1+'Net Zero 2050 - %'!G$40/100)</f>
        <v>3021.78</v>
      </c>
      <c r="H191" s="99">
        <f>[4]Costos_Agricultura!$J20*(1+'Net Zero 2050 - %'!H$40/100)</f>
        <v>3032.67</v>
      </c>
      <c r="I191" s="99">
        <f>[4]Costos_Agricultura!$J20*(1+'Net Zero 2050 - %'!I$40/100)</f>
        <v>3043.5600000000004</v>
      </c>
      <c r="J191" s="99">
        <f>[4]Costos_Agricultura!$J20*(1+'Net Zero 2050 - %'!J$40/100)</f>
        <v>3054.45</v>
      </c>
      <c r="K191" s="99">
        <f>[4]Costos_Agricultura!$J20*(1+'Net Zero 2050 - %'!K$40/100)</f>
        <v>3065.3399999999997</v>
      </c>
      <c r="L191" s="99">
        <f>[4]Costos_Agricultura!$J20*(1+'Net Zero 2050 - %'!L$40/100)</f>
        <v>3076.23</v>
      </c>
      <c r="M191" s="99">
        <f>[4]Costos_Agricultura!$J20*(1+'Net Zero 2050 - %'!M$40/100)</f>
        <v>3087.12</v>
      </c>
      <c r="N191" s="99">
        <f>[4]Costos_Agricultura!$J20*(1+'Net Zero 2050 - %'!N$40/100)</f>
        <v>3098.0099999999998</v>
      </c>
      <c r="O191" s="99">
        <f>[4]Costos_Agricultura!$J20*(1+'Net Zero 2050 - %'!O$40/100)</f>
        <v>3108.9</v>
      </c>
      <c r="P191" s="99">
        <f>[4]Costos_Agricultura!$J20*(1+'Net Zero 2050 - %'!P$40/100)</f>
        <v>3119.79</v>
      </c>
      <c r="Q191" s="99">
        <f>[4]Costos_Agricultura!$J20*(1+'Net Zero 2050 - %'!Q$40/100)</f>
        <v>3130.6800000000003</v>
      </c>
      <c r="R191" s="99">
        <f>[4]Costos_Agricultura!$J20*(1+'Net Zero 2050 - %'!R$40/100)</f>
        <v>3141.57</v>
      </c>
      <c r="S191" s="99">
        <f>[4]Costos_Agricultura!$J20*(1+'Net Zero 2050 - %'!S$40/100)</f>
        <v>3152.46</v>
      </c>
      <c r="T191" s="99">
        <f>[4]Costos_Agricultura!$J20*(1+'Net Zero 2050 - %'!T$40/100)</f>
        <v>3163.3499999999995</v>
      </c>
      <c r="U191" s="99">
        <f>[4]Costos_Agricultura!$J20*(1+'Net Zero 2050 - %'!U$40/100)</f>
        <v>3174.24</v>
      </c>
      <c r="V191" s="99">
        <f>[4]Costos_Agricultura!$J20*(1+'Net Zero 2050 - %'!V$40/100)</f>
        <v>3185.1299999999997</v>
      </c>
      <c r="W191" s="99">
        <f>[4]Costos_Agricultura!$J20*(1+'Net Zero 2050 - %'!W$40/100)</f>
        <v>3196.02</v>
      </c>
      <c r="X191" s="99">
        <f>[4]Costos_Agricultura!$J20*(1+'Net Zero 2050 - %'!X$40/100)</f>
        <v>3206.91</v>
      </c>
      <c r="Y191" s="99">
        <f>[4]Costos_Agricultura!$J20*(1+'Net Zero 2050 - %'!Y$40/100)</f>
        <v>3217.8</v>
      </c>
      <c r="Z191" s="99">
        <f>[4]Costos_Agricultura!$J20*(1+'Net Zero 2050 - %'!Z$40/100)</f>
        <v>3228.69</v>
      </c>
      <c r="AA191" s="99">
        <f>[4]Costos_Agricultura!$J20*(1+'Net Zero 2050 - %'!AA$40/100)</f>
        <v>3239.58</v>
      </c>
      <c r="AB191" s="99">
        <f>[4]Costos_Agricultura!$J20*(1+'Net Zero 2050 - %'!AB$40/100)</f>
        <v>3250.4699999999993</v>
      </c>
      <c r="AC191" s="99">
        <f>[4]Costos_Agricultura!$J20*(1+'Net Zero 2050 - %'!AC$40/100)</f>
        <v>3261.3599999999997</v>
      </c>
      <c r="AD191" s="99">
        <f>[4]Costos_Agricultura!$J20*(1+'Net Zero 2050 - %'!AD$40/100)</f>
        <v>3272.2499999999995</v>
      </c>
      <c r="AE191" s="99">
        <f>[4]Costos_Agricultura!$J20*(1+'Net Zero 2050 - %'!AE$40/100)</f>
        <v>3283.14</v>
      </c>
      <c r="AF191" s="99">
        <f>[4]Costos_Agricultura!$J20*(1+'Net Zero 2050 - %'!AF$40/100)</f>
        <v>3294.0299999999997</v>
      </c>
      <c r="AG191" s="99">
        <f>[4]Costos_Agricultura!$J20*(1+'Net Zero 2050 - %'!AG$40/100)</f>
        <v>3304.92</v>
      </c>
      <c r="AH191" s="99">
        <f>[4]Costos_Agricultura!$J20*(1+'Net Zero 2050 - %'!AH$40/100)</f>
        <v>3315.81</v>
      </c>
      <c r="AI191" s="99">
        <f>[4]Costos_Agricultura!$J20*(1+'Net Zero 2050 - %'!AI$40/100)</f>
        <v>3326.7</v>
      </c>
      <c r="AJ191" s="99">
        <f>[4]Costos_Agricultura!$J20*(1+'Net Zero 2050 - %'!AJ$40/100)</f>
        <v>3337.59</v>
      </c>
      <c r="AK191" s="99">
        <f>[4]Costos_Agricultura!$J20*(1+'Net Zero 2050 - %'!AK$40/100)</f>
        <v>3348.4799999999996</v>
      </c>
      <c r="AL191" s="99">
        <f>[4]Costos_Agricultura!$J20*(1+'Net Zero 2050 - %'!AL$40/100)</f>
        <v>3359.3699999999994</v>
      </c>
      <c r="AM191" s="99">
        <f>[4]Costos_Agricultura!$J20*(1+'Net Zero 2050 - %'!AM$40/100)</f>
        <v>3370.2599999999998</v>
      </c>
      <c r="AN191" s="99">
        <f>[4]Costos_Agricultura!$J20*(1+'Net Zero 2050 - %'!AN$40/100)</f>
        <v>3381.1499999999996</v>
      </c>
      <c r="AO191" s="99">
        <f>[4]Costos_Agricultura!$J20*(1+'Net Zero 2050 - %'!AO$40/100)</f>
        <v>3392.0399999999995</v>
      </c>
      <c r="AP191" s="99">
        <f>[4]Costos_Agricultura!$J20*(1+'Net Zero 2050 - %'!AP$40/100)</f>
        <v>3402.93</v>
      </c>
      <c r="AQ191" s="99">
        <f>[4]Costos_Agricultura!$J20*(1+'Net Zero 2050 - %'!AQ$40/100)</f>
        <v>3413.8199999999997</v>
      </c>
      <c r="AR191" s="99">
        <f>[4]Costos_Agricultura!$J20*(1+'Net Zero 2050 - %'!AR$40/100)</f>
        <v>3424.7099999999991</v>
      </c>
      <c r="AS191" s="99">
        <f>[4]Costos_Agricultura!$J20*(1+'Net Zero 2050 - %'!AS$40/100)</f>
        <v>3435.6</v>
      </c>
      <c r="AT191" s="99">
        <f>[4]Costos_Agricultura!$J20*(1+'Net Zero 2050 - %'!AT$40/100)</f>
        <v>3446.4899999999993</v>
      </c>
      <c r="AU191" s="99">
        <f>[4]Costos_Agricultura!$J20*(1+'Net Zero 2050 - %'!AU$40/100)</f>
        <v>3457.3799999999997</v>
      </c>
      <c r="AV191" s="99">
        <f>[4]Costos_Agricultura!$J20*(1+'Net Zero 2050 - %'!AV$40/100)</f>
        <v>3468.2699999999995</v>
      </c>
      <c r="AW191" s="99">
        <f>[4]Costos_Agricultura!$J20*(1+'Net Zero 2050 - %'!AW$40/100)</f>
        <v>3479.1599999999994</v>
      </c>
      <c r="AX191" s="99">
        <f>[4]Costos_Agricultura!$J20*(1+'Net Zero 2050 - %'!AX$40/100)</f>
        <v>3490.0499999999997</v>
      </c>
      <c r="AY191" s="99">
        <f>[4]Costos_Agricultura!$J20*(1+'Net Zero 2050 - %'!AY$40/100)</f>
        <v>3500.9399999999996</v>
      </c>
      <c r="AZ191" s="99">
        <f>[4]Costos_Agricultura!$J20*(1+'Net Zero 2050 - %'!AZ$40/100)</f>
        <v>3511.83</v>
      </c>
      <c r="BA191" s="99">
        <f>[4]Costos_Agricultura!$J20*(1+'Net Zero 2050 - %'!BA$40/100)</f>
        <v>3522.7199999999993</v>
      </c>
      <c r="BB191" s="99">
        <f>[4]Costos_Agricultura!$J20*(1+'Net Zero 2050 - %'!BB$40/100)</f>
        <v>3533.61</v>
      </c>
    </row>
    <row r="192" spans="1:54" ht="15" customHeight="1">
      <c r="A192" s="169"/>
      <c r="C192" s="103"/>
    </row>
    <row r="193" spans="1:54" ht="15" customHeight="1">
      <c r="A193" s="169"/>
      <c r="C193" s="103" t="s">
        <v>364</v>
      </c>
    </row>
    <row r="194" spans="1:54" ht="14.45">
      <c r="C194" s="170" t="s">
        <v>261</v>
      </c>
      <c r="E194" s="366" t="s">
        <v>262</v>
      </c>
      <c r="F194" s="99">
        <f>[4]Costos_Agricultura!$J24*(1+'Net Zero 2050 - %'!F$40/100)</f>
        <v>16.271622715717697</v>
      </c>
      <c r="G194" s="99">
        <f>[4]Costos_Agricultura!$J24*(1+'Net Zero 2050 - %'!G$40/100)</f>
        <v>16.330475072122006</v>
      </c>
      <c r="H194" s="99">
        <f>[4]Costos_Agricultura!$J24*(1+'Net Zero 2050 - %'!H$40/100)</f>
        <v>16.389327428526311</v>
      </c>
      <c r="I194" s="99">
        <f>[4]Costos_Agricultura!$J24*(1+'Net Zero 2050 - %'!I$40/100)</f>
        <v>16.44817978493062</v>
      </c>
      <c r="J194" s="99">
        <f>[4]Costos_Agricultura!$J24*(1+'Net Zero 2050 - %'!J$40/100)</f>
        <v>16.507032141334925</v>
      </c>
      <c r="K194" s="99">
        <f>[4]Costos_Agricultura!$J24*(1+'Net Zero 2050 - %'!K$40/100)</f>
        <v>16.565884497739233</v>
      </c>
      <c r="L194" s="99">
        <f>[4]Costos_Agricultura!$J24*(1+'Net Zero 2050 - %'!L$40/100)</f>
        <v>16.624736854143542</v>
      </c>
      <c r="M194" s="99">
        <f>[4]Costos_Agricultura!$J24*(1+'Net Zero 2050 - %'!M$40/100)</f>
        <v>16.683589210547847</v>
      </c>
      <c r="N194" s="99">
        <f>[4]Costos_Agricultura!$J24*(1+'Net Zero 2050 - %'!N$40/100)</f>
        <v>16.742441566952156</v>
      </c>
      <c r="O194" s="99">
        <f>[4]Costos_Agricultura!$J24*(1+'Net Zero 2050 - %'!O$40/100)</f>
        <v>16.801293923356464</v>
      </c>
      <c r="P194" s="99">
        <f>[4]Costos_Agricultura!$J24*(1+'Net Zero 2050 - %'!P$40/100)</f>
        <v>16.860146279760773</v>
      </c>
      <c r="Q194" s="99">
        <f>[4]Costos_Agricultura!$J24*(1+'Net Zero 2050 - %'!Q$40/100)</f>
        <v>16.918998636165082</v>
      </c>
      <c r="R194" s="99">
        <f>[4]Costos_Agricultura!$J24*(1+'Net Zero 2050 - %'!R$40/100)</f>
        <v>16.97785099256939</v>
      </c>
      <c r="S194" s="99">
        <f>[4]Costos_Agricultura!$J24*(1+'Net Zero 2050 - %'!S$40/100)</f>
        <v>17.036703348973695</v>
      </c>
      <c r="T194" s="99">
        <f>[4]Costos_Agricultura!$J24*(1+'Net Zero 2050 - %'!T$40/100)</f>
        <v>17.095555705378001</v>
      </c>
      <c r="U194" s="99">
        <f>[4]Costos_Agricultura!$J24*(1+'Net Zero 2050 - %'!U$40/100)</f>
        <v>17.154408061782309</v>
      </c>
      <c r="V194" s="99">
        <f>[4]Costos_Agricultura!$J24*(1+'Net Zero 2050 - %'!V$40/100)</f>
        <v>17.213260418186618</v>
      </c>
      <c r="W194" s="99">
        <f>[4]Costos_Agricultura!$J24*(1+'Net Zero 2050 - %'!W$40/100)</f>
        <v>17.272112774590926</v>
      </c>
      <c r="X194" s="99">
        <f>[4]Costos_Agricultura!$J24*(1+'Net Zero 2050 - %'!X$40/100)</f>
        <v>17.330965130995232</v>
      </c>
      <c r="Y194" s="99">
        <f>[4]Costos_Agricultura!$J24*(1+'Net Zero 2050 - %'!Y$40/100)</f>
        <v>17.38981748739954</v>
      </c>
      <c r="Z194" s="99">
        <f>[4]Costos_Agricultura!$J24*(1+'Net Zero 2050 - %'!Z$40/100)</f>
        <v>17.448669843803849</v>
      </c>
      <c r="AA194" s="99">
        <f>[4]Costos_Agricultura!$J24*(1+'Net Zero 2050 - %'!AA$40/100)</f>
        <v>17.507522200208157</v>
      </c>
      <c r="AB194" s="99">
        <f>[4]Costos_Agricultura!$J24*(1+'Net Zero 2050 - %'!AB$40/100)</f>
        <v>17.566374556612462</v>
      </c>
      <c r="AC194" s="99">
        <f>[4]Costos_Agricultura!$J24*(1+'Net Zero 2050 - %'!AC$40/100)</f>
        <v>17.625226913016768</v>
      </c>
      <c r="AD194" s="99">
        <f>[4]Costos_Agricultura!$J24*(1+'Net Zero 2050 - %'!AD$40/100)</f>
        <v>17.684079269421076</v>
      </c>
      <c r="AE194" s="99">
        <f>[4]Costos_Agricultura!$J24*(1+'Net Zero 2050 - %'!AE$40/100)</f>
        <v>17.742931625825385</v>
      </c>
      <c r="AF194" s="99">
        <f>[4]Costos_Agricultura!$J24*(1+'Net Zero 2050 - %'!AF$40/100)</f>
        <v>17.801783982229693</v>
      </c>
      <c r="AG194" s="99">
        <f>[4]Costos_Agricultura!$J24*(1+'Net Zero 2050 - %'!AG$40/100)</f>
        <v>17.860636338634002</v>
      </c>
      <c r="AH194" s="99">
        <f>[4]Costos_Agricultura!$J24*(1+'Net Zero 2050 - %'!AH$40/100)</f>
        <v>17.919488695038307</v>
      </c>
      <c r="AI194" s="99">
        <f>[4]Costos_Agricultura!$J24*(1+'Net Zero 2050 - %'!AI$40/100)</f>
        <v>17.978341051442616</v>
      </c>
      <c r="AJ194" s="99">
        <f>[4]Costos_Agricultura!$J24*(1+'Net Zero 2050 - %'!AJ$40/100)</f>
        <v>18.037193407846924</v>
      </c>
      <c r="AK194" s="99">
        <f>[4]Costos_Agricultura!$J24*(1+'Net Zero 2050 - %'!AK$40/100)</f>
        <v>18.09604576425123</v>
      </c>
      <c r="AL194" s="99">
        <f>[4]Costos_Agricultura!$J24*(1+'Net Zero 2050 - %'!AL$40/100)</f>
        <v>18.154898120655538</v>
      </c>
      <c r="AM194" s="99">
        <f>[4]Costos_Agricultura!$J24*(1+'Net Zero 2050 - %'!AM$40/100)</f>
        <v>18.213750477059843</v>
      </c>
      <c r="AN194" s="99">
        <f>[4]Costos_Agricultura!$J24*(1+'Net Zero 2050 - %'!AN$40/100)</f>
        <v>18.272602833464152</v>
      </c>
      <c r="AO194" s="99">
        <f>[4]Costos_Agricultura!$J24*(1+'Net Zero 2050 - %'!AO$40/100)</f>
        <v>18.331455189868461</v>
      </c>
      <c r="AP194" s="99">
        <f>[4]Costos_Agricultura!$J24*(1+'Net Zero 2050 - %'!AP$40/100)</f>
        <v>18.390307546272769</v>
      </c>
      <c r="AQ194" s="99">
        <f>[4]Costos_Agricultura!$J24*(1+'Net Zero 2050 - %'!AQ$40/100)</f>
        <v>18.449159902677078</v>
      </c>
      <c r="AR194" s="99">
        <f>[4]Costos_Agricultura!$J24*(1+'Net Zero 2050 - %'!AR$40/100)</f>
        <v>18.508012259081379</v>
      </c>
      <c r="AS194" s="99">
        <f>[4]Costos_Agricultura!$J24*(1+'Net Zero 2050 - %'!AS$40/100)</f>
        <v>18.566864615485692</v>
      </c>
      <c r="AT194" s="99">
        <f>[4]Costos_Agricultura!$J24*(1+'Net Zero 2050 - %'!AT$40/100)</f>
        <v>18.625716971889997</v>
      </c>
      <c r="AU194" s="99">
        <f>[4]Costos_Agricultura!$J24*(1+'Net Zero 2050 - %'!AU$40/100)</f>
        <v>18.684569328294305</v>
      </c>
      <c r="AV194" s="99">
        <f>[4]Costos_Agricultura!$J24*(1+'Net Zero 2050 - %'!AV$40/100)</f>
        <v>18.743421684698614</v>
      </c>
      <c r="AW194" s="99">
        <f>[4]Costos_Agricultura!$J24*(1+'Net Zero 2050 - %'!AW$40/100)</f>
        <v>18.802274041102923</v>
      </c>
      <c r="AX194" s="99">
        <f>[4]Costos_Agricultura!$J24*(1+'Net Zero 2050 - %'!AX$40/100)</f>
        <v>18.861126397507228</v>
      </c>
      <c r="AY194" s="99">
        <f>[4]Costos_Agricultura!$J24*(1+'Net Zero 2050 - %'!AY$40/100)</f>
        <v>18.919978753911536</v>
      </c>
      <c r="AZ194" s="99">
        <f>[4]Costos_Agricultura!$J24*(1+'Net Zero 2050 - %'!AZ$40/100)</f>
        <v>18.978831110315845</v>
      </c>
      <c r="BA194" s="99">
        <f>[4]Costos_Agricultura!$J24*(1+'Net Zero 2050 - %'!BA$40/100)</f>
        <v>19.03768346672015</v>
      </c>
      <c r="BB194" s="99">
        <f>[4]Costos_Agricultura!$J24*(1+'Net Zero 2050 - %'!BB$40/100)</f>
        <v>19.096535823124462</v>
      </c>
    </row>
    <row r="195" spans="1:54" ht="14.45">
      <c r="C195" s="170" t="s">
        <v>263</v>
      </c>
      <c r="E195" s="366"/>
      <c r="F195" s="99">
        <f>[4]Costos_Agricultura!$J25*(1+'Net Zero 2050 - %'!F$40/100)</f>
        <v>42.343253637662215</v>
      </c>
      <c r="G195" s="99">
        <f>[4]Costos_Agricultura!$J25*(1+'Net Zero 2050 - %'!G$40/100)</f>
        <v>42.496403713591306</v>
      </c>
      <c r="H195" s="99">
        <f>[4]Costos_Agricultura!$J25*(1+'Net Zero 2050 - %'!H$40/100)</f>
        <v>42.649553789520404</v>
      </c>
      <c r="I195" s="99">
        <f>[4]Costos_Agricultura!$J25*(1+'Net Zero 2050 - %'!I$40/100)</f>
        <v>42.802703865449494</v>
      </c>
      <c r="J195" s="99">
        <f>[4]Costos_Agricultura!$J25*(1+'Net Zero 2050 - %'!J$40/100)</f>
        <v>42.955853941378578</v>
      </c>
      <c r="K195" s="99">
        <f>[4]Costos_Agricultura!$J25*(1+'Net Zero 2050 - %'!K$40/100)</f>
        <v>43.109004017307669</v>
      </c>
      <c r="L195" s="99">
        <f>[4]Costos_Agricultura!$J25*(1+'Net Zero 2050 - %'!L$40/100)</f>
        <v>43.262154093236759</v>
      </c>
      <c r="M195" s="99">
        <f>[4]Costos_Agricultura!$J25*(1+'Net Zero 2050 - %'!M$40/100)</f>
        <v>43.41530416916585</v>
      </c>
      <c r="N195" s="99">
        <f>[4]Costos_Agricultura!$J25*(1+'Net Zero 2050 - %'!N$40/100)</f>
        <v>43.568454245094948</v>
      </c>
      <c r="O195" s="99">
        <f>[4]Costos_Agricultura!$J25*(1+'Net Zero 2050 - %'!O$40/100)</f>
        <v>43.721604321024039</v>
      </c>
      <c r="P195" s="99">
        <f>[4]Costos_Agricultura!$J25*(1+'Net Zero 2050 - %'!P$40/100)</f>
        <v>43.874754396953129</v>
      </c>
      <c r="Q195" s="99">
        <f>[4]Costos_Agricultura!$J25*(1+'Net Zero 2050 - %'!Q$40/100)</f>
        <v>44.02790447288222</v>
      </c>
      <c r="R195" s="99">
        <f>[4]Costos_Agricultura!$J25*(1+'Net Zero 2050 - %'!R$40/100)</f>
        <v>44.181054548811311</v>
      </c>
      <c r="S195" s="99">
        <f>[4]Costos_Agricultura!$J25*(1+'Net Zero 2050 - %'!S$40/100)</f>
        <v>44.334204624740408</v>
      </c>
      <c r="T195" s="99">
        <f>[4]Costos_Agricultura!$J25*(1+'Net Zero 2050 - %'!T$40/100)</f>
        <v>44.487354700669485</v>
      </c>
      <c r="U195" s="99">
        <f>[4]Costos_Agricultura!$J25*(1+'Net Zero 2050 - %'!U$40/100)</f>
        <v>44.640504776598583</v>
      </c>
      <c r="V195" s="99">
        <f>[4]Costos_Agricultura!$J25*(1+'Net Zero 2050 - %'!V$40/100)</f>
        <v>44.793654852527673</v>
      </c>
      <c r="W195" s="99">
        <f>[4]Costos_Agricultura!$J25*(1+'Net Zero 2050 - %'!W$40/100)</f>
        <v>44.946804928456764</v>
      </c>
      <c r="X195" s="99">
        <f>[4]Costos_Agricultura!$J25*(1+'Net Zero 2050 - %'!X$40/100)</f>
        <v>45.099955004385855</v>
      </c>
      <c r="Y195" s="99">
        <f>[4]Costos_Agricultura!$J25*(1+'Net Zero 2050 - %'!Y$40/100)</f>
        <v>45.253105080314953</v>
      </c>
      <c r="Z195" s="99">
        <f>[4]Costos_Agricultura!$J25*(1+'Net Zero 2050 - %'!Z$40/100)</f>
        <v>45.406255156244043</v>
      </c>
      <c r="AA195" s="99">
        <f>[4]Costos_Agricultura!$J25*(1+'Net Zero 2050 - %'!AA$40/100)</f>
        <v>45.559405232173134</v>
      </c>
      <c r="AB195" s="99">
        <f>[4]Costos_Agricultura!$J25*(1+'Net Zero 2050 - %'!AB$40/100)</f>
        <v>45.712555308102218</v>
      </c>
      <c r="AC195" s="99">
        <f>[4]Costos_Agricultura!$J25*(1+'Net Zero 2050 - %'!AC$40/100)</f>
        <v>45.865705384031308</v>
      </c>
      <c r="AD195" s="99">
        <f>[4]Costos_Agricultura!$J25*(1+'Net Zero 2050 - %'!AD$40/100)</f>
        <v>46.018855459960399</v>
      </c>
      <c r="AE195" s="99">
        <f>[4]Costos_Agricultura!$J25*(1+'Net Zero 2050 - %'!AE$40/100)</f>
        <v>46.17200553588949</v>
      </c>
      <c r="AF195" s="99">
        <f>[4]Costos_Agricultura!$J25*(1+'Net Zero 2050 - %'!AF$40/100)</f>
        <v>46.325155611818587</v>
      </c>
      <c r="AG195" s="99">
        <f>[4]Costos_Agricultura!$J25*(1+'Net Zero 2050 - %'!AG$40/100)</f>
        <v>46.478305687747678</v>
      </c>
      <c r="AH195" s="99">
        <f>[4]Costos_Agricultura!$J25*(1+'Net Zero 2050 - %'!AH$40/100)</f>
        <v>46.631455763676769</v>
      </c>
      <c r="AI195" s="99">
        <f>[4]Costos_Agricultura!$J25*(1+'Net Zero 2050 - %'!AI$40/100)</f>
        <v>46.78460583960586</v>
      </c>
      <c r="AJ195" s="99">
        <f>[4]Costos_Agricultura!$J25*(1+'Net Zero 2050 - %'!AJ$40/100)</f>
        <v>46.937755915534957</v>
      </c>
      <c r="AK195" s="99">
        <f>[4]Costos_Agricultura!$J25*(1+'Net Zero 2050 - %'!AK$40/100)</f>
        <v>47.090905991464034</v>
      </c>
      <c r="AL195" s="99">
        <f>[4]Costos_Agricultura!$J25*(1+'Net Zero 2050 - %'!AL$40/100)</f>
        <v>47.244056067393132</v>
      </c>
      <c r="AM195" s="99">
        <f>[4]Costos_Agricultura!$J25*(1+'Net Zero 2050 - %'!AM$40/100)</f>
        <v>47.397206143322222</v>
      </c>
      <c r="AN195" s="99">
        <f>[4]Costos_Agricultura!$J25*(1+'Net Zero 2050 - %'!AN$40/100)</f>
        <v>47.550356219251313</v>
      </c>
      <c r="AO195" s="99">
        <f>[4]Costos_Agricultura!$J25*(1+'Net Zero 2050 - %'!AO$40/100)</f>
        <v>47.703506295180404</v>
      </c>
      <c r="AP195" s="99">
        <f>[4]Costos_Agricultura!$J25*(1+'Net Zero 2050 - %'!AP$40/100)</f>
        <v>47.856656371109494</v>
      </c>
      <c r="AQ195" s="99">
        <f>[4]Costos_Agricultura!$J25*(1+'Net Zero 2050 - %'!AQ$40/100)</f>
        <v>48.009806447038592</v>
      </c>
      <c r="AR195" s="99">
        <f>[4]Costos_Agricultura!$J25*(1+'Net Zero 2050 - %'!AR$40/100)</f>
        <v>48.162956522967676</v>
      </c>
      <c r="AS195" s="99">
        <f>[4]Costos_Agricultura!$J25*(1+'Net Zero 2050 - %'!AS$40/100)</f>
        <v>48.316106598896774</v>
      </c>
      <c r="AT195" s="99">
        <f>[4]Costos_Agricultura!$J25*(1+'Net Zero 2050 - %'!AT$40/100)</f>
        <v>48.469256674825857</v>
      </c>
      <c r="AU195" s="99">
        <f>[4]Costos_Agricultura!$J25*(1+'Net Zero 2050 - %'!AU$40/100)</f>
        <v>48.622406750754948</v>
      </c>
      <c r="AV195" s="99">
        <f>[4]Costos_Agricultura!$J25*(1+'Net Zero 2050 - %'!AV$40/100)</f>
        <v>48.775556826684038</v>
      </c>
      <c r="AW195" s="99">
        <f>[4]Costos_Agricultura!$J25*(1+'Net Zero 2050 - %'!AW$40/100)</f>
        <v>48.928706902613136</v>
      </c>
      <c r="AX195" s="99">
        <f>[4]Costos_Agricultura!$J25*(1+'Net Zero 2050 - %'!AX$40/100)</f>
        <v>49.081856978542227</v>
      </c>
      <c r="AY195" s="99">
        <f>[4]Costos_Agricultura!$J25*(1+'Net Zero 2050 - %'!AY$40/100)</f>
        <v>49.235007054471318</v>
      </c>
      <c r="AZ195" s="99">
        <f>[4]Costos_Agricultura!$J25*(1+'Net Zero 2050 - %'!AZ$40/100)</f>
        <v>49.388157130400408</v>
      </c>
      <c r="BA195" s="99">
        <f>[4]Costos_Agricultura!$J25*(1+'Net Zero 2050 - %'!BA$40/100)</f>
        <v>49.541307206329492</v>
      </c>
      <c r="BB195" s="99">
        <f>[4]Costos_Agricultura!$J25*(1+'Net Zero 2050 - %'!BB$40/100)</f>
        <v>49.694457282258597</v>
      </c>
    </row>
    <row r="196" spans="1:54" ht="14.45">
      <c r="C196" s="170" t="s">
        <v>264</v>
      </c>
      <c r="E196" s="366"/>
      <c r="F196" s="99">
        <f>[4]Costos_Agricultura!$J26*(1+'Net Zero 2050 - %'!F$40/100)</f>
        <v>0.15742352666008844</v>
      </c>
      <c r="G196" s="99">
        <f>[4]Costos_Agricultura!$J26*(1+'Net Zero 2050 - %'!G$40/100)</f>
        <v>0.15799290721046669</v>
      </c>
      <c r="H196" s="99">
        <f>[4]Costos_Agricultura!$J26*(1+'Net Zero 2050 - %'!H$40/100)</f>
        <v>0.15856228776084494</v>
      </c>
      <c r="I196" s="99">
        <f>[4]Costos_Agricultura!$J26*(1+'Net Zero 2050 - %'!I$40/100)</f>
        <v>0.15913166831122319</v>
      </c>
      <c r="J196" s="99">
        <f>[4]Costos_Agricultura!$J26*(1+'Net Zero 2050 - %'!J$40/100)</f>
        <v>0.15970104886160141</v>
      </c>
      <c r="K196" s="99">
        <f>[4]Costos_Agricultura!$J26*(1+'Net Zero 2050 - %'!K$40/100)</f>
        <v>0.16027042941197966</v>
      </c>
      <c r="L196" s="99">
        <f>[4]Costos_Agricultura!$J26*(1+'Net Zero 2050 - %'!L$40/100)</f>
        <v>0.16083980996235792</v>
      </c>
      <c r="M196" s="99">
        <f>[4]Costos_Agricultura!$J26*(1+'Net Zero 2050 - %'!M$40/100)</f>
        <v>0.16140919051273617</v>
      </c>
      <c r="N196" s="99">
        <f>[4]Costos_Agricultura!$J26*(1+'Net Zero 2050 - %'!N$40/100)</f>
        <v>0.16197857106311442</v>
      </c>
      <c r="O196" s="99">
        <f>[4]Costos_Agricultura!$J26*(1+'Net Zero 2050 - %'!O$40/100)</f>
        <v>0.16254795161349267</v>
      </c>
      <c r="P196" s="99">
        <f>[4]Costos_Agricultura!$J26*(1+'Net Zero 2050 - %'!P$40/100)</f>
        <v>0.16311733216387092</v>
      </c>
      <c r="Q196" s="99">
        <f>[4]Costos_Agricultura!$J26*(1+'Net Zero 2050 - %'!Q$40/100)</f>
        <v>0.16368671271424917</v>
      </c>
      <c r="R196" s="99">
        <f>[4]Costos_Agricultura!$J26*(1+'Net Zero 2050 - %'!R$40/100)</f>
        <v>0.16425609326462742</v>
      </c>
      <c r="S196" s="99">
        <f>[4]Costos_Agricultura!$J26*(1+'Net Zero 2050 - %'!S$40/100)</f>
        <v>0.16482547381500567</v>
      </c>
      <c r="T196" s="99">
        <f>[4]Costos_Agricultura!$J26*(1+'Net Zero 2050 - %'!T$40/100)</f>
        <v>0.1653948543653839</v>
      </c>
      <c r="U196" s="99">
        <f>[4]Costos_Agricultura!$J26*(1+'Net Zero 2050 - %'!U$40/100)</f>
        <v>0.16596423491576215</v>
      </c>
      <c r="V196" s="99">
        <f>[4]Costos_Agricultura!$J26*(1+'Net Zero 2050 - %'!V$40/100)</f>
        <v>0.1665336154661404</v>
      </c>
      <c r="W196" s="99">
        <f>[4]Costos_Agricultura!$J26*(1+'Net Zero 2050 - %'!W$40/100)</f>
        <v>0.16710299601651865</v>
      </c>
      <c r="X196" s="99">
        <f>[4]Costos_Agricultura!$J26*(1+'Net Zero 2050 - %'!X$40/100)</f>
        <v>0.1676723765668969</v>
      </c>
      <c r="Y196" s="99">
        <f>[4]Costos_Agricultura!$J26*(1+'Net Zero 2050 - %'!Y$40/100)</f>
        <v>0.16824175711727515</v>
      </c>
      <c r="Z196" s="99">
        <f>[4]Costos_Agricultura!$J26*(1+'Net Zero 2050 - %'!Z$40/100)</f>
        <v>0.1688111376676534</v>
      </c>
      <c r="AA196" s="99">
        <f>[4]Costos_Agricultura!$J26*(1+'Net Zero 2050 - %'!AA$40/100)</f>
        <v>0.16938051821803166</v>
      </c>
      <c r="AB196" s="99">
        <f>[4]Costos_Agricultura!$J26*(1+'Net Zero 2050 - %'!AB$40/100)</f>
        <v>0.16994989876840985</v>
      </c>
      <c r="AC196" s="99">
        <f>[4]Costos_Agricultura!$J26*(1+'Net Zero 2050 - %'!AC$40/100)</f>
        <v>0.1705192793187881</v>
      </c>
      <c r="AD196" s="99">
        <f>[4]Costos_Agricultura!$J26*(1+'Net Zero 2050 - %'!AD$40/100)</f>
        <v>0.17108865986916635</v>
      </c>
      <c r="AE196" s="99">
        <f>[4]Costos_Agricultura!$J26*(1+'Net Zero 2050 - %'!AE$40/100)</f>
        <v>0.17165804041954461</v>
      </c>
      <c r="AF196" s="99">
        <f>[4]Costos_Agricultura!$J26*(1+'Net Zero 2050 - %'!AF$40/100)</f>
        <v>0.17222742096992286</v>
      </c>
      <c r="AG196" s="99">
        <f>[4]Costos_Agricultura!$J26*(1+'Net Zero 2050 - %'!AG$40/100)</f>
        <v>0.17279680152030111</v>
      </c>
      <c r="AH196" s="99">
        <f>[4]Costos_Agricultura!$J26*(1+'Net Zero 2050 - %'!AH$40/100)</f>
        <v>0.17336618207067936</v>
      </c>
      <c r="AI196" s="99">
        <f>[4]Costos_Agricultura!$J26*(1+'Net Zero 2050 - %'!AI$40/100)</f>
        <v>0.17393556262105764</v>
      </c>
      <c r="AJ196" s="99">
        <f>[4]Costos_Agricultura!$J26*(1+'Net Zero 2050 - %'!AJ$40/100)</f>
        <v>0.17450494317143589</v>
      </c>
      <c r="AK196" s="99">
        <f>[4]Costos_Agricultura!$J26*(1+'Net Zero 2050 - %'!AK$40/100)</f>
        <v>0.17507432372181408</v>
      </c>
      <c r="AL196" s="99">
        <f>[4]Costos_Agricultura!$J26*(1+'Net Zero 2050 - %'!AL$40/100)</f>
        <v>0.17564370427219234</v>
      </c>
      <c r="AM196" s="99">
        <f>[4]Costos_Agricultura!$J26*(1+'Net Zero 2050 - %'!AM$40/100)</f>
        <v>0.17621308482257059</v>
      </c>
      <c r="AN196" s="99">
        <f>[4]Costos_Agricultura!$J26*(1+'Net Zero 2050 - %'!AN$40/100)</f>
        <v>0.17678246537294884</v>
      </c>
      <c r="AO196" s="99">
        <f>[4]Costos_Agricultura!$J26*(1+'Net Zero 2050 - %'!AO$40/100)</f>
        <v>0.17735184592332709</v>
      </c>
      <c r="AP196" s="99">
        <f>[4]Costos_Agricultura!$J26*(1+'Net Zero 2050 - %'!AP$40/100)</f>
        <v>0.17792122647370534</v>
      </c>
      <c r="AQ196" s="99">
        <f>[4]Costos_Agricultura!$J26*(1+'Net Zero 2050 - %'!AQ$40/100)</f>
        <v>0.17849060702408359</v>
      </c>
      <c r="AR196" s="99">
        <f>[4]Costos_Agricultura!$J26*(1+'Net Zero 2050 - %'!AR$40/100)</f>
        <v>0.17905998757446182</v>
      </c>
      <c r="AS196" s="99">
        <f>[4]Costos_Agricultura!$J26*(1+'Net Zero 2050 - %'!AS$40/100)</f>
        <v>0.17962936812484009</v>
      </c>
      <c r="AT196" s="99">
        <f>[4]Costos_Agricultura!$J26*(1+'Net Zero 2050 - %'!AT$40/100)</f>
        <v>0.18019874867521832</v>
      </c>
      <c r="AU196" s="99">
        <f>[4]Costos_Agricultura!$J26*(1+'Net Zero 2050 - %'!AU$40/100)</f>
        <v>0.18076812922559657</v>
      </c>
      <c r="AV196" s="99">
        <f>[4]Costos_Agricultura!$J26*(1+'Net Zero 2050 - %'!AV$40/100)</f>
        <v>0.18133750977597482</v>
      </c>
      <c r="AW196" s="99">
        <f>[4]Costos_Agricultura!$J26*(1+'Net Zero 2050 - %'!AW$40/100)</f>
        <v>0.18190689032635307</v>
      </c>
      <c r="AX196" s="99">
        <f>[4]Costos_Agricultura!$J26*(1+'Net Zero 2050 - %'!AX$40/100)</f>
        <v>0.18247627087673132</v>
      </c>
      <c r="AY196" s="99">
        <f>[4]Costos_Agricultura!$J26*(1+'Net Zero 2050 - %'!AY$40/100)</f>
        <v>0.18304565142710957</v>
      </c>
      <c r="AZ196" s="99">
        <f>[4]Costos_Agricultura!$J26*(1+'Net Zero 2050 - %'!AZ$40/100)</f>
        <v>0.18361503197748782</v>
      </c>
      <c r="BA196" s="99">
        <f>[4]Costos_Agricultura!$J26*(1+'Net Zero 2050 - %'!BA$40/100)</f>
        <v>0.18418441252786605</v>
      </c>
      <c r="BB196" s="99">
        <f>[4]Costos_Agricultura!$J26*(1+'Net Zero 2050 - %'!BB$40/100)</f>
        <v>0.18475379307824433</v>
      </c>
    </row>
    <row r="197" spans="1:54" ht="14.45">
      <c r="C197" s="170" t="s">
        <v>265</v>
      </c>
      <c r="E197" s="366"/>
      <c r="F197" s="99">
        <f>[4]Costos_Agricultura!$J27*(1+'Net Zero 2050 - %'!F$40/100)</f>
        <v>6.7932068581209739</v>
      </c>
      <c r="G197" s="99">
        <f>[4]Costos_Agricultura!$J27*(1+'Net Zero 2050 - %'!G$40/100)</f>
        <v>6.8177770093669299</v>
      </c>
      <c r="H197" s="99">
        <f>[4]Costos_Agricultura!$J27*(1+'Net Zero 2050 - %'!H$40/100)</f>
        <v>6.8423471606128867</v>
      </c>
      <c r="I197" s="99">
        <f>[4]Costos_Agricultura!$J27*(1+'Net Zero 2050 - %'!I$40/100)</f>
        <v>6.8669173118588427</v>
      </c>
      <c r="J197" s="99">
        <f>[4]Costos_Agricultura!$J27*(1+'Net Zero 2050 - %'!J$40/100)</f>
        <v>6.8914874631047978</v>
      </c>
      <c r="K197" s="99">
        <f>[4]Costos_Agricultura!$J27*(1+'Net Zero 2050 - %'!K$40/100)</f>
        <v>6.9160576143507546</v>
      </c>
      <c r="L197" s="99">
        <f>[4]Costos_Agricultura!$J27*(1+'Net Zero 2050 - %'!L$40/100)</f>
        <v>6.9406277655967106</v>
      </c>
      <c r="M197" s="99">
        <f>[4]Costos_Agricultura!$J27*(1+'Net Zero 2050 - %'!M$40/100)</f>
        <v>6.9651979168426674</v>
      </c>
      <c r="N197" s="99">
        <f>[4]Costos_Agricultura!$J27*(1+'Net Zero 2050 - %'!N$40/100)</f>
        <v>6.9897680680886234</v>
      </c>
      <c r="O197" s="99">
        <f>[4]Costos_Agricultura!$J27*(1+'Net Zero 2050 - %'!O$40/100)</f>
        <v>7.0143382193345802</v>
      </c>
      <c r="P197" s="99">
        <f>[4]Costos_Agricultura!$J27*(1+'Net Zero 2050 - %'!P$40/100)</f>
        <v>7.0389083705805362</v>
      </c>
      <c r="Q197" s="99">
        <f>[4]Costos_Agricultura!$J27*(1+'Net Zero 2050 - %'!Q$40/100)</f>
        <v>7.0634785218264931</v>
      </c>
      <c r="R197" s="99">
        <f>[4]Costos_Agricultura!$J27*(1+'Net Zero 2050 - %'!R$40/100)</f>
        <v>7.0880486730724499</v>
      </c>
      <c r="S197" s="99">
        <f>[4]Costos_Agricultura!$J27*(1+'Net Zero 2050 - %'!S$40/100)</f>
        <v>7.1126188243184059</v>
      </c>
      <c r="T197" s="99">
        <f>[4]Costos_Agricultura!$J27*(1+'Net Zero 2050 - %'!T$40/100)</f>
        <v>7.1371889755643609</v>
      </c>
      <c r="U197" s="99">
        <f>[4]Costos_Agricultura!$J27*(1+'Net Zero 2050 - %'!U$40/100)</f>
        <v>7.1617591268103178</v>
      </c>
      <c r="V197" s="99">
        <f>[4]Costos_Agricultura!$J27*(1+'Net Zero 2050 - %'!V$40/100)</f>
        <v>7.1863292780562738</v>
      </c>
      <c r="W197" s="99">
        <f>[4]Costos_Agricultura!$J27*(1+'Net Zero 2050 - %'!W$40/100)</f>
        <v>7.2108994293022306</v>
      </c>
      <c r="X197" s="99">
        <f>[4]Costos_Agricultura!$J27*(1+'Net Zero 2050 - %'!X$40/100)</f>
        <v>7.2354695805481866</v>
      </c>
      <c r="Y197" s="99">
        <f>[4]Costos_Agricultura!$J27*(1+'Net Zero 2050 - %'!Y$40/100)</f>
        <v>7.2600397317941434</v>
      </c>
      <c r="Z197" s="99">
        <f>[4]Costos_Agricultura!$J27*(1+'Net Zero 2050 - %'!Z$40/100)</f>
        <v>7.2846098830400994</v>
      </c>
      <c r="AA197" s="99">
        <f>[4]Costos_Agricultura!$J27*(1+'Net Zero 2050 - %'!AA$40/100)</f>
        <v>7.3091800342860562</v>
      </c>
      <c r="AB197" s="99">
        <f>[4]Costos_Agricultura!$J27*(1+'Net Zero 2050 - %'!AB$40/100)</f>
        <v>7.3337501855320113</v>
      </c>
      <c r="AC197" s="99">
        <f>[4]Costos_Agricultura!$J27*(1+'Net Zero 2050 - %'!AC$40/100)</f>
        <v>7.3583203367779673</v>
      </c>
      <c r="AD197" s="99">
        <f>[4]Costos_Agricultura!$J27*(1+'Net Zero 2050 - %'!AD$40/100)</f>
        <v>7.3828904880239241</v>
      </c>
      <c r="AE197" s="99">
        <f>[4]Costos_Agricultura!$J27*(1+'Net Zero 2050 - %'!AE$40/100)</f>
        <v>7.407460639269881</v>
      </c>
      <c r="AF197" s="99">
        <f>[4]Costos_Agricultura!$J27*(1+'Net Zero 2050 - %'!AF$40/100)</f>
        <v>7.4320307905158369</v>
      </c>
      <c r="AG197" s="99">
        <f>[4]Costos_Agricultura!$J27*(1+'Net Zero 2050 - %'!AG$40/100)</f>
        <v>7.4566009417617938</v>
      </c>
      <c r="AH197" s="99">
        <f>[4]Costos_Agricultura!$J27*(1+'Net Zero 2050 - %'!AH$40/100)</f>
        <v>7.4811710930077497</v>
      </c>
      <c r="AI197" s="99">
        <f>[4]Costos_Agricultura!$J27*(1+'Net Zero 2050 - %'!AI$40/100)</f>
        <v>7.5057412442537066</v>
      </c>
      <c r="AJ197" s="99">
        <f>[4]Costos_Agricultura!$J27*(1+'Net Zero 2050 - %'!AJ$40/100)</f>
        <v>7.5303113954996626</v>
      </c>
      <c r="AK197" s="99">
        <f>[4]Costos_Agricultura!$J27*(1+'Net Zero 2050 - %'!AK$40/100)</f>
        <v>7.5548815467456176</v>
      </c>
      <c r="AL197" s="99">
        <f>[4]Costos_Agricultura!$J27*(1+'Net Zero 2050 - %'!AL$40/100)</f>
        <v>7.5794516979915745</v>
      </c>
      <c r="AM197" s="99">
        <f>[4]Costos_Agricultura!$J27*(1+'Net Zero 2050 - %'!AM$40/100)</f>
        <v>7.6040218492375304</v>
      </c>
      <c r="AN197" s="99">
        <f>[4]Costos_Agricultura!$J27*(1+'Net Zero 2050 - %'!AN$40/100)</f>
        <v>7.6285920004834873</v>
      </c>
      <c r="AO197" s="99">
        <f>[4]Costos_Agricultura!$J27*(1+'Net Zero 2050 - %'!AO$40/100)</f>
        <v>7.6531621517294433</v>
      </c>
      <c r="AP197" s="99">
        <f>[4]Costos_Agricultura!$J27*(1+'Net Zero 2050 - %'!AP$40/100)</f>
        <v>7.6777323029754001</v>
      </c>
      <c r="AQ197" s="99">
        <f>[4]Costos_Agricultura!$J27*(1+'Net Zero 2050 - %'!AQ$40/100)</f>
        <v>7.702302454221357</v>
      </c>
      <c r="AR197" s="99">
        <f>[4]Costos_Agricultura!$J27*(1+'Net Zero 2050 - %'!AR$40/100)</f>
        <v>7.7268726054673111</v>
      </c>
      <c r="AS197" s="99">
        <f>[4]Costos_Agricultura!$J27*(1+'Net Zero 2050 - %'!AS$40/100)</f>
        <v>7.7514427567132698</v>
      </c>
      <c r="AT197" s="99">
        <f>[4]Costos_Agricultura!$J27*(1+'Net Zero 2050 - %'!AT$40/100)</f>
        <v>7.7760129079592248</v>
      </c>
      <c r="AU197" s="99">
        <f>[4]Costos_Agricultura!$J27*(1+'Net Zero 2050 - %'!AU$40/100)</f>
        <v>7.8005830592051808</v>
      </c>
      <c r="AV197" s="99">
        <f>[4]Costos_Agricultura!$J27*(1+'Net Zero 2050 - %'!AV$40/100)</f>
        <v>7.8251532104511377</v>
      </c>
      <c r="AW197" s="99">
        <f>[4]Costos_Agricultura!$J27*(1+'Net Zero 2050 - %'!AW$40/100)</f>
        <v>7.8497233616970936</v>
      </c>
      <c r="AX197" s="99">
        <f>[4]Costos_Agricultura!$J27*(1+'Net Zero 2050 - %'!AX$40/100)</f>
        <v>7.8742935129430505</v>
      </c>
      <c r="AY197" s="99">
        <f>[4]Costos_Agricultura!$J27*(1+'Net Zero 2050 - %'!AY$40/100)</f>
        <v>7.8988636641890064</v>
      </c>
      <c r="AZ197" s="99">
        <f>[4]Costos_Agricultura!$J27*(1+'Net Zero 2050 - %'!AZ$40/100)</f>
        <v>7.9234338154349633</v>
      </c>
      <c r="BA197" s="99">
        <f>[4]Costos_Agricultura!$J27*(1+'Net Zero 2050 - %'!BA$40/100)</f>
        <v>7.9480039666809184</v>
      </c>
      <c r="BB197" s="99">
        <f>[4]Costos_Agricultura!$J27*(1+'Net Zero 2050 - %'!BB$40/100)</f>
        <v>7.9725741179268761</v>
      </c>
    </row>
    <row r="198" spans="1:54" ht="15" customHeight="1">
      <c r="C198" s="170" t="s">
        <v>266</v>
      </c>
      <c r="E198" s="366"/>
      <c r="F198" s="99">
        <f>[4]Costos_Agricultura!$J28*(1+'Net Zero 2050 - %'!F$40/100)</f>
        <v>0.20454669290043295</v>
      </c>
      <c r="G198" s="99">
        <f>[4]Costos_Agricultura!$J28*(1+'Net Zero 2050 - %'!G$40/100)</f>
        <v>0.2052865118528642</v>
      </c>
      <c r="H198" s="99">
        <f>[4]Costos_Agricultura!$J28*(1+'Net Zero 2050 - %'!H$40/100)</f>
        <v>0.20602633080529545</v>
      </c>
      <c r="I198" s="99">
        <f>[4]Costos_Agricultura!$J28*(1+'Net Zero 2050 - %'!I$40/100)</f>
        <v>0.2067661497577267</v>
      </c>
      <c r="J198" s="99">
        <f>[4]Costos_Agricultura!$J28*(1+'Net Zero 2050 - %'!J$40/100)</f>
        <v>0.20750596871015792</v>
      </c>
      <c r="K198" s="99">
        <f>[4]Costos_Agricultura!$J28*(1+'Net Zero 2050 - %'!K$40/100)</f>
        <v>0.20824578766258917</v>
      </c>
      <c r="L198" s="99">
        <f>[4]Costos_Agricultura!$J28*(1+'Net Zero 2050 - %'!L$40/100)</f>
        <v>0.20898560661502041</v>
      </c>
      <c r="M198" s="99">
        <f>[4]Costos_Agricultura!$J28*(1+'Net Zero 2050 - %'!M$40/100)</f>
        <v>0.20972542556745166</v>
      </c>
      <c r="N198" s="99">
        <f>[4]Costos_Agricultura!$J28*(1+'Net Zero 2050 - %'!N$40/100)</f>
        <v>0.21046524451988291</v>
      </c>
      <c r="O198" s="99">
        <f>[4]Costos_Agricultura!$J28*(1+'Net Zero 2050 - %'!O$40/100)</f>
        <v>0.21120506347231416</v>
      </c>
      <c r="P198" s="99">
        <f>[4]Costos_Agricultura!$J28*(1+'Net Zero 2050 - %'!P$40/100)</f>
        <v>0.21194488242474541</v>
      </c>
      <c r="Q198" s="99">
        <f>[4]Costos_Agricultura!$J28*(1+'Net Zero 2050 - %'!Q$40/100)</f>
        <v>0.21268470137717665</v>
      </c>
      <c r="R198" s="99">
        <f>[4]Costos_Agricultura!$J28*(1+'Net Zero 2050 - %'!R$40/100)</f>
        <v>0.21342452032960793</v>
      </c>
      <c r="S198" s="99">
        <f>[4]Costos_Agricultura!$J28*(1+'Net Zero 2050 - %'!S$40/100)</f>
        <v>0.21416433928203918</v>
      </c>
      <c r="T198" s="99">
        <f>[4]Costos_Agricultura!$J28*(1+'Net Zero 2050 - %'!T$40/100)</f>
        <v>0.21490415823447037</v>
      </c>
      <c r="U198" s="99">
        <f>[4]Costos_Agricultura!$J28*(1+'Net Zero 2050 - %'!U$40/100)</f>
        <v>0.21564397718690162</v>
      </c>
      <c r="V198" s="99">
        <f>[4]Costos_Agricultura!$J28*(1+'Net Zero 2050 - %'!V$40/100)</f>
        <v>0.21638379613933287</v>
      </c>
      <c r="W198" s="99">
        <f>[4]Costos_Agricultura!$J28*(1+'Net Zero 2050 - %'!W$40/100)</f>
        <v>0.21712361509176412</v>
      </c>
      <c r="X198" s="99">
        <f>[4]Costos_Agricultura!$J28*(1+'Net Zero 2050 - %'!X$40/100)</f>
        <v>0.21786343404419536</v>
      </c>
      <c r="Y198" s="99">
        <f>[4]Costos_Agricultura!$J28*(1+'Net Zero 2050 - %'!Y$40/100)</f>
        <v>0.21860325299662664</v>
      </c>
      <c r="Z198" s="99">
        <f>[4]Costos_Agricultura!$J28*(1+'Net Zero 2050 - %'!Z$40/100)</f>
        <v>0.21934307194905789</v>
      </c>
      <c r="AA198" s="99">
        <f>[4]Costos_Agricultura!$J28*(1+'Net Zero 2050 - %'!AA$40/100)</f>
        <v>0.22008289090148914</v>
      </c>
      <c r="AB198" s="99">
        <f>[4]Costos_Agricultura!$J28*(1+'Net Zero 2050 - %'!AB$40/100)</f>
        <v>0.22082270985392033</v>
      </c>
      <c r="AC198" s="99">
        <f>[4]Costos_Agricultura!$J28*(1+'Net Zero 2050 - %'!AC$40/100)</f>
        <v>0.22156252880635158</v>
      </c>
      <c r="AD198" s="99">
        <f>[4]Costos_Agricultura!$J28*(1+'Net Zero 2050 - %'!AD$40/100)</f>
        <v>0.22230234775878283</v>
      </c>
      <c r="AE198" s="99">
        <f>[4]Costos_Agricultura!$J28*(1+'Net Zero 2050 - %'!AE$40/100)</f>
        <v>0.22304216671121407</v>
      </c>
      <c r="AF198" s="99">
        <f>[4]Costos_Agricultura!$J28*(1+'Net Zero 2050 - %'!AF$40/100)</f>
        <v>0.22378198566364535</v>
      </c>
      <c r="AG198" s="99">
        <f>[4]Costos_Agricultura!$J28*(1+'Net Zero 2050 - %'!AG$40/100)</f>
        <v>0.2245218046160766</v>
      </c>
      <c r="AH198" s="99">
        <f>[4]Costos_Agricultura!$J28*(1+'Net Zero 2050 - %'!AH$40/100)</f>
        <v>0.22526162356850785</v>
      </c>
      <c r="AI198" s="99">
        <f>[4]Costos_Agricultura!$J28*(1+'Net Zero 2050 - %'!AI$40/100)</f>
        <v>0.22600144252093909</v>
      </c>
      <c r="AJ198" s="99">
        <f>[4]Costos_Agricultura!$J28*(1+'Net Zero 2050 - %'!AJ$40/100)</f>
        <v>0.22674126147337034</v>
      </c>
      <c r="AK198" s="99">
        <f>[4]Costos_Agricultura!$J28*(1+'Net Zero 2050 - %'!AK$40/100)</f>
        <v>0.22748108042580154</v>
      </c>
      <c r="AL198" s="99">
        <f>[4]Costos_Agricultura!$J28*(1+'Net Zero 2050 - %'!AL$40/100)</f>
        <v>0.22822089937823278</v>
      </c>
      <c r="AM198" s="99">
        <f>[4]Costos_Agricultura!$J28*(1+'Net Zero 2050 - %'!AM$40/100)</f>
        <v>0.22896071833066406</v>
      </c>
      <c r="AN198" s="99">
        <f>[4]Costos_Agricultura!$J28*(1+'Net Zero 2050 - %'!AN$40/100)</f>
        <v>0.22970053728309531</v>
      </c>
      <c r="AO198" s="99">
        <f>[4]Costos_Agricultura!$J28*(1+'Net Zero 2050 - %'!AO$40/100)</f>
        <v>0.23044035623552656</v>
      </c>
      <c r="AP198" s="99">
        <f>[4]Costos_Agricultura!$J28*(1+'Net Zero 2050 - %'!AP$40/100)</f>
        <v>0.2311801751879578</v>
      </c>
      <c r="AQ198" s="99">
        <f>[4]Costos_Agricultura!$J28*(1+'Net Zero 2050 - %'!AQ$40/100)</f>
        <v>0.23191999414038905</v>
      </c>
      <c r="AR198" s="99">
        <f>[4]Costos_Agricultura!$J28*(1+'Net Zero 2050 - %'!AR$40/100)</f>
        <v>0.23265981309282024</v>
      </c>
      <c r="AS198" s="99">
        <f>[4]Costos_Agricultura!$J28*(1+'Net Zero 2050 - %'!AS$40/100)</f>
        <v>0.23339963204525155</v>
      </c>
      <c r="AT198" s="99">
        <f>[4]Costos_Agricultura!$J28*(1+'Net Zero 2050 - %'!AT$40/100)</f>
        <v>0.23413945099768277</v>
      </c>
      <c r="AU198" s="99">
        <f>[4]Costos_Agricultura!$J28*(1+'Net Zero 2050 - %'!AU$40/100)</f>
        <v>0.23487926995011402</v>
      </c>
      <c r="AV198" s="99">
        <f>[4]Costos_Agricultura!$J28*(1+'Net Zero 2050 - %'!AV$40/100)</f>
        <v>0.23561908890254527</v>
      </c>
      <c r="AW198" s="99">
        <f>[4]Costos_Agricultura!$J28*(1+'Net Zero 2050 - %'!AW$40/100)</f>
        <v>0.23635890785497651</v>
      </c>
      <c r="AX198" s="99">
        <f>[4]Costos_Agricultura!$J28*(1+'Net Zero 2050 - %'!AX$40/100)</f>
        <v>0.23709872680740776</v>
      </c>
      <c r="AY198" s="99">
        <f>[4]Costos_Agricultura!$J28*(1+'Net Zero 2050 - %'!AY$40/100)</f>
        <v>0.23783854575983901</v>
      </c>
      <c r="AZ198" s="99">
        <f>[4]Costos_Agricultura!$J28*(1+'Net Zero 2050 - %'!AZ$40/100)</f>
        <v>0.23857836471227026</v>
      </c>
      <c r="BA198" s="99">
        <f>[4]Costos_Agricultura!$J28*(1+'Net Zero 2050 - %'!BA$40/100)</f>
        <v>0.23931818366470148</v>
      </c>
      <c r="BB198" s="99">
        <f>[4]Costos_Agricultura!$J28*(1+'Net Zero 2050 - %'!BB$40/100)</f>
        <v>0.24005800261713275</v>
      </c>
    </row>
    <row r="199" spans="1:54" ht="15" customHeight="1">
      <c r="C199" s="170" t="s">
        <v>267</v>
      </c>
      <c r="E199" s="366"/>
      <c r="F199" s="99">
        <f>[4]Costos_Agricultura!$J29*(1+'Net Zero 2050 - %'!F$40/100)</f>
        <v>69.470101965339197</v>
      </c>
      <c r="G199" s="99">
        <f>[4]Costos_Agricultura!$J29*(1+'Net Zero 2050 - %'!G$40/100)</f>
        <v>69.72136634577241</v>
      </c>
      <c r="H199" s="99">
        <f>[4]Costos_Agricultura!$J29*(1+'Net Zero 2050 - %'!H$40/100)</f>
        <v>69.972630726205608</v>
      </c>
      <c r="I199" s="99">
        <f>[4]Costos_Agricultura!$J29*(1+'Net Zero 2050 - %'!I$40/100)</f>
        <v>70.223895106638821</v>
      </c>
      <c r="J199" s="99">
        <f>[4]Costos_Agricultura!$J29*(1+'Net Zero 2050 - %'!J$40/100)</f>
        <v>70.47515948707202</v>
      </c>
      <c r="K199" s="99">
        <f>[4]Costos_Agricultura!$J29*(1+'Net Zero 2050 - %'!K$40/100)</f>
        <v>70.726423867505233</v>
      </c>
      <c r="L199" s="99">
        <f>[4]Costos_Agricultura!$J29*(1+'Net Zero 2050 - %'!L$40/100)</f>
        <v>70.977688247938445</v>
      </c>
      <c r="M199" s="99">
        <f>[4]Costos_Agricultura!$J29*(1+'Net Zero 2050 - %'!M$40/100)</f>
        <v>71.228952628371644</v>
      </c>
      <c r="N199" s="99">
        <f>[4]Costos_Agricultura!$J29*(1+'Net Zero 2050 - %'!N$40/100)</f>
        <v>71.480217008804857</v>
      </c>
      <c r="O199" s="99">
        <f>[4]Costos_Agricultura!$J29*(1+'Net Zero 2050 - %'!O$40/100)</f>
        <v>71.73148138923807</v>
      </c>
      <c r="P199" s="99">
        <f>[4]Costos_Agricultura!$J29*(1+'Net Zero 2050 - %'!P$40/100)</f>
        <v>71.982745769671283</v>
      </c>
      <c r="Q199" s="99">
        <f>[4]Costos_Agricultura!$J29*(1+'Net Zero 2050 - %'!Q$40/100)</f>
        <v>72.234010150104496</v>
      </c>
      <c r="R199" s="99">
        <f>[4]Costos_Agricultura!$J29*(1+'Net Zero 2050 - %'!R$40/100)</f>
        <v>72.485274530537708</v>
      </c>
      <c r="S199" s="99">
        <f>[4]Costos_Agricultura!$J29*(1+'Net Zero 2050 - %'!S$40/100)</f>
        <v>72.736538910970907</v>
      </c>
      <c r="T199" s="99">
        <f>[4]Costos_Agricultura!$J29*(1+'Net Zero 2050 - %'!T$40/100)</f>
        <v>72.987803291404106</v>
      </c>
      <c r="U199" s="99">
        <f>[4]Costos_Agricultura!$J29*(1+'Net Zero 2050 - %'!U$40/100)</f>
        <v>73.239067671837319</v>
      </c>
      <c r="V199" s="99">
        <f>[4]Costos_Agricultura!$J29*(1+'Net Zero 2050 - %'!V$40/100)</f>
        <v>73.490332052270531</v>
      </c>
      <c r="W199" s="99">
        <f>[4]Costos_Agricultura!$J29*(1+'Net Zero 2050 - %'!W$40/100)</f>
        <v>73.741596432703744</v>
      </c>
      <c r="X199" s="99">
        <f>[4]Costos_Agricultura!$J29*(1+'Net Zero 2050 - %'!X$40/100)</f>
        <v>73.992860813136943</v>
      </c>
      <c r="Y199" s="99">
        <f>[4]Costos_Agricultura!$J29*(1+'Net Zero 2050 - %'!Y$40/100)</f>
        <v>74.244125193570156</v>
      </c>
      <c r="Z199" s="99">
        <f>[4]Costos_Agricultura!$J29*(1+'Net Zero 2050 - %'!Z$40/100)</f>
        <v>74.495389574003369</v>
      </c>
      <c r="AA199" s="99">
        <f>[4]Costos_Agricultura!$J29*(1+'Net Zero 2050 - %'!AA$40/100)</f>
        <v>74.746653954436582</v>
      </c>
      <c r="AB199" s="99">
        <f>[4]Costos_Agricultura!$J29*(1+'Net Zero 2050 - %'!AB$40/100)</f>
        <v>74.99791833486978</v>
      </c>
      <c r="AC199" s="99">
        <f>[4]Costos_Agricultura!$J29*(1+'Net Zero 2050 - %'!AC$40/100)</f>
        <v>75.249182715302979</v>
      </c>
      <c r="AD199" s="99">
        <f>[4]Costos_Agricultura!$J29*(1+'Net Zero 2050 - %'!AD$40/100)</f>
        <v>75.500447095736192</v>
      </c>
      <c r="AE199" s="99">
        <f>[4]Costos_Agricultura!$J29*(1+'Net Zero 2050 - %'!AE$40/100)</f>
        <v>75.751711476169405</v>
      </c>
      <c r="AF199" s="99">
        <f>[4]Costos_Agricultura!$J29*(1+'Net Zero 2050 - %'!AF$40/100)</f>
        <v>76.002975856602617</v>
      </c>
      <c r="AG199" s="99">
        <f>[4]Costos_Agricultura!$J29*(1+'Net Zero 2050 - %'!AG$40/100)</f>
        <v>76.25424023703583</v>
      </c>
      <c r="AH199" s="99">
        <f>[4]Costos_Agricultura!$J29*(1+'Net Zero 2050 - %'!AH$40/100)</f>
        <v>76.505504617469029</v>
      </c>
      <c r="AI199" s="99">
        <f>[4]Costos_Agricultura!$J29*(1+'Net Zero 2050 - %'!AI$40/100)</f>
        <v>76.756768997902242</v>
      </c>
      <c r="AJ199" s="99">
        <f>[4]Costos_Agricultura!$J29*(1+'Net Zero 2050 - %'!AJ$40/100)</f>
        <v>77.008033378335455</v>
      </c>
      <c r="AK199" s="99">
        <f>[4]Costos_Agricultura!$J29*(1+'Net Zero 2050 - %'!AK$40/100)</f>
        <v>77.259297758768653</v>
      </c>
      <c r="AL199" s="99">
        <f>[4]Costos_Agricultura!$J29*(1+'Net Zero 2050 - %'!AL$40/100)</f>
        <v>77.510562139201866</v>
      </c>
      <c r="AM199" s="99">
        <f>[4]Costos_Agricultura!$J29*(1+'Net Zero 2050 - %'!AM$40/100)</f>
        <v>77.761826519635065</v>
      </c>
      <c r="AN199" s="99">
        <f>[4]Costos_Agricultura!$J29*(1+'Net Zero 2050 - %'!AN$40/100)</f>
        <v>78.013090900068278</v>
      </c>
      <c r="AO199" s="99">
        <f>[4]Costos_Agricultura!$J29*(1+'Net Zero 2050 - %'!AO$40/100)</f>
        <v>78.264355280501491</v>
      </c>
      <c r="AP199" s="99">
        <f>[4]Costos_Agricultura!$J29*(1+'Net Zero 2050 - %'!AP$40/100)</f>
        <v>78.515619660934703</v>
      </c>
      <c r="AQ199" s="99">
        <f>[4]Costos_Agricultura!$J29*(1+'Net Zero 2050 - %'!AQ$40/100)</f>
        <v>78.766884041367916</v>
      </c>
      <c r="AR199" s="99">
        <f>[4]Costos_Agricultura!$J29*(1+'Net Zero 2050 - %'!AR$40/100)</f>
        <v>79.018148421801101</v>
      </c>
      <c r="AS199" s="99">
        <f>[4]Costos_Agricultura!$J29*(1+'Net Zero 2050 - %'!AS$40/100)</f>
        <v>79.269412802234328</v>
      </c>
      <c r="AT199" s="99">
        <f>[4]Costos_Agricultura!$J29*(1+'Net Zero 2050 - %'!AT$40/100)</f>
        <v>79.520677182667526</v>
      </c>
      <c r="AU199" s="99">
        <f>[4]Costos_Agricultura!$J29*(1+'Net Zero 2050 - %'!AU$40/100)</f>
        <v>79.771941563100739</v>
      </c>
      <c r="AV199" s="99">
        <f>[4]Costos_Agricultura!$J29*(1+'Net Zero 2050 - %'!AV$40/100)</f>
        <v>80.023205943533952</v>
      </c>
      <c r="AW199" s="99">
        <f>[4]Costos_Agricultura!$J29*(1+'Net Zero 2050 - %'!AW$40/100)</f>
        <v>80.274470323967165</v>
      </c>
      <c r="AX199" s="99">
        <f>[4]Costos_Agricultura!$J29*(1+'Net Zero 2050 - %'!AX$40/100)</f>
        <v>80.525734704400364</v>
      </c>
      <c r="AY199" s="99">
        <f>[4]Costos_Agricultura!$J29*(1+'Net Zero 2050 - %'!AY$40/100)</f>
        <v>80.776999084833577</v>
      </c>
      <c r="AZ199" s="99">
        <f>[4]Costos_Agricultura!$J29*(1+'Net Zero 2050 - %'!AZ$40/100)</f>
        <v>81.028263465266789</v>
      </c>
      <c r="BA199" s="99">
        <f>[4]Costos_Agricultura!$J29*(1+'Net Zero 2050 - %'!BA$40/100)</f>
        <v>81.279527845699988</v>
      </c>
      <c r="BB199" s="99">
        <f>[4]Costos_Agricultura!$J29*(1+'Net Zero 2050 - %'!BB$40/100)</f>
        <v>81.530792226133215</v>
      </c>
    </row>
    <row r="200" spans="1:54" ht="15" customHeight="1">
      <c r="C200" s="170" t="s">
        <v>268</v>
      </c>
      <c r="E200" s="366"/>
      <c r="F200" s="99">
        <f>[4]Costos_Agricultura!$J30*(1+'Net Zero 2050 - %'!F$40/100)</f>
        <v>0.79410313760016882</v>
      </c>
      <c r="G200" s="99">
        <f>[4]Costos_Agricultura!$J30*(1+'Net Zero 2050 - %'!G$40/100)</f>
        <v>0.79697530601829969</v>
      </c>
      <c r="H200" s="99">
        <f>[4]Costos_Agricultura!$J30*(1+'Net Zero 2050 - %'!H$40/100)</f>
        <v>0.79984747443643045</v>
      </c>
      <c r="I200" s="99">
        <f>[4]Costos_Agricultura!$J30*(1+'Net Zero 2050 - %'!I$40/100)</f>
        <v>0.80271964285456132</v>
      </c>
      <c r="J200" s="99">
        <f>[4]Costos_Agricultura!$J30*(1+'Net Zero 2050 - %'!J$40/100)</f>
        <v>0.80559181127269197</v>
      </c>
      <c r="K200" s="99">
        <f>[4]Costos_Agricultura!$J30*(1+'Net Zero 2050 - %'!K$40/100)</f>
        <v>0.80846397969082273</v>
      </c>
      <c r="L200" s="99">
        <f>[4]Costos_Agricultura!$J30*(1+'Net Zero 2050 - %'!L$40/100)</f>
        <v>0.8113361481089536</v>
      </c>
      <c r="M200" s="99">
        <f>[4]Costos_Agricultura!$J30*(1+'Net Zero 2050 - %'!M$40/100)</f>
        <v>0.81420831652708436</v>
      </c>
      <c r="N200" s="99">
        <f>[4]Costos_Agricultura!$J30*(1+'Net Zero 2050 - %'!N$40/100)</f>
        <v>0.81708048494521524</v>
      </c>
      <c r="O200" s="99">
        <f>[4]Costos_Agricultura!$J30*(1+'Net Zero 2050 - %'!O$40/100)</f>
        <v>0.819952653363346</v>
      </c>
      <c r="P200" s="99">
        <f>[4]Costos_Agricultura!$J30*(1+'Net Zero 2050 - %'!P$40/100)</f>
        <v>0.82282482178147687</v>
      </c>
      <c r="Q200" s="99">
        <f>[4]Costos_Agricultura!$J30*(1+'Net Zero 2050 - %'!Q$40/100)</f>
        <v>0.82569699019960763</v>
      </c>
      <c r="R200" s="99">
        <f>[4]Costos_Agricultura!$J30*(1+'Net Zero 2050 - %'!R$40/100)</f>
        <v>0.8285691586177385</v>
      </c>
      <c r="S200" s="99">
        <f>[4]Costos_Agricultura!$J30*(1+'Net Zero 2050 - %'!S$40/100)</f>
        <v>0.83144132703586926</v>
      </c>
      <c r="T200" s="99">
        <f>[4]Costos_Agricultura!$J30*(1+'Net Zero 2050 - %'!T$40/100)</f>
        <v>0.83431349545399991</v>
      </c>
      <c r="U200" s="99">
        <f>[4]Costos_Agricultura!$J30*(1+'Net Zero 2050 - %'!U$40/100)</f>
        <v>0.83718566387213078</v>
      </c>
      <c r="V200" s="99">
        <f>[4]Costos_Agricultura!$J30*(1+'Net Zero 2050 - %'!V$40/100)</f>
        <v>0.84005783229026154</v>
      </c>
      <c r="W200" s="99">
        <f>[4]Costos_Agricultura!$J30*(1+'Net Zero 2050 - %'!W$40/100)</f>
        <v>0.84293000070839241</v>
      </c>
      <c r="X200" s="99">
        <f>[4]Costos_Agricultura!$J30*(1+'Net Zero 2050 - %'!X$40/100)</f>
        <v>0.84580216912652317</v>
      </c>
      <c r="Y200" s="99">
        <f>[4]Costos_Agricultura!$J30*(1+'Net Zero 2050 - %'!Y$40/100)</f>
        <v>0.84867433754465404</v>
      </c>
      <c r="Z200" s="99">
        <f>[4]Costos_Agricultura!$J30*(1+'Net Zero 2050 - %'!Z$40/100)</f>
        <v>0.85154650596278481</v>
      </c>
      <c r="AA200" s="99">
        <f>[4]Costos_Agricultura!$J30*(1+'Net Zero 2050 - %'!AA$40/100)</f>
        <v>0.85441867438091568</v>
      </c>
      <c r="AB200" s="99">
        <f>[4]Costos_Agricultura!$J30*(1+'Net Zero 2050 - %'!AB$40/100)</f>
        <v>0.85729084279904633</v>
      </c>
      <c r="AC200" s="99">
        <f>[4]Costos_Agricultura!$J30*(1+'Net Zero 2050 - %'!AC$40/100)</f>
        <v>0.86016301121717709</v>
      </c>
      <c r="AD200" s="99">
        <f>[4]Costos_Agricultura!$J30*(1+'Net Zero 2050 - %'!AD$40/100)</f>
        <v>0.86303517963530796</v>
      </c>
      <c r="AE200" s="99">
        <f>[4]Costos_Agricultura!$J30*(1+'Net Zero 2050 - %'!AE$40/100)</f>
        <v>0.86590734805343872</v>
      </c>
      <c r="AF200" s="99">
        <f>[4]Costos_Agricultura!$J30*(1+'Net Zero 2050 - %'!AF$40/100)</f>
        <v>0.86877951647156959</v>
      </c>
      <c r="AG200" s="99">
        <f>[4]Costos_Agricultura!$J30*(1+'Net Zero 2050 - %'!AG$40/100)</f>
        <v>0.87165168488970035</v>
      </c>
      <c r="AH200" s="99">
        <f>[4]Costos_Agricultura!$J30*(1+'Net Zero 2050 - %'!AH$40/100)</f>
        <v>0.87452385330783122</v>
      </c>
      <c r="AI200" s="99">
        <f>[4]Costos_Agricultura!$J30*(1+'Net Zero 2050 - %'!AI$40/100)</f>
        <v>0.87739602172596198</v>
      </c>
      <c r="AJ200" s="99">
        <f>[4]Costos_Agricultura!$J30*(1+'Net Zero 2050 - %'!AJ$40/100)</f>
        <v>0.88026819014409285</v>
      </c>
      <c r="AK200" s="99">
        <f>[4]Costos_Agricultura!$J30*(1+'Net Zero 2050 - %'!AK$40/100)</f>
        <v>0.8831403585622235</v>
      </c>
      <c r="AL200" s="99">
        <f>[4]Costos_Agricultura!$J30*(1+'Net Zero 2050 - %'!AL$40/100)</f>
        <v>0.88601252698035426</v>
      </c>
      <c r="AM200" s="99">
        <f>[4]Costos_Agricultura!$J30*(1+'Net Zero 2050 - %'!AM$40/100)</f>
        <v>0.88888469539848514</v>
      </c>
      <c r="AN200" s="99">
        <f>[4]Costos_Agricultura!$J30*(1+'Net Zero 2050 - %'!AN$40/100)</f>
        <v>0.8917568638166159</v>
      </c>
      <c r="AO200" s="99">
        <f>[4]Costos_Agricultura!$J30*(1+'Net Zero 2050 - %'!AO$40/100)</f>
        <v>0.89462903223474677</v>
      </c>
      <c r="AP200" s="99">
        <f>[4]Costos_Agricultura!$J30*(1+'Net Zero 2050 - %'!AP$40/100)</f>
        <v>0.89750120065287753</v>
      </c>
      <c r="AQ200" s="99">
        <f>[4]Costos_Agricultura!$J30*(1+'Net Zero 2050 - %'!AQ$40/100)</f>
        <v>0.9003733690710084</v>
      </c>
      <c r="AR200" s="99">
        <f>[4]Costos_Agricultura!$J30*(1+'Net Zero 2050 - %'!AR$40/100)</f>
        <v>0.90324553748913894</v>
      </c>
      <c r="AS200" s="99">
        <f>[4]Costos_Agricultura!$J30*(1+'Net Zero 2050 - %'!AS$40/100)</f>
        <v>0.90611770590727003</v>
      </c>
      <c r="AT200" s="99">
        <f>[4]Costos_Agricultura!$J30*(1+'Net Zero 2050 - %'!AT$40/100)</f>
        <v>0.90898987432540057</v>
      </c>
      <c r="AU200" s="99">
        <f>[4]Costos_Agricultura!$J30*(1+'Net Zero 2050 - %'!AU$40/100)</f>
        <v>0.91186204274353144</v>
      </c>
      <c r="AV200" s="99">
        <f>[4]Costos_Agricultura!$J30*(1+'Net Zero 2050 - %'!AV$40/100)</f>
        <v>0.9147342111616622</v>
      </c>
      <c r="AW200" s="99">
        <f>[4]Costos_Agricultura!$J30*(1+'Net Zero 2050 - %'!AW$40/100)</f>
        <v>0.91760637957979307</v>
      </c>
      <c r="AX200" s="99">
        <f>[4]Costos_Agricultura!$J30*(1+'Net Zero 2050 - %'!AX$40/100)</f>
        <v>0.92047854799792383</v>
      </c>
      <c r="AY200" s="99">
        <f>[4]Costos_Agricultura!$J30*(1+'Net Zero 2050 - %'!AY$40/100)</f>
        <v>0.92335071641605471</v>
      </c>
      <c r="AZ200" s="99">
        <f>[4]Costos_Agricultura!$J30*(1+'Net Zero 2050 - %'!AZ$40/100)</f>
        <v>0.92622288483418547</v>
      </c>
      <c r="BA200" s="99">
        <f>[4]Costos_Agricultura!$J30*(1+'Net Zero 2050 - %'!BA$40/100)</f>
        <v>0.92909505325231612</v>
      </c>
      <c r="BB200" s="99">
        <f>[4]Costos_Agricultura!$J30*(1+'Net Zero 2050 - %'!BB$40/100)</f>
        <v>0.9319672216704471</v>
      </c>
    </row>
    <row r="201" spans="1:54" ht="15" customHeight="1">
      <c r="C201" s="170" t="s">
        <v>269</v>
      </c>
      <c r="E201" s="366"/>
      <c r="F201" s="99">
        <f>[4]Costos_Agricultura!$J31*(1+'Net Zero 2050 - %'!F$40/100)</f>
        <v>19.288577455388445</v>
      </c>
      <c r="G201" s="99">
        <f>[4]Costos_Agricultura!$J31*(1+'Net Zero 2050 - %'!G$40/100)</f>
        <v>19.358341747172332</v>
      </c>
      <c r="H201" s="99">
        <f>[4]Costos_Agricultura!$J31*(1+'Net Zero 2050 - %'!H$40/100)</f>
        <v>19.428106038956216</v>
      </c>
      <c r="I201" s="99">
        <f>[4]Costos_Agricultura!$J31*(1+'Net Zero 2050 - %'!I$40/100)</f>
        <v>19.497870330740103</v>
      </c>
      <c r="J201" s="99">
        <f>[4]Costos_Agricultura!$J31*(1+'Net Zero 2050 - %'!J$40/100)</f>
        <v>19.567634622523983</v>
      </c>
      <c r="K201" s="99">
        <f>[4]Costos_Agricultura!$J31*(1+'Net Zero 2050 - %'!K$40/100)</f>
        <v>19.637398914307866</v>
      </c>
      <c r="L201" s="99">
        <f>[4]Costos_Agricultura!$J31*(1+'Net Zero 2050 - %'!L$40/100)</f>
        <v>19.707163206091753</v>
      </c>
      <c r="M201" s="99">
        <f>[4]Costos_Agricultura!$J31*(1+'Net Zero 2050 - %'!M$40/100)</f>
        <v>19.776927497875636</v>
      </c>
      <c r="N201" s="99">
        <f>[4]Costos_Agricultura!$J31*(1+'Net Zero 2050 - %'!N$40/100)</f>
        <v>19.846691789659523</v>
      </c>
      <c r="O201" s="99">
        <f>[4]Costos_Agricultura!$J31*(1+'Net Zero 2050 - %'!O$40/100)</f>
        <v>19.916456081443407</v>
      </c>
      <c r="P201" s="99">
        <f>[4]Costos_Agricultura!$J31*(1+'Net Zero 2050 - %'!P$40/100)</f>
        <v>19.986220373227294</v>
      </c>
      <c r="Q201" s="99">
        <f>[4]Costos_Agricultura!$J31*(1+'Net Zero 2050 - %'!Q$40/100)</f>
        <v>20.055984665011177</v>
      </c>
      <c r="R201" s="99">
        <f>[4]Costos_Agricultura!$J31*(1+'Net Zero 2050 - %'!R$40/100)</f>
        <v>20.125748956795061</v>
      </c>
      <c r="S201" s="99">
        <f>[4]Costos_Agricultura!$J31*(1+'Net Zero 2050 - %'!S$40/100)</f>
        <v>20.195513248578948</v>
      </c>
      <c r="T201" s="99">
        <f>[4]Costos_Agricultura!$J31*(1+'Net Zero 2050 - %'!T$40/100)</f>
        <v>20.265277540362828</v>
      </c>
      <c r="U201" s="99">
        <f>[4]Costos_Agricultura!$J31*(1+'Net Zero 2050 - %'!U$40/100)</f>
        <v>20.335041832146715</v>
      </c>
      <c r="V201" s="99">
        <f>[4]Costos_Agricultura!$J31*(1+'Net Zero 2050 - %'!V$40/100)</f>
        <v>20.404806123930598</v>
      </c>
      <c r="W201" s="99">
        <f>[4]Costos_Agricultura!$J31*(1+'Net Zero 2050 - %'!W$40/100)</f>
        <v>20.474570415714481</v>
      </c>
      <c r="X201" s="99">
        <f>[4]Costos_Agricultura!$J31*(1+'Net Zero 2050 - %'!X$40/100)</f>
        <v>20.544334707498368</v>
      </c>
      <c r="Y201" s="99">
        <f>[4]Costos_Agricultura!$J31*(1+'Net Zero 2050 - %'!Y$40/100)</f>
        <v>20.614098999282252</v>
      </c>
      <c r="Z201" s="99">
        <f>[4]Costos_Agricultura!$J31*(1+'Net Zero 2050 - %'!Z$40/100)</f>
        <v>20.683863291066139</v>
      </c>
      <c r="AA201" s="99">
        <f>[4]Costos_Agricultura!$J31*(1+'Net Zero 2050 - %'!AA$40/100)</f>
        <v>20.753627582850022</v>
      </c>
      <c r="AB201" s="99">
        <f>[4]Costos_Agricultura!$J31*(1+'Net Zero 2050 - %'!AB$40/100)</f>
        <v>20.823391874633902</v>
      </c>
      <c r="AC201" s="99">
        <f>[4]Costos_Agricultura!$J31*(1+'Net Zero 2050 - %'!AC$40/100)</f>
        <v>20.893156166417789</v>
      </c>
      <c r="AD201" s="99">
        <f>[4]Costos_Agricultura!$J31*(1+'Net Zero 2050 - %'!AD$40/100)</f>
        <v>20.962920458201673</v>
      </c>
      <c r="AE201" s="99">
        <f>[4]Costos_Agricultura!$J31*(1+'Net Zero 2050 - %'!AE$40/100)</f>
        <v>21.03268474998556</v>
      </c>
      <c r="AF201" s="99">
        <f>[4]Costos_Agricultura!$J31*(1+'Net Zero 2050 - %'!AF$40/100)</f>
        <v>21.102449041769443</v>
      </c>
      <c r="AG201" s="99">
        <f>[4]Costos_Agricultura!$J31*(1+'Net Zero 2050 - %'!AG$40/100)</f>
        <v>21.17221333355333</v>
      </c>
      <c r="AH201" s="99">
        <f>[4]Costos_Agricultura!$J31*(1+'Net Zero 2050 - %'!AH$40/100)</f>
        <v>21.241977625337213</v>
      </c>
      <c r="AI201" s="99">
        <f>[4]Costos_Agricultura!$J31*(1+'Net Zero 2050 - %'!AI$40/100)</f>
        <v>21.311741917121097</v>
      </c>
      <c r="AJ201" s="99">
        <f>[4]Costos_Agricultura!$J31*(1+'Net Zero 2050 - %'!AJ$40/100)</f>
        <v>21.381506208904984</v>
      </c>
      <c r="AK201" s="99">
        <f>[4]Costos_Agricultura!$J31*(1+'Net Zero 2050 - %'!AK$40/100)</f>
        <v>21.451270500688864</v>
      </c>
      <c r="AL201" s="99">
        <f>[4]Costos_Agricultura!$J31*(1+'Net Zero 2050 - %'!AL$40/100)</f>
        <v>21.521034792472751</v>
      </c>
      <c r="AM201" s="99">
        <f>[4]Costos_Agricultura!$J31*(1+'Net Zero 2050 - %'!AM$40/100)</f>
        <v>21.590799084256634</v>
      </c>
      <c r="AN201" s="99">
        <f>[4]Costos_Agricultura!$J31*(1+'Net Zero 2050 - %'!AN$40/100)</f>
        <v>21.660563376040518</v>
      </c>
      <c r="AO201" s="99">
        <f>[4]Costos_Agricultura!$J31*(1+'Net Zero 2050 - %'!AO$40/100)</f>
        <v>21.730327667824405</v>
      </c>
      <c r="AP201" s="99">
        <f>[4]Costos_Agricultura!$J31*(1+'Net Zero 2050 - %'!AP$40/100)</f>
        <v>21.800091959608288</v>
      </c>
      <c r="AQ201" s="99">
        <f>[4]Costos_Agricultura!$J31*(1+'Net Zero 2050 - %'!AQ$40/100)</f>
        <v>21.869856251392175</v>
      </c>
      <c r="AR201" s="99">
        <f>[4]Costos_Agricultura!$J31*(1+'Net Zero 2050 - %'!AR$40/100)</f>
        <v>21.939620543176055</v>
      </c>
      <c r="AS201" s="99">
        <f>[4]Costos_Agricultura!$J31*(1+'Net Zero 2050 - %'!AS$40/100)</f>
        <v>22.009384834959945</v>
      </c>
      <c r="AT201" s="99">
        <f>[4]Costos_Agricultura!$J31*(1+'Net Zero 2050 - %'!AT$40/100)</f>
        <v>22.079149126743825</v>
      </c>
      <c r="AU201" s="99">
        <f>[4]Costos_Agricultura!$J31*(1+'Net Zero 2050 - %'!AU$40/100)</f>
        <v>22.148913418527709</v>
      </c>
      <c r="AV201" s="99">
        <f>[4]Costos_Agricultura!$J31*(1+'Net Zero 2050 - %'!AV$40/100)</f>
        <v>22.218677710311596</v>
      </c>
      <c r="AW201" s="99">
        <f>[4]Costos_Agricultura!$J31*(1+'Net Zero 2050 - %'!AW$40/100)</f>
        <v>22.288442002095479</v>
      </c>
      <c r="AX201" s="99">
        <f>[4]Costos_Agricultura!$J31*(1+'Net Zero 2050 - %'!AX$40/100)</f>
        <v>22.358206293879366</v>
      </c>
      <c r="AY201" s="99">
        <f>[4]Costos_Agricultura!$J31*(1+'Net Zero 2050 - %'!AY$40/100)</f>
        <v>22.42797058566325</v>
      </c>
      <c r="AZ201" s="99">
        <f>[4]Costos_Agricultura!$J31*(1+'Net Zero 2050 - %'!AZ$40/100)</f>
        <v>22.497734877447133</v>
      </c>
      <c r="BA201" s="99">
        <f>[4]Costos_Agricultura!$J31*(1+'Net Zero 2050 - %'!BA$40/100)</f>
        <v>22.567499169231017</v>
      </c>
      <c r="BB201" s="99">
        <f>[4]Costos_Agricultura!$J31*(1+'Net Zero 2050 - %'!BB$40/100)</f>
        <v>22.637263461014903</v>
      </c>
    </row>
    <row r="202" spans="1:54" ht="15" customHeight="1">
      <c r="C202" s="170" t="s">
        <v>270</v>
      </c>
      <c r="E202" s="366"/>
      <c r="F202" s="99">
        <f>[4]Costos_Agricultura!$J32*(1+'Net Zero 2050 - %'!F$40/100)</f>
        <v>0</v>
      </c>
      <c r="G202" s="99">
        <f>[4]Costos_Agricultura!$J32*(1+'Net Zero 2050 - %'!G$40/100)</f>
        <v>0</v>
      </c>
      <c r="H202" s="99">
        <f>[4]Costos_Agricultura!$J32*(1+'Net Zero 2050 - %'!H$40/100)</f>
        <v>0</v>
      </c>
      <c r="I202" s="99">
        <f>[4]Costos_Agricultura!$J32*(1+'Net Zero 2050 - %'!I$40/100)</f>
        <v>0</v>
      </c>
      <c r="J202" s="99">
        <f>[4]Costos_Agricultura!$J32*(1+'Net Zero 2050 - %'!J$40/100)</f>
        <v>0</v>
      </c>
      <c r="K202" s="99">
        <f>[4]Costos_Agricultura!$J32*(1+'Net Zero 2050 - %'!K$40/100)</f>
        <v>0</v>
      </c>
      <c r="L202" s="99">
        <f>[4]Costos_Agricultura!$J32*(1+'Net Zero 2050 - %'!L$40/100)</f>
        <v>0</v>
      </c>
      <c r="M202" s="99">
        <f>[4]Costos_Agricultura!$J32*(1+'Net Zero 2050 - %'!M$40/100)</f>
        <v>0</v>
      </c>
      <c r="N202" s="99">
        <f>[4]Costos_Agricultura!$J32*(1+'Net Zero 2050 - %'!N$40/100)</f>
        <v>0</v>
      </c>
      <c r="O202" s="99">
        <f>[4]Costos_Agricultura!$J32*(1+'Net Zero 2050 - %'!O$40/100)</f>
        <v>0</v>
      </c>
      <c r="P202" s="99">
        <f>[4]Costos_Agricultura!$J32*(1+'Net Zero 2050 - %'!P$40/100)</f>
        <v>0</v>
      </c>
      <c r="Q202" s="99">
        <f>[4]Costos_Agricultura!$J32*(1+'Net Zero 2050 - %'!Q$40/100)</f>
        <v>0</v>
      </c>
      <c r="R202" s="99">
        <f>[4]Costos_Agricultura!$J32*(1+'Net Zero 2050 - %'!R$40/100)</f>
        <v>0</v>
      </c>
      <c r="S202" s="99">
        <f>[4]Costos_Agricultura!$J32*(1+'Net Zero 2050 - %'!S$40/100)</f>
        <v>0</v>
      </c>
      <c r="T202" s="99">
        <f>[4]Costos_Agricultura!$J32*(1+'Net Zero 2050 - %'!T$40/100)</f>
        <v>0</v>
      </c>
      <c r="U202" s="99">
        <f>[4]Costos_Agricultura!$J32*(1+'Net Zero 2050 - %'!U$40/100)</f>
        <v>0</v>
      </c>
      <c r="V202" s="99">
        <f>[4]Costos_Agricultura!$J32*(1+'Net Zero 2050 - %'!V$40/100)</f>
        <v>0</v>
      </c>
      <c r="W202" s="99">
        <f>[4]Costos_Agricultura!$J32*(1+'Net Zero 2050 - %'!W$40/100)</f>
        <v>0</v>
      </c>
      <c r="X202" s="99">
        <f>[4]Costos_Agricultura!$J32*(1+'Net Zero 2050 - %'!X$40/100)</f>
        <v>0</v>
      </c>
      <c r="Y202" s="99">
        <f>[4]Costos_Agricultura!$J32*(1+'Net Zero 2050 - %'!Y$40/100)</f>
        <v>0</v>
      </c>
      <c r="Z202" s="99">
        <f>[4]Costos_Agricultura!$J32*(1+'Net Zero 2050 - %'!Z$40/100)</f>
        <v>0</v>
      </c>
      <c r="AA202" s="99">
        <f>[4]Costos_Agricultura!$J32*(1+'Net Zero 2050 - %'!AA$40/100)</f>
        <v>0</v>
      </c>
      <c r="AB202" s="99">
        <f>[4]Costos_Agricultura!$J32*(1+'Net Zero 2050 - %'!AB$40/100)</f>
        <v>0</v>
      </c>
      <c r="AC202" s="99">
        <f>[4]Costos_Agricultura!$J32*(1+'Net Zero 2050 - %'!AC$40/100)</f>
        <v>0</v>
      </c>
      <c r="AD202" s="99">
        <f>[4]Costos_Agricultura!$J32*(1+'Net Zero 2050 - %'!AD$40/100)</f>
        <v>0</v>
      </c>
      <c r="AE202" s="99">
        <f>[4]Costos_Agricultura!$J32*(1+'Net Zero 2050 - %'!AE$40/100)</f>
        <v>0</v>
      </c>
      <c r="AF202" s="99">
        <f>[4]Costos_Agricultura!$J32*(1+'Net Zero 2050 - %'!AF$40/100)</f>
        <v>0</v>
      </c>
      <c r="AG202" s="99">
        <f>[4]Costos_Agricultura!$J32*(1+'Net Zero 2050 - %'!AG$40/100)</f>
        <v>0</v>
      </c>
      <c r="AH202" s="99">
        <f>[4]Costos_Agricultura!$J32*(1+'Net Zero 2050 - %'!AH$40/100)</f>
        <v>0</v>
      </c>
      <c r="AI202" s="99">
        <f>[4]Costos_Agricultura!$J32*(1+'Net Zero 2050 - %'!AI$40/100)</f>
        <v>0</v>
      </c>
      <c r="AJ202" s="99">
        <f>[4]Costos_Agricultura!$J32*(1+'Net Zero 2050 - %'!AJ$40/100)</f>
        <v>0</v>
      </c>
      <c r="AK202" s="99">
        <f>[4]Costos_Agricultura!$J32*(1+'Net Zero 2050 - %'!AK$40/100)</f>
        <v>0</v>
      </c>
      <c r="AL202" s="99">
        <f>[4]Costos_Agricultura!$J32*(1+'Net Zero 2050 - %'!AL$40/100)</f>
        <v>0</v>
      </c>
      <c r="AM202" s="99">
        <f>[4]Costos_Agricultura!$J32*(1+'Net Zero 2050 - %'!AM$40/100)</f>
        <v>0</v>
      </c>
      <c r="AN202" s="99">
        <f>[4]Costos_Agricultura!$J32*(1+'Net Zero 2050 - %'!AN$40/100)</f>
        <v>0</v>
      </c>
      <c r="AO202" s="99">
        <f>[4]Costos_Agricultura!$J32*(1+'Net Zero 2050 - %'!AO$40/100)</f>
        <v>0</v>
      </c>
      <c r="AP202" s="99">
        <f>[4]Costos_Agricultura!$J32*(1+'Net Zero 2050 - %'!AP$40/100)</f>
        <v>0</v>
      </c>
      <c r="AQ202" s="99">
        <f>[4]Costos_Agricultura!$J32*(1+'Net Zero 2050 - %'!AQ$40/100)</f>
        <v>0</v>
      </c>
      <c r="AR202" s="99">
        <f>[4]Costos_Agricultura!$J32*(1+'Net Zero 2050 - %'!AR$40/100)</f>
        <v>0</v>
      </c>
      <c r="AS202" s="99">
        <f>[4]Costos_Agricultura!$J32*(1+'Net Zero 2050 - %'!AS$40/100)</f>
        <v>0</v>
      </c>
      <c r="AT202" s="99">
        <f>[4]Costos_Agricultura!$J32*(1+'Net Zero 2050 - %'!AT$40/100)</f>
        <v>0</v>
      </c>
      <c r="AU202" s="99">
        <f>[4]Costos_Agricultura!$J32*(1+'Net Zero 2050 - %'!AU$40/100)</f>
        <v>0</v>
      </c>
      <c r="AV202" s="99">
        <f>[4]Costos_Agricultura!$J32*(1+'Net Zero 2050 - %'!AV$40/100)</f>
        <v>0</v>
      </c>
      <c r="AW202" s="99">
        <f>[4]Costos_Agricultura!$J32*(1+'Net Zero 2050 - %'!AW$40/100)</f>
        <v>0</v>
      </c>
      <c r="AX202" s="99">
        <f>[4]Costos_Agricultura!$J32*(1+'Net Zero 2050 - %'!AX$40/100)</f>
        <v>0</v>
      </c>
      <c r="AY202" s="99">
        <f>[4]Costos_Agricultura!$J32*(1+'Net Zero 2050 - %'!AY$40/100)</f>
        <v>0</v>
      </c>
      <c r="AZ202" s="99">
        <f>[4]Costos_Agricultura!$J32*(1+'Net Zero 2050 - %'!AZ$40/100)</f>
        <v>0</v>
      </c>
      <c r="BA202" s="99">
        <f>[4]Costos_Agricultura!$J32*(1+'Net Zero 2050 - %'!BA$40/100)</f>
        <v>0</v>
      </c>
      <c r="BB202" s="99">
        <f>[4]Costos_Agricultura!$J32*(1+'Net Zero 2050 - %'!BB$40/100)</f>
        <v>0</v>
      </c>
    </row>
    <row r="203" spans="1:54" ht="15" customHeight="1">
      <c r="C203" s="170" t="s">
        <v>271</v>
      </c>
      <c r="E203" s="366"/>
      <c r="F203" s="99">
        <f>[4]Costos_Agricultura!$J33*(1+'Net Zero 2050 - %'!F$40/100)</f>
        <v>29.013978876532647</v>
      </c>
      <c r="G203" s="99">
        <f>[4]Costos_Agricultura!$J33*(1+'Net Zero 2050 - %'!G$40/100)</f>
        <v>29.118918688337612</v>
      </c>
      <c r="H203" s="99">
        <f>[4]Costos_Agricultura!$J33*(1+'Net Zero 2050 - %'!H$40/100)</f>
        <v>29.223858500142573</v>
      </c>
      <c r="I203" s="99">
        <f>[4]Costos_Agricultura!$J33*(1+'Net Zero 2050 - %'!I$40/100)</f>
        <v>29.328798311947534</v>
      </c>
      <c r="J203" s="99">
        <f>[4]Costos_Agricultura!$J33*(1+'Net Zero 2050 - %'!J$40/100)</f>
        <v>29.433738123752491</v>
      </c>
      <c r="K203" s="99">
        <f>[4]Costos_Agricultura!$J33*(1+'Net Zero 2050 - %'!K$40/100)</f>
        <v>29.538677935557452</v>
      </c>
      <c r="L203" s="99">
        <f>[4]Costos_Agricultura!$J33*(1+'Net Zero 2050 - %'!L$40/100)</f>
        <v>29.643617747362416</v>
      </c>
      <c r="M203" s="99">
        <f>[4]Costos_Agricultura!$J33*(1+'Net Zero 2050 - %'!M$40/100)</f>
        <v>29.748557559167377</v>
      </c>
      <c r="N203" s="99">
        <f>[4]Costos_Agricultura!$J33*(1+'Net Zero 2050 - %'!N$40/100)</f>
        <v>29.853497370972338</v>
      </c>
      <c r="O203" s="99">
        <f>[4]Costos_Agricultura!$J33*(1+'Net Zero 2050 - %'!O$40/100)</f>
        <v>29.958437182777303</v>
      </c>
      <c r="P203" s="99">
        <f>[4]Costos_Agricultura!$J33*(1+'Net Zero 2050 - %'!P$40/100)</f>
        <v>30.063376994582264</v>
      </c>
      <c r="Q203" s="99">
        <f>[4]Costos_Agricultura!$J33*(1+'Net Zero 2050 - %'!Q$40/100)</f>
        <v>30.168316806387224</v>
      </c>
      <c r="R203" s="99">
        <f>[4]Costos_Agricultura!$J33*(1+'Net Zero 2050 - %'!R$40/100)</f>
        <v>30.273256618192189</v>
      </c>
      <c r="S203" s="99">
        <f>[4]Costos_Agricultura!$J33*(1+'Net Zero 2050 - %'!S$40/100)</f>
        <v>30.37819642999715</v>
      </c>
      <c r="T203" s="99">
        <f>[4]Costos_Agricultura!$J33*(1+'Net Zero 2050 - %'!T$40/100)</f>
        <v>30.483136241802107</v>
      </c>
      <c r="U203" s="99">
        <f>[4]Costos_Agricultura!$J33*(1+'Net Zero 2050 - %'!U$40/100)</f>
        <v>30.588076053607068</v>
      </c>
      <c r="V203" s="99">
        <f>[4]Costos_Agricultura!$J33*(1+'Net Zero 2050 - %'!V$40/100)</f>
        <v>30.693015865412029</v>
      </c>
      <c r="W203" s="99">
        <f>[4]Costos_Agricultura!$J33*(1+'Net Zero 2050 - %'!W$40/100)</f>
        <v>30.797955677216994</v>
      </c>
      <c r="X203" s="99">
        <f>[4]Costos_Agricultura!$J33*(1+'Net Zero 2050 - %'!X$40/100)</f>
        <v>30.902895489021954</v>
      </c>
      <c r="Y203" s="99">
        <f>[4]Costos_Agricultura!$J33*(1+'Net Zero 2050 - %'!Y$40/100)</f>
        <v>31.007835300826915</v>
      </c>
      <c r="Z203" s="99">
        <f>[4]Costos_Agricultura!$J33*(1+'Net Zero 2050 - %'!Z$40/100)</f>
        <v>31.11277511263188</v>
      </c>
      <c r="AA203" s="99">
        <f>[4]Costos_Agricultura!$J33*(1+'Net Zero 2050 - %'!AA$40/100)</f>
        <v>31.217714924436841</v>
      </c>
      <c r="AB203" s="99">
        <f>[4]Costos_Agricultura!$J33*(1+'Net Zero 2050 - %'!AB$40/100)</f>
        <v>31.322654736241795</v>
      </c>
      <c r="AC203" s="99">
        <f>[4]Costos_Agricultura!$J33*(1+'Net Zero 2050 - %'!AC$40/100)</f>
        <v>31.427594548046759</v>
      </c>
      <c r="AD203" s="99">
        <f>[4]Costos_Agricultura!$J33*(1+'Net Zero 2050 - %'!AD$40/100)</f>
        <v>31.53253435985172</v>
      </c>
      <c r="AE203" s="99">
        <f>[4]Costos_Agricultura!$J33*(1+'Net Zero 2050 - %'!AE$40/100)</f>
        <v>31.637474171656681</v>
      </c>
      <c r="AF203" s="99">
        <f>[4]Costos_Agricultura!$J33*(1+'Net Zero 2050 - %'!AF$40/100)</f>
        <v>31.742413983461645</v>
      </c>
      <c r="AG203" s="99">
        <f>[4]Costos_Agricultura!$J33*(1+'Net Zero 2050 - %'!AG$40/100)</f>
        <v>31.847353795266606</v>
      </c>
      <c r="AH203" s="99">
        <f>[4]Costos_Agricultura!$J33*(1+'Net Zero 2050 - %'!AH$40/100)</f>
        <v>31.952293607071567</v>
      </c>
      <c r="AI203" s="99">
        <f>[4]Costos_Agricultura!$J33*(1+'Net Zero 2050 - %'!AI$40/100)</f>
        <v>32.057233418876528</v>
      </c>
      <c r="AJ203" s="99">
        <f>[4]Costos_Agricultura!$J33*(1+'Net Zero 2050 - %'!AJ$40/100)</f>
        <v>32.162173230681496</v>
      </c>
      <c r="AK203" s="99">
        <f>[4]Costos_Agricultura!$J33*(1+'Net Zero 2050 - %'!AK$40/100)</f>
        <v>32.26711304248645</v>
      </c>
      <c r="AL203" s="99">
        <f>[4]Costos_Agricultura!$J33*(1+'Net Zero 2050 - %'!AL$40/100)</f>
        <v>32.372052854291411</v>
      </c>
      <c r="AM203" s="99">
        <f>[4]Costos_Agricultura!$J33*(1+'Net Zero 2050 - %'!AM$40/100)</f>
        <v>32.476992666096372</v>
      </c>
      <c r="AN203" s="99">
        <f>[4]Costos_Agricultura!$J33*(1+'Net Zero 2050 - %'!AN$40/100)</f>
        <v>32.581932477901333</v>
      </c>
      <c r="AO203" s="99">
        <f>[4]Costos_Agricultura!$J33*(1+'Net Zero 2050 - %'!AO$40/100)</f>
        <v>32.686872289706301</v>
      </c>
      <c r="AP203" s="99">
        <f>[4]Costos_Agricultura!$J33*(1+'Net Zero 2050 - %'!AP$40/100)</f>
        <v>32.791812101511262</v>
      </c>
      <c r="AQ203" s="99">
        <f>[4]Costos_Agricultura!$J33*(1+'Net Zero 2050 - %'!AQ$40/100)</f>
        <v>32.896751913316223</v>
      </c>
      <c r="AR203" s="99">
        <f>[4]Costos_Agricultura!$J33*(1+'Net Zero 2050 - %'!AR$40/100)</f>
        <v>33.001691725121177</v>
      </c>
      <c r="AS203" s="99">
        <f>[4]Costos_Agricultura!$J33*(1+'Net Zero 2050 - %'!AS$40/100)</f>
        <v>33.106631536926145</v>
      </c>
      <c r="AT203" s="99">
        <f>[4]Costos_Agricultura!$J33*(1+'Net Zero 2050 - %'!AT$40/100)</f>
        <v>33.211571348731098</v>
      </c>
      <c r="AU203" s="99">
        <f>[4]Costos_Agricultura!$J33*(1+'Net Zero 2050 - %'!AU$40/100)</f>
        <v>33.316511160536066</v>
      </c>
      <c r="AV203" s="99">
        <f>[4]Costos_Agricultura!$J33*(1+'Net Zero 2050 - %'!AV$40/100)</f>
        <v>33.421450972341027</v>
      </c>
      <c r="AW203" s="99">
        <f>[4]Costos_Agricultura!$J33*(1+'Net Zero 2050 - %'!AW$40/100)</f>
        <v>33.526390784145988</v>
      </c>
      <c r="AX203" s="99">
        <f>[4]Costos_Agricultura!$J33*(1+'Net Zero 2050 - %'!AX$40/100)</f>
        <v>33.631330595950949</v>
      </c>
      <c r="AY203" s="99">
        <f>[4]Costos_Agricultura!$J33*(1+'Net Zero 2050 - %'!AY$40/100)</f>
        <v>33.73627040775591</v>
      </c>
      <c r="AZ203" s="99">
        <f>[4]Costos_Agricultura!$J33*(1+'Net Zero 2050 - %'!AZ$40/100)</f>
        <v>33.841210219560878</v>
      </c>
      <c r="BA203" s="99">
        <f>[4]Costos_Agricultura!$J33*(1+'Net Zero 2050 - %'!BA$40/100)</f>
        <v>33.946150031365832</v>
      </c>
      <c r="BB203" s="99">
        <f>[4]Costos_Agricultura!$J33*(1+'Net Zero 2050 - %'!BB$40/100)</f>
        <v>34.0510898431708</v>
      </c>
    </row>
    <row r="204" spans="1:54" ht="15" customHeight="1">
      <c r="C204" s="170" t="s">
        <v>272</v>
      </c>
      <c r="E204" s="366"/>
      <c r="F204" s="99">
        <f>[4]Costos_Agricultura!$J34*(1+'Net Zero 2050 - %'!F$40/100)</f>
        <v>58.080800385547505</v>
      </c>
      <c r="G204" s="99">
        <f>[4]Costos_Agricultura!$J34*(1+'Net Zero 2050 - %'!G$40/100)</f>
        <v>58.290871134129695</v>
      </c>
      <c r="H204" s="99">
        <f>[4]Costos_Agricultura!$J34*(1+'Net Zero 2050 - %'!H$40/100)</f>
        <v>58.500941882711878</v>
      </c>
      <c r="I204" s="99">
        <f>[4]Costos_Agricultura!$J34*(1+'Net Zero 2050 - %'!I$40/100)</f>
        <v>58.711012631294061</v>
      </c>
      <c r="J204" s="99">
        <f>[4]Costos_Agricultura!$J34*(1+'Net Zero 2050 - %'!J$40/100)</f>
        <v>58.921083379876237</v>
      </c>
      <c r="K204" s="99">
        <f>[4]Costos_Agricultura!$J34*(1+'Net Zero 2050 - %'!K$40/100)</f>
        <v>59.131154128458419</v>
      </c>
      <c r="L204" s="99">
        <f>[4]Costos_Agricultura!$J34*(1+'Net Zero 2050 - %'!L$40/100)</f>
        <v>59.341224877040609</v>
      </c>
      <c r="M204" s="99">
        <f>[4]Costos_Agricultura!$J34*(1+'Net Zero 2050 - %'!M$40/100)</f>
        <v>59.551295625622792</v>
      </c>
      <c r="N204" s="99">
        <f>[4]Costos_Agricultura!$J34*(1+'Net Zero 2050 - %'!N$40/100)</f>
        <v>59.761366374204975</v>
      </c>
      <c r="O204" s="99">
        <f>[4]Costos_Agricultura!$J34*(1+'Net Zero 2050 - %'!O$40/100)</f>
        <v>59.971437122787165</v>
      </c>
      <c r="P204" s="99">
        <f>[4]Costos_Agricultura!$J34*(1+'Net Zero 2050 - %'!P$40/100)</f>
        <v>60.181507871369348</v>
      </c>
      <c r="Q204" s="99">
        <f>[4]Costos_Agricultura!$J34*(1+'Net Zero 2050 - %'!Q$40/100)</f>
        <v>60.391578619951531</v>
      </c>
      <c r="R204" s="99">
        <f>[4]Costos_Agricultura!$J34*(1+'Net Zero 2050 - %'!R$40/100)</f>
        <v>60.601649368533721</v>
      </c>
      <c r="S204" s="99">
        <f>[4]Costos_Agricultura!$J34*(1+'Net Zero 2050 - %'!S$40/100)</f>
        <v>60.811720117115904</v>
      </c>
      <c r="T204" s="99">
        <f>[4]Costos_Agricultura!$J34*(1+'Net Zero 2050 - %'!T$40/100)</f>
        <v>61.02179086569808</v>
      </c>
      <c r="U204" s="99">
        <f>[4]Costos_Agricultura!$J34*(1+'Net Zero 2050 - %'!U$40/100)</f>
        <v>61.231861614280263</v>
      </c>
      <c r="V204" s="99">
        <f>[4]Costos_Agricultura!$J34*(1+'Net Zero 2050 - %'!V$40/100)</f>
        <v>61.441932362862445</v>
      </c>
      <c r="W204" s="99">
        <f>[4]Costos_Agricultura!$J34*(1+'Net Zero 2050 - %'!W$40/100)</f>
        <v>61.652003111444635</v>
      </c>
      <c r="X204" s="99">
        <f>[4]Costos_Agricultura!$J34*(1+'Net Zero 2050 - %'!X$40/100)</f>
        <v>61.862073860026818</v>
      </c>
      <c r="Y204" s="99">
        <f>[4]Costos_Agricultura!$J34*(1+'Net Zero 2050 - %'!Y$40/100)</f>
        <v>62.072144608609001</v>
      </c>
      <c r="Z204" s="99">
        <f>[4]Costos_Agricultura!$J34*(1+'Net Zero 2050 - %'!Z$40/100)</f>
        <v>62.282215357191191</v>
      </c>
      <c r="AA204" s="99">
        <f>[4]Costos_Agricultura!$J34*(1+'Net Zero 2050 - %'!AA$40/100)</f>
        <v>62.492286105773374</v>
      </c>
      <c r="AB204" s="99">
        <f>[4]Costos_Agricultura!$J34*(1+'Net Zero 2050 - %'!AB$40/100)</f>
        <v>62.70235685435555</v>
      </c>
      <c r="AC204" s="99">
        <f>[4]Costos_Agricultura!$J34*(1+'Net Zero 2050 - %'!AC$40/100)</f>
        <v>62.912427602937733</v>
      </c>
      <c r="AD204" s="99">
        <f>[4]Costos_Agricultura!$J34*(1+'Net Zero 2050 - %'!AD$40/100)</f>
        <v>63.122498351519916</v>
      </c>
      <c r="AE204" s="99">
        <f>[4]Costos_Agricultura!$J34*(1+'Net Zero 2050 - %'!AE$40/100)</f>
        <v>63.332569100102106</v>
      </c>
      <c r="AF204" s="99">
        <f>[4]Costos_Agricultura!$J34*(1+'Net Zero 2050 - %'!AF$40/100)</f>
        <v>63.542639848684288</v>
      </c>
      <c r="AG204" s="99">
        <f>[4]Costos_Agricultura!$J34*(1+'Net Zero 2050 - %'!AG$40/100)</f>
        <v>63.752710597266471</v>
      </c>
      <c r="AH204" s="99">
        <f>[4]Costos_Agricultura!$J34*(1+'Net Zero 2050 - %'!AH$40/100)</f>
        <v>63.962781345848661</v>
      </c>
      <c r="AI204" s="99">
        <f>[4]Costos_Agricultura!$J34*(1+'Net Zero 2050 - %'!AI$40/100)</f>
        <v>64.172852094430851</v>
      </c>
      <c r="AJ204" s="99">
        <f>[4]Costos_Agricultura!$J34*(1+'Net Zero 2050 - %'!AJ$40/100)</f>
        <v>64.382922843013034</v>
      </c>
      <c r="AK204" s="99">
        <f>[4]Costos_Agricultura!$J34*(1+'Net Zero 2050 - %'!AK$40/100)</f>
        <v>64.592993591595203</v>
      </c>
      <c r="AL204" s="99">
        <f>[4]Costos_Agricultura!$J34*(1+'Net Zero 2050 - %'!AL$40/100)</f>
        <v>64.803064340177386</v>
      </c>
      <c r="AM204" s="99">
        <f>[4]Costos_Agricultura!$J34*(1+'Net Zero 2050 - %'!AM$40/100)</f>
        <v>65.013135088759569</v>
      </c>
      <c r="AN204" s="99">
        <f>[4]Costos_Agricultura!$J34*(1+'Net Zero 2050 - %'!AN$40/100)</f>
        <v>65.223205837341766</v>
      </c>
      <c r="AO204" s="99">
        <f>[4]Costos_Agricultura!$J34*(1+'Net Zero 2050 - %'!AO$40/100)</f>
        <v>65.433276585923949</v>
      </c>
      <c r="AP204" s="99">
        <f>[4]Costos_Agricultura!$J34*(1+'Net Zero 2050 - %'!AP$40/100)</f>
        <v>65.643347334506132</v>
      </c>
      <c r="AQ204" s="99">
        <f>[4]Costos_Agricultura!$J34*(1+'Net Zero 2050 - %'!AQ$40/100)</f>
        <v>65.853418083088314</v>
      </c>
      <c r="AR204" s="99">
        <f>[4]Costos_Agricultura!$J34*(1+'Net Zero 2050 - %'!AR$40/100)</f>
        <v>66.063488831670483</v>
      </c>
      <c r="AS204" s="99">
        <f>[4]Costos_Agricultura!$J34*(1+'Net Zero 2050 - %'!AS$40/100)</f>
        <v>66.27355958025268</v>
      </c>
      <c r="AT204" s="99">
        <f>[4]Costos_Agricultura!$J34*(1+'Net Zero 2050 - %'!AT$40/100)</f>
        <v>66.483630328834863</v>
      </c>
      <c r="AU204" s="99">
        <f>[4]Costos_Agricultura!$J34*(1+'Net Zero 2050 - %'!AU$40/100)</f>
        <v>66.693701077417046</v>
      </c>
      <c r="AV204" s="99">
        <f>[4]Costos_Agricultura!$J34*(1+'Net Zero 2050 - %'!AV$40/100)</f>
        <v>66.903771825999229</v>
      </c>
      <c r="AW204" s="99">
        <f>[4]Costos_Agricultura!$J34*(1+'Net Zero 2050 - %'!AW$40/100)</f>
        <v>67.113842574581412</v>
      </c>
      <c r="AX204" s="99">
        <f>[4]Costos_Agricultura!$J34*(1+'Net Zero 2050 - %'!AX$40/100)</f>
        <v>67.323913323163595</v>
      </c>
      <c r="AY204" s="99">
        <f>[4]Costos_Agricultura!$J34*(1+'Net Zero 2050 - %'!AY$40/100)</f>
        <v>67.533984071745792</v>
      </c>
      <c r="AZ204" s="99">
        <f>[4]Costos_Agricultura!$J34*(1+'Net Zero 2050 - %'!AZ$40/100)</f>
        <v>67.744054820327975</v>
      </c>
      <c r="BA204" s="99">
        <f>[4]Costos_Agricultura!$J34*(1+'Net Zero 2050 - %'!BA$40/100)</f>
        <v>67.954125568910143</v>
      </c>
      <c r="BB204" s="99">
        <f>[4]Costos_Agricultura!$J34*(1+'Net Zero 2050 - %'!BB$40/100)</f>
        <v>68.16419631749234</v>
      </c>
    </row>
    <row r="205" spans="1:54" ht="15" customHeight="1">
      <c r="C205" s="170" t="s">
        <v>273</v>
      </c>
      <c r="E205" s="366"/>
      <c r="F205" s="99">
        <f>[4]Costos_Agricultura!$J35*(1+'Net Zero 2050 - %'!F$40/100)</f>
        <v>21.425302693277288</v>
      </c>
      <c r="G205" s="99">
        <f>[4]Costos_Agricultura!$J35*(1+'Net Zero 2050 - %'!G$40/100)</f>
        <v>21.502795244094418</v>
      </c>
      <c r="H205" s="99">
        <f>[4]Costos_Agricultura!$J35*(1+'Net Zero 2050 - %'!H$40/100)</f>
        <v>21.580287794911552</v>
      </c>
      <c r="I205" s="99">
        <f>[4]Costos_Agricultura!$J35*(1+'Net Zero 2050 - %'!I$40/100)</f>
        <v>21.657780345728682</v>
      </c>
      <c r="J205" s="99">
        <f>[4]Costos_Agricultura!$J35*(1+'Net Zero 2050 - %'!J$40/100)</f>
        <v>21.735272896545808</v>
      </c>
      <c r="K205" s="99">
        <f>[4]Costos_Agricultura!$J35*(1+'Net Zero 2050 - %'!K$40/100)</f>
        <v>21.812765447362938</v>
      </c>
      <c r="L205" s="99">
        <f>[4]Costos_Agricultura!$J35*(1+'Net Zero 2050 - %'!L$40/100)</f>
        <v>21.890257998180068</v>
      </c>
      <c r="M205" s="99">
        <f>[4]Costos_Agricultura!$J35*(1+'Net Zero 2050 - %'!M$40/100)</f>
        <v>21.967750548997202</v>
      </c>
      <c r="N205" s="99">
        <f>[4]Costos_Agricultura!$J35*(1+'Net Zero 2050 - %'!N$40/100)</f>
        <v>22.045243099814332</v>
      </c>
      <c r="O205" s="99">
        <f>[4]Costos_Agricultura!$J35*(1+'Net Zero 2050 - %'!O$40/100)</f>
        <v>22.122735650631462</v>
      </c>
      <c r="P205" s="99">
        <f>[4]Costos_Agricultura!$J35*(1+'Net Zero 2050 - %'!P$40/100)</f>
        <v>22.200228201448592</v>
      </c>
      <c r="Q205" s="99">
        <f>[4]Costos_Agricultura!$J35*(1+'Net Zero 2050 - %'!Q$40/100)</f>
        <v>22.277720752265722</v>
      </c>
      <c r="R205" s="99">
        <f>[4]Costos_Agricultura!$J35*(1+'Net Zero 2050 - %'!R$40/100)</f>
        <v>22.355213303082856</v>
      </c>
      <c r="S205" s="99">
        <f>[4]Costos_Agricultura!$J35*(1+'Net Zero 2050 - %'!S$40/100)</f>
        <v>22.432705853899986</v>
      </c>
      <c r="T205" s="99">
        <f>[4]Costos_Agricultura!$J35*(1+'Net Zero 2050 - %'!T$40/100)</f>
        <v>22.510198404717112</v>
      </c>
      <c r="U205" s="99">
        <f>[4]Costos_Agricultura!$J35*(1+'Net Zero 2050 - %'!U$40/100)</f>
        <v>22.587690955534242</v>
      </c>
      <c r="V205" s="99">
        <f>[4]Costos_Agricultura!$J35*(1+'Net Zero 2050 - %'!V$40/100)</f>
        <v>22.665183506351372</v>
      </c>
      <c r="W205" s="99">
        <f>[4]Costos_Agricultura!$J35*(1+'Net Zero 2050 - %'!W$40/100)</f>
        <v>22.742676057168502</v>
      </c>
      <c r="X205" s="99">
        <f>[4]Costos_Agricultura!$J35*(1+'Net Zero 2050 - %'!X$40/100)</f>
        <v>22.820168607985636</v>
      </c>
      <c r="Y205" s="99">
        <f>[4]Costos_Agricultura!$J35*(1+'Net Zero 2050 - %'!Y$40/100)</f>
        <v>22.897661158802766</v>
      </c>
      <c r="Z205" s="99">
        <f>[4]Costos_Agricultura!$J35*(1+'Net Zero 2050 - %'!Z$40/100)</f>
        <v>22.975153709619896</v>
      </c>
      <c r="AA205" s="99">
        <f>[4]Costos_Agricultura!$J35*(1+'Net Zero 2050 - %'!AA$40/100)</f>
        <v>23.052646260437026</v>
      </c>
      <c r="AB205" s="99">
        <f>[4]Costos_Agricultura!$J35*(1+'Net Zero 2050 - %'!AB$40/100)</f>
        <v>23.130138811254152</v>
      </c>
      <c r="AC205" s="99">
        <f>[4]Costos_Agricultura!$J35*(1+'Net Zero 2050 - %'!AC$40/100)</f>
        <v>23.207631362071286</v>
      </c>
      <c r="AD205" s="99">
        <f>[4]Costos_Agricultura!$J35*(1+'Net Zero 2050 - %'!AD$40/100)</f>
        <v>23.285123912888416</v>
      </c>
      <c r="AE205" s="99">
        <f>[4]Costos_Agricultura!$J35*(1+'Net Zero 2050 - %'!AE$40/100)</f>
        <v>23.362616463705546</v>
      </c>
      <c r="AF205" s="99">
        <f>[4]Costos_Agricultura!$J35*(1+'Net Zero 2050 - %'!AF$40/100)</f>
        <v>23.440109014522676</v>
      </c>
      <c r="AG205" s="99">
        <f>[4]Costos_Agricultura!$J35*(1+'Net Zero 2050 - %'!AG$40/100)</f>
        <v>23.517601565339806</v>
      </c>
      <c r="AH205" s="99">
        <f>[4]Costos_Agricultura!$J35*(1+'Net Zero 2050 - %'!AH$40/100)</f>
        <v>23.59509411615694</v>
      </c>
      <c r="AI205" s="99">
        <f>[4]Costos_Agricultura!$J35*(1+'Net Zero 2050 - %'!AI$40/100)</f>
        <v>23.67258666697407</v>
      </c>
      <c r="AJ205" s="99">
        <f>[4]Costos_Agricultura!$J35*(1+'Net Zero 2050 - %'!AJ$40/100)</f>
        <v>23.7500792177912</v>
      </c>
      <c r="AK205" s="99">
        <f>[4]Costos_Agricultura!$J35*(1+'Net Zero 2050 - %'!AK$40/100)</f>
        <v>23.827571768608326</v>
      </c>
      <c r="AL205" s="99">
        <f>[4]Costos_Agricultura!$J35*(1+'Net Zero 2050 - %'!AL$40/100)</f>
        <v>23.905064319425456</v>
      </c>
      <c r="AM205" s="99">
        <f>[4]Costos_Agricultura!$J35*(1+'Net Zero 2050 - %'!AM$40/100)</f>
        <v>23.98255687024259</v>
      </c>
      <c r="AN205" s="99">
        <f>[4]Costos_Agricultura!$J35*(1+'Net Zero 2050 - %'!AN$40/100)</f>
        <v>24.06004942105972</v>
      </c>
      <c r="AO205" s="99">
        <f>[4]Costos_Agricultura!$J35*(1+'Net Zero 2050 - %'!AO$40/100)</f>
        <v>24.13754197187685</v>
      </c>
      <c r="AP205" s="99">
        <f>[4]Costos_Agricultura!$J35*(1+'Net Zero 2050 - %'!AP$40/100)</f>
        <v>24.21503452269398</v>
      </c>
      <c r="AQ205" s="99">
        <f>[4]Costos_Agricultura!$J35*(1+'Net Zero 2050 - %'!AQ$40/100)</f>
        <v>24.29252707351111</v>
      </c>
      <c r="AR205" s="99">
        <f>[4]Costos_Agricultura!$J35*(1+'Net Zero 2050 - %'!AR$40/100)</f>
        <v>24.370019624328236</v>
      </c>
      <c r="AS205" s="99">
        <f>[4]Costos_Agricultura!$J35*(1+'Net Zero 2050 - %'!AS$40/100)</f>
        <v>24.447512175145373</v>
      </c>
      <c r="AT205" s="99">
        <f>[4]Costos_Agricultura!$J35*(1+'Net Zero 2050 - %'!AT$40/100)</f>
        <v>24.5250047259625</v>
      </c>
      <c r="AU205" s="99">
        <f>[4]Costos_Agricultura!$J35*(1+'Net Zero 2050 - %'!AU$40/100)</f>
        <v>24.60249727677963</v>
      </c>
      <c r="AV205" s="99">
        <f>[4]Costos_Agricultura!$J35*(1+'Net Zero 2050 - %'!AV$40/100)</f>
        <v>24.67998982759676</v>
      </c>
      <c r="AW205" s="99">
        <f>[4]Costos_Agricultura!$J35*(1+'Net Zero 2050 - %'!AW$40/100)</f>
        <v>24.757482378413894</v>
      </c>
      <c r="AX205" s="99">
        <f>[4]Costos_Agricultura!$J35*(1+'Net Zero 2050 - %'!AX$40/100)</f>
        <v>24.834974929231024</v>
      </c>
      <c r="AY205" s="99">
        <f>[4]Costos_Agricultura!$J35*(1+'Net Zero 2050 - %'!AY$40/100)</f>
        <v>24.912467480048154</v>
      </c>
      <c r="AZ205" s="99">
        <f>[4]Costos_Agricultura!$J35*(1+'Net Zero 2050 - %'!AZ$40/100)</f>
        <v>24.989960030865284</v>
      </c>
      <c r="BA205" s="99">
        <f>[4]Costos_Agricultura!$J35*(1+'Net Zero 2050 - %'!BA$40/100)</f>
        <v>25.06745258168241</v>
      </c>
      <c r="BB205" s="99">
        <f>[4]Costos_Agricultura!$J35*(1+'Net Zero 2050 - %'!BB$40/100)</f>
        <v>25.144945132499547</v>
      </c>
    </row>
    <row r="206" spans="1:54" ht="15" customHeight="1">
      <c r="C206" s="170" t="s">
        <v>274</v>
      </c>
      <c r="E206" s="366"/>
      <c r="F206" s="99">
        <f>[4]Costos_Agricultura!$J36*(1+'Net Zero 2050 - %'!F$40/100)</f>
        <v>2.4222226988765621</v>
      </c>
      <c r="G206" s="99">
        <f>[4]Costos_Agricultura!$J36*(1+'Net Zero 2050 - %'!G$40/100)</f>
        <v>2.4309835653282641</v>
      </c>
      <c r="H206" s="99">
        <f>[4]Costos_Agricultura!$J36*(1+'Net Zero 2050 - %'!H$40/100)</f>
        <v>2.4397444317799666</v>
      </c>
      <c r="I206" s="99">
        <f>[4]Costos_Agricultura!$J36*(1+'Net Zero 2050 - %'!I$40/100)</f>
        <v>2.4485052982316686</v>
      </c>
      <c r="J206" s="99">
        <f>[4]Costos_Agricultura!$J36*(1+'Net Zero 2050 - %'!J$40/100)</f>
        <v>2.4572661646833707</v>
      </c>
      <c r="K206" s="99">
        <f>[4]Costos_Agricultura!$J36*(1+'Net Zero 2050 - %'!K$40/100)</f>
        <v>2.4660270311350727</v>
      </c>
      <c r="L206" s="99">
        <f>[4]Costos_Agricultura!$J36*(1+'Net Zero 2050 - %'!L$40/100)</f>
        <v>2.4747878975867752</v>
      </c>
      <c r="M206" s="99">
        <f>[4]Costos_Agricultura!$J36*(1+'Net Zero 2050 - %'!M$40/100)</f>
        <v>2.4835487640384772</v>
      </c>
      <c r="N206" s="99">
        <f>[4]Costos_Agricultura!$J36*(1+'Net Zero 2050 - %'!N$40/100)</f>
        <v>2.4923096304901797</v>
      </c>
      <c r="O206" s="99">
        <f>[4]Costos_Agricultura!$J36*(1+'Net Zero 2050 - %'!O$40/100)</f>
        <v>2.5010704969418818</v>
      </c>
      <c r="P206" s="99">
        <f>[4]Costos_Agricultura!$J36*(1+'Net Zero 2050 - %'!P$40/100)</f>
        <v>2.5098313633935843</v>
      </c>
      <c r="Q206" s="99">
        <f>[4]Costos_Agricultura!$J36*(1+'Net Zero 2050 - %'!Q$40/100)</f>
        <v>2.5185922298452867</v>
      </c>
      <c r="R206" s="99">
        <f>[4]Costos_Agricultura!$J36*(1+'Net Zero 2050 - %'!R$40/100)</f>
        <v>2.5273530962969888</v>
      </c>
      <c r="S206" s="99">
        <f>[4]Costos_Agricultura!$J36*(1+'Net Zero 2050 - %'!S$40/100)</f>
        <v>2.5361139627486913</v>
      </c>
      <c r="T206" s="99">
        <f>[4]Costos_Agricultura!$J36*(1+'Net Zero 2050 - %'!T$40/100)</f>
        <v>2.5448748292003929</v>
      </c>
      <c r="U206" s="99">
        <f>[4]Costos_Agricultura!$J36*(1+'Net Zero 2050 - %'!U$40/100)</f>
        <v>2.5536356956520954</v>
      </c>
      <c r="V206" s="99">
        <f>[4]Costos_Agricultura!$J36*(1+'Net Zero 2050 - %'!V$40/100)</f>
        <v>2.5623965621037974</v>
      </c>
      <c r="W206" s="99">
        <f>[4]Costos_Agricultura!$J36*(1+'Net Zero 2050 - %'!W$40/100)</f>
        <v>2.5711574285554999</v>
      </c>
      <c r="X206" s="99">
        <f>[4]Costos_Agricultura!$J36*(1+'Net Zero 2050 - %'!X$40/100)</f>
        <v>2.5799182950072019</v>
      </c>
      <c r="Y206" s="99">
        <f>[4]Costos_Agricultura!$J36*(1+'Net Zero 2050 - %'!Y$40/100)</f>
        <v>2.5886791614589044</v>
      </c>
      <c r="Z206" s="99">
        <f>[4]Costos_Agricultura!$J36*(1+'Net Zero 2050 - %'!Z$40/100)</f>
        <v>2.5974400279106065</v>
      </c>
      <c r="AA206" s="99">
        <f>[4]Costos_Agricultura!$J36*(1+'Net Zero 2050 - %'!AA$40/100)</f>
        <v>2.606200894362309</v>
      </c>
      <c r="AB206" s="99">
        <f>[4]Costos_Agricultura!$J36*(1+'Net Zero 2050 - %'!AB$40/100)</f>
        <v>2.6149617608140105</v>
      </c>
      <c r="AC206" s="99">
        <f>[4]Costos_Agricultura!$J36*(1+'Net Zero 2050 - %'!AC$40/100)</f>
        <v>2.623722627265713</v>
      </c>
      <c r="AD206" s="99">
        <f>[4]Costos_Agricultura!$J36*(1+'Net Zero 2050 - %'!AD$40/100)</f>
        <v>2.6324834937174151</v>
      </c>
      <c r="AE206" s="99">
        <f>[4]Costos_Agricultura!$J36*(1+'Net Zero 2050 - %'!AE$40/100)</f>
        <v>2.6412443601691176</v>
      </c>
      <c r="AF206" s="99">
        <f>[4]Costos_Agricultura!$J36*(1+'Net Zero 2050 - %'!AF$40/100)</f>
        <v>2.6500052266208201</v>
      </c>
      <c r="AG206" s="99">
        <f>[4]Costos_Agricultura!$J36*(1+'Net Zero 2050 - %'!AG$40/100)</f>
        <v>2.6587660930725221</v>
      </c>
      <c r="AH206" s="99">
        <f>[4]Costos_Agricultura!$J36*(1+'Net Zero 2050 - %'!AH$40/100)</f>
        <v>2.6675269595242246</v>
      </c>
      <c r="AI206" s="99">
        <f>[4]Costos_Agricultura!$J36*(1+'Net Zero 2050 - %'!AI$40/100)</f>
        <v>2.6762878259759266</v>
      </c>
      <c r="AJ206" s="99">
        <f>[4]Costos_Agricultura!$J36*(1+'Net Zero 2050 - %'!AJ$40/100)</f>
        <v>2.6850486924276291</v>
      </c>
      <c r="AK206" s="99">
        <f>[4]Costos_Agricultura!$J36*(1+'Net Zero 2050 - %'!AK$40/100)</f>
        <v>2.6938095588793307</v>
      </c>
      <c r="AL206" s="99">
        <f>[4]Costos_Agricultura!$J36*(1+'Net Zero 2050 - %'!AL$40/100)</f>
        <v>2.7025704253310332</v>
      </c>
      <c r="AM206" s="99">
        <f>[4]Costos_Agricultura!$J36*(1+'Net Zero 2050 - %'!AM$40/100)</f>
        <v>2.7113312917827352</v>
      </c>
      <c r="AN206" s="99">
        <f>[4]Costos_Agricultura!$J36*(1+'Net Zero 2050 - %'!AN$40/100)</f>
        <v>2.7200921582344377</v>
      </c>
      <c r="AO206" s="99">
        <f>[4]Costos_Agricultura!$J36*(1+'Net Zero 2050 - %'!AO$40/100)</f>
        <v>2.7288530246861398</v>
      </c>
      <c r="AP206" s="99">
        <f>[4]Costos_Agricultura!$J36*(1+'Net Zero 2050 - %'!AP$40/100)</f>
        <v>2.7376138911378423</v>
      </c>
      <c r="AQ206" s="99">
        <f>[4]Costos_Agricultura!$J36*(1+'Net Zero 2050 - %'!AQ$40/100)</f>
        <v>2.7463747575895447</v>
      </c>
      <c r="AR206" s="99">
        <f>[4]Costos_Agricultura!$J36*(1+'Net Zero 2050 - %'!AR$40/100)</f>
        <v>2.7551356240412463</v>
      </c>
      <c r="AS206" s="99">
        <f>[4]Costos_Agricultura!$J36*(1+'Net Zero 2050 - %'!AS$40/100)</f>
        <v>2.7638964904929493</v>
      </c>
      <c r="AT206" s="99">
        <f>[4]Costos_Agricultura!$J36*(1+'Net Zero 2050 - %'!AT$40/100)</f>
        <v>2.7726573569446509</v>
      </c>
      <c r="AU206" s="99">
        <f>[4]Costos_Agricultura!$J36*(1+'Net Zero 2050 - %'!AU$40/100)</f>
        <v>2.7814182233963534</v>
      </c>
      <c r="AV206" s="99">
        <f>[4]Costos_Agricultura!$J36*(1+'Net Zero 2050 - %'!AV$40/100)</f>
        <v>2.7901790898480554</v>
      </c>
      <c r="AW206" s="99">
        <f>[4]Costos_Agricultura!$J36*(1+'Net Zero 2050 - %'!AW$40/100)</f>
        <v>2.7989399562997579</v>
      </c>
      <c r="AX206" s="99">
        <f>[4]Costos_Agricultura!$J36*(1+'Net Zero 2050 - %'!AX$40/100)</f>
        <v>2.8077008227514599</v>
      </c>
      <c r="AY206" s="99">
        <f>[4]Costos_Agricultura!$J36*(1+'Net Zero 2050 - %'!AY$40/100)</f>
        <v>2.8164616892031624</v>
      </c>
      <c r="AZ206" s="99">
        <f>[4]Costos_Agricultura!$J36*(1+'Net Zero 2050 - %'!AZ$40/100)</f>
        <v>2.8252225556548645</v>
      </c>
      <c r="BA206" s="99">
        <f>[4]Costos_Agricultura!$J36*(1+'Net Zero 2050 - %'!BA$40/100)</f>
        <v>2.8339834221065665</v>
      </c>
      <c r="BB206" s="99">
        <f>[4]Costos_Agricultura!$J36*(1+'Net Zero 2050 - %'!BB$40/100)</f>
        <v>2.8427442885582694</v>
      </c>
    </row>
    <row r="207" spans="1:54" ht="15" customHeight="1">
      <c r="C207" s="170" t="s">
        <v>275</v>
      </c>
      <c r="E207" s="366"/>
      <c r="F207" s="99">
        <f>[4]Costos_Agricultura!$J37*(1+'Net Zero 2050 - %'!F$40/100)</f>
        <v>0.20553106835972293</v>
      </c>
      <c r="G207" s="99">
        <f>[4]Costos_Agricultura!$J37*(1+'Net Zero 2050 - %'!G$40/100)</f>
        <v>0.20627444767096889</v>
      </c>
      <c r="H207" s="99">
        <f>[4]Costos_Agricultura!$J37*(1+'Net Zero 2050 - %'!H$40/100)</f>
        <v>0.20701782698221488</v>
      </c>
      <c r="I207" s="99">
        <f>[4]Costos_Agricultura!$J37*(1+'Net Zero 2050 - %'!I$40/100)</f>
        <v>0.20776120629346084</v>
      </c>
      <c r="J207" s="99">
        <f>[4]Costos_Agricultura!$J37*(1+'Net Zero 2050 - %'!J$40/100)</f>
        <v>0.20850458560470678</v>
      </c>
      <c r="K207" s="99">
        <f>[4]Costos_Agricultura!$J37*(1+'Net Zero 2050 - %'!K$40/100)</f>
        <v>0.20924796491595274</v>
      </c>
      <c r="L207" s="99">
        <f>[4]Costos_Agricultura!$J37*(1+'Net Zero 2050 - %'!L$40/100)</f>
        <v>0.20999134422719873</v>
      </c>
      <c r="M207" s="99">
        <f>[4]Costos_Agricultura!$J37*(1+'Net Zero 2050 - %'!M$40/100)</f>
        <v>0.21073472353844469</v>
      </c>
      <c r="N207" s="99">
        <f>[4]Costos_Agricultura!$J37*(1+'Net Zero 2050 - %'!N$40/100)</f>
        <v>0.21147810284969068</v>
      </c>
      <c r="O207" s="99">
        <f>[4]Costos_Agricultura!$J37*(1+'Net Zero 2050 - %'!O$40/100)</f>
        <v>0.21222148216093664</v>
      </c>
      <c r="P207" s="99">
        <f>[4]Costos_Agricultura!$J37*(1+'Net Zero 2050 - %'!P$40/100)</f>
        <v>0.21296486147218263</v>
      </c>
      <c r="Q207" s="99">
        <f>[4]Costos_Agricultura!$J37*(1+'Net Zero 2050 - %'!Q$40/100)</f>
        <v>0.21370824078342859</v>
      </c>
      <c r="R207" s="99">
        <f>[4]Costos_Agricultura!$J37*(1+'Net Zero 2050 - %'!R$40/100)</f>
        <v>0.21445162009467458</v>
      </c>
      <c r="S207" s="99">
        <f>[4]Costos_Agricultura!$J37*(1+'Net Zero 2050 - %'!S$40/100)</f>
        <v>0.21519499940592055</v>
      </c>
      <c r="T207" s="99">
        <f>[4]Costos_Agricultura!$J37*(1+'Net Zero 2050 - %'!T$40/100)</f>
        <v>0.21593837871716648</v>
      </c>
      <c r="U207" s="99">
        <f>[4]Costos_Agricultura!$J37*(1+'Net Zero 2050 - %'!U$40/100)</f>
        <v>0.21668175802841247</v>
      </c>
      <c r="V207" s="99">
        <f>[4]Costos_Agricultura!$J37*(1+'Net Zero 2050 - %'!V$40/100)</f>
        <v>0.21742513733965843</v>
      </c>
      <c r="W207" s="99">
        <f>[4]Costos_Agricultura!$J37*(1+'Net Zero 2050 - %'!W$40/100)</f>
        <v>0.21816851665090442</v>
      </c>
      <c r="X207" s="99">
        <f>[4]Costos_Agricultura!$J37*(1+'Net Zero 2050 - %'!X$40/100)</f>
        <v>0.21891189596215038</v>
      </c>
      <c r="Y207" s="99">
        <f>[4]Costos_Agricultura!$J37*(1+'Net Zero 2050 - %'!Y$40/100)</f>
        <v>0.21965527527339637</v>
      </c>
      <c r="Z207" s="99">
        <f>[4]Costos_Agricultura!$J37*(1+'Net Zero 2050 - %'!Z$40/100)</f>
        <v>0.22039865458464233</v>
      </c>
      <c r="AA207" s="99">
        <f>[4]Costos_Agricultura!$J37*(1+'Net Zero 2050 - %'!AA$40/100)</f>
        <v>0.22114203389588832</v>
      </c>
      <c r="AB207" s="99">
        <f>[4]Costos_Agricultura!$J37*(1+'Net Zero 2050 - %'!AB$40/100)</f>
        <v>0.22188541320713426</v>
      </c>
      <c r="AC207" s="99">
        <f>[4]Costos_Agricultura!$J37*(1+'Net Zero 2050 - %'!AC$40/100)</f>
        <v>0.22262879251838022</v>
      </c>
      <c r="AD207" s="99">
        <f>[4]Costos_Agricultura!$J37*(1+'Net Zero 2050 - %'!AD$40/100)</f>
        <v>0.22337217182962621</v>
      </c>
      <c r="AE207" s="99">
        <f>[4]Costos_Agricultura!$J37*(1+'Net Zero 2050 - %'!AE$40/100)</f>
        <v>0.22411555114087217</v>
      </c>
      <c r="AF207" s="99">
        <f>[4]Costos_Agricultura!$J37*(1+'Net Zero 2050 - %'!AF$40/100)</f>
        <v>0.22485893045211816</v>
      </c>
      <c r="AG207" s="99">
        <f>[4]Costos_Agricultura!$J37*(1+'Net Zero 2050 - %'!AG$40/100)</f>
        <v>0.22560230976336412</v>
      </c>
      <c r="AH207" s="99">
        <f>[4]Costos_Agricultura!$J37*(1+'Net Zero 2050 - %'!AH$40/100)</f>
        <v>0.22634568907461011</v>
      </c>
      <c r="AI207" s="99">
        <f>[4]Costos_Agricultura!$J37*(1+'Net Zero 2050 - %'!AI$40/100)</f>
        <v>0.22708906838585607</v>
      </c>
      <c r="AJ207" s="99">
        <f>[4]Costos_Agricultura!$J37*(1+'Net Zero 2050 - %'!AJ$40/100)</f>
        <v>0.22783244769710206</v>
      </c>
      <c r="AK207" s="99">
        <f>[4]Costos_Agricultura!$J37*(1+'Net Zero 2050 - %'!AK$40/100)</f>
        <v>0.22857582700834797</v>
      </c>
      <c r="AL207" s="99">
        <f>[4]Costos_Agricultura!$J37*(1+'Net Zero 2050 - %'!AL$40/100)</f>
        <v>0.22931920631959396</v>
      </c>
      <c r="AM207" s="99">
        <f>[4]Costos_Agricultura!$J37*(1+'Net Zero 2050 - %'!AM$40/100)</f>
        <v>0.23006258563083992</v>
      </c>
      <c r="AN207" s="99">
        <f>[4]Costos_Agricultura!$J37*(1+'Net Zero 2050 - %'!AN$40/100)</f>
        <v>0.23080596494208591</v>
      </c>
      <c r="AO207" s="99">
        <f>[4]Costos_Agricultura!$J37*(1+'Net Zero 2050 - %'!AO$40/100)</f>
        <v>0.23154934425333187</v>
      </c>
      <c r="AP207" s="99">
        <f>[4]Costos_Agricultura!$J37*(1+'Net Zero 2050 - %'!AP$40/100)</f>
        <v>0.23229272356457786</v>
      </c>
      <c r="AQ207" s="99">
        <f>[4]Costos_Agricultura!$J37*(1+'Net Zero 2050 - %'!AQ$40/100)</f>
        <v>0.23303610287582383</v>
      </c>
      <c r="AR207" s="99">
        <f>[4]Costos_Agricultura!$J37*(1+'Net Zero 2050 - %'!AR$40/100)</f>
        <v>0.23377948218706976</v>
      </c>
      <c r="AS207" s="99">
        <f>[4]Costos_Agricultura!$J37*(1+'Net Zero 2050 - %'!AS$40/100)</f>
        <v>0.23452286149831578</v>
      </c>
      <c r="AT207" s="99">
        <f>[4]Costos_Agricultura!$J37*(1+'Net Zero 2050 - %'!AT$40/100)</f>
        <v>0.23526624080956171</v>
      </c>
      <c r="AU207" s="99">
        <f>[4]Costos_Agricultura!$J37*(1+'Net Zero 2050 - %'!AU$40/100)</f>
        <v>0.2360096201208077</v>
      </c>
      <c r="AV207" s="99">
        <f>[4]Costos_Agricultura!$J37*(1+'Net Zero 2050 - %'!AV$40/100)</f>
        <v>0.23675299943205366</v>
      </c>
      <c r="AW207" s="99">
        <f>[4]Costos_Agricultura!$J37*(1+'Net Zero 2050 - %'!AW$40/100)</f>
        <v>0.23749637874329965</v>
      </c>
      <c r="AX207" s="99">
        <f>[4]Costos_Agricultura!$J37*(1+'Net Zero 2050 - %'!AX$40/100)</f>
        <v>0.23823975805454561</v>
      </c>
      <c r="AY207" s="99">
        <f>[4]Costos_Agricultura!$J37*(1+'Net Zero 2050 - %'!AY$40/100)</f>
        <v>0.2389831373657916</v>
      </c>
      <c r="AZ207" s="99">
        <f>[4]Costos_Agricultura!$J37*(1+'Net Zero 2050 - %'!AZ$40/100)</f>
        <v>0.23972651667703757</v>
      </c>
      <c r="BA207" s="99">
        <f>[4]Costos_Agricultura!$J37*(1+'Net Zero 2050 - %'!BA$40/100)</f>
        <v>0.2404698959882835</v>
      </c>
      <c r="BB207" s="99">
        <f>[4]Costos_Agricultura!$J37*(1+'Net Zero 2050 - %'!BB$40/100)</f>
        <v>0.24121327529952952</v>
      </c>
    </row>
    <row r="208" spans="1:54" ht="15" customHeight="1">
      <c r="C208" s="170" t="s">
        <v>276</v>
      </c>
      <c r="E208" s="366"/>
      <c r="F208" s="99">
        <f>[4]Costos_Agricultura!$J38*(1+'Net Zero 2050 - %'!F$40/100)</f>
        <v>9.3529310363784255</v>
      </c>
      <c r="G208" s="99">
        <f>[4]Costos_Agricultura!$J38*(1+'Net Zero 2050 - %'!G$40/100)</f>
        <v>9.3867593791561958</v>
      </c>
      <c r="H208" s="99">
        <f>[4]Costos_Agricultura!$J38*(1+'Net Zero 2050 - %'!H$40/100)</f>
        <v>9.4205877219339662</v>
      </c>
      <c r="I208" s="99">
        <f>[4]Costos_Agricultura!$J38*(1+'Net Zero 2050 - %'!I$40/100)</f>
        <v>9.4544160647117383</v>
      </c>
      <c r="J208" s="99">
        <f>[4]Costos_Agricultura!$J38*(1+'Net Zero 2050 - %'!J$40/100)</f>
        <v>9.4882444074895052</v>
      </c>
      <c r="K208" s="99">
        <f>[4]Costos_Agricultura!$J38*(1+'Net Zero 2050 - %'!K$40/100)</f>
        <v>9.5220727502672773</v>
      </c>
      <c r="L208" s="99">
        <f>[4]Costos_Agricultura!$J38*(1+'Net Zero 2050 - %'!L$40/100)</f>
        <v>9.5559010930450476</v>
      </c>
      <c r="M208" s="99">
        <f>[4]Costos_Agricultura!$J38*(1+'Net Zero 2050 - %'!M$40/100)</f>
        <v>9.589729435822818</v>
      </c>
      <c r="N208" s="99">
        <f>[4]Costos_Agricultura!$J38*(1+'Net Zero 2050 - %'!N$40/100)</f>
        <v>9.6235577786005884</v>
      </c>
      <c r="O208" s="99">
        <f>[4]Costos_Agricultura!$J38*(1+'Net Zero 2050 - %'!O$40/100)</f>
        <v>9.6573861213783587</v>
      </c>
      <c r="P208" s="99">
        <f>[4]Costos_Agricultura!$J38*(1+'Net Zero 2050 - %'!P$40/100)</f>
        <v>9.6912144641561291</v>
      </c>
      <c r="Q208" s="99">
        <f>[4]Costos_Agricultura!$J38*(1+'Net Zero 2050 - %'!Q$40/100)</f>
        <v>9.7250428069338994</v>
      </c>
      <c r="R208" s="99">
        <f>[4]Costos_Agricultura!$J38*(1+'Net Zero 2050 - %'!R$40/100)</f>
        <v>9.7588711497116698</v>
      </c>
      <c r="S208" s="99">
        <f>[4]Costos_Agricultura!$J38*(1+'Net Zero 2050 - %'!S$40/100)</f>
        <v>9.7926994924894419</v>
      </c>
      <c r="T208" s="99">
        <f>[4]Costos_Agricultura!$J38*(1+'Net Zero 2050 - %'!T$40/100)</f>
        <v>9.8265278352672105</v>
      </c>
      <c r="U208" s="99">
        <f>[4]Costos_Agricultura!$J38*(1+'Net Zero 2050 - %'!U$40/100)</f>
        <v>9.8603561780449809</v>
      </c>
      <c r="V208" s="99">
        <f>[4]Costos_Agricultura!$J38*(1+'Net Zero 2050 - %'!V$40/100)</f>
        <v>9.8941845208227512</v>
      </c>
      <c r="W208" s="99">
        <f>[4]Costos_Agricultura!$J38*(1+'Net Zero 2050 - %'!W$40/100)</f>
        <v>9.9280128636005216</v>
      </c>
      <c r="X208" s="99">
        <f>[4]Costos_Agricultura!$J38*(1+'Net Zero 2050 - %'!X$40/100)</f>
        <v>9.961841206378292</v>
      </c>
      <c r="Y208" s="99">
        <f>[4]Costos_Agricultura!$J38*(1+'Net Zero 2050 - %'!Y$40/100)</f>
        <v>9.9956695491560623</v>
      </c>
      <c r="Z208" s="99">
        <f>[4]Costos_Agricultura!$J38*(1+'Net Zero 2050 - %'!Z$40/100)</f>
        <v>10.029497891933833</v>
      </c>
      <c r="AA208" s="99">
        <f>[4]Costos_Agricultura!$J38*(1+'Net Zero 2050 - %'!AA$40/100)</f>
        <v>10.063326234711603</v>
      </c>
      <c r="AB208" s="99">
        <f>[4]Costos_Agricultura!$J38*(1+'Net Zero 2050 - %'!AB$40/100)</f>
        <v>10.097154577489372</v>
      </c>
      <c r="AC208" s="99">
        <f>[4]Costos_Agricultura!$J38*(1+'Net Zero 2050 - %'!AC$40/100)</f>
        <v>10.130982920267144</v>
      </c>
      <c r="AD208" s="99">
        <f>[4]Costos_Agricultura!$J38*(1+'Net Zero 2050 - %'!AD$40/100)</f>
        <v>10.164811263044914</v>
      </c>
      <c r="AE208" s="99">
        <f>[4]Costos_Agricultura!$J38*(1+'Net Zero 2050 - %'!AE$40/100)</f>
        <v>10.198639605822684</v>
      </c>
      <c r="AF208" s="99">
        <f>[4]Costos_Agricultura!$J38*(1+'Net Zero 2050 - %'!AF$40/100)</f>
        <v>10.232467948600455</v>
      </c>
      <c r="AG208" s="99">
        <f>[4]Costos_Agricultura!$J38*(1+'Net Zero 2050 - %'!AG$40/100)</f>
        <v>10.266296291378225</v>
      </c>
      <c r="AH208" s="99">
        <f>[4]Costos_Agricultura!$J38*(1+'Net Zero 2050 - %'!AH$40/100)</f>
        <v>10.300124634155996</v>
      </c>
      <c r="AI208" s="99">
        <f>[4]Costos_Agricultura!$J38*(1+'Net Zero 2050 - %'!AI$40/100)</f>
        <v>10.333952976933766</v>
      </c>
      <c r="AJ208" s="99">
        <f>[4]Costos_Agricultura!$J38*(1+'Net Zero 2050 - %'!AJ$40/100)</f>
        <v>10.367781319711536</v>
      </c>
      <c r="AK208" s="99">
        <f>[4]Costos_Agricultura!$J38*(1+'Net Zero 2050 - %'!AK$40/100)</f>
        <v>10.401609662489305</v>
      </c>
      <c r="AL208" s="99">
        <f>[4]Costos_Agricultura!$J38*(1+'Net Zero 2050 - %'!AL$40/100)</f>
        <v>10.435438005267077</v>
      </c>
      <c r="AM208" s="99">
        <f>[4]Costos_Agricultura!$J38*(1+'Net Zero 2050 - %'!AM$40/100)</f>
        <v>10.469266348044847</v>
      </c>
      <c r="AN208" s="99">
        <f>[4]Costos_Agricultura!$J38*(1+'Net Zero 2050 - %'!AN$40/100)</f>
        <v>10.503094690822618</v>
      </c>
      <c r="AO208" s="99">
        <f>[4]Costos_Agricultura!$J38*(1+'Net Zero 2050 - %'!AO$40/100)</f>
        <v>10.536923033600388</v>
      </c>
      <c r="AP208" s="99">
        <f>[4]Costos_Agricultura!$J38*(1+'Net Zero 2050 - %'!AP$40/100)</f>
        <v>10.570751376378158</v>
      </c>
      <c r="AQ208" s="99">
        <f>[4]Costos_Agricultura!$J38*(1+'Net Zero 2050 - %'!AQ$40/100)</f>
        <v>10.604579719155929</v>
      </c>
      <c r="AR208" s="99">
        <f>[4]Costos_Agricultura!$J38*(1+'Net Zero 2050 - %'!AR$40/100)</f>
        <v>10.638408061933697</v>
      </c>
      <c r="AS208" s="99">
        <f>[4]Costos_Agricultura!$J38*(1+'Net Zero 2050 - %'!AS$40/100)</f>
        <v>10.67223640471147</v>
      </c>
      <c r="AT208" s="99">
        <f>[4]Costos_Agricultura!$J38*(1+'Net Zero 2050 - %'!AT$40/100)</f>
        <v>10.706064747489238</v>
      </c>
      <c r="AU208" s="99">
        <f>[4]Costos_Agricultura!$J38*(1+'Net Zero 2050 - %'!AU$40/100)</f>
        <v>10.739893090267008</v>
      </c>
      <c r="AV208" s="99">
        <f>[4]Costos_Agricultura!$J38*(1+'Net Zero 2050 - %'!AV$40/100)</f>
        <v>10.773721433044781</v>
      </c>
      <c r="AW208" s="99">
        <f>[4]Costos_Agricultura!$J38*(1+'Net Zero 2050 - %'!AW$40/100)</f>
        <v>10.807549775822551</v>
      </c>
      <c r="AX208" s="99">
        <f>[4]Costos_Agricultura!$J38*(1+'Net Zero 2050 - %'!AX$40/100)</f>
        <v>10.841378118600321</v>
      </c>
      <c r="AY208" s="99">
        <f>[4]Costos_Agricultura!$J38*(1+'Net Zero 2050 - %'!AY$40/100)</f>
        <v>10.875206461378092</v>
      </c>
      <c r="AZ208" s="99">
        <f>[4]Costos_Agricultura!$J38*(1+'Net Zero 2050 - %'!AZ$40/100)</f>
        <v>10.909034804155862</v>
      </c>
      <c r="BA208" s="99">
        <f>[4]Costos_Agricultura!$J38*(1+'Net Zero 2050 - %'!BA$40/100)</f>
        <v>10.942863146933631</v>
      </c>
      <c r="BB208" s="99">
        <f>[4]Costos_Agricultura!$J38*(1+'Net Zero 2050 - %'!BB$40/100)</f>
        <v>10.976691489711403</v>
      </c>
    </row>
    <row r="209" spans="1:54" ht="15" customHeight="1">
      <c r="A209" s="169"/>
      <c r="C209" s="103"/>
    </row>
    <row r="210" spans="1:54" ht="15" customHeight="1">
      <c r="A210" s="169"/>
      <c r="C210" s="103" t="s">
        <v>365</v>
      </c>
    </row>
    <row r="211" spans="1:54" ht="14.45">
      <c r="C211" s="170" t="s">
        <v>261</v>
      </c>
      <c r="E211" s="366" t="s">
        <v>262</v>
      </c>
      <c r="F211" s="99">
        <f>[4]Costos_Agricultura!$J42*(1+'Net Zero 2050 - %'!F$40/100)</f>
        <v>3.8098242505145157</v>
      </c>
      <c r="G211" s="99">
        <f>[4]Costos_Agricultura!$J42*(1+'Net Zero 2050 - %'!G$40/100)</f>
        <v>3.8236038924436806</v>
      </c>
      <c r="H211" s="99">
        <f>[4]Costos_Agricultura!$J42*(1+'Net Zero 2050 - %'!H$40/100)</f>
        <v>3.8373835343728455</v>
      </c>
      <c r="I211" s="99">
        <f>[4]Costos_Agricultura!$J42*(1+'Net Zero 2050 - %'!I$40/100)</f>
        <v>3.8511631763020104</v>
      </c>
      <c r="J211" s="99">
        <f>[4]Costos_Agricultura!$J42*(1+'Net Zero 2050 - %'!J$40/100)</f>
        <v>3.8649428182311745</v>
      </c>
      <c r="K211" s="99">
        <f>[4]Costos_Agricultura!$J42*(1+'Net Zero 2050 - %'!K$40/100)</f>
        <v>3.8787224601603394</v>
      </c>
      <c r="L211" s="99">
        <f>[4]Costos_Agricultura!$J42*(1+'Net Zero 2050 - %'!L$40/100)</f>
        <v>3.8925021020895043</v>
      </c>
      <c r="M211" s="99">
        <f>[4]Costos_Agricultura!$J42*(1+'Net Zero 2050 - %'!M$40/100)</f>
        <v>3.9062817440186692</v>
      </c>
      <c r="N211" s="99">
        <f>[4]Costos_Agricultura!$J42*(1+'Net Zero 2050 - %'!N$40/100)</f>
        <v>3.9200613859478342</v>
      </c>
      <c r="O211" s="99">
        <f>[4]Costos_Agricultura!$J42*(1+'Net Zero 2050 - %'!O$40/100)</f>
        <v>3.9338410278769991</v>
      </c>
      <c r="P211" s="99">
        <f>[4]Costos_Agricultura!$J42*(1+'Net Zero 2050 - %'!P$40/100)</f>
        <v>3.947620669806164</v>
      </c>
      <c r="Q211" s="99">
        <f>[4]Costos_Agricultura!$J42*(1+'Net Zero 2050 - %'!Q$40/100)</f>
        <v>3.9614003117353289</v>
      </c>
      <c r="R211" s="99">
        <f>[4]Costos_Agricultura!$J42*(1+'Net Zero 2050 - %'!R$40/100)</f>
        <v>3.9751799536644938</v>
      </c>
      <c r="S211" s="99">
        <f>[4]Costos_Agricultura!$J42*(1+'Net Zero 2050 - %'!S$40/100)</f>
        <v>3.9889595955936588</v>
      </c>
      <c r="T211" s="99">
        <f>[4]Costos_Agricultura!$J42*(1+'Net Zero 2050 - %'!T$40/100)</f>
        <v>4.0027392375228228</v>
      </c>
      <c r="U211" s="99">
        <f>[4]Costos_Agricultura!$J42*(1+'Net Zero 2050 - %'!U$40/100)</f>
        <v>4.0165188794519873</v>
      </c>
      <c r="V211" s="99">
        <f>[4]Costos_Agricultura!$J42*(1+'Net Zero 2050 - %'!V$40/100)</f>
        <v>4.0302985213811526</v>
      </c>
      <c r="W211" s="99">
        <f>[4]Costos_Agricultura!$J42*(1+'Net Zero 2050 - %'!W$40/100)</f>
        <v>4.0440781633103171</v>
      </c>
      <c r="X211" s="99">
        <f>[4]Costos_Agricultura!$J42*(1+'Net Zero 2050 - %'!X$40/100)</f>
        <v>4.0578578052394825</v>
      </c>
      <c r="Y211" s="99">
        <f>[4]Costos_Agricultura!$J42*(1+'Net Zero 2050 - %'!Y$40/100)</f>
        <v>4.071637447168647</v>
      </c>
      <c r="Z211" s="99">
        <f>[4]Costos_Agricultura!$J42*(1+'Net Zero 2050 - %'!Z$40/100)</f>
        <v>4.0854170890978123</v>
      </c>
      <c r="AA211" s="99">
        <f>[4]Costos_Agricultura!$J42*(1+'Net Zero 2050 - %'!AA$40/100)</f>
        <v>4.0991967310269768</v>
      </c>
      <c r="AB211" s="99">
        <f>[4]Costos_Agricultura!$J42*(1+'Net Zero 2050 - %'!AB$40/100)</f>
        <v>4.1129763729561413</v>
      </c>
      <c r="AC211" s="99">
        <f>[4]Costos_Agricultura!$J42*(1+'Net Zero 2050 - %'!AC$40/100)</f>
        <v>4.1267560148853057</v>
      </c>
      <c r="AD211" s="99">
        <f>[4]Costos_Agricultura!$J42*(1+'Net Zero 2050 - %'!AD$40/100)</f>
        <v>4.1405356568144711</v>
      </c>
      <c r="AE211" s="99">
        <f>[4]Costos_Agricultura!$J42*(1+'Net Zero 2050 - %'!AE$40/100)</f>
        <v>4.1543152987436356</v>
      </c>
      <c r="AF211" s="99">
        <f>[4]Costos_Agricultura!$J42*(1+'Net Zero 2050 - %'!AF$40/100)</f>
        <v>4.168094940672801</v>
      </c>
      <c r="AG211" s="99">
        <f>[4]Costos_Agricultura!$J42*(1+'Net Zero 2050 - %'!AG$40/100)</f>
        <v>4.1818745826019654</v>
      </c>
      <c r="AH211" s="99">
        <f>[4]Costos_Agricultura!$J42*(1+'Net Zero 2050 - %'!AH$40/100)</f>
        <v>4.1956542245311308</v>
      </c>
      <c r="AI211" s="99">
        <f>[4]Costos_Agricultura!$J42*(1+'Net Zero 2050 - %'!AI$40/100)</f>
        <v>4.2094338664602953</v>
      </c>
      <c r="AJ211" s="99">
        <f>[4]Costos_Agricultura!$J42*(1+'Net Zero 2050 - %'!AJ$40/100)</f>
        <v>4.2232135083894606</v>
      </c>
      <c r="AK211" s="99">
        <f>[4]Costos_Agricultura!$J42*(1+'Net Zero 2050 - %'!AK$40/100)</f>
        <v>4.2369931503186242</v>
      </c>
      <c r="AL211" s="99">
        <f>[4]Costos_Agricultura!$J42*(1+'Net Zero 2050 - %'!AL$40/100)</f>
        <v>4.2507727922477896</v>
      </c>
      <c r="AM211" s="99">
        <f>[4]Costos_Agricultura!$J42*(1+'Net Zero 2050 - %'!AM$40/100)</f>
        <v>4.2645524341769541</v>
      </c>
      <c r="AN211" s="99">
        <f>[4]Costos_Agricultura!$J42*(1+'Net Zero 2050 - %'!AN$40/100)</f>
        <v>4.2783320761061194</v>
      </c>
      <c r="AO211" s="99">
        <f>[4]Costos_Agricultura!$J42*(1+'Net Zero 2050 - %'!AO$40/100)</f>
        <v>4.2921117180352839</v>
      </c>
      <c r="AP211" s="99">
        <f>[4]Costos_Agricultura!$J42*(1+'Net Zero 2050 - %'!AP$40/100)</f>
        <v>4.3058913599644493</v>
      </c>
      <c r="AQ211" s="99">
        <f>[4]Costos_Agricultura!$J42*(1+'Net Zero 2050 - %'!AQ$40/100)</f>
        <v>4.3196710018936137</v>
      </c>
      <c r="AR211" s="99">
        <f>[4]Costos_Agricultura!$J42*(1+'Net Zero 2050 - %'!AR$40/100)</f>
        <v>4.3334506438227782</v>
      </c>
      <c r="AS211" s="99">
        <f>[4]Costos_Agricultura!$J42*(1+'Net Zero 2050 - %'!AS$40/100)</f>
        <v>4.3472302857519436</v>
      </c>
      <c r="AT211" s="99">
        <f>[4]Costos_Agricultura!$J42*(1+'Net Zero 2050 - %'!AT$40/100)</f>
        <v>4.3610099276811081</v>
      </c>
      <c r="AU211" s="99">
        <f>[4]Costos_Agricultura!$J42*(1+'Net Zero 2050 - %'!AU$40/100)</f>
        <v>4.3747895696102725</v>
      </c>
      <c r="AV211" s="99">
        <f>[4]Costos_Agricultura!$J42*(1+'Net Zero 2050 - %'!AV$40/100)</f>
        <v>4.3885692115394379</v>
      </c>
      <c r="AW211" s="99">
        <f>[4]Costos_Agricultura!$J42*(1+'Net Zero 2050 - %'!AW$40/100)</f>
        <v>4.4023488534686024</v>
      </c>
      <c r="AX211" s="99">
        <f>[4]Costos_Agricultura!$J42*(1+'Net Zero 2050 - %'!AX$40/100)</f>
        <v>4.4161284953977678</v>
      </c>
      <c r="AY211" s="99">
        <f>[4]Costos_Agricultura!$J42*(1+'Net Zero 2050 - %'!AY$40/100)</f>
        <v>4.4299081373269322</v>
      </c>
      <c r="AZ211" s="99">
        <f>[4]Costos_Agricultura!$J42*(1+'Net Zero 2050 - %'!AZ$40/100)</f>
        <v>4.4436877792560976</v>
      </c>
      <c r="BA211" s="99">
        <f>[4]Costos_Agricultura!$J42*(1+'Net Zero 2050 - %'!BA$40/100)</f>
        <v>4.4574674211852612</v>
      </c>
      <c r="BB211" s="99">
        <f>[4]Costos_Agricultura!$J42*(1+'Net Zero 2050 - %'!BB$40/100)</f>
        <v>4.4712470631144274</v>
      </c>
    </row>
    <row r="212" spans="1:54" ht="14.45">
      <c r="C212" s="170" t="s">
        <v>263</v>
      </c>
      <c r="E212" s="366"/>
      <c r="F212" s="99">
        <f>[4]Costos_Agricultura!$J43*(1+'Net Zero 2050 - %'!F$40/100)</f>
        <v>137.6299302850498</v>
      </c>
      <c r="G212" s="99">
        <f>[4]Costos_Agricultura!$J43*(1+'Net Zero 2050 - %'!G$40/100)</f>
        <v>138.12771995548087</v>
      </c>
      <c r="H212" s="99">
        <f>[4]Costos_Agricultura!$J43*(1+'Net Zero 2050 - %'!H$40/100)</f>
        <v>138.62550962591192</v>
      </c>
      <c r="I212" s="99">
        <f>[4]Costos_Agricultura!$J43*(1+'Net Zero 2050 - %'!I$40/100)</f>
        <v>139.12329929634299</v>
      </c>
      <c r="J212" s="99">
        <f>[4]Costos_Agricultura!$J43*(1+'Net Zero 2050 - %'!J$40/100)</f>
        <v>139.62108896677404</v>
      </c>
      <c r="K212" s="99">
        <f>[4]Costos_Agricultura!$J43*(1+'Net Zero 2050 - %'!K$40/100)</f>
        <v>140.11887863720511</v>
      </c>
      <c r="L212" s="99">
        <f>[4]Costos_Agricultura!$J43*(1+'Net Zero 2050 - %'!L$40/100)</f>
        <v>140.61666830763616</v>
      </c>
      <c r="M212" s="99">
        <f>[4]Costos_Agricultura!$J43*(1+'Net Zero 2050 - %'!M$40/100)</f>
        <v>141.11445797806724</v>
      </c>
      <c r="N212" s="99">
        <f>[4]Costos_Agricultura!$J43*(1+'Net Zero 2050 - %'!N$40/100)</f>
        <v>141.61224764849831</v>
      </c>
      <c r="O212" s="99">
        <f>[4]Costos_Agricultura!$J43*(1+'Net Zero 2050 - %'!O$40/100)</f>
        <v>142.11003731892939</v>
      </c>
      <c r="P212" s="99">
        <f>[4]Costos_Agricultura!$J43*(1+'Net Zero 2050 - %'!P$40/100)</f>
        <v>142.60782698936046</v>
      </c>
      <c r="Q212" s="99">
        <f>[4]Costos_Agricultura!$J43*(1+'Net Zero 2050 - %'!Q$40/100)</f>
        <v>143.10561665979151</v>
      </c>
      <c r="R212" s="99">
        <f>[4]Costos_Agricultura!$J43*(1+'Net Zero 2050 - %'!R$40/100)</f>
        <v>143.60340633022258</v>
      </c>
      <c r="S212" s="99">
        <f>[4]Costos_Agricultura!$J43*(1+'Net Zero 2050 - %'!S$40/100)</f>
        <v>144.10119600065366</v>
      </c>
      <c r="T212" s="99">
        <f>[4]Costos_Agricultura!$J43*(1+'Net Zero 2050 - %'!T$40/100)</f>
        <v>144.59898567108471</v>
      </c>
      <c r="U212" s="99">
        <f>[4]Costos_Agricultura!$J43*(1+'Net Zero 2050 - %'!U$40/100)</f>
        <v>145.09677534151575</v>
      </c>
      <c r="V212" s="99">
        <f>[4]Costos_Agricultura!$J43*(1+'Net Zero 2050 - %'!V$40/100)</f>
        <v>145.59456501194683</v>
      </c>
      <c r="W212" s="99">
        <f>[4]Costos_Agricultura!$J43*(1+'Net Zero 2050 - %'!W$40/100)</f>
        <v>146.0923546823779</v>
      </c>
      <c r="X212" s="99">
        <f>[4]Costos_Agricultura!$J43*(1+'Net Zero 2050 - %'!X$40/100)</f>
        <v>146.59014435280898</v>
      </c>
      <c r="Y212" s="99">
        <f>[4]Costos_Agricultura!$J43*(1+'Net Zero 2050 - %'!Y$40/100)</f>
        <v>147.08793402324005</v>
      </c>
      <c r="Z212" s="99">
        <f>[4]Costos_Agricultura!$J43*(1+'Net Zero 2050 - %'!Z$40/100)</f>
        <v>147.5857236936711</v>
      </c>
      <c r="AA212" s="99">
        <f>[4]Costos_Agricultura!$J43*(1+'Net Zero 2050 - %'!AA$40/100)</f>
        <v>148.08351336410217</v>
      </c>
      <c r="AB212" s="99">
        <f>[4]Costos_Agricultura!$J43*(1+'Net Zero 2050 - %'!AB$40/100)</f>
        <v>148.58130303453322</v>
      </c>
      <c r="AC212" s="99">
        <f>[4]Costos_Agricultura!$J43*(1+'Net Zero 2050 - %'!AC$40/100)</f>
        <v>149.0790927049643</v>
      </c>
      <c r="AD212" s="99">
        <f>[4]Costos_Agricultura!$J43*(1+'Net Zero 2050 - %'!AD$40/100)</f>
        <v>149.57688237539534</v>
      </c>
      <c r="AE212" s="99">
        <f>[4]Costos_Agricultura!$J43*(1+'Net Zero 2050 - %'!AE$40/100)</f>
        <v>150.07467204582642</v>
      </c>
      <c r="AF212" s="99">
        <f>[4]Costos_Agricultura!$J43*(1+'Net Zero 2050 - %'!AF$40/100)</f>
        <v>150.57246171625749</v>
      </c>
      <c r="AG212" s="99">
        <f>[4]Costos_Agricultura!$J43*(1+'Net Zero 2050 - %'!AG$40/100)</f>
        <v>151.07025138668857</v>
      </c>
      <c r="AH212" s="99">
        <f>[4]Costos_Agricultura!$J43*(1+'Net Zero 2050 - %'!AH$40/100)</f>
        <v>151.56804105711964</v>
      </c>
      <c r="AI212" s="99">
        <f>[4]Costos_Agricultura!$J43*(1+'Net Zero 2050 - %'!AI$40/100)</f>
        <v>152.06583072755069</v>
      </c>
      <c r="AJ212" s="99">
        <f>[4]Costos_Agricultura!$J43*(1+'Net Zero 2050 - %'!AJ$40/100)</f>
        <v>152.56362039798177</v>
      </c>
      <c r="AK212" s="99">
        <f>[4]Costos_Agricultura!$J43*(1+'Net Zero 2050 - %'!AK$40/100)</f>
        <v>153.06141006841281</v>
      </c>
      <c r="AL212" s="99">
        <f>[4]Costos_Agricultura!$J43*(1+'Net Zero 2050 - %'!AL$40/100)</f>
        <v>153.55919973884389</v>
      </c>
      <c r="AM212" s="99">
        <f>[4]Costos_Agricultura!$J43*(1+'Net Zero 2050 - %'!AM$40/100)</f>
        <v>154.05698940927493</v>
      </c>
      <c r="AN212" s="99">
        <f>[4]Costos_Agricultura!$J43*(1+'Net Zero 2050 - %'!AN$40/100)</f>
        <v>154.55477907970601</v>
      </c>
      <c r="AO212" s="99">
        <f>[4]Costos_Agricultura!$J43*(1+'Net Zero 2050 - %'!AO$40/100)</f>
        <v>155.05256875013708</v>
      </c>
      <c r="AP212" s="99">
        <f>[4]Costos_Agricultura!$J43*(1+'Net Zero 2050 - %'!AP$40/100)</f>
        <v>155.55035842056816</v>
      </c>
      <c r="AQ212" s="99">
        <f>[4]Costos_Agricultura!$J43*(1+'Net Zero 2050 - %'!AQ$40/100)</f>
        <v>156.04814809099921</v>
      </c>
      <c r="AR212" s="99">
        <f>[4]Costos_Agricultura!$J43*(1+'Net Zero 2050 - %'!AR$40/100)</f>
        <v>156.54593776143025</v>
      </c>
      <c r="AS212" s="99">
        <f>[4]Costos_Agricultura!$J43*(1+'Net Zero 2050 - %'!AS$40/100)</f>
        <v>157.04372743186136</v>
      </c>
      <c r="AT212" s="99">
        <f>[4]Costos_Agricultura!$J43*(1+'Net Zero 2050 - %'!AT$40/100)</f>
        <v>157.5415171022924</v>
      </c>
      <c r="AU212" s="99">
        <f>[4]Costos_Agricultura!$J43*(1+'Net Zero 2050 - %'!AU$40/100)</f>
        <v>158.03930677272348</v>
      </c>
      <c r="AV212" s="99">
        <f>[4]Costos_Agricultura!$J43*(1+'Net Zero 2050 - %'!AV$40/100)</f>
        <v>158.53709644315452</v>
      </c>
      <c r="AW212" s="99">
        <f>[4]Costos_Agricultura!$J43*(1+'Net Zero 2050 - %'!AW$40/100)</f>
        <v>159.0348861135856</v>
      </c>
      <c r="AX212" s="99">
        <f>[4]Costos_Agricultura!$J43*(1+'Net Zero 2050 - %'!AX$40/100)</f>
        <v>159.53267578401667</v>
      </c>
      <c r="AY212" s="99">
        <f>[4]Costos_Agricultura!$J43*(1+'Net Zero 2050 - %'!AY$40/100)</f>
        <v>160.03046545444775</v>
      </c>
      <c r="AZ212" s="99">
        <f>[4]Costos_Agricultura!$J43*(1+'Net Zero 2050 - %'!AZ$40/100)</f>
        <v>160.5282551248788</v>
      </c>
      <c r="BA212" s="99">
        <f>[4]Costos_Agricultura!$J43*(1+'Net Zero 2050 - %'!BA$40/100)</f>
        <v>161.02604479530984</v>
      </c>
      <c r="BB212" s="99">
        <f>[4]Costos_Agricultura!$J43*(1+'Net Zero 2050 - %'!BB$40/100)</f>
        <v>161.52383446574095</v>
      </c>
    </row>
    <row r="213" spans="1:54" ht="14.45">
      <c r="C213" s="170" t="s">
        <v>264</v>
      </c>
      <c r="E213" s="366"/>
      <c r="F213" s="99">
        <f>[4]Costos_Agricultura!$J44*(1+'Net Zero 2050 - %'!F$40/100)</f>
        <v>0.30016837313160105</v>
      </c>
      <c r="G213" s="99">
        <f>[4]Costos_Agricultura!$J44*(1+'Net Zero 2050 - %'!G$40/100)</f>
        <v>0.30125404334320066</v>
      </c>
      <c r="H213" s="99">
        <f>[4]Costos_Agricultura!$J44*(1+'Net Zero 2050 - %'!H$40/100)</f>
        <v>0.30233971355480027</v>
      </c>
      <c r="I213" s="99">
        <f>[4]Costos_Agricultura!$J44*(1+'Net Zero 2050 - %'!I$40/100)</f>
        <v>0.30342538376639988</v>
      </c>
      <c r="J213" s="99">
        <f>[4]Costos_Agricultura!$J44*(1+'Net Zero 2050 - %'!J$40/100)</f>
        <v>0.30451105397799944</v>
      </c>
      <c r="K213" s="99">
        <f>[4]Costos_Agricultura!$J44*(1+'Net Zero 2050 - %'!K$40/100)</f>
        <v>0.30559672418959904</v>
      </c>
      <c r="L213" s="99">
        <f>[4]Costos_Agricultura!$J44*(1+'Net Zero 2050 - %'!L$40/100)</f>
        <v>0.30668239440119865</v>
      </c>
      <c r="M213" s="99">
        <f>[4]Costos_Agricultura!$J44*(1+'Net Zero 2050 - %'!M$40/100)</f>
        <v>0.30776806461279826</v>
      </c>
      <c r="N213" s="99">
        <f>[4]Costos_Agricultura!$J44*(1+'Net Zero 2050 - %'!N$40/100)</f>
        <v>0.30885373482439787</v>
      </c>
      <c r="O213" s="99">
        <f>[4]Costos_Agricultura!$J44*(1+'Net Zero 2050 - %'!O$40/100)</f>
        <v>0.30993940503599748</v>
      </c>
      <c r="P213" s="99">
        <f>[4]Costos_Agricultura!$J44*(1+'Net Zero 2050 - %'!P$40/100)</f>
        <v>0.31102507524759709</v>
      </c>
      <c r="Q213" s="99">
        <f>[4]Costos_Agricultura!$J44*(1+'Net Zero 2050 - %'!Q$40/100)</f>
        <v>0.3121107454591967</v>
      </c>
      <c r="R213" s="99">
        <f>[4]Costos_Agricultura!$J44*(1+'Net Zero 2050 - %'!R$40/100)</f>
        <v>0.31319641567079631</v>
      </c>
      <c r="S213" s="99">
        <f>[4]Costos_Agricultura!$J44*(1+'Net Zero 2050 - %'!S$40/100)</f>
        <v>0.31428208588239592</v>
      </c>
      <c r="T213" s="99">
        <f>[4]Costos_Agricultura!$J44*(1+'Net Zero 2050 - %'!T$40/100)</f>
        <v>0.31536775609399548</v>
      </c>
      <c r="U213" s="99">
        <f>[4]Costos_Agricultura!$J44*(1+'Net Zero 2050 - %'!U$40/100)</f>
        <v>0.31645342630559509</v>
      </c>
      <c r="V213" s="99">
        <f>[4]Costos_Agricultura!$J44*(1+'Net Zero 2050 - %'!V$40/100)</f>
        <v>0.3175390965171947</v>
      </c>
      <c r="W213" s="99">
        <f>[4]Costos_Agricultura!$J44*(1+'Net Zero 2050 - %'!W$40/100)</f>
        <v>0.31862476672879431</v>
      </c>
      <c r="X213" s="99">
        <f>[4]Costos_Agricultura!$J44*(1+'Net Zero 2050 - %'!X$40/100)</f>
        <v>0.31971043694039392</v>
      </c>
      <c r="Y213" s="99">
        <f>[4]Costos_Agricultura!$J44*(1+'Net Zero 2050 - %'!Y$40/100)</f>
        <v>0.32079610715199353</v>
      </c>
      <c r="Z213" s="99">
        <f>[4]Costos_Agricultura!$J44*(1+'Net Zero 2050 - %'!Z$40/100)</f>
        <v>0.32188177736359314</v>
      </c>
      <c r="AA213" s="99">
        <f>[4]Costos_Agricultura!$J44*(1+'Net Zero 2050 - %'!AA$40/100)</f>
        <v>0.32296744757519275</v>
      </c>
      <c r="AB213" s="99">
        <f>[4]Costos_Agricultura!$J44*(1+'Net Zero 2050 - %'!AB$40/100)</f>
        <v>0.3240531177867923</v>
      </c>
      <c r="AC213" s="99">
        <f>[4]Costos_Agricultura!$J44*(1+'Net Zero 2050 - %'!AC$40/100)</f>
        <v>0.32513878799839191</v>
      </c>
      <c r="AD213" s="99">
        <f>[4]Costos_Agricultura!$J44*(1+'Net Zero 2050 - %'!AD$40/100)</f>
        <v>0.32622445820999152</v>
      </c>
      <c r="AE213" s="99">
        <f>[4]Costos_Agricultura!$J44*(1+'Net Zero 2050 - %'!AE$40/100)</f>
        <v>0.32731012842159113</v>
      </c>
      <c r="AF213" s="99">
        <f>[4]Costos_Agricultura!$J44*(1+'Net Zero 2050 - %'!AF$40/100)</f>
        <v>0.32839579863319074</v>
      </c>
      <c r="AG213" s="99">
        <f>[4]Costos_Agricultura!$J44*(1+'Net Zero 2050 - %'!AG$40/100)</f>
        <v>0.32948146884479035</v>
      </c>
      <c r="AH213" s="99">
        <f>[4]Costos_Agricultura!$J44*(1+'Net Zero 2050 - %'!AH$40/100)</f>
        <v>0.33056713905639001</v>
      </c>
      <c r="AI213" s="99">
        <f>[4]Costos_Agricultura!$J44*(1+'Net Zero 2050 - %'!AI$40/100)</f>
        <v>0.33165280926798962</v>
      </c>
      <c r="AJ213" s="99">
        <f>[4]Costos_Agricultura!$J44*(1+'Net Zero 2050 - %'!AJ$40/100)</f>
        <v>0.33273847947958923</v>
      </c>
      <c r="AK213" s="99">
        <f>[4]Costos_Agricultura!$J44*(1+'Net Zero 2050 - %'!AK$40/100)</f>
        <v>0.33382414969118873</v>
      </c>
      <c r="AL213" s="99">
        <f>[4]Costos_Agricultura!$J44*(1+'Net Zero 2050 - %'!AL$40/100)</f>
        <v>0.33490981990278834</v>
      </c>
      <c r="AM213" s="99">
        <f>[4]Costos_Agricultura!$J44*(1+'Net Zero 2050 - %'!AM$40/100)</f>
        <v>0.33599549011438795</v>
      </c>
      <c r="AN213" s="99">
        <f>[4]Costos_Agricultura!$J44*(1+'Net Zero 2050 - %'!AN$40/100)</f>
        <v>0.33708116032598762</v>
      </c>
      <c r="AO213" s="99">
        <f>[4]Costos_Agricultura!$J44*(1+'Net Zero 2050 - %'!AO$40/100)</f>
        <v>0.33816683053758723</v>
      </c>
      <c r="AP213" s="99">
        <f>[4]Costos_Agricultura!$J44*(1+'Net Zero 2050 - %'!AP$40/100)</f>
        <v>0.33925250074918684</v>
      </c>
      <c r="AQ213" s="99">
        <f>[4]Costos_Agricultura!$J44*(1+'Net Zero 2050 - %'!AQ$40/100)</f>
        <v>0.34033817096078645</v>
      </c>
      <c r="AR213" s="99">
        <f>[4]Costos_Agricultura!$J44*(1+'Net Zero 2050 - %'!AR$40/100)</f>
        <v>0.34142384117238594</v>
      </c>
      <c r="AS213" s="99">
        <f>[4]Costos_Agricultura!$J44*(1+'Net Zero 2050 - %'!AS$40/100)</f>
        <v>0.34250951138398567</v>
      </c>
      <c r="AT213" s="99">
        <f>[4]Costos_Agricultura!$J44*(1+'Net Zero 2050 - %'!AT$40/100)</f>
        <v>0.34359518159558522</v>
      </c>
      <c r="AU213" s="99">
        <f>[4]Costos_Agricultura!$J44*(1+'Net Zero 2050 - %'!AU$40/100)</f>
        <v>0.34468085180718483</v>
      </c>
      <c r="AV213" s="99">
        <f>[4]Costos_Agricultura!$J44*(1+'Net Zero 2050 - %'!AV$40/100)</f>
        <v>0.34576652201878444</v>
      </c>
      <c r="AW213" s="99">
        <f>[4]Costos_Agricultura!$J44*(1+'Net Zero 2050 - %'!AW$40/100)</f>
        <v>0.34685219223038405</v>
      </c>
      <c r="AX213" s="99">
        <f>[4]Costos_Agricultura!$J44*(1+'Net Zero 2050 - %'!AX$40/100)</f>
        <v>0.34793786244198366</v>
      </c>
      <c r="AY213" s="99">
        <f>[4]Costos_Agricultura!$J44*(1+'Net Zero 2050 - %'!AY$40/100)</f>
        <v>0.34902353265358327</v>
      </c>
      <c r="AZ213" s="99">
        <f>[4]Costos_Agricultura!$J44*(1+'Net Zero 2050 - %'!AZ$40/100)</f>
        <v>0.35010920286518288</v>
      </c>
      <c r="BA213" s="99">
        <f>[4]Costos_Agricultura!$J44*(1+'Net Zero 2050 - %'!BA$40/100)</f>
        <v>0.35119487307678243</v>
      </c>
      <c r="BB213" s="99">
        <f>[4]Costos_Agricultura!$J44*(1+'Net Zero 2050 - %'!BB$40/100)</f>
        <v>0.3522805432883821</v>
      </c>
    </row>
    <row r="214" spans="1:54" ht="14.45">
      <c r="C214" s="170" t="s">
        <v>265</v>
      </c>
      <c r="E214" s="366"/>
      <c r="F214" s="99">
        <f>[4]Costos_Agricultura!$J45*(1+'Net Zero 2050 - %'!F$40/100)</f>
        <v>4.3897511359238059</v>
      </c>
      <c r="G214" s="99">
        <f>[4]Costos_Agricultura!$J45*(1+'Net Zero 2050 - %'!G$40/100)</f>
        <v>4.4056282984472492</v>
      </c>
      <c r="H214" s="99">
        <f>[4]Costos_Agricultura!$J45*(1+'Net Zero 2050 - %'!H$40/100)</f>
        <v>4.4215054609706925</v>
      </c>
      <c r="I214" s="99">
        <f>[4]Costos_Agricultura!$J45*(1+'Net Zero 2050 - %'!I$40/100)</f>
        <v>4.4373826234941367</v>
      </c>
      <c r="J214" s="99">
        <f>[4]Costos_Agricultura!$J45*(1+'Net Zero 2050 - %'!J$40/100)</f>
        <v>4.4532597860175791</v>
      </c>
      <c r="K214" s="99">
        <f>[4]Costos_Agricultura!$J45*(1+'Net Zero 2050 - %'!K$40/100)</f>
        <v>4.4691369485410224</v>
      </c>
      <c r="L214" s="99">
        <f>[4]Costos_Agricultura!$J45*(1+'Net Zero 2050 - %'!L$40/100)</f>
        <v>4.4850141110644657</v>
      </c>
      <c r="M214" s="99">
        <f>[4]Costos_Agricultura!$J45*(1+'Net Zero 2050 - %'!M$40/100)</f>
        <v>4.500891273587909</v>
      </c>
      <c r="N214" s="99">
        <f>[4]Costos_Agricultura!$J45*(1+'Net Zero 2050 - %'!N$40/100)</f>
        <v>4.5167684361113523</v>
      </c>
      <c r="O214" s="99">
        <f>[4]Costos_Agricultura!$J45*(1+'Net Zero 2050 - %'!O$40/100)</f>
        <v>4.5326455986347955</v>
      </c>
      <c r="P214" s="99">
        <f>[4]Costos_Agricultura!$J45*(1+'Net Zero 2050 - %'!P$40/100)</f>
        <v>4.5485227611582388</v>
      </c>
      <c r="Q214" s="99">
        <f>[4]Costos_Agricultura!$J45*(1+'Net Zero 2050 - %'!Q$40/100)</f>
        <v>4.564399923681683</v>
      </c>
      <c r="R214" s="99">
        <f>[4]Costos_Agricultura!$J45*(1+'Net Zero 2050 - %'!R$40/100)</f>
        <v>4.5802770862051263</v>
      </c>
      <c r="S214" s="99">
        <f>[4]Costos_Agricultura!$J45*(1+'Net Zero 2050 - %'!S$40/100)</f>
        <v>4.5961542487285696</v>
      </c>
      <c r="T214" s="99">
        <f>[4]Costos_Agricultura!$J45*(1+'Net Zero 2050 - %'!T$40/100)</f>
        <v>4.612031411252012</v>
      </c>
      <c r="U214" s="99">
        <f>[4]Costos_Agricultura!$J45*(1+'Net Zero 2050 - %'!U$40/100)</f>
        <v>4.6279085737754553</v>
      </c>
      <c r="V214" s="99">
        <f>[4]Costos_Agricultura!$J45*(1+'Net Zero 2050 - %'!V$40/100)</f>
        <v>4.6437857362988986</v>
      </c>
      <c r="W214" s="99">
        <f>[4]Costos_Agricultura!$J45*(1+'Net Zero 2050 - %'!W$40/100)</f>
        <v>4.6596628988223419</v>
      </c>
      <c r="X214" s="99">
        <f>[4]Costos_Agricultura!$J45*(1+'Net Zero 2050 - %'!X$40/100)</f>
        <v>4.6755400613457851</v>
      </c>
      <c r="Y214" s="99">
        <f>[4]Costos_Agricultura!$J45*(1+'Net Zero 2050 - %'!Y$40/100)</f>
        <v>4.6914172238692293</v>
      </c>
      <c r="Z214" s="99">
        <f>[4]Costos_Agricultura!$J45*(1+'Net Zero 2050 - %'!Z$40/100)</f>
        <v>4.7072943863926726</v>
      </c>
      <c r="AA214" s="99">
        <f>[4]Costos_Agricultura!$J45*(1+'Net Zero 2050 - %'!AA$40/100)</f>
        <v>4.7231715489161159</v>
      </c>
      <c r="AB214" s="99">
        <f>[4]Costos_Agricultura!$J45*(1+'Net Zero 2050 - %'!AB$40/100)</f>
        <v>4.7390487114395583</v>
      </c>
      <c r="AC214" s="99">
        <f>[4]Costos_Agricultura!$J45*(1+'Net Zero 2050 - %'!AC$40/100)</f>
        <v>4.7549258739630016</v>
      </c>
      <c r="AD214" s="99">
        <f>[4]Costos_Agricultura!$J45*(1+'Net Zero 2050 - %'!AD$40/100)</f>
        <v>4.7708030364864449</v>
      </c>
      <c r="AE214" s="99">
        <f>[4]Costos_Agricultura!$J45*(1+'Net Zero 2050 - %'!AE$40/100)</f>
        <v>4.7866801990098882</v>
      </c>
      <c r="AF214" s="99">
        <f>[4]Costos_Agricultura!$J45*(1+'Net Zero 2050 - %'!AF$40/100)</f>
        <v>4.8025573615333315</v>
      </c>
      <c r="AG214" s="99">
        <f>[4]Costos_Agricultura!$J45*(1+'Net Zero 2050 - %'!AG$40/100)</f>
        <v>4.8184345240567756</v>
      </c>
      <c r="AH214" s="99">
        <f>[4]Costos_Agricultura!$J45*(1+'Net Zero 2050 - %'!AH$40/100)</f>
        <v>4.8343116865802189</v>
      </c>
      <c r="AI214" s="99">
        <f>[4]Costos_Agricultura!$J45*(1+'Net Zero 2050 - %'!AI$40/100)</f>
        <v>4.8501888491036622</v>
      </c>
      <c r="AJ214" s="99">
        <f>[4]Costos_Agricultura!$J45*(1+'Net Zero 2050 - %'!AJ$40/100)</f>
        <v>4.8660660116271055</v>
      </c>
      <c r="AK214" s="99">
        <f>[4]Costos_Agricultura!$J45*(1+'Net Zero 2050 - %'!AK$40/100)</f>
        <v>4.8819431741505479</v>
      </c>
      <c r="AL214" s="99">
        <f>[4]Costos_Agricultura!$J45*(1+'Net Zero 2050 - %'!AL$40/100)</f>
        <v>4.8978203366739912</v>
      </c>
      <c r="AM214" s="99">
        <f>[4]Costos_Agricultura!$J45*(1+'Net Zero 2050 - %'!AM$40/100)</f>
        <v>4.9136974991974345</v>
      </c>
      <c r="AN214" s="99">
        <f>[4]Costos_Agricultura!$J45*(1+'Net Zero 2050 - %'!AN$40/100)</f>
        <v>4.9295746617208787</v>
      </c>
      <c r="AO214" s="99">
        <f>[4]Costos_Agricultura!$J45*(1+'Net Zero 2050 - %'!AO$40/100)</f>
        <v>4.9454518242443219</v>
      </c>
      <c r="AP214" s="99">
        <f>[4]Costos_Agricultura!$J45*(1+'Net Zero 2050 - %'!AP$40/100)</f>
        <v>4.9613289867677652</v>
      </c>
      <c r="AQ214" s="99">
        <f>[4]Costos_Agricultura!$J45*(1+'Net Zero 2050 - %'!AQ$40/100)</f>
        <v>4.9772061492912085</v>
      </c>
      <c r="AR214" s="99">
        <f>[4]Costos_Agricultura!$J45*(1+'Net Zero 2050 - %'!AR$40/100)</f>
        <v>4.9930833118146509</v>
      </c>
      <c r="AS214" s="99">
        <f>[4]Costos_Agricultura!$J45*(1+'Net Zero 2050 - %'!AS$40/100)</f>
        <v>5.0089604743380951</v>
      </c>
      <c r="AT214" s="99">
        <f>[4]Costos_Agricultura!$J45*(1+'Net Zero 2050 - %'!AT$40/100)</f>
        <v>5.0248376368615375</v>
      </c>
      <c r="AU214" s="99">
        <f>[4]Costos_Agricultura!$J45*(1+'Net Zero 2050 - %'!AU$40/100)</f>
        <v>5.0407147993849808</v>
      </c>
      <c r="AV214" s="99">
        <f>[4]Costos_Agricultura!$J45*(1+'Net Zero 2050 - %'!AV$40/100)</f>
        <v>5.056591961908425</v>
      </c>
      <c r="AW214" s="99">
        <f>[4]Costos_Agricultura!$J45*(1+'Net Zero 2050 - %'!AW$40/100)</f>
        <v>5.0724691244318683</v>
      </c>
      <c r="AX214" s="99">
        <f>[4]Costos_Agricultura!$J45*(1+'Net Zero 2050 - %'!AX$40/100)</f>
        <v>5.0883462869553115</v>
      </c>
      <c r="AY214" s="99">
        <f>[4]Costos_Agricultura!$J45*(1+'Net Zero 2050 - %'!AY$40/100)</f>
        <v>5.1042234494787548</v>
      </c>
      <c r="AZ214" s="99">
        <f>[4]Costos_Agricultura!$J45*(1+'Net Zero 2050 - %'!AZ$40/100)</f>
        <v>5.1201006120021981</v>
      </c>
      <c r="BA214" s="99">
        <f>[4]Costos_Agricultura!$J45*(1+'Net Zero 2050 - %'!BA$40/100)</f>
        <v>5.1359777745256405</v>
      </c>
      <c r="BB214" s="99">
        <f>[4]Costos_Agricultura!$J45*(1+'Net Zero 2050 - %'!BB$40/100)</f>
        <v>5.1518549370490847</v>
      </c>
    </row>
    <row r="215" spans="1:54" ht="15" customHeight="1">
      <c r="C215" s="170" t="s">
        <v>266</v>
      </c>
      <c r="E215" s="366"/>
      <c r="F215" s="99">
        <f>[4]Costos_Agricultura!$J46*(1+'Net Zero 2050 - %'!F$40/100)</f>
        <v>1.4885378277509731E-3</v>
      </c>
      <c r="G215" s="99">
        <f>[4]Costos_Agricultura!$J46*(1+'Net Zero 2050 - %'!G$40/100)</f>
        <v>1.4939216766940459E-3</v>
      </c>
      <c r="H215" s="99">
        <f>[4]Costos_Agricultura!$J46*(1+'Net Zero 2050 - %'!H$40/100)</f>
        <v>1.4993055256371185E-3</v>
      </c>
      <c r="I215" s="99">
        <f>[4]Costos_Agricultura!$J46*(1+'Net Zero 2050 - %'!I$40/100)</f>
        <v>1.5046893745801913E-3</v>
      </c>
      <c r="J215" s="99">
        <f>[4]Costos_Agricultura!$J46*(1+'Net Zero 2050 - %'!J$40/100)</f>
        <v>1.5100732235232637E-3</v>
      </c>
      <c r="K215" s="99">
        <f>[4]Costos_Agricultura!$J46*(1+'Net Zero 2050 - %'!K$40/100)</f>
        <v>1.5154570724663363E-3</v>
      </c>
      <c r="L215" s="99">
        <f>[4]Costos_Agricultura!$J46*(1+'Net Zero 2050 - %'!L$40/100)</f>
        <v>1.5208409214094091E-3</v>
      </c>
      <c r="M215" s="99">
        <f>[4]Costos_Agricultura!$J46*(1+'Net Zero 2050 - %'!M$40/100)</f>
        <v>1.5262247703524817E-3</v>
      </c>
      <c r="N215" s="99">
        <f>[4]Costos_Agricultura!$J46*(1+'Net Zero 2050 - %'!N$40/100)</f>
        <v>1.5316086192955546E-3</v>
      </c>
      <c r="O215" s="99">
        <f>[4]Costos_Agricultura!$J46*(1+'Net Zero 2050 - %'!O$40/100)</f>
        <v>1.5369924682386272E-3</v>
      </c>
      <c r="P215" s="99">
        <f>[4]Costos_Agricultura!$J46*(1+'Net Zero 2050 - %'!P$40/100)</f>
        <v>1.5423763171817E-3</v>
      </c>
      <c r="Q215" s="99">
        <f>[4]Costos_Agricultura!$J46*(1+'Net Zero 2050 - %'!Q$40/100)</f>
        <v>1.5477601661247726E-3</v>
      </c>
      <c r="R215" s="99">
        <f>[4]Costos_Agricultura!$J46*(1+'Net Zero 2050 - %'!R$40/100)</f>
        <v>1.5531440150678454E-3</v>
      </c>
      <c r="S215" s="99">
        <f>[4]Costos_Agricultura!$J46*(1+'Net Zero 2050 - %'!S$40/100)</f>
        <v>1.558527864010918E-3</v>
      </c>
      <c r="T215" s="99">
        <f>[4]Costos_Agricultura!$J46*(1+'Net Zero 2050 - %'!T$40/100)</f>
        <v>1.5639117129539904E-3</v>
      </c>
      <c r="U215" s="99">
        <f>[4]Costos_Agricultura!$J46*(1+'Net Zero 2050 - %'!U$40/100)</f>
        <v>1.5692955618970632E-3</v>
      </c>
      <c r="V215" s="99">
        <f>[4]Costos_Agricultura!$J46*(1+'Net Zero 2050 - %'!V$40/100)</f>
        <v>1.5746794108401358E-3</v>
      </c>
      <c r="W215" s="99">
        <f>[4]Costos_Agricultura!$J46*(1+'Net Zero 2050 - %'!W$40/100)</f>
        <v>1.5800632597832087E-3</v>
      </c>
      <c r="X215" s="99">
        <f>[4]Costos_Agricultura!$J46*(1+'Net Zero 2050 - %'!X$40/100)</f>
        <v>1.5854471087262813E-3</v>
      </c>
      <c r="Y215" s="99">
        <f>[4]Costos_Agricultura!$J46*(1+'Net Zero 2050 - %'!Y$40/100)</f>
        <v>1.5908309576693541E-3</v>
      </c>
      <c r="Z215" s="99">
        <f>[4]Costos_Agricultura!$J46*(1+'Net Zero 2050 - %'!Z$40/100)</f>
        <v>1.5962148066124267E-3</v>
      </c>
      <c r="AA215" s="99">
        <f>[4]Costos_Agricultura!$J46*(1+'Net Zero 2050 - %'!AA$40/100)</f>
        <v>1.6015986555554995E-3</v>
      </c>
      <c r="AB215" s="99">
        <f>[4]Costos_Agricultura!$J46*(1+'Net Zero 2050 - %'!AB$40/100)</f>
        <v>1.6069825044985719E-3</v>
      </c>
      <c r="AC215" s="99">
        <f>[4]Costos_Agricultura!$J46*(1+'Net Zero 2050 - %'!AC$40/100)</f>
        <v>1.6123663534416445E-3</v>
      </c>
      <c r="AD215" s="99">
        <f>[4]Costos_Agricultura!$J46*(1+'Net Zero 2050 - %'!AD$40/100)</f>
        <v>1.6177502023847173E-3</v>
      </c>
      <c r="AE215" s="99">
        <f>[4]Costos_Agricultura!$J46*(1+'Net Zero 2050 - %'!AE$40/100)</f>
        <v>1.6231340513277899E-3</v>
      </c>
      <c r="AF215" s="99">
        <f>[4]Costos_Agricultura!$J46*(1+'Net Zero 2050 - %'!AF$40/100)</f>
        <v>1.6285179002708627E-3</v>
      </c>
      <c r="AG215" s="99">
        <f>[4]Costos_Agricultura!$J46*(1+'Net Zero 2050 - %'!AG$40/100)</f>
        <v>1.6339017492139354E-3</v>
      </c>
      <c r="AH215" s="99">
        <f>[4]Costos_Agricultura!$J46*(1+'Net Zero 2050 - %'!AH$40/100)</f>
        <v>1.6392855981570082E-3</v>
      </c>
      <c r="AI215" s="99">
        <f>[4]Costos_Agricultura!$J46*(1+'Net Zero 2050 - %'!AI$40/100)</f>
        <v>1.6446694471000808E-3</v>
      </c>
      <c r="AJ215" s="99">
        <f>[4]Costos_Agricultura!$J46*(1+'Net Zero 2050 - %'!AJ$40/100)</f>
        <v>1.6500532960431536E-3</v>
      </c>
      <c r="AK215" s="99">
        <f>[4]Costos_Agricultura!$J46*(1+'Net Zero 2050 - %'!AK$40/100)</f>
        <v>1.655437144986226E-3</v>
      </c>
      <c r="AL215" s="99">
        <f>[4]Costos_Agricultura!$J46*(1+'Net Zero 2050 - %'!AL$40/100)</f>
        <v>1.6608209939292986E-3</v>
      </c>
      <c r="AM215" s="99">
        <f>[4]Costos_Agricultura!$J46*(1+'Net Zero 2050 - %'!AM$40/100)</f>
        <v>1.6662048428723714E-3</v>
      </c>
      <c r="AN215" s="99">
        <f>[4]Costos_Agricultura!$J46*(1+'Net Zero 2050 - %'!AN$40/100)</f>
        <v>1.671588691815444E-3</v>
      </c>
      <c r="AO215" s="99">
        <f>[4]Costos_Agricultura!$J46*(1+'Net Zero 2050 - %'!AO$40/100)</f>
        <v>1.6769725407585168E-3</v>
      </c>
      <c r="AP215" s="99">
        <f>[4]Costos_Agricultura!$J46*(1+'Net Zero 2050 - %'!AP$40/100)</f>
        <v>1.6823563897015894E-3</v>
      </c>
      <c r="AQ215" s="99">
        <f>[4]Costos_Agricultura!$J46*(1+'Net Zero 2050 - %'!AQ$40/100)</f>
        <v>1.6877402386446623E-3</v>
      </c>
      <c r="AR215" s="99">
        <f>[4]Costos_Agricultura!$J46*(1+'Net Zero 2050 - %'!AR$40/100)</f>
        <v>1.6931240875877347E-3</v>
      </c>
      <c r="AS215" s="99">
        <f>[4]Costos_Agricultura!$J46*(1+'Net Zero 2050 - %'!AS$40/100)</f>
        <v>1.6985079365308077E-3</v>
      </c>
      <c r="AT215" s="99">
        <f>[4]Costos_Agricultura!$J46*(1+'Net Zero 2050 - %'!AT$40/100)</f>
        <v>1.7038917854738801E-3</v>
      </c>
      <c r="AU215" s="99">
        <f>[4]Costos_Agricultura!$J46*(1+'Net Zero 2050 - %'!AU$40/100)</f>
        <v>1.7092756344169527E-3</v>
      </c>
      <c r="AV215" s="99">
        <f>[4]Costos_Agricultura!$J46*(1+'Net Zero 2050 - %'!AV$40/100)</f>
        <v>1.7146594833600255E-3</v>
      </c>
      <c r="AW215" s="99">
        <f>[4]Costos_Agricultura!$J46*(1+'Net Zero 2050 - %'!AW$40/100)</f>
        <v>1.7200433323030981E-3</v>
      </c>
      <c r="AX215" s="99">
        <f>[4]Costos_Agricultura!$J46*(1+'Net Zero 2050 - %'!AX$40/100)</f>
        <v>1.7254271812461709E-3</v>
      </c>
      <c r="AY215" s="99">
        <f>[4]Costos_Agricultura!$J46*(1+'Net Zero 2050 - %'!AY$40/100)</f>
        <v>1.7308110301892435E-3</v>
      </c>
      <c r="AZ215" s="99">
        <f>[4]Costos_Agricultura!$J46*(1+'Net Zero 2050 - %'!AZ$40/100)</f>
        <v>1.7361948791323164E-3</v>
      </c>
      <c r="BA215" s="99">
        <f>[4]Costos_Agricultura!$J46*(1+'Net Zero 2050 - %'!BA$40/100)</f>
        <v>1.7415787280753887E-3</v>
      </c>
      <c r="BB215" s="99">
        <f>[4]Costos_Agricultura!$J46*(1+'Net Zero 2050 - %'!BB$40/100)</f>
        <v>1.7469625770184618E-3</v>
      </c>
    </row>
    <row r="216" spans="1:54" ht="15" customHeight="1">
      <c r="C216" s="170" t="s">
        <v>267</v>
      </c>
      <c r="E216" s="366"/>
      <c r="F216" s="99">
        <f>[4]Costos_Agricultura!$J47*(1+'Net Zero 2050 - %'!F$40/100)</f>
        <v>31.384811614921823</v>
      </c>
      <c r="G216" s="99">
        <f>[4]Costos_Agricultura!$J47*(1+'Net Zero 2050 - %'!G$40/100)</f>
        <v>31.498326422333086</v>
      </c>
      <c r="H216" s="99">
        <f>[4]Costos_Agricultura!$J47*(1+'Net Zero 2050 - %'!H$40/100)</f>
        <v>31.61184122974435</v>
      </c>
      <c r="I216" s="99">
        <f>[4]Costos_Agricultura!$J47*(1+'Net Zero 2050 - %'!I$40/100)</f>
        <v>31.725356037155617</v>
      </c>
      <c r="J216" s="99">
        <f>[4]Costos_Agricultura!$J47*(1+'Net Zero 2050 - %'!J$40/100)</f>
        <v>31.838870844566873</v>
      </c>
      <c r="K216" s="99">
        <f>[4]Costos_Agricultura!$J47*(1+'Net Zero 2050 - %'!K$40/100)</f>
        <v>31.952385651978137</v>
      </c>
      <c r="L216" s="99">
        <f>[4]Costos_Agricultura!$J47*(1+'Net Zero 2050 - %'!L$40/100)</f>
        <v>32.065900459389404</v>
      </c>
      <c r="M216" s="99">
        <f>[4]Costos_Agricultura!$J47*(1+'Net Zero 2050 - %'!M$40/100)</f>
        <v>32.179415266800667</v>
      </c>
      <c r="N216" s="99">
        <f>[4]Costos_Agricultura!$J47*(1+'Net Zero 2050 - %'!N$40/100)</f>
        <v>32.292930074211931</v>
      </c>
      <c r="O216" s="99">
        <f>[4]Costos_Agricultura!$J47*(1+'Net Zero 2050 - %'!O$40/100)</f>
        <v>32.406444881623194</v>
      </c>
      <c r="P216" s="99">
        <f>[4]Costos_Agricultura!$J47*(1+'Net Zero 2050 - %'!P$40/100)</f>
        <v>32.519959689034458</v>
      </c>
      <c r="Q216" s="99">
        <f>[4]Costos_Agricultura!$J47*(1+'Net Zero 2050 - %'!Q$40/100)</f>
        <v>32.633474496445722</v>
      </c>
      <c r="R216" s="99">
        <f>[4]Costos_Agricultura!$J47*(1+'Net Zero 2050 - %'!R$40/100)</f>
        <v>32.746989303856985</v>
      </c>
      <c r="S216" s="99">
        <f>[4]Costos_Agricultura!$J47*(1+'Net Zero 2050 - %'!S$40/100)</f>
        <v>32.860504111268249</v>
      </c>
      <c r="T216" s="99">
        <f>[4]Costos_Agricultura!$J47*(1+'Net Zero 2050 - %'!T$40/100)</f>
        <v>32.974018918679505</v>
      </c>
      <c r="U216" s="99">
        <f>[4]Costos_Agricultura!$J47*(1+'Net Zero 2050 - %'!U$40/100)</f>
        <v>33.087533726090768</v>
      </c>
      <c r="V216" s="99">
        <f>[4]Costos_Agricultura!$J47*(1+'Net Zero 2050 - %'!V$40/100)</f>
        <v>33.201048533502032</v>
      </c>
      <c r="W216" s="99">
        <f>[4]Costos_Agricultura!$J47*(1+'Net Zero 2050 - %'!W$40/100)</f>
        <v>33.314563340913296</v>
      </c>
      <c r="X216" s="99">
        <f>[4]Costos_Agricultura!$J47*(1+'Net Zero 2050 - %'!X$40/100)</f>
        <v>33.428078148324559</v>
      </c>
      <c r="Y216" s="99">
        <f>[4]Costos_Agricultura!$J47*(1+'Net Zero 2050 - %'!Y$40/100)</f>
        <v>33.541592955735823</v>
      </c>
      <c r="Z216" s="99">
        <f>[4]Costos_Agricultura!$J47*(1+'Net Zero 2050 - %'!Z$40/100)</f>
        <v>33.655107763147093</v>
      </c>
      <c r="AA216" s="99">
        <f>[4]Costos_Agricultura!$J47*(1+'Net Zero 2050 - %'!AA$40/100)</f>
        <v>33.768622570558357</v>
      </c>
      <c r="AB216" s="99">
        <f>[4]Costos_Agricultura!$J47*(1+'Net Zero 2050 - %'!AB$40/100)</f>
        <v>33.882137377969613</v>
      </c>
      <c r="AC216" s="99">
        <f>[4]Costos_Agricultura!$J47*(1+'Net Zero 2050 - %'!AC$40/100)</f>
        <v>33.995652185380877</v>
      </c>
      <c r="AD216" s="99">
        <f>[4]Costos_Agricultura!$J47*(1+'Net Zero 2050 - %'!AD$40/100)</f>
        <v>34.10916699279214</v>
      </c>
      <c r="AE216" s="99">
        <f>[4]Costos_Agricultura!$J47*(1+'Net Zero 2050 - %'!AE$40/100)</f>
        <v>34.222681800203404</v>
      </c>
      <c r="AF216" s="99">
        <f>[4]Costos_Agricultura!$J47*(1+'Net Zero 2050 - %'!AF$40/100)</f>
        <v>34.336196607614667</v>
      </c>
      <c r="AG216" s="99">
        <f>[4]Costos_Agricultura!$J47*(1+'Net Zero 2050 - %'!AG$40/100)</f>
        <v>34.449711415025931</v>
      </c>
      <c r="AH216" s="99">
        <f>[4]Costos_Agricultura!$J47*(1+'Net Zero 2050 - %'!AH$40/100)</f>
        <v>34.563226222437194</v>
      </c>
      <c r="AI216" s="99">
        <f>[4]Costos_Agricultura!$J47*(1+'Net Zero 2050 - %'!AI$40/100)</f>
        <v>34.676741029848458</v>
      </c>
      <c r="AJ216" s="99">
        <f>[4]Costos_Agricultura!$J47*(1+'Net Zero 2050 - %'!AJ$40/100)</f>
        <v>34.790255837259721</v>
      </c>
      <c r="AK216" s="99">
        <f>[4]Costos_Agricultura!$J47*(1+'Net Zero 2050 - %'!AK$40/100)</f>
        <v>34.903770644670978</v>
      </c>
      <c r="AL216" s="99">
        <f>[4]Costos_Agricultura!$J47*(1+'Net Zero 2050 - %'!AL$40/100)</f>
        <v>35.017285452082241</v>
      </c>
      <c r="AM216" s="99">
        <f>[4]Costos_Agricultura!$J47*(1+'Net Zero 2050 - %'!AM$40/100)</f>
        <v>35.130800259493505</v>
      </c>
      <c r="AN216" s="99">
        <f>[4]Costos_Agricultura!$J47*(1+'Net Zero 2050 - %'!AN$40/100)</f>
        <v>35.244315066904775</v>
      </c>
      <c r="AO216" s="99">
        <f>[4]Costos_Agricultura!$J47*(1+'Net Zero 2050 - %'!AO$40/100)</f>
        <v>35.357829874316039</v>
      </c>
      <c r="AP216" s="99">
        <f>[4]Costos_Agricultura!$J47*(1+'Net Zero 2050 - %'!AP$40/100)</f>
        <v>35.471344681727302</v>
      </c>
      <c r="AQ216" s="99">
        <f>[4]Costos_Agricultura!$J47*(1+'Net Zero 2050 - %'!AQ$40/100)</f>
        <v>35.584859489138566</v>
      </c>
      <c r="AR216" s="99">
        <f>[4]Costos_Agricultura!$J47*(1+'Net Zero 2050 - %'!AR$40/100)</f>
        <v>35.698374296549822</v>
      </c>
      <c r="AS216" s="99">
        <f>[4]Costos_Agricultura!$J47*(1+'Net Zero 2050 - %'!AS$40/100)</f>
        <v>35.811889103961093</v>
      </c>
      <c r="AT216" s="99">
        <f>[4]Costos_Agricultura!$J47*(1+'Net Zero 2050 - %'!AT$40/100)</f>
        <v>35.925403911372349</v>
      </c>
      <c r="AU216" s="99">
        <f>[4]Costos_Agricultura!$J47*(1+'Net Zero 2050 - %'!AU$40/100)</f>
        <v>36.038918718783613</v>
      </c>
      <c r="AV216" s="99">
        <f>[4]Costos_Agricultura!$J47*(1+'Net Zero 2050 - %'!AV$40/100)</f>
        <v>36.152433526194876</v>
      </c>
      <c r="AW216" s="99">
        <f>[4]Costos_Agricultura!$J47*(1+'Net Zero 2050 - %'!AW$40/100)</f>
        <v>36.26594833360614</v>
      </c>
      <c r="AX216" s="99">
        <f>[4]Costos_Agricultura!$J47*(1+'Net Zero 2050 - %'!AX$40/100)</f>
        <v>36.379463141017403</v>
      </c>
      <c r="AY216" s="99">
        <f>[4]Costos_Agricultura!$J47*(1+'Net Zero 2050 - %'!AY$40/100)</f>
        <v>36.492977948428667</v>
      </c>
      <c r="AZ216" s="99">
        <f>[4]Costos_Agricultura!$J47*(1+'Net Zero 2050 - %'!AZ$40/100)</f>
        <v>36.60649275583993</v>
      </c>
      <c r="BA216" s="99">
        <f>[4]Costos_Agricultura!$J47*(1+'Net Zero 2050 - %'!BA$40/100)</f>
        <v>36.720007563251194</v>
      </c>
      <c r="BB216" s="99">
        <f>[4]Costos_Agricultura!$J47*(1+'Net Zero 2050 - %'!BB$40/100)</f>
        <v>36.833522370662465</v>
      </c>
    </row>
    <row r="217" spans="1:54" ht="15" customHeight="1">
      <c r="C217" s="170" t="s">
        <v>268</v>
      </c>
      <c r="E217" s="366"/>
      <c r="F217" s="99">
        <f>[4]Costos_Agricultura!$J48*(1+'Net Zero 2050 - %'!F$40/100)</f>
        <v>6.1302498745856272E-4</v>
      </c>
      <c r="G217" s="99">
        <f>[4]Costos_Agricultura!$J48*(1+'Net Zero 2050 - %'!G$40/100)</f>
        <v>6.1524221961032635E-4</v>
      </c>
      <c r="H217" s="99">
        <f>[4]Costos_Agricultura!$J48*(1+'Net Zero 2050 - %'!H$40/100)</f>
        <v>6.1745945176209008E-4</v>
      </c>
      <c r="I217" s="99">
        <f>[4]Costos_Agricultura!$J48*(1+'Net Zero 2050 - %'!I$40/100)</f>
        <v>6.1967668391385371E-4</v>
      </c>
      <c r="J217" s="99">
        <f>[4]Costos_Agricultura!$J48*(1+'Net Zero 2050 - %'!J$40/100)</f>
        <v>6.2189391606561734E-4</v>
      </c>
      <c r="K217" s="99">
        <f>[4]Costos_Agricultura!$J48*(1+'Net Zero 2050 - %'!K$40/100)</f>
        <v>6.2411114821738097E-4</v>
      </c>
      <c r="L217" s="99">
        <f>[4]Costos_Agricultura!$J48*(1+'Net Zero 2050 - %'!L$40/100)</f>
        <v>6.2632838036914471E-4</v>
      </c>
      <c r="M217" s="99">
        <f>[4]Costos_Agricultura!$J48*(1+'Net Zero 2050 - %'!M$40/100)</f>
        <v>6.2854561252090844E-4</v>
      </c>
      <c r="N217" s="99">
        <f>[4]Costos_Agricultura!$J48*(1+'Net Zero 2050 - %'!N$40/100)</f>
        <v>6.3076284467267207E-4</v>
      </c>
      <c r="O217" s="99">
        <f>[4]Costos_Agricultura!$J48*(1+'Net Zero 2050 - %'!O$40/100)</f>
        <v>6.3298007682443581E-4</v>
      </c>
      <c r="P217" s="99">
        <f>[4]Costos_Agricultura!$J48*(1+'Net Zero 2050 - %'!P$40/100)</f>
        <v>6.3519730897619944E-4</v>
      </c>
      <c r="Q217" s="99">
        <f>[4]Costos_Agricultura!$J48*(1+'Net Zero 2050 - %'!Q$40/100)</f>
        <v>6.3741454112796318E-4</v>
      </c>
      <c r="R217" s="99">
        <f>[4]Costos_Agricultura!$J48*(1+'Net Zero 2050 - %'!R$40/100)</f>
        <v>6.3963177327972692E-4</v>
      </c>
      <c r="S217" s="99">
        <f>[4]Costos_Agricultura!$J48*(1+'Net Zero 2050 - %'!S$40/100)</f>
        <v>6.4184900543149054E-4</v>
      </c>
      <c r="T217" s="99">
        <f>[4]Costos_Agricultura!$J48*(1+'Net Zero 2050 - %'!T$40/100)</f>
        <v>6.4406623758325406E-4</v>
      </c>
      <c r="U217" s="99">
        <f>[4]Costos_Agricultura!$J48*(1+'Net Zero 2050 - %'!U$40/100)</f>
        <v>6.462834697350178E-4</v>
      </c>
      <c r="V217" s="99">
        <f>[4]Costos_Agricultura!$J48*(1+'Net Zero 2050 - %'!V$40/100)</f>
        <v>6.4850070188678154E-4</v>
      </c>
      <c r="W217" s="99">
        <f>[4]Costos_Agricultura!$J48*(1+'Net Zero 2050 - %'!W$40/100)</f>
        <v>6.5071793403854517E-4</v>
      </c>
      <c r="X217" s="99">
        <f>[4]Costos_Agricultura!$J48*(1+'Net Zero 2050 - %'!X$40/100)</f>
        <v>6.5293516619030891E-4</v>
      </c>
      <c r="Y217" s="99">
        <f>[4]Costos_Agricultura!$J48*(1+'Net Zero 2050 - %'!Y$40/100)</f>
        <v>6.5515239834207253E-4</v>
      </c>
      <c r="Z217" s="99">
        <f>[4]Costos_Agricultura!$J48*(1+'Net Zero 2050 - %'!Z$40/100)</f>
        <v>6.5736963049383627E-4</v>
      </c>
      <c r="AA217" s="99">
        <f>[4]Costos_Agricultura!$J48*(1+'Net Zero 2050 - %'!AA$40/100)</f>
        <v>6.5958686264560001E-4</v>
      </c>
      <c r="AB217" s="99">
        <f>[4]Costos_Agricultura!$J48*(1+'Net Zero 2050 - %'!AB$40/100)</f>
        <v>6.6180409479736353E-4</v>
      </c>
      <c r="AC217" s="99">
        <f>[4]Costos_Agricultura!$J48*(1+'Net Zero 2050 - %'!AC$40/100)</f>
        <v>6.6402132694912727E-4</v>
      </c>
      <c r="AD217" s="99">
        <f>[4]Costos_Agricultura!$J48*(1+'Net Zero 2050 - %'!AD$40/100)</f>
        <v>6.662385591008909E-4</v>
      </c>
      <c r="AE217" s="99">
        <f>[4]Costos_Agricultura!$J48*(1+'Net Zero 2050 - %'!AE$40/100)</f>
        <v>6.6845579125265463E-4</v>
      </c>
      <c r="AF217" s="99">
        <f>[4]Costos_Agricultura!$J48*(1+'Net Zero 2050 - %'!AF$40/100)</f>
        <v>6.7067302340441826E-4</v>
      </c>
      <c r="AG217" s="99">
        <f>[4]Costos_Agricultura!$J48*(1+'Net Zero 2050 - %'!AG$40/100)</f>
        <v>6.72890255556182E-4</v>
      </c>
      <c r="AH217" s="99">
        <f>[4]Costos_Agricultura!$J48*(1+'Net Zero 2050 - %'!AH$40/100)</f>
        <v>6.7510748770794574E-4</v>
      </c>
      <c r="AI217" s="99">
        <f>[4]Costos_Agricultura!$J48*(1+'Net Zero 2050 - %'!AI$40/100)</f>
        <v>6.7732471985970937E-4</v>
      </c>
      <c r="AJ217" s="99">
        <f>[4]Costos_Agricultura!$J48*(1+'Net Zero 2050 - %'!AJ$40/100)</f>
        <v>6.795419520114731E-4</v>
      </c>
      <c r="AK217" s="99">
        <f>[4]Costos_Agricultura!$J48*(1+'Net Zero 2050 - %'!AK$40/100)</f>
        <v>6.8175918416323662E-4</v>
      </c>
      <c r="AL217" s="99">
        <f>[4]Costos_Agricultura!$J48*(1+'Net Zero 2050 - %'!AL$40/100)</f>
        <v>6.8397641631500036E-4</v>
      </c>
      <c r="AM217" s="99">
        <f>[4]Costos_Agricultura!$J48*(1+'Net Zero 2050 - %'!AM$40/100)</f>
        <v>6.8619364846676399E-4</v>
      </c>
      <c r="AN217" s="99">
        <f>[4]Costos_Agricultura!$J48*(1+'Net Zero 2050 - %'!AN$40/100)</f>
        <v>6.8841088061852773E-4</v>
      </c>
      <c r="AO217" s="99">
        <f>[4]Costos_Agricultura!$J48*(1+'Net Zero 2050 - %'!AO$40/100)</f>
        <v>6.9062811277029147E-4</v>
      </c>
      <c r="AP217" s="99">
        <f>[4]Costos_Agricultura!$J48*(1+'Net Zero 2050 - %'!AP$40/100)</f>
        <v>6.9284534492205509E-4</v>
      </c>
      <c r="AQ217" s="99">
        <f>[4]Costos_Agricultura!$J48*(1+'Net Zero 2050 - %'!AQ$40/100)</f>
        <v>6.9506257707381883E-4</v>
      </c>
      <c r="AR217" s="99">
        <f>[4]Costos_Agricultura!$J48*(1+'Net Zero 2050 - %'!AR$40/100)</f>
        <v>6.9727980922558235E-4</v>
      </c>
      <c r="AS217" s="99">
        <f>[4]Costos_Agricultura!$J48*(1+'Net Zero 2050 - %'!AS$40/100)</f>
        <v>6.994970413773462E-4</v>
      </c>
      <c r="AT217" s="99">
        <f>[4]Costos_Agricultura!$J48*(1+'Net Zero 2050 - %'!AT$40/100)</f>
        <v>7.0171427352910972E-4</v>
      </c>
      <c r="AU217" s="99">
        <f>[4]Costos_Agricultura!$J48*(1+'Net Zero 2050 - %'!AU$40/100)</f>
        <v>7.0393150568087346E-4</v>
      </c>
      <c r="AV217" s="99">
        <f>[4]Costos_Agricultura!$J48*(1+'Net Zero 2050 - %'!AV$40/100)</f>
        <v>7.0614873783263709E-4</v>
      </c>
      <c r="AW217" s="99">
        <f>[4]Costos_Agricultura!$J48*(1+'Net Zero 2050 - %'!AW$40/100)</f>
        <v>7.0836596998440082E-4</v>
      </c>
      <c r="AX217" s="99">
        <f>[4]Costos_Agricultura!$J48*(1+'Net Zero 2050 - %'!AX$40/100)</f>
        <v>7.1058320213616456E-4</v>
      </c>
      <c r="AY217" s="99">
        <f>[4]Costos_Agricultura!$J48*(1+'Net Zero 2050 - %'!AY$40/100)</f>
        <v>7.1280043428792819E-4</v>
      </c>
      <c r="AZ217" s="99">
        <f>[4]Costos_Agricultura!$J48*(1+'Net Zero 2050 - %'!AZ$40/100)</f>
        <v>7.1501766643969193E-4</v>
      </c>
      <c r="BA217" s="99">
        <f>[4]Costos_Agricultura!$J48*(1+'Net Zero 2050 - %'!BA$40/100)</f>
        <v>7.1723489859145545E-4</v>
      </c>
      <c r="BB217" s="99">
        <f>[4]Costos_Agricultura!$J48*(1+'Net Zero 2050 - %'!BB$40/100)</f>
        <v>7.1945213074321929E-4</v>
      </c>
    </row>
    <row r="218" spans="1:54" ht="15" customHeight="1">
      <c r="C218" s="170" t="s">
        <v>269</v>
      </c>
      <c r="E218" s="366"/>
      <c r="F218" s="99">
        <f>[4]Costos_Agricultura!$J49*(1+'Net Zero 2050 - %'!F$40/100)</f>
        <v>0.26375581538283849</v>
      </c>
      <c r="G218" s="99">
        <f>[4]Costos_Agricultura!$J49*(1+'Net Zero 2050 - %'!G$40/100)</f>
        <v>0.26470978607905093</v>
      </c>
      <c r="H218" s="99">
        <f>[4]Costos_Agricultura!$J49*(1+'Net Zero 2050 - %'!H$40/100)</f>
        <v>0.26566375677526344</v>
      </c>
      <c r="I218" s="99">
        <f>[4]Costos_Agricultura!$J49*(1+'Net Zero 2050 - %'!I$40/100)</f>
        <v>0.26661772747147588</v>
      </c>
      <c r="J218" s="99">
        <f>[4]Costos_Agricultura!$J49*(1+'Net Zero 2050 - %'!J$40/100)</f>
        <v>0.26757169816768828</v>
      </c>
      <c r="K218" s="99">
        <f>[4]Costos_Agricultura!$J49*(1+'Net Zero 2050 - %'!K$40/100)</f>
        <v>0.26852566886390072</v>
      </c>
      <c r="L218" s="99">
        <f>[4]Costos_Agricultura!$J49*(1+'Net Zero 2050 - %'!L$40/100)</f>
        <v>0.26947963956011317</v>
      </c>
      <c r="M218" s="99">
        <f>[4]Costos_Agricultura!$J49*(1+'Net Zero 2050 - %'!M$40/100)</f>
        <v>0.27043361025632567</v>
      </c>
      <c r="N218" s="99">
        <f>[4]Costos_Agricultura!$J49*(1+'Net Zero 2050 - %'!N$40/100)</f>
        <v>0.27138758095253812</v>
      </c>
      <c r="O218" s="99">
        <f>[4]Costos_Agricultura!$J49*(1+'Net Zero 2050 - %'!O$40/100)</f>
        <v>0.27234155164875057</v>
      </c>
      <c r="P218" s="99">
        <f>[4]Costos_Agricultura!$J49*(1+'Net Zero 2050 - %'!P$40/100)</f>
        <v>0.27329552234496302</v>
      </c>
      <c r="Q218" s="99">
        <f>[4]Costos_Agricultura!$J49*(1+'Net Zero 2050 - %'!Q$40/100)</f>
        <v>0.27424949304117546</v>
      </c>
      <c r="R218" s="99">
        <f>[4]Costos_Agricultura!$J49*(1+'Net Zero 2050 - %'!R$40/100)</f>
        <v>0.27520346373738797</v>
      </c>
      <c r="S218" s="99">
        <f>[4]Costos_Agricultura!$J49*(1+'Net Zero 2050 - %'!S$40/100)</f>
        <v>0.27615743443360041</v>
      </c>
      <c r="T218" s="99">
        <f>[4]Costos_Agricultura!$J49*(1+'Net Zero 2050 - %'!T$40/100)</f>
        <v>0.2771114051298128</v>
      </c>
      <c r="U218" s="99">
        <f>[4]Costos_Agricultura!$J49*(1+'Net Zero 2050 - %'!U$40/100)</f>
        <v>0.27806537582602525</v>
      </c>
      <c r="V218" s="99">
        <f>[4]Costos_Agricultura!$J49*(1+'Net Zero 2050 - %'!V$40/100)</f>
        <v>0.2790193465222377</v>
      </c>
      <c r="W218" s="99">
        <f>[4]Costos_Agricultura!$J49*(1+'Net Zero 2050 - %'!W$40/100)</f>
        <v>0.27997331721845015</v>
      </c>
      <c r="X218" s="99">
        <f>[4]Costos_Agricultura!$J49*(1+'Net Zero 2050 - %'!X$40/100)</f>
        <v>0.28092728791466265</v>
      </c>
      <c r="Y218" s="99">
        <f>[4]Costos_Agricultura!$J49*(1+'Net Zero 2050 - %'!Y$40/100)</f>
        <v>0.2818812586108751</v>
      </c>
      <c r="Z218" s="99">
        <f>[4]Costos_Agricultura!$J49*(1+'Net Zero 2050 - %'!Z$40/100)</f>
        <v>0.28283522930708754</v>
      </c>
      <c r="AA218" s="99">
        <f>[4]Costos_Agricultura!$J49*(1+'Net Zero 2050 - %'!AA$40/100)</f>
        <v>0.28378920000329999</v>
      </c>
      <c r="AB218" s="99">
        <f>[4]Costos_Agricultura!$J49*(1+'Net Zero 2050 - %'!AB$40/100)</f>
        <v>0.28474317069951238</v>
      </c>
      <c r="AC218" s="99">
        <f>[4]Costos_Agricultura!$J49*(1+'Net Zero 2050 - %'!AC$40/100)</f>
        <v>0.28569714139572489</v>
      </c>
      <c r="AD218" s="99">
        <f>[4]Costos_Agricultura!$J49*(1+'Net Zero 2050 - %'!AD$40/100)</f>
        <v>0.28665111209193733</v>
      </c>
      <c r="AE218" s="99">
        <f>[4]Costos_Agricultura!$J49*(1+'Net Zero 2050 - %'!AE$40/100)</f>
        <v>0.28760508278814978</v>
      </c>
      <c r="AF218" s="99">
        <f>[4]Costos_Agricultura!$J49*(1+'Net Zero 2050 - %'!AF$40/100)</f>
        <v>0.28855905348436223</v>
      </c>
      <c r="AG218" s="99">
        <f>[4]Costos_Agricultura!$J49*(1+'Net Zero 2050 - %'!AG$40/100)</f>
        <v>0.28951302418057467</v>
      </c>
      <c r="AH218" s="99">
        <f>[4]Costos_Agricultura!$J49*(1+'Net Zero 2050 - %'!AH$40/100)</f>
        <v>0.29046699487678718</v>
      </c>
      <c r="AI218" s="99">
        <f>[4]Costos_Agricultura!$J49*(1+'Net Zero 2050 - %'!AI$40/100)</f>
        <v>0.29142096557299962</v>
      </c>
      <c r="AJ218" s="99">
        <f>[4]Costos_Agricultura!$J49*(1+'Net Zero 2050 - %'!AJ$40/100)</f>
        <v>0.29237493626921207</v>
      </c>
      <c r="AK218" s="99">
        <f>[4]Costos_Agricultura!$J49*(1+'Net Zero 2050 - %'!AK$40/100)</f>
        <v>0.29332890696542446</v>
      </c>
      <c r="AL218" s="99">
        <f>[4]Costos_Agricultura!$J49*(1+'Net Zero 2050 - %'!AL$40/100)</f>
        <v>0.29428287766163691</v>
      </c>
      <c r="AM218" s="99">
        <f>[4]Costos_Agricultura!$J49*(1+'Net Zero 2050 - %'!AM$40/100)</f>
        <v>0.29523684835784941</v>
      </c>
      <c r="AN218" s="99">
        <f>[4]Costos_Agricultura!$J49*(1+'Net Zero 2050 - %'!AN$40/100)</f>
        <v>0.29619081905406186</v>
      </c>
      <c r="AO218" s="99">
        <f>[4]Costos_Agricultura!$J49*(1+'Net Zero 2050 - %'!AO$40/100)</f>
        <v>0.29714478975027431</v>
      </c>
      <c r="AP218" s="99">
        <f>[4]Costos_Agricultura!$J49*(1+'Net Zero 2050 - %'!AP$40/100)</f>
        <v>0.29809876044648675</v>
      </c>
      <c r="AQ218" s="99">
        <f>[4]Costos_Agricultura!$J49*(1+'Net Zero 2050 - %'!AQ$40/100)</f>
        <v>0.2990527311426992</v>
      </c>
      <c r="AR218" s="99">
        <f>[4]Costos_Agricultura!$J49*(1+'Net Zero 2050 - %'!AR$40/100)</f>
        <v>0.30000670183891165</v>
      </c>
      <c r="AS218" s="99">
        <f>[4]Costos_Agricultura!$J49*(1+'Net Zero 2050 - %'!AS$40/100)</f>
        <v>0.30096067253512415</v>
      </c>
      <c r="AT218" s="99">
        <f>[4]Costos_Agricultura!$J49*(1+'Net Zero 2050 - %'!AT$40/100)</f>
        <v>0.30191464323133654</v>
      </c>
      <c r="AU218" s="99">
        <f>[4]Costos_Agricultura!$J49*(1+'Net Zero 2050 - %'!AU$40/100)</f>
        <v>0.30286861392754899</v>
      </c>
      <c r="AV218" s="99">
        <f>[4]Costos_Agricultura!$J49*(1+'Net Zero 2050 - %'!AV$40/100)</f>
        <v>0.30382258462376144</v>
      </c>
      <c r="AW218" s="99">
        <f>[4]Costos_Agricultura!$J49*(1+'Net Zero 2050 - %'!AW$40/100)</f>
        <v>0.30477655531997394</v>
      </c>
      <c r="AX218" s="99">
        <f>[4]Costos_Agricultura!$J49*(1+'Net Zero 2050 - %'!AX$40/100)</f>
        <v>0.30573052601618639</v>
      </c>
      <c r="AY218" s="99">
        <f>[4]Costos_Agricultura!$J49*(1+'Net Zero 2050 - %'!AY$40/100)</f>
        <v>0.30668449671239884</v>
      </c>
      <c r="AZ218" s="99">
        <f>[4]Costos_Agricultura!$J49*(1+'Net Zero 2050 - %'!AZ$40/100)</f>
        <v>0.30763846740861128</v>
      </c>
      <c r="BA218" s="99">
        <f>[4]Costos_Agricultura!$J49*(1+'Net Zero 2050 - %'!BA$40/100)</f>
        <v>0.30859243810482367</v>
      </c>
      <c r="BB218" s="99">
        <f>[4]Costos_Agricultura!$J49*(1+'Net Zero 2050 - %'!BB$40/100)</f>
        <v>0.30954640880103623</v>
      </c>
    </row>
    <row r="219" spans="1:54" ht="15" customHeight="1">
      <c r="C219" s="170" t="s">
        <v>270</v>
      </c>
      <c r="E219" s="366"/>
      <c r="F219" s="99">
        <f>[4]Costos_Agricultura!$J50*(1+'Net Zero 2050 - %'!F$40/100)</f>
        <v>0.11139992902232022</v>
      </c>
      <c r="G219" s="99">
        <f>[4]Costos_Agricultura!$J50*(1+'Net Zero 2050 - %'!G$40/100)</f>
        <v>0.11180284816817181</v>
      </c>
      <c r="H219" s="99">
        <f>[4]Costos_Agricultura!$J50*(1+'Net Zero 2050 - %'!H$40/100)</f>
        <v>0.11220576731402339</v>
      </c>
      <c r="I219" s="99">
        <f>[4]Costos_Agricultura!$J50*(1+'Net Zero 2050 - %'!I$40/100)</f>
        <v>0.11260868645987497</v>
      </c>
      <c r="J219" s="99">
        <f>[4]Costos_Agricultura!$J50*(1+'Net Zero 2050 - %'!J$40/100)</f>
        <v>0.11301160560572654</v>
      </c>
      <c r="K219" s="99">
        <f>[4]Costos_Agricultura!$J50*(1+'Net Zero 2050 - %'!K$40/100)</f>
        <v>0.11341452475157812</v>
      </c>
      <c r="L219" s="99">
        <f>[4]Costos_Agricultura!$J50*(1+'Net Zero 2050 - %'!L$40/100)</f>
        <v>0.1138174438974297</v>
      </c>
      <c r="M219" s="99">
        <f>[4]Costos_Agricultura!$J50*(1+'Net Zero 2050 - %'!M$40/100)</f>
        <v>0.11422036304328129</v>
      </c>
      <c r="N219" s="99">
        <f>[4]Costos_Agricultura!$J50*(1+'Net Zero 2050 - %'!N$40/100)</f>
        <v>0.11462328218913287</v>
      </c>
      <c r="O219" s="99">
        <f>[4]Costos_Agricultura!$J50*(1+'Net Zero 2050 - %'!O$40/100)</f>
        <v>0.11502620133498445</v>
      </c>
      <c r="P219" s="99">
        <f>[4]Costos_Agricultura!$J50*(1+'Net Zero 2050 - %'!P$40/100)</f>
        <v>0.11542912048083603</v>
      </c>
      <c r="Q219" s="99">
        <f>[4]Costos_Agricultura!$J50*(1+'Net Zero 2050 - %'!Q$40/100)</f>
        <v>0.11583203962668762</v>
      </c>
      <c r="R219" s="99">
        <f>[4]Costos_Agricultura!$J50*(1+'Net Zero 2050 - %'!R$40/100)</f>
        <v>0.1162349587725392</v>
      </c>
      <c r="S219" s="99">
        <f>[4]Costos_Agricultura!$J50*(1+'Net Zero 2050 - %'!S$40/100)</f>
        <v>0.11663787791839078</v>
      </c>
      <c r="T219" s="99">
        <f>[4]Costos_Agricultura!$J50*(1+'Net Zero 2050 - %'!T$40/100)</f>
        <v>0.11704079706424235</v>
      </c>
      <c r="U219" s="99">
        <f>[4]Costos_Agricultura!$J50*(1+'Net Zero 2050 - %'!U$40/100)</f>
        <v>0.11744371621009393</v>
      </c>
      <c r="V219" s="99">
        <f>[4]Costos_Agricultura!$J50*(1+'Net Zero 2050 - %'!V$40/100)</f>
        <v>0.11784663535594551</v>
      </c>
      <c r="W219" s="99">
        <f>[4]Costos_Agricultura!$J50*(1+'Net Zero 2050 - %'!W$40/100)</f>
        <v>0.1182495545017971</v>
      </c>
      <c r="X219" s="99">
        <f>[4]Costos_Agricultura!$J50*(1+'Net Zero 2050 - %'!X$40/100)</f>
        <v>0.11865247364764868</v>
      </c>
      <c r="Y219" s="99">
        <f>[4]Costos_Agricultura!$J50*(1+'Net Zero 2050 - %'!Y$40/100)</f>
        <v>0.11905539279350026</v>
      </c>
      <c r="Z219" s="99">
        <f>[4]Costos_Agricultura!$J50*(1+'Net Zero 2050 - %'!Z$40/100)</f>
        <v>0.11945831193935184</v>
      </c>
      <c r="AA219" s="99">
        <f>[4]Costos_Agricultura!$J50*(1+'Net Zero 2050 - %'!AA$40/100)</f>
        <v>0.11986123108520343</v>
      </c>
      <c r="AB219" s="99">
        <f>[4]Costos_Agricultura!$J50*(1+'Net Zero 2050 - %'!AB$40/100)</f>
        <v>0.12026415023105499</v>
      </c>
      <c r="AC219" s="99">
        <f>[4]Costos_Agricultura!$J50*(1+'Net Zero 2050 - %'!AC$40/100)</f>
        <v>0.12066706937690658</v>
      </c>
      <c r="AD219" s="99">
        <f>[4]Costos_Agricultura!$J50*(1+'Net Zero 2050 - %'!AD$40/100)</f>
        <v>0.12106998852275816</v>
      </c>
      <c r="AE219" s="99">
        <f>[4]Costos_Agricultura!$J50*(1+'Net Zero 2050 - %'!AE$40/100)</f>
        <v>0.12147290766860974</v>
      </c>
      <c r="AF219" s="99">
        <f>[4]Costos_Agricultura!$J50*(1+'Net Zero 2050 - %'!AF$40/100)</f>
        <v>0.12187582681446132</v>
      </c>
      <c r="AG219" s="99">
        <f>[4]Costos_Agricultura!$J50*(1+'Net Zero 2050 - %'!AG$40/100)</f>
        <v>0.12227874596031291</v>
      </c>
      <c r="AH219" s="99">
        <f>[4]Costos_Agricultura!$J50*(1+'Net Zero 2050 - %'!AH$40/100)</f>
        <v>0.12268166510616449</v>
      </c>
      <c r="AI219" s="99">
        <f>[4]Costos_Agricultura!$J50*(1+'Net Zero 2050 - %'!AI$40/100)</f>
        <v>0.12308458425201607</v>
      </c>
      <c r="AJ219" s="99">
        <f>[4]Costos_Agricultura!$J50*(1+'Net Zero 2050 - %'!AJ$40/100)</f>
        <v>0.12348750339786765</v>
      </c>
      <c r="AK219" s="99">
        <f>[4]Costos_Agricultura!$J50*(1+'Net Zero 2050 - %'!AK$40/100)</f>
        <v>0.12389042254371922</v>
      </c>
      <c r="AL219" s="99">
        <f>[4]Costos_Agricultura!$J50*(1+'Net Zero 2050 - %'!AL$40/100)</f>
        <v>0.1242933416895708</v>
      </c>
      <c r="AM219" s="99">
        <f>[4]Costos_Agricultura!$J50*(1+'Net Zero 2050 - %'!AM$40/100)</f>
        <v>0.12469626083542239</v>
      </c>
      <c r="AN219" s="99">
        <f>[4]Costos_Agricultura!$J50*(1+'Net Zero 2050 - %'!AN$40/100)</f>
        <v>0.12509917998127396</v>
      </c>
      <c r="AO219" s="99">
        <f>[4]Costos_Agricultura!$J50*(1+'Net Zero 2050 - %'!AO$40/100)</f>
        <v>0.12550209912712557</v>
      </c>
      <c r="AP219" s="99">
        <f>[4]Costos_Agricultura!$J50*(1+'Net Zero 2050 - %'!AP$40/100)</f>
        <v>0.12590501827297715</v>
      </c>
      <c r="AQ219" s="99">
        <f>[4]Costos_Agricultura!$J50*(1+'Net Zero 2050 - %'!AQ$40/100)</f>
        <v>0.12630793741882873</v>
      </c>
      <c r="AR219" s="99">
        <f>[4]Costos_Agricultura!$J50*(1+'Net Zero 2050 - %'!AR$40/100)</f>
        <v>0.12671085656468029</v>
      </c>
      <c r="AS219" s="99">
        <f>[4]Costos_Agricultura!$J50*(1+'Net Zero 2050 - %'!AS$40/100)</f>
        <v>0.1271137757105319</v>
      </c>
      <c r="AT219" s="99">
        <f>[4]Costos_Agricultura!$J50*(1+'Net Zero 2050 - %'!AT$40/100)</f>
        <v>0.12751669485638345</v>
      </c>
      <c r="AU219" s="99">
        <f>[4]Costos_Agricultura!$J50*(1+'Net Zero 2050 - %'!AU$40/100)</f>
        <v>0.12791961400223503</v>
      </c>
      <c r="AV219" s="99">
        <f>[4]Costos_Agricultura!$J50*(1+'Net Zero 2050 - %'!AV$40/100)</f>
        <v>0.12832253314808661</v>
      </c>
      <c r="AW219" s="99">
        <f>[4]Costos_Agricultura!$J50*(1+'Net Zero 2050 - %'!AW$40/100)</f>
        <v>0.1287254522939382</v>
      </c>
      <c r="AX219" s="99">
        <f>[4]Costos_Agricultura!$J50*(1+'Net Zero 2050 - %'!AX$40/100)</f>
        <v>0.12912837143978978</v>
      </c>
      <c r="AY219" s="99">
        <f>[4]Costos_Agricultura!$J50*(1+'Net Zero 2050 - %'!AY$40/100)</f>
        <v>0.12953129058564136</v>
      </c>
      <c r="AZ219" s="99">
        <f>[4]Costos_Agricultura!$J50*(1+'Net Zero 2050 - %'!AZ$40/100)</f>
        <v>0.12993420973149294</v>
      </c>
      <c r="BA219" s="99">
        <f>[4]Costos_Agricultura!$J50*(1+'Net Zero 2050 - %'!BA$40/100)</f>
        <v>0.1303371288773445</v>
      </c>
      <c r="BB219" s="99">
        <f>[4]Costos_Agricultura!$J50*(1+'Net Zero 2050 - %'!BB$40/100)</f>
        <v>0.13074004802319611</v>
      </c>
    </row>
    <row r="220" spans="1:54" ht="15" customHeight="1">
      <c r="C220" s="170" t="s">
        <v>271</v>
      </c>
      <c r="E220" s="366"/>
      <c r="F220" s="99">
        <f>[4]Costos_Agricultura!$J51*(1+'Net Zero 2050 - %'!F$40/100)</f>
        <v>1.8269671856287424</v>
      </c>
      <c r="G220" s="99">
        <f>[4]Costos_Agricultura!$J51*(1+'Net Zero 2050 - %'!G$40/100)</f>
        <v>1.8335750898203593</v>
      </c>
      <c r="H220" s="99">
        <f>[4]Costos_Agricultura!$J51*(1+'Net Zero 2050 - %'!H$40/100)</f>
        <v>1.840182994011976</v>
      </c>
      <c r="I220" s="99">
        <f>[4]Costos_Agricultura!$J51*(1+'Net Zero 2050 - %'!I$40/100)</f>
        <v>1.846790898203593</v>
      </c>
      <c r="J220" s="99">
        <f>[4]Costos_Agricultura!$J51*(1+'Net Zero 2050 - %'!J$40/100)</f>
        <v>1.8533988023952093</v>
      </c>
      <c r="K220" s="99">
        <f>[4]Costos_Agricultura!$J51*(1+'Net Zero 2050 - %'!K$40/100)</f>
        <v>1.8600067065868262</v>
      </c>
      <c r="L220" s="99">
        <f>[4]Costos_Agricultura!$J51*(1+'Net Zero 2050 - %'!L$40/100)</f>
        <v>1.8666146107784429</v>
      </c>
      <c r="M220" s="99">
        <f>[4]Costos_Agricultura!$J51*(1+'Net Zero 2050 - %'!M$40/100)</f>
        <v>1.8732225149700596</v>
      </c>
      <c r="N220" s="99">
        <f>[4]Costos_Agricultura!$J51*(1+'Net Zero 2050 - %'!N$40/100)</f>
        <v>1.8798304191616766</v>
      </c>
      <c r="O220" s="99">
        <f>[4]Costos_Agricultura!$J51*(1+'Net Zero 2050 - %'!O$40/100)</f>
        <v>1.8864383233532933</v>
      </c>
      <c r="P220" s="99">
        <f>[4]Costos_Agricultura!$J51*(1+'Net Zero 2050 - %'!P$40/100)</f>
        <v>1.89304622754491</v>
      </c>
      <c r="Q220" s="99">
        <f>[4]Costos_Agricultura!$J51*(1+'Net Zero 2050 - %'!Q$40/100)</f>
        <v>1.899654131736527</v>
      </c>
      <c r="R220" s="99">
        <f>[4]Costos_Agricultura!$J51*(1+'Net Zero 2050 - %'!R$40/100)</f>
        <v>1.9062620359281437</v>
      </c>
      <c r="S220" s="99">
        <f>[4]Costos_Agricultura!$J51*(1+'Net Zero 2050 - %'!S$40/100)</f>
        <v>1.9128699401197606</v>
      </c>
      <c r="T220" s="99">
        <f>[4]Costos_Agricultura!$J51*(1+'Net Zero 2050 - %'!T$40/100)</f>
        <v>1.9194778443113769</v>
      </c>
      <c r="U220" s="99">
        <f>[4]Costos_Agricultura!$J51*(1+'Net Zero 2050 - %'!U$40/100)</f>
        <v>1.9260857485029939</v>
      </c>
      <c r="V220" s="99">
        <f>[4]Costos_Agricultura!$J51*(1+'Net Zero 2050 - %'!V$40/100)</f>
        <v>1.9326936526946106</v>
      </c>
      <c r="W220" s="99">
        <f>[4]Costos_Agricultura!$J51*(1+'Net Zero 2050 - %'!W$40/100)</f>
        <v>1.9393015568862273</v>
      </c>
      <c r="X220" s="99">
        <f>[4]Costos_Agricultura!$J51*(1+'Net Zero 2050 - %'!X$40/100)</f>
        <v>1.9459094610778442</v>
      </c>
      <c r="Y220" s="99">
        <f>[4]Costos_Agricultura!$J51*(1+'Net Zero 2050 - %'!Y$40/100)</f>
        <v>1.952517365269461</v>
      </c>
      <c r="Z220" s="99">
        <f>[4]Costos_Agricultura!$J51*(1+'Net Zero 2050 - %'!Z$40/100)</f>
        <v>1.9591252694610779</v>
      </c>
      <c r="AA220" s="99">
        <f>[4]Costos_Agricultura!$J51*(1+'Net Zero 2050 - %'!AA$40/100)</f>
        <v>1.9657331736526946</v>
      </c>
      <c r="AB220" s="99">
        <f>[4]Costos_Agricultura!$J51*(1+'Net Zero 2050 - %'!AB$40/100)</f>
        <v>1.9723410778443109</v>
      </c>
      <c r="AC220" s="99">
        <f>[4]Costos_Agricultura!$J51*(1+'Net Zero 2050 - %'!AC$40/100)</f>
        <v>1.9789489820359278</v>
      </c>
      <c r="AD220" s="99">
        <f>[4]Costos_Agricultura!$J51*(1+'Net Zero 2050 - %'!AD$40/100)</f>
        <v>1.9855568862275446</v>
      </c>
      <c r="AE220" s="99">
        <f>[4]Costos_Agricultura!$J51*(1+'Net Zero 2050 - %'!AE$40/100)</f>
        <v>1.9921647904191615</v>
      </c>
      <c r="AF220" s="99">
        <f>[4]Costos_Agricultura!$J51*(1+'Net Zero 2050 - %'!AF$40/100)</f>
        <v>1.9987726946107782</v>
      </c>
      <c r="AG220" s="99">
        <f>[4]Costos_Agricultura!$J51*(1+'Net Zero 2050 - %'!AG$40/100)</f>
        <v>2.0053805988023949</v>
      </c>
      <c r="AH220" s="99">
        <f>[4]Costos_Agricultura!$J51*(1+'Net Zero 2050 - %'!AH$40/100)</f>
        <v>2.0119885029940119</v>
      </c>
      <c r="AI220" s="99">
        <f>[4]Costos_Agricultura!$J51*(1+'Net Zero 2050 - %'!AI$40/100)</f>
        <v>2.0185964071856288</v>
      </c>
      <c r="AJ220" s="99">
        <f>[4]Costos_Agricultura!$J51*(1+'Net Zero 2050 - %'!AJ$40/100)</f>
        <v>2.0252043113772453</v>
      </c>
      <c r="AK220" s="99">
        <f>[4]Costos_Agricultura!$J51*(1+'Net Zero 2050 - %'!AK$40/100)</f>
        <v>2.0318122155688618</v>
      </c>
      <c r="AL220" s="99">
        <f>[4]Costos_Agricultura!$J51*(1+'Net Zero 2050 - %'!AL$40/100)</f>
        <v>2.0384201197604788</v>
      </c>
      <c r="AM220" s="99">
        <f>[4]Costos_Agricultura!$J51*(1+'Net Zero 2050 - %'!AM$40/100)</f>
        <v>2.0450280239520953</v>
      </c>
      <c r="AN220" s="99">
        <f>[4]Costos_Agricultura!$J51*(1+'Net Zero 2050 - %'!AN$40/100)</f>
        <v>2.0516359281437122</v>
      </c>
      <c r="AO220" s="99">
        <f>[4]Costos_Agricultura!$J51*(1+'Net Zero 2050 - %'!AO$40/100)</f>
        <v>2.0582438323353291</v>
      </c>
      <c r="AP220" s="99">
        <f>[4]Costos_Agricultura!$J51*(1+'Net Zero 2050 - %'!AP$40/100)</f>
        <v>2.0648517365269461</v>
      </c>
      <c r="AQ220" s="99">
        <f>[4]Costos_Agricultura!$J51*(1+'Net Zero 2050 - %'!AQ$40/100)</f>
        <v>2.0714596407185626</v>
      </c>
      <c r="AR220" s="99">
        <f>[4]Costos_Agricultura!$J51*(1+'Net Zero 2050 - %'!AR$40/100)</f>
        <v>2.0780675449101791</v>
      </c>
      <c r="AS220" s="99">
        <f>[4]Costos_Agricultura!$J51*(1+'Net Zero 2050 - %'!AS$40/100)</f>
        <v>2.0846754491017965</v>
      </c>
      <c r="AT220" s="99">
        <f>[4]Costos_Agricultura!$J51*(1+'Net Zero 2050 - %'!AT$40/100)</f>
        <v>2.0912833532934125</v>
      </c>
      <c r="AU220" s="99">
        <f>[4]Costos_Agricultura!$J51*(1+'Net Zero 2050 - %'!AU$40/100)</f>
        <v>2.0978912574850295</v>
      </c>
      <c r="AV220" s="99">
        <f>[4]Costos_Agricultura!$J51*(1+'Net Zero 2050 - %'!AV$40/100)</f>
        <v>2.1044991616766464</v>
      </c>
      <c r="AW220" s="99">
        <f>[4]Costos_Agricultura!$J51*(1+'Net Zero 2050 - %'!AW$40/100)</f>
        <v>2.1111070658682629</v>
      </c>
      <c r="AX220" s="99">
        <f>[4]Costos_Agricultura!$J51*(1+'Net Zero 2050 - %'!AX$40/100)</f>
        <v>2.1177149700598799</v>
      </c>
      <c r="AY220" s="99">
        <f>[4]Costos_Agricultura!$J51*(1+'Net Zero 2050 - %'!AY$40/100)</f>
        <v>2.1243228742514968</v>
      </c>
      <c r="AZ220" s="99">
        <f>[4]Costos_Agricultura!$J51*(1+'Net Zero 2050 - %'!AZ$40/100)</f>
        <v>2.1309307784431137</v>
      </c>
      <c r="BA220" s="99">
        <f>[4]Costos_Agricultura!$J51*(1+'Net Zero 2050 - %'!BA$40/100)</f>
        <v>2.1375386826347298</v>
      </c>
      <c r="BB220" s="99">
        <f>[4]Costos_Agricultura!$J51*(1+'Net Zero 2050 - %'!BB$40/100)</f>
        <v>2.1441465868263472</v>
      </c>
    </row>
    <row r="221" spans="1:54" ht="15" customHeight="1">
      <c r="C221" s="170" t="s">
        <v>272</v>
      </c>
      <c r="E221" s="366"/>
      <c r="F221" s="99">
        <f>[4]Costos_Agricultura!$J52*(1+'Net Zero 2050 - %'!F$40/100)</f>
        <v>38.536665838325931</v>
      </c>
      <c r="G221" s="99">
        <f>[4]Costos_Agricultura!$J52*(1+'Net Zero 2050 - %'!G$40/100)</f>
        <v>38.676047978151487</v>
      </c>
      <c r="H221" s="99">
        <f>[4]Costos_Agricultura!$J52*(1+'Net Zero 2050 - %'!H$40/100)</f>
        <v>38.815430117977044</v>
      </c>
      <c r="I221" s="99">
        <f>[4]Costos_Agricultura!$J52*(1+'Net Zero 2050 - %'!I$40/100)</f>
        <v>38.954812257802601</v>
      </c>
      <c r="J221" s="99">
        <f>[4]Costos_Agricultura!$J52*(1+'Net Zero 2050 - %'!J$40/100)</f>
        <v>39.094194397628151</v>
      </c>
      <c r="K221" s="99">
        <f>[4]Costos_Agricultura!$J52*(1+'Net Zero 2050 - %'!K$40/100)</f>
        <v>39.233576537453708</v>
      </c>
      <c r="L221" s="99">
        <f>[4]Costos_Agricultura!$J52*(1+'Net Zero 2050 - %'!L$40/100)</f>
        <v>39.372958677279264</v>
      </c>
      <c r="M221" s="99">
        <f>[4]Costos_Agricultura!$J52*(1+'Net Zero 2050 - %'!M$40/100)</f>
        <v>39.512340817104821</v>
      </c>
      <c r="N221" s="99">
        <f>[4]Costos_Agricultura!$J52*(1+'Net Zero 2050 - %'!N$40/100)</f>
        <v>39.651722956930378</v>
      </c>
      <c r="O221" s="99">
        <f>[4]Costos_Agricultura!$J52*(1+'Net Zero 2050 - %'!O$40/100)</f>
        <v>39.791105096755935</v>
      </c>
      <c r="P221" s="99">
        <f>[4]Costos_Agricultura!$J52*(1+'Net Zero 2050 - %'!P$40/100)</f>
        <v>39.930487236581492</v>
      </c>
      <c r="Q221" s="99">
        <f>[4]Costos_Agricultura!$J52*(1+'Net Zero 2050 - %'!Q$40/100)</f>
        <v>40.069869376407048</v>
      </c>
      <c r="R221" s="99">
        <f>[4]Costos_Agricultura!$J52*(1+'Net Zero 2050 - %'!R$40/100)</f>
        <v>40.209251516232612</v>
      </c>
      <c r="S221" s="99">
        <f>[4]Costos_Agricultura!$J52*(1+'Net Zero 2050 - %'!S$40/100)</f>
        <v>40.348633656058169</v>
      </c>
      <c r="T221" s="99">
        <f>[4]Costos_Agricultura!$J52*(1+'Net Zero 2050 - %'!T$40/100)</f>
        <v>40.488015795883712</v>
      </c>
      <c r="U221" s="99">
        <f>[4]Costos_Agricultura!$J52*(1+'Net Zero 2050 - %'!U$40/100)</f>
        <v>40.627397935709276</v>
      </c>
      <c r="V221" s="99">
        <f>[4]Costos_Agricultura!$J52*(1+'Net Zero 2050 - %'!V$40/100)</f>
        <v>40.766780075534832</v>
      </c>
      <c r="W221" s="99">
        <f>[4]Costos_Agricultura!$J52*(1+'Net Zero 2050 - %'!W$40/100)</f>
        <v>40.906162215360389</v>
      </c>
      <c r="X221" s="99">
        <f>[4]Costos_Agricultura!$J52*(1+'Net Zero 2050 - %'!X$40/100)</f>
        <v>41.045544355185946</v>
      </c>
      <c r="Y221" s="99">
        <f>[4]Costos_Agricultura!$J52*(1+'Net Zero 2050 - %'!Y$40/100)</f>
        <v>41.184926495011503</v>
      </c>
      <c r="Z221" s="99">
        <f>[4]Costos_Agricultura!$J52*(1+'Net Zero 2050 - %'!Z$40/100)</f>
        <v>41.32430863483706</v>
      </c>
      <c r="AA221" s="99">
        <f>[4]Costos_Agricultura!$J52*(1+'Net Zero 2050 - %'!AA$40/100)</f>
        <v>41.463690774662616</v>
      </c>
      <c r="AB221" s="99">
        <f>[4]Costos_Agricultura!$J52*(1+'Net Zero 2050 - %'!AB$40/100)</f>
        <v>41.603072914488166</v>
      </c>
      <c r="AC221" s="99">
        <f>[4]Costos_Agricultura!$J52*(1+'Net Zero 2050 - %'!AC$40/100)</f>
        <v>41.742455054313723</v>
      </c>
      <c r="AD221" s="99">
        <f>[4]Costos_Agricultura!$J52*(1+'Net Zero 2050 - %'!AD$40/100)</f>
        <v>41.88183719413928</v>
      </c>
      <c r="AE221" s="99">
        <f>[4]Costos_Agricultura!$J52*(1+'Net Zero 2050 - %'!AE$40/100)</f>
        <v>42.021219333964837</v>
      </c>
      <c r="AF221" s="99">
        <f>[4]Costos_Agricultura!$J52*(1+'Net Zero 2050 - %'!AF$40/100)</f>
        <v>42.160601473790393</v>
      </c>
      <c r="AG221" s="99">
        <f>[4]Costos_Agricultura!$J52*(1+'Net Zero 2050 - %'!AG$40/100)</f>
        <v>42.29998361361595</v>
      </c>
      <c r="AH221" s="99">
        <f>[4]Costos_Agricultura!$J52*(1+'Net Zero 2050 - %'!AH$40/100)</f>
        <v>42.439365753441507</v>
      </c>
      <c r="AI221" s="99">
        <f>[4]Costos_Agricultura!$J52*(1+'Net Zero 2050 - %'!AI$40/100)</f>
        <v>42.578747893267064</v>
      </c>
      <c r="AJ221" s="99">
        <f>[4]Costos_Agricultura!$J52*(1+'Net Zero 2050 - %'!AJ$40/100)</f>
        <v>42.718130033092621</v>
      </c>
      <c r="AK221" s="99">
        <f>[4]Costos_Agricultura!$J52*(1+'Net Zero 2050 - %'!AK$40/100)</f>
        <v>42.85751217291817</v>
      </c>
      <c r="AL221" s="99">
        <f>[4]Costos_Agricultura!$J52*(1+'Net Zero 2050 - %'!AL$40/100)</f>
        <v>42.996894312743727</v>
      </c>
      <c r="AM221" s="99">
        <f>[4]Costos_Agricultura!$J52*(1+'Net Zero 2050 - %'!AM$40/100)</f>
        <v>43.136276452569284</v>
      </c>
      <c r="AN221" s="99">
        <f>[4]Costos_Agricultura!$J52*(1+'Net Zero 2050 - %'!AN$40/100)</f>
        <v>43.275658592394841</v>
      </c>
      <c r="AO221" s="99">
        <f>[4]Costos_Agricultura!$J52*(1+'Net Zero 2050 - %'!AO$40/100)</f>
        <v>43.415040732220398</v>
      </c>
      <c r="AP221" s="99">
        <f>[4]Costos_Agricultura!$J52*(1+'Net Zero 2050 - %'!AP$40/100)</f>
        <v>43.554422872045954</v>
      </c>
      <c r="AQ221" s="99">
        <f>[4]Costos_Agricultura!$J52*(1+'Net Zero 2050 - %'!AQ$40/100)</f>
        <v>43.693805011871511</v>
      </c>
      <c r="AR221" s="99">
        <f>[4]Costos_Agricultura!$J52*(1+'Net Zero 2050 - %'!AR$40/100)</f>
        <v>43.833187151697061</v>
      </c>
      <c r="AS221" s="99">
        <f>[4]Costos_Agricultura!$J52*(1+'Net Zero 2050 - %'!AS$40/100)</f>
        <v>43.972569291522625</v>
      </c>
      <c r="AT221" s="99">
        <f>[4]Costos_Agricultura!$J52*(1+'Net Zero 2050 - %'!AT$40/100)</f>
        <v>44.111951431348174</v>
      </c>
      <c r="AU221" s="99">
        <f>[4]Costos_Agricultura!$J52*(1+'Net Zero 2050 - %'!AU$40/100)</f>
        <v>44.251333571173731</v>
      </c>
      <c r="AV221" s="99">
        <f>[4]Costos_Agricultura!$J52*(1+'Net Zero 2050 - %'!AV$40/100)</f>
        <v>44.390715710999288</v>
      </c>
      <c r="AW221" s="99">
        <f>[4]Costos_Agricultura!$J52*(1+'Net Zero 2050 - %'!AW$40/100)</f>
        <v>44.530097850824845</v>
      </c>
      <c r="AX221" s="99">
        <f>[4]Costos_Agricultura!$J52*(1+'Net Zero 2050 - %'!AX$40/100)</f>
        <v>44.669479990650409</v>
      </c>
      <c r="AY221" s="99">
        <f>[4]Costos_Agricultura!$J52*(1+'Net Zero 2050 - %'!AY$40/100)</f>
        <v>44.808862130475966</v>
      </c>
      <c r="AZ221" s="99">
        <f>[4]Costos_Agricultura!$J52*(1+'Net Zero 2050 - %'!AZ$40/100)</f>
        <v>44.948244270301522</v>
      </c>
      <c r="BA221" s="99">
        <f>[4]Costos_Agricultura!$J52*(1+'Net Zero 2050 - %'!BA$40/100)</f>
        <v>45.087626410127072</v>
      </c>
      <c r="BB221" s="99">
        <f>[4]Costos_Agricultura!$J52*(1+'Net Zero 2050 - %'!BB$40/100)</f>
        <v>45.227008549952636</v>
      </c>
    </row>
    <row r="222" spans="1:54" ht="15" customHeight="1">
      <c r="C222" s="170" t="s">
        <v>273</v>
      </c>
      <c r="E222" s="366"/>
      <c r="F222" s="99">
        <f>[4]Costos_Agricultura!$J53*(1+'Net Zero 2050 - %'!F$40/100)</f>
        <v>10.146723617636443</v>
      </c>
      <c r="G222" s="99">
        <f>[4]Costos_Agricultura!$J53*(1+'Net Zero 2050 - %'!G$40/100)</f>
        <v>10.183423005590193</v>
      </c>
      <c r="H222" s="99">
        <f>[4]Costos_Agricultura!$J53*(1+'Net Zero 2050 - %'!H$40/100)</f>
        <v>10.22012239354394</v>
      </c>
      <c r="I222" s="99">
        <f>[4]Costos_Agricultura!$J53*(1+'Net Zero 2050 - %'!I$40/100)</f>
        <v>10.256821781497688</v>
      </c>
      <c r="J222" s="99">
        <f>[4]Costos_Agricultura!$J53*(1+'Net Zero 2050 - %'!J$40/100)</f>
        <v>10.293521169451434</v>
      </c>
      <c r="K222" s="99">
        <f>[4]Costos_Agricultura!$J53*(1+'Net Zero 2050 - %'!K$40/100)</f>
        <v>10.330220557405184</v>
      </c>
      <c r="L222" s="99">
        <f>[4]Costos_Agricultura!$J53*(1+'Net Zero 2050 - %'!L$40/100)</f>
        <v>10.366919945358932</v>
      </c>
      <c r="M222" s="99">
        <f>[4]Costos_Agricultura!$J53*(1+'Net Zero 2050 - %'!M$40/100)</f>
        <v>10.40361933331268</v>
      </c>
      <c r="N222" s="99">
        <f>[4]Costos_Agricultura!$J53*(1+'Net Zero 2050 - %'!N$40/100)</f>
        <v>10.440318721266429</v>
      </c>
      <c r="O222" s="99">
        <f>[4]Costos_Agricultura!$J53*(1+'Net Zero 2050 - %'!O$40/100)</f>
        <v>10.477018109220177</v>
      </c>
      <c r="P222" s="99">
        <f>[4]Costos_Agricultura!$J53*(1+'Net Zero 2050 - %'!P$40/100)</f>
        <v>10.513717497173925</v>
      </c>
      <c r="Q222" s="99">
        <f>[4]Costos_Agricultura!$J53*(1+'Net Zero 2050 - %'!Q$40/100)</f>
        <v>10.550416885127675</v>
      </c>
      <c r="R222" s="99">
        <f>[4]Costos_Agricultura!$J53*(1+'Net Zero 2050 - %'!R$40/100)</f>
        <v>10.587116273081422</v>
      </c>
      <c r="S222" s="99">
        <f>[4]Costos_Agricultura!$J53*(1+'Net Zero 2050 - %'!S$40/100)</f>
        <v>10.62381566103517</v>
      </c>
      <c r="T222" s="99">
        <f>[4]Costos_Agricultura!$J53*(1+'Net Zero 2050 - %'!T$40/100)</f>
        <v>10.660515048988916</v>
      </c>
      <c r="U222" s="99">
        <f>[4]Costos_Agricultura!$J53*(1+'Net Zero 2050 - %'!U$40/100)</f>
        <v>10.697214436942666</v>
      </c>
      <c r="V222" s="99">
        <f>[4]Costos_Agricultura!$J53*(1+'Net Zero 2050 - %'!V$40/100)</f>
        <v>10.733913824896414</v>
      </c>
      <c r="W222" s="99">
        <f>[4]Costos_Agricultura!$J53*(1+'Net Zero 2050 - %'!W$40/100)</f>
        <v>10.770613212850161</v>
      </c>
      <c r="X222" s="99">
        <f>[4]Costos_Agricultura!$J53*(1+'Net Zero 2050 - %'!X$40/100)</f>
        <v>10.807312600803911</v>
      </c>
      <c r="Y222" s="99">
        <f>[4]Costos_Agricultura!$J53*(1+'Net Zero 2050 - %'!Y$40/100)</f>
        <v>10.844011988757659</v>
      </c>
      <c r="Z222" s="99">
        <f>[4]Costos_Agricultura!$J53*(1+'Net Zero 2050 - %'!Z$40/100)</f>
        <v>10.880711376711407</v>
      </c>
      <c r="AA222" s="99">
        <f>[4]Costos_Agricultura!$J53*(1+'Net Zero 2050 - %'!AA$40/100)</f>
        <v>10.917410764665156</v>
      </c>
      <c r="AB222" s="99">
        <f>[4]Costos_Agricultura!$J53*(1+'Net Zero 2050 - %'!AB$40/100)</f>
        <v>10.954110152618902</v>
      </c>
      <c r="AC222" s="99">
        <f>[4]Costos_Agricultura!$J53*(1+'Net Zero 2050 - %'!AC$40/100)</f>
        <v>10.99080954057265</v>
      </c>
      <c r="AD222" s="99">
        <f>[4]Costos_Agricultura!$J53*(1+'Net Zero 2050 - %'!AD$40/100)</f>
        <v>11.027508928526398</v>
      </c>
      <c r="AE222" s="99">
        <f>[4]Costos_Agricultura!$J53*(1+'Net Zero 2050 - %'!AE$40/100)</f>
        <v>11.064208316480148</v>
      </c>
      <c r="AF222" s="99">
        <f>[4]Costos_Agricultura!$J53*(1+'Net Zero 2050 - %'!AF$40/100)</f>
        <v>11.100907704433896</v>
      </c>
      <c r="AG222" s="99">
        <f>[4]Costos_Agricultura!$J53*(1+'Net Zero 2050 - %'!AG$40/100)</f>
        <v>11.137607092387643</v>
      </c>
      <c r="AH222" s="99">
        <f>[4]Costos_Agricultura!$J53*(1+'Net Zero 2050 - %'!AH$40/100)</f>
        <v>11.174306480341393</v>
      </c>
      <c r="AI222" s="99">
        <f>[4]Costos_Agricultura!$J53*(1+'Net Zero 2050 - %'!AI$40/100)</f>
        <v>11.211005868295141</v>
      </c>
      <c r="AJ222" s="99">
        <f>[4]Costos_Agricultura!$J53*(1+'Net Zero 2050 - %'!AJ$40/100)</f>
        <v>11.247705256248889</v>
      </c>
      <c r="AK222" s="99">
        <f>[4]Costos_Agricultura!$J53*(1+'Net Zero 2050 - %'!AK$40/100)</f>
        <v>11.284404644202635</v>
      </c>
      <c r="AL222" s="99">
        <f>[4]Costos_Agricultura!$J53*(1+'Net Zero 2050 - %'!AL$40/100)</f>
        <v>11.321104032156384</v>
      </c>
      <c r="AM222" s="99">
        <f>[4]Costos_Agricultura!$J53*(1+'Net Zero 2050 - %'!AM$40/100)</f>
        <v>11.357803420110132</v>
      </c>
      <c r="AN222" s="99">
        <f>[4]Costos_Agricultura!$J53*(1+'Net Zero 2050 - %'!AN$40/100)</f>
        <v>11.39450280806388</v>
      </c>
      <c r="AO222" s="99">
        <f>[4]Costos_Agricultura!$J53*(1+'Net Zero 2050 - %'!AO$40/100)</f>
        <v>11.43120219601763</v>
      </c>
      <c r="AP222" s="99">
        <f>[4]Costos_Agricultura!$J53*(1+'Net Zero 2050 - %'!AP$40/100)</f>
        <v>11.467901583971377</v>
      </c>
      <c r="AQ222" s="99">
        <f>[4]Costos_Agricultura!$J53*(1+'Net Zero 2050 - %'!AQ$40/100)</f>
        <v>11.504600971925125</v>
      </c>
      <c r="AR222" s="99">
        <f>[4]Costos_Agricultura!$J53*(1+'Net Zero 2050 - %'!AR$40/100)</f>
        <v>11.541300359878871</v>
      </c>
      <c r="AS222" s="99">
        <f>[4]Costos_Agricultura!$J53*(1+'Net Zero 2050 - %'!AS$40/100)</f>
        <v>11.577999747832623</v>
      </c>
      <c r="AT222" s="99">
        <f>[4]Costos_Agricultura!$J53*(1+'Net Zero 2050 - %'!AT$40/100)</f>
        <v>11.614699135786369</v>
      </c>
      <c r="AU222" s="99">
        <f>[4]Costos_Agricultura!$J53*(1+'Net Zero 2050 - %'!AU$40/100)</f>
        <v>11.651398523740117</v>
      </c>
      <c r="AV222" s="99">
        <f>[4]Costos_Agricultura!$J53*(1+'Net Zero 2050 - %'!AV$40/100)</f>
        <v>11.688097911693866</v>
      </c>
      <c r="AW222" s="99">
        <f>[4]Costos_Agricultura!$J53*(1+'Net Zero 2050 - %'!AW$40/100)</f>
        <v>11.724797299647614</v>
      </c>
      <c r="AX222" s="99">
        <f>[4]Costos_Agricultura!$J53*(1+'Net Zero 2050 - %'!AX$40/100)</f>
        <v>11.761496687601362</v>
      </c>
      <c r="AY222" s="99">
        <f>[4]Costos_Agricultura!$J53*(1+'Net Zero 2050 - %'!AY$40/100)</f>
        <v>11.798196075555111</v>
      </c>
      <c r="AZ222" s="99">
        <f>[4]Costos_Agricultura!$J53*(1+'Net Zero 2050 - %'!AZ$40/100)</f>
        <v>11.834895463508859</v>
      </c>
      <c r="BA222" s="99">
        <f>[4]Costos_Agricultura!$J53*(1+'Net Zero 2050 - %'!BA$40/100)</f>
        <v>11.871594851462605</v>
      </c>
      <c r="BB222" s="99">
        <f>[4]Costos_Agricultura!$J53*(1+'Net Zero 2050 - %'!BB$40/100)</f>
        <v>11.908294239416357</v>
      </c>
    </row>
    <row r="223" spans="1:54" ht="15" customHeight="1">
      <c r="C223" s="170" t="s">
        <v>274</v>
      </c>
      <c r="E223" s="366"/>
      <c r="F223" s="99">
        <f>[4]Costos_Agricultura!$J54*(1+'Net Zero 2050 - %'!F$40/100)</f>
        <v>7.699405371029437</v>
      </c>
      <c r="G223" s="99">
        <f>[4]Costos_Agricultura!$J54*(1+'Net Zero 2050 - %'!G$40/100)</f>
        <v>7.727253125178712</v>
      </c>
      <c r="H223" s="99">
        <f>[4]Costos_Agricultura!$J54*(1+'Net Zero 2050 - %'!H$40/100)</f>
        <v>7.7551008793279879</v>
      </c>
      <c r="I223" s="99">
        <f>[4]Costos_Agricultura!$J54*(1+'Net Zero 2050 - %'!I$40/100)</f>
        <v>7.7829486334772628</v>
      </c>
      <c r="J223" s="99">
        <f>[4]Costos_Agricultura!$J54*(1+'Net Zero 2050 - %'!J$40/100)</f>
        <v>7.8107963876265361</v>
      </c>
      <c r="K223" s="99">
        <f>[4]Costos_Agricultura!$J54*(1+'Net Zero 2050 - %'!K$40/100)</f>
        <v>7.838644141775811</v>
      </c>
      <c r="L223" s="99">
        <f>[4]Costos_Agricultura!$J54*(1+'Net Zero 2050 - %'!L$40/100)</f>
        <v>7.866491895925086</v>
      </c>
      <c r="M223" s="99">
        <f>[4]Costos_Agricultura!$J54*(1+'Net Zero 2050 - %'!M$40/100)</f>
        <v>7.8943396500743619</v>
      </c>
      <c r="N223" s="99">
        <f>[4]Costos_Agricultura!$J54*(1+'Net Zero 2050 - %'!N$40/100)</f>
        <v>7.9221874042236369</v>
      </c>
      <c r="O223" s="99">
        <f>[4]Costos_Agricultura!$J54*(1+'Net Zero 2050 - %'!O$40/100)</f>
        <v>7.9500351583729119</v>
      </c>
      <c r="P223" s="99">
        <f>[4]Costos_Agricultura!$J54*(1+'Net Zero 2050 - %'!P$40/100)</f>
        <v>7.9778829125221868</v>
      </c>
      <c r="Q223" s="99">
        <f>[4]Costos_Agricultura!$J54*(1+'Net Zero 2050 - %'!Q$40/100)</f>
        <v>8.0057306666714627</v>
      </c>
      <c r="R223" s="99">
        <f>[4]Costos_Agricultura!$J54*(1+'Net Zero 2050 - %'!R$40/100)</f>
        <v>8.0335784208207368</v>
      </c>
      <c r="S223" s="99">
        <f>[4]Costos_Agricultura!$J54*(1+'Net Zero 2050 - %'!S$40/100)</f>
        <v>8.0614261749700127</v>
      </c>
      <c r="T223" s="99">
        <f>[4]Costos_Agricultura!$J54*(1+'Net Zero 2050 - %'!T$40/100)</f>
        <v>8.0892739291192868</v>
      </c>
      <c r="U223" s="99">
        <f>[4]Costos_Agricultura!$J54*(1+'Net Zero 2050 - %'!U$40/100)</f>
        <v>8.1171216832685609</v>
      </c>
      <c r="V223" s="99">
        <f>[4]Costos_Agricultura!$J54*(1+'Net Zero 2050 - %'!V$40/100)</f>
        <v>8.1449694374178367</v>
      </c>
      <c r="W223" s="99">
        <f>[4]Costos_Agricultura!$J54*(1+'Net Zero 2050 - %'!W$40/100)</f>
        <v>8.1728171915671108</v>
      </c>
      <c r="X223" s="99">
        <f>[4]Costos_Agricultura!$J54*(1+'Net Zero 2050 - %'!X$40/100)</f>
        <v>8.2006649457163867</v>
      </c>
      <c r="Y223" s="99">
        <f>[4]Costos_Agricultura!$J54*(1+'Net Zero 2050 - %'!Y$40/100)</f>
        <v>8.2285126998656626</v>
      </c>
      <c r="Z223" s="99">
        <f>[4]Costos_Agricultura!$J54*(1+'Net Zero 2050 - %'!Z$40/100)</f>
        <v>8.2563604540149367</v>
      </c>
      <c r="AA223" s="99">
        <f>[4]Costos_Agricultura!$J54*(1+'Net Zero 2050 - %'!AA$40/100)</f>
        <v>8.2842082081642126</v>
      </c>
      <c r="AB223" s="99">
        <f>[4]Costos_Agricultura!$J54*(1+'Net Zero 2050 - %'!AB$40/100)</f>
        <v>8.3120559623134849</v>
      </c>
      <c r="AC223" s="99">
        <f>[4]Costos_Agricultura!$J54*(1+'Net Zero 2050 - %'!AC$40/100)</f>
        <v>8.3399037164627607</v>
      </c>
      <c r="AD223" s="99">
        <f>[4]Costos_Agricultura!$J54*(1+'Net Zero 2050 - %'!AD$40/100)</f>
        <v>8.3677514706120366</v>
      </c>
      <c r="AE223" s="99">
        <f>[4]Costos_Agricultura!$J54*(1+'Net Zero 2050 - %'!AE$40/100)</f>
        <v>8.3955992247613107</v>
      </c>
      <c r="AF223" s="99">
        <f>[4]Costos_Agricultura!$J54*(1+'Net Zero 2050 - %'!AF$40/100)</f>
        <v>8.4234469789105866</v>
      </c>
      <c r="AG223" s="99">
        <f>[4]Costos_Agricultura!$J54*(1+'Net Zero 2050 - %'!AG$40/100)</f>
        <v>8.4512947330598607</v>
      </c>
      <c r="AH223" s="99">
        <f>[4]Costos_Agricultura!$J54*(1+'Net Zero 2050 - %'!AH$40/100)</f>
        <v>8.4791424872091365</v>
      </c>
      <c r="AI223" s="99">
        <f>[4]Costos_Agricultura!$J54*(1+'Net Zero 2050 - %'!AI$40/100)</f>
        <v>8.5069902413584124</v>
      </c>
      <c r="AJ223" s="99">
        <f>[4]Costos_Agricultura!$J54*(1+'Net Zero 2050 - %'!AJ$40/100)</f>
        <v>8.5348379955076865</v>
      </c>
      <c r="AK223" s="99">
        <f>[4]Costos_Agricultura!$J54*(1+'Net Zero 2050 - %'!AK$40/100)</f>
        <v>8.5626857496569606</v>
      </c>
      <c r="AL223" s="99">
        <f>[4]Costos_Agricultura!$J54*(1+'Net Zero 2050 - %'!AL$40/100)</f>
        <v>8.5905335038062347</v>
      </c>
      <c r="AM223" s="99">
        <f>[4]Costos_Agricultura!$J54*(1+'Net Zero 2050 - %'!AM$40/100)</f>
        <v>8.6183812579555106</v>
      </c>
      <c r="AN223" s="99">
        <f>[4]Costos_Agricultura!$J54*(1+'Net Zero 2050 - %'!AN$40/100)</f>
        <v>8.6462290121047864</v>
      </c>
      <c r="AO223" s="99">
        <f>[4]Costos_Agricultura!$J54*(1+'Net Zero 2050 - %'!AO$40/100)</f>
        <v>8.6740767662540605</v>
      </c>
      <c r="AP223" s="99">
        <f>[4]Costos_Agricultura!$J54*(1+'Net Zero 2050 - %'!AP$40/100)</f>
        <v>8.7019245204033364</v>
      </c>
      <c r="AQ223" s="99">
        <f>[4]Costos_Agricultura!$J54*(1+'Net Zero 2050 - %'!AQ$40/100)</f>
        <v>8.7297722745526105</v>
      </c>
      <c r="AR223" s="99">
        <f>[4]Costos_Agricultura!$J54*(1+'Net Zero 2050 - %'!AR$40/100)</f>
        <v>8.7576200287018846</v>
      </c>
      <c r="AS223" s="99">
        <f>[4]Costos_Agricultura!$J54*(1+'Net Zero 2050 - %'!AS$40/100)</f>
        <v>8.7854677828511623</v>
      </c>
      <c r="AT223" s="99">
        <f>[4]Costos_Agricultura!$J54*(1+'Net Zero 2050 - %'!AT$40/100)</f>
        <v>8.8133155370004346</v>
      </c>
      <c r="AU223" s="99">
        <f>[4]Costos_Agricultura!$J54*(1+'Net Zero 2050 - %'!AU$40/100)</f>
        <v>8.8411632911497104</v>
      </c>
      <c r="AV223" s="99">
        <f>[4]Costos_Agricultura!$J54*(1+'Net Zero 2050 - %'!AV$40/100)</f>
        <v>8.8690110452989845</v>
      </c>
      <c r="AW223" s="99">
        <f>[4]Costos_Agricultura!$J54*(1+'Net Zero 2050 - %'!AW$40/100)</f>
        <v>8.8968587994482604</v>
      </c>
      <c r="AX223" s="99">
        <f>[4]Costos_Agricultura!$J54*(1+'Net Zero 2050 - %'!AX$40/100)</f>
        <v>8.9247065535975363</v>
      </c>
      <c r="AY223" s="99">
        <f>[4]Costos_Agricultura!$J54*(1+'Net Zero 2050 - %'!AY$40/100)</f>
        <v>8.9525543077468104</v>
      </c>
      <c r="AZ223" s="99">
        <f>[4]Costos_Agricultura!$J54*(1+'Net Zero 2050 - %'!AZ$40/100)</f>
        <v>8.9804020618960863</v>
      </c>
      <c r="BA223" s="99">
        <f>[4]Costos_Agricultura!$J54*(1+'Net Zero 2050 - %'!BA$40/100)</f>
        <v>9.0082498160453586</v>
      </c>
      <c r="BB223" s="99">
        <f>[4]Costos_Agricultura!$J54*(1+'Net Zero 2050 - %'!BB$40/100)</f>
        <v>9.0360975701946362</v>
      </c>
    </row>
    <row r="224" spans="1:54" ht="15" customHeight="1">
      <c r="C224" s="170" t="s">
        <v>275</v>
      </c>
      <c r="E224" s="366"/>
      <c r="F224" s="99">
        <f>[4]Costos_Agricultura!$J55*(1+'Net Zero 2050 - %'!F$40/100)</f>
        <v>0.5405831945911056</v>
      </c>
      <c r="G224" s="99">
        <f>[4]Costos_Agricultura!$J55*(1+'Net Zero 2050 - %'!G$40/100)</f>
        <v>0.54253841414050707</v>
      </c>
      <c r="H224" s="99">
        <f>[4]Costos_Agricultura!$J55*(1+'Net Zero 2050 - %'!H$40/100)</f>
        <v>0.54449363368990844</v>
      </c>
      <c r="I224" s="99">
        <f>[4]Costos_Agricultura!$J55*(1+'Net Zero 2050 - %'!I$40/100)</f>
        <v>0.54644885323930981</v>
      </c>
      <c r="J224" s="99">
        <f>[4]Costos_Agricultura!$J55*(1+'Net Zero 2050 - %'!J$40/100)</f>
        <v>0.54840407278871106</v>
      </c>
      <c r="K224" s="99">
        <f>[4]Costos_Agricultura!$J55*(1+'Net Zero 2050 - %'!K$40/100)</f>
        <v>0.55035929233811254</v>
      </c>
      <c r="L224" s="99">
        <f>[4]Costos_Agricultura!$J55*(1+'Net Zero 2050 - %'!L$40/100)</f>
        <v>0.5523145118875139</v>
      </c>
      <c r="M224" s="99">
        <f>[4]Costos_Agricultura!$J55*(1+'Net Zero 2050 - %'!M$40/100)</f>
        <v>0.55426973143691527</v>
      </c>
      <c r="N224" s="99">
        <f>[4]Costos_Agricultura!$J55*(1+'Net Zero 2050 - %'!N$40/100)</f>
        <v>0.55622495098631675</v>
      </c>
      <c r="O224" s="99">
        <f>[4]Costos_Agricultura!$J55*(1+'Net Zero 2050 - %'!O$40/100)</f>
        <v>0.55818017053571811</v>
      </c>
      <c r="P224" s="99">
        <f>[4]Costos_Agricultura!$J55*(1+'Net Zero 2050 - %'!P$40/100)</f>
        <v>0.56013539008511948</v>
      </c>
      <c r="Q224" s="99">
        <f>[4]Costos_Agricultura!$J55*(1+'Net Zero 2050 - %'!Q$40/100)</f>
        <v>0.56209060963452084</v>
      </c>
      <c r="R224" s="99">
        <f>[4]Costos_Agricultura!$J55*(1+'Net Zero 2050 - %'!R$40/100)</f>
        <v>0.56404582918392232</v>
      </c>
      <c r="S224" s="99">
        <f>[4]Costos_Agricultura!$J55*(1+'Net Zero 2050 - %'!S$40/100)</f>
        <v>0.56600104873332369</v>
      </c>
      <c r="T224" s="99">
        <f>[4]Costos_Agricultura!$J55*(1+'Net Zero 2050 - %'!T$40/100)</f>
        <v>0.56795626828272494</v>
      </c>
      <c r="U224" s="99">
        <f>[4]Costos_Agricultura!$J55*(1+'Net Zero 2050 - %'!U$40/100)</f>
        <v>0.56991148783212642</v>
      </c>
      <c r="V224" s="99">
        <f>[4]Costos_Agricultura!$J55*(1+'Net Zero 2050 - %'!V$40/100)</f>
        <v>0.57186670738152778</v>
      </c>
      <c r="W224" s="99">
        <f>[4]Costos_Agricultura!$J55*(1+'Net Zero 2050 - %'!W$40/100)</f>
        <v>0.57382192693092915</v>
      </c>
      <c r="X224" s="99">
        <f>[4]Costos_Agricultura!$J55*(1+'Net Zero 2050 - %'!X$40/100)</f>
        <v>0.57577714648033052</v>
      </c>
      <c r="Y224" s="99">
        <f>[4]Costos_Agricultura!$J55*(1+'Net Zero 2050 - %'!Y$40/100)</f>
        <v>0.57773236602973199</v>
      </c>
      <c r="Z224" s="99">
        <f>[4]Costos_Agricultura!$J55*(1+'Net Zero 2050 - %'!Z$40/100)</f>
        <v>0.57968758557913336</v>
      </c>
      <c r="AA224" s="99">
        <f>[4]Costos_Agricultura!$J55*(1+'Net Zero 2050 - %'!AA$40/100)</f>
        <v>0.58164280512853472</v>
      </c>
      <c r="AB224" s="99">
        <f>[4]Costos_Agricultura!$J55*(1+'Net Zero 2050 - %'!AB$40/100)</f>
        <v>0.58359802467793598</v>
      </c>
      <c r="AC224" s="99">
        <f>[4]Costos_Agricultura!$J55*(1+'Net Zero 2050 - %'!AC$40/100)</f>
        <v>0.58555324422733745</v>
      </c>
      <c r="AD224" s="99">
        <f>[4]Costos_Agricultura!$J55*(1+'Net Zero 2050 - %'!AD$40/100)</f>
        <v>0.58750846377673882</v>
      </c>
      <c r="AE224" s="99">
        <f>[4]Costos_Agricultura!$J55*(1+'Net Zero 2050 - %'!AE$40/100)</f>
        <v>0.58946368332614019</v>
      </c>
      <c r="AF224" s="99">
        <f>[4]Costos_Agricultura!$J55*(1+'Net Zero 2050 - %'!AF$40/100)</f>
        <v>0.59141890287554166</v>
      </c>
      <c r="AG224" s="99">
        <f>[4]Costos_Agricultura!$J55*(1+'Net Zero 2050 - %'!AG$40/100)</f>
        <v>0.59337412242494303</v>
      </c>
      <c r="AH224" s="99">
        <f>[4]Costos_Agricultura!$J55*(1+'Net Zero 2050 - %'!AH$40/100)</f>
        <v>0.59532934197434439</v>
      </c>
      <c r="AI224" s="99">
        <f>[4]Costos_Agricultura!$J55*(1+'Net Zero 2050 - %'!AI$40/100)</f>
        <v>0.59728456152374587</v>
      </c>
      <c r="AJ224" s="99">
        <f>[4]Costos_Agricultura!$J55*(1+'Net Zero 2050 - %'!AJ$40/100)</f>
        <v>0.59923978107314724</v>
      </c>
      <c r="AK224" s="99">
        <f>[4]Costos_Agricultura!$J55*(1+'Net Zero 2050 - %'!AK$40/100)</f>
        <v>0.60119500062254849</v>
      </c>
      <c r="AL224" s="99">
        <f>[4]Costos_Agricultura!$J55*(1+'Net Zero 2050 - %'!AL$40/100)</f>
        <v>0.60315022017194986</v>
      </c>
      <c r="AM224" s="99">
        <f>[4]Costos_Agricultura!$J55*(1+'Net Zero 2050 - %'!AM$40/100)</f>
        <v>0.60510543972135133</v>
      </c>
      <c r="AN224" s="99">
        <f>[4]Costos_Agricultura!$J55*(1+'Net Zero 2050 - %'!AN$40/100)</f>
        <v>0.6070606592707527</v>
      </c>
      <c r="AO224" s="99">
        <f>[4]Costos_Agricultura!$J55*(1+'Net Zero 2050 - %'!AO$40/100)</f>
        <v>0.60901587882015407</v>
      </c>
      <c r="AP224" s="99">
        <f>[4]Costos_Agricultura!$J55*(1+'Net Zero 2050 - %'!AP$40/100)</f>
        <v>0.61097109836955554</v>
      </c>
      <c r="AQ224" s="99">
        <f>[4]Costos_Agricultura!$J55*(1+'Net Zero 2050 - %'!AQ$40/100)</f>
        <v>0.61292631791895691</v>
      </c>
      <c r="AR224" s="99">
        <f>[4]Costos_Agricultura!$J55*(1+'Net Zero 2050 - %'!AR$40/100)</f>
        <v>0.61488153746835816</v>
      </c>
      <c r="AS224" s="99">
        <f>[4]Costos_Agricultura!$J55*(1+'Net Zero 2050 - %'!AS$40/100)</f>
        <v>0.61683675701775964</v>
      </c>
      <c r="AT224" s="99">
        <f>[4]Costos_Agricultura!$J55*(1+'Net Zero 2050 - %'!AT$40/100)</f>
        <v>0.61879197656716101</v>
      </c>
      <c r="AU224" s="99">
        <f>[4]Costos_Agricultura!$J55*(1+'Net Zero 2050 - %'!AU$40/100)</f>
        <v>0.62074719611656237</v>
      </c>
      <c r="AV224" s="99">
        <f>[4]Costos_Agricultura!$J55*(1+'Net Zero 2050 - %'!AV$40/100)</f>
        <v>0.62270241566596374</v>
      </c>
      <c r="AW224" s="99">
        <f>[4]Costos_Agricultura!$J55*(1+'Net Zero 2050 - %'!AW$40/100)</f>
        <v>0.6246576352153651</v>
      </c>
      <c r="AX224" s="99">
        <f>[4]Costos_Agricultura!$J55*(1+'Net Zero 2050 - %'!AX$40/100)</f>
        <v>0.62661285476476658</v>
      </c>
      <c r="AY224" s="99">
        <f>[4]Costos_Agricultura!$J55*(1+'Net Zero 2050 - %'!AY$40/100)</f>
        <v>0.62856807431416795</v>
      </c>
      <c r="AZ224" s="99">
        <f>[4]Costos_Agricultura!$J55*(1+'Net Zero 2050 - %'!AZ$40/100)</f>
        <v>0.63052329386356931</v>
      </c>
      <c r="BA224" s="99">
        <f>[4]Costos_Agricultura!$J55*(1+'Net Zero 2050 - %'!BA$40/100)</f>
        <v>0.63247851341297068</v>
      </c>
      <c r="BB224" s="99">
        <f>[4]Costos_Agricultura!$J55*(1+'Net Zero 2050 - %'!BB$40/100)</f>
        <v>0.63443373296237215</v>
      </c>
    </row>
    <row r="225" spans="1:54" ht="15" customHeight="1">
      <c r="C225" s="170" t="s">
        <v>276</v>
      </c>
      <c r="E225" s="366"/>
      <c r="F225" s="99">
        <f>[4]Costos_Agricultura!$J56*(1+'Net Zero 2050 - %'!F$40/100)</f>
        <v>4173.9974381847078</v>
      </c>
      <c r="G225" s="99">
        <f>[4]Costos_Agricultura!$J56*(1+'Net Zero 2050 - %'!G$40/100)</f>
        <v>4189.0942474676212</v>
      </c>
      <c r="H225" s="99">
        <f>[4]Costos_Agricultura!$J56*(1+'Net Zero 2050 - %'!H$40/100)</f>
        <v>4204.1910567505347</v>
      </c>
      <c r="I225" s="99">
        <f>[4]Costos_Agricultura!$J56*(1+'Net Zero 2050 - %'!I$40/100)</f>
        <v>4219.2878660334491</v>
      </c>
      <c r="J225" s="99">
        <f>[4]Costos_Agricultura!$J56*(1+'Net Zero 2050 - %'!J$40/100)</f>
        <v>4234.3846753163616</v>
      </c>
      <c r="K225" s="99">
        <f>[4]Costos_Agricultura!$J56*(1+'Net Zero 2050 - %'!K$40/100)</f>
        <v>4249.4814845992751</v>
      </c>
      <c r="L225" s="99">
        <f>[4]Costos_Agricultura!$J56*(1+'Net Zero 2050 - %'!L$40/100)</f>
        <v>4264.5782938821885</v>
      </c>
      <c r="M225" s="99">
        <f>[4]Costos_Agricultura!$J56*(1+'Net Zero 2050 - %'!M$40/100)</f>
        <v>4279.675103165102</v>
      </c>
      <c r="N225" s="99">
        <f>[4]Costos_Agricultura!$J56*(1+'Net Zero 2050 - %'!N$40/100)</f>
        <v>4294.7719124480154</v>
      </c>
      <c r="O225" s="99">
        <f>[4]Costos_Agricultura!$J56*(1+'Net Zero 2050 - %'!O$40/100)</f>
        <v>4309.8687217309298</v>
      </c>
      <c r="P225" s="99">
        <f>[4]Costos_Agricultura!$J56*(1+'Net Zero 2050 - %'!P$40/100)</f>
        <v>4324.9655310138432</v>
      </c>
      <c r="Q225" s="99">
        <f>[4]Costos_Agricultura!$J56*(1+'Net Zero 2050 - %'!Q$40/100)</f>
        <v>4340.0623402967567</v>
      </c>
      <c r="R225" s="99">
        <f>[4]Costos_Agricultura!$J56*(1+'Net Zero 2050 - %'!R$40/100)</f>
        <v>4355.1591495796702</v>
      </c>
      <c r="S225" s="99">
        <f>[4]Costos_Agricultura!$J56*(1+'Net Zero 2050 - %'!S$40/100)</f>
        <v>4370.2559588625836</v>
      </c>
      <c r="T225" s="99">
        <f>[4]Costos_Agricultura!$J56*(1+'Net Zero 2050 - %'!T$40/100)</f>
        <v>4385.3527681454962</v>
      </c>
      <c r="U225" s="99">
        <f>[4]Costos_Agricultura!$J56*(1+'Net Zero 2050 - %'!U$40/100)</f>
        <v>4400.4495774284105</v>
      </c>
      <c r="V225" s="99">
        <f>[4]Costos_Agricultura!$J56*(1+'Net Zero 2050 - %'!V$40/100)</f>
        <v>4415.546386711324</v>
      </c>
      <c r="W225" s="99">
        <f>[4]Costos_Agricultura!$J56*(1+'Net Zero 2050 - %'!W$40/100)</f>
        <v>4430.6431959942374</v>
      </c>
      <c r="X225" s="99">
        <f>[4]Costos_Agricultura!$J56*(1+'Net Zero 2050 - %'!X$40/100)</f>
        <v>4445.7400052771509</v>
      </c>
      <c r="Y225" s="99">
        <f>[4]Costos_Agricultura!$J56*(1+'Net Zero 2050 - %'!Y$40/100)</f>
        <v>4460.8368145600643</v>
      </c>
      <c r="Z225" s="99">
        <f>[4]Costos_Agricultura!$J56*(1+'Net Zero 2050 - %'!Z$40/100)</f>
        <v>4475.9336238429778</v>
      </c>
      <c r="AA225" s="99">
        <f>[4]Costos_Agricultura!$J56*(1+'Net Zero 2050 - %'!AA$40/100)</f>
        <v>4491.0304331258922</v>
      </c>
      <c r="AB225" s="99">
        <f>[4]Costos_Agricultura!$J56*(1+'Net Zero 2050 - %'!AB$40/100)</f>
        <v>4506.1272424088047</v>
      </c>
      <c r="AC225" s="99">
        <f>[4]Costos_Agricultura!$J56*(1+'Net Zero 2050 - %'!AC$40/100)</f>
        <v>4521.2240516917182</v>
      </c>
      <c r="AD225" s="99">
        <f>[4]Costos_Agricultura!$J56*(1+'Net Zero 2050 - %'!AD$40/100)</f>
        <v>4536.3208609746316</v>
      </c>
      <c r="AE225" s="99">
        <f>[4]Costos_Agricultura!$J56*(1+'Net Zero 2050 - %'!AE$40/100)</f>
        <v>4551.4176702575451</v>
      </c>
      <c r="AF225" s="99">
        <f>[4]Costos_Agricultura!$J56*(1+'Net Zero 2050 - %'!AF$40/100)</f>
        <v>4566.5144795404585</v>
      </c>
      <c r="AG225" s="99">
        <f>[4]Costos_Agricultura!$J56*(1+'Net Zero 2050 - %'!AG$40/100)</f>
        <v>4581.6112888233729</v>
      </c>
      <c r="AH225" s="99">
        <f>[4]Costos_Agricultura!$J56*(1+'Net Zero 2050 - %'!AH$40/100)</f>
        <v>4596.7080981062863</v>
      </c>
      <c r="AI225" s="99">
        <f>[4]Costos_Agricultura!$J56*(1+'Net Zero 2050 - %'!AI$40/100)</f>
        <v>4611.8049073891998</v>
      </c>
      <c r="AJ225" s="99">
        <f>[4]Costos_Agricultura!$J56*(1+'Net Zero 2050 - %'!AJ$40/100)</f>
        <v>4626.9017166721133</v>
      </c>
      <c r="AK225" s="99">
        <f>[4]Costos_Agricultura!$J56*(1+'Net Zero 2050 - %'!AK$40/100)</f>
        <v>4641.9985259550258</v>
      </c>
      <c r="AL225" s="99">
        <f>[4]Costos_Agricultura!$J56*(1+'Net Zero 2050 - %'!AL$40/100)</f>
        <v>4657.0953352379393</v>
      </c>
      <c r="AM225" s="99">
        <f>[4]Costos_Agricultura!$J56*(1+'Net Zero 2050 - %'!AM$40/100)</f>
        <v>4672.1921445208536</v>
      </c>
      <c r="AN225" s="99">
        <f>[4]Costos_Agricultura!$J56*(1+'Net Zero 2050 - %'!AN$40/100)</f>
        <v>4687.2889538037671</v>
      </c>
      <c r="AO225" s="99">
        <f>[4]Costos_Agricultura!$J56*(1+'Net Zero 2050 - %'!AO$40/100)</f>
        <v>4702.3857630866805</v>
      </c>
      <c r="AP225" s="99">
        <f>[4]Costos_Agricultura!$J56*(1+'Net Zero 2050 - %'!AP$40/100)</f>
        <v>4717.482572369594</v>
      </c>
      <c r="AQ225" s="99">
        <f>[4]Costos_Agricultura!$J56*(1+'Net Zero 2050 - %'!AQ$40/100)</f>
        <v>4732.5793816525074</v>
      </c>
      <c r="AR225" s="99">
        <f>[4]Costos_Agricultura!$J56*(1+'Net Zero 2050 - %'!AR$40/100)</f>
        <v>4747.67619093542</v>
      </c>
      <c r="AS225" s="99">
        <f>[4]Costos_Agricultura!$J56*(1+'Net Zero 2050 - %'!AS$40/100)</f>
        <v>4762.7730002183353</v>
      </c>
      <c r="AT225" s="99">
        <f>[4]Costos_Agricultura!$J56*(1+'Net Zero 2050 - %'!AT$40/100)</f>
        <v>4777.8698095012478</v>
      </c>
      <c r="AU225" s="99">
        <f>[4]Costos_Agricultura!$J56*(1+'Net Zero 2050 - %'!AU$40/100)</f>
        <v>4792.9666187841613</v>
      </c>
      <c r="AV225" s="99">
        <f>[4]Costos_Agricultura!$J56*(1+'Net Zero 2050 - %'!AV$40/100)</f>
        <v>4808.0634280670747</v>
      </c>
      <c r="AW225" s="99">
        <f>[4]Costos_Agricultura!$J56*(1+'Net Zero 2050 - %'!AW$40/100)</f>
        <v>4823.1602373499882</v>
      </c>
      <c r="AX225" s="99">
        <f>[4]Costos_Agricultura!$J56*(1+'Net Zero 2050 - %'!AX$40/100)</f>
        <v>4838.2570466329016</v>
      </c>
      <c r="AY225" s="99">
        <f>[4]Costos_Agricultura!$J56*(1+'Net Zero 2050 - %'!AY$40/100)</f>
        <v>4853.353855915816</v>
      </c>
      <c r="AZ225" s="99">
        <f>[4]Costos_Agricultura!$J56*(1+'Net Zero 2050 - %'!AZ$40/100)</f>
        <v>4868.4506651987294</v>
      </c>
      <c r="BA225" s="99">
        <f>[4]Costos_Agricultura!$J56*(1+'Net Zero 2050 - %'!BA$40/100)</f>
        <v>4883.547474481642</v>
      </c>
      <c r="BB225" s="99">
        <f>[4]Costos_Agricultura!$J56*(1+'Net Zero 2050 - %'!BB$40/100)</f>
        <v>4898.6442837645563</v>
      </c>
    </row>
    <row r="226" spans="1:54" ht="15" customHeight="1">
      <c r="C226" s="170"/>
    </row>
    <row r="227" spans="1:54" ht="15" customHeight="1">
      <c r="A227" s="169"/>
      <c r="C227" s="103" t="s">
        <v>366</v>
      </c>
    </row>
    <row r="228" spans="1:54" ht="14.45">
      <c r="C228" s="170" t="s">
        <v>261</v>
      </c>
      <c r="E228" s="366" t="s">
        <v>262</v>
      </c>
      <c r="F228" s="99">
        <f>(1-'Net Zero 2050 - %'!F$26/100)*[3]Costos_Agricultura!M83+('Net Zero 2050 - %'!F$26/100)*[3]Costos_Agricultura!$J65</f>
        <v>72.027707517626752</v>
      </c>
      <c r="G228" s="99">
        <f>(1-'Net Zero 2050 - %'!G$26/100)*[3]Costos_Agricultura!N83+('Net Zero 2050 - %'!G$26/100)*[3]Costos_Agricultura!$J65</f>
        <v>67.248009458729882</v>
      </c>
      <c r="H228" s="99">
        <f>(1-'Net Zero 2050 - %'!H$26/100)*[3]Costos_Agricultura!O83+('Net Zero 2050 - %'!H$26/100)*[3]Costos_Agricultura!$J65</f>
        <v>62.883566730233213</v>
      </c>
      <c r="I228" s="99">
        <f>(1-'Net Zero 2050 - %'!I$26/100)*[3]Costos_Agricultura!P83+('Net Zero 2050 - %'!I$26/100)*[3]Costos_Agricultura!$J65</f>
        <v>60.512121425388067</v>
      </c>
      <c r="J228" s="99">
        <f>(1-'Net Zero 2050 - %'!J$26/100)*[3]Costos_Agricultura!Q83+('Net Zero 2050 - %'!J$26/100)*[3]Costos_Agricultura!$J65</f>
        <v>59.586084097512888</v>
      </c>
      <c r="K228" s="99">
        <f>(1-'Net Zero 2050 - %'!K$26/100)*[3]Costos_Agricultura!R83+('Net Zero 2050 - %'!K$26/100)*[3]Costos_Agricultura!$J65</f>
        <v>59.578399904176614</v>
      </c>
      <c r="L228" s="99">
        <f>(1-'Net Zero 2050 - %'!L$26/100)*[3]Costos_Agricultura!S83+('Net Zero 2050 - %'!L$26/100)*[3]Costos_Agricultura!$J65</f>
        <v>60.300834973082459</v>
      </c>
      <c r="M228" s="99">
        <f>(1-'Net Zero 2050 - %'!M$26/100)*[3]Costos_Agricultura!T83+('Net Zero 2050 - %'!M$26/100)*[3]Costos_Agricultura!$J65</f>
        <v>61.099704402254282</v>
      </c>
      <c r="N228" s="99">
        <f>(1-'Net Zero 2050 - %'!N$26/100)*[3]Costos_Agricultura!U83+('Net Zero 2050 - %'!N$26/100)*[3]Costos_Agricultura!$J65</f>
        <v>61.40060967835003</v>
      </c>
      <c r="O228" s="99">
        <f>(1-'Net Zero 2050 - %'!O$26/100)*[3]Costos_Agricultura!V83+('Net Zero 2050 - %'!O$26/100)*[3]Costos_Agricultura!$J65</f>
        <v>62.245681967085609</v>
      </c>
      <c r="P228" s="99">
        <f>(1-'Net Zero 2050 - %'!P$26/100)*[3]Costos_Agricultura!W83+('Net Zero 2050 - %'!P$26/100)*[3]Costos_Agricultura!$J65</f>
        <v>61.788518102931533</v>
      </c>
      <c r="Q228" s="99">
        <f>(1-'Net Zero 2050 - %'!Q$26/100)*[3]Costos_Agricultura!X83+('Net Zero 2050 - %'!Q$26/100)*[3]Costos_Agricultura!$J65</f>
        <v>61.929139384738178</v>
      </c>
      <c r="R228" s="99">
        <f>(1-'Net Zero 2050 - %'!R$26/100)*[3]Costos_Agricultura!Y83+('Net Zero 2050 - %'!R$26/100)*[3]Costos_Agricultura!$J65</f>
        <v>61.257502987300477</v>
      </c>
      <c r="S228" s="99">
        <f>(1-'Net Zero 2050 - %'!S$26/100)*[3]Costos_Agricultura!Z83+('Net Zero 2050 - %'!S$26/100)*[3]Costos_Agricultura!$J65</f>
        <v>60.340592150203314</v>
      </c>
      <c r="T228" s="99">
        <f>(1-'Net Zero 2050 - %'!T$26/100)*[3]Costos_Agricultura!AA83+('Net Zero 2050 - %'!T$26/100)*[3]Costos_Agricultura!$J65</f>
        <v>59.671807781133744</v>
      </c>
      <c r="U228" s="99">
        <f>(1-'Net Zero 2050 - %'!U$26/100)*[3]Costos_Agricultura!AB83+('Net Zero 2050 - %'!U$26/100)*[3]Costos_Agricultura!$J65</f>
        <v>59.050937488648806</v>
      </c>
      <c r="V228" s="99">
        <f>(1-'Net Zero 2050 - %'!V$26/100)*[3]Costos_Agricultura!AC83+('Net Zero 2050 - %'!V$26/100)*[3]Costos_Agricultura!$J65</f>
        <v>58.428926384816627</v>
      </c>
      <c r="W228" s="99">
        <f>(1-'Net Zero 2050 - %'!W$26/100)*[3]Costos_Agricultura!AD83+('Net Zero 2050 - %'!W$26/100)*[3]Costos_Agricultura!$J65</f>
        <v>57.759001204399816</v>
      </c>
      <c r="X228" s="99">
        <f>(1-'Net Zero 2050 - %'!X$26/100)*[3]Costos_Agricultura!AE83+('Net Zero 2050 - %'!X$26/100)*[3]Costos_Agricultura!$J65</f>
        <v>57.227684602674273</v>
      </c>
      <c r="Y228" s="99">
        <f>(1-'Net Zero 2050 - %'!Y$26/100)*[3]Costos_Agricultura!AF83+('Net Zero 2050 - %'!Y$26/100)*[3]Costos_Agricultura!$J65</f>
        <v>56.464783297456307</v>
      </c>
      <c r="Z228" s="99">
        <f>(1-'Net Zero 2050 - %'!Z$26/100)*[3]Costos_Agricultura!AG83+('Net Zero 2050 - %'!Z$26/100)*[3]Costos_Agricultura!$J65</f>
        <v>55.523915422066814</v>
      </c>
      <c r="AA228" s="99">
        <f>(1-'Net Zero 2050 - %'!AA$26/100)*[3]Costos_Agricultura!AH83+('Net Zero 2050 - %'!AA$26/100)*[3]Costos_Agricultura!$J65</f>
        <v>54.723367342389487</v>
      </c>
      <c r="AB228" s="99">
        <f>(1-'Net Zero 2050 - %'!AB$26/100)*[3]Costos_Agricultura!AI83+('Net Zero 2050 - %'!AB$26/100)*[3]Costos_Agricultura!$J65</f>
        <v>53.574871801799901</v>
      </c>
      <c r="AC228" s="99">
        <f>(1-'Net Zero 2050 - %'!AC$26/100)*[3]Costos_Agricultura!AJ83+('Net Zero 2050 - %'!AC$26/100)*[3]Costos_Agricultura!$J65</f>
        <v>52.742381004399483</v>
      </c>
      <c r="AD228" s="99">
        <f>(1-'Net Zero 2050 - %'!AD$26/100)*[3]Costos_Agricultura!AK83+('Net Zero 2050 - %'!AD$26/100)*[3]Costos_Agricultura!$J65</f>
        <v>52.000014303432081</v>
      </c>
      <c r="AE228" s="99">
        <f>(1-'Net Zero 2050 - %'!AE$26/100)*[3]Costos_Agricultura!AL83+('Net Zero 2050 - %'!AE$26/100)*[3]Costos_Agricultura!$J65</f>
        <v>51.259929225159183</v>
      </c>
      <c r="AF228" s="99">
        <f>(1-'Net Zero 2050 - %'!AF$26/100)*[3]Costos_Agricultura!AM83+('Net Zero 2050 - %'!AF$26/100)*[3]Costos_Agricultura!$J65</f>
        <v>50.563765383755531</v>
      </c>
      <c r="AG228" s="99">
        <f>(1-'Net Zero 2050 - %'!AG$26/100)*[3]Costos_Agricultura!AN83+('Net Zero 2050 - %'!AG$26/100)*[3]Costos_Agricultura!$J65</f>
        <v>49.82767314519802</v>
      </c>
      <c r="AH228" s="99">
        <f>(1-'Net Zero 2050 - %'!AH$26/100)*[3]Costos_Agricultura!AO83+('Net Zero 2050 - %'!AH$26/100)*[3]Costos_Agricultura!$J65</f>
        <v>49.500763464315163</v>
      </c>
      <c r="AI228" s="99">
        <f>(1-'Net Zero 2050 - %'!AI$26/100)*[3]Costos_Agricultura!AP83+('Net Zero 2050 - %'!AI$26/100)*[3]Costos_Agricultura!$J65</f>
        <v>49.365422784074873</v>
      </c>
      <c r="AJ228" s="99">
        <f>(1-'Net Zero 2050 - %'!AJ$26/100)*[3]Costos_Agricultura!AQ83+('Net Zero 2050 - %'!AJ$26/100)*[3]Costos_Agricultura!$J65</f>
        <v>49.229891249522424</v>
      </c>
      <c r="AK228" s="99">
        <f>(1-'Net Zero 2050 - %'!AK$26/100)*[3]Costos_Agricultura!AR83+('Net Zero 2050 - %'!AK$26/100)*[3]Costos_Agricultura!$J65</f>
        <v>49.094168860657831</v>
      </c>
      <c r="AL228" s="99">
        <f>(1-'Net Zero 2050 - %'!AL$26/100)*[3]Costos_Agricultura!AS83+('Net Zero 2050 - %'!AL$26/100)*[3]Costos_Agricultura!$J65</f>
        <v>48.958255617481072</v>
      </c>
      <c r="AM228" s="99">
        <f>(1-'Net Zero 2050 - %'!AM$26/100)*[3]Costos_Agricultura!AT83+('Net Zero 2050 - %'!AM$26/100)*[3]Costos_Agricultura!$J65</f>
        <v>48.822151519992168</v>
      </c>
      <c r="AN228" s="99">
        <f>(1-'Net Zero 2050 - %'!AN$26/100)*[3]Costos_Agricultura!AU83+('Net Zero 2050 - %'!AN$26/100)*[3]Costos_Agricultura!$J65</f>
        <v>48.685856568191099</v>
      </c>
      <c r="AO228" s="99">
        <f>(1-'Net Zero 2050 - %'!AO$26/100)*[3]Costos_Agricultura!AV83+('Net Zero 2050 - %'!AO$26/100)*[3]Costos_Agricultura!$J65</f>
        <v>48.549370762077871</v>
      </c>
      <c r="AP228" s="99">
        <f>(1-'Net Zero 2050 - %'!AP$26/100)*[3]Costos_Agricultura!AW83+('Net Zero 2050 - %'!AP$26/100)*[3]Costos_Agricultura!$J65</f>
        <v>48.412694101652498</v>
      </c>
      <c r="AQ228" s="99">
        <f>(1-'Net Zero 2050 - %'!AQ$26/100)*[3]Costos_Agricultura!AX83+('Net Zero 2050 - %'!AQ$26/100)*[3]Costos_Agricultura!$J65</f>
        <v>48.275826586914988</v>
      </c>
      <c r="AR228" s="99">
        <f>(1-'Net Zero 2050 - %'!AR$26/100)*[3]Costos_Agricultura!AY83+('Net Zero 2050 - %'!AR$26/100)*[3]Costos_Agricultura!$J65</f>
        <v>48.138768217865298</v>
      </c>
      <c r="AS228" s="99">
        <f>(1-'Net Zero 2050 - %'!AS$26/100)*[3]Costos_Agricultura!AZ83+('Net Zero 2050 - %'!AS$26/100)*[3]Costos_Agricultura!$J65</f>
        <v>48.001518994503456</v>
      </c>
      <c r="AT228" s="99">
        <f>(1-'Net Zero 2050 - %'!AT$26/100)*[3]Costos_Agricultura!BA83+('Net Zero 2050 - %'!AT$26/100)*[3]Costos_Agricultura!$J65</f>
        <v>47.864078916829463</v>
      </c>
      <c r="AU228" s="99">
        <f>(1-'Net Zero 2050 - %'!AU$26/100)*[3]Costos_Agricultura!BB83+('Net Zero 2050 - %'!AU$26/100)*[3]Costos_Agricultura!$J65</f>
        <v>47.726447984843333</v>
      </c>
      <c r="AV228" s="99">
        <f>(1-'Net Zero 2050 - %'!AV$26/100)*[3]Costos_Agricultura!BC83+('Net Zero 2050 - %'!AV$26/100)*[3]Costos_Agricultura!$J65</f>
        <v>47.588626198545015</v>
      </c>
      <c r="AW228" s="99">
        <f>(1-'Net Zero 2050 - %'!AW$26/100)*[3]Costos_Agricultura!BD83+('Net Zero 2050 - %'!AW$26/100)*[3]Costos_Agricultura!$J65</f>
        <v>47.45061355793456</v>
      </c>
      <c r="AX228" s="99">
        <f>(1-'Net Zero 2050 - %'!AX$26/100)*[3]Costos_Agricultura!BE83+('Net Zero 2050 - %'!AX$26/100)*[3]Costos_Agricultura!$J65</f>
        <v>47.31241006301196</v>
      </c>
      <c r="AY228" s="99">
        <f>(1-'Net Zero 2050 - %'!AY$26/100)*[3]Costos_Agricultura!BF83+('Net Zero 2050 - %'!AY$26/100)*[3]Costos_Agricultura!$J65</f>
        <v>47.174015713777202</v>
      </c>
      <c r="AZ228" s="99">
        <f>(1-'Net Zero 2050 - %'!AZ$26/100)*[3]Costos_Agricultura!BG83+('Net Zero 2050 - %'!AZ$26/100)*[3]Costos_Agricultura!$J65</f>
        <v>47.035430510230277</v>
      </c>
      <c r="BA228" s="99">
        <f>(1-'Net Zero 2050 - %'!BA$26/100)*[3]Costos_Agricultura!BH83+('Net Zero 2050 - %'!BA$26/100)*[3]Costos_Agricultura!$J65</f>
        <v>46.896654452371209</v>
      </c>
      <c r="BB228" s="99">
        <f>(1-'Net Zero 2050 - %'!BB$26/100)*[3]Costos_Agricultura!BI83+('Net Zero 2050 - %'!BB$26/100)*[3]Costos_Agricultura!$J65</f>
        <v>46.757687540199981</v>
      </c>
    </row>
    <row r="229" spans="1:54" ht="14.45">
      <c r="C229" s="170" t="s">
        <v>263</v>
      </c>
      <c r="E229" s="366"/>
      <c r="F229" s="99">
        <f>(1-'Net Zero 2050 - %'!F$26/100)*[3]Costos_Agricultura!M84+('Net Zero 2050 - %'!F$26/100)*[3]Costos_Agricultura!$J66</f>
        <v>276.10270187959117</v>
      </c>
      <c r="G229" s="99">
        <f>(1-'Net Zero 2050 - %'!G$26/100)*[3]Costos_Agricultura!N84+('Net Zero 2050 - %'!G$26/100)*[3]Costos_Agricultura!$J66</f>
        <v>258.61723521197047</v>
      </c>
      <c r="H229" s="99">
        <f>(1-'Net Zero 2050 - %'!H$26/100)*[3]Costos_Agricultura!O84+('Net Zero 2050 - %'!H$26/100)*[3]Costos_Agricultura!$J66</f>
        <v>242.71903804026047</v>
      </c>
      <c r="I229" s="99">
        <f>(1-'Net Zero 2050 - %'!I$26/100)*[3]Costos_Agricultura!P84+('Net Zero 2050 - %'!I$26/100)*[3]Costos_Agricultura!$J66</f>
        <v>234.43886232282557</v>
      </c>
      <c r="J229" s="99">
        <f>(1-'Net Zero 2050 - %'!J$26/100)*[3]Costos_Agricultura!Q84+('Net Zero 2050 - %'!J$26/100)*[3]Costos_Agricultura!$J66</f>
        <v>231.68360542769557</v>
      </c>
      <c r="K229" s="99">
        <f>(1-'Net Zero 2050 - %'!K$26/100)*[3]Costos_Agricultura!R84+('Net Zero 2050 - %'!K$26/100)*[3]Costos_Agricultura!$J66</f>
        <v>232.43865607159896</v>
      </c>
      <c r="L229" s="99">
        <f>(1-'Net Zero 2050 - %'!L$26/100)*[3]Costos_Agricultura!S84+('Net Zero 2050 - %'!L$26/100)*[3]Costos_Agricultura!$J66</f>
        <v>235.98451022479605</v>
      </c>
      <c r="M229" s="99">
        <f>(1-'Net Zero 2050 - %'!M$26/100)*[3]Costos_Agricultura!T84+('Net Zero 2050 - %'!M$26/100)*[3]Costos_Agricultura!$J66</f>
        <v>239.8225266203724</v>
      </c>
      <c r="N229" s="99">
        <f>(1-'Net Zero 2050 - %'!N$26/100)*[3]Costos_Agricultura!U84+('Net Zero 2050 - %'!N$26/100)*[3]Costos_Agricultura!$J66</f>
        <v>241.75712781000067</v>
      </c>
      <c r="O229" s="99">
        <f>(1-'Net Zero 2050 - %'!O$26/100)*[3]Costos_Agricultura!V84+('Net Zero 2050 - %'!O$26/100)*[3]Costos_Agricultura!$J66</f>
        <v>245.77174974014946</v>
      </c>
      <c r="P229" s="99">
        <f>(1-'Net Zero 2050 - %'!P$26/100)*[3]Costos_Agricultura!W84+('Net Zero 2050 - %'!P$26/100)*[3]Costos_Agricultura!$J66</f>
        <v>244.80871197364397</v>
      </c>
      <c r="Q229" s="99">
        <f>(1-'Net Zero 2050 - %'!Q$26/100)*[3]Costos_Agricultura!X84+('Net Zero 2050 - %'!Q$26/100)*[3]Costos_Agricultura!$J66</f>
        <v>246.13064458037263</v>
      </c>
      <c r="R229" s="99">
        <f>(1-'Net Zero 2050 - %'!R$26/100)*[3]Costos_Agricultura!Y84+('Net Zero 2050 - %'!R$26/100)*[3]Costos_Agricultura!$J66</f>
        <v>244.34780828301209</v>
      </c>
      <c r="S229" s="99">
        <f>(1-'Net Zero 2050 - %'!S$26/100)*[3]Costos_Agricultura!Z84+('Net Zero 2050 - %'!S$26/100)*[3]Costos_Agricultura!$J66</f>
        <v>241.62743643174824</v>
      </c>
      <c r="T229" s="99">
        <f>(1-'Net Zero 2050 - %'!T$26/100)*[3]Costos_Agricultura!AA84+('Net Zero 2050 - %'!T$26/100)*[3]Costos_Agricultura!$J66</f>
        <v>239.85550171059592</v>
      </c>
      <c r="U229" s="99">
        <f>(1-'Net Zero 2050 - %'!U$26/100)*[3]Costos_Agricultura!AB84+('Net Zero 2050 - %'!U$26/100)*[3]Costos_Agricultura!$J66</f>
        <v>238.26671346974098</v>
      </c>
      <c r="V229" s="99">
        <f>(1-'Net Zero 2050 - %'!V$26/100)*[3]Costos_Agricultura!AC84+('Net Zero 2050 - %'!V$26/100)*[3]Costos_Agricultura!$J66</f>
        <v>236.67356459840272</v>
      </c>
      <c r="W229" s="99">
        <f>(1-'Net Zero 2050 - %'!W$26/100)*[3]Costos_Agricultura!AD84+('Net Zero 2050 - %'!W$26/100)*[3]Costos_Agricultura!$J66</f>
        <v>234.89726924676714</v>
      </c>
      <c r="X229" s="99">
        <f>(1-'Net Zero 2050 - %'!X$26/100)*[3]Costos_Agricultura!AE84+('Net Zero 2050 - %'!X$26/100)*[3]Costos_Agricultura!$J66</f>
        <v>233.65079049884898</v>
      </c>
      <c r="Y229" s="99">
        <f>(1-'Net Zero 2050 - %'!Y$26/100)*[3]Costos_Agricultura!AF84+('Net Zero 2050 - %'!Y$26/100)*[3]Costos_Agricultura!$J66</f>
        <v>231.51910376282675</v>
      </c>
      <c r="Z229" s="99">
        <f>(1-'Net Zero 2050 - %'!Z$26/100)*[3]Costos_Agricultura!AG84+('Net Zero 2050 - %'!Z$26/100)*[3]Costos_Agricultura!$J66</f>
        <v>228.70715867141416</v>
      </c>
      <c r="AA229" s="99">
        <f>(1-'Net Zero 2050 - %'!AA$26/100)*[3]Costos_Agricultura!AH84+('Net Zero 2050 - %'!AA$26/100)*[3]Costos_Agricultura!$J66</f>
        <v>226.431571129444</v>
      </c>
      <c r="AB229" s="99">
        <f>(1-'Net Zero 2050 - %'!AB$26/100)*[3]Costos_Agricultura!AI84+('Net Zero 2050 - %'!AB$26/100)*[3]Costos_Agricultura!$J66</f>
        <v>222.82599129007602</v>
      </c>
      <c r="AC229" s="99">
        <f>(1-'Net Zero 2050 - %'!AC$26/100)*[3]Costos_Agricultura!AJ84+('Net Zero 2050 - %'!AC$26/100)*[3]Costos_Agricultura!$J66</f>
        <v>220.4283060945742</v>
      </c>
      <c r="AD229" s="99">
        <f>(1-'Net Zero 2050 - %'!AD$26/100)*[3]Costos_Agricultura!AK84+('Net Zero 2050 - %'!AD$26/100)*[3]Costos_Agricultura!$J66</f>
        <v>218.37511070725085</v>
      </c>
      <c r="AE229" s="99">
        <f>(1-'Net Zero 2050 - %'!AE$26/100)*[3]Costos_Agricultura!AL84+('Net Zero 2050 - %'!AE$26/100)*[3]Costos_Agricultura!$J66</f>
        <v>216.33063658089407</v>
      </c>
      <c r="AF229" s="99">
        <f>(1-'Net Zero 2050 - %'!AF$26/100)*[3]Costos_Agricultura!AM84+('Net Zero 2050 - %'!AF$26/100)*[3]Costos_Agricultura!$J66</f>
        <v>214.45404672814323</v>
      </c>
      <c r="AG229" s="99">
        <f>(1-'Net Zero 2050 - %'!AG$26/100)*[3]Costos_Agricultura!AN84+('Net Zero 2050 - %'!AG$26/100)*[3]Costos_Agricultura!$J66</f>
        <v>212.42483480847781</v>
      </c>
      <c r="AH229" s="99">
        <f>(1-'Net Zero 2050 - %'!AH$26/100)*[3]Costos_Agricultura!AO84+('Net Zero 2050 - %'!AH$26/100)*[3]Costos_Agricultura!$J66</f>
        <v>211.37136286053175</v>
      </c>
      <c r="AI229" s="99">
        <f>(1-'Net Zero 2050 - %'!AI$26/100)*[3]Costos_Agricultura!AP84+('Net Zero 2050 - %'!AI$26/100)*[3]Costos_Agricultura!$J66</f>
        <v>211.05014311700413</v>
      </c>
      <c r="AJ229" s="99">
        <f>(1-'Net Zero 2050 - %'!AJ$26/100)*[3]Costos_Agricultura!AQ84+('Net Zero 2050 - %'!AJ$26/100)*[3]Costos_Agricultura!$J66</f>
        <v>210.72819385309307</v>
      </c>
      <c r="AK229" s="99">
        <f>(1-'Net Zero 2050 - %'!AK$26/100)*[3]Costos_Agricultura!AR84+('Net Zero 2050 - %'!AK$26/100)*[3]Costos_Agricultura!$J66</f>
        <v>210.40551506879862</v>
      </c>
      <c r="AL229" s="99">
        <f>(1-'Net Zero 2050 - %'!AL$26/100)*[3]Costos_Agricultura!AS84+('Net Zero 2050 - %'!AL$26/100)*[3]Costos_Agricultura!$J66</f>
        <v>210.08210676412077</v>
      </c>
      <c r="AM229" s="99">
        <f>(1-'Net Zero 2050 - %'!AM$26/100)*[3]Costos_Agricultura!AT84+('Net Zero 2050 - %'!AM$26/100)*[3]Costos_Agricultura!$J66</f>
        <v>209.75796893905951</v>
      </c>
      <c r="AN229" s="99">
        <f>(1-'Net Zero 2050 - %'!AN$26/100)*[3]Costos_Agricultura!AU84+('Net Zero 2050 - %'!AN$26/100)*[3]Costos_Agricultura!$J66</f>
        <v>209.43310159361482</v>
      </c>
      <c r="AO229" s="99">
        <f>(1-'Net Zero 2050 - %'!AO$26/100)*[3]Costos_Agricultura!AV84+('Net Zero 2050 - %'!AO$26/100)*[3]Costos_Agricultura!$J66</f>
        <v>209.10750472778673</v>
      </c>
      <c r="AP229" s="99">
        <f>(1-'Net Zero 2050 - %'!AP$26/100)*[3]Costos_Agricultura!AW84+('Net Zero 2050 - %'!AP$26/100)*[3]Costos_Agricultura!$J66</f>
        <v>208.78117834157524</v>
      </c>
      <c r="AQ229" s="99">
        <f>(1-'Net Zero 2050 - %'!AQ$26/100)*[3]Costos_Agricultura!AX84+('Net Zero 2050 - %'!AQ$26/100)*[3]Costos_Agricultura!$J66</f>
        <v>208.45412243498038</v>
      </c>
      <c r="AR229" s="99">
        <f>(1-'Net Zero 2050 - %'!AR$26/100)*[3]Costos_Agricultura!AY84+('Net Zero 2050 - %'!AR$26/100)*[3]Costos_Agricultura!$J66</f>
        <v>208.12633700800203</v>
      </c>
      <c r="AS229" s="99">
        <f>(1-'Net Zero 2050 - %'!AS$26/100)*[3]Costos_Agricultura!AZ84+('Net Zero 2050 - %'!AS$26/100)*[3]Costos_Agricultura!$J66</f>
        <v>207.7978220606403</v>
      </c>
      <c r="AT229" s="99">
        <f>(1-'Net Zero 2050 - %'!AT$26/100)*[3]Costos_Agricultura!BA84+('Net Zero 2050 - %'!AT$26/100)*[3]Costos_Agricultura!$J66</f>
        <v>207.4685775928952</v>
      </c>
      <c r="AU229" s="99">
        <f>(1-'Net Zero 2050 - %'!AU$26/100)*[3]Costos_Agricultura!BB84+('Net Zero 2050 - %'!AU$26/100)*[3]Costos_Agricultura!$J66</f>
        <v>207.13860360476667</v>
      </c>
      <c r="AV229" s="99">
        <f>(1-'Net Zero 2050 - %'!AV$26/100)*[3]Costos_Agricultura!BC84+('Net Zero 2050 - %'!AV$26/100)*[3]Costos_Agricultura!$J66</f>
        <v>206.80790009625468</v>
      </c>
      <c r="AW229" s="99">
        <f>(1-'Net Zero 2050 - %'!AW$26/100)*[3]Costos_Agricultura!BD84+('Net Zero 2050 - %'!AW$26/100)*[3]Costos_Agricultura!$J66</f>
        <v>206.47646706735932</v>
      </c>
      <c r="AX229" s="99">
        <f>(1-'Net Zero 2050 - %'!AX$26/100)*[3]Costos_Agricultura!BE84+('Net Zero 2050 - %'!AX$26/100)*[3]Costos_Agricultura!$J66</f>
        <v>206.14430451808059</v>
      </c>
      <c r="AY229" s="99">
        <f>(1-'Net Zero 2050 - %'!AY$26/100)*[3]Costos_Agricultura!BF84+('Net Zero 2050 - %'!AY$26/100)*[3]Costos_Agricultura!$J66</f>
        <v>205.81141244841842</v>
      </c>
      <c r="AZ229" s="99">
        <f>(1-'Net Zero 2050 - %'!AZ$26/100)*[3]Costos_Agricultura!BG84+('Net Zero 2050 - %'!AZ$26/100)*[3]Costos_Agricultura!$J66</f>
        <v>205.47779085837286</v>
      </c>
      <c r="BA229" s="99">
        <f>(1-'Net Zero 2050 - %'!BA$26/100)*[3]Costos_Agricultura!BH84+('Net Zero 2050 - %'!BA$26/100)*[3]Costos_Agricultura!$J66</f>
        <v>205.14343974794386</v>
      </c>
      <c r="BB229" s="99">
        <f>(1-'Net Zero 2050 - %'!BB$26/100)*[3]Costos_Agricultura!BI84+('Net Zero 2050 - %'!BB$26/100)*[3]Costos_Agricultura!$J66</f>
        <v>204.80835911713149</v>
      </c>
    </row>
    <row r="230" spans="1:54" ht="14.45">
      <c r="C230" s="170" t="s">
        <v>264</v>
      </c>
      <c r="E230" s="366"/>
      <c r="F230" s="99">
        <f>(1-'Net Zero 2050 - %'!F$26/100)*[3]Costos_Agricultura!M85+('Net Zero 2050 - %'!F$26/100)*[3]Costos_Agricultura!$J67</f>
        <v>55.954914637941776</v>
      </c>
      <c r="G230" s="99">
        <f>(1-'Net Zero 2050 - %'!G$26/100)*[3]Costos_Agricultura!N85+('Net Zero 2050 - %'!G$26/100)*[3]Costos_Agricultura!$J67</f>
        <v>52.246668424027597</v>
      </c>
      <c r="H230" s="99">
        <f>(1-'Net Zero 2050 - %'!H$26/100)*[3]Costos_Agricultura!O85+('Net Zero 2050 - %'!H$26/100)*[3]Costos_Agricultura!$J67</f>
        <v>48.860988053683982</v>
      </c>
      <c r="I230" s="99">
        <f>(1-'Net Zero 2050 - %'!I$26/100)*[3]Costos_Agricultura!P85+('Net Zero 2050 - %'!I$26/100)*[3]Costos_Agricultura!$J67</f>
        <v>47.023446498499105</v>
      </c>
      <c r="J230" s="99">
        <f>(1-'Net Zero 2050 - %'!J$26/100)*[3]Costos_Agricultura!Q85+('Net Zero 2050 - %'!J$26/100)*[3]Costos_Agricultura!$J67</f>
        <v>46.308682206511776</v>
      </c>
      <c r="K230" s="99">
        <f>(1-'Net Zero 2050 - %'!K$26/100)*[3]Costos_Agricultura!R85+('Net Zero 2050 - %'!K$26/100)*[3]Costos_Agricultura!$J67</f>
        <v>46.307284683959352</v>
      </c>
      <c r="L230" s="99">
        <f>(1-'Net Zero 2050 - %'!L$26/100)*[3]Costos_Agricultura!S85+('Net Zero 2050 - %'!L$26/100)*[3]Costos_Agricultura!$J67</f>
        <v>46.873035897355187</v>
      </c>
      <c r="M230" s="99">
        <f>(1-'Net Zero 2050 - %'!M$26/100)*[3]Costos_Agricultura!T85+('Net Zero 2050 - %'!M$26/100)*[3]Costos_Agricultura!$J67</f>
        <v>47.498160494045614</v>
      </c>
      <c r="N230" s="99">
        <f>(1-'Net Zero 2050 - %'!N$26/100)*[3]Costos_Agricultura!U85+('Net Zero 2050 - %'!N$26/100)*[3]Costos_Agricultura!$J67</f>
        <v>47.73647192942132</v>
      </c>
      <c r="O230" s="99">
        <f>(1-'Net Zero 2050 - %'!O$26/100)*[3]Costos_Agricultura!V85+('Net Zero 2050 - %'!O$26/100)*[3]Costos_Agricultura!$J67</f>
        <v>48.397486407058466</v>
      </c>
      <c r="P230" s="99">
        <f>(1-'Net Zero 2050 - %'!P$26/100)*[3]Costos_Agricultura!W85+('Net Zero 2050 - %'!P$26/100)*[3]Costos_Agricultura!$J67</f>
        <v>48.046937943937898</v>
      </c>
      <c r="Q230" s="99">
        <f>(1-'Net Zero 2050 - %'!Q$26/100)*[3]Costos_Agricultura!X85+('Net Zero 2050 - %'!Q$26/100)*[3]Costos_Agricultura!$J67</f>
        <v>48.160742508374966</v>
      </c>
      <c r="R230" s="99">
        <f>(1-'Net Zero 2050 - %'!R$26/100)*[3]Costos_Agricultura!Y85+('Net Zero 2050 - %'!R$26/100)*[3]Costos_Agricultura!$J67</f>
        <v>47.643594104069606</v>
      </c>
      <c r="S230" s="99">
        <f>(1-'Net Zero 2050 - %'!S$26/100)*[3]Costos_Agricultura!Z85+('Net Zero 2050 - %'!S$26/100)*[3]Costos_Agricultura!$J67</f>
        <v>46.935919171281633</v>
      </c>
      <c r="T230" s="99">
        <f>(1-'Net Zero 2050 - %'!T$26/100)*[3]Costos_Agricultura!AA85+('Net Zero 2050 - %'!T$26/100)*[3]Costos_Agricultura!$J67</f>
        <v>46.420986191726065</v>
      </c>
      <c r="U230" s="99">
        <f>(1-'Net Zero 2050 - %'!U$26/100)*[3]Costos_Agricultura!AB85+('Net Zero 2050 - %'!U$26/100)*[3]Costos_Agricultura!$J67</f>
        <v>45.94327234796711</v>
      </c>
      <c r="V230" s="99">
        <f>(1-'Net Zero 2050 - %'!V$26/100)*[3]Costos_Agricultura!AC85+('Net Zero 2050 - %'!V$26/100)*[3]Costos_Agricultura!$J67</f>
        <v>45.464672334308233</v>
      </c>
      <c r="W230" s="99">
        <f>(1-'Net Zero 2050 - %'!W$26/100)*[3]Costos_Agricultura!AD85+('Net Zero 2050 - %'!W$26/100)*[3]Costos_Agricultura!$J67</f>
        <v>44.948853184852759</v>
      </c>
      <c r="X230" s="99">
        <f>(1-'Net Zero 2050 - %'!X$26/100)*[3]Costos_Agricultura!AE85+('Net Zero 2050 - %'!X$26/100)*[3]Costos_Agricultura!$J67</f>
        <v>44.540703678237449</v>
      </c>
      <c r="Y230" s="99">
        <f>(1-'Net Zero 2050 - %'!Y$26/100)*[3]Costos_Agricultura!AF85+('Net Zero 2050 - %'!Y$26/100)*[3]Costos_Agricultura!$J67</f>
        <v>43.952661681938565</v>
      </c>
      <c r="Z230" s="99">
        <f>(1-'Net Zero 2050 - %'!Z$26/100)*[3]Costos_Agricultura!AG85+('Net Zero 2050 - %'!Z$26/100)*[3]Costos_Agricultura!$J67</f>
        <v>43.226377181252282</v>
      </c>
      <c r="AA230" s="99">
        <f>(1-'Net Zero 2050 - %'!AA$26/100)*[3]Costos_Agricultura!AH85+('Net Zero 2050 - %'!AA$26/100)*[3]Costos_Agricultura!$J67</f>
        <v>42.609091578256063</v>
      </c>
      <c r="AB230" s="99">
        <f>(1-'Net Zero 2050 - %'!AB$26/100)*[3]Costos_Agricultura!AI85+('Net Zero 2050 - %'!AB$26/100)*[3]Costos_Agricultura!$J67</f>
        <v>41.7215241557845</v>
      </c>
      <c r="AC230" s="99">
        <f>(1-'Net Zero 2050 - %'!AC$26/100)*[3]Costos_Agricultura!AJ85+('Net Zero 2050 - %'!AC$26/100)*[3]Costos_Agricultura!$J67</f>
        <v>41.079425795590545</v>
      </c>
      <c r="AD230" s="99">
        <f>(1-'Net Zero 2050 - %'!AD$26/100)*[3]Costos_Agricultura!AK85+('Net Zero 2050 - %'!AD$26/100)*[3]Costos_Agricultura!$J67</f>
        <v>40.507334857490193</v>
      </c>
      <c r="AE230" s="99">
        <f>(1-'Net Zero 2050 - %'!AE$26/100)*[3]Costos_Agricultura!AL85+('Net Zero 2050 - %'!AE$26/100)*[3]Costos_Agricultura!$J67</f>
        <v>39.93701625918969</v>
      </c>
      <c r="AF230" s="99">
        <f>(1-'Net Zero 2050 - %'!AF$26/100)*[3]Costos_Agricultura!AM85+('Net Zero 2050 - %'!AF$26/100)*[3]Costos_Agricultura!$J67</f>
        <v>39.400815202036071</v>
      </c>
      <c r="AG230" s="99">
        <f>(1-'Net Zero 2050 - %'!AG$26/100)*[3]Costos_Agricultura!AN85+('Net Zero 2050 - %'!AG$26/100)*[3]Costos_Agricultura!$J67</f>
        <v>38.833598198385275</v>
      </c>
      <c r="AH230" s="99">
        <f>(1-'Net Zero 2050 - %'!AH$26/100)*[3]Costos_Agricultura!AO85+('Net Zero 2050 - %'!AH$26/100)*[3]Costos_Agricultura!$J67</f>
        <v>38.580801167507708</v>
      </c>
      <c r="AI230" s="99">
        <f>(1-'Net Zero 2050 - %'!AI$26/100)*[3]Costos_Agricultura!AP85+('Net Zero 2050 - %'!AI$26/100)*[3]Costos_Agricultura!$J67</f>
        <v>38.476812861697404</v>
      </c>
      <c r="AJ230" s="99">
        <f>(1-'Net Zero 2050 - %'!AJ$26/100)*[3]Costos_Agricultura!AQ85+('Net Zero 2050 - %'!AJ$26/100)*[3]Costos_Agricultura!$J67</f>
        <v>38.372676302324301</v>
      </c>
      <c r="AK230" s="99">
        <f>(1-'Net Zero 2050 - %'!AK$26/100)*[3]Costos_Agricultura!AR85+('Net Zero 2050 - %'!AK$26/100)*[3]Costos_Agricultura!$J67</f>
        <v>38.268391489388421</v>
      </c>
      <c r="AL230" s="99">
        <f>(1-'Net Zero 2050 - %'!AL$26/100)*[3]Costos_Agricultura!AS85+('Net Zero 2050 - %'!AL$26/100)*[3]Costos_Agricultura!$J67</f>
        <v>38.163958422889742</v>
      </c>
      <c r="AM230" s="99">
        <f>(1-'Net Zero 2050 - %'!AM$26/100)*[3]Costos_Agricultura!AT85+('Net Zero 2050 - %'!AM$26/100)*[3]Costos_Agricultura!$J67</f>
        <v>38.059377102828279</v>
      </c>
      <c r="AN230" s="99">
        <f>(1-'Net Zero 2050 - %'!AN$26/100)*[3]Costos_Agricultura!AU85+('Net Zero 2050 - %'!AN$26/100)*[3]Costos_Agricultura!$J67</f>
        <v>37.954647529204017</v>
      </c>
      <c r="AO230" s="99">
        <f>(1-'Net Zero 2050 - %'!AO$26/100)*[3]Costos_Agricultura!AV85+('Net Zero 2050 - %'!AO$26/100)*[3]Costos_Agricultura!$J67</f>
        <v>37.849769702016971</v>
      </c>
      <c r="AP230" s="99">
        <f>(1-'Net Zero 2050 - %'!AP$26/100)*[3]Costos_Agricultura!AW85+('Net Zero 2050 - %'!AP$26/100)*[3]Costos_Agricultura!$J67</f>
        <v>37.744743621267141</v>
      </c>
      <c r="AQ230" s="99">
        <f>(1-'Net Zero 2050 - %'!AQ$26/100)*[3]Costos_Agricultura!AX85+('Net Zero 2050 - %'!AQ$26/100)*[3]Costos_Agricultura!$J67</f>
        <v>37.639569286954526</v>
      </c>
      <c r="AR230" s="99">
        <f>(1-'Net Zero 2050 - %'!AR$26/100)*[3]Costos_Agricultura!AY85+('Net Zero 2050 - %'!AR$26/100)*[3]Costos_Agricultura!$J67</f>
        <v>37.534246699079105</v>
      </c>
      <c r="AS230" s="99">
        <f>(1-'Net Zero 2050 - %'!AS$26/100)*[3]Costos_Agricultura!AZ85+('Net Zero 2050 - %'!AS$26/100)*[3]Costos_Agricultura!$J67</f>
        <v>37.4287758576409</v>
      </c>
      <c r="AT230" s="99">
        <f>(1-'Net Zero 2050 - %'!AT$26/100)*[3]Costos_Agricultura!BA85+('Net Zero 2050 - %'!AT$26/100)*[3]Costos_Agricultura!$J67</f>
        <v>37.323156762639904</v>
      </c>
      <c r="AU230" s="99">
        <f>(1-'Net Zero 2050 - %'!AU$26/100)*[3]Costos_Agricultura!BB85+('Net Zero 2050 - %'!AU$26/100)*[3]Costos_Agricultura!$J67</f>
        <v>37.217389414076138</v>
      </c>
      <c r="AV230" s="99">
        <f>(1-'Net Zero 2050 - %'!AV$26/100)*[3]Costos_Agricultura!BC85+('Net Zero 2050 - %'!AV$26/100)*[3]Costos_Agricultura!$J67</f>
        <v>37.111473811949551</v>
      </c>
      <c r="AW230" s="99">
        <f>(1-'Net Zero 2050 - %'!AW$26/100)*[3]Costos_Agricultura!BD85+('Net Zero 2050 - %'!AW$26/100)*[3]Costos_Agricultura!$J67</f>
        <v>37.005409956260188</v>
      </c>
      <c r="AX230" s="99">
        <f>(1-'Net Zero 2050 - %'!AX$26/100)*[3]Costos_Agricultura!BE85+('Net Zero 2050 - %'!AX$26/100)*[3]Costos_Agricultura!$J67</f>
        <v>36.89919784700804</v>
      </c>
      <c r="AY230" s="99">
        <f>(1-'Net Zero 2050 - %'!AY$26/100)*[3]Costos_Agricultura!BF85+('Net Zero 2050 - %'!AY$26/100)*[3]Costos_Agricultura!$J67</f>
        <v>36.792837484193107</v>
      </c>
      <c r="AZ230" s="99">
        <f>(1-'Net Zero 2050 - %'!AZ$26/100)*[3]Costos_Agricultura!BG85+('Net Zero 2050 - %'!AZ$26/100)*[3]Costos_Agricultura!$J67</f>
        <v>36.686328867815369</v>
      </c>
      <c r="BA230" s="99">
        <f>(1-'Net Zero 2050 - %'!BA$26/100)*[3]Costos_Agricultura!BH85+('Net Zero 2050 - %'!BA$26/100)*[3]Costos_Agricultura!$J67</f>
        <v>36.579671997874854</v>
      </c>
      <c r="BB230" s="99">
        <f>(1-'Net Zero 2050 - %'!BB$26/100)*[3]Costos_Agricultura!BI85+('Net Zero 2050 - %'!BB$26/100)*[3]Costos_Agricultura!$J67</f>
        <v>36.47286687437154</v>
      </c>
    </row>
    <row r="231" spans="1:54" ht="14.45">
      <c r="C231" s="170" t="s">
        <v>265</v>
      </c>
      <c r="E231" s="366"/>
      <c r="F231" s="99">
        <f>(1-'Net Zero 2050 - %'!F$26/100)*[3]Costos_Agricultura!M86+('Net Zero 2050 - %'!F$26/100)*[3]Costos_Agricultura!$J68</f>
        <v>97.424223423297505</v>
      </c>
      <c r="G231" s="99">
        <f>(1-'Net Zero 2050 - %'!G$26/100)*[3]Costos_Agricultura!N86+('Net Zero 2050 - %'!G$26/100)*[3]Costos_Agricultura!$J68</f>
        <v>91.290009969271594</v>
      </c>
      <c r="H231" s="99">
        <f>(1-'Net Zero 2050 - %'!H$26/100)*[3]Costos_Agricultura!O86+('Net Zero 2050 - %'!H$26/100)*[3]Costos_Agricultura!$J68</f>
        <v>85.71567993532004</v>
      </c>
      <c r="I231" s="99">
        <f>(1-'Net Zero 2050 - %'!I$26/100)*[3]Costos_Agricultura!P86+('Net Zero 2050 - %'!I$26/100)*[3]Costos_Agricultura!$J68</f>
        <v>82.828482689472551</v>
      </c>
      <c r="J231" s="99">
        <f>(1-'Net Zero 2050 - %'!J$26/100)*[3]Costos_Agricultura!Q86+('Net Zero 2050 - %'!J$26/100)*[3]Costos_Agricultura!$J68</f>
        <v>81.890110425037733</v>
      </c>
      <c r="K231" s="99">
        <f>(1-'Net Zero 2050 - %'!K$26/100)*[3]Costos_Agricultura!R86+('Net Zero 2050 - %'!K$26/100)*[3]Costos_Agricultura!$J68</f>
        <v>82.189941878075004</v>
      </c>
      <c r="L231" s="99">
        <f>(1-'Net Zero 2050 - %'!L$26/100)*[3]Costos_Agricultura!S86+('Net Zero 2050 - %'!L$26/100)*[3]Costos_Agricultura!$J68</f>
        <v>83.474183740034235</v>
      </c>
      <c r="M231" s="99">
        <f>(1-'Net Zero 2050 - %'!M$26/100)*[3]Costos_Agricultura!T86+('Net Zero 2050 - %'!M$26/100)*[3]Costos_Agricultura!$J68</f>
        <v>84.86148106667747</v>
      </c>
      <c r="N231" s="99">
        <f>(1-'Net Zero 2050 - %'!N$26/100)*[3]Costos_Agricultura!U86+('Net Zero 2050 - %'!N$26/100)*[3]Costos_Agricultura!$J68</f>
        <v>85.577379731610662</v>
      </c>
      <c r="O231" s="99">
        <f>(1-'Net Zero 2050 - %'!O$26/100)*[3]Costos_Agricultura!V86+('Net Zero 2050 - %'!O$26/100)*[3]Costos_Agricultura!$J68</f>
        <v>87.0269717794435</v>
      </c>
      <c r="P231" s="99">
        <f>(1-'Net Zero 2050 - %'!P$26/100)*[3]Costos_Agricultura!W86+('Net Zero 2050 - %'!P$26/100)*[3]Costos_Agricultura!$J68</f>
        <v>86.720775574488215</v>
      </c>
      <c r="Q231" s="99">
        <f>(1-'Net Zero 2050 - %'!Q$26/100)*[3]Costos_Agricultura!X86+('Net Zero 2050 - %'!Q$26/100)*[3]Costos_Agricultura!$J68</f>
        <v>87.220565391837752</v>
      </c>
      <c r="R231" s="99">
        <f>(1-'Net Zero 2050 - %'!R$26/100)*[3]Costos_Agricultura!Y86+('Net Zero 2050 - %'!R$26/100)*[3]Costos_Agricultura!$J68</f>
        <v>86.625198629261661</v>
      </c>
      <c r="S231" s="99">
        <f>(1-'Net Zero 2050 - %'!S$26/100)*[3]Costos_Agricultura!Z86+('Net Zero 2050 - %'!S$26/100)*[3]Costos_Agricultura!$J68</f>
        <v>85.699131494938342</v>
      </c>
      <c r="T231" s="99">
        <f>(1-'Net Zero 2050 - %'!T$26/100)*[3]Costos_Agricultura!AA86+('Net Zero 2050 - %'!T$26/100)*[3]Costos_Agricultura!$J68</f>
        <v>85.107610085522083</v>
      </c>
      <c r="U231" s="99">
        <f>(1-'Net Zero 2050 - %'!U$26/100)*[3]Costos_Agricultura!AB86+('Net Zero 2050 - %'!U$26/100)*[3]Costos_Agricultura!$J68</f>
        <v>84.58069060919135</v>
      </c>
      <c r="V231" s="99">
        <f>(1-'Net Zero 2050 - %'!V$26/100)*[3]Costos_Agricultura!AC86+('Net Zero 2050 - %'!V$26/100)*[3]Costos_Agricultura!$J68</f>
        <v>84.052232991596668</v>
      </c>
      <c r="W231" s="99">
        <f>(1-'Net Zero 2050 - %'!W$26/100)*[3]Costos_Agricultura!AD86+('Net Zero 2050 - %'!W$26/100)*[3]Costos_Agricultura!$J68</f>
        <v>83.459173440916487</v>
      </c>
      <c r="X231" s="99">
        <f>(1-'Net Zero 2050 - %'!X$26/100)*[3]Costos_Agricultura!AE86+('Net Zero 2050 - %'!X$26/100)*[3]Costos_Agricultura!$J68</f>
        <v>83.052998053805069</v>
      </c>
      <c r="Y231" s="99">
        <f>(1-'Net Zero 2050 - %'!Y$26/100)*[3]Costos_Agricultura!AF86+('Net Zero 2050 - %'!Y$26/100)*[3]Costos_Agricultura!$J68</f>
        <v>82.334579990113724</v>
      </c>
      <c r="Z231" s="99">
        <f>(1-'Net Zero 2050 - %'!Z$26/100)*[3]Costos_Agricultura!AG86+('Net Zero 2050 - %'!Z$26/100)*[3]Costos_Agricultura!$J68</f>
        <v>81.376211889247656</v>
      </c>
      <c r="AA231" s="99">
        <f>(1-'Net Zero 2050 - %'!AA$26/100)*[3]Costos_Agricultura!AH86+('Net Zero 2050 - %'!AA$26/100)*[3]Costos_Agricultura!$J68</f>
        <v>80.607035163846277</v>
      </c>
      <c r="AB231" s="99">
        <f>(1-'Net Zero 2050 - %'!AB$26/100)*[3]Costos_Agricultura!AI86+('Net Zero 2050 - %'!AB$26/100)*[3]Costos_Agricultura!$J68</f>
        <v>79.368725352943045</v>
      </c>
      <c r="AC231" s="99">
        <f>(1-'Net Zero 2050 - %'!AC$26/100)*[3]Costos_Agricultura!AJ86+('Net Zero 2050 - %'!AC$26/100)*[3]Costos_Agricultura!$J68</f>
        <v>78.556480672151324</v>
      </c>
      <c r="AD231" s="99">
        <f>(1-'Net Zero 2050 - %'!AD$26/100)*[3]Costos_Agricultura!AK86+('Net Zero 2050 - %'!AD$26/100)*[3]Costos_Agricultura!$J68</f>
        <v>77.865749151210906</v>
      </c>
      <c r="AE231" s="99">
        <f>(1-'Net Zero 2050 - %'!AE$26/100)*[3]Costos_Agricultura!AL86+('Net Zero 2050 - %'!AE$26/100)*[3]Costos_Agricultura!$J68</f>
        <v>77.178093912798374</v>
      </c>
      <c r="AF231" s="99">
        <f>(1-'Net Zero 2050 - %'!AF$26/100)*[3]Costos_Agricultura!AM86+('Net Zero 2050 - %'!AF$26/100)*[3]Costos_Agricultura!$J68</f>
        <v>76.549657113047559</v>
      </c>
      <c r="AG231" s="99">
        <f>(1-'Net Zero 2050 - %'!AG$26/100)*[3]Costos_Agricultura!AN86+('Net Zero 2050 - %'!AG$26/100)*[3]Costos_Agricultura!$J68</f>
        <v>75.867385369058809</v>
      </c>
      <c r="AH231" s="99">
        <f>(1-'Net Zero 2050 - %'!AH$26/100)*[3]Costos_Agricultura!AO86+('Net Zero 2050 - %'!AH$26/100)*[3]Costos_Agricultura!$J68</f>
        <v>75.504165239753064</v>
      </c>
      <c r="AI231" s="99">
        <f>(1-'Net Zero 2050 - %'!AI$26/100)*[3]Costos_Agricultura!AP86+('Net Zero 2050 - %'!AI$26/100)*[3]Costos_Agricultura!$J68</f>
        <v>75.399235129642548</v>
      </c>
      <c r="AJ231" s="99">
        <f>(1-'Net Zero 2050 - %'!AJ$26/100)*[3]Costos_Agricultura!AQ86+('Net Zero 2050 - %'!AJ$26/100)*[3]Costos_Agricultura!$J68</f>
        <v>75.294047693118131</v>
      </c>
      <c r="AK231" s="99">
        <f>(1-'Net Zero 2050 - %'!AK$26/100)*[3]Costos_Agricultura!AR86+('Net Zero 2050 - %'!AK$26/100)*[3]Costos_Agricultura!$J68</f>
        <v>75.188602930179826</v>
      </c>
      <c r="AL231" s="99">
        <f>(1-'Net Zero 2050 - %'!AL$26/100)*[3]Costos_Agricultura!AS86+('Net Zero 2050 - %'!AL$26/100)*[3]Costos_Agricultura!$J68</f>
        <v>75.082900840827605</v>
      </c>
      <c r="AM231" s="99">
        <f>(1-'Net Zero 2050 - %'!AM$26/100)*[3]Costos_Agricultura!AT86+('Net Zero 2050 - %'!AM$26/100)*[3]Costos_Agricultura!$J68</f>
        <v>74.976941425061483</v>
      </c>
      <c r="AN231" s="99">
        <f>(1-'Net Zero 2050 - %'!AN$26/100)*[3]Costos_Agricultura!AU86+('Net Zero 2050 - %'!AN$26/100)*[3]Costos_Agricultura!$J68</f>
        <v>74.870724682881459</v>
      </c>
      <c r="AO231" s="99">
        <f>(1-'Net Zero 2050 - %'!AO$26/100)*[3]Costos_Agricultura!AV86+('Net Zero 2050 - %'!AO$26/100)*[3]Costos_Agricultura!$J68</f>
        <v>74.764250614287533</v>
      </c>
      <c r="AP231" s="99">
        <f>(1-'Net Zero 2050 - %'!AP$26/100)*[3]Costos_Agricultura!AW86+('Net Zero 2050 - %'!AP$26/100)*[3]Costos_Agricultura!$J68</f>
        <v>74.65751921927972</v>
      </c>
      <c r="AQ231" s="99">
        <f>(1-'Net Zero 2050 - %'!AQ$26/100)*[3]Costos_Agricultura!AX86+('Net Zero 2050 - %'!AQ$26/100)*[3]Costos_Agricultura!$J68</f>
        <v>74.550530497857991</v>
      </c>
      <c r="AR231" s="99">
        <f>(1-'Net Zero 2050 - %'!AR$26/100)*[3]Costos_Agricultura!AY86+('Net Zero 2050 - %'!AR$26/100)*[3]Costos_Agricultura!$J68</f>
        <v>74.443284450022375</v>
      </c>
      <c r="AS231" s="99">
        <f>(1-'Net Zero 2050 - %'!AS$26/100)*[3]Costos_Agricultura!AZ86+('Net Zero 2050 - %'!AS$26/100)*[3]Costos_Agricultura!$J68</f>
        <v>74.335781075772843</v>
      </c>
      <c r="AT231" s="99">
        <f>(1-'Net Zero 2050 - %'!AT$26/100)*[3]Costos_Agricultura!BA86+('Net Zero 2050 - %'!AT$26/100)*[3]Costos_Agricultura!$J68</f>
        <v>74.228020375109409</v>
      </c>
      <c r="AU231" s="99">
        <f>(1-'Net Zero 2050 - %'!AU$26/100)*[3]Costos_Agricultura!BB86+('Net Zero 2050 - %'!AU$26/100)*[3]Costos_Agricultura!$J68</f>
        <v>74.120002348032088</v>
      </c>
      <c r="AV231" s="99">
        <f>(1-'Net Zero 2050 - %'!AV$26/100)*[3]Costos_Agricultura!BC86+('Net Zero 2050 - %'!AV$26/100)*[3]Costos_Agricultura!$J68</f>
        <v>74.011726994540851</v>
      </c>
      <c r="AW231" s="99">
        <f>(1-'Net Zero 2050 - %'!AW$26/100)*[3]Costos_Agricultura!BD86+('Net Zero 2050 - %'!AW$26/100)*[3]Costos_Agricultura!$J68</f>
        <v>73.903194314635726</v>
      </c>
      <c r="AX231" s="99">
        <f>(1-'Net Zero 2050 - %'!AX$26/100)*[3]Costos_Agricultura!BE86+('Net Zero 2050 - %'!AX$26/100)*[3]Costos_Agricultura!$J68</f>
        <v>73.7944043083167</v>
      </c>
      <c r="AY231" s="99">
        <f>(1-'Net Zero 2050 - %'!AY$26/100)*[3]Costos_Agricultura!BF86+('Net Zero 2050 - %'!AY$26/100)*[3]Costos_Agricultura!$J68</f>
        <v>73.685356975583773</v>
      </c>
      <c r="AZ231" s="99">
        <f>(1-'Net Zero 2050 - %'!AZ$26/100)*[3]Costos_Agricultura!BG86+('Net Zero 2050 - %'!AZ$26/100)*[3]Costos_Agricultura!$J68</f>
        <v>73.576052316436943</v>
      </c>
      <c r="BA231" s="99">
        <f>(1-'Net Zero 2050 - %'!BA$26/100)*[3]Costos_Agricultura!BH86+('Net Zero 2050 - %'!BA$26/100)*[3]Costos_Agricultura!$J68</f>
        <v>73.466490330876212</v>
      </c>
      <c r="BB231" s="99">
        <f>(1-'Net Zero 2050 - %'!BB$26/100)*[3]Costos_Agricultura!BI86+('Net Zero 2050 - %'!BB$26/100)*[3]Costos_Agricultura!$J68</f>
        <v>73.356671018901579</v>
      </c>
    </row>
    <row r="232" spans="1:54" ht="15" customHeight="1">
      <c r="C232" s="170" t="s">
        <v>266</v>
      </c>
      <c r="E232" s="366"/>
      <c r="F232" s="99">
        <f>(1-'Net Zero 2050 - %'!F$26/100)*[3]Costos_Agricultura!M87+('Net Zero 2050 - %'!F$26/100)*[3]Costos_Agricultura!$J69</f>
        <v>418.5688126882834</v>
      </c>
      <c r="G232" s="99">
        <f>(1-'Net Zero 2050 - %'!G$26/100)*[3]Costos_Agricultura!N87+('Net Zero 2050 - %'!G$26/100)*[3]Costos_Agricultura!$J69</f>
        <v>390.62871634986277</v>
      </c>
      <c r="H232" s="99">
        <f>(1-'Net Zero 2050 - %'!H$26/100)*[3]Costos_Agricultura!O87+('Net Zero 2050 - %'!H$26/100)*[3]Costos_Agricultura!$J69</f>
        <v>365.10264771037004</v>
      </c>
      <c r="I232" s="99">
        <f>(1-'Net Zero 2050 - %'!I$26/100)*[3]Costos_Agricultura!P87+('Net Zero 2050 - %'!I$26/100)*[3]Costos_Agricultura!$J69</f>
        <v>351.16258563688569</v>
      </c>
      <c r="J232" s="99">
        <f>(1-'Net Zero 2050 - %'!J$26/100)*[3]Costos_Agricultura!Q87+('Net Zero 2050 - %'!J$26/100)*[3]Costos_Agricultura!$J69</f>
        <v>345.62519690005445</v>
      </c>
      <c r="K232" s="99">
        <f>(1-'Net Zero 2050 - %'!K$26/100)*[3]Costos_Agricultura!R87+('Net Zero 2050 - %'!K$26/100)*[3]Costos_Agricultura!$J69</f>
        <v>345.42652326662142</v>
      </c>
      <c r="L232" s="99">
        <f>(1-'Net Zero 2050 - %'!L$26/100)*[3]Costos_Agricultura!S87+('Net Zero 2050 - %'!L$26/100)*[3]Costos_Agricultura!$J69</f>
        <v>349.47229393899573</v>
      </c>
      <c r="M232" s="99">
        <f>(1-'Net Zero 2050 - %'!M$26/100)*[3]Costos_Agricultura!T87+('Net Zero 2050 - %'!M$26/100)*[3]Costos_Agricultura!$J69</f>
        <v>353.96240487463427</v>
      </c>
      <c r="N232" s="99">
        <f>(1-'Net Zero 2050 - %'!N$26/100)*[3]Costos_Agricultura!U87+('Net Zero 2050 - %'!N$26/100)*[3]Costos_Agricultura!$J69</f>
        <v>355.55767215482769</v>
      </c>
      <c r="O232" s="99">
        <f>(1-'Net Zero 2050 - %'!O$26/100)*[3]Costos_Agricultura!V87+('Net Zero 2050 - %'!O$26/100)*[3]Costos_Agricultura!$J69</f>
        <v>360.31637683169311</v>
      </c>
      <c r="P232" s="99">
        <f>(1-'Net Zero 2050 - %'!P$26/100)*[3]Costos_Agricultura!W87+('Net Zero 2050 - %'!P$26/100)*[3]Costos_Agricultura!$J69</f>
        <v>357.50471717249741</v>
      </c>
      <c r="Q232" s="99">
        <f>(1-'Net Zero 2050 - %'!Q$26/100)*[3]Costos_Agricultura!X87+('Net Zero 2050 - %'!Q$26/100)*[3]Costos_Agricultura!$J69</f>
        <v>358.16819628868154</v>
      </c>
      <c r="R232" s="99">
        <f>(1-'Net Zero 2050 - %'!R$26/100)*[3]Costos_Agricultura!Y87+('Net Zero 2050 - %'!R$26/100)*[3]Costos_Agricultura!$J69</f>
        <v>354.10973111465495</v>
      </c>
      <c r="S232" s="99">
        <f>(1-'Net Zero 2050 - %'!S$26/100)*[3]Costos_Agricultura!Z87+('Net Zero 2050 - %'!S$26/100)*[3]Costos_Agricultura!$J69</f>
        <v>348.62539793164626</v>
      </c>
      <c r="T232" s="99">
        <f>(1-'Net Zero 2050 - %'!T$26/100)*[3]Costos_Agricultura!AA87+('Net Zero 2050 - %'!T$26/100)*[3]Costos_Agricultura!$J69</f>
        <v>344.58351261818922</v>
      </c>
      <c r="U232" s="99">
        <f>(1-'Net Zero 2050 - %'!U$26/100)*[3]Costos_Agricultura!AB87+('Net Zero 2050 - %'!U$26/100)*[3]Costos_Agricultura!$J69</f>
        <v>340.82016896230084</v>
      </c>
      <c r="V232" s="99">
        <f>(1-'Net Zero 2050 - %'!V$26/100)*[3]Costos_Agricultura!AC87+('Net Zero 2050 - %'!V$26/100)*[3]Costos_Agricultura!$J69</f>
        <v>337.05019336218459</v>
      </c>
      <c r="W232" s="99">
        <f>(1-'Net Zero 2050 - %'!W$26/100)*[3]Costos_Agricultura!AD87+('Net Zero 2050 - %'!W$26/100)*[3]Costos_Agricultura!$J69</f>
        <v>333.00167610449978</v>
      </c>
      <c r="X232" s="99">
        <f>(1-'Net Zero 2050 - %'!X$26/100)*[3]Costos_Agricultura!AE87+('Net Zero 2050 - %'!X$26/100)*[3]Costos_Agricultura!$J69</f>
        <v>329.75894007049556</v>
      </c>
      <c r="Y232" s="99">
        <f>(1-'Net Zero 2050 - %'!Y$26/100)*[3]Costos_Agricultura!AF87+('Net Zero 2050 - %'!Y$26/100)*[3]Costos_Agricultura!$J69</f>
        <v>325.16991935824302</v>
      </c>
      <c r="Z232" s="99">
        <f>(1-'Net Zero 2050 - %'!Z$26/100)*[3]Costos_Agricultura!AG87+('Net Zero 2050 - %'!Z$26/100)*[3]Costos_Agricultura!$J69</f>
        <v>319.54631534645</v>
      </c>
      <c r="AA232" s="99">
        <f>(1-'Net Zero 2050 - %'!AA$26/100)*[3]Costos_Agricultura!AH87+('Net Zero 2050 - %'!AA$26/100)*[3]Costos_Agricultura!$J69</f>
        <v>314.73844047467929</v>
      </c>
      <c r="AB232" s="99">
        <f>(1-'Net Zero 2050 - %'!AB$26/100)*[3]Costos_Agricultura!AI87+('Net Zero 2050 - %'!AB$26/100)*[3]Costos_Agricultura!$J69</f>
        <v>307.90782261342235</v>
      </c>
      <c r="AC232" s="99">
        <f>(1-'Net Zero 2050 - %'!AC$26/100)*[3]Costos_Agricultura!AJ87+('Net Zero 2050 - %'!AC$26/100)*[3]Costos_Agricultura!$J69</f>
        <v>302.91425330327252</v>
      </c>
      <c r="AD232" s="99">
        <f>(1-'Net Zero 2050 - %'!AD$26/100)*[3]Costos_Agricultura!AK87+('Net Zero 2050 - %'!AD$26/100)*[3]Costos_Agricultura!$J69</f>
        <v>298.44460758712086</v>
      </c>
      <c r="AE232" s="99">
        <f>(1-'Net Zero 2050 - %'!AE$26/100)*[3]Costos_Agricultura!AL87+('Net Zero 2050 - %'!AE$26/100)*[3]Costos_Agricultura!$J69</f>
        <v>293.98822575942489</v>
      </c>
      <c r="AF232" s="99">
        <f>(1-'Net Zero 2050 - %'!AF$26/100)*[3]Costos_Agricultura!AM87+('Net Zero 2050 - %'!AF$26/100)*[3]Costos_Agricultura!$J69</f>
        <v>289.78717378450011</v>
      </c>
      <c r="AG232" s="99">
        <f>(1-'Net Zero 2050 - %'!AG$26/100)*[3]Costos_Agricultura!AN87+('Net Zero 2050 - %'!AG$26/100)*[3]Costos_Agricultura!$J69</f>
        <v>285.3540037616014</v>
      </c>
      <c r="AH232" s="99">
        <f>(1-'Net Zero 2050 - %'!AH$26/100)*[3]Costos_Agricultura!AO87+('Net Zero 2050 - %'!AH$26/100)*[3]Costos_Agricultura!$J69</f>
        <v>283.41506024134185</v>
      </c>
      <c r="AI232" s="99">
        <f>(1-'Net Zero 2050 - %'!AI$26/100)*[3]Costos_Agricultura!AP87+('Net Zero 2050 - %'!AI$26/100)*[3]Costos_Agricultura!$J69</f>
        <v>282.58977581213207</v>
      </c>
      <c r="AJ232" s="99">
        <f>(1-'Net Zero 2050 - %'!AJ$26/100)*[3]Costos_Agricultura!AQ87+('Net Zero 2050 - %'!AJ$26/100)*[3]Costos_Agricultura!$J69</f>
        <v>281.76338187857095</v>
      </c>
      <c r="AK232" s="99">
        <f>(1-'Net Zero 2050 - %'!AK$26/100)*[3]Costos_Agricultura!AR87+('Net Zero 2050 - %'!AK$26/100)*[3]Costos_Agricultura!$J69</f>
        <v>280.93587844065848</v>
      </c>
      <c r="AL232" s="99">
        <f>(1-'Net Zero 2050 - %'!AL$26/100)*[3]Costos_Agricultura!AS87+('Net Zero 2050 - %'!AL$26/100)*[3]Costos_Agricultura!$J69</f>
        <v>280.10726549839467</v>
      </c>
      <c r="AM232" s="99">
        <f>(1-'Net Zero 2050 - %'!AM$26/100)*[3]Costos_Agricultura!AT87+('Net Zero 2050 - %'!AM$26/100)*[3]Costos_Agricultura!$J69</f>
        <v>279.2775430517795</v>
      </c>
      <c r="AN232" s="99">
        <f>(1-'Net Zero 2050 - %'!AN$26/100)*[3]Costos_Agricultura!AU87+('Net Zero 2050 - %'!AN$26/100)*[3]Costos_Agricultura!$J69</f>
        <v>278.44671110081293</v>
      </c>
      <c r="AO232" s="99">
        <f>(1-'Net Zero 2050 - %'!AO$26/100)*[3]Costos_Agricultura!AV87+('Net Zero 2050 - %'!AO$26/100)*[3]Costos_Agricultura!$J69</f>
        <v>277.61476964549507</v>
      </c>
      <c r="AP232" s="99">
        <f>(1-'Net Zero 2050 - %'!AP$26/100)*[3]Costos_Agricultura!AW87+('Net Zero 2050 - %'!AP$26/100)*[3]Costos_Agricultura!$J69</f>
        <v>276.78171868582581</v>
      </c>
      <c r="AQ232" s="99">
        <f>(1-'Net Zero 2050 - %'!AQ$26/100)*[3]Costos_Agricultura!AX87+('Net Zero 2050 - %'!AQ$26/100)*[3]Costos_Agricultura!$J69</f>
        <v>275.94755822180531</v>
      </c>
      <c r="AR232" s="99">
        <f>(1-'Net Zero 2050 - %'!AR$26/100)*[3]Costos_Agricultura!AY87+('Net Zero 2050 - %'!AR$26/100)*[3]Costos_Agricultura!$J69</f>
        <v>275.11228825343341</v>
      </c>
      <c r="AS232" s="99">
        <f>(1-'Net Zero 2050 - %'!AS$26/100)*[3]Costos_Agricultura!AZ87+('Net Zero 2050 - %'!AS$26/100)*[3]Costos_Agricultura!$J69</f>
        <v>274.27590878071004</v>
      </c>
      <c r="AT232" s="99">
        <f>(1-'Net Zero 2050 - %'!AT$26/100)*[3]Costos_Agricultura!BA87+('Net Zero 2050 - %'!AT$26/100)*[3]Costos_Agricultura!$J69</f>
        <v>273.4384198036355</v>
      </c>
      <c r="AU232" s="99">
        <f>(1-'Net Zero 2050 - %'!AU$26/100)*[3]Costos_Agricultura!BB87+('Net Zero 2050 - %'!AU$26/100)*[3]Costos_Agricultura!$J69</f>
        <v>272.59982132220949</v>
      </c>
      <c r="AV232" s="99">
        <f>(1-'Net Zero 2050 - %'!AV$26/100)*[3]Costos_Agricultura!BC87+('Net Zero 2050 - %'!AV$26/100)*[3]Costos_Agricultura!$J69</f>
        <v>271.76011333643214</v>
      </c>
      <c r="AW232" s="99">
        <f>(1-'Net Zero 2050 - %'!AW$26/100)*[3]Costos_Agricultura!BD87+('Net Zero 2050 - %'!AW$26/100)*[3]Costos_Agricultura!$J69</f>
        <v>270.91929584630338</v>
      </c>
      <c r="AX232" s="99">
        <f>(1-'Net Zero 2050 - %'!AX$26/100)*[3]Costos_Agricultura!BE87+('Net Zero 2050 - %'!AX$26/100)*[3]Costos_Agricultura!$J69</f>
        <v>270.07736885182339</v>
      </c>
      <c r="AY232" s="99">
        <f>(1-'Net Zero 2050 - %'!AY$26/100)*[3]Costos_Agricultura!BF87+('Net Zero 2050 - %'!AY$26/100)*[3]Costos_Agricultura!$J69</f>
        <v>269.23433235299206</v>
      </c>
      <c r="AZ232" s="99">
        <f>(1-'Net Zero 2050 - %'!AZ$26/100)*[3]Costos_Agricultura!BG87+('Net Zero 2050 - %'!AZ$26/100)*[3]Costos_Agricultura!$J69</f>
        <v>268.39018634980926</v>
      </c>
      <c r="BA232" s="99">
        <f>(1-'Net Zero 2050 - %'!BA$26/100)*[3]Costos_Agricultura!BH87+('Net Zero 2050 - %'!BA$26/100)*[3]Costos_Agricultura!$J69</f>
        <v>267.54493084227522</v>
      </c>
      <c r="BB232" s="99">
        <f>(1-'Net Zero 2050 - %'!BB$26/100)*[3]Costos_Agricultura!BI87+('Net Zero 2050 - %'!BB$26/100)*[3]Costos_Agricultura!$J69</f>
        <v>266.69856583038978</v>
      </c>
    </row>
    <row r="233" spans="1:54" ht="15" customHeight="1">
      <c r="C233" s="170" t="s">
        <v>267</v>
      </c>
      <c r="E233" s="366"/>
      <c r="F233" s="99">
        <f>(1-'Net Zero 2050 - %'!F$26/100)*[3]Costos_Agricultura!M88+('Net Zero 2050 - %'!F$26/100)*[3]Costos_Agricultura!$J70</f>
        <v>360.23409831753651</v>
      </c>
      <c r="G233" s="99">
        <f>(1-'Net Zero 2050 - %'!G$26/100)*[3]Costos_Agricultura!N88+('Net Zero 2050 - %'!G$26/100)*[3]Costos_Agricultura!$J70</f>
        <v>336.26639582020312</v>
      </c>
      <c r="H233" s="99">
        <f>(1-'Net Zero 2050 - %'!H$26/100)*[3]Costos_Agricultura!O88+('Net Zero 2050 - %'!H$26/100)*[3]Costos_Agricultura!$J70</f>
        <v>314.37586081134555</v>
      </c>
      <c r="I233" s="99">
        <f>(1-'Net Zero 2050 - %'!I$26/100)*[3]Costos_Agricultura!P88+('Net Zero 2050 - %'!I$26/100)*[3]Costos_Agricultura!$J70</f>
        <v>302.45458844635414</v>
      </c>
      <c r="J233" s="99">
        <f>(1-'Net Zero 2050 - %'!J$26/100)*[3]Costos_Agricultura!Q88+('Net Zero 2050 - %'!J$26/100)*[3]Costos_Agricultura!$J70</f>
        <v>297.76345676240373</v>
      </c>
      <c r="K233" s="99">
        <f>(1-'Net Zero 2050 - %'!K$26/100)*[3]Costos_Agricultura!R88+('Net Zero 2050 - %'!K$26/100)*[3]Costos_Agricultura!$J70</f>
        <v>297.66606087027475</v>
      </c>
      <c r="L233" s="99">
        <f>(1-'Net Zero 2050 - %'!L$26/100)*[3]Costos_Agricultura!S88+('Net Zero 2050 - %'!L$26/100)*[3]Costos_Agricultura!$J70</f>
        <v>301.22082759524619</v>
      </c>
      <c r="M233" s="99">
        <f>(1-'Net Zero 2050 - %'!M$26/100)*[3]Costos_Agricultura!T88+('Net Zero 2050 - %'!M$26/100)*[3]Costos_Agricultura!$J70</f>
        <v>305.15793009419536</v>
      </c>
      <c r="N233" s="99">
        <f>(1-'Net Zero 2050 - %'!N$26/100)*[3]Costos_Agricultura!U88+('Net Zero 2050 - %'!N$26/100)*[3]Costos_Agricultura!$J70</f>
        <v>306.60414355820024</v>
      </c>
      <c r="O233" s="99">
        <f>(1-'Net Zero 2050 - %'!O$26/100)*[3]Costos_Agricultura!V88+('Net Zero 2050 - %'!O$26/100)*[3]Costos_Agricultura!$J70</f>
        <v>310.77235947276279</v>
      </c>
      <c r="P233" s="99">
        <f>(1-'Net Zero 2050 - %'!P$26/100)*[3]Costos_Agricultura!W88+('Net Zero 2050 - %'!P$26/100)*[3]Costos_Agricultura!$J70</f>
        <v>308.4266009694814</v>
      </c>
      <c r="Q233" s="99">
        <f>(1-'Net Zero 2050 - %'!Q$26/100)*[3]Costos_Agricultura!X88+('Net Zero 2050 - %'!Q$26/100)*[3]Costos_Agricultura!$J70</f>
        <v>309.07105060895094</v>
      </c>
      <c r="R233" s="99">
        <f>(1-'Net Zero 2050 - %'!R$26/100)*[3]Costos_Agricultura!Y88+('Net Zero 2050 - %'!R$26/100)*[3]Costos_Agricultura!$J70</f>
        <v>305.65246933689639</v>
      </c>
      <c r="S233" s="99">
        <f>(1-'Net Zero 2050 - %'!S$26/100)*[3]Costos_Agricultura!Z88+('Net Zero 2050 - %'!S$26/100)*[3]Costos_Agricultura!$J70</f>
        <v>301.00698968565962</v>
      </c>
      <c r="T233" s="99">
        <f>(1-'Net Zero 2050 - %'!T$26/100)*[3]Costos_Agricultura!AA88+('Net Zero 2050 - %'!T$26/100)*[3]Costos_Agricultura!$J70</f>
        <v>297.60267467382806</v>
      </c>
      <c r="U233" s="99">
        <f>(1-'Net Zero 2050 - %'!U$26/100)*[3]Costos_Agricultura!AB88+('Net Zero 2050 - %'!U$26/100)*[3]Costos_Agricultura!$J70</f>
        <v>294.43803283374376</v>
      </c>
      <c r="V233" s="99">
        <f>(1-'Net Zero 2050 - %'!V$26/100)*[3]Costos_Agricultura!AC88+('Net Zero 2050 - %'!V$26/100)*[3]Costos_Agricultura!$J70</f>
        <v>291.26768448957023</v>
      </c>
      <c r="W233" s="99">
        <f>(1-'Net Zero 2050 - %'!W$26/100)*[3]Costos_Agricultura!AD88+('Net Zero 2050 - %'!W$26/100)*[3]Costos_Agricultura!$J70</f>
        <v>287.85766297364955</v>
      </c>
      <c r="X233" s="99">
        <f>(1-'Net Zero 2050 - %'!X$26/100)*[3]Costos_Agricultura!AE88+('Net Zero 2050 - %'!X$26/100)*[3]Costos_Agricultura!$J70</f>
        <v>285.1409817045689</v>
      </c>
      <c r="Y233" s="99">
        <f>(1-'Net Zero 2050 - %'!Y$26/100)*[3]Costos_Agricultura!AF88+('Net Zero 2050 - %'!Y$26/100)*[3]Costos_Agricultura!$J70</f>
        <v>281.26588010537677</v>
      </c>
      <c r="Z233" s="99">
        <f>(1-'Net Zero 2050 - %'!Z$26/100)*[3]Costos_Agricultura!AG88+('Net Zero 2050 - %'!Z$26/100)*[3]Costos_Agricultura!$J70</f>
        <v>276.50056386826634</v>
      </c>
      <c r="AA233" s="99">
        <f>(1-'Net Zero 2050 - %'!AA$26/100)*[3]Costos_Agricultura!AH88+('Net Zero 2050 - %'!AA$26/100)*[3]Costos_Agricultura!$J70</f>
        <v>272.43714763412999</v>
      </c>
      <c r="AB233" s="99">
        <f>(1-'Net Zero 2050 - %'!AB$26/100)*[3]Costos_Agricultura!AI88+('Net Zero 2050 - %'!AB$26/100)*[3]Costos_Agricultura!$J70</f>
        <v>266.63324765278185</v>
      </c>
      <c r="AC233" s="99">
        <f>(1-'Net Zero 2050 - %'!AC$26/100)*[3]Costos_Agricultura!AJ88+('Net Zero 2050 - %'!AC$26/100)*[3]Costos_Agricultura!$J70</f>
        <v>262.41004930414726</v>
      </c>
      <c r="AD233" s="99">
        <f>(1-'Net Zero 2050 - %'!AD$26/100)*[3]Costos_Agricultura!AK88+('Net Zero 2050 - %'!AD$26/100)*[3]Costos_Agricultura!$J70</f>
        <v>258.63766477856109</v>
      </c>
      <c r="AE233" s="99">
        <f>(1-'Net Zero 2050 - %'!AE$26/100)*[3]Costos_Agricultura!AL88+('Net Zero 2050 - %'!AE$26/100)*[3]Costos_Agricultura!$J70</f>
        <v>254.87669326115341</v>
      </c>
      <c r="AF233" s="99">
        <f>(1-'Net Zero 2050 - %'!AF$26/100)*[3]Costos_Agricultura!AM88+('Net Zero 2050 - %'!AF$26/100)*[3]Costos_Agricultura!$J70</f>
        <v>251.33542215118061</v>
      </c>
      <c r="AG233" s="99">
        <f>(1-'Net Zero 2050 - %'!AG$26/100)*[3]Costos_Agricultura!AN88+('Net Zero 2050 - %'!AG$26/100)*[3]Costos_Agricultura!$J70</f>
        <v>247.59442339808513</v>
      </c>
      <c r="AH233" s="99">
        <f>(1-'Net Zero 2050 - %'!AH$26/100)*[3]Costos_Agricultura!AO88+('Net Zero 2050 - %'!AH$26/100)*[3]Costos_Agricultura!$J70</f>
        <v>245.94443407263657</v>
      </c>
      <c r="AI233" s="99">
        <f>(1-'Net Zero 2050 - %'!AI$26/100)*[3]Costos_Agricultura!AP88+('Net Zero 2050 - %'!AI$26/100)*[3]Costos_Agricultura!$J70</f>
        <v>245.25270071840225</v>
      </c>
      <c r="AJ233" s="99">
        <f>(1-'Net Zero 2050 - %'!AJ$26/100)*[3]Costos_Agricultura!AQ88+('Net Zero 2050 - %'!AJ$26/100)*[3]Costos_Agricultura!$J70</f>
        <v>244.56001268317232</v>
      </c>
      <c r="AK233" s="99">
        <f>(1-'Net Zero 2050 - %'!AK$26/100)*[3]Costos_Agricultura!AR88+('Net Zero 2050 - %'!AK$26/100)*[3]Costos_Agricultura!$J70</f>
        <v>243.86636996694685</v>
      </c>
      <c r="AL233" s="99">
        <f>(1-'Net Zero 2050 - %'!AL$26/100)*[3]Costos_Agricultura!AS88+('Net Zero 2050 - %'!AL$26/100)*[3]Costos_Agricultura!$J70</f>
        <v>243.17177256972582</v>
      </c>
      <c r="AM233" s="99">
        <f>(1-'Net Zero 2050 - %'!AM$26/100)*[3]Costos_Agricultura!AT88+('Net Zero 2050 - %'!AM$26/100)*[3]Costos_Agricultura!$J70</f>
        <v>242.47622049150922</v>
      </c>
      <c r="AN233" s="99">
        <f>(1-'Net Zero 2050 - %'!AN$26/100)*[3]Costos_Agricultura!AU88+('Net Zero 2050 - %'!AN$26/100)*[3]Costos_Agricultura!$J70</f>
        <v>241.77971373229701</v>
      </c>
      <c r="AO233" s="99">
        <f>(1-'Net Zero 2050 - %'!AO$26/100)*[3]Costos_Agricultura!AV88+('Net Zero 2050 - %'!AO$26/100)*[3]Costos_Agricultura!$J70</f>
        <v>241.08225229208921</v>
      </c>
      <c r="AP233" s="99">
        <f>(1-'Net Zero 2050 - %'!AP$26/100)*[3]Costos_Agricultura!AW88+('Net Zero 2050 - %'!AP$26/100)*[3]Costos_Agricultura!$J70</f>
        <v>240.3838361708859</v>
      </c>
      <c r="AQ233" s="99">
        <f>(1-'Net Zero 2050 - %'!AQ$26/100)*[3]Costos_Agricultura!AX88+('Net Zero 2050 - %'!AQ$26/100)*[3]Costos_Agricultura!$J70</f>
        <v>239.684465368687</v>
      </c>
      <c r="AR233" s="99">
        <f>(1-'Net Zero 2050 - %'!AR$26/100)*[3]Costos_Agricultura!AY88+('Net Zero 2050 - %'!AR$26/100)*[3]Costos_Agricultura!$J70</f>
        <v>238.98413988549248</v>
      </c>
      <c r="AS233" s="99">
        <f>(1-'Net Zero 2050 - %'!AS$26/100)*[3]Costos_Agricultura!AZ88+('Net Zero 2050 - %'!AS$26/100)*[3]Costos_Agricultura!$J70</f>
        <v>238.28285972130243</v>
      </c>
      <c r="AT233" s="99">
        <f>(1-'Net Zero 2050 - %'!AT$26/100)*[3]Costos_Agricultura!BA88+('Net Zero 2050 - %'!AT$26/100)*[3]Costos_Agricultura!$J70</f>
        <v>237.58062487611684</v>
      </c>
      <c r="AU233" s="99">
        <f>(1-'Net Zero 2050 - %'!AU$26/100)*[3]Costos_Agricultura!BB88+('Net Zero 2050 - %'!AU$26/100)*[3]Costos_Agricultura!$J70</f>
        <v>236.87743534993567</v>
      </c>
      <c r="AV233" s="99">
        <f>(1-'Net Zero 2050 - %'!AV$26/100)*[3]Costos_Agricultura!BC88+('Net Zero 2050 - %'!AV$26/100)*[3]Costos_Agricultura!$J70</f>
        <v>236.17329114275884</v>
      </c>
      <c r="AW233" s="99">
        <f>(1-'Net Zero 2050 - %'!AW$26/100)*[3]Costos_Agricultura!BD88+('Net Zero 2050 - %'!AW$26/100)*[3]Costos_Agricultura!$J70</f>
        <v>235.46819225458648</v>
      </c>
      <c r="AX233" s="99">
        <f>(1-'Net Zero 2050 - %'!AX$26/100)*[3]Costos_Agricultura!BE88+('Net Zero 2050 - %'!AX$26/100)*[3]Costos_Agricultura!$J70</f>
        <v>234.76213868541859</v>
      </c>
      <c r="AY233" s="99">
        <f>(1-'Net Zero 2050 - %'!AY$26/100)*[3]Costos_Agricultura!BF88+('Net Zero 2050 - %'!AY$26/100)*[3]Costos_Agricultura!$J70</f>
        <v>234.05513043525514</v>
      </c>
      <c r="AZ233" s="99">
        <f>(1-'Net Zero 2050 - %'!AZ$26/100)*[3]Costos_Agricultura!BG88+('Net Zero 2050 - %'!AZ$26/100)*[3]Costos_Agricultura!$J70</f>
        <v>233.34716750409606</v>
      </c>
      <c r="BA233" s="99">
        <f>(1-'Net Zero 2050 - %'!BA$26/100)*[3]Costos_Agricultura!BH88+('Net Zero 2050 - %'!BA$26/100)*[3]Costos_Agricultura!$J70</f>
        <v>232.63824989194146</v>
      </c>
      <c r="BB233" s="99">
        <f>(1-'Net Zero 2050 - %'!BB$26/100)*[3]Costos_Agricultura!BI88+('Net Zero 2050 - %'!BB$26/100)*[3]Costos_Agricultura!$J70</f>
        <v>231.92837759879129</v>
      </c>
    </row>
    <row r="234" spans="1:54" ht="15" customHeight="1">
      <c r="C234" s="170" t="s">
        <v>268</v>
      </c>
      <c r="E234" s="366"/>
      <c r="F234" s="99">
        <f>(1-'Net Zero 2050 - %'!F$26/100)*[3]Costos_Agricultura!M89+('Net Zero 2050 - %'!F$26/100)*[3]Costos_Agricultura!$J71</f>
        <v>120.44008747005742</v>
      </c>
      <c r="G234" s="99">
        <f>(1-'Net Zero 2050 - %'!G$26/100)*[3]Costos_Agricultura!N89+('Net Zero 2050 - %'!G$26/100)*[3]Costos_Agricultura!$J71</f>
        <v>112.55897387798478</v>
      </c>
      <c r="H234" s="99">
        <f>(1-'Net Zero 2050 - %'!H$26/100)*[3]Costos_Agricultura!O89+('Net Zero 2050 - %'!H$26/100)*[3]Costos_Agricultura!$J71</f>
        <v>105.37162233065816</v>
      </c>
      <c r="I234" s="99">
        <f>(1-'Net Zero 2050 - %'!I$26/100)*[3]Costos_Agricultura!P89+('Net Zero 2050 - %'!I$26/100)*[3]Costos_Agricultura!$J71</f>
        <v>101.51394741017576</v>
      </c>
      <c r="J234" s="99">
        <f>(1-'Net Zero 2050 - %'!J$26/100)*[3]Costos_Agricultura!Q89+('Net Zero 2050 - %'!J$26/100)*[3]Costos_Agricultura!$J71</f>
        <v>100.07109806852088</v>
      </c>
      <c r="K234" s="99">
        <f>(1-'Net Zero 2050 - %'!K$26/100)*[3]Costos_Agricultura!R89+('Net Zero 2050 - %'!K$26/100)*[3]Costos_Agricultura!$J71</f>
        <v>100.16253017197735</v>
      </c>
      <c r="L234" s="99">
        <f>(1-'Net Zero 2050 - %'!L$26/100)*[3]Costos_Agricultura!S89+('Net Zero 2050 - %'!L$26/100)*[3]Costos_Agricultura!$J71</f>
        <v>101.4737636727895</v>
      </c>
      <c r="M234" s="99">
        <f>(1-'Net Zero 2050 - %'!M$26/100)*[3]Costos_Agricultura!T89+('Net Zero 2050 - %'!M$26/100)*[3]Costos_Agricultura!$J71</f>
        <v>102.91269513238731</v>
      </c>
      <c r="N234" s="99">
        <f>(1-'Net Zero 2050 - %'!N$26/100)*[3]Costos_Agricultura!U89+('Net Zero 2050 - %'!N$26/100)*[3]Costos_Agricultura!$J71</f>
        <v>103.51968392019489</v>
      </c>
      <c r="O234" s="99">
        <f>(1-'Net Zero 2050 - %'!O$26/100)*[3]Costos_Agricultura!V89+('Net Zero 2050 - %'!O$26/100)*[3]Costos_Agricultura!$J71</f>
        <v>105.03580593696914</v>
      </c>
      <c r="P234" s="99">
        <f>(1-'Net Zero 2050 - %'!P$26/100)*[3]Costos_Agricultura!W89+('Net Zero 2050 - %'!P$26/100)*[3]Costos_Agricultura!$J71</f>
        <v>104.37629780517857</v>
      </c>
      <c r="Q234" s="99">
        <f>(1-'Net Zero 2050 - %'!Q$26/100)*[3]Costos_Agricultura!X89+('Net Zero 2050 - %'!Q$26/100)*[3]Costos_Agricultura!$J71</f>
        <v>104.71550206747293</v>
      </c>
      <c r="R234" s="99">
        <f>(1-'Net Zero 2050 - %'!R$26/100)*[3]Costos_Agricultura!Y89+('Net Zero 2050 - %'!R$26/100)*[3]Costos_Agricultura!$J71</f>
        <v>103.69767727520913</v>
      </c>
      <c r="S234" s="99">
        <f>(1-'Net Zero 2050 - %'!S$26/100)*[3]Costos_Agricultura!Z89+('Net Zero 2050 - %'!S$26/100)*[3]Costos_Agricultura!$J71</f>
        <v>102.27007545102119</v>
      </c>
      <c r="T234" s="99">
        <f>(1-'Net Zero 2050 - %'!T$26/100)*[3]Costos_Agricultura!AA89+('Net Zero 2050 - %'!T$26/100)*[3]Costos_Agricultura!$J71</f>
        <v>101.2570155079658</v>
      </c>
      <c r="U234" s="99">
        <f>(1-'Net Zero 2050 - %'!U$26/100)*[3]Costos_Agricultura!AB89+('Net Zero 2050 - %'!U$26/100)*[3]Costos_Agricultura!$J71</f>
        <v>100.3240050316119</v>
      </c>
      <c r="V234" s="99">
        <f>(1-'Net Zero 2050 - %'!V$26/100)*[3]Costos_Agricultura!AC89+('Net Zero 2050 - %'!V$26/100)*[3]Costos_Agricultura!$J71</f>
        <v>99.389088615574622</v>
      </c>
      <c r="W234" s="99">
        <f>(1-'Net Zero 2050 - %'!W$26/100)*[3]Costos_Agricultura!AD89+('Net Zero 2050 - %'!W$26/100)*[3]Costos_Agricultura!$J71</f>
        <v>98.3741227328359</v>
      </c>
      <c r="X234" s="99">
        <f>(1-'Net Zero 2050 - %'!X$26/100)*[3]Costos_Agricultura!AE89+('Net Zero 2050 - %'!X$26/100)*[3]Costos_Agricultura!$J71</f>
        <v>97.590728521626389</v>
      </c>
      <c r="Y234" s="99">
        <f>(1-'Net Zero 2050 - %'!Y$26/100)*[3]Costos_Agricultura!AF89+('Net Zero 2050 - %'!Y$26/100)*[3]Costos_Agricultura!$J71</f>
        <v>96.420428554693146</v>
      </c>
      <c r="Z234" s="99">
        <f>(1-'Net Zero 2050 - %'!Z$26/100)*[3]Costos_Agricultura!AG89+('Net Zero 2050 - %'!Z$26/100)*[3]Costos_Agricultura!$J71</f>
        <v>94.952801997154452</v>
      </c>
      <c r="AA234" s="99">
        <f>(1-'Net Zero 2050 - %'!AA$26/100)*[3]Costos_Agricultura!AH89+('Net Zero 2050 - %'!AA$26/100)*[3]Costos_Agricultura!$J71</f>
        <v>93.719606020670057</v>
      </c>
      <c r="AB234" s="99">
        <f>(1-'Net Zero 2050 - %'!AB$26/100)*[3]Costos_Agricultura!AI89+('Net Zero 2050 - %'!AB$26/100)*[3]Costos_Agricultura!$J71</f>
        <v>91.905098440758366</v>
      </c>
      <c r="AC234" s="99">
        <f>(1-'Net Zero 2050 - %'!AC$26/100)*[3]Costos_Agricultura!AJ89+('Net Zero 2050 - %'!AC$26/100)*[3]Costos_Agricultura!$J71</f>
        <v>90.618536153139644</v>
      </c>
      <c r="AD234" s="99">
        <f>(1-'Net Zero 2050 - %'!AD$26/100)*[3]Costos_Agricultura!AK89+('Net Zero 2050 - %'!AD$26/100)*[3]Costos_Agricultura!$J71</f>
        <v>89.48254310050703</v>
      </c>
      <c r="AE234" s="99">
        <f>(1-'Net Zero 2050 - %'!AE$26/100)*[3]Costos_Agricultura!AL89+('Net Zero 2050 - %'!AE$26/100)*[3]Costos_Agricultura!$J71</f>
        <v>88.350361927241138</v>
      </c>
      <c r="AF234" s="99">
        <f>(1-'Net Zero 2050 - %'!AF$26/100)*[3]Costos_Agricultura!AM89+('Net Zero 2050 - %'!AF$26/100)*[3]Costos_Agricultura!$J71</f>
        <v>87.291559431784947</v>
      </c>
      <c r="AG234" s="99">
        <f>(1-'Net Zero 2050 - %'!AG$26/100)*[3]Costos_Agricultura!AN89+('Net Zero 2050 - %'!AG$26/100)*[3]Costos_Agricultura!$J71</f>
        <v>86.166049047410851</v>
      </c>
      <c r="AH234" s="99">
        <f>(1-'Net Zero 2050 - %'!AH$26/100)*[3]Costos_Agricultura!AO89+('Net Zero 2050 - %'!AH$26/100)*[3]Costos_Agricultura!$J71</f>
        <v>85.645952505975458</v>
      </c>
      <c r="AI234" s="99">
        <f>(1-'Net Zero 2050 - %'!AI$26/100)*[3]Costos_Agricultura!AP89+('Net Zero 2050 - %'!AI$26/100)*[3]Costos_Agricultura!$J71</f>
        <v>85.445907970778393</v>
      </c>
      <c r="AJ234" s="99">
        <f>(1-'Net Zero 2050 - %'!AJ$26/100)*[3]Costos_Agricultura!AQ89+('Net Zero 2050 - %'!AJ$26/100)*[3]Costos_Agricultura!$J71</f>
        <v>85.245544577596448</v>
      </c>
      <c r="AK234" s="99">
        <f>(1-'Net Zero 2050 - %'!AK$26/100)*[3]Costos_Agricultura!AR89+('Net Zero 2050 - %'!AK$26/100)*[3]Costos_Agricultura!$J71</f>
        <v>85.04486232642968</v>
      </c>
      <c r="AL234" s="99">
        <f>(1-'Net Zero 2050 - %'!AL$26/100)*[3]Costos_Agricultura!AS89+('Net Zero 2050 - %'!AL$26/100)*[3]Costos_Agricultura!$J71</f>
        <v>84.843861217278061</v>
      </c>
      <c r="AM234" s="99">
        <f>(1-'Net Zero 2050 - %'!AM$26/100)*[3]Costos_Agricultura!AT89+('Net Zero 2050 - %'!AM$26/100)*[3]Costos_Agricultura!$J71</f>
        <v>84.642541250141591</v>
      </c>
      <c r="AN234" s="99">
        <f>(1-'Net Zero 2050 - %'!AN$26/100)*[3]Costos_Agricultura!AU89+('Net Zero 2050 - %'!AN$26/100)*[3]Costos_Agricultura!$J71</f>
        <v>84.440902425020255</v>
      </c>
      <c r="AO234" s="99">
        <f>(1-'Net Zero 2050 - %'!AO$26/100)*[3]Costos_Agricultura!AV89+('Net Zero 2050 - %'!AO$26/100)*[3]Costos_Agricultura!$J71</f>
        <v>84.238944741914082</v>
      </c>
      <c r="AP234" s="99">
        <f>(1-'Net Zero 2050 - %'!AP$26/100)*[3]Costos_Agricultura!AW89+('Net Zero 2050 - %'!AP$26/100)*[3]Costos_Agricultura!$J71</f>
        <v>84.036668200823058</v>
      </c>
      <c r="AQ234" s="99">
        <f>(1-'Net Zero 2050 - %'!AQ$26/100)*[3]Costos_Agricultura!AX89+('Net Zero 2050 - %'!AQ$26/100)*[3]Costos_Agricultura!$J71</f>
        <v>83.834072801747197</v>
      </c>
      <c r="AR234" s="99">
        <f>(1-'Net Zero 2050 - %'!AR$26/100)*[3]Costos_Agricultura!AY89+('Net Zero 2050 - %'!AR$26/100)*[3]Costos_Agricultura!$J71</f>
        <v>83.631158544686485</v>
      </c>
      <c r="AS234" s="99">
        <f>(1-'Net Zero 2050 - %'!AS$26/100)*[3]Costos_Agricultura!AZ89+('Net Zero 2050 - %'!AS$26/100)*[3]Costos_Agricultura!$J71</f>
        <v>83.427925429640922</v>
      </c>
      <c r="AT234" s="99">
        <f>(1-'Net Zero 2050 - %'!AT$26/100)*[3]Costos_Agricultura!BA89+('Net Zero 2050 - %'!AT$26/100)*[3]Costos_Agricultura!$J71</f>
        <v>83.224373456610508</v>
      </c>
      <c r="AU234" s="99">
        <f>(1-'Net Zero 2050 - %'!AU$26/100)*[3]Costos_Agricultura!BB89+('Net Zero 2050 - %'!AU$26/100)*[3]Costos_Agricultura!$J71</f>
        <v>83.020502625595256</v>
      </c>
      <c r="AV234" s="99">
        <f>(1-'Net Zero 2050 - %'!AV$26/100)*[3]Costos_Agricultura!BC89+('Net Zero 2050 - %'!AV$26/100)*[3]Costos_Agricultura!$J71</f>
        <v>82.816312936595139</v>
      </c>
      <c r="AW234" s="99">
        <f>(1-'Net Zero 2050 - %'!AW$26/100)*[3]Costos_Agricultura!BD89+('Net Zero 2050 - %'!AW$26/100)*[3]Costos_Agricultura!$J71</f>
        <v>82.611804389610171</v>
      </c>
      <c r="AX234" s="99">
        <f>(1-'Net Zero 2050 - %'!AX$26/100)*[3]Costos_Agricultura!BE89+('Net Zero 2050 - %'!AX$26/100)*[3]Costos_Agricultura!$J71</f>
        <v>82.40697698464038</v>
      </c>
      <c r="AY234" s="99">
        <f>(1-'Net Zero 2050 - %'!AY$26/100)*[3]Costos_Agricultura!BF89+('Net Zero 2050 - %'!AY$26/100)*[3]Costos_Agricultura!$J71</f>
        <v>82.201830721685724</v>
      </c>
      <c r="AZ234" s="99">
        <f>(1-'Net Zero 2050 - %'!AZ$26/100)*[3]Costos_Agricultura!BG89+('Net Zero 2050 - %'!AZ$26/100)*[3]Costos_Agricultura!$J71</f>
        <v>81.99636560074623</v>
      </c>
      <c r="BA234" s="99">
        <f>(1-'Net Zero 2050 - %'!BA$26/100)*[3]Costos_Agricultura!BH89+('Net Zero 2050 - %'!BA$26/100)*[3]Costos_Agricultura!$J71</f>
        <v>81.790581621821872</v>
      </c>
      <c r="BB234" s="99">
        <f>(1-'Net Zero 2050 - %'!BB$26/100)*[3]Costos_Agricultura!BI89+('Net Zero 2050 - %'!BB$26/100)*[3]Costos_Agricultura!$J71</f>
        <v>81.584478784912676</v>
      </c>
    </row>
    <row r="235" spans="1:54" ht="15" customHeight="1">
      <c r="C235" s="170" t="s">
        <v>269</v>
      </c>
      <c r="E235" s="366"/>
      <c r="F235" s="99">
        <f>(1-'Net Zero 2050 - %'!F$26/100)*[3]Costos_Agricultura!M90+('Net Zero 2050 - %'!F$26/100)*[3]Costos_Agricultura!$J72</f>
        <v>59.079741130658491</v>
      </c>
      <c r="G235" s="99">
        <f>(1-'Net Zero 2050 - %'!G$26/100)*[3]Costos_Agricultura!N90+('Net Zero 2050 - %'!G$26/100)*[3]Costos_Agricultura!$J72</f>
        <v>55.134843737016176</v>
      </c>
      <c r="H235" s="99">
        <f>(1-'Net Zero 2050 - %'!H$26/100)*[3]Costos_Agricultura!O90+('Net Zero 2050 - %'!H$26/100)*[3]Costos_Agricultura!$J72</f>
        <v>51.530685844953418</v>
      </c>
      <c r="I235" s="99">
        <f>(1-'Net Zero 2050 - %'!I$26/100)*[3]Costos_Agricultura!P90+('Net Zero 2050 - %'!I$26/100)*[3]Costos_Agricultura!$J72</f>
        <v>49.561890340966052</v>
      </c>
      <c r="J235" s="99">
        <f>(1-'Net Zero 2050 - %'!J$26/100)*[3]Costos_Agricultura!Q90+('Net Zero 2050 - %'!J$26/100)*[3]Costos_Agricultura!$J72</f>
        <v>48.779130409784401</v>
      </c>
      <c r="K235" s="99">
        <f>(1-'Net Zero 2050 - %'!K$26/100)*[3]Costos_Agricultura!R90+('Net Zero 2050 - %'!K$26/100)*[3]Costos_Agricultura!$J72</f>
        <v>48.749928991711322</v>
      </c>
      <c r="L235" s="99">
        <f>(1-'Net Zero 2050 - %'!L$26/100)*[3]Costos_Agricultura!S90+('Net Zero 2050 - %'!L$26/100)*[3]Costos_Agricultura!$J72</f>
        <v>49.319829993997885</v>
      </c>
      <c r="M235" s="99">
        <f>(1-'Net Zero 2050 - %'!M$26/100)*[3]Costos_Agricultura!T90+('Net Zero 2050 - %'!M$26/100)*[3]Costos_Agricultura!$J72</f>
        <v>49.95244953091585</v>
      </c>
      <c r="N235" s="99">
        <f>(1-'Net Zero 2050 - %'!N$26/100)*[3]Costos_Agricultura!U90+('Net Zero 2050 - %'!N$26/100)*[3]Costos_Agricultura!$J72</f>
        <v>50.176462495197903</v>
      </c>
      <c r="O235" s="99">
        <f>(1-'Net Zero 2050 - %'!O$26/100)*[3]Costos_Agricultura!V90+('Net Zero 2050 - %'!O$26/100)*[3]Costos_Agricultura!$J72</f>
        <v>50.846993982154252</v>
      </c>
      <c r="P235" s="99">
        <f>(1-'Net Zero 2050 - %'!P$26/100)*[3]Costos_Agricultura!W90+('Net Zero 2050 - %'!P$26/100)*[3]Costos_Agricultura!$J72</f>
        <v>50.448970136547281</v>
      </c>
      <c r="Q235" s="99">
        <f>(1-'Net Zero 2050 - %'!Q$26/100)*[3]Costos_Agricultura!X90+('Net Zero 2050 - %'!Q$26/100)*[3]Costos_Agricultura!$J72</f>
        <v>50.541461397609758</v>
      </c>
      <c r="R235" s="99">
        <f>(1-'Net Zero 2050 - %'!R$26/100)*[3]Costos_Agricultura!Y90+('Net Zero 2050 - %'!R$26/100)*[3]Costos_Agricultura!$J72</f>
        <v>49.967451216022162</v>
      </c>
      <c r="S235" s="99">
        <f>(1-'Net Zero 2050 - %'!S$26/100)*[3]Costos_Agricultura!Z90+('Net Zero 2050 - %'!S$26/100)*[3]Costos_Agricultura!$J72</f>
        <v>49.192180065094995</v>
      </c>
      <c r="T235" s="99">
        <f>(1-'Net Zero 2050 - %'!T$26/100)*[3]Costos_Agricultura!AA90+('Net Zero 2050 - %'!T$26/100)*[3]Costos_Agricultura!$J72</f>
        <v>48.620510127336921</v>
      </c>
      <c r="U235" s="99">
        <f>(1-'Net Zero 2050 - %'!U$26/100)*[3]Costos_Agricultura!AB90+('Net Zero 2050 - %'!U$26/100)*[3]Costos_Agricultura!$J72</f>
        <v>48.088156285914955</v>
      </c>
      <c r="V235" s="99">
        <f>(1-'Net Zero 2050 - %'!V$26/100)*[3]Costos_Agricultura!AC90+('Net Zero 2050 - %'!V$26/100)*[3]Costos_Agricultura!$J72</f>
        <v>47.55486634696117</v>
      </c>
      <c r="W235" s="99">
        <f>(1-'Net Zero 2050 - %'!W$26/100)*[3]Costos_Agricultura!AD90+('Net Zero 2050 - %'!W$26/100)*[3]Costos_Agricultura!$J72</f>
        <v>46.982260311671283</v>
      </c>
      <c r="X235" s="99">
        <f>(1-'Net Zero 2050 - %'!X$26/100)*[3]Costos_Agricultura!AE90+('Net Zero 2050 - %'!X$26/100)*[3]Costos_Agricultura!$J72</f>
        <v>46.523390126496551</v>
      </c>
      <c r="Y235" s="99">
        <f>(1-'Net Zero 2050 - %'!Y$26/100)*[3]Costos_Agricultura!AF90+('Net Zero 2050 - %'!Y$26/100)*[3]Costos_Agricultura!$J72</f>
        <v>45.874492142363998</v>
      </c>
      <c r="Z235" s="99">
        <f>(1-'Net Zero 2050 - %'!Z$26/100)*[3]Costos_Agricultura!AG90+('Net Zero 2050 - %'!Z$26/100)*[3]Costos_Agricultura!$J72</f>
        <v>45.079562943268776</v>
      </c>
      <c r="AA235" s="99">
        <f>(1-'Net Zero 2050 - %'!AA$26/100)*[3]Costos_Agricultura!AH90+('Net Zero 2050 - %'!AA$26/100)*[3]Costos_Agricultura!$J72</f>
        <v>44.399773740586433</v>
      </c>
      <c r="AB235" s="99">
        <f>(1-'Net Zero 2050 - %'!AB$26/100)*[3]Costos_Agricultura!AI90+('Net Zero 2050 - %'!AB$26/100)*[3]Costos_Agricultura!$J72</f>
        <v>43.434474790701451</v>
      </c>
      <c r="AC235" s="99">
        <f>(1-'Net Zero 2050 - %'!AC$26/100)*[3]Costos_Agricultura!AJ90+('Net Zero 2050 - %'!AC$26/100)*[3]Costos_Agricultura!$J72</f>
        <v>42.728474857128361</v>
      </c>
      <c r="AD235" s="99">
        <f>(1-'Net Zero 2050 - %'!AD$26/100)*[3]Costos_Agricultura!AK90+('Net Zero 2050 - %'!AD$26/100)*[3]Costos_Agricultura!$J72</f>
        <v>42.096426628568423</v>
      </c>
      <c r="AE235" s="99">
        <f>(1-'Net Zero 2050 - %'!AE$26/100)*[3]Costos_Agricultura!AL90+('Net Zero 2050 - %'!AE$26/100)*[3]Costos_Agricultura!$J72</f>
        <v>41.466250595072104</v>
      </c>
      <c r="AF235" s="99">
        <f>(1-'Net Zero 2050 - %'!AF$26/100)*[3]Costos_Agricultura!AM90+('Net Zero 2050 - %'!AF$26/100)*[3]Costos_Agricultura!$J72</f>
        <v>40.872114316550544</v>
      </c>
      <c r="AG235" s="99">
        <f>(1-'Net Zero 2050 - %'!AG$26/100)*[3]Costos_Agricultura!AN90+('Net Zero 2050 - %'!AG$26/100)*[3]Costos_Agricultura!$J72</f>
        <v>40.245214624415567</v>
      </c>
      <c r="AH235" s="99">
        <f>(1-'Net Zero 2050 - %'!AH$26/100)*[3]Costos_Agricultura!AO90+('Net Zero 2050 - %'!AH$26/100)*[3]Costos_Agricultura!$J72</f>
        <v>39.971243485522386</v>
      </c>
      <c r="AI235" s="99">
        <f>(1-'Net Zero 2050 - %'!AI$26/100)*[3]Costos_Agricultura!AP90+('Net Zero 2050 - %'!AI$26/100)*[3]Costos_Agricultura!$J72</f>
        <v>39.854465092918879</v>
      </c>
      <c r="AJ235" s="99">
        <f>(1-'Net Zero 2050 - %'!AJ$26/100)*[3]Costos_Agricultura!AQ90+('Net Zero 2050 - %'!AJ$26/100)*[3]Costos_Agricultura!$J72</f>
        <v>39.73753009400972</v>
      </c>
      <c r="AK235" s="99">
        <f>(1-'Net Zero 2050 - %'!AK$26/100)*[3]Costos_Agricultura!AR90+('Net Zero 2050 - %'!AK$26/100)*[3]Costos_Agricultura!$J72</f>
        <v>39.620438488794903</v>
      </c>
      <c r="AL235" s="99">
        <f>(1-'Net Zero 2050 - %'!AL$26/100)*[3]Costos_Agricultura!AS90+('Net Zero 2050 - %'!AL$26/100)*[3]Costos_Agricultura!$J72</f>
        <v>39.503190277274435</v>
      </c>
      <c r="AM235" s="99">
        <f>(1-'Net Zero 2050 - %'!AM$26/100)*[3]Costos_Agricultura!AT90+('Net Zero 2050 - %'!AM$26/100)*[3]Costos_Agricultura!$J72</f>
        <v>39.3857854594483</v>
      </c>
      <c r="AN235" s="99">
        <f>(1-'Net Zero 2050 - %'!AN$26/100)*[3]Costos_Agricultura!AU90+('Net Zero 2050 - %'!AN$26/100)*[3]Costos_Agricultura!$J72</f>
        <v>39.268224035316514</v>
      </c>
      <c r="AO235" s="99">
        <f>(1-'Net Zero 2050 - %'!AO$26/100)*[3]Costos_Agricultura!AV90+('Net Zero 2050 - %'!AO$26/100)*[3]Costos_Agricultura!$J72</f>
        <v>39.15050600487907</v>
      </c>
      <c r="AP235" s="99">
        <f>(1-'Net Zero 2050 - %'!AP$26/100)*[3]Costos_Agricultura!AW90+('Net Zero 2050 - %'!AP$26/100)*[3]Costos_Agricultura!$J72</f>
        <v>39.032631368135981</v>
      </c>
      <c r="AQ235" s="99">
        <f>(1-'Net Zero 2050 - %'!AQ$26/100)*[3]Costos_Agricultura!AX90+('Net Zero 2050 - %'!AQ$26/100)*[3]Costos_Agricultura!$J72</f>
        <v>38.91460012508724</v>
      </c>
      <c r="AR235" s="99">
        <f>(1-'Net Zero 2050 - %'!AR$26/100)*[3]Costos_Agricultura!AY90+('Net Zero 2050 - %'!AR$26/100)*[3]Costos_Agricultura!$J72</f>
        <v>38.796412275732827</v>
      </c>
      <c r="AS235" s="99">
        <f>(1-'Net Zero 2050 - %'!AS$26/100)*[3]Costos_Agricultura!AZ90+('Net Zero 2050 - %'!AS$26/100)*[3]Costos_Agricultura!$J72</f>
        <v>38.678067820072762</v>
      </c>
      <c r="AT235" s="99">
        <f>(1-'Net Zero 2050 - %'!AT$26/100)*[3]Costos_Agricultura!BA90+('Net Zero 2050 - %'!AT$26/100)*[3]Costos_Agricultura!$J72</f>
        <v>38.559566758107046</v>
      </c>
      <c r="AU235" s="99">
        <f>(1-'Net Zero 2050 - %'!AU$26/100)*[3]Costos_Agricultura!BB90+('Net Zero 2050 - %'!AU$26/100)*[3]Costos_Agricultura!$J72</f>
        <v>38.440909089835685</v>
      </c>
      <c r="AV235" s="99">
        <f>(1-'Net Zero 2050 - %'!AV$26/100)*[3]Costos_Agricultura!BC90+('Net Zero 2050 - %'!AV$26/100)*[3]Costos_Agricultura!$J72</f>
        <v>38.322094815258644</v>
      </c>
      <c r="AW235" s="99">
        <f>(1-'Net Zero 2050 - %'!AW$26/100)*[3]Costos_Agricultura!BD90+('Net Zero 2050 - %'!AW$26/100)*[3]Costos_Agricultura!$J72</f>
        <v>38.203123934375959</v>
      </c>
      <c r="AX235" s="99">
        <f>(1-'Net Zero 2050 - %'!AX$26/100)*[3]Costos_Agricultura!BE90+('Net Zero 2050 - %'!AX$26/100)*[3]Costos_Agricultura!$J72</f>
        <v>38.083996447187623</v>
      </c>
      <c r="AY235" s="99">
        <f>(1-'Net Zero 2050 - %'!AY$26/100)*[3]Costos_Agricultura!BF90+('Net Zero 2050 - %'!AY$26/100)*[3]Costos_Agricultura!$J72</f>
        <v>37.964712353693628</v>
      </c>
      <c r="AZ235" s="99">
        <f>(1-'Net Zero 2050 - %'!AZ$26/100)*[3]Costos_Agricultura!BG90+('Net Zero 2050 - %'!AZ$26/100)*[3]Costos_Agricultura!$J72</f>
        <v>37.845271653893967</v>
      </c>
      <c r="BA235" s="99">
        <f>(1-'Net Zero 2050 - %'!BA$26/100)*[3]Costos_Agricultura!BH90+('Net Zero 2050 - %'!BA$26/100)*[3]Costos_Agricultura!$J72</f>
        <v>37.725674347788662</v>
      </c>
      <c r="BB235" s="99">
        <f>(1-'Net Zero 2050 - %'!BB$26/100)*[3]Costos_Agricultura!BI90+('Net Zero 2050 - %'!BB$26/100)*[3]Costos_Agricultura!$J72</f>
        <v>37.605920435377705</v>
      </c>
    </row>
    <row r="236" spans="1:54" ht="15" customHeight="1">
      <c r="C236" s="170" t="s">
        <v>270</v>
      </c>
      <c r="E236" s="366"/>
      <c r="F236" s="99">
        <f>(1-'Net Zero 2050 - %'!F$26/100)*[3]Costos_Agricultura!M91+('Net Zero 2050 - %'!F$26/100)*[3]Costos_Agricultura!$J73</f>
        <v>95.689028241045762</v>
      </c>
      <c r="G236" s="99">
        <f>(1-'Net Zero 2050 - %'!G$26/100)*[3]Costos_Agricultura!N91+('Net Zero 2050 - %'!G$26/100)*[3]Costos_Agricultura!$J73</f>
        <v>89.408257715714399</v>
      </c>
      <c r="H236" s="99">
        <f>(1-'Net Zero 2050 - %'!H$26/100)*[3]Costos_Agricultura!O91+('Net Zero 2050 - %'!H$26/100)*[3]Costos_Agricultura!$J73</f>
        <v>83.67878171933819</v>
      </c>
      <c r="I236" s="99">
        <f>(1-'Net Zero 2050 - %'!I$26/100)*[3]Costos_Agricultura!P91+('Net Zero 2050 - %'!I$26/100)*[3]Costos_Agricultura!$J73</f>
        <v>80.595216552864684</v>
      </c>
      <c r="J236" s="99">
        <f>(1-'Net Zero 2050 - %'!J$26/100)*[3]Costos_Agricultura!Q91+('Net Zero 2050 - %'!J$26/100)*[3]Costos_Agricultura!$J73</f>
        <v>79.430580419869585</v>
      </c>
      <c r="K236" s="99">
        <f>(1-'Net Zero 2050 - %'!K$26/100)*[3]Costos_Agricultura!R91+('Net Zero 2050 - %'!K$26/100)*[3]Costos_Agricultura!$J73</f>
        <v>79.485153341294449</v>
      </c>
      <c r="L236" s="99">
        <f>(1-'Net Zero 2050 - %'!L$26/100)*[3]Costos_Agricultura!S91+('Net Zero 2050 - %'!L$26/100)*[3]Costos_Agricultura!$J73</f>
        <v>80.509035324618438</v>
      </c>
      <c r="M236" s="99">
        <f>(1-'Net Zero 2050 - %'!M$26/100)*[3]Costos_Agricultura!T91+('Net Zero 2050 - %'!M$26/100)*[3]Costos_Agricultura!$J73</f>
        <v>81.634391850359989</v>
      </c>
      <c r="N236" s="99">
        <f>(1-'Net Zero 2050 - %'!N$26/100)*[3]Costos_Agricultura!U91+('Net Zero 2050 - %'!N$26/100)*[3]Costos_Agricultura!$J73</f>
        <v>82.098649304978139</v>
      </c>
      <c r="O236" s="99">
        <f>(1-'Net Zero 2050 - %'!O$26/100)*[3]Costos_Agricultura!V91+('Net Zero 2050 - %'!O$26/100)*[3]Costos_Agricultura!$J73</f>
        <v>83.285344919793005</v>
      </c>
      <c r="P236" s="99">
        <f>(1-'Net Zero 2050 - %'!P$26/100)*[3]Costos_Agricultura!W91+('Net Zero 2050 - %'!P$26/100)*[3]Costos_Agricultura!$J73</f>
        <v>82.743186949986224</v>
      </c>
      <c r="Q236" s="99">
        <f>(1-'Net Zero 2050 - %'!Q$26/100)*[3]Costos_Agricultura!X91+('Net Zero 2050 - %'!Q$26/100)*[3]Costos_Agricultura!$J73</f>
        <v>82.994650774609354</v>
      </c>
      <c r="R236" s="99">
        <f>(1-'Net Zero 2050 - %'!R$26/100)*[3]Costos_Agricultura!Y91+('Net Zero 2050 - %'!R$26/100)*[3]Costos_Agricultura!$J73</f>
        <v>82.167758267869715</v>
      </c>
      <c r="S236" s="99">
        <f>(1-'Net Zero 2050 - %'!S$26/100)*[3]Costos_Agricultura!Z91+('Net Zero 2050 - %'!S$26/100)*[3]Costos_Agricultura!$J73</f>
        <v>81.015238498148349</v>
      </c>
      <c r="T236" s="99">
        <f>(1-'Net Zero 2050 - %'!T$26/100)*[3]Costos_Agricultura!AA91+('Net Zero 2050 - %'!T$26/100)*[3]Costos_Agricultura!$J73</f>
        <v>80.192132354931758</v>
      </c>
      <c r="U236" s="99">
        <f>(1-'Net Zero 2050 - %'!U$26/100)*[3]Costos_Agricultura!AB91+('Net Zero 2050 - %'!U$26/100)*[3]Costos_Agricultura!$J73</f>
        <v>79.432637118902292</v>
      </c>
      <c r="V236" s="99">
        <f>(1-'Net Zero 2050 - %'!V$26/100)*[3]Costos_Agricultura!AC91+('Net Zero 2050 - %'!V$26/100)*[3]Costos_Agricultura!$J73</f>
        <v>78.671627337463619</v>
      </c>
      <c r="W236" s="99">
        <f>(1-'Net Zero 2050 - %'!W$26/100)*[3]Costos_Agricultura!AD91+('Net Zero 2050 - %'!W$26/100)*[3]Costos_Agricultura!$J73</f>
        <v>77.847006648837819</v>
      </c>
      <c r="X236" s="99">
        <f>(1-'Net Zero 2050 - %'!X$26/100)*[3]Costos_Agricultura!AE91+('Net Zero 2050 - %'!X$26/100)*[3]Costos_Agricultura!$J73</f>
        <v>77.20640322743192</v>
      </c>
      <c r="Y236" s="99">
        <f>(1-'Net Zero 2050 - %'!Y$26/100)*[3]Costos_Agricultura!AF91+('Net Zero 2050 - %'!Y$26/100)*[3]Costos_Agricultura!$J73</f>
        <v>76.258347087954888</v>
      </c>
      <c r="Z236" s="99">
        <f>(1-'Net Zero 2050 - %'!Z$26/100)*[3]Costos_Agricultura!AG91+('Net Zero 2050 - %'!Z$26/100)*[3]Costos_Agricultura!$J73</f>
        <v>75.07402186463996</v>
      </c>
      <c r="AA236" s="99">
        <f>(1-'Net Zero 2050 - %'!AA$26/100)*[3]Costos_Agricultura!AH91+('Net Zero 2050 - %'!AA$26/100)*[3]Costos_Agricultura!$J73</f>
        <v>74.075985726658757</v>
      </c>
      <c r="AB236" s="99">
        <f>(1-'Net Zero 2050 - %'!AB$26/100)*[3]Costos_Agricultura!AI91+('Net Zero 2050 - %'!AB$26/100)*[3]Costos_Agricultura!$J73</f>
        <v>72.616013238866287</v>
      </c>
      <c r="AC236" s="99">
        <f>(1-'Net Zero 2050 - %'!AC$26/100)*[3]Costos_Agricultura!AJ91+('Net Zero 2050 - %'!AC$26/100)*[3]Costos_Agricultura!$J73</f>
        <v>71.575569829426996</v>
      </c>
      <c r="AD236" s="99">
        <f>(1-'Net Zero 2050 - %'!AD$26/100)*[3]Costos_Agricultura!AK91+('Net Zero 2050 - %'!AD$26/100)*[3]Costos_Agricultura!$J73</f>
        <v>70.65477550731589</v>
      </c>
      <c r="AE236" s="99">
        <f>(1-'Net Zero 2050 - %'!AE$26/100)*[3]Costos_Agricultura!AL91+('Net Zero 2050 - %'!AE$26/100)*[3]Costos_Agricultura!$J73</f>
        <v>69.737010276023213</v>
      </c>
      <c r="AF236" s="99">
        <f>(1-'Net Zero 2050 - %'!AF$26/100)*[3]Costos_Agricultura!AM91+('Net Zero 2050 - %'!AF$26/100)*[3]Costos_Agricultura!$J73</f>
        <v>68.877555042985406</v>
      </c>
      <c r="AG236" s="99">
        <f>(1-'Net Zero 2050 - %'!AG$26/100)*[3]Costos_Agricultura!AN91+('Net Zero 2050 - %'!AG$26/100)*[3]Costos_Agricultura!$J73</f>
        <v>67.965090720624985</v>
      </c>
      <c r="AH236" s="99">
        <f>(1-'Net Zero 2050 - %'!AH$26/100)*[3]Costos_Agricultura!AO91+('Net Zero 2050 - %'!AH$26/100)*[3]Costos_Agricultura!$J73</f>
        <v>67.547277827530422</v>
      </c>
      <c r="AI236" s="99">
        <f>(1-'Net Zero 2050 - %'!AI$26/100)*[3]Costos_Agricultura!AP91+('Net Zero 2050 - %'!AI$26/100)*[3]Costos_Agricultura!$J73</f>
        <v>67.383792655815995</v>
      </c>
      <c r="AJ236" s="99">
        <f>(1-'Net Zero 2050 - %'!AJ$26/100)*[3]Costos_Agricultura!AQ91+('Net Zero 2050 - %'!AJ$26/100)*[3]Costos_Agricultura!$J73</f>
        <v>67.220054105203289</v>
      </c>
      <c r="AK236" s="99">
        <f>(1-'Net Zero 2050 - %'!AK$26/100)*[3]Costos_Agricultura!AR91+('Net Zero 2050 - %'!AK$26/100)*[3]Costos_Agricultura!$J73</f>
        <v>67.056062175692304</v>
      </c>
      <c r="AL236" s="99">
        <f>(1-'Net Zero 2050 - %'!AL$26/100)*[3]Costos_Agricultura!AS91+('Net Zero 2050 - %'!AL$26/100)*[3]Costos_Agricultura!$J73</f>
        <v>66.891816867283083</v>
      </c>
      <c r="AM236" s="99">
        <f>(1-'Net Zero 2050 - %'!AM$26/100)*[3]Costos_Agricultura!AT91+('Net Zero 2050 - %'!AM$26/100)*[3]Costos_Agricultura!$J73</f>
        <v>66.727318179975569</v>
      </c>
      <c r="AN236" s="99">
        <f>(1-'Net Zero 2050 - %'!AN$26/100)*[3]Costos_Agricultura!AU91+('Net Zero 2050 - %'!AN$26/100)*[3]Costos_Agricultura!$J73</f>
        <v>66.562566113769776</v>
      </c>
      <c r="AO236" s="99">
        <f>(1-'Net Zero 2050 - %'!AO$26/100)*[3]Costos_Agricultura!AV91+('Net Zero 2050 - %'!AO$26/100)*[3]Costos_Agricultura!$J73</f>
        <v>66.397560668665704</v>
      </c>
      <c r="AP236" s="99">
        <f>(1-'Net Zero 2050 - %'!AP$26/100)*[3]Costos_Agricultura!AW91+('Net Zero 2050 - %'!AP$26/100)*[3]Costos_Agricultura!$J73</f>
        <v>66.232301844663382</v>
      </c>
      <c r="AQ236" s="99">
        <f>(1-'Net Zero 2050 - %'!AQ$26/100)*[3]Costos_Agricultura!AX91+('Net Zero 2050 - %'!AQ$26/100)*[3]Costos_Agricultura!$J73</f>
        <v>66.066789641762796</v>
      </c>
      <c r="AR236" s="99">
        <f>(1-'Net Zero 2050 - %'!AR$26/100)*[3]Costos_Agricultura!AY91+('Net Zero 2050 - %'!AR$26/100)*[3]Costos_Agricultura!$J73</f>
        <v>65.901024059963916</v>
      </c>
      <c r="AS236" s="99">
        <f>(1-'Net Zero 2050 - %'!AS$26/100)*[3]Costos_Agricultura!AZ91+('Net Zero 2050 - %'!AS$26/100)*[3]Costos_Agricultura!$J73</f>
        <v>65.735005099266772</v>
      </c>
      <c r="AT236" s="99">
        <f>(1-'Net Zero 2050 - %'!AT$26/100)*[3]Costos_Agricultura!BA91+('Net Zero 2050 - %'!AT$26/100)*[3]Costos_Agricultura!$J73</f>
        <v>65.568732759671363</v>
      </c>
      <c r="AU236" s="99">
        <f>(1-'Net Zero 2050 - %'!AU$26/100)*[3]Costos_Agricultura!BB91+('Net Zero 2050 - %'!AU$26/100)*[3]Costos_Agricultura!$J73</f>
        <v>65.402207041177675</v>
      </c>
      <c r="AV236" s="99">
        <f>(1-'Net Zero 2050 - %'!AV$26/100)*[3]Costos_Agricultura!BC91+('Net Zero 2050 - %'!AV$26/100)*[3]Costos_Agricultura!$J73</f>
        <v>65.235427943785709</v>
      </c>
      <c r="AW236" s="99">
        <f>(1-'Net Zero 2050 - %'!AW$26/100)*[3]Costos_Agricultura!BD91+('Net Zero 2050 - %'!AW$26/100)*[3]Costos_Agricultura!$J73</f>
        <v>65.068395467495478</v>
      </c>
      <c r="AX236" s="99">
        <f>(1-'Net Zero 2050 - %'!AX$26/100)*[3]Costos_Agricultura!BE91+('Net Zero 2050 - %'!AX$26/100)*[3]Costos_Agricultura!$J73</f>
        <v>64.901109612306982</v>
      </c>
      <c r="AY236" s="99">
        <f>(1-'Net Zero 2050 - %'!AY$26/100)*[3]Costos_Agricultura!BF91+('Net Zero 2050 - %'!AY$26/100)*[3]Costos_Agricultura!$J73</f>
        <v>64.733570378220207</v>
      </c>
      <c r="AZ236" s="99">
        <f>(1-'Net Zero 2050 - %'!AZ$26/100)*[3]Costos_Agricultura!BG91+('Net Zero 2050 - %'!AZ$26/100)*[3]Costos_Agricultura!$J73</f>
        <v>64.565777765235168</v>
      </c>
      <c r="BA236" s="99">
        <f>(1-'Net Zero 2050 - %'!BA$26/100)*[3]Costos_Agricultura!BH91+('Net Zero 2050 - %'!BA$26/100)*[3]Costos_Agricultura!$J73</f>
        <v>64.39773177335185</v>
      </c>
      <c r="BB236" s="99">
        <f>(1-'Net Zero 2050 - %'!BB$26/100)*[3]Costos_Agricultura!BI91+('Net Zero 2050 - %'!BB$26/100)*[3]Costos_Agricultura!$J73</f>
        <v>64.229432402570254</v>
      </c>
    </row>
    <row r="237" spans="1:54" ht="15" customHeight="1">
      <c r="C237" s="170" t="s">
        <v>271</v>
      </c>
      <c r="E237" s="366"/>
      <c r="F237" s="99">
        <f>(1-'Net Zero 2050 - %'!F$26/100)*[3]Costos_Agricultura!M92+('Net Zero 2050 - %'!F$26/100)*[3]Costos_Agricultura!$J74</f>
        <v>70.302770688045058</v>
      </c>
      <c r="G237" s="99">
        <f>(1-'Net Zero 2050 - %'!G$26/100)*[3]Costos_Agricultura!N92+('Net Zero 2050 - %'!G$26/100)*[3]Costos_Agricultura!$J74</f>
        <v>65.997259887023617</v>
      </c>
      <c r="H237" s="99">
        <f>(1-'Net Zero 2050 - %'!H$26/100)*[3]Costos_Agricultura!O92+('Net Zero 2050 - %'!H$26/100)*[3]Costos_Agricultura!$J74</f>
        <v>62.095114963911804</v>
      </c>
      <c r="I237" s="99">
        <f>(1-'Net Zero 2050 - %'!I$26/100)*[3]Costos_Agricultura!P92+('Net Zero 2050 - %'!I$26/100)*[3]Costos_Agricultura!$J74</f>
        <v>60.128904625162846</v>
      </c>
      <c r="J237" s="99">
        <f>(1-'Net Zero 2050 - %'!J$26/100)*[3]Costos_Agricultura!Q92+('Net Zero 2050 - %'!J$26/100)*[3]Costos_Agricultura!$J74</f>
        <v>59.56671782298389</v>
      </c>
      <c r="K237" s="99">
        <f>(1-'Net Zero 2050 - %'!K$26/100)*[3]Costos_Agricultura!R92+('Net Zero 2050 - %'!K$26/100)*[3]Costos_Agricultura!$J74</f>
        <v>59.896590173874245</v>
      </c>
      <c r="L237" s="99">
        <f>(1-'Net Zero 2050 - %'!L$26/100)*[3]Costos_Agricultura!S92+('Net Zero 2050 - %'!L$26/100)*[3]Costos_Agricultura!$J74</f>
        <v>60.935677255155127</v>
      </c>
      <c r="M237" s="99">
        <f>(1-'Net Zero 2050 - %'!M$26/100)*[3]Costos_Agricultura!T92+('Net Zero 2050 - %'!M$26/100)*[3]Costos_Agricultura!$J74</f>
        <v>62.049010253523775</v>
      </c>
      <c r="N237" s="99">
        <f>(1-'Net Zero 2050 - %'!N$26/100)*[3]Costos_Agricultura!U92+('Net Zero 2050 - %'!N$26/100)*[3]Costos_Agricultura!$J74</f>
        <v>62.678636642805756</v>
      </c>
      <c r="O237" s="99">
        <f>(1-'Net Zero 2050 - %'!O$26/100)*[3]Costos_Agricultura!V92+('Net Zero 2050 - %'!O$26/100)*[3]Costos_Agricultura!$J74</f>
        <v>63.836849635831939</v>
      </c>
      <c r="P237" s="99">
        <f>(1-'Net Zero 2050 - %'!P$26/100)*[3]Costos_Agricultura!W92+('Net Zero 2050 - %'!P$26/100)*[3]Costos_Agricultura!$J74</f>
        <v>63.730111668325627</v>
      </c>
      <c r="Q237" s="99">
        <f>(1-'Net Zero 2050 - %'!Q$26/100)*[3]Costos_Agricultura!X92+('Net Zero 2050 - %'!Q$26/100)*[3]Costos_Agricultura!$J74</f>
        <v>64.204043261326561</v>
      </c>
      <c r="R237" s="99">
        <f>(1-'Net Zero 2050 - %'!R$26/100)*[3]Costos_Agricultura!Y92+('Net Zero 2050 - %'!R$26/100)*[3]Costos_Agricultura!$J74</f>
        <v>63.888973466768043</v>
      </c>
      <c r="S237" s="99">
        <f>(1-'Net Zero 2050 - %'!S$26/100)*[3]Costos_Agricultura!Z92+('Net Zero 2050 - %'!S$26/100)*[3]Costos_Agricultura!$J74</f>
        <v>63.335651848718953</v>
      </c>
      <c r="T237" s="99">
        <f>(1-'Net Zero 2050 - %'!T$26/100)*[3]Costos_Agricultura!AA92+('Net Zero 2050 - %'!T$26/100)*[3]Costos_Agricultura!$J74</f>
        <v>63.023352424201022</v>
      </c>
      <c r="U237" s="99">
        <f>(1-'Net Zero 2050 - %'!U$26/100)*[3]Costos_Agricultura!AB92+('Net Zero 2050 - %'!U$26/100)*[3]Costos_Agricultura!$J74</f>
        <v>62.757595216364969</v>
      </c>
      <c r="V237" s="99">
        <f>(1-'Net Zero 2050 - %'!V$26/100)*[3]Costos_Agricultura!AC92+('Net Zero 2050 - %'!V$26/100)*[3]Costos_Agricultura!$J74</f>
        <v>62.49072986051268</v>
      </c>
      <c r="W237" s="99">
        <f>(1-'Net Zero 2050 - %'!W$26/100)*[3]Costos_Agricultura!AD92+('Net Zero 2050 - %'!W$26/100)*[3]Costos_Agricultura!$J74</f>
        <v>62.177322287978512</v>
      </c>
      <c r="X237" s="99">
        <f>(1-'Net Zero 2050 - %'!X$26/100)*[3]Costos_Agricultura!AE92+('Net Zero 2050 - %'!X$26/100)*[3]Costos_Agricultura!$J74</f>
        <v>61.998554699416928</v>
      </c>
      <c r="Y237" s="99">
        <f>(1-'Net Zero 2050 - %'!Y$26/100)*[3]Costos_Agricultura!AF92+('Net Zero 2050 - %'!Y$26/100)*[3]Costos_Agricultura!$J74</f>
        <v>61.594833063559591</v>
      </c>
      <c r="Z237" s="99">
        <f>(1-'Net Zero 2050 - %'!Z$26/100)*[3]Costos_Agricultura!AG92+('Net Zero 2050 - %'!Z$26/100)*[3]Costos_Agricultura!$J74</f>
        <v>61.018240337169559</v>
      </c>
      <c r="AA237" s="99">
        <f>(1-'Net Zero 2050 - %'!AA$26/100)*[3]Costos_Agricultura!AH92+('Net Zero 2050 - %'!AA$26/100)*[3]Costos_Agricultura!$J74</f>
        <v>60.577949816776467</v>
      </c>
      <c r="AB237" s="99">
        <f>(1-'Net Zero 2050 - %'!AB$26/100)*[3]Costos_Agricultura!AI92+('Net Zero 2050 - %'!AB$26/100)*[3]Costos_Agricultura!$J74</f>
        <v>59.799674151431638</v>
      </c>
      <c r="AC237" s="99">
        <f>(1-'Net Zero 2050 - %'!AC$26/100)*[3]Costos_Agricultura!AJ92+('Net Zero 2050 - %'!AC$26/100)*[3]Costos_Agricultura!$J74</f>
        <v>59.328355486583952</v>
      </c>
      <c r="AD237" s="99">
        <f>(1-'Net Zero 2050 - %'!AD$26/100)*[3]Costos_Agricultura!AK92+('Net Zero 2050 - %'!AD$26/100)*[3]Costos_Agricultura!$J74</f>
        <v>58.944580515018856</v>
      </c>
      <c r="AE237" s="99">
        <f>(1-'Net Zero 2050 - %'!AE$26/100)*[3]Costos_Agricultura!AL92+('Net Zero 2050 - %'!AE$26/100)*[3]Costos_Agricultura!$J74</f>
        <v>58.563021839486218</v>
      </c>
      <c r="AF237" s="99">
        <f>(1-'Net Zero 2050 - %'!AF$26/100)*[3]Costos_Agricultura!AM92+('Net Zero 2050 - %'!AF$26/100)*[3]Costos_Agricultura!$J74</f>
        <v>58.224126862578643</v>
      </c>
      <c r="AG237" s="99">
        <f>(1-'Net Zero 2050 - %'!AG$26/100)*[3]Costos_Agricultura!AN92+('Net Zero 2050 - %'!AG$26/100)*[3]Costos_Agricultura!$J74</f>
        <v>57.846446705102835</v>
      </c>
      <c r="AH237" s="99">
        <f>(1-'Net Zero 2050 - %'!AH$26/100)*[3]Costos_Agricultura!AO92+('Net Zero 2050 - %'!AH$26/100)*[3]Costos_Agricultura!$J74</f>
        <v>57.613231126700427</v>
      </c>
      <c r="AI237" s="99">
        <f>(1-'Net Zero 2050 - %'!AI$26/100)*[3]Costos_Agricultura!AP92+('Net Zero 2050 - %'!AI$26/100)*[3]Costos_Agricultura!$J74</f>
        <v>57.566099609037188</v>
      </c>
      <c r="AJ237" s="99">
        <f>(1-'Net Zero 2050 - %'!AJ$26/100)*[3]Costos_Agricultura!AQ92+('Net Zero 2050 - %'!AJ$26/100)*[3]Costos_Agricultura!$J74</f>
        <v>57.51878270153896</v>
      </c>
      <c r="AK237" s="99">
        <f>(1-'Net Zero 2050 - %'!AK$26/100)*[3]Costos_Agricultura!AR92+('Net Zero 2050 - %'!AK$26/100)*[3]Costos_Agricultura!$J74</f>
        <v>57.471280404205771</v>
      </c>
      <c r="AL237" s="99">
        <f>(1-'Net Zero 2050 - %'!AL$26/100)*[3]Costos_Agricultura!AS92+('Net Zero 2050 - %'!AL$26/100)*[3]Costos_Agricultura!$J74</f>
        <v>57.423592717037614</v>
      </c>
      <c r="AM237" s="99">
        <f>(1-'Net Zero 2050 - %'!AM$26/100)*[3]Costos_Agricultura!AT92+('Net Zero 2050 - %'!AM$26/100)*[3]Costos_Agricultura!$J74</f>
        <v>57.375719640034482</v>
      </c>
      <c r="AN237" s="99">
        <f>(1-'Net Zero 2050 - %'!AN$26/100)*[3]Costos_Agricultura!AU92+('Net Zero 2050 - %'!AN$26/100)*[3]Costos_Agricultura!$J74</f>
        <v>57.327661173196361</v>
      </c>
      <c r="AO237" s="99">
        <f>(1-'Net Zero 2050 - %'!AO$26/100)*[3]Costos_Agricultura!AV92+('Net Zero 2050 - %'!AO$26/100)*[3]Costos_Agricultura!$J74</f>
        <v>57.279417316523279</v>
      </c>
      <c r="AP237" s="99">
        <f>(1-'Net Zero 2050 - %'!AP$26/100)*[3]Costos_Agricultura!AW92+('Net Zero 2050 - %'!AP$26/100)*[3]Costos_Agricultura!$J74</f>
        <v>57.230988070015222</v>
      </c>
      <c r="AQ237" s="99">
        <f>(1-'Net Zero 2050 - %'!AQ$26/100)*[3]Costos_Agricultura!AX92+('Net Zero 2050 - %'!AQ$26/100)*[3]Costos_Agricultura!$J74</f>
        <v>57.18237343367219</v>
      </c>
      <c r="AR237" s="99">
        <f>(1-'Net Zero 2050 - %'!AR$26/100)*[3]Costos_Agricultura!AY92+('Net Zero 2050 - %'!AR$26/100)*[3]Costos_Agricultura!$J74</f>
        <v>57.133573407494183</v>
      </c>
      <c r="AS237" s="99">
        <f>(1-'Net Zero 2050 - %'!AS$26/100)*[3]Costos_Agricultura!AZ92+('Net Zero 2050 - %'!AS$26/100)*[3]Costos_Agricultura!$J74</f>
        <v>57.0845879914812</v>
      </c>
      <c r="AT237" s="99">
        <f>(1-'Net Zero 2050 - %'!AT$26/100)*[3]Costos_Agricultura!BA92+('Net Zero 2050 - %'!AT$26/100)*[3]Costos_Agricultura!$J74</f>
        <v>57.035417185633243</v>
      </c>
      <c r="AU237" s="99">
        <f>(1-'Net Zero 2050 - %'!AU$26/100)*[3]Costos_Agricultura!BB92+('Net Zero 2050 - %'!AU$26/100)*[3]Costos_Agricultura!$J74</f>
        <v>56.986060989950317</v>
      </c>
      <c r="AV237" s="99">
        <f>(1-'Net Zero 2050 - %'!AV$26/100)*[3]Costos_Agricultura!BC92+('Net Zero 2050 - %'!AV$26/100)*[3]Costos_Agricultura!$J74</f>
        <v>56.936519404432403</v>
      </c>
      <c r="AW237" s="99">
        <f>(1-'Net Zero 2050 - %'!AW$26/100)*[3]Costos_Agricultura!BD92+('Net Zero 2050 - %'!AW$26/100)*[3]Costos_Agricultura!$J74</f>
        <v>56.886792429079513</v>
      </c>
      <c r="AX237" s="99">
        <f>(1-'Net Zero 2050 - %'!AX$26/100)*[3]Costos_Agricultura!BE92+('Net Zero 2050 - %'!AX$26/100)*[3]Costos_Agricultura!$J74</f>
        <v>56.83688006389167</v>
      </c>
      <c r="AY237" s="99">
        <f>(1-'Net Zero 2050 - %'!AY$26/100)*[3]Costos_Agricultura!BF92+('Net Zero 2050 - %'!AY$26/100)*[3]Costos_Agricultura!$J74</f>
        <v>56.786782308868844</v>
      </c>
      <c r="AZ237" s="99">
        <f>(1-'Net Zero 2050 - %'!AZ$26/100)*[3]Costos_Agricultura!BG92+('Net Zero 2050 - %'!AZ$26/100)*[3]Costos_Agricultura!$J74</f>
        <v>56.736499164011043</v>
      </c>
      <c r="BA237" s="99">
        <f>(1-'Net Zero 2050 - %'!BA$26/100)*[3]Costos_Agricultura!BH92+('Net Zero 2050 - %'!BA$26/100)*[3]Costos_Agricultura!$J74</f>
        <v>56.686030629318267</v>
      </c>
      <c r="BB237" s="99">
        <f>(1-'Net Zero 2050 - %'!BB$26/100)*[3]Costos_Agricultura!BI92+('Net Zero 2050 - %'!BB$26/100)*[3]Costos_Agricultura!$J74</f>
        <v>56.635376704790517</v>
      </c>
    </row>
    <row r="238" spans="1:54" ht="15" customHeight="1">
      <c r="C238" s="170" t="s">
        <v>272</v>
      </c>
      <c r="E238" s="366"/>
      <c r="F238" s="99">
        <f>(1-'Net Zero 2050 - %'!F$26/100)*[3]Costos_Agricultura!M93+('Net Zero 2050 - %'!F$26/100)*[3]Costos_Agricultura!$J75</f>
        <v>201.42770180910873</v>
      </c>
      <c r="G238" s="99">
        <f>(1-'Net Zero 2050 - %'!G$26/100)*[3]Costos_Agricultura!N93+('Net Zero 2050 - %'!G$26/100)*[3]Costos_Agricultura!$J75</f>
        <v>188.2224549294254</v>
      </c>
      <c r="H238" s="99">
        <f>(1-'Net Zero 2050 - %'!H$26/100)*[3]Costos_Agricultura!O93+('Net Zero 2050 - %'!H$26/100)*[3]Costos_Agricultura!$J75</f>
        <v>176.17761016661521</v>
      </c>
      <c r="I238" s="99">
        <f>(1-'Net Zero 2050 - %'!I$26/100)*[3]Costos_Agricultura!P93+('Net Zero 2050 - %'!I$26/100)*[3]Costos_Agricultura!$J75</f>
        <v>169.7020579812156</v>
      </c>
      <c r="J238" s="99">
        <f>(1-'Net Zero 2050 - %'!J$26/100)*[3]Costos_Agricultura!Q93+('Net Zero 2050 - %'!J$26/100)*[3]Costos_Agricultura!$J75</f>
        <v>167.26559777954765</v>
      </c>
      <c r="K238" s="99">
        <f>(1-'Net Zero 2050 - %'!K$26/100)*[3]Costos_Agricultura!R93+('Net Zero 2050 - %'!K$26/100)*[3]Costos_Agricultura!$J75</f>
        <v>167.39541149019533</v>
      </c>
      <c r="L238" s="99">
        <f>(1-'Net Zero 2050 - %'!L$26/100)*[3]Costos_Agricultura!S93+('Net Zero 2050 - %'!L$26/100)*[3]Costos_Agricultura!$J75</f>
        <v>169.5654926590816</v>
      </c>
      <c r="M238" s="99">
        <f>(1-'Net Zero 2050 - %'!M$26/100)*[3]Costos_Agricultura!T93+('Net Zero 2050 - %'!M$26/100)*[3]Costos_Agricultura!$J75</f>
        <v>171.94916432750222</v>
      </c>
      <c r="N238" s="99">
        <f>(1-'Net Zero 2050 - %'!N$26/100)*[3]Costos_Agricultura!U93+('Net Zero 2050 - %'!N$26/100)*[3]Costos_Agricultura!$J75</f>
        <v>172.94130983104606</v>
      </c>
      <c r="O238" s="99">
        <f>(1-'Net Zero 2050 - %'!O$26/100)*[3]Costos_Agricultura!V93+('Net Zero 2050 - %'!O$26/100)*[3]Costos_Agricultura!$J75</f>
        <v>175.45409217455833</v>
      </c>
      <c r="P238" s="99">
        <f>(1-'Net Zero 2050 - %'!P$26/100)*[3]Costos_Agricultura!W93+('Net Zero 2050 - %'!P$26/100)*[3]Costos_Agricultura!$J75</f>
        <v>174.32786623122792</v>
      </c>
      <c r="Q238" s="99">
        <f>(1-'Net Zero 2050 - %'!Q$26/100)*[3]Costos_Agricultura!X93+('Net Zero 2050 - %'!Q$26/100)*[3]Costos_Agricultura!$J75</f>
        <v>174.87210926933028</v>
      </c>
      <c r="R238" s="99">
        <f>(1-'Net Zero 2050 - %'!R$26/100)*[3]Costos_Agricultura!Y93+('Net Zero 2050 - %'!R$26/100)*[3]Costos_Agricultura!$J75</f>
        <v>173.14655476014229</v>
      </c>
      <c r="S238" s="99">
        <f>(1-'Net Zero 2050 - %'!S$26/100)*[3]Costos_Agricultura!Z93+('Net Zero 2050 - %'!S$26/100)*[3]Costos_Agricultura!$J75</f>
        <v>170.73559790170231</v>
      </c>
      <c r="T238" s="99">
        <f>(1-'Net Zero 2050 - %'!T$26/100)*[3]Costos_Agricultura!AA93+('Net Zero 2050 - %'!T$26/100)*[3]Costos_Agricultura!$J75</f>
        <v>169.01801318727306</v>
      </c>
      <c r="U238" s="99">
        <f>(1-'Net Zero 2050 - %'!U$26/100)*[3]Costos_Agricultura!AB93+('Net Zero 2050 - %'!U$26/100)*[3]Costos_Agricultura!$J75</f>
        <v>167.43432102479071</v>
      </c>
      <c r="V238" s="99">
        <f>(1-'Net Zero 2050 - %'!V$26/100)*[3]Costos_Agricultura!AC93+('Net Zero 2050 - %'!V$26/100)*[3]Costos_Agricultura!$J75</f>
        <v>165.84744094440489</v>
      </c>
      <c r="W238" s="99">
        <f>(1-'Net Zero 2050 - %'!W$26/100)*[3]Costos_Agricultura!AD93+('Net Zero 2050 - %'!W$26/100)*[3]Costos_Agricultura!$J75</f>
        <v>164.12666831207218</v>
      </c>
      <c r="X238" s="99">
        <f>(1-'Net Zero 2050 - %'!X$26/100)*[3]Costos_Agricultura!AE93+('Net Zero 2050 - %'!X$26/100)*[3]Costos_Agricultura!$J75</f>
        <v>162.79322770501437</v>
      </c>
      <c r="Y238" s="99">
        <f>(1-'Net Zero 2050 - %'!Y$26/100)*[3]Costos_Agricultura!AF93+('Net Zero 2050 - %'!Y$26/100)*[3]Costos_Agricultura!$J75</f>
        <v>160.81263976354657</v>
      </c>
      <c r="Z238" s="99">
        <f>(1-'Net Zero 2050 - %'!Z$26/100)*[3]Costos_Agricultura!AG93+('Net Zero 2050 - %'!Z$26/100)*[3]Costos_Agricultura!$J75</f>
        <v>158.33473662913312</v>
      </c>
      <c r="AA238" s="99">
        <f>(1-'Net Zero 2050 - %'!AA$26/100)*[3]Costos_Agricultura!AH93+('Net Zero 2050 - %'!AA$26/100)*[3]Costos_Agricultura!$J75</f>
        <v>156.2489473968499</v>
      </c>
      <c r="AB238" s="99">
        <f>(1-'Net Zero 2050 - %'!AB$26/100)*[3]Costos_Agricultura!AI93+('Net Zero 2050 - %'!AB$26/100)*[3]Costos_Agricultura!$J75</f>
        <v>153.19084320399983</v>
      </c>
      <c r="AC238" s="99">
        <f>(1-'Net Zero 2050 - %'!AC$26/100)*[3]Costos_Agricultura!AJ93+('Net Zero 2050 - %'!AC$26/100)*[3]Costos_Agricultura!$J75</f>
        <v>151.01579227041867</v>
      </c>
      <c r="AD238" s="99">
        <f>(1-'Net Zero 2050 - %'!AD$26/100)*[3]Costos_Agricultura!AK93+('Net Zero 2050 - %'!AD$26/100)*[3]Costos_Agricultura!$J75</f>
        <v>149.09258685121384</v>
      </c>
      <c r="AE238" s="99">
        <f>(1-'Net Zero 2050 - %'!AE$26/100)*[3]Costos_Agricultura!AL93+('Net Zero 2050 - %'!AE$26/100)*[3]Costos_Agricultura!$J75</f>
        <v>147.17575726781598</v>
      </c>
      <c r="AF238" s="99">
        <f>(1-'Net Zero 2050 - %'!AF$26/100)*[3]Costos_Agricultura!AM93+('Net Zero 2050 - %'!AF$26/100)*[3]Costos_Agricultura!$J75</f>
        <v>145.38166252370277</v>
      </c>
      <c r="AG238" s="99">
        <f>(1-'Net Zero 2050 - %'!AG$26/100)*[3]Costos_Agricultura!AN93+('Net Zero 2050 - %'!AG$26/100)*[3]Costos_Agricultura!$J75</f>
        <v>143.47599065296717</v>
      </c>
      <c r="AH238" s="99">
        <f>(1-'Net Zero 2050 - %'!AH$26/100)*[3]Costos_Agricultura!AO93+('Net Zero 2050 - %'!AH$26/100)*[3]Costos_Agricultura!$J75</f>
        <v>142.60028596787015</v>
      </c>
      <c r="AI238" s="99">
        <f>(1-'Net Zero 2050 - %'!AI$26/100)*[3]Costos_Agricultura!AP93+('Net Zero 2050 - %'!AI$26/100)*[3]Costos_Agricultura!$J75</f>
        <v>142.25990752087031</v>
      </c>
      <c r="AJ238" s="99">
        <f>(1-'Net Zero 2050 - %'!AJ$26/100)*[3]Costos_Agricultura!AQ93+('Net Zero 2050 - %'!AJ$26/100)*[3]Costos_Agricultura!$J75</f>
        <v>141.91899574477952</v>
      </c>
      <c r="AK238" s="99">
        <f>(1-'Net Zero 2050 - %'!AK$26/100)*[3]Costos_Agricultura!AR93+('Net Zero 2050 - %'!AK$26/100)*[3]Costos_Agricultura!$J75</f>
        <v>141.57755063959792</v>
      </c>
      <c r="AL238" s="99">
        <f>(1-'Net Zero 2050 - %'!AL$26/100)*[3]Costos_Agricultura!AS93+('Net Zero 2050 - %'!AL$26/100)*[3]Costos_Agricultura!$J75</f>
        <v>141.23557220532544</v>
      </c>
      <c r="AM238" s="99">
        <f>(1-'Net Zero 2050 - %'!AM$26/100)*[3]Costos_Agricultura!AT93+('Net Zero 2050 - %'!AM$26/100)*[3]Costos_Agricultura!$J75</f>
        <v>140.89306044196212</v>
      </c>
      <c r="AN238" s="99">
        <f>(1-'Net Zero 2050 - %'!AN$26/100)*[3]Costos_Agricultura!AU93+('Net Zero 2050 - %'!AN$26/100)*[3]Costos_Agricultura!$J75</f>
        <v>140.55001534950787</v>
      </c>
      <c r="AO238" s="99">
        <f>(1-'Net Zero 2050 - %'!AO$26/100)*[3]Costos_Agricultura!AV93+('Net Zero 2050 - %'!AO$26/100)*[3]Costos_Agricultura!$J75</f>
        <v>140.20643692796281</v>
      </c>
      <c r="AP238" s="99">
        <f>(1-'Net Zero 2050 - %'!AP$26/100)*[3]Costos_Agricultura!AW93+('Net Zero 2050 - %'!AP$26/100)*[3]Costos_Agricultura!$J75</f>
        <v>139.86232517732685</v>
      </c>
      <c r="AQ238" s="99">
        <f>(1-'Net Zero 2050 - %'!AQ$26/100)*[3]Costos_Agricultura!AX93+('Net Zero 2050 - %'!AQ$26/100)*[3]Costos_Agricultura!$J75</f>
        <v>139.51768009760008</v>
      </c>
      <c r="AR238" s="99">
        <f>(1-'Net Zero 2050 - %'!AR$26/100)*[3]Costos_Agricultura!AY93+('Net Zero 2050 - %'!AR$26/100)*[3]Costos_Agricultura!$J75</f>
        <v>139.1725016887824</v>
      </c>
      <c r="AS238" s="99">
        <f>(1-'Net Zero 2050 - %'!AS$26/100)*[3]Costos_Agricultura!AZ93+('Net Zero 2050 - %'!AS$26/100)*[3]Costos_Agricultura!$J75</f>
        <v>138.82678995087386</v>
      </c>
      <c r="AT238" s="99">
        <f>(1-'Net Zero 2050 - %'!AT$26/100)*[3]Costos_Agricultura!BA93+('Net Zero 2050 - %'!AT$26/100)*[3]Costos_Agricultura!$J75</f>
        <v>138.4805448838745</v>
      </c>
      <c r="AU238" s="99">
        <f>(1-'Net Zero 2050 - %'!AU$26/100)*[3]Costos_Agricultura!BB93+('Net Zero 2050 - %'!AU$26/100)*[3]Costos_Agricultura!$J75</f>
        <v>138.13376648778427</v>
      </c>
      <c r="AV238" s="99">
        <f>(1-'Net Zero 2050 - %'!AV$26/100)*[3]Costos_Agricultura!BC93+('Net Zero 2050 - %'!AV$26/100)*[3]Costos_Agricultura!$J75</f>
        <v>137.78645476260311</v>
      </c>
      <c r="AW238" s="99">
        <f>(1-'Net Zero 2050 - %'!AW$26/100)*[3]Costos_Agricultura!BD93+('Net Zero 2050 - %'!AW$26/100)*[3]Costos_Agricultura!$J75</f>
        <v>137.43860970833111</v>
      </c>
      <c r="AX238" s="99">
        <f>(1-'Net Zero 2050 - %'!AX$26/100)*[3]Costos_Agricultura!BE93+('Net Zero 2050 - %'!AX$26/100)*[3]Costos_Agricultura!$J75</f>
        <v>137.09023132496833</v>
      </c>
      <c r="AY238" s="99">
        <f>(1-'Net Zero 2050 - %'!AY$26/100)*[3]Costos_Agricultura!BF93+('Net Zero 2050 - %'!AY$26/100)*[3]Costos_Agricultura!$J75</f>
        <v>136.74131961251462</v>
      </c>
      <c r="AZ238" s="99">
        <f>(1-'Net Zero 2050 - %'!AZ$26/100)*[3]Costos_Agricultura!BG93+('Net Zero 2050 - %'!AZ$26/100)*[3]Costos_Agricultura!$J75</f>
        <v>136.39187457097</v>
      </c>
      <c r="BA238" s="99">
        <f>(1-'Net Zero 2050 - %'!BA$26/100)*[3]Costos_Agricultura!BH93+('Net Zero 2050 - %'!BA$26/100)*[3]Costos_Agricultura!$J75</f>
        <v>136.04189620033461</v>
      </c>
      <c r="BB238" s="99">
        <f>(1-'Net Zero 2050 - %'!BB$26/100)*[3]Costos_Agricultura!BI93+('Net Zero 2050 - %'!BB$26/100)*[3]Costos_Agricultura!$J75</f>
        <v>135.69138450060828</v>
      </c>
    </row>
    <row r="239" spans="1:54" ht="15" customHeight="1">
      <c r="C239" s="170" t="s">
        <v>273</v>
      </c>
      <c r="E239" s="366"/>
      <c r="F239" s="99">
        <f>(1-'Net Zero 2050 - %'!F$26/100)*[3]Costos_Agricultura!M94+('Net Zero 2050 - %'!F$26/100)*[3]Costos_Agricultura!$J76</f>
        <v>236.00696799369945</v>
      </c>
      <c r="G239" s="99">
        <f>(1-'Net Zero 2050 - %'!G$26/100)*[3]Costos_Agricultura!N94+('Net Zero 2050 - %'!G$26/100)*[3]Costos_Agricultura!$J76</f>
        <v>220.36693437550304</v>
      </c>
      <c r="H239" s="99">
        <f>(1-'Net Zero 2050 - %'!H$26/100)*[3]Costos_Agricultura!O94+('Net Zero 2050 - %'!H$26/100)*[3]Costos_Agricultura!$J76</f>
        <v>206.08741746808727</v>
      </c>
      <c r="I239" s="99">
        <f>(1-'Net Zero 2050 - %'!I$26/100)*[3]Costos_Agricultura!P94+('Net Zero 2050 - %'!I$26/100)*[3]Costos_Agricultura!$J76</f>
        <v>198.3376332357644</v>
      </c>
      <c r="J239" s="99">
        <f>(1-'Net Zero 2050 - %'!J$26/100)*[3]Costos_Agricultura!Q94+('Net Zero 2050 - %'!J$26/100)*[3]Costos_Agricultura!$J76</f>
        <v>195.32349370827433</v>
      </c>
      <c r="K239" s="99">
        <f>(1-'Net Zero 2050 - %'!K$26/100)*[3]Costos_Agricultura!R94+('Net Zero 2050 - %'!K$26/100)*[3]Costos_Agricultura!$J76</f>
        <v>195.31818921424144</v>
      </c>
      <c r="L239" s="99">
        <f>(1-'Net Zero 2050 - %'!L$26/100)*[3]Costos_Agricultura!S94+('Net Zero 2050 - %'!L$26/100)*[3]Costos_Agricultura!$J76</f>
        <v>197.70500201388887</v>
      </c>
      <c r="M239" s="99">
        <f>(1-'Net Zero 2050 - %'!M$26/100)*[3]Costos_Agricultura!T94+('Net Zero 2050 - %'!M$26/100)*[3]Costos_Agricultura!$J76</f>
        <v>200.34223959271853</v>
      </c>
      <c r="N239" s="99">
        <f>(1-'Net Zero 2050 - %'!N$26/100)*[3]Costos_Agricultura!U94+('Net Zero 2050 - %'!N$26/100)*[3]Costos_Agricultura!$J76</f>
        <v>201.34797842359271</v>
      </c>
      <c r="O239" s="99">
        <f>(1-'Net Zero 2050 - %'!O$26/100)*[3]Costos_Agricultura!V94+('Net Zero 2050 - %'!O$26/100)*[3]Costos_Agricultura!$J76</f>
        <v>204.13659217491301</v>
      </c>
      <c r="P239" s="99">
        <f>(1-'Net Zero 2050 - %'!P$26/100)*[3]Costos_Agricultura!W94+('Net Zero 2050 - %'!P$26/100)*[3]Costos_Agricultura!$J76</f>
        <v>202.65864047195822</v>
      </c>
      <c r="Q239" s="99">
        <f>(1-'Net Zero 2050 - %'!Q$26/100)*[3]Costos_Agricultura!X94+('Net Zero 2050 - %'!Q$26/100)*[3]Costos_Agricultura!$J76</f>
        <v>203.13923480320412</v>
      </c>
      <c r="R239" s="99">
        <f>(1-'Net Zero 2050 - %'!R$26/100)*[3]Costos_Agricultura!Y94+('Net Zero 2050 - %'!R$26/100)*[3]Costos_Agricultura!$J76</f>
        <v>200.95859864523072</v>
      </c>
      <c r="S239" s="99">
        <f>(1-'Net Zero 2050 - %'!S$26/100)*[3]Costos_Agricultura!Z94+('Net Zero 2050 - %'!S$26/100)*[3]Costos_Agricultura!$J76</f>
        <v>197.97436058391162</v>
      </c>
      <c r="T239" s="99">
        <f>(1-'Net Zero 2050 - %'!T$26/100)*[3]Costos_Agricultura!AA94+('Net Zero 2050 - %'!T$26/100)*[3]Costos_Agricultura!$J76</f>
        <v>195.80306863411667</v>
      </c>
      <c r="U239" s="99">
        <f>(1-'Net Zero 2050 - %'!U$26/100)*[3]Costos_Agricultura!AB94+('Net Zero 2050 - %'!U$26/100)*[3]Costos_Agricultura!$J76</f>
        <v>193.7887593817195</v>
      </c>
      <c r="V239" s="99">
        <f>(1-'Net Zero 2050 - %'!V$26/100)*[3]Costos_Agricultura!AC94+('Net Zero 2050 - %'!V$26/100)*[3]Costos_Agricultura!$J76</f>
        <v>191.77071244605094</v>
      </c>
      <c r="W239" s="99">
        <f>(1-'Net Zero 2050 - %'!W$26/100)*[3]Costos_Agricultura!AD94+('Net Zero 2050 - %'!W$26/100)*[3]Costos_Agricultura!$J76</f>
        <v>189.59568281298465</v>
      </c>
      <c r="X239" s="99">
        <f>(1-'Net Zero 2050 - %'!X$26/100)*[3]Costos_Agricultura!AE94+('Net Zero 2050 - %'!X$26/100)*[3]Costos_Agricultura!$J76</f>
        <v>187.87478169739043</v>
      </c>
      <c r="Y239" s="99">
        <f>(1-'Net Zero 2050 - %'!Y$26/100)*[3]Costos_Agricultura!AF94+('Net Zero 2050 - %'!Y$26/100)*[3]Costos_Agricultura!$J76</f>
        <v>185.395130877707</v>
      </c>
      <c r="Z239" s="99">
        <f>(1-'Net Zero 2050 - %'!Z$26/100)*[3]Costos_Agricultura!AG94+('Net Zero 2050 - %'!Z$26/100)*[3]Costos_Agricultura!$J76</f>
        <v>182.33240146768898</v>
      </c>
      <c r="AA239" s="99">
        <f>(1-'Net Zero 2050 - %'!AA$26/100)*[3]Costos_Agricultura!AH94+('Net Zero 2050 - %'!AA$26/100)*[3]Costos_Agricultura!$J76</f>
        <v>179.72940710005017</v>
      </c>
      <c r="AB239" s="99">
        <f>(1-'Net Zero 2050 - %'!AB$26/100)*[3]Costos_Agricultura!AI94+('Net Zero 2050 - %'!AB$26/100)*[3]Costos_Agricultura!$J76</f>
        <v>175.98641933464185</v>
      </c>
      <c r="AC239" s="99">
        <f>(1-'Net Zero 2050 - %'!AC$26/100)*[3]Costos_Agricultura!AJ94+('Net Zero 2050 - %'!AC$26/100)*[3]Costos_Agricultura!$J76</f>
        <v>173.27876983540452</v>
      </c>
      <c r="AD239" s="99">
        <f>(1-'Net Zero 2050 - %'!AD$26/100)*[3]Costos_Agricultura!AK94+('Net Zero 2050 - %'!AD$26/100)*[3]Costos_Agricultura!$J76</f>
        <v>170.86639731460585</v>
      </c>
      <c r="AE239" s="99">
        <f>(1-'Net Zero 2050 - %'!AE$26/100)*[3]Costos_Agricultura!AL94+('Net Zero 2050 - %'!AE$26/100)*[3]Costos_Agricultura!$J76</f>
        <v>168.46150016034994</v>
      </c>
      <c r="AF239" s="99">
        <f>(1-'Net Zero 2050 - %'!AF$26/100)*[3]Costos_Agricultura!AM94+('Net Zero 2050 - %'!AF$26/100)*[3]Costos_Agricultura!$J76</f>
        <v>166.20050381204203</v>
      </c>
      <c r="AG239" s="99">
        <f>(1-'Net Zero 2050 - %'!AG$26/100)*[3]Costos_Agricultura!AN94+('Net Zero 2050 - %'!AG$26/100)*[3]Costos_Agricultura!$J76</f>
        <v>163.80868854923588</v>
      </c>
      <c r="AH239" s="99">
        <f>(1-'Net Zero 2050 - %'!AH$26/100)*[3]Costos_Agricultura!AO94+('Net Zero 2050 - %'!AH$26/100)*[3]Costos_Agricultura!$J76</f>
        <v>162.7425899037946</v>
      </c>
      <c r="AI239" s="99">
        <f>(1-'Net Zero 2050 - %'!AI$26/100)*[3]Costos_Agricultura!AP94+('Net Zero 2050 - %'!AI$26/100)*[3]Costos_Agricultura!$J76</f>
        <v>162.30413600499767</v>
      </c>
      <c r="AJ239" s="99">
        <f>(1-'Net Zero 2050 - %'!AJ$26/100)*[3]Costos_Agricultura!AQ94+('Net Zero 2050 - %'!AJ$26/100)*[3]Costos_Agricultura!$J76</f>
        <v>161.86505680301494</v>
      </c>
      <c r="AK239" s="99">
        <f>(1-'Net Zero 2050 - %'!AK$26/100)*[3]Costos_Agricultura!AR94+('Net Zero 2050 - %'!AK$26/100)*[3]Costos_Agricultura!$J76</f>
        <v>161.42535229784644</v>
      </c>
      <c r="AL239" s="99">
        <f>(1-'Net Zero 2050 - %'!AL$26/100)*[3]Costos_Agricultura!AS94+('Net Zero 2050 - %'!AL$26/100)*[3]Costos_Agricultura!$J76</f>
        <v>160.9850224894922</v>
      </c>
      <c r="AM239" s="99">
        <f>(1-'Net Zero 2050 - %'!AM$26/100)*[3]Costos_Agricultura!AT94+('Net Zero 2050 - %'!AM$26/100)*[3]Costos_Agricultura!$J76</f>
        <v>160.54406737795216</v>
      </c>
      <c r="AN239" s="99">
        <f>(1-'Net Zero 2050 - %'!AN$26/100)*[3]Costos_Agricultura!AU94+('Net Zero 2050 - %'!AN$26/100)*[3]Costos_Agricultura!$J76</f>
        <v>160.10248696322634</v>
      </c>
      <c r="AO239" s="99">
        <f>(1-'Net Zero 2050 - %'!AO$26/100)*[3]Costos_Agricultura!AV94+('Net Zero 2050 - %'!AO$26/100)*[3]Costos_Agricultura!$J76</f>
        <v>159.66028124531471</v>
      </c>
      <c r="AP239" s="99">
        <f>(1-'Net Zero 2050 - %'!AP$26/100)*[3]Costos_Agricultura!AW94+('Net Zero 2050 - %'!AP$26/100)*[3]Costos_Agricultura!$J76</f>
        <v>159.21745022421734</v>
      </c>
      <c r="AQ239" s="99">
        <f>(1-'Net Zero 2050 - %'!AQ$26/100)*[3]Costos_Agricultura!AX94+('Net Zero 2050 - %'!AQ$26/100)*[3]Costos_Agricultura!$J76</f>
        <v>158.7739938999342</v>
      </c>
      <c r="AR239" s="99">
        <f>(1-'Net Zero 2050 - %'!AR$26/100)*[3]Costos_Agricultura!AY94+('Net Zero 2050 - %'!AR$26/100)*[3]Costos_Agricultura!$J76</f>
        <v>158.32991227246526</v>
      </c>
      <c r="AS239" s="99">
        <f>(1-'Net Zero 2050 - %'!AS$26/100)*[3]Costos_Agricultura!AZ94+('Net Zero 2050 - %'!AS$26/100)*[3]Costos_Agricultura!$J76</f>
        <v>157.88520534181055</v>
      </c>
      <c r="AT239" s="99">
        <f>(1-'Net Zero 2050 - %'!AT$26/100)*[3]Costos_Agricultura!BA94+('Net Zero 2050 - %'!AT$26/100)*[3]Costos_Agricultura!$J76</f>
        <v>157.43987310797004</v>
      </c>
      <c r="AU239" s="99">
        <f>(1-'Net Zero 2050 - %'!AU$26/100)*[3]Costos_Agricultura!BB94+('Net Zero 2050 - %'!AU$26/100)*[3]Costos_Agricultura!$J76</f>
        <v>156.99391557094381</v>
      </c>
      <c r="AV239" s="99">
        <f>(1-'Net Zero 2050 - %'!AV$26/100)*[3]Costos_Agricultura!BC94+('Net Zero 2050 - %'!AV$26/100)*[3]Costos_Agricultura!$J76</f>
        <v>156.54733273073171</v>
      </c>
      <c r="AW239" s="99">
        <f>(1-'Net Zero 2050 - %'!AW$26/100)*[3]Costos_Agricultura!BD94+('Net Zero 2050 - %'!AW$26/100)*[3]Costos_Agricultura!$J76</f>
        <v>156.10012458733388</v>
      </c>
      <c r="AX239" s="99">
        <f>(1-'Net Zero 2050 - %'!AX$26/100)*[3]Costos_Agricultura!BE94+('Net Zero 2050 - %'!AX$26/100)*[3]Costos_Agricultura!$J76</f>
        <v>155.65229114075029</v>
      </c>
      <c r="AY239" s="99">
        <f>(1-'Net Zero 2050 - %'!AY$26/100)*[3]Costos_Agricultura!BF94+('Net Zero 2050 - %'!AY$26/100)*[3]Costos_Agricultura!$J76</f>
        <v>155.20383239098089</v>
      </c>
      <c r="AZ239" s="99">
        <f>(1-'Net Zero 2050 - %'!AZ$26/100)*[3]Costos_Agricultura!BG94+('Net Zero 2050 - %'!AZ$26/100)*[3]Costos_Agricultura!$J76</f>
        <v>154.75474833802571</v>
      </c>
      <c r="BA239" s="99">
        <f>(1-'Net Zero 2050 - %'!BA$26/100)*[3]Costos_Agricultura!BH94+('Net Zero 2050 - %'!BA$26/100)*[3]Costos_Agricultura!$J76</f>
        <v>154.30503898188479</v>
      </c>
      <c r="BB239" s="99">
        <f>(1-'Net Zero 2050 - %'!BB$26/100)*[3]Costos_Agricultura!BI94+('Net Zero 2050 - %'!BB$26/100)*[3]Costos_Agricultura!$J76</f>
        <v>153.85470432255806</v>
      </c>
    </row>
    <row r="240" spans="1:54" ht="15" customHeight="1">
      <c r="C240" s="170" t="s">
        <v>274</v>
      </c>
      <c r="E240" s="366"/>
      <c r="F240" s="99">
        <f>(1-'Net Zero 2050 - %'!F$26/100)*[3]Costos_Agricultura!M95+('Net Zero 2050 - %'!F$26/100)*[3]Costos_Agricultura!$J77</f>
        <v>300.29138938311621</v>
      </c>
      <c r="G240" s="99">
        <f>(1-'Net Zero 2050 - %'!G$26/100)*[3]Costos_Agricultura!N95+('Net Zero 2050 - %'!G$26/100)*[3]Costos_Agricultura!$J77</f>
        <v>280.40042370634717</v>
      </c>
      <c r="H240" s="99">
        <f>(1-'Net Zero 2050 - %'!H$26/100)*[3]Costos_Agricultura!O95+('Net Zero 2050 - %'!H$26/100)*[3]Costos_Agricultura!$J77</f>
        <v>262.24050764179617</v>
      </c>
      <c r="I240" s="99">
        <f>(1-'Net Zero 2050 - %'!I$26/100)*[3]Costos_Agricultura!P95+('Net Zero 2050 - %'!I$26/100)*[3]Costos_Agricultura!$J77</f>
        <v>252.38867858973069</v>
      </c>
      <c r="J240" s="99">
        <f>(1-'Net Zero 2050 - %'!J$26/100)*[3]Costos_Agricultura!Q95+('Net Zero 2050 - %'!J$26/100)*[3]Costos_Agricultura!$J77</f>
        <v>248.56223376480858</v>
      </c>
      <c r="K240" s="99">
        <f>(1-'Net Zero 2050 - %'!K$26/100)*[3]Costos_Agricultura!R95+('Net Zero 2050 - %'!K$26/100)*[3]Costos_Agricultura!$J77</f>
        <v>248.56407173613763</v>
      </c>
      <c r="L240" s="99">
        <f>(1-'Net Zero 2050 - %'!L$26/100)*[3]Costos_Agricultura!S95+('Net Zero 2050 - %'!L$26/100)*[3]Costos_Agricultura!$J77</f>
        <v>251.60951342125657</v>
      </c>
      <c r="M240" s="99">
        <f>(1-'Net Zero 2050 - %'!M$26/100)*[3]Costos_Agricultura!T95+('Net Zero 2050 - %'!M$26/100)*[3]Costos_Agricultura!$J77</f>
        <v>254.97358237016286</v>
      </c>
      <c r="N240" s="99">
        <f>(1-'Net Zero 2050 - %'!N$26/100)*[3]Costos_Agricultura!U95+('Net Zero 2050 - %'!N$26/100)*[3]Costos_Agricultura!$J77</f>
        <v>256.26181847364842</v>
      </c>
      <c r="O240" s="99">
        <f>(1-'Net Zero 2050 - %'!O$26/100)*[3]Costos_Agricultura!V95+('Net Zero 2050 - %'!O$26/100)*[3]Costos_Agricultura!$J77</f>
        <v>259.81849047006796</v>
      </c>
      <c r="P240" s="99">
        <f>(1-'Net Zero 2050 - %'!P$26/100)*[3]Costos_Agricultura!W95+('Net Zero 2050 - %'!P$26/100)*[3]Costos_Agricultura!$J77</f>
        <v>257.94660990509522</v>
      </c>
      <c r="Q240" s="99">
        <f>(1-'Net Zero 2050 - %'!Q$26/100)*[3]Costos_Agricultura!X95+('Net Zero 2050 - %'!Q$26/100)*[3]Costos_Agricultura!$J77</f>
        <v>258.56667988078783</v>
      </c>
      <c r="R240" s="99">
        <f>(1-'Net Zero 2050 - %'!R$26/100)*[3]Costos_Agricultura!Y95+('Net Zero 2050 - %'!R$26/100)*[3]Costos_Agricultura!$J77</f>
        <v>255.80074072488935</v>
      </c>
      <c r="S240" s="99">
        <f>(1-'Net Zero 2050 - %'!S$26/100)*[3]Costos_Agricultura!Z95+('Net Zero 2050 - %'!S$26/100)*[3]Costos_Agricultura!$J77</f>
        <v>252.0123409463896</v>
      </c>
      <c r="T240" s="99">
        <f>(1-'Net Zero 2050 - %'!T$26/100)*[3]Costos_Agricultura!AA95+('Net Zero 2050 - %'!T$26/100)*[3]Costos_Agricultura!$J77</f>
        <v>249.25829086749809</v>
      </c>
      <c r="U240" s="99">
        <f>(1-'Net Zero 2050 - %'!U$26/100)*[3]Costos_Agricultura!AB95+('Net Zero 2050 - %'!U$26/100)*[3]Costos_Agricultura!$J77</f>
        <v>246.70397728232405</v>
      </c>
      <c r="V240" s="99">
        <f>(1-'Net Zero 2050 - %'!V$26/100)*[3]Costos_Agricultura!AC95+('Net Zero 2050 - %'!V$26/100)*[3]Costos_Agricultura!$J77</f>
        <v>244.1449080663472</v>
      </c>
      <c r="W240" s="99">
        <f>(1-'Net Zero 2050 - %'!W$26/100)*[3]Costos_Agricultura!AD95+('Net Zero 2050 - %'!W$26/100)*[3]Costos_Agricultura!$J77</f>
        <v>241.38610235665291</v>
      </c>
      <c r="X240" s="99">
        <f>(1-'Net Zero 2050 - %'!X$26/100)*[3]Costos_Agricultura!AE95+('Net Zero 2050 - %'!X$26/100)*[3]Costos_Agricultura!$J77</f>
        <v>239.20510578949839</v>
      </c>
      <c r="Y240" s="99">
        <f>(1-'Net Zero 2050 - %'!Y$26/100)*[3]Costos_Agricultura!AF95+('Net Zero 2050 - %'!Y$26/100)*[3]Costos_Agricultura!$J77</f>
        <v>236.05871616937617</v>
      </c>
      <c r="Z240" s="99">
        <f>(1-'Net Zero 2050 - %'!Z$26/100)*[3]Costos_Agricultura!AG95+('Net Zero 2050 - %'!Z$26/100)*[3]Costos_Agricultura!$J77</f>
        <v>232.17044814401768</v>
      </c>
      <c r="AA240" s="99">
        <f>(1-'Net Zero 2050 - %'!AA$26/100)*[3]Costos_Agricultura!AH95+('Net Zero 2050 - %'!AA$26/100)*[3]Costos_Agricultura!$J77</f>
        <v>228.86712270740315</v>
      </c>
      <c r="AB240" s="99">
        <f>(1-'Net Zero 2050 - %'!AB$26/100)*[3]Costos_Agricultura!AI95+('Net Zero 2050 - %'!AB$26/100)*[3]Costos_Agricultura!$J77</f>
        <v>224.11332987593568</v>
      </c>
      <c r="AC240" s="99">
        <f>(1-'Net Zero 2050 - %'!AC$26/100)*[3]Costos_Agricultura!AJ95+('Net Zero 2050 - %'!AC$26/100)*[3]Costos_Agricultura!$J77</f>
        <v>220.67684677684284</v>
      </c>
      <c r="AD240" s="99">
        <f>(1-'Net Zero 2050 - %'!AD$26/100)*[3]Costos_Agricultura!AK95+('Net Zero 2050 - %'!AD$26/100)*[3]Costos_Agricultura!$J77</f>
        <v>217.61605851117093</v>
      </c>
      <c r="AE240" s="99">
        <f>(1-'Net Zero 2050 - %'!AE$26/100)*[3]Costos_Agricultura!AL95+('Net Zero 2050 - %'!AE$26/100)*[3]Costos_Agricultura!$J77</f>
        <v>214.56478150710467</v>
      </c>
      <c r="AF240" s="99">
        <f>(1-'Net Zero 2050 - %'!AF$26/100)*[3]Costos_Agricultura!AM95+('Net Zero 2050 - %'!AF$26/100)*[3]Costos_Agricultura!$J77</f>
        <v>211.69659628894604</v>
      </c>
      <c r="AG240" s="99">
        <f>(1-'Net Zero 2050 - %'!AG$26/100)*[3]Costos_Agricultura!AN95+('Net Zero 2050 - %'!AG$26/100)*[3]Costos_Agricultura!$J77</f>
        <v>208.66196399268952</v>
      </c>
      <c r="AH240" s="99">
        <f>(1-'Net Zero 2050 - %'!AH$26/100)*[3]Costos_Agricultura!AO95+('Net Zero 2050 - %'!AH$26/100)*[3]Costos_Agricultura!$J77</f>
        <v>207.30766316057515</v>
      </c>
      <c r="AI240" s="99">
        <f>(1-'Net Zero 2050 - %'!AI$26/100)*[3]Costos_Agricultura!AP95+('Net Zero 2050 - %'!AI$26/100)*[3]Costos_Agricultura!$J77</f>
        <v>206.75194435739149</v>
      </c>
      <c r="AJ240" s="99">
        <f>(1-'Net Zero 2050 - %'!AJ$26/100)*[3]Costos_Agricultura!AQ95+('Net Zero 2050 - %'!AJ$26/100)*[3]Costos_Agricultura!$J77</f>
        <v>206.19542995145724</v>
      </c>
      <c r="AK240" s="99">
        <f>(1-'Net Zero 2050 - %'!AK$26/100)*[3]Costos_Agricultura!AR95+('Net Zero 2050 - %'!AK$26/100)*[3]Costos_Agricultura!$J77</f>
        <v>205.63811994277248</v>
      </c>
      <c r="AL240" s="99">
        <f>(1-'Net Zero 2050 - %'!AL$26/100)*[3]Costos_Agricultura!AS95+('Net Zero 2050 - %'!AL$26/100)*[3]Costos_Agricultura!$J77</f>
        <v>205.08001433133717</v>
      </c>
      <c r="AM240" s="99">
        <f>(1-'Net Zero 2050 - %'!AM$26/100)*[3]Costos_Agricultura!AT95+('Net Zero 2050 - %'!AM$26/100)*[3]Costos_Agricultura!$J77</f>
        <v>204.52111311715132</v>
      </c>
      <c r="AN240" s="99">
        <f>(1-'Net Zero 2050 - %'!AN$26/100)*[3]Costos_Agricultura!AU95+('Net Zero 2050 - %'!AN$26/100)*[3]Costos_Agricultura!$J77</f>
        <v>203.96141630021486</v>
      </c>
      <c r="AO240" s="99">
        <f>(1-'Net Zero 2050 - %'!AO$26/100)*[3]Costos_Agricultura!AV95+('Net Zero 2050 - %'!AO$26/100)*[3]Costos_Agricultura!$J77</f>
        <v>203.4009238805279</v>
      </c>
      <c r="AP240" s="99">
        <f>(1-'Net Zero 2050 - %'!AP$26/100)*[3]Costos_Agricultura!AW95+('Net Zero 2050 - %'!AP$26/100)*[3]Costos_Agricultura!$J77</f>
        <v>202.83963585809042</v>
      </c>
      <c r="AQ240" s="99">
        <f>(1-'Net Zero 2050 - %'!AQ$26/100)*[3]Costos_Agricultura!AX95+('Net Zero 2050 - %'!AQ$26/100)*[3]Costos_Agricultura!$J77</f>
        <v>202.27755223290239</v>
      </c>
      <c r="AR240" s="99">
        <f>(1-'Net Zero 2050 - %'!AR$26/100)*[3]Costos_Agricultura!AY95+('Net Zero 2050 - %'!AR$26/100)*[3]Costos_Agricultura!$J77</f>
        <v>201.71467300496377</v>
      </c>
      <c r="AS240" s="99">
        <f>(1-'Net Zero 2050 - %'!AS$26/100)*[3]Costos_Agricultura!AZ95+('Net Zero 2050 - %'!AS$26/100)*[3]Costos_Agricultura!$J77</f>
        <v>201.1509981742746</v>
      </c>
      <c r="AT240" s="99">
        <f>(1-'Net Zero 2050 - %'!AT$26/100)*[3]Costos_Agricultura!BA95+('Net Zero 2050 - %'!AT$26/100)*[3]Costos_Agricultura!$J77</f>
        <v>200.58652774083495</v>
      </c>
      <c r="AU240" s="99">
        <f>(1-'Net Zero 2050 - %'!AU$26/100)*[3]Costos_Agricultura!BB95+('Net Zero 2050 - %'!AU$26/100)*[3]Costos_Agricultura!$J77</f>
        <v>200.02126170464479</v>
      </c>
      <c r="AV240" s="99">
        <f>(1-'Net Zero 2050 - %'!AV$26/100)*[3]Costos_Agricultura!BC95+('Net Zero 2050 - %'!AV$26/100)*[3]Costos_Agricultura!$J77</f>
        <v>199.45520006570393</v>
      </c>
      <c r="AW240" s="99">
        <f>(1-'Net Zero 2050 - %'!AW$26/100)*[3]Costos_Agricultura!BD95+('Net Zero 2050 - %'!AW$26/100)*[3]Costos_Agricultura!$J77</f>
        <v>198.88834282401257</v>
      </c>
      <c r="AX240" s="99">
        <f>(1-'Net Zero 2050 - %'!AX$26/100)*[3]Costos_Agricultura!BE95+('Net Zero 2050 - %'!AX$26/100)*[3]Costos_Agricultura!$J77</f>
        <v>198.32068997957077</v>
      </c>
      <c r="AY240" s="99">
        <f>(1-'Net Zero 2050 - %'!AY$26/100)*[3]Costos_Agricultura!BF95+('Net Zero 2050 - %'!AY$26/100)*[3]Costos_Agricultura!$J77</f>
        <v>197.75224153237838</v>
      </c>
      <c r="AZ240" s="99">
        <f>(1-'Net Zero 2050 - %'!AZ$26/100)*[3]Costos_Agricultura!BG95+('Net Zero 2050 - %'!AZ$26/100)*[3]Costos_Agricultura!$J77</f>
        <v>197.18299748243538</v>
      </c>
      <c r="BA240" s="99">
        <f>(1-'Net Zero 2050 - %'!BA$26/100)*[3]Costos_Agricultura!BH95+('Net Zero 2050 - %'!BA$26/100)*[3]Costos_Agricultura!$J77</f>
        <v>196.6129578297419</v>
      </c>
      <c r="BB240" s="99">
        <f>(1-'Net Zero 2050 - %'!BB$26/100)*[3]Costos_Agricultura!BI95+('Net Zero 2050 - %'!BB$26/100)*[3]Costos_Agricultura!$J77</f>
        <v>196.04212257429788</v>
      </c>
    </row>
    <row r="241" spans="3:54" ht="15" customHeight="1">
      <c r="C241" s="170" t="s">
        <v>275</v>
      </c>
      <c r="E241" s="366"/>
      <c r="F241" s="99">
        <f>(1-'Net Zero 2050 - %'!F$26/100)*[3]Costos_Agricultura!M96+('Net Zero 2050 - %'!F$26/100)*[3]Costos_Agricultura!$J78</f>
        <v>464.48667855966539</v>
      </c>
      <c r="G241" s="99">
        <f>(1-'Net Zero 2050 - %'!G$26/100)*[3]Costos_Agricultura!N96+('Net Zero 2050 - %'!G$26/100)*[3]Costos_Agricultura!$J78</f>
        <v>434.15774736577248</v>
      </c>
      <c r="H241" s="99">
        <f>(1-'Net Zero 2050 - %'!H$26/100)*[3]Costos_Agricultura!O96+('Net Zero 2050 - %'!H$26/100)*[3]Costos_Agricultura!$J78</f>
        <v>406.50401159051245</v>
      </c>
      <c r="I241" s="99">
        <f>(1-'Net Zero 2050 - %'!I$26/100)*[3]Costos_Agricultura!P96+('Net Zero 2050 - %'!I$26/100)*[3]Costos_Agricultura!$J78</f>
        <v>391.68974393709749</v>
      </c>
      <c r="J241" s="99">
        <f>(1-'Net Zero 2050 - %'!J$26/100)*[3]Costos_Agricultura!Q96+('Net Zero 2050 - %'!J$26/100)*[3]Costos_Agricultura!$J78</f>
        <v>386.18721418315465</v>
      </c>
      <c r="K241" s="99">
        <f>(1-'Net Zero 2050 - %'!K$26/100)*[3]Costos_Agricultura!R96+('Net Zero 2050 - %'!K$26/100)*[3]Costos_Agricultura!$J78</f>
        <v>386.60098198964994</v>
      </c>
      <c r="L241" s="99">
        <f>(1-'Net Zero 2050 - %'!L$26/100)*[3]Costos_Agricultura!S96+('Net Zero 2050 - %'!L$26/100)*[3]Costos_Agricultura!$J78</f>
        <v>391.71839009264261</v>
      </c>
      <c r="M241" s="99">
        <f>(1-'Net Zero 2050 - %'!M$26/100)*[3]Costos_Agricultura!T96+('Net Zero 2050 - %'!M$26/100)*[3]Costos_Agricultura!$J78</f>
        <v>397.32821053917479</v>
      </c>
      <c r="N241" s="99">
        <f>(1-'Net Zero 2050 - %'!N$26/100)*[3]Costos_Agricultura!U96+('Net Zero 2050 - %'!N$26/100)*[3]Costos_Agricultura!$J78</f>
        <v>399.73000131473651</v>
      </c>
      <c r="O241" s="99">
        <f>(1-'Net Zero 2050 - %'!O$26/100)*[3]Costos_Agricultura!V96+('Net Zero 2050 - %'!O$26/100)*[3]Costos_Agricultura!$J78</f>
        <v>405.6374739987815</v>
      </c>
      <c r="P241" s="99">
        <f>(1-'Net Zero 2050 - %'!P$26/100)*[3]Costos_Agricultura!W96+('Net Zero 2050 - %'!P$26/100)*[3]Costos_Agricultura!$J78</f>
        <v>403.15556324774553</v>
      </c>
      <c r="Q241" s="99">
        <f>(1-'Net Zero 2050 - %'!Q$26/100)*[3]Costos_Agricultura!X96+('Net Zero 2050 - %'!Q$26/100)*[3]Costos_Agricultura!$J78</f>
        <v>404.52475798946676</v>
      </c>
      <c r="R241" s="99">
        <f>(1-'Net Zero 2050 - %'!R$26/100)*[3]Costos_Agricultura!Y96+('Net Zero 2050 - %'!R$26/100)*[3]Costos_Agricultura!$J78</f>
        <v>400.66115290133473</v>
      </c>
      <c r="S241" s="99">
        <f>(1-'Net Zero 2050 - %'!S$26/100)*[3]Costos_Agricultura!Z96+('Net Zero 2050 - %'!S$26/100)*[3]Costos_Agricultura!$J78</f>
        <v>395.21741865109817</v>
      </c>
      <c r="T241" s="99">
        <f>(1-'Net Zero 2050 - %'!T$26/100)*[3]Costos_Agricultura!AA96+('Net Zero 2050 - %'!T$26/100)*[3]Costos_Agricultura!$J78</f>
        <v>391.37218715787435</v>
      </c>
      <c r="U241" s="99">
        <f>(1-'Net Zero 2050 - %'!U$26/100)*[3]Costos_Agricultura!AB96+('Net Zero 2050 - %'!U$26/100)*[3]Costos_Agricultura!$J78</f>
        <v>387.83563205910815</v>
      </c>
      <c r="V241" s="99">
        <f>(1-'Net Zero 2050 - %'!V$26/100)*[3]Costos_Agricultura!AC96+('Net Zero 2050 - %'!V$26/100)*[3]Costos_Agricultura!$J78</f>
        <v>384.29172752237866</v>
      </c>
      <c r="W241" s="99">
        <f>(1-'Net Zero 2050 - %'!W$26/100)*[3]Costos_Agricultura!AD96+('Net Zero 2050 - %'!W$26/100)*[3]Costos_Agricultura!$J78</f>
        <v>380.43914659119162</v>
      </c>
      <c r="X241" s="99">
        <f>(1-'Net Zero 2050 - %'!X$26/100)*[3]Costos_Agricultura!AE96+('Net Zero 2050 - %'!X$26/100)*[3]Costos_Agricultura!$J78</f>
        <v>377.4795223725427</v>
      </c>
      <c r="Y241" s="99">
        <f>(1-'Net Zero 2050 - %'!Y$26/100)*[3]Costos_Agricultura!AF96+('Net Zero 2050 - %'!Y$26/100)*[3]Costos_Agricultura!$J78</f>
        <v>373.02796224734846</v>
      </c>
      <c r="Z241" s="99">
        <f>(1-'Net Zero 2050 - %'!Z$26/100)*[3]Costos_Agricultura!AG96+('Net Zero 2050 - %'!Z$26/100)*[3]Costos_Agricultura!$J78</f>
        <v>367.42988979988297</v>
      </c>
      <c r="AA241" s="99">
        <f>(1-'Net Zero 2050 - %'!AA$26/100)*[3]Costos_Agricultura!AH96+('Net Zero 2050 - %'!AA$26/100)*[3]Costos_Agricultura!$J78</f>
        <v>362.73579822190067</v>
      </c>
      <c r="AB241" s="99">
        <f>(1-'Net Zero 2050 - %'!AB$26/100)*[3]Costos_Agricultura!AI96+('Net Zero 2050 - %'!AB$26/100)*[3]Costos_Agricultura!$J78</f>
        <v>355.80012806511883</v>
      </c>
      <c r="AC241" s="99">
        <f>(1-'Net Zero 2050 - %'!AC$26/100)*[3]Costos_Agricultura!AJ96+('Net Zero 2050 - %'!AC$26/100)*[3]Costos_Agricultura!$J78</f>
        <v>350.90025222416466</v>
      </c>
      <c r="AD241" s="99">
        <f>(1-'Net Zero 2050 - %'!AD$26/100)*[3]Costos_Agricultura!AK96+('Net Zero 2050 - %'!AD$26/100)*[3]Costos_Agricultura!$J78</f>
        <v>346.58098198230948</v>
      </c>
      <c r="AE241" s="99">
        <f>(1-'Net Zero 2050 - %'!AE$26/100)*[3]Costos_Agricultura!AL96+('Net Zero 2050 - %'!AE$26/100)*[3]Costos_Agricultura!$J78</f>
        <v>342.27641061638087</v>
      </c>
      <c r="AF241" s="99">
        <f>(1-'Net Zero 2050 - %'!AF$26/100)*[3]Costos_Agricultura!AM96+('Net Zero 2050 - %'!AF$26/100)*[3]Costos_Agricultura!$J78</f>
        <v>338.25479261203839</v>
      </c>
      <c r="AG241" s="99">
        <f>(1-'Net Zero 2050 - %'!AG$26/100)*[3]Costos_Agricultura!AN96+('Net Zero 2050 - %'!AG$26/100)*[3]Costos_Agricultura!$J78</f>
        <v>333.97594427898116</v>
      </c>
      <c r="AH241" s="99">
        <f>(1-'Net Zero 2050 - %'!AH$26/100)*[3]Costos_Agricultura!AO96+('Net Zero 2050 - %'!AH$26/100)*[3]Costos_Agricultura!$J78</f>
        <v>331.98571509081643</v>
      </c>
      <c r="AI241" s="99">
        <f>(1-'Net Zero 2050 - %'!AI$26/100)*[3]Costos_Agricultura!AP96+('Net Zero 2050 - %'!AI$26/100)*[3]Costos_Agricultura!$J78</f>
        <v>331.22962903183725</v>
      </c>
      <c r="AJ241" s="99">
        <f>(1-'Net Zero 2050 - %'!AJ$26/100)*[3]Costos_Agricultura!AQ96+('Net Zero 2050 - %'!AJ$26/100)*[3]Costos_Agricultura!$J78</f>
        <v>330.47231343395947</v>
      </c>
      <c r="AK241" s="99">
        <f>(1-'Net Zero 2050 - %'!AK$26/100)*[3]Costos_Agricultura!AR96+('Net Zero 2050 - %'!AK$26/100)*[3]Costos_Agricultura!$J78</f>
        <v>329.71376829718338</v>
      </c>
      <c r="AL241" s="99">
        <f>(1-'Net Zero 2050 - %'!AL$26/100)*[3]Costos_Agricultura!AS96+('Net Zero 2050 - %'!AL$26/100)*[3]Costos_Agricultura!$J78</f>
        <v>328.95399362150891</v>
      </c>
      <c r="AM241" s="99">
        <f>(1-'Net Zero 2050 - %'!AM$26/100)*[3]Costos_Agricultura!AT96+('Net Zero 2050 - %'!AM$26/100)*[3]Costos_Agricultura!$J78</f>
        <v>328.19298940693602</v>
      </c>
      <c r="AN241" s="99">
        <f>(1-'Net Zero 2050 - %'!AN$26/100)*[3]Costos_Agricultura!AU96+('Net Zero 2050 - %'!AN$26/100)*[3]Costos_Agricultura!$J78</f>
        <v>327.4307556534647</v>
      </c>
      <c r="AO241" s="99">
        <f>(1-'Net Zero 2050 - %'!AO$26/100)*[3]Costos_Agricultura!AV96+('Net Zero 2050 - %'!AO$26/100)*[3]Costos_Agricultura!$J78</f>
        <v>326.66729236109489</v>
      </c>
      <c r="AP241" s="99">
        <f>(1-'Net Zero 2050 - %'!AP$26/100)*[3]Costos_Agricultura!AW96+('Net Zero 2050 - %'!AP$26/100)*[3]Costos_Agricultura!$J78</f>
        <v>325.90259952982672</v>
      </c>
      <c r="AQ241" s="99">
        <f>(1-'Net Zero 2050 - %'!AQ$26/100)*[3]Costos_Agricultura!AX96+('Net Zero 2050 - %'!AQ$26/100)*[3]Costos_Agricultura!$J78</f>
        <v>325.13667715966017</v>
      </c>
      <c r="AR241" s="99">
        <f>(1-'Net Zero 2050 - %'!AR$26/100)*[3]Costos_Agricultura!AY96+('Net Zero 2050 - %'!AR$26/100)*[3]Costos_Agricultura!$J78</f>
        <v>324.36952525059513</v>
      </c>
      <c r="AS241" s="99">
        <f>(1-'Net Zero 2050 - %'!AS$26/100)*[3]Costos_Agricultura!AZ96+('Net Zero 2050 - %'!AS$26/100)*[3]Costos_Agricultura!$J78</f>
        <v>323.60114380263173</v>
      </c>
      <c r="AT241" s="99">
        <f>(1-'Net Zero 2050 - %'!AT$26/100)*[3]Costos_Agricultura!BA96+('Net Zero 2050 - %'!AT$26/100)*[3]Costos_Agricultura!$J78</f>
        <v>322.83153281576983</v>
      </c>
      <c r="AU241" s="99">
        <f>(1-'Net Zero 2050 - %'!AU$26/100)*[3]Costos_Agricultura!BB96+('Net Zero 2050 - %'!AU$26/100)*[3]Costos_Agricultura!$J78</f>
        <v>322.06069229000963</v>
      </c>
      <c r="AV241" s="99">
        <f>(1-'Net Zero 2050 - %'!AV$26/100)*[3]Costos_Agricultura!BC96+('Net Zero 2050 - %'!AV$26/100)*[3]Costos_Agricultura!$J78</f>
        <v>321.28862222535088</v>
      </c>
      <c r="AW241" s="99">
        <f>(1-'Net Zero 2050 - %'!AW$26/100)*[3]Costos_Agricultura!BD96+('Net Zero 2050 - %'!AW$26/100)*[3]Costos_Agricultura!$J78</f>
        <v>320.51532262179376</v>
      </c>
      <c r="AX241" s="99">
        <f>(1-'Net Zero 2050 - %'!AX$26/100)*[3]Costos_Agricultura!BE96+('Net Zero 2050 - %'!AX$26/100)*[3]Costos_Agricultura!$J78</f>
        <v>319.74079347933827</v>
      </c>
      <c r="AY241" s="99">
        <f>(1-'Net Zero 2050 - %'!AY$26/100)*[3]Costos_Agricultura!BF96+('Net Zero 2050 - %'!AY$26/100)*[3]Costos_Agricultura!$J78</f>
        <v>318.9650347979844</v>
      </c>
      <c r="AZ241" s="99">
        <f>(1-'Net Zero 2050 - %'!AZ$26/100)*[3]Costos_Agricultura!BG96+('Net Zero 2050 - %'!AZ$26/100)*[3]Costos_Agricultura!$J78</f>
        <v>318.18804657773205</v>
      </c>
      <c r="BA241" s="99">
        <f>(1-'Net Zero 2050 - %'!BA$26/100)*[3]Costos_Agricultura!BH96+('Net Zero 2050 - %'!BA$26/100)*[3]Costos_Agricultura!$J78</f>
        <v>317.40982881858127</v>
      </c>
      <c r="BB241" s="99">
        <f>(1-'Net Zero 2050 - %'!BB$26/100)*[3]Costos_Agricultura!BI96+('Net Zero 2050 - %'!BB$26/100)*[3]Costos_Agricultura!$J78</f>
        <v>316.63038152053207</v>
      </c>
    </row>
    <row r="242" spans="3:54" ht="15" customHeight="1">
      <c r="C242" s="170" t="s">
        <v>276</v>
      </c>
      <c r="E242" s="366"/>
      <c r="F242" s="99">
        <f>(1-'Net Zero 2050 - %'!F$26/100)*[3]Costos_Agricultura!M97+('Net Zero 2050 - %'!F$26/100)*[3]Costos_Agricultura!$J79</f>
        <v>66.954835578605014</v>
      </c>
      <c r="G242" s="99">
        <f>(1-'Net Zero 2050 - %'!G$26/100)*[3]Costos_Agricultura!N97+('Net Zero 2050 - %'!G$26/100)*[3]Costos_Agricultura!$J79</f>
        <v>67.114479371336429</v>
      </c>
      <c r="H242" s="99">
        <f>(1-'Net Zero 2050 - %'!H$26/100)*[3]Costos_Agricultura!O97+('Net Zero 2050 - %'!H$26/100)*[3]Costos_Agricultura!$J79</f>
        <v>67.635247970015797</v>
      </c>
      <c r="I242" s="99">
        <f>(1-'Net Zero 2050 - %'!I$26/100)*[3]Costos_Agricultura!P97+('Net Zero 2050 - %'!I$26/100)*[3]Costos_Agricultura!$J79</f>
        <v>69.889217217022292</v>
      </c>
      <c r="J242" s="99">
        <f>(1-'Net Zero 2050 - %'!J$26/100)*[3]Costos_Agricultura!Q97+('Net Zero 2050 - %'!J$26/100)*[3]Costos_Agricultura!$J79</f>
        <v>73.400178577039966</v>
      </c>
      <c r="K242" s="99">
        <f>(1-'Net Zero 2050 - %'!K$26/100)*[3]Costos_Agricultura!R97+('Net Zero 2050 - %'!K$26/100)*[3]Costos_Agricultura!$J79</f>
        <v>77.709781334827113</v>
      </c>
      <c r="L242" s="99">
        <f>(1-'Net Zero 2050 - %'!L$26/100)*[3]Costos_Agricultura!S97+('Net Zero 2050 - %'!L$26/100)*[3]Costos_Agricultura!$J79</f>
        <v>82.654328806368952</v>
      </c>
      <c r="M242" s="99">
        <f>(1-'Net Zero 2050 - %'!M$26/100)*[3]Costos_Agricultura!T97+('Net Zero 2050 - %'!M$26/100)*[3]Costos_Agricultura!$J79</f>
        <v>87.665347052631972</v>
      </c>
      <c r="N242" s="99">
        <f>(1-'Net Zero 2050 - %'!N$26/100)*[3]Costos_Agricultura!U97+('Net Zero 2050 - %'!N$26/100)*[3]Costos_Agricultura!$J79</f>
        <v>92.243313162091994</v>
      </c>
      <c r="O242" s="99">
        <f>(1-'Net Zero 2050 - %'!O$26/100)*[3]Costos_Agricultura!V97+('Net Zero 2050 - %'!O$26/100)*[3]Costos_Agricultura!$J79</f>
        <v>97.294511503522301</v>
      </c>
      <c r="P242" s="99">
        <f>(1-'Net Zero 2050 - %'!P$26/100)*[3]Costos_Agricultura!W97+('Net Zero 2050 - %'!P$26/100)*[3]Costos_Agricultura!$J79</f>
        <v>101.21322642190427</v>
      </c>
      <c r="Q242" s="99">
        <f>(1-'Net Zero 2050 - %'!Q$26/100)*[3]Costos_Agricultura!X97+('Net Zero 2050 - %'!Q$26/100)*[3]Costos_Agricultura!$J79</f>
        <v>105.65180232467284</v>
      </c>
      <c r="R242" s="99">
        <f>(1-'Net Zero 2050 - %'!R$26/100)*[3]Costos_Agricultura!Y97+('Net Zero 2050 - %'!R$26/100)*[3]Costos_Agricultura!$J79</f>
        <v>109.3840022333894</v>
      </c>
      <c r="S242" s="99">
        <f>(1-'Net Zero 2050 - %'!S$26/100)*[3]Costos_Agricultura!Z97+('Net Zero 2050 - %'!S$26/100)*[3]Costos_Agricultura!$J79</f>
        <v>112.90290040232898</v>
      </c>
      <c r="T242" s="99">
        <f>(1-'Net Zero 2050 - %'!T$26/100)*[3]Costos_Agricultura!AA97+('Net Zero 2050 - %'!T$26/100)*[3]Costos_Agricultura!$J79</f>
        <v>116.63758056383361</v>
      </c>
      <c r="U242" s="99">
        <f>(1-'Net Zero 2050 - %'!U$26/100)*[3]Costos_Agricultura!AB97+('Net Zero 2050 - %'!U$26/100)*[3]Costos_Agricultura!$J79</f>
        <v>120.41392897217841</v>
      </c>
      <c r="V242" s="99">
        <f>(1-'Net Zero 2050 - %'!V$26/100)*[3]Costos_Agricultura!AC97+('Net Zero 2050 - %'!V$26/100)*[3]Costos_Agricultura!$J79</f>
        <v>124.18928527940798</v>
      </c>
      <c r="W242" s="99">
        <f>(1-'Net Zero 2050 - %'!W$26/100)*[3]Costos_Agricultura!AD97+('Net Zero 2050 - %'!W$26/100)*[3]Costos_Agricultura!$J79</f>
        <v>127.92297333979738</v>
      </c>
      <c r="X242" s="99">
        <f>(1-'Net Zero 2050 - %'!X$26/100)*[3]Costos_Agricultura!AE97+('Net Zero 2050 - %'!X$26/100)*[3]Costos_Agricultura!$J79</f>
        <v>131.77720168568862</v>
      </c>
      <c r="Y242" s="99">
        <f>(1-'Net Zero 2050 - %'!Y$26/100)*[3]Costos_Agricultura!AF97+('Net Zero 2050 - %'!Y$26/100)*[3]Costos_Agricultura!$J79</f>
        <v>135.43003350518586</v>
      </c>
      <c r="Z242" s="99">
        <f>(1-'Net Zero 2050 - %'!Z$26/100)*[3]Costos_Agricultura!AG97+('Net Zero 2050 - %'!Z$26/100)*[3]Costos_Agricultura!$J79</f>
        <v>138.92809755070536</v>
      </c>
      <c r="AA242" s="99">
        <f>(1-'Net Zero 2050 - %'!AA$26/100)*[3]Costos_Agricultura!AH97+('Net Zero 2050 - %'!AA$26/100)*[3]Costos_Agricultura!$J79</f>
        <v>142.54819003339961</v>
      </c>
      <c r="AB242" s="99">
        <f>(1-'Net Zero 2050 - %'!AB$26/100)*[3]Costos_Agricultura!AI97+('Net Zero 2050 - %'!AB$26/100)*[3]Costos_Agricultura!$J79</f>
        <v>145.86569167594513</v>
      </c>
      <c r="AC242" s="99">
        <f>(1-'Net Zero 2050 - %'!AC$26/100)*[3]Costos_Agricultura!AJ97+('Net Zero 2050 - %'!AC$26/100)*[3]Costos_Agricultura!$J79</f>
        <v>149.45800532741259</v>
      </c>
      <c r="AD242" s="99">
        <f>(1-'Net Zero 2050 - %'!AD$26/100)*[3]Costos_Agricultura!AK97+('Net Zero 2050 - %'!AD$26/100)*[3]Costos_Agricultura!$J79</f>
        <v>153.12869496698414</v>
      </c>
      <c r="AE242" s="99">
        <f>(1-'Net Zero 2050 - %'!AE$26/100)*[3]Costos_Agricultura!AL97+('Net Zero 2050 - %'!AE$26/100)*[3]Costos_Agricultura!$J79</f>
        <v>156.80136880878621</v>
      </c>
      <c r="AF242" s="99">
        <f>(1-'Net Zero 2050 - %'!AF$26/100)*[3]Costos_Agricultura!AM97+('Net Zero 2050 - %'!AF$26/100)*[3]Costos_Agricultura!$J79</f>
        <v>160.51223854352506</v>
      </c>
      <c r="AG242" s="99">
        <f>(1-'Net Zero 2050 - %'!AG$26/100)*[3]Costos_Agricultura!AN97+('Net Zero 2050 - %'!AG$26/100)*[3]Costos_Agricultura!$J79</f>
        <v>164.18838473923046</v>
      </c>
      <c r="AH242" s="99">
        <f>(1-'Net Zero 2050 - %'!AH$26/100)*[3]Costos_Agricultura!AO97+('Net Zero 2050 - %'!AH$26/100)*[3]Costos_Agricultura!$J79</f>
        <v>164.98316062347277</v>
      </c>
      <c r="AI242" s="99">
        <f>(1-'Net Zero 2050 - %'!AI$26/100)*[3]Costos_Agricultura!AP97+('Net Zero 2050 - %'!AI$26/100)*[3]Costos_Agricultura!$J79</f>
        <v>165.94453357009601</v>
      </c>
      <c r="AJ242" s="99">
        <f>(1-'Net Zero 2050 - %'!AJ$26/100)*[3]Costos_Agricultura!AQ97+('Net Zero 2050 - %'!AJ$26/100)*[3]Costos_Agricultura!$J79</f>
        <v>166.90574054118227</v>
      </c>
      <c r="AK242" s="99">
        <f>(1-'Net Zero 2050 - %'!AK$26/100)*[3]Costos_Agricultura!AR97+('Net Zero 2050 - %'!AK$26/100)*[3]Costos_Agricultura!$J79</f>
        <v>167.86678153673159</v>
      </c>
      <c r="AL242" s="99">
        <f>(1-'Net Zero 2050 - %'!AL$26/100)*[3]Costos_Agricultura!AS97+('Net Zero 2050 - %'!AL$26/100)*[3]Costos_Agricultura!$J79</f>
        <v>168.82765655674396</v>
      </c>
      <c r="AM242" s="99">
        <f>(1-'Net Zero 2050 - %'!AM$26/100)*[3]Costos_Agricultura!AT97+('Net Zero 2050 - %'!AM$26/100)*[3]Costos_Agricultura!$J79</f>
        <v>169.78836560121934</v>
      </c>
      <c r="AN242" s="99">
        <f>(1-'Net Zero 2050 - %'!AN$26/100)*[3]Costos_Agricultura!AU97+('Net Zero 2050 - %'!AN$26/100)*[3]Costos_Agricultura!$J79</f>
        <v>170.74890867015776</v>
      </c>
      <c r="AO242" s="99">
        <f>(1-'Net Zero 2050 - %'!AO$26/100)*[3]Costos_Agricultura!AV97+('Net Zero 2050 - %'!AO$26/100)*[3]Costos_Agricultura!$J79</f>
        <v>171.70928576355919</v>
      </c>
      <c r="AP242" s="99">
        <f>(1-'Net Zero 2050 - %'!AP$26/100)*[3]Costos_Agricultura!AW97+('Net Zero 2050 - %'!AP$26/100)*[3]Costos_Agricultura!$J79</f>
        <v>172.6694968814237</v>
      </c>
      <c r="AQ242" s="99">
        <f>(1-'Net Zero 2050 - %'!AQ$26/100)*[3]Costos_Agricultura!AX97+('Net Zero 2050 - %'!AQ$26/100)*[3]Costos_Agricultura!$J79</f>
        <v>173.62954202375121</v>
      </c>
      <c r="AR242" s="99">
        <f>(1-'Net Zero 2050 - %'!AR$26/100)*[3]Costos_Agricultura!AY97+('Net Zero 2050 - %'!AR$26/100)*[3]Costos_Agricultura!$J79</f>
        <v>174.58942119054177</v>
      </c>
      <c r="AS242" s="99">
        <f>(1-'Net Zero 2050 - %'!AS$26/100)*[3]Costos_Agricultura!AZ97+('Net Zero 2050 - %'!AS$26/100)*[3]Costos_Agricultura!$J79</f>
        <v>175.54913438179537</v>
      </c>
      <c r="AT242" s="99">
        <f>(1-'Net Zero 2050 - %'!AT$26/100)*[3]Costos_Agricultura!BA97+('Net Zero 2050 - %'!AT$26/100)*[3]Costos_Agricultura!$J79</f>
        <v>176.50868159751198</v>
      </c>
      <c r="AU242" s="99">
        <f>(1-'Net Zero 2050 - %'!AU$26/100)*[3]Costos_Agricultura!BB97+('Net Zero 2050 - %'!AU$26/100)*[3]Costos_Agricultura!$J79</f>
        <v>177.46806283769163</v>
      </c>
      <c r="AV242" s="99">
        <f>(1-'Net Zero 2050 - %'!AV$26/100)*[3]Costos_Agricultura!BC97+('Net Zero 2050 - %'!AV$26/100)*[3]Costos_Agricultura!$J79</f>
        <v>178.4272781023343</v>
      </c>
      <c r="AW242" s="99">
        <f>(1-'Net Zero 2050 - %'!AW$26/100)*[3]Costos_Agricultura!BD97+('Net Zero 2050 - %'!AW$26/100)*[3]Costos_Agricultura!$J79</f>
        <v>179.38632739144003</v>
      </c>
      <c r="AX242" s="99">
        <f>(1-'Net Zero 2050 - %'!AX$26/100)*[3]Costos_Agricultura!BE97+('Net Zero 2050 - %'!AX$26/100)*[3]Costos_Agricultura!$J79</f>
        <v>180.34521070500881</v>
      </c>
      <c r="AY242" s="99">
        <f>(1-'Net Zero 2050 - %'!AY$26/100)*[3]Costos_Agricultura!BF97+('Net Zero 2050 - %'!AY$26/100)*[3]Costos_Agricultura!$J79</f>
        <v>181.3039280430406</v>
      </c>
      <c r="AZ242" s="99">
        <f>(1-'Net Zero 2050 - %'!AZ$26/100)*[3]Costos_Agricultura!BG97+('Net Zero 2050 - %'!AZ$26/100)*[3]Costos_Agricultura!$J79</f>
        <v>182.26247940553543</v>
      </c>
      <c r="BA242" s="99">
        <f>(1-'Net Zero 2050 - %'!BA$26/100)*[3]Costos_Agricultura!BH97+('Net Zero 2050 - %'!BA$26/100)*[3]Costos_Agricultura!$J79</f>
        <v>183.22086479249327</v>
      </c>
      <c r="BB242" s="99">
        <f>(1-'Net Zero 2050 - %'!BB$26/100)*[3]Costos_Agricultura!BI97+('Net Zero 2050 - %'!BB$26/100)*[3]Costos_Agricultura!$J79</f>
        <v>184.17908420391416</v>
      </c>
    </row>
    <row r="244" spans="3:54" ht="15" customHeight="1">
      <c r="C244" s="171" t="s">
        <v>367</v>
      </c>
    </row>
    <row r="245" spans="3:54" ht="15" customHeight="1">
      <c r="C245" s="170" t="s">
        <v>261</v>
      </c>
      <c r="E245" s="366" t="s">
        <v>262</v>
      </c>
      <c r="F245" s="99">
        <f>[4]Costos_Agricultura!$J116*(1-'Net Zero 2050 - %'!F$40/100)</f>
        <v>345.16922558523009</v>
      </c>
      <c r="G245" s="99">
        <f>[4]Costos_Agricultura!$J116*(1-'Net Zero 2050 - %'!G$40/100)</f>
        <v>343.91169646565163</v>
      </c>
      <c r="H245" s="99">
        <f>[4]Costos_Agricultura!$J116*(1-'Net Zero 2050 - %'!H$40/100)</f>
        <v>342.65416734607322</v>
      </c>
      <c r="I245" s="99">
        <f>[4]Costos_Agricultura!$J116*(1-'Net Zero 2050 - %'!I$40/100)</f>
        <v>341.39663822649476</v>
      </c>
      <c r="J245" s="99">
        <f>[4]Costos_Agricultura!$J116*(1-'Net Zero 2050 - %'!J$40/100)</f>
        <v>340.13910910691629</v>
      </c>
      <c r="K245" s="99">
        <f>[4]Costos_Agricultura!$J116*(1-'Net Zero 2050 - %'!K$40/100)</f>
        <v>338.88157998733783</v>
      </c>
      <c r="L245" s="99">
        <f>[4]Costos_Agricultura!$J116*(1-'Net Zero 2050 - %'!L$40/100)</f>
        <v>337.62405086775937</v>
      </c>
      <c r="M245" s="99">
        <f>[4]Costos_Agricultura!$J116*(1-'Net Zero 2050 - %'!M$40/100)</f>
        <v>336.36652174818096</v>
      </c>
      <c r="N245" s="99">
        <f>[4]Costos_Agricultura!$J116*(1-'Net Zero 2050 - %'!N$40/100)</f>
        <v>335.10899262860249</v>
      </c>
      <c r="O245" s="99">
        <f>[4]Costos_Agricultura!$J116*(1-'Net Zero 2050 - %'!O$40/100)</f>
        <v>333.85146350902403</v>
      </c>
      <c r="P245" s="99">
        <f>[4]Costos_Agricultura!$J116*(1-'Net Zero 2050 - %'!P$40/100)</f>
        <v>332.59393438944556</v>
      </c>
      <c r="Q245" s="99">
        <f>[4]Costos_Agricultura!$J116*(1-'Net Zero 2050 - %'!Q$40/100)</f>
        <v>331.3364052698671</v>
      </c>
      <c r="R245" s="99">
        <f>[4]Costos_Agricultura!$J116*(1-'Net Zero 2050 - %'!R$40/100)</f>
        <v>330.07887615028864</v>
      </c>
      <c r="S245" s="99">
        <f>[4]Costos_Agricultura!$J116*(1-'Net Zero 2050 - %'!S$40/100)</f>
        <v>328.82134703071017</v>
      </c>
      <c r="T245" s="99">
        <f>[4]Costos_Agricultura!$J116*(1-'Net Zero 2050 - %'!T$40/100)</f>
        <v>327.56381791113171</v>
      </c>
      <c r="U245" s="99">
        <f>[4]Costos_Agricultura!$J116*(1-'Net Zero 2050 - %'!U$40/100)</f>
        <v>326.30628879155324</v>
      </c>
      <c r="V245" s="99">
        <f>[4]Costos_Agricultura!$J116*(1-'Net Zero 2050 - %'!V$40/100)</f>
        <v>325.04875967197484</v>
      </c>
      <c r="W245" s="99">
        <f>[4]Costos_Agricultura!$J116*(1-'Net Zero 2050 - %'!W$40/100)</f>
        <v>323.79123055239637</v>
      </c>
      <c r="X245" s="99">
        <f>[4]Costos_Agricultura!$J116*(1-'Net Zero 2050 - %'!X$40/100)</f>
        <v>322.53370143281791</v>
      </c>
      <c r="Y245" s="99">
        <f>[4]Costos_Agricultura!$J116*(1-'Net Zero 2050 - %'!Y$40/100)</f>
        <v>321.27617231323944</v>
      </c>
      <c r="Z245" s="99">
        <f>[4]Costos_Agricultura!$J116*(1-'Net Zero 2050 - %'!Z$40/100)</f>
        <v>320.01864319366098</v>
      </c>
      <c r="AA245" s="99">
        <f>[4]Costos_Agricultura!$J116*(1-'Net Zero 2050 - %'!AA$40/100)</f>
        <v>318.76111407408257</v>
      </c>
      <c r="AB245" s="99">
        <f>[4]Costos_Agricultura!$J116*(1-'Net Zero 2050 - %'!AB$40/100)</f>
        <v>317.50358495450411</v>
      </c>
      <c r="AC245" s="99">
        <f>[4]Costos_Agricultura!$J116*(1-'Net Zero 2050 - %'!AC$40/100)</f>
        <v>316.24605583492564</v>
      </c>
      <c r="AD245" s="99">
        <f>[4]Costos_Agricultura!$J116*(1-'Net Zero 2050 - %'!AD$40/100)</f>
        <v>314.98852671534723</v>
      </c>
      <c r="AE245" s="99">
        <f>[4]Costos_Agricultura!$J116*(1-'Net Zero 2050 - %'!AE$40/100)</f>
        <v>313.73099759576877</v>
      </c>
      <c r="AF245" s="99">
        <f>[4]Costos_Agricultura!$J116*(1-'Net Zero 2050 - %'!AF$40/100)</f>
        <v>312.47346847619031</v>
      </c>
      <c r="AG245" s="99">
        <f>[4]Costos_Agricultura!$J116*(1-'Net Zero 2050 - %'!AG$40/100)</f>
        <v>311.21593935661184</v>
      </c>
      <c r="AH245" s="99">
        <f>[4]Costos_Agricultura!$J116*(1-'Net Zero 2050 - %'!AH$40/100)</f>
        <v>309.95841023703338</v>
      </c>
      <c r="AI245" s="99">
        <f>[4]Costos_Agricultura!$J116*(1-'Net Zero 2050 - %'!AI$40/100)</f>
        <v>308.70088111745497</v>
      </c>
      <c r="AJ245" s="99">
        <f>[4]Costos_Agricultura!$J116*(1-'Net Zero 2050 - %'!AJ$40/100)</f>
        <v>307.4433519978765</v>
      </c>
      <c r="AK245" s="99">
        <f>[4]Costos_Agricultura!$J116*(1-'Net Zero 2050 - %'!AK$40/100)</f>
        <v>306.18582287829804</v>
      </c>
      <c r="AL245" s="99">
        <f>[4]Costos_Agricultura!$J116*(1-'Net Zero 2050 - %'!AL$40/100)</f>
        <v>304.92829375871958</v>
      </c>
      <c r="AM245" s="99">
        <f>[4]Costos_Agricultura!$J116*(1-'Net Zero 2050 - %'!AM$40/100)</f>
        <v>303.67076463914111</v>
      </c>
      <c r="AN245" s="99">
        <f>[4]Costos_Agricultura!$J116*(1-'Net Zero 2050 - %'!AN$40/100)</f>
        <v>302.41323551956265</v>
      </c>
      <c r="AO245" s="99">
        <f>[4]Costos_Agricultura!$J116*(1-'Net Zero 2050 - %'!AO$40/100)</f>
        <v>301.15570639998418</v>
      </c>
      <c r="AP245" s="99">
        <f>[4]Costos_Agricultura!$J116*(1-'Net Zero 2050 - %'!AP$40/100)</f>
        <v>299.89817728040572</v>
      </c>
      <c r="AQ245" s="99">
        <f>[4]Costos_Agricultura!$J116*(1-'Net Zero 2050 - %'!AQ$40/100)</f>
        <v>298.64064816082731</v>
      </c>
      <c r="AR245" s="99">
        <f>[4]Costos_Agricultura!$J116*(1-'Net Zero 2050 - %'!AR$40/100)</f>
        <v>297.38311904124885</v>
      </c>
      <c r="AS245" s="99">
        <f>[4]Costos_Agricultura!$J116*(1-'Net Zero 2050 - %'!AS$40/100)</f>
        <v>296.12558992167038</v>
      </c>
      <c r="AT245" s="99">
        <f>[4]Costos_Agricultura!$J116*(1-'Net Zero 2050 - %'!AT$40/100)</f>
        <v>294.86806080209192</v>
      </c>
      <c r="AU245" s="99">
        <f>[4]Costos_Agricultura!$J116*(1-'Net Zero 2050 - %'!AU$40/100)</f>
        <v>293.61053168251351</v>
      </c>
      <c r="AV245" s="99">
        <f>[4]Costos_Agricultura!$J116*(1-'Net Zero 2050 - %'!AV$40/100)</f>
        <v>292.35300256293505</v>
      </c>
      <c r="AW245" s="99">
        <f>[4]Costos_Agricultura!$J116*(1-'Net Zero 2050 - %'!AW$40/100)</f>
        <v>291.09547344335658</v>
      </c>
      <c r="AX245" s="99">
        <f>[4]Costos_Agricultura!$J116*(1-'Net Zero 2050 - %'!AX$40/100)</f>
        <v>289.83794432377812</v>
      </c>
      <c r="AY245" s="99">
        <f>[4]Costos_Agricultura!$J116*(1-'Net Zero 2050 - %'!AY$40/100)</f>
        <v>288.58041520419965</v>
      </c>
      <c r="AZ245" s="99">
        <f>[4]Costos_Agricultura!$J116*(1-'Net Zero 2050 - %'!AZ$40/100)</f>
        <v>287.32288608462125</v>
      </c>
      <c r="BA245" s="99">
        <f>[4]Costos_Agricultura!$J116*(1-'Net Zero 2050 - %'!BA$40/100)</f>
        <v>286.06535696504278</v>
      </c>
      <c r="BB245" s="99">
        <f>[4]Costos_Agricultura!$J116*(1-'Net Zero 2050 - %'!BB$40/100)</f>
        <v>284.80782784546432</v>
      </c>
    </row>
    <row r="246" spans="3:54" ht="15" customHeight="1">
      <c r="C246" s="170" t="s">
        <v>263</v>
      </c>
      <c r="E246" s="366"/>
      <c r="F246" s="99">
        <f>[4]Costos_Agricultura!$J117*(1-'Net Zero 2050 - %'!F$40/100)</f>
        <v>440.49781995329062</v>
      </c>
      <c r="G246" s="99">
        <f>[4]Costos_Agricultura!$J117*(1-'Net Zero 2050 - %'!G$40/100)</f>
        <v>438.89298732441739</v>
      </c>
      <c r="H246" s="99">
        <f>[4]Costos_Agricultura!$J117*(1-'Net Zero 2050 - %'!H$40/100)</f>
        <v>437.28815469554416</v>
      </c>
      <c r="I246" s="99">
        <f>[4]Costos_Agricultura!$J117*(1-'Net Zero 2050 - %'!I$40/100)</f>
        <v>435.68332206667088</v>
      </c>
      <c r="J246" s="99">
        <f>[4]Costos_Agricultura!$J117*(1-'Net Zero 2050 - %'!J$40/100)</f>
        <v>434.0784894377976</v>
      </c>
      <c r="K246" s="99">
        <f>[4]Costos_Agricultura!$J117*(1-'Net Zero 2050 - %'!K$40/100)</f>
        <v>432.47365680892437</v>
      </c>
      <c r="L246" s="99">
        <f>[4]Costos_Agricultura!$J117*(1-'Net Zero 2050 - %'!L$40/100)</f>
        <v>430.86882418005109</v>
      </c>
      <c r="M246" s="99">
        <f>[4]Costos_Agricultura!$J117*(1-'Net Zero 2050 - %'!M$40/100)</f>
        <v>429.26399155117787</v>
      </c>
      <c r="N246" s="99">
        <f>[4]Costos_Agricultura!$J117*(1-'Net Zero 2050 - %'!N$40/100)</f>
        <v>427.65915892230464</v>
      </c>
      <c r="O246" s="99">
        <f>[4]Costos_Agricultura!$J117*(1-'Net Zero 2050 - %'!O$40/100)</f>
        <v>426.05432629343136</v>
      </c>
      <c r="P246" s="99">
        <f>[4]Costos_Agricultura!$J117*(1-'Net Zero 2050 - %'!P$40/100)</f>
        <v>424.44949366455808</v>
      </c>
      <c r="Q246" s="99">
        <f>[4]Costos_Agricultura!$J117*(1-'Net Zero 2050 - %'!Q$40/100)</f>
        <v>422.84466103568479</v>
      </c>
      <c r="R246" s="99">
        <f>[4]Costos_Agricultura!$J117*(1-'Net Zero 2050 - %'!R$40/100)</f>
        <v>421.23982840681163</v>
      </c>
      <c r="S246" s="99">
        <f>[4]Costos_Agricultura!$J117*(1-'Net Zero 2050 - %'!S$40/100)</f>
        <v>419.63499577793834</v>
      </c>
      <c r="T246" s="99">
        <f>[4]Costos_Agricultura!$J117*(1-'Net Zero 2050 - %'!T$40/100)</f>
        <v>418.03016314906506</v>
      </c>
      <c r="U246" s="99">
        <f>[4]Costos_Agricultura!$J117*(1-'Net Zero 2050 - %'!U$40/100)</f>
        <v>416.42533052019184</v>
      </c>
      <c r="V246" s="99">
        <f>[4]Costos_Agricultura!$J117*(1-'Net Zero 2050 - %'!V$40/100)</f>
        <v>414.82049789131861</v>
      </c>
      <c r="W246" s="99">
        <f>[4]Costos_Agricultura!$J117*(1-'Net Zero 2050 - %'!W$40/100)</f>
        <v>413.21566526244533</v>
      </c>
      <c r="X246" s="99">
        <f>[4]Costos_Agricultura!$J117*(1-'Net Zero 2050 - %'!X$40/100)</f>
        <v>411.61083263357204</v>
      </c>
      <c r="Y246" s="99">
        <f>[4]Costos_Agricultura!$J117*(1-'Net Zero 2050 - %'!Y$40/100)</f>
        <v>410.00600000469882</v>
      </c>
      <c r="Z246" s="99">
        <f>[4]Costos_Agricultura!$J117*(1-'Net Zero 2050 - %'!Z$40/100)</f>
        <v>408.40116737582554</v>
      </c>
      <c r="AA246" s="99">
        <f>[4]Costos_Agricultura!$J117*(1-'Net Zero 2050 - %'!AA$40/100)</f>
        <v>406.79633474695231</v>
      </c>
      <c r="AB246" s="99">
        <f>[4]Costos_Agricultura!$J117*(1-'Net Zero 2050 - %'!AB$40/100)</f>
        <v>405.19150211807903</v>
      </c>
      <c r="AC246" s="99">
        <f>[4]Costos_Agricultura!$J117*(1-'Net Zero 2050 - %'!AC$40/100)</f>
        <v>403.5866694892058</v>
      </c>
      <c r="AD246" s="99">
        <f>[4]Costos_Agricultura!$J117*(1-'Net Zero 2050 - %'!AD$40/100)</f>
        <v>401.98183686033258</v>
      </c>
      <c r="AE246" s="99">
        <f>[4]Costos_Agricultura!$J117*(1-'Net Zero 2050 - %'!AE$40/100)</f>
        <v>400.3770042314593</v>
      </c>
      <c r="AF246" s="99">
        <f>[4]Costos_Agricultura!$J117*(1-'Net Zero 2050 - %'!AF$40/100)</f>
        <v>398.77217160258607</v>
      </c>
      <c r="AG246" s="99">
        <f>[4]Costos_Agricultura!$J117*(1-'Net Zero 2050 - %'!AG$40/100)</f>
        <v>397.16733897371279</v>
      </c>
      <c r="AH246" s="99">
        <f>[4]Costos_Agricultura!$J117*(1-'Net Zero 2050 - %'!AH$40/100)</f>
        <v>395.56250634483951</v>
      </c>
      <c r="AI246" s="99">
        <f>[4]Costos_Agricultura!$J117*(1-'Net Zero 2050 - %'!AI$40/100)</f>
        <v>393.95767371596628</v>
      </c>
      <c r="AJ246" s="99">
        <f>[4]Costos_Agricultura!$J117*(1-'Net Zero 2050 - %'!AJ$40/100)</f>
        <v>392.35284108709305</v>
      </c>
      <c r="AK246" s="99">
        <f>[4]Costos_Agricultura!$J117*(1-'Net Zero 2050 - %'!AK$40/100)</f>
        <v>390.74800845821977</v>
      </c>
      <c r="AL246" s="99">
        <f>[4]Costos_Agricultura!$J117*(1-'Net Zero 2050 - %'!AL$40/100)</f>
        <v>389.14317582934655</v>
      </c>
      <c r="AM246" s="99">
        <f>[4]Costos_Agricultura!$J117*(1-'Net Zero 2050 - %'!AM$40/100)</f>
        <v>387.53834320047326</v>
      </c>
      <c r="AN246" s="99">
        <f>[4]Costos_Agricultura!$J117*(1-'Net Zero 2050 - %'!AN$40/100)</f>
        <v>385.93351057160004</v>
      </c>
      <c r="AO246" s="99">
        <f>[4]Costos_Agricultura!$J117*(1-'Net Zero 2050 - %'!AO$40/100)</f>
        <v>384.32867794272676</v>
      </c>
      <c r="AP246" s="99">
        <f>[4]Costos_Agricultura!$J117*(1-'Net Zero 2050 - %'!AP$40/100)</f>
        <v>382.72384531385347</v>
      </c>
      <c r="AQ246" s="99">
        <f>[4]Costos_Agricultura!$J117*(1-'Net Zero 2050 - %'!AQ$40/100)</f>
        <v>381.11901268498031</v>
      </c>
      <c r="AR246" s="99">
        <f>[4]Costos_Agricultura!$J117*(1-'Net Zero 2050 - %'!AR$40/100)</f>
        <v>379.51418005610702</v>
      </c>
      <c r="AS246" s="99">
        <f>[4]Costos_Agricultura!$J117*(1-'Net Zero 2050 - %'!AS$40/100)</f>
        <v>377.90934742723374</v>
      </c>
      <c r="AT246" s="99">
        <f>[4]Costos_Agricultura!$J117*(1-'Net Zero 2050 - %'!AT$40/100)</f>
        <v>376.30451479836051</v>
      </c>
      <c r="AU246" s="99">
        <f>[4]Costos_Agricultura!$J117*(1-'Net Zero 2050 - %'!AU$40/100)</f>
        <v>374.69968216948729</v>
      </c>
      <c r="AV246" s="99">
        <f>[4]Costos_Agricultura!$J117*(1-'Net Zero 2050 - %'!AV$40/100)</f>
        <v>373.09484954061401</v>
      </c>
      <c r="AW246" s="99">
        <f>[4]Costos_Agricultura!$J117*(1-'Net Zero 2050 - %'!AW$40/100)</f>
        <v>371.49001691174072</v>
      </c>
      <c r="AX246" s="99">
        <f>[4]Costos_Agricultura!$J117*(1-'Net Zero 2050 - %'!AX$40/100)</f>
        <v>369.8851842828675</v>
      </c>
      <c r="AY246" s="99">
        <f>[4]Costos_Agricultura!$J117*(1-'Net Zero 2050 - %'!AY$40/100)</f>
        <v>368.28035165399422</v>
      </c>
      <c r="AZ246" s="99">
        <f>[4]Costos_Agricultura!$J117*(1-'Net Zero 2050 - %'!AZ$40/100)</f>
        <v>366.67551902512099</v>
      </c>
      <c r="BA246" s="99">
        <f>[4]Costos_Agricultura!$J117*(1-'Net Zero 2050 - %'!BA$40/100)</f>
        <v>365.07068639624771</v>
      </c>
      <c r="BB246" s="99">
        <f>[4]Costos_Agricultura!$J117*(1-'Net Zero 2050 - %'!BB$40/100)</f>
        <v>363.46585376737448</v>
      </c>
    </row>
    <row r="247" spans="3:54" ht="15" customHeight="1">
      <c r="C247" s="170" t="s">
        <v>264</v>
      </c>
      <c r="E247" s="366"/>
      <c r="F247" s="99">
        <f>[4]Costos_Agricultura!$J118*(1-'Net Zero 2050 - %'!F$40/100)</f>
        <v>33.941344049999998</v>
      </c>
      <c r="G247" s="99">
        <f>[4]Costos_Agricultura!$J118*(1-'Net Zero 2050 - %'!G$40/100)</f>
        <v>33.817688099999998</v>
      </c>
      <c r="H247" s="99">
        <f>[4]Costos_Agricultura!$J118*(1-'Net Zero 2050 - %'!H$40/100)</f>
        <v>33.694032149999998</v>
      </c>
      <c r="I247" s="99">
        <f>[4]Costos_Agricultura!$J118*(1-'Net Zero 2050 - %'!I$40/100)</f>
        <v>33.570376199999998</v>
      </c>
      <c r="J247" s="99">
        <f>[4]Costos_Agricultura!$J118*(1-'Net Zero 2050 - %'!J$40/100)</f>
        <v>33.446720249999998</v>
      </c>
      <c r="K247" s="99">
        <f>[4]Costos_Agricultura!$J118*(1-'Net Zero 2050 - %'!K$40/100)</f>
        <v>33.323064299999999</v>
      </c>
      <c r="L247" s="99">
        <f>[4]Costos_Agricultura!$J118*(1-'Net Zero 2050 - %'!L$40/100)</f>
        <v>33.199408349999999</v>
      </c>
      <c r="M247" s="99">
        <f>[4]Costos_Agricultura!$J118*(1-'Net Zero 2050 - %'!M$40/100)</f>
        <v>33.075752399999999</v>
      </c>
      <c r="N247" s="99">
        <f>[4]Costos_Agricultura!$J118*(1-'Net Zero 2050 - %'!N$40/100)</f>
        <v>32.952096449999999</v>
      </c>
      <c r="O247" s="99">
        <f>[4]Costos_Agricultura!$J118*(1-'Net Zero 2050 - %'!O$40/100)</f>
        <v>32.828440499999999</v>
      </c>
      <c r="P247" s="99">
        <f>[4]Costos_Agricultura!$J118*(1-'Net Zero 2050 - %'!P$40/100)</f>
        <v>32.704784549999999</v>
      </c>
      <c r="Q247" s="99">
        <f>[4]Costos_Agricultura!$J118*(1-'Net Zero 2050 - %'!Q$40/100)</f>
        <v>32.5811286</v>
      </c>
      <c r="R247" s="99">
        <f>[4]Costos_Agricultura!$J118*(1-'Net Zero 2050 - %'!R$40/100)</f>
        <v>32.45747265</v>
      </c>
      <c r="S247" s="99">
        <f>[4]Costos_Agricultura!$J118*(1-'Net Zero 2050 - %'!S$40/100)</f>
        <v>32.3338167</v>
      </c>
      <c r="T247" s="99">
        <f>[4]Costos_Agricultura!$J118*(1-'Net Zero 2050 - %'!T$40/100)</f>
        <v>32.21016075</v>
      </c>
      <c r="U247" s="99">
        <f>[4]Costos_Agricultura!$J118*(1-'Net Zero 2050 - %'!U$40/100)</f>
        <v>32.0865048</v>
      </c>
      <c r="V247" s="99">
        <f>[4]Costos_Agricultura!$J118*(1-'Net Zero 2050 - %'!V$40/100)</f>
        <v>31.96284885</v>
      </c>
      <c r="W247" s="99">
        <f>[4]Costos_Agricultura!$J118*(1-'Net Zero 2050 - %'!W$40/100)</f>
        <v>31.8391929</v>
      </c>
      <c r="X247" s="99">
        <f>[4]Costos_Agricultura!$J118*(1-'Net Zero 2050 - %'!X$40/100)</f>
        <v>31.715536949999997</v>
      </c>
      <c r="Y247" s="99">
        <f>[4]Costos_Agricultura!$J118*(1-'Net Zero 2050 - %'!Y$40/100)</f>
        <v>31.591880999999997</v>
      </c>
      <c r="Z247" s="99">
        <f>[4]Costos_Agricultura!$J118*(1-'Net Zero 2050 - %'!Z$40/100)</f>
        <v>31.468225049999997</v>
      </c>
      <c r="AA247" s="99">
        <f>[4]Costos_Agricultura!$J118*(1-'Net Zero 2050 - %'!AA$40/100)</f>
        <v>31.344569100000001</v>
      </c>
      <c r="AB247" s="99">
        <f>[4]Costos_Agricultura!$J118*(1-'Net Zero 2050 - %'!AB$40/100)</f>
        <v>31.220913150000001</v>
      </c>
      <c r="AC247" s="99">
        <f>[4]Costos_Agricultura!$J118*(1-'Net Zero 2050 - %'!AC$40/100)</f>
        <v>31.097257199999998</v>
      </c>
      <c r="AD247" s="99">
        <f>[4]Costos_Agricultura!$J118*(1-'Net Zero 2050 - %'!AD$40/100)</f>
        <v>30.973601250000002</v>
      </c>
      <c r="AE247" s="99">
        <f>[4]Costos_Agricultura!$J118*(1-'Net Zero 2050 - %'!AE$40/100)</f>
        <v>30.849945300000002</v>
      </c>
      <c r="AF247" s="99">
        <f>[4]Costos_Agricultura!$J118*(1-'Net Zero 2050 - %'!AF$40/100)</f>
        <v>30.726289350000002</v>
      </c>
      <c r="AG247" s="99">
        <f>[4]Costos_Agricultura!$J118*(1-'Net Zero 2050 - %'!AG$40/100)</f>
        <v>30.602633399999998</v>
      </c>
      <c r="AH247" s="99">
        <f>[4]Costos_Agricultura!$J118*(1-'Net Zero 2050 - %'!AH$40/100)</f>
        <v>30.478977449999999</v>
      </c>
      <c r="AI247" s="99">
        <f>[4]Costos_Agricultura!$J118*(1-'Net Zero 2050 - %'!AI$40/100)</f>
        <v>30.355321500000002</v>
      </c>
      <c r="AJ247" s="99">
        <f>[4]Costos_Agricultura!$J118*(1-'Net Zero 2050 - %'!AJ$40/100)</f>
        <v>30.231665550000002</v>
      </c>
      <c r="AK247" s="99">
        <f>[4]Costos_Agricultura!$J118*(1-'Net Zero 2050 - %'!AK$40/100)</f>
        <v>30.108009599999999</v>
      </c>
      <c r="AL247" s="99">
        <f>[4]Costos_Agricultura!$J118*(1-'Net Zero 2050 - %'!AL$40/100)</f>
        <v>29.984353650000003</v>
      </c>
      <c r="AM247" s="99">
        <f>[4]Costos_Agricultura!$J118*(1-'Net Zero 2050 - %'!AM$40/100)</f>
        <v>29.860697700000003</v>
      </c>
      <c r="AN247" s="99">
        <f>[4]Costos_Agricultura!$J118*(1-'Net Zero 2050 - %'!AN$40/100)</f>
        <v>29.737041750000003</v>
      </c>
      <c r="AO247" s="99">
        <f>[4]Costos_Agricultura!$J118*(1-'Net Zero 2050 - %'!AO$40/100)</f>
        <v>29.6133858</v>
      </c>
      <c r="AP247" s="99">
        <f>[4]Costos_Agricultura!$J118*(1-'Net Zero 2050 - %'!AP$40/100)</f>
        <v>29.48972985</v>
      </c>
      <c r="AQ247" s="99">
        <f>[4]Costos_Agricultura!$J118*(1-'Net Zero 2050 - %'!AQ$40/100)</f>
        <v>29.366073900000004</v>
      </c>
      <c r="AR247" s="99">
        <f>[4]Costos_Agricultura!$J118*(1-'Net Zero 2050 - %'!AR$40/100)</f>
        <v>29.242417950000004</v>
      </c>
      <c r="AS247" s="99">
        <f>[4]Costos_Agricultura!$J118*(1-'Net Zero 2050 - %'!AS$40/100)</f>
        <v>29.118762</v>
      </c>
      <c r="AT247" s="99">
        <f>[4]Costos_Agricultura!$J118*(1-'Net Zero 2050 - %'!AT$40/100)</f>
        <v>28.99510605</v>
      </c>
      <c r="AU247" s="99">
        <f>[4]Costos_Agricultura!$J118*(1-'Net Zero 2050 - %'!AU$40/100)</f>
        <v>28.871450100000004</v>
      </c>
      <c r="AV247" s="99">
        <f>[4]Costos_Agricultura!$J118*(1-'Net Zero 2050 - %'!AV$40/100)</f>
        <v>28.747794150000004</v>
      </c>
      <c r="AW247" s="99">
        <f>[4]Costos_Agricultura!$J118*(1-'Net Zero 2050 - %'!AW$40/100)</f>
        <v>28.624138200000004</v>
      </c>
      <c r="AX247" s="99">
        <f>[4]Costos_Agricultura!$J118*(1-'Net Zero 2050 - %'!AX$40/100)</f>
        <v>28.500482250000001</v>
      </c>
      <c r="AY247" s="99">
        <f>[4]Costos_Agricultura!$J118*(1-'Net Zero 2050 - %'!AY$40/100)</f>
        <v>28.376826300000001</v>
      </c>
      <c r="AZ247" s="99">
        <f>[4]Costos_Agricultura!$J118*(1-'Net Zero 2050 - %'!AZ$40/100)</f>
        <v>28.253170350000005</v>
      </c>
      <c r="BA247" s="99">
        <f>[4]Costos_Agricultura!$J118*(1-'Net Zero 2050 - %'!BA$40/100)</f>
        <v>28.129514400000005</v>
      </c>
      <c r="BB247" s="99">
        <f>[4]Costos_Agricultura!$J118*(1-'Net Zero 2050 - %'!BB$40/100)</f>
        <v>28.005858450000002</v>
      </c>
    </row>
    <row r="248" spans="3:54" ht="15" customHeight="1">
      <c r="C248" s="170" t="s">
        <v>265</v>
      </c>
      <c r="E248" s="366"/>
      <c r="F248" s="99">
        <f>[4]Costos_Agricultura!$J119*(1-'Net Zero 2050 - %'!F$40/100)</f>
        <v>74.055200249999999</v>
      </c>
      <c r="G248" s="99">
        <f>[4]Costos_Agricultura!$J119*(1-'Net Zero 2050 - %'!G$40/100)</f>
        <v>73.785400499999994</v>
      </c>
      <c r="H248" s="99">
        <f>[4]Costos_Agricultura!$J119*(1-'Net Zero 2050 - %'!H$40/100)</f>
        <v>73.515600750000004</v>
      </c>
      <c r="I248" s="99">
        <f>[4]Costos_Agricultura!$J119*(1-'Net Zero 2050 - %'!I$40/100)</f>
        <v>73.245801</v>
      </c>
      <c r="J248" s="99">
        <f>[4]Costos_Agricultura!$J119*(1-'Net Zero 2050 - %'!J$40/100)</f>
        <v>72.976001249999996</v>
      </c>
      <c r="K248" s="99">
        <f>[4]Costos_Agricultura!$J119*(1-'Net Zero 2050 - %'!K$40/100)</f>
        <v>72.706201500000006</v>
      </c>
      <c r="L248" s="99">
        <f>[4]Costos_Agricultura!$J119*(1-'Net Zero 2050 - %'!L$40/100)</f>
        <v>72.436401750000002</v>
      </c>
      <c r="M248" s="99">
        <f>[4]Costos_Agricultura!$J119*(1-'Net Zero 2050 - %'!M$40/100)</f>
        <v>72.166602000000012</v>
      </c>
      <c r="N248" s="99">
        <f>[4]Costos_Agricultura!$J119*(1-'Net Zero 2050 - %'!N$40/100)</f>
        <v>71.896802250000007</v>
      </c>
      <c r="O248" s="99">
        <f>[4]Costos_Agricultura!$J119*(1-'Net Zero 2050 - %'!O$40/100)</f>
        <v>71.627002500000003</v>
      </c>
      <c r="P248" s="99">
        <f>[4]Costos_Agricultura!$J119*(1-'Net Zero 2050 - %'!P$40/100)</f>
        <v>71.357202749999999</v>
      </c>
      <c r="Q248" s="99">
        <f>[4]Costos_Agricultura!$J119*(1-'Net Zero 2050 - %'!Q$40/100)</f>
        <v>71.087402999999995</v>
      </c>
      <c r="R248" s="99">
        <f>[4]Costos_Agricultura!$J119*(1-'Net Zero 2050 - %'!R$40/100)</f>
        <v>70.817603250000005</v>
      </c>
      <c r="S248" s="99">
        <f>[4]Costos_Agricultura!$J119*(1-'Net Zero 2050 - %'!S$40/100)</f>
        <v>70.547803500000001</v>
      </c>
      <c r="T248" s="99">
        <f>[4]Costos_Agricultura!$J119*(1-'Net Zero 2050 - %'!T$40/100)</f>
        <v>70.278003749999996</v>
      </c>
      <c r="U248" s="99">
        <f>[4]Costos_Agricultura!$J119*(1-'Net Zero 2050 - %'!U$40/100)</f>
        <v>70.008204000000006</v>
      </c>
      <c r="V248" s="99">
        <f>[4]Costos_Agricultura!$J119*(1-'Net Zero 2050 - %'!V$40/100)</f>
        <v>69.738404250000002</v>
      </c>
      <c r="W248" s="99">
        <f>[4]Costos_Agricultura!$J119*(1-'Net Zero 2050 - %'!W$40/100)</f>
        <v>69.468604500000012</v>
      </c>
      <c r="X248" s="99">
        <f>[4]Costos_Agricultura!$J119*(1-'Net Zero 2050 - %'!X$40/100)</f>
        <v>69.198804750000008</v>
      </c>
      <c r="Y248" s="99">
        <f>[4]Costos_Agricultura!$J119*(1-'Net Zero 2050 - %'!Y$40/100)</f>
        <v>68.929005000000004</v>
      </c>
      <c r="Z248" s="99">
        <f>[4]Costos_Agricultura!$J119*(1-'Net Zero 2050 - %'!Z$40/100)</f>
        <v>68.659205249999999</v>
      </c>
      <c r="AA248" s="99">
        <f>[4]Costos_Agricultura!$J119*(1-'Net Zero 2050 - %'!AA$40/100)</f>
        <v>68.389405500000009</v>
      </c>
      <c r="AB248" s="99">
        <f>[4]Costos_Agricultura!$J119*(1-'Net Zero 2050 - %'!AB$40/100)</f>
        <v>68.119605750000005</v>
      </c>
      <c r="AC248" s="99">
        <f>[4]Costos_Agricultura!$J119*(1-'Net Zero 2050 - %'!AC$40/100)</f>
        <v>67.849806000000001</v>
      </c>
      <c r="AD248" s="99">
        <f>[4]Costos_Agricultura!$J119*(1-'Net Zero 2050 - %'!AD$40/100)</f>
        <v>67.580006250000011</v>
      </c>
      <c r="AE248" s="99">
        <f>[4]Costos_Agricultura!$J119*(1-'Net Zero 2050 - %'!AE$40/100)</f>
        <v>67.310206500000007</v>
      </c>
      <c r="AF248" s="99">
        <f>[4]Costos_Agricultura!$J119*(1-'Net Zero 2050 - %'!AF$40/100)</f>
        <v>67.040406750000002</v>
      </c>
      <c r="AG248" s="99">
        <f>[4]Costos_Agricultura!$J119*(1-'Net Zero 2050 - %'!AG$40/100)</f>
        <v>66.770607000000012</v>
      </c>
      <c r="AH248" s="99">
        <f>[4]Costos_Agricultura!$J119*(1-'Net Zero 2050 - %'!AH$40/100)</f>
        <v>66.500807250000008</v>
      </c>
      <c r="AI248" s="99">
        <f>[4]Costos_Agricultura!$J119*(1-'Net Zero 2050 - %'!AI$40/100)</f>
        <v>66.231007500000004</v>
      </c>
      <c r="AJ248" s="99">
        <f>[4]Costos_Agricultura!$J119*(1-'Net Zero 2050 - %'!AJ$40/100)</f>
        <v>65.961207750000014</v>
      </c>
      <c r="AK248" s="99">
        <f>[4]Costos_Agricultura!$J119*(1-'Net Zero 2050 - %'!AK$40/100)</f>
        <v>65.69140800000001</v>
      </c>
      <c r="AL248" s="99">
        <f>[4]Costos_Agricultura!$J119*(1-'Net Zero 2050 - %'!AL$40/100)</f>
        <v>65.42160825000002</v>
      </c>
      <c r="AM248" s="99">
        <f>[4]Costos_Agricultura!$J119*(1-'Net Zero 2050 - %'!AM$40/100)</f>
        <v>65.151808500000016</v>
      </c>
      <c r="AN248" s="99">
        <f>[4]Costos_Agricultura!$J119*(1-'Net Zero 2050 - %'!AN$40/100)</f>
        <v>64.882008750000011</v>
      </c>
      <c r="AO248" s="99">
        <f>[4]Costos_Agricultura!$J119*(1-'Net Zero 2050 - %'!AO$40/100)</f>
        <v>64.612209000000007</v>
      </c>
      <c r="AP248" s="99">
        <f>[4]Costos_Agricultura!$J119*(1-'Net Zero 2050 - %'!AP$40/100)</f>
        <v>64.342409250000003</v>
      </c>
      <c r="AQ248" s="99">
        <f>[4]Costos_Agricultura!$J119*(1-'Net Zero 2050 - %'!AQ$40/100)</f>
        <v>64.072609500000013</v>
      </c>
      <c r="AR248" s="99">
        <f>[4]Costos_Agricultura!$J119*(1-'Net Zero 2050 - %'!AR$40/100)</f>
        <v>63.802809750000016</v>
      </c>
      <c r="AS248" s="99">
        <f>[4]Costos_Agricultura!$J119*(1-'Net Zero 2050 - %'!AS$40/100)</f>
        <v>63.533010000000012</v>
      </c>
      <c r="AT248" s="99">
        <f>[4]Costos_Agricultura!$J119*(1-'Net Zero 2050 - %'!AT$40/100)</f>
        <v>63.263210250000007</v>
      </c>
      <c r="AU248" s="99">
        <f>[4]Costos_Agricultura!$J119*(1-'Net Zero 2050 - %'!AU$40/100)</f>
        <v>62.993410500000017</v>
      </c>
      <c r="AV248" s="99">
        <f>[4]Costos_Agricultura!$J119*(1-'Net Zero 2050 - %'!AV$40/100)</f>
        <v>62.723610750000013</v>
      </c>
      <c r="AW248" s="99">
        <f>[4]Costos_Agricultura!$J119*(1-'Net Zero 2050 - %'!AW$40/100)</f>
        <v>62.453811000000016</v>
      </c>
      <c r="AX248" s="99">
        <f>[4]Costos_Agricultura!$J119*(1-'Net Zero 2050 - %'!AX$40/100)</f>
        <v>62.184011250000012</v>
      </c>
      <c r="AY248" s="99">
        <f>[4]Costos_Agricultura!$J119*(1-'Net Zero 2050 - %'!AY$40/100)</f>
        <v>61.914211500000008</v>
      </c>
      <c r="AZ248" s="99">
        <f>[4]Costos_Agricultura!$J119*(1-'Net Zero 2050 - %'!AZ$40/100)</f>
        <v>61.644411750000017</v>
      </c>
      <c r="BA248" s="99">
        <f>[4]Costos_Agricultura!$J119*(1-'Net Zero 2050 - %'!BA$40/100)</f>
        <v>61.374612000000013</v>
      </c>
      <c r="BB248" s="99">
        <f>[4]Costos_Agricultura!$J119*(1-'Net Zero 2050 - %'!BB$40/100)</f>
        <v>61.104812250000016</v>
      </c>
    </row>
    <row r="249" spans="3:54" ht="15" customHeight="1">
      <c r="C249" s="170" t="s">
        <v>266</v>
      </c>
      <c r="E249" s="366"/>
      <c r="F249" s="99">
        <f>[4]Costos_Agricultura!$J120*(1-'Net Zero 2050 - %'!F$40/100)</f>
        <v>44.881486649999999</v>
      </c>
      <c r="G249" s="99">
        <f>[4]Costos_Agricultura!$J120*(1-'Net Zero 2050 - %'!G$40/100)</f>
        <v>44.717973299999997</v>
      </c>
      <c r="H249" s="99">
        <f>[4]Costos_Agricultura!$J120*(1-'Net Zero 2050 - %'!H$40/100)</f>
        <v>44.554459950000002</v>
      </c>
      <c r="I249" s="99">
        <f>[4]Costos_Agricultura!$J120*(1-'Net Zero 2050 - %'!I$40/100)</f>
        <v>44.390946599999999</v>
      </c>
      <c r="J249" s="99">
        <f>[4]Costos_Agricultura!$J120*(1-'Net Zero 2050 - %'!J$40/100)</f>
        <v>44.227433250000004</v>
      </c>
      <c r="K249" s="99">
        <f>[4]Costos_Agricultura!$J120*(1-'Net Zero 2050 - %'!K$40/100)</f>
        <v>44.063919900000002</v>
      </c>
      <c r="L249" s="99">
        <f>[4]Costos_Agricultura!$J120*(1-'Net Zero 2050 - %'!L$40/100)</f>
        <v>43.90040655</v>
      </c>
      <c r="M249" s="99">
        <f>[4]Costos_Agricultura!$J120*(1-'Net Zero 2050 - %'!M$40/100)</f>
        <v>43.736893200000004</v>
      </c>
      <c r="N249" s="99">
        <f>[4]Costos_Agricultura!$J120*(1-'Net Zero 2050 - %'!N$40/100)</f>
        <v>43.573379850000002</v>
      </c>
      <c r="O249" s="99">
        <f>[4]Costos_Agricultura!$J120*(1-'Net Zero 2050 - %'!O$40/100)</f>
        <v>43.4098665</v>
      </c>
      <c r="P249" s="99">
        <f>[4]Costos_Agricultura!$J120*(1-'Net Zero 2050 - %'!P$40/100)</f>
        <v>43.246353149999997</v>
      </c>
      <c r="Q249" s="99">
        <f>[4]Costos_Agricultura!$J120*(1-'Net Zero 2050 - %'!Q$40/100)</f>
        <v>43.082839800000002</v>
      </c>
      <c r="R249" s="99">
        <f>[4]Costos_Agricultura!$J120*(1-'Net Zero 2050 - %'!R$40/100)</f>
        <v>42.919326450000007</v>
      </c>
      <c r="S249" s="99">
        <f>[4]Costos_Agricultura!$J120*(1-'Net Zero 2050 - %'!S$40/100)</f>
        <v>42.755813100000005</v>
      </c>
      <c r="T249" s="99">
        <f>[4]Costos_Agricultura!$J120*(1-'Net Zero 2050 - %'!T$40/100)</f>
        <v>42.592299750000002</v>
      </c>
      <c r="U249" s="99">
        <f>[4]Costos_Agricultura!$J120*(1-'Net Zero 2050 - %'!U$40/100)</f>
        <v>42.4287864</v>
      </c>
      <c r="V249" s="99">
        <f>[4]Costos_Agricultura!$J120*(1-'Net Zero 2050 - %'!V$40/100)</f>
        <v>42.265273050000005</v>
      </c>
      <c r="W249" s="99">
        <f>[4]Costos_Agricultura!$J120*(1-'Net Zero 2050 - %'!W$40/100)</f>
        <v>42.101759700000002</v>
      </c>
      <c r="X249" s="99">
        <f>[4]Costos_Agricultura!$J120*(1-'Net Zero 2050 - %'!X$40/100)</f>
        <v>41.93824635</v>
      </c>
      <c r="Y249" s="99">
        <f>[4]Costos_Agricultura!$J120*(1-'Net Zero 2050 - %'!Y$40/100)</f>
        <v>41.774733000000005</v>
      </c>
      <c r="Z249" s="99">
        <f>[4]Costos_Agricultura!$J120*(1-'Net Zero 2050 - %'!Z$40/100)</f>
        <v>41.611219650000002</v>
      </c>
      <c r="AA249" s="99">
        <f>[4]Costos_Agricultura!$J120*(1-'Net Zero 2050 - %'!AA$40/100)</f>
        <v>41.447706300000007</v>
      </c>
      <c r="AB249" s="99">
        <f>[4]Costos_Agricultura!$J120*(1-'Net Zero 2050 - %'!AB$40/100)</f>
        <v>41.284192950000005</v>
      </c>
      <c r="AC249" s="99">
        <f>[4]Costos_Agricultura!$J120*(1-'Net Zero 2050 - %'!AC$40/100)</f>
        <v>41.120679600000003</v>
      </c>
      <c r="AD249" s="99">
        <f>[4]Costos_Agricultura!$J120*(1-'Net Zero 2050 - %'!AD$40/100)</f>
        <v>40.957166250000007</v>
      </c>
      <c r="AE249" s="99">
        <f>[4]Costos_Agricultura!$J120*(1-'Net Zero 2050 - %'!AE$40/100)</f>
        <v>40.793652900000005</v>
      </c>
      <c r="AF249" s="99">
        <f>[4]Costos_Agricultura!$J120*(1-'Net Zero 2050 - %'!AF$40/100)</f>
        <v>40.630139550000003</v>
      </c>
      <c r="AG249" s="99">
        <f>[4]Costos_Agricultura!$J120*(1-'Net Zero 2050 - %'!AG$40/100)</f>
        <v>40.4666262</v>
      </c>
      <c r="AH249" s="99">
        <f>[4]Costos_Agricultura!$J120*(1-'Net Zero 2050 - %'!AH$40/100)</f>
        <v>40.303112850000005</v>
      </c>
      <c r="AI249" s="99">
        <f>[4]Costos_Agricultura!$J120*(1-'Net Zero 2050 - %'!AI$40/100)</f>
        <v>40.13959950000001</v>
      </c>
      <c r="AJ249" s="99">
        <f>[4]Costos_Agricultura!$J120*(1-'Net Zero 2050 - %'!AJ$40/100)</f>
        <v>39.976086150000008</v>
      </c>
      <c r="AK249" s="99">
        <f>[4]Costos_Agricultura!$J120*(1-'Net Zero 2050 - %'!AK$40/100)</f>
        <v>39.812572800000005</v>
      </c>
      <c r="AL249" s="99">
        <f>[4]Costos_Agricultura!$J120*(1-'Net Zero 2050 - %'!AL$40/100)</f>
        <v>39.64905945000001</v>
      </c>
      <c r="AM249" s="99">
        <f>[4]Costos_Agricultura!$J120*(1-'Net Zero 2050 - %'!AM$40/100)</f>
        <v>39.485546100000008</v>
      </c>
      <c r="AN249" s="99">
        <f>[4]Costos_Agricultura!$J120*(1-'Net Zero 2050 - %'!AN$40/100)</f>
        <v>39.322032750000005</v>
      </c>
      <c r="AO249" s="99">
        <f>[4]Costos_Agricultura!$J120*(1-'Net Zero 2050 - %'!AO$40/100)</f>
        <v>39.158519400000003</v>
      </c>
      <c r="AP249" s="99">
        <f>[4]Costos_Agricultura!$J120*(1-'Net Zero 2050 - %'!AP$40/100)</f>
        <v>38.995006050000008</v>
      </c>
      <c r="AQ249" s="99">
        <f>[4]Costos_Agricultura!$J120*(1-'Net Zero 2050 - %'!AQ$40/100)</f>
        <v>38.831492700000005</v>
      </c>
      <c r="AR249" s="99">
        <f>[4]Costos_Agricultura!$J120*(1-'Net Zero 2050 - %'!AR$40/100)</f>
        <v>38.66797935000001</v>
      </c>
      <c r="AS249" s="99">
        <f>[4]Costos_Agricultura!$J120*(1-'Net Zero 2050 - %'!AS$40/100)</f>
        <v>38.504466000000008</v>
      </c>
      <c r="AT249" s="99">
        <f>[4]Costos_Agricultura!$J120*(1-'Net Zero 2050 - %'!AT$40/100)</f>
        <v>38.340952650000006</v>
      </c>
      <c r="AU249" s="99">
        <f>[4]Costos_Agricultura!$J120*(1-'Net Zero 2050 - %'!AU$40/100)</f>
        <v>38.17743930000001</v>
      </c>
      <c r="AV249" s="99">
        <f>[4]Costos_Agricultura!$J120*(1-'Net Zero 2050 - %'!AV$40/100)</f>
        <v>38.013925950000008</v>
      </c>
      <c r="AW249" s="99">
        <f>[4]Costos_Agricultura!$J120*(1-'Net Zero 2050 - %'!AW$40/100)</f>
        <v>37.850412600000006</v>
      </c>
      <c r="AX249" s="99">
        <f>[4]Costos_Agricultura!$J120*(1-'Net Zero 2050 - %'!AX$40/100)</f>
        <v>37.686899250000003</v>
      </c>
      <c r="AY249" s="99">
        <f>[4]Costos_Agricultura!$J120*(1-'Net Zero 2050 - %'!AY$40/100)</f>
        <v>37.523385900000008</v>
      </c>
      <c r="AZ249" s="99">
        <f>[4]Costos_Agricultura!$J120*(1-'Net Zero 2050 - %'!AZ$40/100)</f>
        <v>37.359872550000013</v>
      </c>
      <c r="BA249" s="99">
        <f>[4]Costos_Agricultura!$J120*(1-'Net Zero 2050 - %'!BA$40/100)</f>
        <v>37.196359200000011</v>
      </c>
      <c r="BB249" s="99">
        <f>[4]Costos_Agricultura!$J120*(1-'Net Zero 2050 - %'!BB$40/100)</f>
        <v>37.032845850000008</v>
      </c>
    </row>
    <row r="250" spans="3:54" ht="15" customHeight="1">
      <c r="C250" s="170" t="s">
        <v>267</v>
      </c>
      <c r="E250" s="366"/>
      <c r="F250" s="99">
        <f>[4]Costos_Agricultura!$J121*(1-'Net Zero 2050 - %'!F$40/100)</f>
        <v>37.588058250000003</v>
      </c>
      <c r="G250" s="99">
        <f>[4]Costos_Agricultura!$J121*(1-'Net Zero 2050 - %'!G$40/100)</f>
        <v>37.451116499999998</v>
      </c>
      <c r="H250" s="99">
        <f>[4]Costos_Agricultura!$J121*(1-'Net Zero 2050 - %'!H$40/100)</f>
        <v>37.314174750000006</v>
      </c>
      <c r="I250" s="99">
        <f>[4]Costos_Agricultura!$J121*(1-'Net Zero 2050 - %'!I$40/100)</f>
        <v>37.177233000000001</v>
      </c>
      <c r="J250" s="99">
        <f>[4]Costos_Agricultura!$J121*(1-'Net Zero 2050 - %'!J$40/100)</f>
        <v>37.040291250000003</v>
      </c>
      <c r="K250" s="99">
        <f>[4]Costos_Agricultura!$J121*(1-'Net Zero 2050 - %'!K$40/100)</f>
        <v>36.903349499999997</v>
      </c>
      <c r="L250" s="99">
        <f>[4]Costos_Agricultura!$J121*(1-'Net Zero 2050 - %'!L$40/100)</f>
        <v>36.766407749999999</v>
      </c>
      <c r="M250" s="99">
        <f>[4]Costos_Agricultura!$J121*(1-'Net Zero 2050 - %'!M$40/100)</f>
        <v>36.629466000000001</v>
      </c>
      <c r="N250" s="99">
        <f>[4]Costos_Agricultura!$J121*(1-'Net Zero 2050 - %'!N$40/100)</f>
        <v>36.492524250000002</v>
      </c>
      <c r="O250" s="99">
        <f>[4]Costos_Agricultura!$J121*(1-'Net Zero 2050 - %'!O$40/100)</f>
        <v>36.355582500000004</v>
      </c>
      <c r="P250" s="99">
        <f>[4]Costos_Agricultura!$J121*(1-'Net Zero 2050 - %'!P$40/100)</f>
        <v>36.218640749999999</v>
      </c>
      <c r="Q250" s="99">
        <f>[4]Costos_Agricultura!$J121*(1-'Net Zero 2050 - %'!Q$40/100)</f>
        <v>36.081699</v>
      </c>
      <c r="R250" s="99">
        <f>[4]Costos_Agricultura!$J121*(1-'Net Zero 2050 - %'!R$40/100)</f>
        <v>35.944757250000002</v>
      </c>
      <c r="S250" s="99">
        <f>[4]Costos_Agricultura!$J121*(1-'Net Zero 2050 - %'!S$40/100)</f>
        <v>35.807815500000004</v>
      </c>
      <c r="T250" s="99">
        <f>[4]Costos_Agricultura!$J121*(1-'Net Zero 2050 - %'!T$40/100)</f>
        <v>35.670873749999998</v>
      </c>
      <c r="U250" s="99">
        <f>[4]Costos_Agricultura!$J121*(1-'Net Zero 2050 - %'!U$40/100)</f>
        <v>35.533932</v>
      </c>
      <c r="V250" s="99">
        <f>[4]Costos_Agricultura!$J121*(1-'Net Zero 2050 - %'!V$40/100)</f>
        <v>35.396990250000002</v>
      </c>
      <c r="W250" s="99">
        <f>[4]Costos_Agricultura!$J121*(1-'Net Zero 2050 - %'!W$40/100)</f>
        <v>35.260048500000003</v>
      </c>
      <c r="X250" s="99">
        <f>[4]Costos_Agricultura!$J121*(1-'Net Zero 2050 - %'!X$40/100)</f>
        <v>35.123106750000005</v>
      </c>
      <c r="Y250" s="99">
        <f>[4]Costos_Agricultura!$J121*(1-'Net Zero 2050 - %'!Y$40/100)</f>
        <v>34.986165</v>
      </c>
      <c r="Z250" s="99">
        <f>[4]Costos_Agricultura!$J121*(1-'Net Zero 2050 - %'!Z$40/100)</f>
        <v>34.849223250000001</v>
      </c>
      <c r="AA250" s="99">
        <f>[4]Costos_Agricultura!$J121*(1-'Net Zero 2050 - %'!AA$40/100)</f>
        <v>34.712281500000003</v>
      </c>
      <c r="AB250" s="99">
        <f>[4]Costos_Agricultura!$J121*(1-'Net Zero 2050 - %'!AB$40/100)</f>
        <v>34.575339750000005</v>
      </c>
      <c r="AC250" s="99">
        <f>[4]Costos_Agricultura!$J121*(1-'Net Zero 2050 - %'!AC$40/100)</f>
        <v>34.438397999999999</v>
      </c>
      <c r="AD250" s="99">
        <f>[4]Costos_Agricultura!$J121*(1-'Net Zero 2050 - %'!AD$40/100)</f>
        <v>34.301456250000008</v>
      </c>
      <c r="AE250" s="99">
        <f>[4]Costos_Agricultura!$J121*(1-'Net Zero 2050 - %'!AE$40/100)</f>
        <v>34.164514500000003</v>
      </c>
      <c r="AF250" s="99">
        <f>[4]Costos_Agricultura!$J121*(1-'Net Zero 2050 - %'!AF$40/100)</f>
        <v>34.027572750000004</v>
      </c>
      <c r="AG250" s="99">
        <f>[4]Costos_Agricultura!$J121*(1-'Net Zero 2050 - %'!AG$40/100)</f>
        <v>33.890631000000006</v>
      </c>
      <c r="AH250" s="99">
        <f>[4]Costos_Agricultura!$J121*(1-'Net Zero 2050 - %'!AH$40/100)</f>
        <v>33.753689250000001</v>
      </c>
      <c r="AI250" s="99">
        <f>[4]Costos_Agricultura!$J121*(1-'Net Zero 2050 - %'!AI$40/100)</f>
        <v>33.616747500000002</v>
      </c>
      <c r="AJ250" s="99">
        <f>[4]Costos_Agricultura!$J121*(1-'Net Zero 2050 - %'!AJ$40/100)</f>
        <v>33.479805750000004</v>
      </c>
      <c r="AK250" s="99">
        <f>[4]Costos_Agricultura!$J121*(1-'Net Zero 2050 - %'!AK$40/100)</f>
        <v>33.342864000000006</v>
      </c>
      <c r="AL250" s="99">
        <f>[4]Costos_Agricultura!$J121*(1-'Net Zero 2050 - %'!AL$40/100)</f>
        <v>33.205922250000008</v>
      </c>
      <c r="AM250" s="99">
        <f>[4]Costos_Agricultura!$J121*(1-'Net Zero 2050 - %'!AM$40/100)</f>
        <v>33.068980500000009</v>
      </c>
      <c r="AN250" s="99">
        <f>[4]Costos_Agricultura!$J121*(1-'Net Zero 2050 - %'!AN$40/100)</f>
        <v>32.932038750000004</v>
      </c>
      <c r="AO250" s="99">
        <f>[4]Costos_Agricultura!$J121*(1-'Net Zero 2050 - %'!AO$40/100)</f>
        <v>32.795097000000005</v>
      </c>
      <c r="AP250" s="99">
        <f>[4]Costos_Agricultura!$J121*(1-'Net Zero 2050 - %'!AP$40/100)</f>
        <v>32.658155250000007</v>
      </c>
      <c r="AQ250" s="99">
        <f>[4]Costos_Agricultura!$J121*(1-'Net Zero 2050 - %'!AQ$40/100)</f>
        <v>32.521213500000009</v>
      </c>
      <c r="AR250" s="99">
        <f>[4]Costos_Agricultura!$J121*(1-'Net Zero 2050 - %'!AR$40/100)</f>
        <v>32.384271750000003</v>
      </c>
      <c r="AS250" s="99">
        <f>[4]Costos_Agricultura!$J121*(1-'Net Zero 2050 - %'!AS$40/100)</f>
        <v>32.247330000000005</v>
      </c>
      <c r="AT250" s="99">
        <f>[4]Costos_Agricultura!$J121*(1-'Net Zero 2050 - %'!AT$40/100)</f>
        <v>32.110388250000007</v>
      </c>
      <c r="AU250" s="99">
        <f>[4]Costos_Agricultura!$J121*(1-'Net Zero 2050 - %'!AU$40/100)</f>
        <v>31.973446500000009</v>
      </c>
      <c r="AV250" s="99">
        <f>[4]Costos_Agricultura!$J121*(1-'Net Zero 2050 - %'!AV$40/100)</f>
        <v>31.836504750000007</v>
      </c>
      <c r="AW250" s="99">
        <f>[4]Costos_Agricultura!$J121*(1-'Net Zero 2050 - %'!AW$40/100)</f>
        <v>31.699563000000005</v>
      </c>
      <c r="AX250" s="99">
        <f>[4]Costos_Agricultura!$J121*(1-'Net Zero 2050 - %'!AX$40/100)</f>
        <v>31.562621250000007</v>
      </c>
      <c r="AY250" s="99">
        <f>[4]Costos_Agricultura!$J121*(1-'Net Zero 2050 - %'!AY$40/100)</f>
        <v>31.425679500000005</v>
      </c>
      <c r="AZ250" s="99">
        <f>[4]Costos_Agricultura!$J121*(1-'Net Zero 2050 - %'!AZ$40/100)</f>
        <v>31.288737750000006</v>
      </c>
      <c r="BA250" s="99">
        <f>[4]Costos_Agricultura!$J121*(1-'Net Zero 2050 - %'!BA$40/100)</f>
        <v>31.151796000000008</v>
      </c>
      <c r="BB250" s="99">
        <f>[4]Costos_Agricultura!$J121*(1-'Net Zero 2050 - %'!BB$40/100)</f>
        <v>31.014854250000006</v>
      </c>
    </row>
    <row r="251" spans="3:54" ht="15" customHeight="1">
      <c r="C251" s="170" t="s">
        <v>268</v>
      </c>
      <c r="E251" s="366"/>
      <c r="F251" s="99">
        <f>[4]Costos_Agricultura!$J122*(1-'Net Zero 2050 - %'!F$40/100)</f>
        <v>44.881486649999999</v>
      </c>
      <c r="G251" s="99">
        <f>[4]Costos_Agricultura!$J122*(1-'Net Zero 2050 - %'!G$40/100)</f>
        <v>44.717973299999997</v>
      </c>
      <c r="H251" s="99">
        <f>[4]Costos_Agricultura!$J122*(1-'Net Zero 2050 - %'!H$40/100)</f>
        <v>44.554459950000002</v>
      </c>
      <c r="I251" s="99">
        <f>[4]Costos_Agricultura!$J122*(1-'Net Zero 2050 - %'!I$40/100)</f>
        <v>44.390946599999999</v>
      </c>
      <c r="J251" s="99">
        <f>[4]Costos_Agricultura!$J122*(1-'Net Zero 2050 - %'!J$40/100)</f>
        <v>44.227433250000004</v>
      </c>
      <c r="K251" s="99">
        <f>[4]Costos_Agricultura!$J122*(1-'Net Zero 2050 - %'!K$40/100)</f>
        <v>44.063919900000002</v>
      </c>
      <c r="L251" s="99">
        <f>[4]Costos_Agricultura!$J122*(1-'Net Zero 2050 - %'!L$40/100)</f>
        <v>43.90040655</v>
      </c>
      <c r="M251" s="99">
        <f>[4]Costos_Agricultura!$J122*(1-'Net Zero 2050 - %'!M$40/100)</f>
        <v>43.736893200000004</v>
      </c>
      <c r="N251" s="99">
        <f>[4]Costos_Agricultura!$J122*(1-'Net Zero 2050 - %'!N$40/100)</f>
        <v>43.573379850000002</v>
      </c>
      <c r="O251" s="99">
        <f>[4]Costos_Agricultura!$J122*(1-'Net Zero 2050 - %'!O$40/100)</f>
        <v>43.4098665</v>
      </c>
      <c r="P251" s="99">
        <f>[4]Costos_Agricultura!$J122*(1-'Net Zero 2050 - %'!P$40/100)</f>
        <v>43.246353149999997</v>
      </c>
      <c r="Q251" s="99">
        <f>[4]Costos_Agricultura!$J122*(1-'Net Zero 2050 - %'!Q$40/100)</f>
        <v>43.082839800000002</v>
      </c>
      <c r="R251" s="99">
        <f>[4]Costos_Agricultura!$J122*(1-'Net Zero 2050 - %'!R$40/100)</f>
        <v>42.919326450000007</v>
      </c>
      <c r="S251" s="99">
        <f>[4]Costos_Agricultura!$J122*(1-'Net Zero 2050 - %'!S$40/100)</f>
        <v>42.755813100000005</v>
      </c>
      <c r="T251" s="99">
        <f>[4]Costos_Agricultura!$J122*(1-'Net Zero 2050 - %'!T$40/100)</f>
        <v>42.592299750000002</v>
      </c>
      <c r="U251" s="99">
        <f>[4]Costos_Agricultura!$J122*(1-'Net Zero 2050 - %'!U$40/100)</f>
        <v>42.4287864</v>
      </c>
      <c r="V251" s="99">
        <f>[4]Costos_Agricultura!$J122*(1-'Net Zero 2050 - %'!V$40/100)</f>
        <v>42.265273050000005</v>
      </c>
      <c r="W251" s="99">
        <f>[4]Costos_Agricultura!$J122*(1-'Net Zero 2050 - %'!W$40/100)</f>
        <v>42.101759700000002</v>
      </c>
      <c r="X251" s="99">
        <f>[4]Costos_Agricultura!$J122*(1-'Net Zero 2050 - %'!X$40/100)</f>
        <v>41.93824635</v>
      </c>
      <c r="Y251" s="99">
        <f>[4]Costos_Agricultura!$J122*(1-'Net Zero 2050 - %'!Y$40/100)</f>
        <v>41.774733000000005</v>
      </c>
      <c r="Z251" s="99">
        <f>[4]Costos_Agricultura!$J122*(1-'Net Zero 2050 - %'!Z$40/100)</f>
        <v>41.611219650000002</v>
      </c>
      <c r="AA251" s="99">
        <f>[4]Costos_Agricultura!$J122*(1-'Net Zero 2050 - %'!AA$40/100)</f>
        <v>41.447706300000007</v>
      </c>
      <c r="AB251" s="99">
        <f>[4]Costos_Agricultura!$J122*(1-'Net Zero 2050 - %'!AB$40/100)</f>
        <v>41.284192950000005</v>
      </c>
      <c r="AC251" s="99">
        <f>[4]Costos_Agricultura!$J122*(1-'Net Zero 2050 - %'!AC$40/100)</f>
        <v>41.120679600000003</v>
      </c>
      <c r="AD251" s="99">
        <f>[4]Costos_Agricultura!$J122*(1-'Net Zero 2050 - %'!AD$40/100)</f>
        <v>40.957166250000007</v>
      </c>
      <c r="AE251" s="99">
        <f>[4]Costos_Agricultura!$J122*(1-'Net Zero 2050 - %'!AE$40/100)</f>
        <v>40.793652900000005</v>
      </c>
      <c r="AF251" s="99">
        <f>[4]Costos_Agricultura!$J122*(1-'Net Zero 2050 - %'!AF$40/100)</f>
        <v>40.630139550000003</v>
      </c>
      <c r="AG251" s="99">
        <f>[4]Costos_Agricultura!$J122*(1-'Net Zero 2050 - %'!AG$40/100)</f>
        <v>40.4666262</v>
      </c>
      <c r="AH251" s="99">
        <f>[4]Costos_Agricultura!$J122*(1-'Net Zero 2050 - %'!AH$40/100)</f>
        <v>40.303112850000005</v>
      </c>
      <c r="AI251" s="99">
        <f>[4]Costos_Agricultura!$J122*(1-'Net Zero 2050 - %'!AI$40/100)</f>
        <v>40.13959950000001</v>
      </c>
      <c r="AJ251" s="99">
        <f>[4]Costos_Agricultura!$J122*(1-'Net Zero 2050 - %'!AJ$40/100)</f>
        <v>39.976086150000008</v>
      </c>
      <c r="AK251" s="99">
        <f>[4]Costos_Agricultura!$J122*(1-'Net Zero 2050 - %'!AK$40/100)</f>
        <v>39.812572800000005</v>
      </c>
      <c r="AL251" s="99">
        <f>[4]Costos_Agricultura!$J122*(1-'Net Zero 2050 - %'!AL$40/100)</f>
        <v>39.64905945000001</v>
      </c>
      <c r="AM251" s="99">
        <f>[4]Costos_Agricultura!$J122*(1-'Net Zero 2050 - %'!AM$40/100)</f>
        <v>39.485546100000008</v>
      </c>
      <c r="AN251" s="99">
        <f>[4]Costos_Agricultura!$J122*(1-'Net Zero 2050 - %'!AN$40/100)</f>
        <v>39.322032750000005</v>
      </c>
      <c r="AO251" s="99">
        <f>[4]Costos_Agricultura!$J122*(1-'Net Zero 2050 - %'!AO$40/100)</f>
        <v>39.158519400000003</v>
      </c>
      <c r="AP251" s="99">
        <f>[4]Costos_Agricultura!$J122*(1-'Net Zero 2050 - %'!AP$40/100)</f>
        <v>38.995006050000008</v>
      </c>
      <c r="AQ251" s="99">
        <f>[4]Costos_Agricultura!$J122*(1-'Net Zero 2050 - %'!AQ$40/100)</f>
        <v>38.831492700000005</v>
      </c>
      <c r="AR251" s="99">
        <f>[4]Costos_Agricultura!$J122*(1-'Net Zero 2050 - %'!AR$40/100)</f>
        <v>38.66797935000001</v>
      </c>
      <c r="AS251" s="99">
        <f>[4]Costos_Agricultura!$J122*(1-'Net Zero 2050 - %'!AS$40/100)</f>
        <v>38.504466000000008</v>
      </c>
      <c r="AT251" s="99">
        <f>[4]Costos_Agricultura!$J122*(1-'Net Zero 2050 - %'!AT$40/100)</f>
        <v>38.340952650000006</v>
      </c>
      <c r="AU251" s="99">
        <f>[4]Costos_Agricultura!$J122*(1-'Net Zero 2050 - %'!AU$40/100)</f>
        <v>38.17743930000001</v>
      </c>
      <c r="AV251" s="99">
        <f>[4]Costos_Agricultura!$J122*(1-'Net Zero 2050 - %'!AV$40/100)</f>
        <v>38.013925950000008</v>
      </c>
      <c r="AW251" s="99">
        <f>[4]Costos_Agricultura!$J122*(1-'Net Zero 2050 - %'!AW$40/100)</f>
        <v>37.850412600000006</v>
      </c>
      <c r="AX251" s="99">
        <f>[4]Costos_Agricultura!$J122*(1-'Net Zero 2050 - %'!AX$40/100)</f>
        <v>37.686899250000003</v>
      </c>
      <c r="AY251" s="99">
        <f>[4]Costos_Agricultura!$J122*(1-'Net Zero 2050 - %'!AY$40/100)</f>
        <v>37.523385900000008</v>
      </c>
      <c r="AZ251" s="99">
        <f>[4]Costos_Agricultura!$J122*(1-'Net Zero 2050 - %'!AZ$40/100)</f>
        <v>37.359872550000013</v>
      </c>
      <c r="BA251" s="99">
        <f>[4]Costos_Agricultura!$J122*(1-'Net Zero 2050 - %'!BA$40/100)</f>
        <v>37.196359200000011</v>
      </c>
      <c r="BB251" s="99">
        <f>[4]Costos_Agricultura!$J122*(1-'Net Zero 2050 - %'!BB$40/100)</f>
        <v>37.032845850000008</v>
      </c>
    </row>
    <row r="252" spans="3:54" ht="15" customHeight="1">
      <c r="C252" s="170" t="s">
        <v>269</v>
      </c>
      <c r="E252" s="366"/>
      <c r="F252" s="99">
        <f>[4]Costos_Agricultura!$J123*(1-'Net Zero 2050 - %'!F$40/100)</f>
        <v>98.457077558430214</v>
      </c>
      <c r="G252" s="99">
        <f>[4]Costos_Agricultura!$J123*(1-'Net Zero 2050 - %'!G$40/100)</f>
        <v>98.098376281256961</v>
      </c>
      <c r="H252" s="99">
        <f>[4]Costos_Agricultura!$J123*(1-'Net Zero 2050 - %'!H$40/100)</f>
        <v>97.739675004083736</v>
      </c>
      <c r="I252" s="99">
        <f>[4]Costos_Agricultura!$J123*(1-'Net Zero 2050 - %'!I$40/100)</f>
        <v>97.380973726910497</v>
      </c>
      <c r="J252" s="99">
        <f>[4]Costos_Agricultura!$J123*(1-'Net Zero 2050 - %'!J$40/100)</f>
        <v>97.022272449737244</v>
      </c>
      <c r="K252" s="99">
        <f>[4]Costos_Agricultura!$J123*(1-'Net Zero 2050 - %'!K$40/100)</f>
        <v>96.663571172564005</v>
      </c>
      <c r="L252" s="99">
        <f>[4]Costos_Agricultura!$J123*(1-'Net Zero 2050 - %'!L$40/100)</f>
        <v>96.304869895390766</v>
      </c>
      <c r="M252" s="99">
        <f>[4]Costos_Agricultura!$J123*(1-'Net Zero 2050 - %'!M$40/100)</f>
        <v>95.946168618217527</v>
      </c>
      <c r="N252" s="99">
        <f>[4]Costos_Agricultura!$J123*(1-'Net Zero 2050 - %'!N$40/100)</f>
        <v>95.587467341044288</v>
      </c>
      <c r="O252" s="99">
        <f>[4]Costos_Agricultura!$J123*(1-'Net Zero 2050 - %'!O$40/100)</f>
        <v>95.228766063871049</v>
      </c>
      <c r="P252" s="99">
        <f>[4]Costos_Agricultura!$J123*(1-'Net Zero 2050 - %'!P$40/100)</f>
        <v>94.87006478669781</v>
      </c>
      <c r="Q252" s="99">
        <f>[4]Costos_Agricultura!$J123*(1-'Net Zero 2050 - %'!Q$40/100)</f>
        <v>94.511363509524557</v>
      </c>
      <c r="R252" s="99">
        <f>[4]Costos_Agricultura!$J123*(1-'Net Zero 2050 - %'!R$40/100)</f>
        <v>94.152662232351332</v>
      </c>
      <c r="S252" s="99">
        <f>[4]Costos_Agricultura!$J123*(1-'Net Zero 2050 - %'!S$40/100)</f>
        <v>93.793960955178093</v>
      </c>
      <c r="T252" s="99">
        <f>[4]Costos_Agricultura!$J123*(1-'Net Zero 2050 - %'!T$40/100)</f>
        <v>93.43525967800484</v>
      </c>
      <c r="U252" s="99">
        <f>[4]Costos_Agricultura!$J123*(1-'Net Zero 2050 - %'!U$40/100)</f>
        <v>93.076558400831601</v>
      </c>
      <c r="V252" s="99">
        <f>[4]Costos_Agricultura!$J123*(1-'Net Zero 2050 - %'!V$40/100)</f>
        <v>92.717857123658376</v>
      </c>
      <c r="W252" s="99">
        <f>[4]Costos_Agricultura!$J123*(1-'Net Zero 2050 - %'!W$40/100)</f>
        <v>92.359155846485123</v>
      </c>
      <c r="X252" s="99">
        <f>[4]Costos_Agricultura!$J123*(1-'Net Zero 2050 - %'!X$40/100)</f>
        <v>92.000454569311884</v>
      </c>
      <c r="Y252" s="99">
        <f>[4]Costos_Agricultura!$J123*(1-'Net Zero 2050 - %'!Y$40/100)</f>
        <v>91.641753292138645</v>
      </c>
      <c r="Z252" s="99">
        <f>[4]Costos_Agricultura!$J123*(1-'Net Zero 2050 - %'!Z$40/100)</f>
        <v>91.283052014965406</v>
      </c>
      <c r="AA252" s="99">
        <f>[4]Costos_Agricultura!$J123*(1-'Net Zero 2050 - %'!AA$40/100)</f>
        <v>90.924350737792167</v>
      </c>
      <c r="AB252" s="99">
        <f>[4]Costos_Agricultura!$J123*(1-'Net Zero 2050 - %'!AB$40/100)</f>
        <v>90.565649460618928</v>
      </c>
      <c r="AC252" s="99">
        <f>[4]Costos_Agricultura!$J123*(1-'Net Zero 2050 - %'!AC$40/100)</f>
        <v>90.206948183445689</v>
      </c>
      <c r="AD252" s="99">
        <f>[4]Costos_Agricultura!$J123*(1-'Net Zero 2050 - %'!AD$40/100)</f>
        <v>89.84824690627245</v>
      </c>
      <c r="AE252" s="99">
        <f>[4]Costos_Agricultura!$J123*(1-'Net Zero 2050 - %'!AE$40/100)</f>
        <v>89.489545629099212</v>
      </c>
      <c r="AF252" s="99">
        <f>[4]Costos_Agricultura!$J123*(1-'Net Zero 2050 - %'!AF$40/100)</f>
        <v>89.130844351925958</v>
      </c>
      <c r="AG252" s="99">
        <f>[4]Costos_Agricultura!$J123*(1-'Net Zero 2050 - %'!AG$40/100)</f>
        <v>88.772143074752719</v>
      </c>
      <c r="AH252" s="99">
        <f>[4]Costos_Agricultura!$J123*(1-'Net Zero 2050 - %'!AH$40/100)</f>
        <v>88.41344179757948</v>
      </c>
      <c r="AI252" s="99">
        <f>[4]Costos_Agricultura!$J123*(1-'Net Zero 2050 - %'!AI$40/100)</f>
        <v>88.054740520406241</v>
      </c>
      <c r="AJ252" s="99">
        <f>[4]Costos_Agricultura!$J123*(1-'Net Zero 2050 - %'!AJ$40/100)</f>
        <v>87.696039243233002</v>
      </c>
      <c r="AK252" s="99">
        <f>[4]Costos_Agricultura!$J123*(1-'Net Zero 2050 - %'!AK$40/100)</f>
        <v>87.337337966059764</v>
      </c>
      <c r="AL252" s="99">
        <f>[4]Costos_Agricultura!$J123*(1-'Net Zero 2050 - %'!AL$40/100)</f>
        <v>86.978636688886525</v>
      </c>
      <c r="AM252" s="99">
        <f>[4]Costos_Agricultura!$J123*(1-'Net Zero 2050 - %'!AM$40/100)</f>
        <v>86.619935411713286</v>
      </c>
      <c r="AN252" s="99">
        <f>[4]Costos_Agricultura!$J123*(1-'Net Zero 2050 - %'!AN$40/100)</f>
        <v>86.261234134540047</v>
      </c>
      <c r="AO252" s="99">
        <f>[4]Costos_Agricultura!$J123*(1-'Net Zero 2050 - %'!AO$40/100)</f>
        <v>85.902532857366808</v>
      </c>
      <c r="AP252" s="99">
        <f>[4]Costos_Agricultura!$J123*(1-'Net Zero 2050 - %'!AP$40/100)</f>
        <v>85.543831580193554</v>
      </c>
      <c r="AQ252" s="99">
        <f>[4]Costos_Agricultura!$J123*(1-'Net Zero 2050 - %'!AQ$40/100)</f>
        <v>85.18513030302033</v>
      </c>
      <c r="AR252" s="99">
        <f>[4]Costos_Agricultura!$J123*(1-'Net Zero 2050 - %'!AR$40/100)</f>
        <v>84.826429025847091</v>
      </c>
      <c r="AS252" s="99">
        <f>[4]Costos_Agricultura!$J123*(1-'Net Zero 2050 - %'!AS$40/100)</f>
        <v>84.467727748673838</v>
      </c>
      <c r="AT252" s="99">
        <f>[4]Costos_Agricultura!$J123*(1-'Net Zero 2050 - %'!AT$40/100)</f>
        <v>84.109026471500599</v>
      </c>
      <c r="AU252" s="99">
        <f>[4]Costos_Agricultura!$J123*(1-'Net Zero 2050 - %'!AU$40/100)</f>
        <v>83.750325194327374</v>
      </c>
      <c r="AV252" s="99">
        <f>[4]Costos_Agricultura!$J123*(1-'Net Zero 2050 - %'!AV$40/100)</f>
        <v>83.391623917154121</v>
      </c>
      <c r="AW252" s="99">
        <f>[4]Costos_Agricultura!$J123*(1-'Net Zero 2050 - %'!AW$40/100)</f>
        <v>83.032922639980882</v>
      </c>
      <c r="AX252" s="99">
        <f>[4]Costos_Agricultura!$J123*(1-'Net Zero 2050 - %'!AX$40/100)</f>
        <v>82.674221362807643</v>
      </c>
      <c r="AY252" s="99">
        <f>[4]Costos_Agricultura!$J123*(1-'Net Zero 2050 - %'!AY$40/100)</f>
        <v>82.315520085634404</v>
      </c>
      <c r="AZ252" s="99">
        <f>[4]Costos_Agricultura!$J123*(1-'Net Zero 2050 - %'!AZ$40/100)</f>
        <v>81.956818808461165</v>
      </c>
      <c r="BA252" s="99">
        <f>[4]Costos_Agricultura!$J123*(1-'Net Zero 2050 - %'!BA$40/100)</f>
        <v>81.598117531287926</v>
      </c>
      <c r="BB252" s="99">
        <f>[4]Costos_Agricultura!$J123*(1-'Net Zero 2050 - %'!BB$40/100)</f>
        <v>81.239416254114687</v>
      </c>
    </row>
    <row r="253" spans="3:54" ht="15" customHeight="1">
      <c r="C253" s="170" t="s">
        <v>270</v>
      </c>
      <c r="E253" s="366"/>
      <c r="F253" s="99">
        <f>[4]Costos_Agricultura!$J124*(1-'Net Zero 2050 - %'!F$40/100)</f>
        <v>32.117986949999995</v>
      </c>
      <c r="G253" s="99">
        <f>[4]Costos_Agricultura!$J124*(1-'Net Zero 2050 - %'!G$40/100)</f>
        <v>32.000973899999998</v>
      </c>
      <c r="H253" s="99">
        <f>[4]Costos_Agricultura!$J124*(1-'Net Zero 2050 - %'!H$40/100)</f>
        <v>31.883960850000001</v>
      </c>
      <c r="I253" s="99">
        <f>[4]Costos_Agricultura!$J124*(1-'Net Zero 2050 - %'!I$40/100)</f>
        <v>31.766947800000001</v>
      </c>
      <c r="J253" s="99">
        <f>[4]Costos_Agricultura!$J124*(1-'Net Zero 2050 - %'!J$40/100)</f>
        <v>31.64993475</v>
      </c>
      <c r="K253" s="99">
        <f>[4]Costos_Agricultura!$J124*(1-'Net Zero 2050 - %'!K$40/100)</f>
        <v>31.532921699999999</v>
      </c>
      <c r="L253" s="99">
        <f>[4]Costos_Agricultura!$J124*(1-'Net Zero 2050 - %'!L$40/100)</f>
        <v>31.415908649999999</v>
      </c>
      <c r="M253" s="99">
        <f>[4]Costos_Agricultura!$J124*(1-'Net Zero 2050 - %'!M$40/100)</f>
        <v>31.298895600000002</v>
      </c>
      <c r="N253" s="99">
        <f>[4]Costos_Agricultura!$J124*(1-'Net Zero 2050 - %'!N$40/100)</f>
        <v>31.181882550000001</v>
      </c>
      <c r="O253" s="99">
        <f>[4]Costos_Agricultura!$J124*(1-'Net Zero 2050 - %'!O$40/100)</f>
        <v>31.0648695</v>
      </c>
      <c r="P253" s="99">
        <f>[4]Costos_Agricultura!$J124*(1-'Net Zero 2050 - %'!P$40/100)</f>
        <v>30.94785645</v>
      </c>
      <c r="Q253" s="99">
        <f>[4]Costos_Agricultura!$J124*(1-'Net Zero 2050 - %'!Q$40/100)</f>
        <v>30.830843399999999</v>
      </c>
      <c r="R253" s="99">
        <f>[4]Costos_Agricultura!$J124*(1-'Net Zero 2050 - %'!R$40/100)</f>
        <v>30.713830350000002</v>
      </c>
      <c r="S253" s="99">
        <f>[4]Costos_Agricultura!$J124*(1-'Net Zero 2050 - %'!S$40/100)</f>
        <v>30.596817300000001</v>
      </c>
      <c r="T253" s="99">
        <f>[4]Costos_Agricultura!$J124*(1-'Net Zero 2050 - %'!T$40/100)</f>
        <v>30.479804250000001</v>
      </c>
      <c r="U253" s="99">
        <f>[4]Costos_Agricultura!$J124*(1-'Net Zero 2050 - %'!U$40/100)</f>
        <v>30.3627912</v>
      </c>
      <c r="V253" s="99">
        <f>[4]Costos_Agricultura!$J124*(1-'Net Zero 2050 - %'!V$40/100)</f>
        <v>30.245778150000003</v>
      </c>
      <c r="W253" s="99">
        <f>[4]Costos_Agricultura!$J124*(1-'Net Zero 2050 - %'!W$40/100)</f>
        <v>30.128765100000003</v>
      </c>
      <c r="X253" s="99">
        <f>[4]Costos_Agricultura!$J124*(1-'Net Zero 2050 - %'!X$40/100)</f>
        <v>30.011752050000002</v>
      </c>
      <c r="Y253" s="99">
        <f>[4]Costos_Agricultura!$J124*(1-'Net Zero 2050 - %'!Y$40/100)</f>
        <v>29.894739000000001</v>
      </c>
      <c r="Z253" s="99">
        <f>[4]Costos_Agricultura!$J124*(1-'Net Zero 2050 - %'!Z$40/100)</f>
        <v>29.777725949999997</v>
      </c>
      <c r="AA253" s="99">
        <f>[4]Costos_Agricultura!$J124*(1-'Net Zero 2050 - %'!AA$40/100)</f>
        <v>29.6607129</v>
      </c>
      <c r="AB253" s="99">
        <f>[4]Costos_Agricultura!$J124*(1-'Net Zero 2050 - %'!AB$40/100)</f>
        <v>29.543699849999999</v>
      </c>
      <c r="AC253" s="99">
        <f>[4]Costos_Agricultura!$J124*(1-'Net Zero 2050 - %'!AC$40/100)</f>
        <v>29.426686799999999</v>
      </c>
      <c r="AD253" s="99">
        <f>[4]Costos_Agricultura!$J124*(1-'Net Zero 2050 - %'!AD$40/100)</f>
        <v>29.309673750000002</v>
      </c>
      <c r="AE253" s="99">
        <f>[4]Costos_Agricultura!$J124*(1-'Net Zero 2050 - %'!AE$40/100)</f>
        <v>29.192660700000001</v>
      </c>
      <c r="AF253" s="99">
        <f>[4]Costos_Agricultura!$J124*(1-'Net Zero 2050 - %'!AF$40/100)</f>
        <v>29.075647650000001</v>
      </c>
      <c r="AG253" s="99">
        <f>[4]Costos_Agricultura!$J124*(1-'Net Zero 2050 - %'!AG$40/100)</f>
        <v>28.9586346</v>
      </c>
      <c r="AH253" s="99">
        <f>[4]Costos_Agricultura!$J124*(1-'Net Zero 2050 - %'!AH$40/100)</f>
        <v>28.841621549999999</v>
      </c>
      <c r="AI253" s="99">
        <f>[4]Costos_Agricultura!$J124*(1-'Net Zero 2050 - %'!AI$40/100)</f>
        <v>28.724608500000002</v>
      </c>
      <c r="AJ253" s="99">
        <f>[4]Costos_Agricultura!$J124*(1-'Net Zero 2050 - %'!AJ$40/100)</f>
        <v>28.607595450000002</v>
      </c>
      <c r="AK253" s="99">
        <f>[4]Costos_Agricultura!$J124*(1-'Net Zero 2050 - %'!AK$40/100)</f>
        <v>28.490582400000001</v>
      </c>
      <c r="AL253" s="99">
        <f>[4]Costos_Agricultura!$J124*(1-'Net Zero 2050 - %'!AL$40/100)</f>
        <v>28.373569350000004</v>
      </c>
      <c r="AM253" s="99">
        <f>[4]Costos_Agricultura!$J124*(1-'Net Zero 2050 - %'!AM$40/100)</f>
        <v>28.256556300000003</v>
      </c>
      <c r="AN253" s="99">
        <f>[4]Costos_Agricultura!$J124*(1-'Net Zero 2050 - %'!AN$40/100)</f>
        <v>28.139543250000003</v>
      </c>
      <c r="AO253" s="99">
        <f>[4]Costos_Agricultura!$J124*(1-'Net Zero 2050 - %'!AO$40/100)</f>
        <v>28.022530200000002</v>
      </c>
      <c r="AP253" s="99">
        <f>[4]Costos_Agricultura!$J124*(1-'Net Zero 2050 - %'!AP$40/100)</f>
        <v>27.905517150000001</v>
      </c>
      <c r="AQ253" s="99">
        <f>[4]Costos_Agricultura!$J124*(1-'Net Zero 2050 - %'!AQ$40/100)</f>
        <v>27.788504100000004</v>
      </c>
      <c r="AR253" s="99">
        <f>[4]Costos_Agricultura!$J124*(1-'Net Zero 2050 - %'!AR$40/100)</f>
        <v>27.671491050000004</v>
      </c>
      <c r="AS253" s="99">
        <f>[4]Costos_Agricultura!$J124*(1-'Net Zero 2050 - %'!AS$40/100)</f>
        <v>27.554478000000003</v>
      </c>
      <c r="AT253" s="99">
        <f>[4]Costos_Agricultura!$J124*(1-'Net Zero 2050 - %'!AT$40/100)</f>
        <v>27.437464950000003</v>
      </c>
      <c r="AU253" s="99">
        <f>[4]Costos_Agricultura!$J124*(1-'Net Zero 2050 - %'!AU$40/100)</f>
        <v>27.320451900000005</v>
      </c>
      <c r="AV253" s="99">
        <f>[4]Costos_Agricultura!$J124*(1-'Net Zero 2050 - %'!AV$40/100)</f>
        <v>27.203438850000005</v>
      </c>
      <c r="AW253" s="99">
        <f>[4]Costos_Agricultura!$J124*(1-'Net Zero 2050 - %'!AW$40/100)</f>
        <v>27.086425800000004</v>
      </c>
      <c r="AX253" s="99">
        <f>[4]Costos_Agricultura!$J124*(1-'Net Zero 2050 - %'!AX$40/100)</f>
        <v>26.969412750000004</v>
      </c>
      <c r="AY253" s="99">
        <f>[4]Costos_Agricultura!$J124*(1-'Net Zero 2050 - %'!AY$40/100)</f>
        <v>26.852399700000003</v>
      </c>
      <c r="AZ253" s="99">
        <f>[4]Costos_Agricultura!$J124*(1-'Net Zero 2050 - %'!AZ$40/100)</f>
        <v>26.735386650000006</v>
      </c>
      <c r="BA253" s="99">
        <f>[4]Costos_Agricultura!$J124*(1-'Net Zero 2050 - %'!BA$40/100)</f>
        <v>26.618373600000005</v>
      </c>
      <c r="BB253" s="99">
        <f>[4]Costos_Agricultura!$J124*(1-'Net Zero 2050 - %'!BB$40/100)</f>
        <v>26.501360550000005</v>
      </c>
    </row>
    <row r="254" spans="3:54" ht="15" customHeight="1">
      <c r="C254" s="170" t="s">
        <v>271</v>
      </c>
      <c r="E254" s="366"/>
      <c r="F254" s="99">
        <f>[4]Costos_Agricultura!$J125*(1-'Net Zero 2050 - %'!F$40/100)</f>
        <v>37.588058250000003</v>
      </c>
      <c r="G254" s="99">
        <f>[4]Costos_Agricultura!$J125*(1-'Net Zero 2050 - %'!G$40/100)</f>
        <v>37.451116499999998</v>
      </c>
      <c r="H254" s="99">
        <f>[4]Costos_Agricultura!$J125*(1-'Net Zero 2050 - %'!H$40/100)</f>
        <v>37.314174750000006</v>
      </c>
      <c r="I254" s="99">
        <f>[4]Costos_Agricultura!$J125*(1-'Net Zero 2050 - %'!I$40/100)</f>
        <v>37.177233000000001</v>
      </c>
      <c r="J254" s="99">
        <f>[4]Costos_Agricultura!$J125*(1-'Net Zero 2050 - %'!J$40/100)</f>
        <v>37.040291250000003</v>
      </c>
      <c r="K254" s="99">
        <f>[4]Costos_Agricultura!$J125*(1-'Net Zero 2050 - %'!K$40/100)</f>
        <v>36.903349499999997</v>
      </c>
      <c r="L254" s="99">
        <f>[4]Costos_Agricultura!$J125*(1-'Net Zero 2050 - %'!L$40/100)</f>
        <v>36.766407749999999</v>
      </c>
      <c r="M254" s="99">
        <f>[4]Costos_Agricultura!$J125*(1-'Net Zero 2050 - %'!M$40/100)</f>
        <v>36.629466000000001</v>
      </c>
      <c r="N254" s="99">
        <f>[4]Costos_Agricultura!$J125*(1-'Net Zero 2050 - %'!N$40/100)</f>
        <v>36.492524250000002</v>
      </c>
      <c r="O254" s="99">
        <f>[4]Costos_Agricultura!$J125*(1-'Net Zero 2050 - %'!O$40/100)</f>
        <v>36.355582500000004</v>
      </c>
      <c r="P254" s="99">
        <f>[4]Costos_Agricultura!$J125*(1-'Net Zero 2050 - %'!P$40/100)</f>
        <v>36.218640749999999</v>
      </c>
      <c r="Q254" s="99">
        <f>[4]Costos_Agricultura!$J125*(1-'Net Zero 2050 - %'!Q$40/100)</f>
        <v>36.081699</v>
      </c>
      <c r="R254" s="99">
        <f>[4]Costos_Agricultura!$J125*(1-'Net Zero 2050 - %'!R$40/100)</f>
        <v>35.944757250000002</v>
      </c>
      <c r="S254" s="99">
        <f>[4]Costos_Agricultura!$J125*(1-'Net Zero 2050 - %'!S$40/100)</f>
        <v>35.807815500000004</v>
      </c>
      <c r="T254" s="99">
        <f>[4]Costos_Agricultura!$J125*(1-'Net Zero 2050 - %'!T$40/100)</f>
        <v>35.670873749999998</v>
      </c>
      <c r="U254" s="99">
        <f>[4]Costos_Agricultura!$J125*(1-'Net Zero 2050 - %'!U$40/100)</f>
        <v>35.533932</v>
      </c>
      <c r="V254" s="99">
        <f>[4]Costos_Agricultura!$J125*(1-'Net Zero 2050 - %'!V$40/100)</f>
        <v>35.396990250000002</v>
      </c>
      <c r="W254" s="99">
        <f>[4]Costos_Agricultura!$J125*(1-'Net Zero 2050 - %'!W$40/100)</f>
        <v>35.260048500000003</v>
      </c>
      <c r="X254" s="99">
        <f>[4]Costos_Agricultura!$J125*(1-'Net Zero 2050 - %'!X$40/100)</f>
        <v>35.123106750000005</v>
      </c>
      <c r="Y254" s="99">
        <f>[4]Costos_Agricultura!$J125*(1-'Net Zero 2050 - %'!Y$40/100)</f>
        <v>34.986165</v>
      </c>
      <c r="Z254" s="99">
        <f>[4]Costos_Agricultura!$J125*(1-'Net Zero 2050 - %'!Z$40/100)</f>
        <v>34.849223250000001</v>
      </c>
      <c r="AA254" s="99">
        <f>[4]Costos_Agricultura!$J125*(1-'Net Zero 2050 - %'!AA$40/100)</f>
        <v>34.712281500000003</v>
      </c>
      <c r="AB254" s="99">
        <f>[4]Costos_Agricultura!$J125*(1-'Net Zero 2050 - %'!AB$40/100)</f>
        <v>34.575339750000005</v>
      </c>
      <c r="AC254" s="99">
        <f>[4]Costos_Agricultura!$J125*(1-'Net Zero 2050 - %'!AC$40/100)</f>
        <v>34.438397999999999</v>
      </c>
      <c r="AD254" s="99">
        <f>[4]Costos_Agricultura!$J125*(1-'Net Zero 2050 - %'!AD$40/100)</f>
        <v>34.301456250000008</v>
      </c>
      <c r="AE254" s="99">
        <f>[4]Costos_Agricultura!$J125*(1-'Net Zero 2050 - %'!AE$40/100)</f>
        <v>34.164514500000003</v>
      </c>
      <c r="AF254" s="99">
        <f>[4]Costos_Agricultura!$J125*(1-'Net Zero 2050 - %'!AF$40/100)</f>
        <v>34.027572750000004</v>
      </c>
      <c r="AG254" s="99">
        <f>[4]Costos_Agricultura!$J125*(1-'Net Zero 2050 - %'!AG$40/100)</f>
        <v>33.890631000000006</v>
      </c>
      <c r="AH254" s="99">
        <f>[4]Costos_Agricultura!$J125*(1-'Net Zero 2050 - %'!AH$40/100)</f>
        <v>33.753689250000001</v>
      </c>
      <c r="AI254" s="99">
        <f>[4]Costos_Agricultura!$J125*(1-'Net Zero 2050 - %'!AI$40/100)</f>
        <v>33.616747500000002</v>
      </c>
      <c r="AJ254" s="99">
        <f>[4]Costos_Agricultura!$J125*(1-'Net Zero 2050 - %'!AJ$40/100)</f>
        <v>33.479805750000004</v>
      </c>
      <c r="AK254" s="99">
        <f>[4]Costos_Agricultura!$J125*(1-'Net Zero 2050 - %'!AK$40/100)</f>
        <v>33.342864000000006</v>
      </c>
      <c r="AL254" s="99">
        <f>[4]Costos_Agricultura!$J125*(1-'Net Zero 2050 - %'!AL$40/100)</f>
        <v>33.205922250000008</v>
      </c>
      <c r="AM254" s="99">
        <f>[4]Costos_Agricultura!$J125*(1-'Net Zero 2050 - %'!AM$40/100)</f>
        <v>33.068980500000009</v>
      </c>
      <c r="AN254" s="99">
        <f>[4]Costos_Agricultura!$J125*(1-'Net Zero 2050 - %'!AN$40/100)</f>
        <v>32.932038750000004</v>
      </c>
      <c r="AO254" s="99">
        <f>[4]Costos_Agricultura!$J125*(1-'Net Zero 2050 - %'!AO$40/100)</f>
        <v>32.795097000000005</v>
      </c>
      <c r="AP254" s="99">
        <f>[4]Costos_Agricultura!$J125*(1-'Net Zero 2050 - %'!AP$40/100)</f>
        <v>32.658155250000007</v>
      </c>
      <c r="AQ254" s="99">
        <f>[4]Costos_Agricultura!$J125*(1-'Net Zero 2050 - %'!AQ$40/100)</f>
        <v>32.521213500000009</v>
      </c>
      <c r="AR254" s="99">
        <f>[4]Costos_Agricultura!$J125*(1-'Net Zero 2050 - %'!AR$40/100)</f>
        <v>32.384271750000003</v>
      </c>
      <c r="AS254" s="99">
        <f>[4]Costos_Agricultura!$J125*(1-'Net Zero 2050 - %'!AS$40/100)</f>
        <v>32.247330000000005</v>
      </c>
      <c r="AT254" s="99">
        <f>[4]Costos_Agricultura!$J125*(1-'Net Zero 2050 - %'!AT$40/100)</f>
        <v>32.110388250000007</v>
      </c>
      <c r="AU254" s="99">
        <f>[4]Costos_Agricultura!$J125*(1-'Net Zero 2050 - %'!AU$40/100)</f>
        <v>31.973446500000009</v>
      </c>
      <c r="AV254" s="99">
        <f>[4]Costos_Agricultura!$J125*(1-'Net Zero 2050 - %'!AV$40/100)</f>
        <v>31.836504750000007</v>
      </c>
      <c r="AW254" s="99">
        <f>[4]Costos_Agricultura!$J125*(1-'Net Zero 2050 - %'!AW$40/100)</f>
        <v>31.699563000000005</v>
      </c>
      <c r="AX254" s="99">
        <f>[4]Costos_Agricultura!$J125*(1-'Net Zero 2050 - %'!AX$40/100)</f>
        <v>31.562621250000007</v>
      </c>
      <c r="AY254" s="99">
        <f>[4]Costos_Agricultura!$J125*(1-'Net Zero 2050 - %'!AY$40/100)</f>
        <v>31.425679500000005</v>
      </c>
      <c r="AZ254" s="99">
        <f>[4]Costos_Agricultura!$J125*(1-'Net Zero 2050 - %'!AZ$40/100)</f>
        <v>31.288737750000006</v>
      </c>
      <c r="BA254" s="99">
        <f>[4]Costos_Agricultura!$J125*(1-'Net Zero 2050 - %'!BA$40/100)</f>
        <v>31.151796000000008</v>
      </c>
      <c r="BB254" s="99">
        <f>[4]Costos_Agricultura!$J125*(1-'Net Zero 2050 - %'!BB$40/100)</f>
        <v>31.014854250000006</v>
      </c>
    </row>
    <row r="255" spans="3:54" ht="15" customHeight="1">
      <c r="C255" s="170" t="s">
        <v>272</v>
      </c>
      <c r="E255" s="366"/>
      <c r="F255" s="99">
        <f>[4]Costos_Agricultura!$J126*(1-'Net Zero 2050 - %'!F$40/100)</f>
        <v>24.450919799999998</v>
      </c>
      <c r="G255" s="99">
        <f>[4]Costos_Agricultura!$J126*(1-'Net Zero 2050 - %'!G$40/100)</f>
        <v>24.3618396</v>
      </c>
      <c r="H255" s="99">
        <f>[4]Costos_Agricultura!$J126*(1-'Net Zero 2050 - %'!H$40/100)</f>
        <v>24.272759400000002</v>
      </c>
      <c r="I255" s="99">
        <f>[4]Costos_Agricultura!$J126*(1-'Net Zero 2050 - %'!I$40/100)</f>
        <v>24.1836792</v>
      </c>
      <c r="J255" s="99">
        <f>[4]Costos_Agricultura!$J126*(1-'Net Zero 2050 - %'!J$40/100)</f>
        <v>24.094598999999999</v>
      </c>
      <c r="K255" s="99">
        <f>[4]Costos_Agricultura!$J126*(1-'Net Zero 2050 - %'!K$40/100)</f>
        <v>24.005518799999997</v>
      </c>
      <c r="L255" s="99">
        <f>[4]Costos_Agricultura!$J126*(1-'Net Zero 2050 - %'!L$40/100)</f>
        <v>23.916438599999999</v>
      </c>
      <c r="M255" s="99">
        <f>[4]Costos_Agricultura!$J126*(1-'Net Zero 2050 - %'!M$40/100)</f>
        <v>23.827358400000001</v>
      </c>
      <c r="N255" s="99">
        <f>[4]Costos_Agricultura!$J126*(1-'Net Zero 2050 - %'!N$40/100)</f>
        <v>23.7382782</v>
      </c>
      <c r="O255" s="99">
        <f>[4]Costos_Agricultura!$J126*(1-'Net Zero 2050 - %'!O$40/100)</f>
        <v>23.649197999999998</v>
      </c>
      <c r="P255" s="99">
        <f>[4]Costos_Agricultura!$J126*(1-'Net Zero 2050 - %'!P$40/100)</f>
        <v>23.560117799999997</v>
      </c>
      <c r="Q255" s="99">
        <f>[4]Costos_Agricultura!$J126*(1-'Net Zero 2050 - %'!Q$40/100)</f>
        <v>23.471037599999999</v>
      </c>
      <c r="R255" s="99">
        <f>[4]Costos_Agricultura!$J126*(1-'Net Zero 2050 - %'!R$40/100)</f>
        <v>23.381957400000001</v>
      </c>
      <c r="S255" s="99">
        <f>[4]Costos_Agricultura!$J126*(1-'Net Zero 2050 - %'!S$40/100)</f>
        <v>23.2928772</v>
      </c>
      <c r="T255" s="99">
        <f>[4]Costos_Agricultura!$J126*(1-'Net Zero 2050 - %'!T$40/100)</f>
        <v>23.203796999999998</v>
      </c>
      <c r="U255" s="99">
        <f>[4]Costos_Agricultura!$J126*(1-'Net Zero 2050 - %'!U$40/100)</f>
        <v>23.1147168</v>
      </c>
      <c r="V255" s="99">
        <f>[4]Costos_Agricultura!$J126*(1-'Net Zero 2050 - %'!V$40/100)</f>
        <v>23.025636600000002</v>
      </c>
      <c r="W255" s="99">
        <f>[4]Costos_Agricultura!$J126*(1-'Net Zero 2050 - %'!W$40/100)</f>
        <v>22.936556400000001</v>
      </c>
      <c r="X255" s="99">
        <f>[4]Costos_Agricultura!$J126*(1-'Net Zero 2050 - %'!X$40/100)</f>
        <v>22.847476199999999</v>
      </c>
      <c r="Y255" s="99">
        <f>[4]Costos_Agricultura!$J126*(1-'Net Zero 2050 - %'!Y$40/100)</f>
        <v>22.758395999999998</v>
      </c>
      <c r="Z255" s="99">
        <f>[4]Costos_Agricultura!$J126*(1-'Net Zero 2050 - %'!Z$40/100)</f>
        <v>22.6693158</v>
      </c>
      <c r="AA255" s="99">
        <f>[4]Costos_Agricultura!$J126*(1-'Net Zero 2050 - %'!AA$40/100)</f>
        <v>22.580235600000002</v>
      </c>
      <c r="AB255" s="99">
        <f>[4]Costos_Agricultura!$J126*(1-'Net Zero 2050 - %'!AB$40/100)</f>
        <v>22.4911554</v>
      </c>
      <c r="AC255" s="99">
        <f>[4]Costos_Agricultura!$J126*(1-'Net Zero 2050 - %'!AC$40/100)</f>
        <v>22.402075199999999</v>
      </c>
      <c r="AD255" s="99">
        <f>[4]Costos_Agricultura!$J126*(1-'Net Zero 2050 - %'!AD$40/100)</f>
        <v>22.312995000000001</v>
      </c>
      <c r="AE255" s="99">
        <f>[4]Costos_Agricultura!$J126*(1-'Net Zero 2050 - %'!AE$40/100)</f>
        <v>22.223914800000003</v>
      </c>
      <c r="AF255" s="99">
        <f>[4]Costos_Agricultura!$J126*(1-'Net Zero 2050 - %'!AF$40/100)</f>
        <v>22.134834600000001</v>
      </c>
      <c r="AG255" s="99">
        <f>[4]Costos_Agricultura!$J126*(1-'Net Zero 2050 - %'!AG$40/100)</f>
        <v>22.0457544</v>
      </c>
      <c r="AH255" s="99">
        <f>[4]Costos_Agricultura!$J126*(1-'Net Zero 2050 - %'!AH$40/100)</f>
        <v>21.956674199999998</v>
      </c>
      <c r="AI255" s="99">
        <f>[4]Costos_Agricultura!$J126*(1-'Net Zero 2050 - %'!AI$40/100)</f>
        <v>21.867594</v>
      </c>
      <c r="AJ255" s="99">
        <f>[4]Costos_Agricultura!$J126*(1-'Net Zero 2050 - %'!AJ$40/100)</f>
        <v>21.778513800000002</v>
      </c>
      <c r="AK255" s="99">
        <f>[4]Costos_Agricultura!$J126*(1-'Net Zero 2050 - %'!AK$40/100)</f>
        <v>21.689433600000001</v>
      </c>
      <c r="AL255" s="99">
        <f>[4]Costos_Agricultura!$J126*(1-'Net Zero 2050 - %'!AL$40/100)</f>
        <v>21.600353400000003</v>
      </c>
      <c r="AM255" s="99">
        <f>[4]Costos_Agricultura!$J126*(1-'Net Zero 2050 - %'!AM$40/100)</f>
        <v>21.511273200000002</v>
      </c>
      <c r="AN255" s="99">
        <f>[4]Costos_Agricultura!$J126*(1-'Net Zero 2050 - %'!AN$40/100)</f>
        <v>21.422193000000004</v>
      </c>
      <c r="AO255" s="99">
        <f>[4]Costos_Agricultura!$J126*(1-'Net Zero 2050 - %'!AO$40/100)</f>
        <v>21.333112800000002</v>
      </c>
      <c r="AP255" s="99">
        <f>[4]Costos_Agricultura!$J126*(1-'Net Zero 2050 - %'!AP$40/100)</f>
        <v>21.244032600000001</v>
      </c>
      <c r="AQ255" s="99">
        <f>[4]Costos_Agricultura!$J126*(1-'Net Zero 2050 - %'!AQ$40/100)</f>
        <v>21.154952400000003</v>
      </c>
      <c r="AR255" s="99">
        <f>[4]Costos_Agricultura!$J126*(1-'Net Zero 2050 - %'!AR$40/100)</f>
        <v>21.065872200000001</v>
      </c>
      <c r="AS255" s="99">
        <f>[4]Costos_Agricultura!$J126*(1-'Net Zero 2050 - %'!AS$40/100)</f>
        <v>20.976792000000003</v>
      </c>
      <c r="AT255" s="99">
        <f>[4]Costos_Agricultura!$J126*(1-'Net Zero 2050 - %'!AT$40/100)</f>
        <v>20.887711800000002</v>
      </c>
      <c r="AU255" s="99">
        <f>[4]Costos_Agricultura!$J126*(1-'Net Zero 2050 - %'!AU$40/100)</f>
        <v>20.798631600000004</v>
      </c>
      <c r="AV255" s="99">
        <f>[4]Costos_Agricultura!$J126*(1-'Net Zero 2050 - %'!AV$40/100)</f>
        <v>20.709551400000002</v>
      </c>
      <c r="AW255" s="99">
        <f>[4]Costos_Agricultura!$J126*(1-'Net Zero 2050 - %'!AW$40/100)</f>
        <v>20.620471200000004</v>
      </c>
      <c r="AX255" s="99">
        <f>[4]Costos_Agricultura!$J126*(1-'Net Zero 2050 - %'!AX$40/100)</f>
        <v>20.531391000000003</v>
      </c>
      <c r="AY255" s="99">
        <f>[4]Costos_Agricultura!$J126*(1-'Net Zero 2050 - %'!AY$40/100)</f>
        <v>20.442310800000001</v>
      </c>
      <c r="AZ255" s="99">
        <f>[4]Costos_Agricultura!$J126*(1-'Net Zero 2050 - %'!AZ$40/100)</f>
        <v>20.353230600000003</v>
      </c>
      <c r="BA255" s="99">
        <f>[4]Costos_Agricultura!$J126*(1-'Net Zero 2050 - %'!BA$40/100)</f>
        <v>20.264150400000002</v>
      </c>
      <c r="BB255" s="99">
        <f>[4]Costos_Agricultura!$J126*(1-'Net Zero 2050 - %'!BB$40/100)</f>
        <v>20.175070200000004</v>
      </c>
    </row>
    <row r="256" spans="3:54" ht="15" customHeight="1">
      <c r="C256" s="170" t="s">
        <v>273</v>
      </c>
      <c r="E256" s="366"/>
      <c r="F256" s="99">
        <f>[4]Costos_Agricultura!$J127*(1-'Net Zero 2050 - %'!F$40/100)</f>
        <v>406.43550700346623</v>
      </c>
      <c r="G256" s="99">
        <f>[4]Costos_Agricultura!$J127*(1-'Net Zero 2050 - %'!G$40/100)</f>
        <v>404.95477104150171</v>
      </c>
      <c r="H256" s="99">
        <f>[4]Costos_Agricultura!$J127*(1-'Net Zero 2050 - %'!H$40/100)</f>
        <v>403.4740350795372</v>
      </c>
      <c r="I256" s="99">
        <f>[4]Costos_Agricultura!$J127*(1-'Net Zero 2050 - %'!I$40/100)</f>
        <v>401.99329911757269</v>
      </c>
      <c r="J256" s="99">
        <f>[4]Costos_Agricultura!$J127*(1-'Net Zero 2050 - %'!J$40/100)</f>
        <v>400.51256315560818</v>
      </c>
      <c r="K256" s="99">
        <f>[4]Costos_Agricultura!$J127*(1-'Net Zero 2050 - %'!K$40/100)</f>
        <v>399.03182719364366</v>
      </c>
      <c r="L256" s="99">
        <f>[4]Costos_Agricultura!$J127*(1-'Net Zero 2050 - %'!L$40/100)</f>
        <v>397.55109123167915</v>
      </c>
      <c r="M256" s="99">
        <f>[4]Costos_Agricultura!$J127*(1-'Net Zero 2050 - %'!M$40/100)</f>
        <v>396.07035526971464</v>
      </c>
      <c r="N256" s="99">
        <f>[4]Costos_Agricultura!$J127*(1-'Net Zero 2050 - %'!N$40/100)</f>
        <v>394.58961930775013</v>
      </c>
      <c r="O256" s="99">
        <f>[4]Costos_Agricultura!$J127*(1-'Net Zero 2050 - %'!O$40/100)</f>
        <v>393.10888334578561</v>
      </c>
      <c r="P256" s="99">
        <f>[4]Costos_Agricultura!$J127*(1-'Net Zero 2050 - %'!P$40/100)</f>
        <v>391.6281473838211</v>
      </c>
      <c r="Q256" s="99">
        <f>[4]Costos_Agricultura!$J127*(1-'Net Zero 2050 - %'!Q$40/100)</f>
        <v>390.14741142185653</v>
      </c>
      <c r="R256" s="99">
        <f>[4]Costos_Agricultura!$J127*(1-'Net Zero 2050 - %'!R$40/100)</f>
        <v>388.66667545989208</v>
      </c>
      <c r="S256" s="99">
        <f>[4]Costos_Agricultura!$J127*(1-'Net Zero 2050 - %'!S$40/100)</f>
        <v>387.18593949792756</v>
      </c>
      <c r="T256" s="99">
        <f>[4]Costos_Agricultura!$J127*(1-'Net Zero 2050 - %'!T$40/100)</f>
        <v>385.70520353596305</v>
      </c>
      <c r="U256" s="99">
        <f>[4]Costos_Agricultura!$J127*(1-'Net Zero 2050 - %'!U$40/100)</f>
        <v>384.22446757399854</v>
      </c>
      <c r="V256" s="99">
        <f>[4]Costos_Agricultura!$J127*(1-'Net Zero 2050 - %'!V$40/100)</f>
        <v>382.74373161203403</v>
      </c>
      <c r="W256" s="99">
        <f>[4]Costos_Agricultura!$J127*(1-'Net Zero 2050 - %'!W$40/100)</f>
        <v>381.26299565006951</v>
      </c>
      <c r="X256" s="99">
        <f>[4]Costos_Agricultura!$J127*(1-'Net Zero 2050 - %'!X$40/100)</f>
        <v>379.782259688105</v>
      </c>
      <c r="Y256" s="99">
        <f>[4]Costos_Agricultura!$J127*(1-'Net Zero 2050 - %'!Y$40/100)</f>
        <v>378.30152372614049</v>
      </c>
      <c r="Z256" s="99">
        <f>[4]Costos_Agricultura!$J127*(1-'Net Zero 2050 - %'!Z$40/100)</f>
        <v>376.82078776417598</v>
      </c>
      <c r="AA256" s="99">
        <f>[4]Costos_Agricultura!$J127*(1-'Net Zero 2050 - %'!AA$40/100)</f>
        <v>375.34005180221146</v>
      </c>
      <c r="AB256" s="99">
        <f>[4]Costos_Agricultura!$J127*(1-'Net Zero 2050 - %'!AB$40/100)</f>
        <v>373.85931584024695</v>
      </c>
      <c r="AC256" s="99">
        <f>[4]Costos_Agricultura!$J127*(1-'Net Zero 2050 - %'!AC$40/100)</f>
        <v>372.37857987828244</v>
      </c>
      <c r="AD256" s="99">
        <f>[4]Costos_Agricultura!$J127*(1-'Net Zero 2050 - %'!AD$40/100)</f>
        <v>370.89784391631792</v>
      </c>
      <c r="AE256" s="99">
        <f>[4]Costos_Agricultura!$J127*(1-'Net Zero 2050 - %'!AE$40/100)</f>
        <v>369.41710795435341</v>
      </c>
      <c r="AF256" s="99">
        <f>[4]Costos_Agricultura!$J127*(1-'Net Zero 2050 - %'!AF$40/100)</f>
        <v>367.9363719923889</v>
      </c>
      <c r="AG256" s="99">
        <f>[4]Costos_Agricultura!$J127*(1-'Net Zero 2050 - %'!AG$40/100)</f>
        <v>366.45563603042439</v>
      </c>
      <c r="AH256" s="99">
        <f>[4]Costos_Agricultura!$J127*(1-'Net Zero 2050 - %'!AH$40/100)</f>
        <v>364.97490006845987</v>
      </c>
      <c r="AI256" s="99">
        <f>[4]Costos_Agricultura!$J127*(1-'Net Zero 2050 - %'!AI$40/100)</f>
        <v>363.49416410649536</v>
      </c>
      <c r="AJ256" s="99">
        <f>[4]Costos_Agricultura!$J127*(1-'Net Zero 2050 - %'!AJ$40/100)</f>
        <v>362.01342814453085</v>
      </c>
      <c r="AK256" s="99">
        <f>[4]Costos_Agricultura!$J127*(1-'Net Zero 2050 - %'!AK$40/100)</f>
        <v>360.53269218256634</v>
      </c>
      <c r="AL256" s="99">
        <f>[4]Costos_Agricultura!$J127*(1-'Net Zero 2050 - %'!AL$40/100)</f>
        <v>359.05195622060188</v>
      </c>
      <c r="AM256" s="99">
        <f>[4]Costos_Agricultura!$J127*(1-'Net Zero 2050 - %'!AM$40/100)</f>
        <v>357.57122025863731</v>
      </c>
      <c r="AN256" s="99">
        <f>[4]Costos_Agricultura!$J127*(1-'Net Zero 2050 - %'!AN$40/100)</f>
        <v>356.0904842966728</v>
      </c>
      <c r="AO256" s="99">
        <f>[4]Costos_Agricultura!$J127*(1-'Net Zero 2050 - %'!AO$40/100)</f>
        <v>354.60974833470829</v>
      </c>
      <c r="AP256" s="99">
        <f>[4]Costos_Agricultura!$J127*(1-'Net Zero 2050 - %'!AP$40/100)</f>
        <v>353.12901237274377</v>
      </c>
      <c r="AQ256" s="99">
        <f>[4]Costos_Agricultura!$J127*(1-'Net Zero 2050 - %'!AQ$40/100)</f>
        <v>351.64827641077932</v>
      </c>
      <c r="AR256" s="99">
        <f>[4]Costos_Agricultura!$J127*(1-'Net Zero 2050 - %'!AR$40/100)</f>
        <v>350.16754044881475</v>
      </c>
      <c r="AS256" s="99">
        <f>[4]Costos_Agricultura!$J127*(1-'Net Zero 2050 - %'!AS$40/100)</f>
        <v>348.68680448685024</v>
      </c>
      <c r="AT256" s="99">
        <f>[4]Costos_Agricultura!$J127*(1-'Net Zero 2050 - %'!AT$40/100)</f>
        <v>347.20606852488572</v>
      </c>
      <c r="AU256" s="99">
        <f>[4]Costos_Agricultura!$J127*(1-'Net Zero 2050 - %'!AU$40/100)</f>
        <v>345.72533256292127</v>
      </c>
      <c r="AV256" s="99">
        <f>[4]Costos_Agricultura!$J127*(1-'Net Zero 2050 - %'!AV$40/100)</f>
        <v>344.2445966009567</v>
      </c>
      <c r="AW256" s="99">
        <f>[4]Costos_Agricultura!$J127*(1-'Net Zero 2050 - %'!AW$40/100)</f>
        <v>342.76386063899218</v>
      </c>
      <c r="AX256" s="99">
        <f>[4]Costos_Agricultura!$J127*(1-'Net Zero 2050 - %'!AX$40/100)</f>
        <v>341.28312467702767</v>
      </c>
      <c r="AY256" s="99">
        <f>[4]Costos_Agricultura!$J127*(1-'Net Zero 2050 - %'!AY$40/100)</f>
        <v>339.80238871506316</v>
      </c>
      <c r="AZ256" s="99">
        <f>[4]Costos_Agricultura!$J127*(1-'Net Zero 2050 - %'!AZ$40/100)</f>
        <v>338.3216527530987</v>
      </c>
      <c r="BA256" s="99">
        <f>[4]Costos_Agricultura!$J127*(1-'Net Zero 2050 - %'!BA$40/100)</f>
        <v>336.84091679113413</v>
      </c>
      <c r="BB256" s="99">
        <f>[4]Costos_Agricultura!$J127*(1-'Net Zero 2050 - %'!BB$40/100)</f>
        <v>335.36018082916962</v>
      </c>
    </row>
    <row r="257" spans="3:54" ht="15" customHeight="1">
      <c r="C257" s="170" t="s">
        <v>274</v>
      </c>
      <c r="E257" s="366"/>
      <c r="F257" s="99">
        <f>[4]Costos_Agricultura!$J128*(1-'Net Zero 2050 - %'!F$40/100)</f>
        <v>273.89296944115841</v>
      </c>
      <c r="G257" s="99">
        <f>[4]Costos_Agricultura!$J128*(1-'Net Zero 2050 - %'!G$40/100)</f>
        <v>272.89511575319972</v>
      </c>
      <c r="H257" s="99">
        <f>[4]Costos_Agricultura!$J128*(1-'Net Zero 2050 - %'!H$40/100)</f>
        <v>271.89726206524102</v>
      </c>
      <c r="I257" s="99">
        <f>[4]Costos_Agricultura!$J128*(1-'Net Zero 2050 - %'!I$40/100)</f>
        <v>270.89940837728233</v>
      </c>
      <c r="J257" s="99">
        <f>[4]Costos_Agricultura!$J128*(1-'Net Zero 2050 - %'!J$40/100)</f>
        <v>269.90155468932363</v>
      </c>
      <c r="K257" s="99">
        <f>[4]Costos_Agricultura!$J128*(1-'Net Zero 2050 - %'!K$40/100)</f>
        <v>268.90370100136494</v>
      </c>
      <c r="L257" s="99">
        <f>[4]Costos_Agricultura!$J128*(1-'Net Zero 2050 - %'!L$40/100)</f>
        <v>267.90584731340624</v>
      </c>
      <c r="M257" s="99">
        <f>[4]Costos_Agricultura!$J128*(1-'Net Zero 2050 - %'!M$40/100)</f>
        <v>266.90799362544755</v>
      </c>
      <c r="N257" s="99">
        <f>[4]Costos_Agricultura!$J128*(1-'Net Zero 2050 - %'!N$40/100)</f>
        <v>265.91013993748885</v>
      </c>
      <c r="O257" s="99">
        <f>[4]Costos_Agricultura!$J128*(1-'Net Zero 2050 - %'!O$40/100)</f>
        <v>264.91228624953015</v>
      </c>
      <c r="P257" s="99">
        <f>[4]Costos_Agricultura!$J128*(1-'Net Zero 2050 - %'!P$40/100)</f>
        <v>263.91443256157146</v>
      </c>
      <c r="Q257" s="99">
        <f>[4]Costos_Agricultura!$J128*(1-'Net Zero 2050 - %'!Q$40/100)</f>
        <v>262.91657887361276</v>
      </c>
      <c r="R257" s="99">
        <f>[4]Costos_Agricultura!$J128*(1-'Net Zero 2050 - %'!R$40/100)</f>
        <v>261.91872518565407</v>
      </c>
      <c r="S257" s="99">
        <f>[4]Costos_Agricultura!$J128*(1-'Net Zero 2050 - %'!S$40/100)</f>
        <v>260.92087149769537</v>
      </c>
      <c r="T257" s="99">
        <f>[4]Costos_Agricultura!$J128*(1-'Net Zero 2050 - %'!T$40/100)</f>
        <v>259.92301780973668</v>
      </c>
      <c r="U257" s="99">
        <f>[4]Costos_Agricultura!$J128*(1-'Net Zero 2050 - %'!U$40/100)</f>
        <v>258.92516412177798</v>
      </c>
      <c r="V257" s="99">
        <f>[4]Costos_Agricultura!$J128*(1-'Net Zero 2050 - %'!V$40/100)</f>
        <v>257.92731043381929</v>
      </c>
      <c r="W257" s="99">
        <f>[4]Costos_Agricultura!$J128*(1-'Net Zero 2050 - %'!W$40/100)</f>
        <v>256.92945674586059</v>
      </c>
      <c r="X257" s="99">
        <f>[4]Costos_Agricultura!$J128*(1-'Net Zero 2050 - %'!X$40/100)</f>
        <v>255.9316030579019</v>
      </c>
      <c r="Y257" s="99">
        <f>[4]Costos_Agricultura!$J128*(1-'Net Zero 2050 - %'!Y$40/100)</f>
        <v>254.9337493699432</v>
      </c>
      <c r="Z257" s="99">
        <f>[4]Costos_Agricultura!$J128*(1-'Net Zero 2050 - %'!Z$40/100)</f>
        <v>253.9358956819845</v>
      </c>
      <c r="AA257" s="99">
        <f>[4]Costos_Agricultura!$J128*(1-'Net Zero 2050 - %'!AA$40/100)</f>
        <v>252.93804199402584</v>
      </c>
      <c r="AB257" s="99">
        <f>[4]Costos_Agricultura!$J128*(1-'Net Zero 2050 - %'!AB$40/100)</f>
        <v>251.94018830606714</v>
      </c>
      <c r="AC257" s="99">
        <f>[4]Costos_Agricultura!$J128*(1-'Net Zero 2050 - %'!AC$40/100)</f>
        <v>250.94233461810845</v>
      </c>
      <c r="AD257" s="99">
        <f>[4]Costos_Agricultura!$J128*(1-'Net Zero 2050 - %'!AD$40/100)</f>
        <v>249.94448093014975</v>
      </c>
      <c r="AE257" s="99">
        <f>[4]Costos_Agricultura!$J128*(1-'Net Zero 2050 - %'!AE$40/100)</f>
        <v>248.94662724219106</v>
      </c>
      <c r="AF257" s="99">
        <f>[4]Costos_Agricultura!$J128*(1-'Net Zero 2050 - %'!AF$40/100)</f>
        <v>247.94877355423236</v>
      </c>
      <c r="AG257" s="99">
        <f>[4]Costos_Agricultura!$J128*(1-'Net Zero 2050 - %'!AG$40/100)</f>
        <v>246.95091986627367</v>
      </c>
      <c r="AH257" s="99">
        <f>[4]Costos_Agricultura!$J128*(1-'Net Zero 2050 - %'!AH$40/100)</f>
        <v>245.95306617831497</v>
      </c>
      <c r="AI257" s="99">
        <f>[4]Costos_Agricultura!$J128*(1-'Net Zero 2050 - %'!AI$40/100)</f>
        <v>244.95521249035627</v>
      </c>
      <c r="AJ257" s="99">
        <f>[4]Costos_Agricultura!$J128*(1-'Net Zero 2050 - %'!AJ$40/100)</f>
        <v>243.95735880239758</v>
      </c>
      <c r="AK257" s="99">
        <f>[4]Costos_Agricultura!$J128*(1-'Net Zero 2050 - %'!AK$40/100)</f>
        <v>242.95950511443888</v>
      </c>
      <c r="AL257" s="99">
        <f>[4]Costos_Agricultura!$J128*(1-'Net Zero 2050 - %'!AL$40/100)</f>
        <v>241.96165142648022</v>
      </c>
      <c r="AM257" s="99">
        <f>[4]Costos_Agricultura!$J128*(1-'Net Zero 2050 - %'!AM$40/100)</f>
        <v>240.96379773852152</v>
      </c>
      <c r="AN257" s="99">
        <f>[4]Costos_Agricultura!$J128*(1-'Net Zero 2050 - %'!AN$40/100)</f>
        <v>239.96594405056283</v>
      </c>
      <c r="AO257" s="99">
        <f>[4]Costos_Agricultura!$J128*(1-'Net Zero 2050 - %'!AO$40/100)</f>
        <v>238.9680903626041</v>
      </c>
      <c r="AP257" s="99">
        <f>[4]Costos_Agricultura!$J128*(1-'Net Zero 2050 - %'!AP$40/100)</f>
        <v>237.97023667464541</v>
      </c>
      <c r="AQ257" s="99">
        <f>[4]Costos_Agricultura!$J128*(1-'Net Zero 2050 - %'!AQ$40/100)</f>
        <v>236.97238298668674</v>
      </c>
      <c r="AR257" s="99">
        <f>[4]Costos_Agricultura!$J128*(1-'Net Zero 2050 - %'!AR$40/100)</f>
        <v>235.97452929872804</v>
      </c>
      <c r="AS257" s="99">
        <f>[4]Costos_Agricultura!$J128*(1-'Net Zero 2050 - %'!AS$40/100)</f>
        <v>234.97667561076935</v>
      </c>
      <c r="AT257" s="99">
        <f>[4]Costos_Agricultura!$J128*(1-'Net Zero 2050 - %'!AT$40/100)</f>
        <v>233.97882192281062</v>
      </c>
      <c r="AU257" s="99">
        <f>[4]Costos_Agricultura!$J128*(1-'Net Zero 2050 - %'!AU$40/100)</f>
        <v>232.98096823485196</v>
      </c>
      <c r="AV257" s="99">
        <f>[4]Costos_Agricultura!$J128*(1-'Net Zero 2050 - %'!AV$40/100)</f>
        <v>231.98311454689326</v>
      </c>
      <c r="AW257" s="99">
        <f>[4]Costos_Agricultura!$J128*(1-'Net Zero 2050 - %'!AW$40/100)</f>
        <v>230.98526085893457</v>
      </c>
      <c r="AX257" s="99">
        <f>[4]Costos_Agricultura!$J128*(1-'Net Zero 2050 - %'!AX$40/100)</f>
        <v>229.98740717097587</v>
      </c>
      <c r="AY257" s="99">
        <f>[4]Costos_Agricultura!$J128*(1-'Net Zero 2050 - %'!AY$40/100)</f>
        <v>228.98955348301715</v>
      </c>
      <c r="AZ257" s="99">
        <f>[4]Costos_Agricultura!$J128*(1-'Net Zero 2050 - %'!AZ$40/100)</f>
        <v>227.99169979505848</v>
      </c>
      <c r="BA257" s="99">
        <f>[4]Costos_Agricultura!$J128*(1-'Net Zero 2050 - %'!BA$40/100)</f>
        <v>226.99384610709978</v>
      </c>
      <c r="BB257" s="99">
        <f>[4]Costos_Agricultura!$J128*(1-'Net Zero 2050 - %'!BB$40/100)</f>
        <v>225.99599241914109</v>
      </c>
    </row>
    <row r="258" spans="3:54" ht="15" customHeight="1">
      <c r="C258" s="170" t="s">
        <v>275</v>
      </c>
      <c r="E258" s="366"/>
      <c r="F258" s="99">
        <f>[4]Costos_Agricultura!$J129*(1-'Net Zero 2050 - %'!F$40/100)</f>
        <v>29.920991100000002</v>
      </c>
      <c r="G258" s="99">
        <f>[4]Costos_Agricultura!$J129*(1-'Net Zero 2050 - %'!G$40/100)</f>
        <v>29.811982199999999</v>
      </c>
      <c r="H258" s="99">
        <f>[4]Costos_Agricultura!$J129*(1-'Net Zero 2050 - %'!H$40/100)</f>
        <v>29.702973300000004</v>
      </c>
      <c r="I258" s="99">
        <f>[4]Costos_Agricultura!$J129*(1-'Net Zero 2050 - %'!I$40/100)</f>
        <v>29.593964400000001</v>
      </c>
      <c r="J258" s="99">
        <f>[4]Costos_Agricultura!$J129*(1-'Net Zero 2050 - %'!J$40/100)</f>
        <v>29.484955500000002</v>
      </c>
      <c r="K258" s="99">
        <f>[4]Costos_Agricultura!$J129*(1-'Net Zero 2050 - %'!K$40/100)</f>
        <v>29.375946599999999</v>
      </c>
      <c r="L258" s="99">
        <f>[4]Costos_Agricultura!$J129*(1-'Net Zero 2050 - %'!L$40/100)</f>
        <v>29.2669377</v>
      </c>
      <c r="M258" s="99">
        <f>[4]Costos_Agricultura!$J129*(1-'Net Zero 2050 - %'!M$40/100)</f>
        <v>29.157928800000004</v>
      </c>
      <c r="N258" s="99">
        <f>[4]Costos_Agricultura!$J129*(1-'Net Zero 2050 - %'!N$40/100)</f>
        <v>29.048919900000001</v>
      </c>
      <c r="O258" s="99">
        <f>[4]Costos_Agricultura!$J129*(1-'Net Zero 2050 - %'!O$40/100)</f>
        <v>28.939911000000002</v>
      </c>
      <c r="P258" s="99">
        <f>[4]Costos_Agricultura!$J129*(1-'Net Zero 2050 - %'!P$40/100)</f>
        <v>28.830902099999999</v>
      </c>
      <c r="Q258" s="99">
        <f>[4]Costos_Agricultura!$J129*(1-'Net Zero 2050 - %'!Q$40/100)</f>
        <v>28.7218932</v>
      </c>
      <c r="R258" s="99">
        <f>[4]Costos_Agricultura!$J129*(1-'Net Zero 2050 - %'!R$40/100)</f>
        <v>28.612884300000001</v>
      </c>
      <c r="S258" s="99">
        <f>[4]Costos_Agricultura!$J129*(1-'Net Zero 2050 - %'!S$40/100)</f>
        <v>28.503875400000002</v>
      </c>
      <c r="T258" s="99">
        <f>[4]Costos_Agricultura!$J129*(1-'Net Zero 2050 - %'!T$40/100)</f>
        <v>28.394866500000003</v>
      </c>
      <c r="U258" s="99">
        <f>[4]Costos_Agricultura!$J129*(1-'Net Zero 2050 - %'!U$40/100)</f>
        <v>28.2858576</v>
      </c>
      <c r="V258" s="99">
        <f>[4]Costos_Agricultura!$J129*(1-'Net Zero 2050 - %'!V$40/100)</f>
        <v>28.176848700000004</v>
      </c>
      <c r="W258" s="99">
        <f>[4]Costos_Agricultura!$J129*(1-'Net Zero 2050 - %'!W$40/100)</f>
        <v>28.067839800000002</v>
      </c>
      <c r="X258" s="99">
        <f>[4]Costos_Agricultura!$J129*(1-'Net Zero 2050 - %'!X$40/100)</f>
        <v>27.958830900000002</v>
      </c>
      <c r="Y258" s="99">
        <f>[4]Costos_Agricultura!$J129*(1-'Net Zero 2050 - %'!Y$40/100)</f>
        <v>27.849822</v>
      </c>
      <c r="Z258" s="99">
        <f>[4]Costos_Agricultura!$J129*(1-'Net Zero 2050 - %'!Z$40/100)</f>
        <v>27.7408131</v>
      </c>
      <c r="AA258" s="99">
        <f>[4]Costos_Agricultura!$J129*(1-'Net Zero 2050 - %'!AA$40/100)</f>
        <v>27.631804200000005</v>
      </c>
      <c r="AB258" s="99">
        <f>[4]Costos_Agricultura!$J129*(1-'Net Zero 2050 - %'!AB$40/100)</f>
        <v>27.522795300000002</v>
      </c>
      <c r="AC258" s="99">
        <f>[4]Costos_Agricultura!$J129*(1-'Net Zero 2050 - %'!AC$40/100)</f>
        <v>27.413786400000003</v>
      </c>
      <c r="AD258" s="99">
        <f>[4]Costos_Agricultura!$J129*(1-'Net Zero 2050 - %'!AD$40/100)</f>
        <v>27.304777500000004</v>
      </c>
      <c r="AE258" s="99">
        <f>[4]Costos_Agricultura!$J129*(1-'Net Zero 2050 - %'!AE$40/100)</f>
        <v>27.195768600000005</v>
      </c>
      <c r="AF258" s="99">
        <f>[4]Costos_Agricultura!$J129*(1-'Net Zero 2050 - %'!AF$40/100)</f>
        <v>27.086759700000002</v>
      </c>
      <c r="AG258" s="99">
        <f>[4]Costos_Agricultura!$J129*(1-'Net Zero 2050 - %'!AG$40/100)</f>
        <v>26.977750800000003</v>
      </c>
      <c r="AH258" s="99">
        <f>[4]Costos_Agricultura!$J129*(1-'Net Zero 2050 - %'!AH$40/100)</f>
        <v>26.868741900000003</v>
      </c>
      <c r="AI258" s="99">
        <f>[4]Costos_Agricultura!$J129*(1-'Net Zero 2050 - %'!AI$40/100)</f>
        <v>26.759733000000004</v>
      </c>
      <c r="AJ258" s="99">
        <f>[4]Costos_Agricultura!$J129*(1-'Net Zero 2050 - %'!AJ$40/100)</f>
        <v>26.650724100000005</v>
      </c>
      <c r="AK258" s="99">
        <f>[4]Costos_Agricultura!$J129*(1-'Net Zero 2050 - %'!AK$40/100)</f>
        <v>26.541715200000002</v>
      </c>
      <c r="AL258" s="99">
        <f>[4]Costos_Agricultura!$J129*(1-'Net Zero 2050 - %'!AL$40/100)</f>
        <v>26.432706300000007</v>
      </c>
      <c r="AM258" s="99">
        <f>[4]Costos_Agricultura!$J129*(1-'Net Zero 2050 - %'!AM$40/100)</f>
        <v>26.323697400000004</v>
      </c>
      <c r="AN258" s="99">
        <f>[4]Costos_Agricultura!$J129*(1-'Net Zero 2050 - %'!AN$40/100)</f>
        <v>26.214688500000005</v>
      </c>
      <c r="AO258" s="99">
        <f>[4]Costos_Agricultura!$J129*(1-'Net Zero 2050 - %'!AO$40/100)</f>
        <v>26.105679600000006</v>
      </c>
      <c r="AP258" s="99">
        <f>[4]Costos_Agricultura!$J129*(1-'Net Zero 2050 - %'!AP$40/100)</f>
        <v>25.996670700000003</v>
      </c>
      <c r="AQ258" s="99">
        <f>[4]Costos_Agricultura!$J129*(1-'Net Zero 2050 - %'!AQ$40/100)</f>
        <v>25.887661800000007</v>
      </c>
      <c r="AR258" s="99">
        <f>[4]Costos_Agricultura!$J129*(1-'Net Zero 2050 - %'!AR$40/100)</f>
        <v>25.778652900000004</v>
      </c>
      <c r="AS258" s="99">
        <f>[4]Costos_Agricultura!$J129*(1-'Net Zero 2050 - %'!AS$40/100)</f>
        <v>25.669644000000005</v>
      </c>
      <c r="AT258" s="99">
        <f>[4]Costos_Agricultura!$J129*(1-'Net Zero 2050 - %'!AT$40/100)</f>
        <v>25.560635100000002</v>
      </c>
      <c r="AU258" s="99">
        <f>[4]Costos_Agricultura!$J129*(1-'Net Zero 2050 - %'!AU$40/100)</f>
        <v>25.451626200000007</v>
      </c>
      <c r="AV258" s="99">
        <f>[4]Costos_Agricultura!$J129*(1-'Net Zero 2050 - %'!AV$40/100)</f>
        <v>25.342617300000004</v>
      </c>
      <c r="AW258" s="99">
        <f>[4]Costos_Agricultura!$J129*(1-'Net Zero 2050 - %'!AW$40/100)</f>
        <v>25.233608400000005</v>
      </c>
      <c r="AX258" s="99">
        <f>[4]Costos_Agricultura!$J129*(1-'Net Zero 2050 - %'!AX$40/100)</f>
        <v>25.124599500000006</v>
      </c>
      <c r="AY258" s="99">
        <f>[4]Costos_Agricultura!$J129*(1-'Net Zero 2050 - %'!AY$40/100)</f>
        <v>25.015590600000003</v>
      </c>
      <c r="AZ258" s="99">
        <f>[4]Costos_Agricultura!$J129*(1-'Net Zero 2050 - %'!AZ$40/100)</f>
        <v>24.906581700000007</v>
      </c>
      <c r="BA258" s="99">
        <f>[4]Costos_Agricultura!$J129*(1-'Net Zero 2050 - %'!BA$40/100)</f>
        <v>24.797572800000005</v>
      </c>
      <c r="BB258" s="99">
        <f>[4]Costos_Agricultura!$J129*(1-'Net Zero 2050 - %'!BB$40/100)</f>
        <v>24.688563900000005</v>
      </c>
    </row>
    <row r="259" spans="3:54" ht="15" customHeight="1">
      <c r="C259" s="170" t="s">
        <v>276</v>
      </c>
      <c r="E259" s="366"/>
      <c r="F259" s="99">
        <f>[4]Costos_Agricultura!$J130*(1-'Net Zero 2050 - %'!F$40/100)</f>
        <v>106.59166260000001</v>
      </c>
      <c r="G259" s="99">
        <f>[4]Costos_Agricultura!$J130*(1-'Net Zero 2050 - %'!G$40/100)</f>
        <v>106.20332519999999</v>
      </c>
      <c r="H259" s="99">
        <f>[4]Costos_Agricultura!$J130*(1-'Net Zero 2050 - %'!H$40/100)</f>
        <v>105.81498780000001</v>
      </c>
      <c r="I259" s="99">
        <f>[4]Costos_Agricultura!$J130*(1-'Net Zero 2050 - %'!I$40/100)</f>
        <v>105.4266504</v>
      </c>
      <c r="J259" s="99">
        <f>[4]Costos_Agricultura!$J130*(1-'Net Zero 2050 - %'!J$40/100)</f>
        <v>105.038313</v>
      </c>
      <c r="K259" s="99">
        <f>[4]Costos_Agricultura!$J130*(1-'Net Zero 2050 - %'!K$40/100)</f>
        <v>104.6499756</v>
      </c>
      <c r="L259" s="99">
        <f>[4]Costos_Agricultura!$J130*(1-'Net Zero 2050 - %'!L$40/100)</f>
        <v>104.26163819999999</v>
      </c>
      <c r="M259" s="99">
        <f>[4]Costos_Agricultura!$J130*(1-'Net Zero 2050 - %'!M$40/100)</f>
        <v>103.87330080000001</v>
      </c>
      <c r="N259" s="99">
        <f>[4]Costos_Agricultura!$J130*(1-'Net Zero 2050 - %'!N$40/100)</f>
        <v>103.48496340000001</v>
      </c>
      <c r="O259" s="99">
        <f>[4]Costos_Agricultura!$J130*(1-'Net Zero 2050 - %'!O$40/100)</f>
        <v>103.096626</v>
      </c>
      <c r="P259" s="99">
        <f>[4]Costos_Agricultura!$J130*(1-'Net Zero 2050 - %'!P$40/100)</f>
        <v>102.7082886</v>
      </c>
      <c r="Q259" s="99">
        <f>[4]Costos_Agricultura!$J130*(1-'Net Zero 2050 - %'!Q$40/100)</f>
        <v>102.31995120000001</v>
      </c>
      <c r="R259" s="99">
        <f>[4]Costos_Agricultura!$J130*(1-'Net Zero 2050 - %'!R$40/100)</f>
        <v>101.93161380000001</v>
      </c>
      <c r="S259" s="99">
        <f>[4]Costos_Agricultura!$J130*(1-'Net Zero 2050 - %'!S$40/100)</f>
        <v>101.54327640000001</v>
      </c>
      <c r="T259" s="99">
        <f>[4]Costos_Agricultura!$J130*(1-'Net Zero 2050 - %'!T$40/100)</f>
        <v>101.154939</v>
      </c>
      <c r="U259" s="99">
        <f>[4]Costos_Agricultura!$J130*(1-'Net Zero 2050 - %'!U$40/100)</f>
        <v>100.7666016</v>
      </c>
      <c r="V259" s="99">
        <f>[4]Costos_Agricultura!$J130*(1-'Net Zero 2050 - %'!V$40/100)</f>
        <v>100.37826420000002</v>
      </c>
      <c r="W259" s="99">
        <f>[4]Costos_Agricultura!$J130*(1-'Net Zero 2050 - %'!W$40/100)</f>
        <v>99.989926800000006</v>
      </c>
      <c r="X259" s="99">
        <f>[4]Costos_Agricultura!$J130*(1-'Net Zero 2050 - %'!X$40/100)</f>
        <v>99.601589400000009</v>
      </c>
      <c r="Y259" s="99">
        <f>[4]Costos_Agricultura!$J130*(1-'Net Zero 2050 - %'!Y$40/100)</f>
        <v>99.213251999999997</v>
      </c>
      <c r="Z259" s="99">
        <f>[4]Costos_Agricultura!$J130*(1-'Net Zero 2050 - %'!Z$40/100)</f>
        <v>98.8249146</v>
      </c>
      <c r="AA259" s="99">
        <f>[4]Costos_Agricultura!$J130*(1-'Net Zero 2050 - %'!AA$40/100)</f>
        <v>98.436577200000016</v>
      </c>
      <c r="AB259" s="99">
        <f>[4]Costos_Agricultura!$J130*(1-'Net Zero 2050 - %'!AB$40/100)</f>
        <v>98.048239800000005</v>
      </c>
      <c r="AC259" s="99">
        <f>[4]Costos_Agricultura!$J130*(1-'Net Zero 2050 - %'!AC$40/100)</f>
        <v>97.659902400000007</v>
      </c>
      <c r="AD259" s="99">
        <f>[4]Costos_Agricultura!$J130*(1-'Net Zero 2050 - %'!AD$40/100)</f>
        <v>97.27156500000001</v>
      </c>
      <c r="AE259" s="99">
        <f>[4]Costos_Agricultura!$J130*(1-'Net Zero 2050 - %'!AE$40/100)</f>
        <v>96.883227600000012</v>
      </c>
      <c r="AF259" s="99">
        <f>[4]Costos_Agricultura!$J130*(1-'Net Zero 2050 - %'!AF$40/100)</f>
        <v>96.494890200000015</v>
      </c>
      <c r="AG259" s="99">
        <f>[4]Costos_Agricultura!$J130*(1-'Net Zero 2050 - %'!AG$40/100)</f>
        <v>96.106552800000003</v>
      </c>
      <c r="AH259" s="99">
        <f>[4]Costos_Agricultura!$J130*(1-'Net Zero 2050 - %'!AH$40/100)</f>
        <v>95.718215400000005</v>
      </c>
      <c r="AI259" s="99">
        <f>[4]Costos_Agricultura!$J130*(1-'Net Zero 2050 - %'!AI$40/100)</f>
        <v>95.329878000000022</v>
      </c>
      <c r="AJ259" s="99">
        <f>[4]Costos_Agricultura!$J130*(1-'Net Zero 2050 - %'!AJ$40/100)</f>
        <v>94.94154060000001</v>
      </c>
      <c r="AK259" s="99">
        <f>[4]Costos_Agricultura!$J130*(1-'Net Zero 2050 - %'!AK$40/100)</f>
        <v>94.553203200000013</v>
      </c>
      <c r="AL259" s="99">
        <f>[4]Costos_Agricultura!$J130*(1-'Net Zero 2050 - %'!AL$40/100)</f>
        <v>94.164865800000015</v>
      </c>
      <c r="AM259" s="99">
        <f>[4]Costos_Agricultura!$J130*(1-'Net Zero 2050 - %'!AM$40/100)</f>
        <v>93.776528400000018</v>
      </c>
      <c r="AN259" s="99">
        <f>[4]Costos_Agricultura!$J130*(1-'Net Zero 2050 - %'!AN$40/100)</f>
        <v>93.38819100000002</v>
      </c>
      <c r="AO259" s="99">
        <f>[4]Costos_Agricultura!$J130*(1-'Net Zero 2050 - %'!AO$40/100)</f>
        <v>92.999853600000009</v>
      </c>
      <c r="AP259" s="99">
        <f>[4]Costos_Agricultura!$J130*(1-'Net Zero 2050 - %'!AP$40/100)</f>
        <v>92.611516200000011</v>
      </c>
      <c r="AQ259" s="99">
        <f>[4]Costos_Agricultura!$J130*(1-'Net Zero 2050 - %'!AQ$40/100)</f>
        <v>92.223178800000014</v>
      </c>
      <c r="AR259" s="99">
        <f>[4]Costos_Agricultura!$J130*(1-'Net Zero 2050 - %'!AR$40/100)</f>
        <v>91.834841400000016</v>
      </c>
      <c r="AS259" s="99">
        <f>[4]Costos_Agricultura!$J130*(1-'Net Zero 2050 - %'!AS$40/100)</f>
        <v>91.446504000000019</v>
      </c>
      <c r="AT259" s="99">
        <f>[4]Costos_Agricultura!$J130*(1-'Net Zero 2050 - %'!AT$40/100)</f>
        <v>91.058166600000007</v>
      </c>
      <c r="AU259" s="99">
        <f>[4]Costos_Agricultura!$J130*(1-'Net Zero 2050 - %'!AU$40/100)</f>
        <v>90.669829200000024</v>
      </c>
      <c r="AV259" s="99">
        <f>[4]Costos_Agricultura!$J130*(1-'Net Zero 2050 - %'!AV$40/100)</f>
        <v>90.281491800000026</v>
      </c>
      <c r="AW259" s="99">
        <f>[4]Costos_Agricultura!$J130*(1-'Net Zero 2050 - %'!AW$40/100)</f>
        <v>89.893154400000014</v>
      </c>
      <c r="AX259" s="99">
        <f>[4]Costos_Agricultura!$J130*(1-'Net Zero 2050 - %'!AX$40/100)</f>
        <v>89.504817000000017</v>
      </c>
      <c r="AY259" s="99">
        <f>[4]Costos_Agricultura!$J130*(1-'Net Zero 2050 - %'!AY$40/100)</f>
        <v>89.116479600000019</v>
      </c>
      <c r="AZ259" s="99">
        <f>[4]Costos_Agricultura!$J130*(1-'Net Zero 2050 - %'!AZ$40/100)</f>
        <v>88.728142200000022</v>
      </c>
      <c r="BA259" s="99">
        <f>[4]Costos_Agricultura!$J130*(1-'Net Zero 2050 - %'!BA$40/100)</f>
        <v>88.339804800000024</v>
      </c>
      <c r="BB259" s="99">
        <f>[4]Costos_Agricultura!$J130*(1-'Net Zero 2050 - %'!BB$40/100)</f>
        <v>87.951467400000013</v>
      </c>
    </row>
    <row r="261" spans="3:54" ht="15" customHeight="1">
      <c r="C261" s="171" t="s">
        <v>368</v>
      </c>
    </row>
    <row r="262" spans="3:54" ht="15" customHeight="1">
      <c r="C262" s="170" t="s">
        <v>261</v>
      </c>
      <c r="E262" s="366" t="s">
        <v>262</v>
      </c>
      <c r="F262" s="101">
        <f>[4]Costos_Agricultura!$J170*(1+'Net Zero 2050 - %'!F$40/100)</f>
        <v>40.209360777604054</v>
      </c>
      <c r="G262" s="101">
        <f>[4]Costos_Agricultura!$J170*(1+'Net Zero 2050 - %'!G$40/100)</f>
        <v>40.35479283884446</v>
      </c>
      <c r="H262" s="101">
        <f>[4]Costos_Agricultura!$J170*(1+'Net Zero 2050 - %'!H$40/100)</f>
        <v>40.500224900084859</v>
      </c>
      <c r="I262" s="101">
        <f>[4]Costos_Agricultura!$J170*(1+'Net Zero 2050 - %'!I$40/100)</f>
        <v>40.645656961325258</v>
      </c>
      <c r="J262" s="101">
        <f>[4]Costos_Agricultura!$J170*(1+'Net Zero 2050 - %'!J$40/100)</f>
        <v>40.79108902256565</v>
      </c>
      <c r="K262" s="101">
        <f>[4]Costos_Agricultura!$J170*(1+'Net Zero 2050 - %'!K$40/100)</f>
        <v>40.936521083806049</v>
      </c>
      <c r="L262" s="101">
        <f>[4]Costos_Agricultura!$J170*(1+'Net Zero 2050 - %'!L$40/100)</f>
        <v>41.081953145046455</v>
      </c>
      <c r="M262" s="101">
        <f>[4]Costos_Agricultura!$J170*(1+'Net Zero 2050 - %'!M$40/100)</f>
        <v>41.227385206286854</v>
      </c>
      <c r="N262" s="101">
        <f>[4]Costos_Agricultura!$J170*(1+'Net Zero 2050 - %'!N$40/100)</f>
        <v>41.372817267527253</v>
      </c>
      <c r="O262" s="101">
        <f>[4]Costos_Agricultura!$J170*(1+'Net Zero 2050 - %'!O$40/100)</f>
        <v>41.518249328767659</v>
      </c>
      <c r="P262" s="101">
        <f>[4]Costos_Agricultura!$J170*(1+'Net Zero 2050 - %'!P$40/100)</f>
        <v>41.663681390008058</v>
      </c>
      <c r="Q262" s="101">
        <f>[4]Costos_Agricultura!$J170*(1+'Net Zero 2050 - %'!Q$40/100)</f>
        <v>41.809113451248457</v>
      </c>
      <c r="R262" s="101">
        <f>[4]Costos_Agricultura!$J170*(1+'Net Zero 2050 - %'!R$40/100)</f>
        <v>41.954545512488856</v>
      </c>
      <c r="S262" s="101">
        <f>[4]Costos_Agricultura!$J170*(1+'Net Zero 2050 - %'!S$40/100)</f>
        <v>42.099977573729262</v>
      </c>
      <c r="T262" s="101">
        <f>[4]Costos_Agricultura!$J170*(1+'Net Zero 2050 - %'!T$40/100)</f>
        <v>42.245409634969654</v>
      </c>
      <c r="U262" s="101">
        <f>[4]Costos_Agricultura!$J170*(1+'Net Zero 2050 - %'!U$40/100)</f>
        <v>42.390841696210053</v>
      </c>
      <c r="V262" s="101">
        <f>[4]Costos_Agricultura!$J170*(1+'Net Zero 2050 - %'!V$40/100)</f>
        <v>42.536273757450452</v>
      </c>
      <c r="W262" s="101">
        <f>[4]Costos_Agricultura!$J170*(1+'Net Zero 2050 - %'!W$40/100)</f>
        <v>42.681705818690851</v>
      </c>
      <c r="X262" s="101">
        <f>[4]Costos_Agricultura!$J170*(1+'Net Zero 2050 - %'!X$40/100)</f>
        <v>42.827137879931257</v>
      </c>
      <c r="Y262" s="101">
        <f>[4]Costos_Agricultura!$J170*(1+'Net Zero 2050 - %'!Y$40/100)</f>
        <v>42.972569941171656</v>
      </c>
      <c r="Z262" s="101">
        <f>[4]Costos_Agricultura!$J170*(1+'Net Zero 2050 - %'!Z$40/100)</f>
        <v>43.118002002412055</v>
      </c>
      <c r="AA262" s="101">
        <f>[4]Costos_Agricultura!$J170*(1+'Net Zero 2050 - %'!AA$40/100)</f>
        <v>43.263434063652461</v>
      </c>
      <c r="AB262" s="101">
        <f>[4]Costos_Agricultura!$J170*(1+'Net Zero 2050 - %'!AB$40/100)</f>
        <v>43.408866124892853</v>
      </c>
      <c r="AC262" s="101">
        <f>[4]Costos_Agricultura!$J170*(1+'Net Zero 2050 - %'!AC$40/100)</f>
        <v>43.554298186133252</v>
      </c>
      <c r="AD262" s="101">
        <f>[4]Costos_Agricultura!$J170*(1+'Net Zero 2050 - %'!AD$40/100)</f>
        <v>43.699730247373651</v>
      </c>
      <c r="AE262" s="101">
        <f>[4]Costos_Agricultura!$J170*(1+'Net Zero 2050 - %'!AE$40/100)</f>
        <v>43.84516230861405</v>
      </c>
      <c r="AF262" s="101">
        <f>[4]Costos_Agricultura!$J170*(1+'Net Zero 2050 - %'!AF$40/100)</f>
        <v>43.990594369854456</v>
      </c>
      <c r="AG262" s="101">
        <f>[4]Costos_Agricultura!$J170*(1+'Net Zero 2050 - %'!AG$40/100)</f>
        <v>44.136026431094855</v>
      </c>
      <c r="AH262" s="101">
        <f>[4]Costos_Agricultura!$J170*(1+'Net Zero 2050 - %'!AH$40/100)</f>
        <v>44.281458492335254</v>
      </c>
      <c r="AI262" s="101">
        <f>[4]Costos_Agricultura!$J170*(1+'Net Zero 2050 - %'!AI$40/100)</f>
        <v>44.42689055357566</v>
      </c>
      <c r="AJ262" s="101">
        <f>[4]Costos_Agricultura!$J170*(1+'Net Zero 2050 - %'!AJ$40/100)</f>
        <v>44.572322614816059</v>
      </c>
      <c r="AK262" s="101">
        <f>[4]Costos_Agricultura!$J170*(1+'Net Zero 2050 - %'!AK$40/100)</f>
        <v>44.717754676056451</v>
      </c>
      <c r="AL262" s="101">
        <f>[4]Costos_Agricultura!$J170*(1+'Net Zero 2050 - %'!AL$40/100)</f>
        <v>44.86318673729685</v>
      </c>
      <c r="AM262" s="101">
        <f>[4]Costos_Agricultura!$J170*(1+'Net Zero 2050 - %'!AM$40/100)</f>
        <v>45.008618798537249</v>
      </c>
      <c r="AN262" s="101">
        <f>[4]Costos_Agricultura!$J170*(1+'Net Zero 2050 - %'!AN$40/100)</f>
        <v>45.154050859777655</v>
      </c>
      <c r="AO262" s="101">
        <f>[4]Costos_Agricultura!$J170*(1+'Net Zero 2050 - %'!AO$40/100)</f>
        <v>45.299482921018054</v>
      </c>
      <c r="AP262" s="101">
        <f>[4]Costos_Agricultura!$J170*(1+'Net Zero 2050 - %'!AP$40/100)</f>
        <v>45.444914982258453</v>
      </c>
      <c r="AQ262" s="101">
        <f>[4]Costos_Agricultura!$J170*(1+'Net Zero 2050 - %'!AQ$40/100)</f>
        <v>45.590347043498859</v>
      </c>
      <c r="AR262" s="101">
        <f>[4]Costos_Agricultura!$J170*(1+'Net Zero 2050 - %'!AR$40/100)</f>
        <v>45.735779104739251</v>
      </c>
      <c r="AS262" s="101">
        <f>[4]Costos_Agricultura!$J170*(1+'Net Zero 2050 - %'!AS$40/100)</f>
        <v>45.881211165979657</v>
      </c>
      <c r="AT262" s="101">
        <f>[4]Costos_Agricultura!$J170*(1+'Net Zero 2050 - %'!AT$40/100)</f>
        <v>46.026643227220049</v>
      </c>
      <c r="AU262" s="101">
        <f>[4]Costos_Agricultura!$J170*(1+'Net Zero 2050 - %'!AU$40/100)</f>
        <v>46.172075288460448</v>
      </c>
      <c r="AV262" s="101">
        <f>[4]Costos_Agricultura!$J170*(1+'Net Zero 2050 - %'!AV$40/100)</f>
        <v>46.317507349700854</v>
      </c>
      <c r="AW262" s="101">
        <f>[4]Costos_Agricultura!$J170*(1+'Net Zero 2050 - %'!AW$40/100)</f>
        <v>46.462939410941253</v>
      </c>
      <c r="AX262" s="101">
        <f>[4]Costos_Agricultura!$J170*(1+'Net Zero 2050 - %'!AX$40/100)</f>
        <v>46.608371472181652</v>
      </c>
      <c r="AY262" s="101">
        <f>[4]Costos_Agricultura!$J170*(1+'Net Zero 2050 - %'!AY$40/100)</f>
        <v>46.753803533422058</v>
      </c>
      <c r="AZ262" s="101">
        <f>[4]Costos_Agricultura!$J170*(1+'Net Zero 2050 - %'!AZ$40/100)</f>
        <v>46.899235594662457</v>
      </c>
      <c r="BA262" s="101">
        <f>[4]Costos_Agricultura!$J170*(1+'Net Zero 2050 - %'!BA$40/100)</f>
        <v>47.044667655902849</v>
      </c>
      <c r="BB262" s="101">
        <f>[4]Costos_Agricultura!$J170*(1+'Net Zero 2050 - %'!BB$40/100)</f>
        <v>47.190099717143255</v>
      </c>
    </row>
    <row r="263" spans="3:54" ht="15" customHeight="1">
      <c r="C263" s="170" t="s">
        <v>263</v>
      </c>
      <c r="E263" s="366"/>
      <c r="F263" s="101">
        <f>[4]Costos_Agricultura!$J171*(1+'Net Zero 2050 - %'!F$40/100)</f>
        <v>24.732979811138478</v>
      </c>
      <c r="G263" s="101">
        <f>[4]Costos_Agricultura!$J171*(1+'Net Zero 2050 - %'!G$40/100)</f>
        <v>24.822435802603891</v>
      </c>
      <c r="H263" s="101">
        <f>[4]Costos_Agricultura!$J171*(1+'Net Zero 2050 - %'!H$40/100)</f>
        <v>24.911891794069305</v>
      </c>
      <c r="I263" s="101">
        <f>[4]Costos_Agricultura!$J171*(1+'Net Zero 2050 - %'!I$40/100)</f>
        <v>25.001347785534719</v>
      </c>
      <c r="J263" s="101">
        <f>[4]Costos_Agricultura!$J171*(1+'Net Zero 2050 - %'!J$40/100)</f>
        <v>25.090803777000126</v>
      </c>
      <c r="K263" s="101">
        <f>[4]Costos_Agricultura!$J171*(1+'Net Zero 2050 - %'!K$40/100)</f>
        <v>25.18025976846554</v>
      </c>
      <c r="L263" s="101">
        <f>[4]Costos_Agricultura!$J171*(1+'Net Zero 2050 - %'!L$40/100)</f>
        <v>25.269715759930953</v>
      </c>
      <c r="M263" s="101">
        <f>[4]Costos_Agricultura!$J171*(1+'Net Zero 2050 - %'!M$40/100)</f>
        <v>25.359171751396367</v>
      </c>
      <c r="N263" s="101">
        <f>[4]Costos_Agricultura!$J171*(1+'Net Zero 2050 - %'!N$40/100)</f>
        <v>25.448627742861781</v>
      </c>
      <c r="O263" s="101">
        <f>[4]Costos_Agricultura!$J171*(1+'Net Zero 2050 - %'!O$40/100)</f>
        <v>25.538083734327195</v>
      </c>
      <c r="P263" s="101">
        <f>[4]Costos_Agricultura!$J171*(1+'Net Zero 2050 - %'!P$40/100)</f>
        <v>25.627539725792609</v>
      </c>
      <c r="Q263" s="101">
        <f>[4]Costos_Agricultura!$J171*(1+'Net Zero 2050 - %'!Q$40/100)</f>
        <v>25.716995717258023</v>
      </c>
      <c r="R263" s="101">
        <f>[4]Costos_Agricultura!$J171*(1+'Net Zero 2050 - %'!R$40/100)</f>
        <v>25.806451708723436</v>
      </c>
      <c r="S263" s="101">
        <f>[4]Costos_Agricultura!$J171*(1+'Net Zero 2050 - %'!S$40/100)</f>
        <v>25.89590770018885</v>
      </c>
      <c r="T263" s="101">
        <f>[4]Costos_Agricultura!$J171*(1+'Net Zero 2050 - %'!T$40/100)</f>
        <v>25.985363691654261</v>
      </c>
      <c r="U263" s="101">
        <f>[4]Costos_Agricultura!$J171*(1+'Net Zero 2050 - %'!U$40/100)</f>
        <v>26.074819683119674</v>
      </c>
      <c r="V263" s="101">
        <f>[4]Costos_Agricultura!$J171*(1+'Net Zero 2050 - %'!V$40/100)</f>
        <v>26.164275674585088</v>
      </c>
      <c r="W263" s="101">
        <f>[4]Costos_Agricultura!$J171*(1+'Net Zero 2050 - %'!W$40/100)</f>
        <v>26.253731666050502</v>
      </c>
      <c r="X263" s="101">
        <f>[4]Costos_Agricultura!$J171*(1+'Net Zero 2050 - %'!X$40/100)</f>
        <v>26.343187657515916</v>
      </c>
      <c r="Y263" s="101">
        <f>[4]Costos_Agricultura!$J171*(1+'Net Zero 2050 - %'!Y$40/100)</f>
        <v>26.43264364898133</v>
      </c>
      <c r="Z263" s="101">
        <f>[4]Costos_Agricultura!$J171*(1+'Net Zero 2050 - %'!Z$40/100)</f>
        <v>26.522099640446744</v>
      </c>
      <c r="AA263" s="101">
        <f>[4]Costos_Agricultura!$J171*(1+'Net Zero 2050 - %'!AA$40/100)</f>
        <v>26.611555631912157</v>
      </c>
      <c r="AB263" s="101">
        <f>[4]Costos_Agricultura!$J171*(1+'Net Zero 2050 - %'!AB$40/100)</f>
        <v>26.701011623377564</v>
      </c>
      <c r="AC263" s="101">
        <f>[4]Costos_Agricultura!$J171*(1+'Net Zero 2050 - %'!AC$40/100)</f>
        <v>26.790467614842978</v>
      </c>
      <c r="AD263" s="101">
        <f>[4]Costos_Agricultura!$J171*(1+'Net Zero 2050 - %'!AD$40/100)</f>
        <v>26.879923606308392</v>
      </c>
      <c r="AE263" s="101">
        <f>[4]Costos_Agricultura!$J171*(1+'Net Zero 2050 - %'!AE$40/100)</f>
        <v>26.969379597773806</v>
      </c>
      <c r="AF263" s="101">
        <f>[4]Costos_Agricultura!$J171*(1+'Net Zero 2050 - %'!AF$40/100)</f>
        <v>27.058835589239219</v>
      </c>
      <c r="AG263" s="101">
        <f>[4]Costos_Agricultura!$J171*(1+'Net Zero 2050 - %'!AG$40/100)</f>
        <v>27.148291580704633</v>
      </c>
      <c r="AH263" s="101">
        <f>[4]Costos_Agricultura!$J171*(1+'Net Zero 2050 - %'!AH$40/100)</f>
        <v>27.237747572170047</v>
      </c>
      <c r="AI263" s="101">
        <f>[4]Costos_Agricultura!$J171*(1+'Net Zero 2050 - %'!AI$40/100)</f>
        <v>27.327203563635461</v>
      </c>
      <c r="AJ263" s="101">
        <f>[4]Costos_Agricultura!$J171*(1+'Net Zero 2050 - %'!AJ$40/100)</f>
        <v>27.416659555100875</v>
      </c>
      <c r="AK263" s="101">
        <f>[4]Costos_Agricultura!$J171*(1+'Net Zero 2050 - %'!AK$40/100)</f>
        <v>27.506115546566281</v>
      </c>
      <c r="AL263" s="101">
        <f>[4]Costos_Agricultura!$J171*(1+'Net Zero 2050 - %'!AL$40/100)</f>
        <v>27.595571538031695</v>
      </c>
      <c r="AM263" s="101">
        <f>[4]Costos_Agricultura!$J171*(1+'Net Zero 2050 - %'!AM$40/100)</f>
        <v>27.685027529497109</v>
      </c>
      <c r="AN263" s="101">
        <f>[4]Costos_Agricultura!$J171*(1+'Net Zero 2050 - %'!AN$40/100)</f>
        <v>27.774483520962523</v>
      </c>
      <c r="AO263" s="101">
        <f>[4]Costos_Agricultura!$J171*(1+'Net Zero 2050 - %'!AO$40/100)</f>
        <v>27.863939512427937</v>
      </c>
      <c r="AP263" s="101">
        <f>[4]Costos_Agricultura!$J171*(1+'Net Zero 2050 - %'!AP$40/100)</f>
        <v>27.953395503893351</v>
      </c>
      <c r="AQ263" s="101">
        <f>[4]Costos_Agricultura!$J171*(1+'Net Zero 2050 - %'!AQ$40/100)</f>
        <v>28.042851495358764</v>
      </c>
      <c r="AR263" s="101">
        <f>[4]Costos_Agricultura!$J171*(1+'Net Zero 2050 - %'!AR$40/100)</f>
        <v>28.132307486824175</v>
      </c>
      <c r="AS263" s="101">
        <f>[4]Costos_Agricultura!$J171*(1+'Net Zero 2050 - %'!AS$40/100)</f>
        <v>28.221763478289592</v>
      </c>
      <c r="AT263" s="101">
        <f>[4]Costos_Agricultura!$J171*(1+'Net Zero 2050 - %'!AT$40/100)</f>
        <v>28.311219469755002</v>
      </c>
      <c r="AU263" s="101">
        <f>[4]Costos_Agricultura!$J171*(1+'Net Zero 2050 - %'!AU$40/100)</f>
        <v>28.400675461220416</v>
      </c>
      <c r="AV263" s="101">
        <f>[4]Costos_Agricultura!$J171*(1+'Net Zero 2050 - %'!AV$40/100)</f>
        <v>28.49013145268583</v>
      </c>
      <c r="AW263" s="101">
        <f>[4]Costos_Agricultura!$J171*(1+'Net Zero 2050 - %'!AW$40/100)</f>
        <v>28.57958744415124</v>
      </c>
      <c r="AX263" s="101">
        <f>[4]Costos_Agricultura!$J171*(1+'Net Zero 2050 - %'!AX$40/100)</f>
        <v>28.669043435616654</v>
      </c>
      <c r="AY263" s="101">
        <f>[4]Costos_Agricultura!$J171*(1+'Net Zero 2050 - %'!AY$40/100)</f>
        <v>28.758499427082068</v>
      </c>
      <c r="AZ263" s="101">
        <f>[4]Costos_Agricultura!$J171*(1+'Net Zero 2050 - %'!AZ$40/100)</f>
        <v>28.847955418547482</v>
      </c>
      <c r="BA263" s="101">
        <f>[4]Costos_Agricultura!$J171*(1+'Net Zero 2050 - %'!BA$40/100)</f>
        <v>28.937411410012892</v>
      </c>
      <c r="BB263" s="101">
        <f>[4]Costos_Agricultura!$J171*(1+'Net Zero 2050 - %'!BB$40/100)</f>
        <v>29.026867401478309</v>
      </c>
    </row>
    <row r="264" spans="3:54" ht="15" customHeight="1">
      <c r="C264" s="170" t="s">
        <v>264</v>
      </c>
      <c r="E264" s="366"/>
      <c r="F264" s="101">
        <f>[4]Costos_Agricultura!$J172*(1+'Net Zero 2050 - %'!F$40/100)</f>
        <v>22.492630942294337</v>
      </c>
      <c r="G264" s="101">
        <f>[4]Costos_Agricultura!$J172*(1+'Net Zero 2050 - %'!G$40/100)</f>
        <v>22.573983881445749</v>
      </c>
      <c r="H264" s="101">
        <f>[4]Costos_Agricultura!$J172*(1+'Net Zero 2050 - %'!H$40/100)</f>
        <v>22.655336820597157</v>
      </c>
      <c r="I264" s="101">
        <f>[4]Costos_Agricultura!$J172*(1+'Net Zero 2050 - %'!I$40/100)</f>
        <v>22.736689759748565</v>
      </c>
      <c r="J264" s="101">
        <f>[4]Costos_Agricultura!$J172*(1+'Net Zero 2050 - %'!J$40/100)</f>
        <v>22.818042698899969</v>
      </c>
      <c r="K264" s="101">
        <f>[4]Costos_Agricultura!$J172*(1+'Net Zero 2050 - %'!K$40/100)</f>
        <v>22.899395638051381</v>
      </c>
      <c r="L264" s="101">
        <f>[4]Costos_Agricultura!$J172*(1+'Net Zero 2050 - %'!L$40/100)</f>
        <v>22.980748577202789</v>
      </c>
      <c r="M264" s="101">
        <f>[4]Costos_Agricultura!$J172*(1+'Net Zero 2050 - %'!M$40/100)</f>
        <v>23.062101516354197</v>
      </c>
      <c r="N264" s="101">
        <f>[4]Costos_Agricultura!$J172*(1+'Net Zero 2050 - %'!N$40/100)</f>
        <v>23.143454455505609</v>
      </c>
      <c r="O264" s="101">
        <f>[4]Costos_Agricultura!$J172*(1+'Net Zero 2050 - %'!O$40/100)</f>
        <v>23.224807394657017</v>
      </c>
      <c r="P264" s="101">
        <f>[4]Costos_Agricultura!$J172*(1+'Net Zero 2050 - %'!P$40/100)</f>
        <v>23.306160333808428</v>
      </c>
      <c r="Q264" s="101">
        <f>[4]Costos_Agricultura!$J172*(1+'Net Zero 2050 - %'!Q$40/100)</f>
        <v>23.387513272959836</v>
      </c>
      <c r="R264" s="101">
        <f>[4]Costos_Agricultura!$J172*(1+'Net Zero 2050 - %'!R$40/100)</f>
        <v>23.468866212111244</v>
      </c>
      <c r="S264" s="101">
        <f>[4]Costos_Agricultura!$J172*(1+'Net Zero 2050 - %'!S$40/100)</f>
        <v>23.550219151262656</v>
      </c>
      <c r="T264" s="101">
        <f>[4]Costos_Agricultura!$J172*(1+'Net Zero 2050 - %'!T$40/100)</f>
        <v>23.63157209041406</v>
      </c>
      <c r="U264" s="101">
        <f>[4]Costos_Agricultura!$J172*(1+'Net Zero 2050 - %'!U$40/100)</f>
        <v>23.712925029565469</v>
      </c>
      <c r="V264" s="101">
        <f>[4]Costos_Agricultura!$J172*(1+'Net Zero 2050 - %'!V$40/100)</f>
        <v>23.794277968716877</v>
      </c>
      <c r="W264" s="101">
        <f>[4]Costos_Agricultura!$J172*(1+'Net Zero 2050 - %'!W$40/100)</f>
        <v>23.875630907868288</v>
      </c>
      <c r="X264" s="101">
        <f>[4]Costos_Agricultura!$J172*(1+'Net Zero 2050 - %'!X$40/100)</f>
        <v>23.956983847019696</v>
      </c>
      <c r="Y264" s="101">
        <f>[4]Costos_Agricultura!$J172*(1+'Net Zero 2050 - %'!Y$40/100)</f>
        <v>24.038336786171104</v>
      </c>
      <c r="Z264" s="101">
        <f>[4]Costos_Agricultura!$J172*(1+'Net Zero 2050 - %'!Z$40/100)</f>
        <v>24.119689725322516</v>
      </c>
      <c r="AA264" s="101">
        <f>[4]Costos_Agricultura!$J172*(1+'Net Zero 2050 - %'!AA$40/100)</f>
        <v>24.201042664473924</v>
      </c>
      <c r="AB264" s="101">
        <f>[4]Costos_Agricultura!$J172*(1+'Net Zero 2050 - %'!AB$40/100)</f>
        <v>24.282395603625329</v>
      </c>
      <c r="AC264" s="101">
        <f>[4]Costos_Agricultura!$J172*(1+'Net Zero 2050 - %'!AC$40/100)</f>
        <v>24.363748542776737</v>
      </c>
      <c r="AD264" s="101">
        <f>[4]Costos_Agricultura!$J172*(1+'Net Zero 2050 - %'!AD$40/100)</f>
        <v>24.445101481928148</v>
      </c>
      <c r="AE264" s="101">
        <f>[4]Costos_Agricultura!$J172*(1+'Net Zero 2050 - %'!AE$40/100)</f>
        <v>24.526454421079556</v>
      </c>
      <c r="AF264" s="101">
        <f>[4]Costos_Agricultura!$J172*(1+'Net Zero 2050 - %'!AF$40/100)</f>
        <v>24.607807360230964</v>
      </c>
      <c r="AG264" s="101">
        <f>[4]Costos_Agricultura!$J172*(1+'Net Zero 2050 - %'!AG$40/100)</f>
        <v>24.689160299382376</v>
      </c>
      <c r="AH264" s="101">
        <f>[4]Costos_Agricultura!$J172*(1+'Net Zero 2050 - %'!AH$40/100)</f>
        <v>24.770513238533784</v>
      </c>
      <c r="AI264" s="101">
        <f>[4]Costos_Agricultura!$J172*(1+'Net Zero 2050 - %'!AI$40/100)</f>
        <v>24.851866177685192</v>
      </c>
      <c r="AJ264" s="101">
        <f>[4]Costos_Agricultura!$J172*(1+'Net Zero 2050 - %'!AJ$40/100)</f>
        <v>24.933219116836604</v>
      </c>
      <c r="AK264" s="101">
        <f>[4]Costos_Agricultura!$J172*(1+'Net Zero 2050 - %'!AK$40/100)</f>
        <v>25.014572055988008</v>
      </c>
      <c r="AL264" s="101">
        <f>[4]Costos_Agricultura!$J172*(1+'Net Zero 2050 - %'!AL$40/100)</f>
        <v>25.095924995139416</v>
      </c>
      <c r="AM264" s="101">
        <f>[4]Costos_Agricultura!$J172*(1+'Net Zero 2050 - %'!AM$40/100)</f>
        <v>25.177277934290824</v>
      </c>
      <c r="AN264" s="101">
        <f>[4]Costos_Agricultura!$J172*(1+'Net Zero 2050 - %'!AN$40/100)</f>
        <v>25.258630873442236</v>
      </c>
      <c r="AO264" s="101">
        <f>[4]Costos_Agricultura!$J172*(1+'Net Zero 2050 - %'!AO$40/100)</f>
        <v>25.339983812593644</v>
      </c>
      <c r="AP264" s="101">
        <f>[4]Costos_Agricultura!$J172*(1+'Net Zero 2050 - %'!AP$40/100)</f>
        <v>25.421336751745056</v>
      </c>
      <c r="AQ264" s="101">
        <f>[4]Costos_Agricultura!$J172*(1+'Net Zero 2050 - %'!AQ$40/100)</f>
        <v>25.502689690896464</v>
      </c>
      <c r="AR264" s="101">
        <f>[4]Costos_Agricultura!$J172*(1+'Net Zero 2050 - %'!AR$40/100)</f>
        <v>25.584042630047868</v>
      </c>
      <c r="AS264" s="101">
        <f>[4]Costos_Agricultura!$J172*(1+'Net Zero 2050 - %'!AS$40/100)</f>
        <v>25.665395569199283</v>
      </c>
      <c r="AT264" s="101">
        <f>[4]Costos_Agricultura!$J172*(1+'Net Zero 2050 - %'!AT$40/100)</f>
        <v>25.746748508350688</v>
      </c>
      <c r="AU264" s="101">
        <f>[4]Costos_Agricultura!$J172*(1+'Net Zero 2050 - %'!AU$40/100)</f>
        <v>25.828101447502096</v>
      </c>
      <c r="AV264" s="101">
        <f>[4]Costos_Agricultura!$J172*(1+'Net Zero 2050 - %'!AV$40/100)</f>
        <v>25.909454386653504</v>
      </c>
      <c r="AW264" s="101">
        <f>[4]Costos_Agricultura!$J172*(1+'Net Zero 2050 - %'!AW$40/100)</f>
        <v>25.990807325804916</v>
      </c>
      <c r="AX264" s="101">
        <f>[4]Costos_Agricultura!$J172*(1+'Net Zero 2050 - %'!AX$40/100)</f>
        <v>26.072160264956324</v>
      </c>
      <c r="AY264" s="101">
        <f>[4]Costos_Agricultura!$J172*(1+'Net Zero 2050 - %'!AY$40/100)</f>
        <v>26.153513204107732</v>
      </c>
      <c r="AZ264" s="101">
        <f>[4]Costos_Agricultura!$J172*(1+'Net Zero 2050 - %'!AZ$40/100)</f>
        <v>26.234866143259143</v>
      </c>
      <c r="BA264" s="101">
        <f>[4]Costos_Agricultura!$J172*(1+'Net Zero 2050 - %'!BA$40/100)</f>
        <v>26.316219082410548</v>
      </c>
      <c r="BB264" s="101">
        <f>[4]Costos_Agricultura!$J172*(1+'Net Zero 2050 - %'!BB$40/100)</f>
        <v>26.39757202156196</v>
      </c>
    </row>
    <row r="265" spans="3:54" ht="15" customHeight="1">
      <c r="C265" s="170" t="s">
        <v>265</v>
      </c>
      <c r="E265" s="366"/>
      <c r="F265" s="101">
        <f>[4]Costos_Agricultura!$J173*(1+'Net Zero 2050 - %'!F$40/100)</f>
        <v>434.58791389565238</v>
      </c>
      <c r="G265" s="101">
        <f>[4]Costos_Agricultura!$J173*(1+'Net Zero 2050 - %'!G$40/100)</f>
        <v>436.15976221369908</v>
      </c>
      <c r="H265" s="101">
        <f>[4]Costos_Agricultura!$J173*(1+'Net Zero 2050 - %'!H$40/100)</f>
        <v>437.73161053174584</v>
      </c>
      <c r="I265" s="101">
        <f>[4]Costos_Agricultura!$J173*(1+'Net Zero 2050 - %'!I$40/100)</f>
        <v>439.30345884979255</v>
      </c>
      <c r="J265" s="101">
        <f>[4]Costos_Agricultura!$J173*(1+'Net Zero 2050 - %'!J$40/100)</f>
        <v>440.87530716783914</v>
      </c>
      <c r="K265" s="101">
        <f>[4]Costos_Agricultura!$J173*(1+'Net Zero 2050 - %'!K$40/100)</f>
        <v>442.4471554858859</v>
      </c>
      <c r="L265" s="101">
        <f>[4]Costos_Agricultura!$J173*(1+'Net Zero 2050 - %'!L$40/100)</f>
        <v>444.01900380393261</v>
      </c>
      <c r="M265" s="101">
        <f>[4]Costos_Agricultura!$J173*(1+'Net Zero 2050 - %'!M$40/100)</f>
        <v>445.59085212197931</v>
      </c>
      <c r="N265" s="101">
        <f>[4]Costos_Agricultura!$J173*(1+'Net Zero 2050 - %'!N$40/100)</f>
        <v>447.16270044002601</v>
      </c>
      <c r="O265" s="101">
        <f>[4]Costos_Agricultura!$J173*(1+'Net Zero 2050 - %'!O$40/100)</f>
        <v>448.73454875807278</v>
      </c>
      <c r="P265" s="101">
        <f>[4]Costos_Agricultura!$J173*(1+'Net Zero 2050 - %'!P$40/100)</f>
        <v>450.30639707611948</v>
      </c>
      <c r="Q265" s="101">
        <f>[4]Costos_Agricultura!$J173*(1+'Net Zero 2050 - %'!Q$40/100)</f>
        <v>451.87824539416619</v>
      </c>
      <c r="R265" s="101">
        <f>[4]Costos_Agricultura!$J173*(1+'Net Zero 2050 - %'!R$40/100)</f>
        <v>453.45009371221289</v>
      </c>
      <c r="S265" s="101">
        <f>[4]Costos_Agricultura!$J173*(1+'Net Zero 2050 - %'!S$40/100)</f>
        <v>455.02194203025965</v>
      </c>
      <c r="T265" s="101">
        <f>[4]Costos_Agricultura!$J173*(1+'Net Zero 2050 - %'!T$40/100)</f>
        <v>456.59379034830624</v>
      </c>
      <c r="U265" s="101">
        <f>[4]Costos_Agricultura!$J173*(1+'Net Zero 2050 - %'!U$40/100)</f>
        <v>458.16563866635295</v>
      </c>
      <c r="V265" s="101">
        <f>[4]Costos_Agricultura!$J173*(1+'Net Zero 2050 - %'!V$40/100)</f>
        <v>459.73748698439971</v>
      </c>
      <c r="W265" s="101">
        <f>[4]Costos_Agricultura!$J173*(1+'Net Zero 2050 - %'!W$40/100)</f>
        <v>461.30933530244641</v>
      </c>
      <c r="X265" s="101">
        <f>[4]Costos_Agricultura!$J173*(1+'Net Zero 2050 - %'!X$40/100)</f>
        <v>462.88118362049312</v>
      </c>
      <c r="Y265" s="101">
        <f>[4]Costos_Agricultura!$J173*(1+'Net Zero 2050 - %'!Y$40/100)</f>
        <v>464.45303193853982</v>
      </c>
      <c r="Z265" s="101">
        <f>[4]Costos_Agricultura!$J173*(1+'Net Zero 2050 - %'!Z$40/100)</f>
        <v>466.02488025658658</v>
      </c>
      <c r="AA265" s="101">
        <f>[4]Costos_Agricultura!$J173*(1+'Net Zero 2050 - %'!AA$40/100)</f>
        <v>467.59672857463329</v>
      </c>
      <c r="AB265" s="101">
        <f>[4]Costos_Agricultura!$J173*(1+'Net Zero 2050 - %'!AB$40/100)</f>
        <v>469.16857689267988</v>
      </c>
      <c r="AC265" s="101">
        <f>[4]Costos_Agricultura!$J173*(1+'Net Zero 2050 - %'!AC$40/100)</f>
        <v>470.74042521072664</v>
      </c>
      <c r="AD265" s="101">
        <f>[4]Costos_Agricultura!$J173*(1+'Net Zero 2050 - %'!AD$40/100)</f>
        <v>472.31227352877335</v>
      </c>
      <c r="AE265" s="101">
        <f>[4]Costos_Agricultura!$J173*(1+'Net Zero 2050 - %'!AE$40/100)</f>
        <v>473.88412184682005</v>
      </c>
      <c r="AF265" s="101">
        <f>[4]Costos_Agricultura!$J173*(1+'Net Zero 2050 - %'!AF$40/100)</f>
        <v>475.45597016486676</v>
      </c>
      <c r="AG265" s="101">
        <f>[4]Costos_Agricultura!$J173*(1+'Net Zero 2050 - %'!AG$40/100)</f>
        <v>477.02781848291352</v>
      </c>
      <c r="AH265" s="101">
        <f>[4]Costos_Agricultura!$J173*(1+'Net Zero 2050 - %'!AH$40/100)</f>
        <v>478.59966680096022</v>
      </c>
      <c r="AI265" s="101">
        <f>[4]Costos_Agricultura!$J173*(1+'Net Zero 2050 - %'!AI$40/100)</f>
        <v>480.17151511900693</v>
      </c>
      <c r="AJ265" s="101">
        <f>[4]Costos_Agricultura!$J173*(1+'Net Zero 2050 - %'!AJ$40/100)</f>
        <v>481.74336343705363</v>
      </c>
      <c r="AK265" s="101">
        <f>[4]Costos_Agricultura!$J173*(1+'Net Zero 2050 - %'!AK$40/100)</f>
        <v>483.31521175510028</v>
      </c>
      <c r="AL265" s="101">
        <f>[4]Costos_Agricultura!$J173*(1+'Net Zero 2050 - %'!AL$40/100)</f>
        <v>484.88706007314698</v>
      </c>
      <c r="AM265" s="101">
        <f>[4]Costos_Agricultura!$J173*(1+'Net Zero 2050 - %'!AM$40/100)</f>
        <v>486.45890839119369</v>
      </c>
      <c r="AN265" s="101">
        <f>[4]Costos_Agricultura!$J173*(1+'Net Zero 2050 - %'!AN$40/100)</f>
        <v>488.03075670924045</v>
      </c>
      <c r="AO265" s="101">
        <f>[4]Costos_Agricultura!$J173*(1+'Net Zero 2050 - %'!AO$40/100)</f>
        <v>489.60260502728715</v>
      </c>
      <c r="AP265" s="101">
        <f>[4]Costos_Agricultura!$J173*(1+'Net Zero 2050 - %'!AP$40/100)</f>
        <v>491.17445334533386</v>
      </c>
      <c r="AQ265" s="101">
        <f>[4]Costos_Agricultura!$J173*(1+'Net Zero 2050 - %'!AQ$40/100)</f>
        <v>492.74630166338056</v>
      </c>
      <c r="AR265" s="101">
        <f>[4]Costos_Agricultura!$J173*(1+'Net Zero 2050 - %'!AR$40/100)</f>
        <v>494.31814998142721</v>
      </c>
      <c r="AS265" s="101">
        <f>[4]Costos_Agricultura!$J173*(1+'Net Zero 2050 - %'!AS$40/100)</f>
        <v>495.88999829947403</v>
      </c>
      <c r="AT265" s="101">
        <f>[4]Costos_Agricultura!$J173*(1+'Net Zero 2050 - %'!AT$40/100)</f>
        <v>497.46184661752062</v>
      </c>
      <c r="AU265" s="101">
        <f>[4]Costos_Agricultura!$J173*(1+'Net Zero 2050 - %'!AU$40/100)</f>
        <v>499.03369493556738</v>
      </c>
      <c r="AV265" s="101">
        <f>[4]Costos_Agricultura!$J173*(1+'Net Zero 2050 - %'!AV$40/100)</f>
        <v>500.60554325361409</v>
      </c>
      <c r="AW265" s="101">
        <f>[4]Costos_Agricultura!$J173*(1+'Net Zero 2050 - %'!AW$40/100)</f>
        <v>502.17739157166079</v>
      </c>
      <c r="AX265" s="101">
        <f>[4]Costos_Agricultura!$J173*(1+'Net Zero 2050 - %'!AX$40/100)</f>
        <v>503.7492398897075</v>
      </c>
      <c r="AY265" s="101">
        <f>[4]Costos_Agricultura!$J173*(1+'Net Zero 2050 - %'!AY$40/100)</f>
        <v>505.3210882077542</v>
      </c>
      <c r="AZ265" s="101">
        <f>[4]Costos_Agricultura!$J173*(1+'Net Zero 2050 - %'!AZ$40/100)</f>
        <v>506.89293652580096</v>
      </c>
      <c r="BA265" s="101">
        <f>[4]Costos_Agricultura!$J173*(1+'Net Zero 2050 - %'!BA$40/100)</f>
        <v>508.46478484384755</v>
      </c>
      <c r="BB265" s="101">
        <f>[4]Costos_Agricultura!$J173*(1+'Net Zero 2050 - %'!BB$40/100)</f>
        <v>510.03663316189437</v>
      </c>
    </row>
    <row r="266" spans="3:54" ht="15" customHeight="1">
      <c r="C266" s="170" t="s">
        <v>266</v>
      </c>
      <c r="E266" s="366"/>
      <c r="F266" s="101">
        <f>[4]Costos_Agricultura!$J174*(1+'Net Zero 2050 - %'!F$40/100)</f>
        <v>1.9367188286349581</v>
      </c>
      <c r="G266" s="101">
        <f>[4]Costos_Agricultura!$J174*(1+'Net Zero 2050 - %'!G$40/100)</f>
        <v>1.9437236903349322</v>
      </c>
      <c r="H266" s="101">
        <f>[4]Costos_Agricultura!$J174*(1+'Net Zero 2050 - %'!H$40/100)</f>
        <v>1.9507285520349062</v>
      </c>
      <c r="I266" s="101">
        <f>[4]Costos_Agricultura!$J174*(1+'Net Zero 2050 - %'!I$40/100)</f>
        <v>1.9577334137348803</v>
      </c>
      <c r="J266" s="101">
        <f>[4]Costos_Agricultura!$J174*(1+'Net Zero 2050 - %'!J$40/100)</f>
        <v>1.9647382754348539</v>
      </c>
      <c r="K266" s="101">
        <f>[4]Costos_Agricultura!$J174*(1+'Net Zero 2050 - %'!K$40/100)</f>
        <v>1.971743137134828</v>
      </c>
      <c r="L266" s="101">
        <f>[4]Costos_Agricultura!$J174*(1+'Net Zero 2050 - %'!L$40/100)</f>
        <v>1.978747998834802</v>
      </c>
      <c r="M266" s="101">
        <f>[4]Costos_Agricultura!$J174*(1+'Net Zero 2050 - %'!M$40/100)</f>
        <v>1.9857528605347758</v>
      </c>
      <c r="N266" s="101">
        <f>[4]Costos_Agricultura!$J174*(1+'Net Zero 2050 - %'!N$40/100)</f>
        <v>1.9927577222347499</v>
      </c>
      <c r="O266" s="101">
        <f>[4]Costos_Agricultura!$J174*(1+'Net Zero 2050 - %'!O$40/100)</f>
        <v>1.9997625839347239</v>
      </c>
      <c r="P266" s="101">
        <f>[4]Costos_Agricultura!$J174*(1+'Net Zero 2050 - %'!P$40/100)</f>
        <v>2.006767445634698</v>
      </c>
      <c r="Q266" s="101">
        <f>[4]Costos_Agricultura!$J174*(1+'Net Zero 2050 - %'!Q$40/100)</f>
        <v>2.0137723073346723</v>
      </c>
      <c r="R266" s="101">
        <f>[4]Costos_Agricultura!$J174*(1+'Net Zero 2050 - %'!R$40/100)</f>
        <v>2.0207771690346461</v>
      </c>
      <c r="S266" s="101">
        <f>[4]Costos_Agricultura!$J174*(1+'Net Zero 2050 - %'!S$40/100)</f>
        <v>2.0277820307346199</v>
      </c>
      <c r="T266" s="101">
        <f>[4]Costos_Agricultura!$J174*(1+'Net Zero 2050 - %'!T$40/100)</f>
        <v>2.0347868924345938</v>
      </c>
      <c r="U266" s="101">
        <f>[4]Costos_Agricultura!$J174*(1+'Net Zero 2050 - %'!U$40/100)</f>
        <v>2.0417917541345676</v>
      </c>
      <c r="V266" s="101">
        <f>[4]Costos_Agricultura!$J174*(1+'Net Zero 2050 - %'!V$40/100)</f>
        <v>2.0487966158345419</v>
      </c>
      <c r="W266" s="101">
        <f>[4]Costos_Agricultura!$J174*(1+'Net Zero 2050 - %'!W$40/100)</f>
        <v>2.0558014775345157</v>
      </c>
      <c r="X266" s="101">
        <f>[4]Costos_Agricultura!$J174*(1+'Net Zero 2050 - %'!X$40/100)</f>
        <v>2.06280633923449</v>
      </c>
      <c r="Y266" s="101">
        <f>[4]Costos_Agricultura!$J174*(1+'Net Zero 2050 - %'!Y$40/100)</f>
        <v>2.0698112009344638</v>
      </c>
      <c r="Z266" s="101">
        <f>[4]Costos_Agricultura!$J174*(1+'Net Zero 2050 - %'!Z$40/100)</f>
        <v>2.0768160626344381</v>
      </c>
      <c r="AA266" s="101">
        <f>[4]Costos_Agricultura!$J174*(1+'Net Zero 2050 - %'!AA$40/100)</f>
        <v>2.0838209243344119</v>
      </c>
      <c r="AB266" s="101">
        <f>[4]Costos_Agricultura!$J174*(1+'Net Zero 2050 - %'!AB$40/100)</f>
        <v>2.0908257860343857</v>
      </c>
      <c r="AC266" s="101">
        <f>[4]Costos_Agricultura!$J174*(1+'Net Zero 2050 - %'!AC$40/100)</f>
        <v>2.0978306477343596</v>
      </c>
      <c r="AD266" s="101">
        <f>[4]Costos_Agricultura!$J174*(1+'Net Zero 2050 - %'!AD$40/100)</f>
        <v>2.1048355094343338</v>
      </c>
      <c r="AE266" s="101">
        <f>[4]Costos_Agricultura!$J174*(1+'Net Zero 2050 - %'!AE$40/100)</f>
        <v>2.1118403711343077</v>
      </c>
      <c r="AF266" s="101">
        <f>[4]Costos_Agricultura!$J174*(1+'Net Zero 2050 - %'!AF$40/100)</f>
        <v>2.1188452328342819</v>
      </c>
      <c r="AG266" s="101">
        <f>[4]Costos_Agricultura!$J174*(1+'Net Zero 2050 - %'!AG$40/100)</f>
        <v>2.1258500945342558</v>
      </c>
      <c r="AH266" s="101">
        <f>[4]Costos_Agricultura!$J174*(1+'Net Zero 2050 - %'!AH$40/100)</f>
        <v>2.1328549562342296</v>
      </c>
      <c r="AI266" s="101">
        <f>[4]Costos_Agricultura!$J174*(1+'Net Zero 2050 - %'!AI$40/100)</f>
        <v>2.1398598179342039</v>
      </c>
      <c r="AJ266" s="101">
        <f>[4]Costos_Agricultura!$J174*(1+'Net Zero 2050 - %'!AJ$40/100)</f>
        <v>2.1468646796341777</v>
      </c>
      <c r="AK266" s="101">
        <f>[4]Costos_Agricultura!$J174*(1+'Net Zero 2050 - %'!AK$40/100)</f>
        <v>2.1538695413341515</v>
      </c>
      <c r="AL266" s="101">
        <f>[4]Costos_Agricultura!$J174*(1+'Net Zero 2050 - %'!AL$40/100)</f>
        <v>2.1608744030341254</v>
      </c>
      <c r="AM266" s="101">
        <f>[4]Costos_Agricultura!$J174*(1+'Net Zero 2050 - %'!AM$40/100)</f>
        <v>2.1678792647340996</v>
      </c>
      <c r="AN266" s="101">
        <f>[4]Costos_Agricultura!$J174*(1+'Net Zero 2050 - %'!AN$40/100)</f>
        <v>2.1748841264340735</v>
      </c>
      <c r="AO266" s="101">
        <f>[4]Costos_Agricultura!$J174*(1+'Net Zero 2050 - %'!AO$40/100)</f>
        <v>2.1818889881340477</v>
      </c>
      <c r="AP266" s="101">
        <f>[4]Costos_Agricultura!$J174*(1+'Net Zero 2050 - %'!AP$40/100)</f>
        <v>2.1888938498340216</v>
      </c>
      <c r="AQ266" s="101">
        <f>[4]Costos_Agricultura!$J174*(1+'Net Zero 2050 - %'!AQ$40/100)</f>
        <v>2.1958987115339959</v>
      </c>
      <c r="AR266" s="101">
        <f>[4]Costos_Agricultura!$J174*(1+'Net Zero 2050 - %'!AR$40/100)</f>
        <v>2.2029035732339692</v>
      </c>
      <c r="AS266" s="101">
        <f>[4]Costos_Agricultura!$J174*(1+'Net Zero 2050 - %'!AS$40/100)</f>
        <v>2.209908434933944</v>
      </c>
      <c r="AT266" s="101">
        <f>[4]Costos_Agricultura!$J174*(1+'Net Zero 2050 - %'!AT$40/100)</f>
        <v>2.2169132966339173</v>
      </c>
      <c r="AU266" s="101">
        <f>[4]Costos_Agricultura!$J174*(1+'Net Zero 2050 - %'!AU$40/100)</f>
        <v>2.2239181583338916</v>
      </c>
      <c r="AV266" s="101">
        <f>[4]Costos_Agricultura!$J174*(1+'Net Zero 2050 - %'!AV$40/100)</f>
        <v>2.2309230200338654</v>
      </c>
      <c r="AW266" s="101">
        <f>[4]Costos_Agricultura!$J174*(1+'Net Zero 2050 - %'!AW$40/100)</f>
        <v>2.2379278817338393</v>
      </c>
      <c r="AX266" s="101">
        <f>[4]Costos_Agricultura!$J174*(1+'Net Zero 2050 - %'!AX$40/100)</f>
        <v>2.2449327434338135</v>
      </c>
      <c r="AY266" s="101">
        <f>[4]Costos_Agricultura!$J174*(1+'Net Zero 2050 - %'!AY$40/100)</f>
        <v>2.2519376051337874</v>
      </c>
      <c r="AZ266" s="101">
        <f>[4]Costos_Agricultura!$J174*(1+'Net Zero 2050 - %'!AZ$40/100)</f>
        <v>2.2589424668337617</v>
      </c>
      <c r="BA266" s="101">
        <f>[4]Costos_Agricultura!$J174*(1+'Net Zero 2050 - %'!BA$40/100)</f>
        <v>2.265947328533735</v>
      </c>
      <c r="BB266" s="101">
        <f>[4]Costos_Agricultura!$J174*(1+'Net Zero 2050 - %'!BB$40/100)</f>
        <v>2.2729521902337098</v>
      </c>
    </row>
    <row r="267" spans="3:54" ht="15" customHeight="1">
      <c r="C267" s="170" t="s">
        <v>267</v>
      </c>
      <c r="E267" s="366"/>
      <c r="F267" s="101">
        <f>[4]Costos_Agricultura!$J175*(1+'Net Zero 2050 - %'!F$40/100)</f>
        <v>274.41113896677416</v>
      </c>
      <c r="G267" s="101">
        <f>[4]Costos_Agricultura!$J175*(1+'Net Zero 2050 - %'!G$40/100)</f>
        <v>275.40364859128658</v>
      </c>
      <c r="H267" s="101">
        <f>[4]Costos_Agricultura!$J175*(1+'Net Zero 2050 - %'!H$40/100)</f>
        <v>276.39615821579901</v>
      </c>
      <c r="I267" s="101">
        <f>[4]Costos_Agricultura!$J175*(1+'Net Zero 2050 - %'!I$40/100)</f>
        <v>277.38866784031143</v>
      </c>
      <c r="J267" s="101">
        <f>[4]Costos_Agricultura!$J175*(1+'Net Zero 2050 - %'!J$40/100)</f>
        <v>278.38117746482374</v>
      </c>
      <c r="K267" s="101">
        <f>[4]Costos_Agricultura!$J175*(1+'Net Zero 2050 - %'!K$40/100)</f>
        <v>279.37368708933616</v>
      </c>
      <c r="L267" s="101">
        <f>[4]Costos_Agricultura!$J175*(1+'Net Zero 2050 - %'!L$40/100)</f>
        <v>280.36619671384858</v>
      </c>
      <c r="M267" s="101">
        <f>[4]Costos_Agricultura!$J175*(1+'Net Zero 2050 - %'!M$40/100)</f>
        <v>281.358706338361</v>
      </c>
      <c r="N267" s="101">
        <f>[4]Costos_Agricultura!$J175*(1+'Net Zero 2050 - %'!N$40/100)</f>
        <v>282.35121596287343</v>
      </c>
      <c r="O267" s="101">
        <f>[4]Costos_Agricultura!$J175*(1+'Net Zero 2050 - %'!O$40/100)</f>
        <v>283.34372558738585</v>
      </c>
      <c r="P267" s="101">
        <f>[4]Costos_Agricultura!$J175*(1+'Net Zero 2050 - %'!P$40/100)</f>
        <v>284.33623521189827</v>
      </c>
      <c r="Q267" s="101">
        <f>[4]Costos_Agricultura!$J175*(1+'Net Zero 2050 - %'!Q$40/100)</f>
        <v>285.32874483641069</v>
      </c>
      <c r="R267" s="101">
        <f>[4]Costos_Agricultura!$J175*(1+'Net Zero 2050 - %'!R$40/100)</f>
        <v>286.32125446092311</v>
      </c>
      <c r="S267" s="101">
        <f>[4]Costos_Agricultura!$J175*(1+'Net Zero 2050 - %'!S$40/100)</f>
        <v>287.31376408543548</v>
      </c>
      <c r="T267" s="101">
        <f>[4]Costos_Agricultura!$J175*(1+'Net Zero 2050 - %'!T$40/100)</f>
        <v>288.30627370994785</v>
      </c>
      <c r="U267" s="101">
        <f>[4]Costos_Agricultura!$J175*(1+'Net Zero 2050 - %'!U$40/100)</f>
        <v>289.29878333446027</v>
      </c>
      <c r="V267" s="101">
        <f>[4]Costos_Agricultura!$J175*(1+'Net Zero 2050 - %'!V$40/100)</f>
        <v>290.29129295897269</v>
      </c>
      <c r="W267" s="101">
        <f>[4]Costos_Agricultura!$J175*(1+'Net Zero 2050 - %'!W$40/100)</f>
        <v>291.28380258348511</v>
      </c>
      <c r="X267" s="101">
        <f>[4]Costos_Agricultura!$J175*(1+'Net Zero 2050 - %'!X$40/100)</f>
        <v>292.27631220799753</v>
      </c>
      <c r="Y267" s="101">
        <f>[4]Costos_Agricultura!$J175*(1+'Net Zero 2050 - %'!Y$40/100)</f>
        <v>293.26882183250996</v>
      </c>
      <c r="Z267" s="101">
        <f>[4]Costos_Agricultura!$J175*(1+'Net Zero 2050 - %'!Z$40/100)</f>
        <v>294.26133145702238</v>
      </c>
      <c r="AA267" s="101">
        <f>[4]Costos_Agricultura!$J175*(1+'Net Zero 2050 - %'!AA$40/100)</f>
        <v>295.25384108153474</v>
      </c>
      <c r="AB267" s="101">
        <f>[4]Costos_Agricultura!$J175*(1+'Net Zero 2050 - %'!AB$40/100)</f>
        <v>296.24635070604711</v>
      </c>
      <c r="AC267" s="101">
        <f>[4]Costos_Agricultura!$J175*(1+'Net Zero 2050 - %'!AC$40/100)</f>
        <v>297.23886033055953</v>
      </c>
      <c r="AD267" s="101">
        <f>[4]Costos_Agricultura!$J175*(1+'Net Zero 2050 - %'!AD$40/100)</f>
        <v>298.23136995507195</v>
      </c>
      <c r="AE267" s="101">
        <f>[4]Costos_Agricultura!$J175*(1+'Net Zero 2050 - %'!AE$40/100)</f>
        <v>299.22387957958438</v>
      </c>
      <c r="AF267" s="101">
        <f>[4]Costos_Agricultura!$J175*(1+'Net Zero 2050 - %'!AF$40/100)</f>
        <v>300.2163892040968</v>
      </c>
      <c r="AG267" s="101">
        <f>[4]Costos_Agricultura!$J175*(1+'Net Zero 2050 - %'!AG$40/100)</f>
        <v>301.20889882860922</v>
      </c>
      <c r="AH267" s="101">
        <f>[4]Costos_Agricultura!$J175*(1+'Net Zero 2050 - %'!AH$40/100)</f>
        <v>302.20140845312164</v>
      </c>
      <c r="AI267" s="101">
        <f>[4]Costos_Agricultura!$J175*(1+'Net Zero 2050 - %'!AI$40/100)</f>
        <v>303.19391807763407</v>
      </c>
      <c r="AJ267" s="101">
        <f>[4]Costos_Agricultura!$J175*(1+'Net Zero 2050 - %'!AJ$40/100)</f>
        <v>304.18642770214643</v>
      </c>
      <c r="AK267" s="101">
        <f>[4]Costos_Agricultura!$J175*(1+'Net Zero 2050 - %'!AK$40/100)</f>
        <v>305.1789373266588</v>
      </c>
      <c r="AL267" s="101">
        <f>[4]Costos_Agricultura!$J175*(1+'Net Zero 2050 - %'!AL$40/100)</f>
        <v>306.17144695117122</v>
      </c>
      <c r="AM267" s="101">
        <f>[4]Costos_Agricultura!$J175*(1+'Net Zero 2050 - %'!AM$40/100)</f>
        <v>307.16395657568364</v>
      </c>
      <c r="AN267" s="101">
        <f>[4]Costos_Agricultura!$J175*(1+'Net Zero 2050 - %'!AN$40/100)</f>
        <v>308.15646620019606</v>
      </c>
      <c r="AO267" s="101">
        <f>[4]Costos_Agricultura!$J175*(1+'Net Zero 2050 - %'!AO$40/100)</f>
        <v>309.14897582470849</v>
      </c>
      <c r="AP267" s="101">
        <f>[4]Costos_Agricultura!$J175*(1+'Net Zero 2050 - %'!AP$40/100)</f>
        <v>310.14148544922091</v>
      </c>
      <c r="AQ267" s="101">
        <f>[4]Costos_Agricultura!$J175*(1+'Net Zero 2050 - %'!AQ$40/100)</f>
        <v>311.13399507373333</v>
      </c>
      <c r="AR267" s="101">
        <f>[4]Costos_Agricultura!$J175*(1+'Net Zero 2050 - %'!AR$40/100)</f>
        <v>312.12650469824564</v>
      </c>
      <c r="AS267" s="101">
        <f>[4]Costos_Agricultura!$J175*(1+'Net Zero 2050 - %'!AS$40/100)</f>
        <v>313.11901432275812</v>
      </c>
      <c r="AT267" s="101">
        <f>[4]Costos_Agricultura!$J175*(1+'Net Zero 2050 - %'!AT$40/100)</f>
        <v>314.11152394727048</v>
      </c>
      <c r="AU267" s="101">
        <f>[4]Costos_Agricultura!$J175*(1+'Net Zero 2050 - %'!AU$40/100)</f>
        <v>315.10403357178291</v>
      </c>
      <c r="AV267" s="101">
        <f>[4]Costos_Agricultura!$J175*(1+'Net Zero 2050 - %'!AV$40/100)</f>
        <v>316.09654319629533</v>
      </c>
      <c r="AW267" s="101">
        <f>[4]Costos_Agricultura!$J175*(1+'Net Zero 2050 - %'!AW$40/100)</f>
        <v>317.08905282080775</v>
      </c>
      <c r="AX267" s="101">
        <f>[4]Costos_Agricultura!$J175*(1+'Net Zero 2050 - %'!AX$40/100)</f>
        <v>318.08156244532017</v>
      </c>
      <c r="AY267" s="101">
        <f>[4]Costos_Agricultura!$J175*(1+'Net Zero 2050 - %'!AY$40/100)</f>
        <v>319.0740720698326</v>
      </c>
      <c r="AZ267" s="101">
        <f>[4]Costos_Agricultura!$J175*(1+'Net Zero 2050 - %'!AZ$40/100)</f>
        <v>320.06658169434502</v>
      </c>
      <c r="BA267" s="101">
        <f>[4]Costos_Agricultura!$J175*(1+'Net Zero 2050 - %'!BA$40/100)</f>
        <v>321.05909131885733</v>
      </c>
      <c r="BB267" s="101">
        <f>[4]Costos_Agricultura!$J175*(1+'Net Zero 2050 - %'!BB$40/100)</f>
        <v>322.05160094336981</v>
      </c>
    </row>
    <row r="268" spans="3:54" ht="15" customHeight="1">
      <c r="C268" s="170" t="s">
        <v>268</v>
      </c>
      <c r="E268" s="366"/>
      <c r="F268" s="101">
        <f>[4]Costos_Agricultura!$J176*(1+'Net Zero 2050 - %'!F$40/100)</f>
        <v>2.2562148884571065</v>
      </c>
      <c r="G268" s="101">
        <f>[4]Costos_Agricultura!$J176*(1+'Net Zero 2050 - %'!G$40/100)</f>
        <v>2.2643753261135133</v>
      </c>
      <c r="H268" s="101">
        <f>[4]Costos_Agricultura!$J176*(1+'Net Zero 2050 - %'!H$40/100)</f>
        <v>2.2725357637699197</v>
      </c>
      <c r="I268" s="101">
        <f>[4]Costos_Agricultura!$J176*(1+'Net Zero 2050 - %'!I$40/100)</f>
        <v>2.2806962014263266</v>
      </c>
      <c r="J268" s="101">
        <f>[4]Costos_Agricultura!$J176*(1+'Net Zero 2050 - %'!J$40/100)</f>
        <v>2.2888566390827325</v>
      </c>
      <c r="K268" s="101">
        <f>[4]Costos_Agricultura!$J176*(1+'Net Zero 2050 - %'!K$40/100)</f>
        <v>2.2970170767391394</v>
      </c>
      <c r="L268" s="101">
        <f>[4]Costos_Agricultura!$J176*(1+'Net Zero 2050 - %'!L$40/100)</f>
        <v>2.3051775143955457</v>
      </c>
      <c r="M268" s="101">
        <f>[4]Costos_Agricultura!$J176*(1+'Net Zero 2050 - %'!M$40/100)</f>
        <v>2.3133379520519521</v>
      </c>
      <c r="N268" s="101">
        <f>[4]Costos_Agricultura!$J176*(1+'Net Zero 2050 - %'!N$40/100)</f>
        <v>2.321498389708359</v>
      </c>
      <c r="O268" s="101">
        <f>[4]Costos_Agricultura!$J176*(1+'Net Zero 2050 - %'!O$40/100)</f>
        <v>2.3296588273647654</v>
      </c>
      <c r="P268" s="101">
        <f>[4]Costos_Agricultura!$J176*(1+'Net Zero 2050 - %'!P$40/100)</f>
        <v>2.3378192650211722</v>
      </c>
      <c r="Q268" s="101">
        <f>[4]Costos_Agricultura!$J176*(1+'Net Zero 2050 - %'!Q$40/100)</f>
        <v>2.3459797026775786</v>
      </c>
      <c r="R268" s="101">
        <f>[4]Costos_Agricultura!$J176*(1+'Net Zero 2050 - %'!R$40/100)</f>
        <v>2.3541401403339854</v>
      </c>
      <c r="S268" s="101">
        <f>[4]Costos_Agricultura!$J176*(1+'Net Zero 2050 - %'!S$40/100)</f>
        <v>2.3623005779903918</v>
      </c>
      <c r="T268" s="101">
        <f>[4]Costos_Agricultura!$J176*(1+'Net Zero 2050 - %'!T$40/100)</f>
        <v>2.3704610156467978</v>
      </c>
      <c r="U268" s="101">
        <f>[4]Costos_Agricultura!$J176*(1+'Net Zero 2050 - %'!U$40/100)</f>
        <v>2.3786214533032046</v>
      </c>
      <c r="V268" s="101">
        <f>[4]Costos_Agricultura!$J176*(1+'Net Zero 2050 - %'!V$40/100)</f>
        <v>2.386781890959611</v>
      </c>
      <c r="W268" s="101">
        <f>[4]Costos_Agricultura!$J176*(1+'Net Zero 2050 - %'!W$40/100)</f>
        <v>2.3949423286160179</v>
      </c>
      <c r="X268" s="101">
        <f>[4]Costos_Agricultura!$J176*(1+'Net Zero 2050 - %'!X$40/100)</f>
        <v>2.4031027662724243</v>
      </c>
      <c r="Y268" s="101">
        <f>[4]Costos_Agricultura!$J176*(1+'Net Zero 2050 - %'!Y$40/100)</f>
        <v>2.4112632039288311</v>
      </c>
      <c r="Z268" s="101">
        <f>[4]Costos_Agricultura!$J176*(1+'Net Zero 2050 - %'!Z$40/100)</f>
        <v>2.4194236415852375</v>
      </c>
      <c r="AA268" s="101">
        <f>[4]Costos_Agricultura!$J176*(1+'Net Zero 2050 - %'!AA$40/100)</f>
        <v>2.4275840792416443</v>
      </c>
      <c r="AB268" s="101">
        <f>[4]Costos_Agricultura!$J176*(1+'Net Zero 2050 - %'!AB$40/100)</f>
        <v>2.4357445168980503</v>
      </c>
      <c r="AC268" s="101">
        <f>[4]Costos_Agricultura!$J176*(1+'Net Zero 2050 - %'!AC$40/100)</f>
        <v>2.4439049545544567</v>
      </c>
      <c r="AD268" s="101">
        <f>[4]Costos_Agricultura!$J176*(1+'Net Zero 2050 - %'!AD$40/100)</f>
        <v>2.4520653922108635</v>
      </c>
      <c r="AE268" s="101">
        <f>[4]Costos_Agricultura!$J176*(1+'Net Zero 2050 - %'!AE$40/100)</f>
        <v>2.4602258298672699</v>
      </c>
      <c r="AF268" s="101">
        <f>[4]Costos_Agricultura!$J176*(1+'Net Zero 2050 - %'!AF$40/100)</f>
        <v>2.4683862675236767</v>
      </c>
      <c r="AG268" s="101">
        <f>[4]Costos_Agricultura!$J176*(1+'Net Zero 2050 - %'!AG$40/100)</f>
        <v>2.4765467051800831</v>
      </c>
      <c r="AH268" s="101">
        <f>[4]Costos_Agricultura!$J176*(1+'Net Zero 2050 - %'!AH$40/100)</f>
        <v>2.4847071428364895</v>
      </c>
      <c r="AI268" s="101">
        <f>[4]Costos_Agricultura!$J176*(1+'Net Zero 2050 - %'!AI$40/100)</f>
        <v>2.4928675804928964</v>
      </c>
      <c r="AJ268" s="101">
        <f>[4]Costos_Agricultura!$J176*(1+'Net Zero 2050 - %'!AJ$40/100)</f>
        <v>2.5010280181493028</v>
      </c>
      <c r="AK268" s="101">
        <f>[4]Costos_Agricultura!$J176*(1+'Net Zero 2050 - %'!AK$40/100)</f>
        <v>2.5091884558057092</v>
      </c>
      <c r="AL268" s="101">
        <f>[4]Costos_Agricultura!$J176*(1+'Net Zero 2050 - %'!AL$40/100)</f>
        <v>2.5173488934621155</v>
      </c>
      <c r="AM268" s="101">
        <f>[4]Costos_Agricultura!$J176*(1+'Net Zero 2050 - %'!AM$40/100)</f>
        <v>2.5255093311185224</v>
      </c>
      <c r="AN268" s="101">
        <f>[4]Costos_Agricultura!$J176*(1+'Net Zero 2050 - %'!AN$40/100)</f>
        <v>2.5336697687749288</v>
      </c>
      <c r="AO268" s="101">
        <f>[4]Costos_Agricultura!$J176*(1+'Net Zero 2050 - %'!AO$40/100)</f>
        <v>2.5418302064313352</v>
      </c>
      <c r="AP268" s="101">
        <f>[4]Costos_Agricultura!$J176*(1+'Net Zero 2050 - %'!AP$40/100)</f>
        <v>2.549990644087742</v>
      </c>
      <c r="AQ268" s="101">
        <f>[4]Costos_Agricultura!$J176*(1+'Net Zero 2050 - %'!AQ$40/100)</f>
        <v>2.5581510817441484</v>
      </c>
      <c r="AR268" s="101">
        <f>[4]Costos_Agricultura!$J176*(1+'Net Zero 2050 - %'!AR$40/100)</f>
        <v>2.5663115194005548</v>
      </c>
      <c r="AS268" s="101">
        <f>[4]Costos_Agricultura!$J176*(1+'Net Zero 2050 - %'!AS$40/100)</f>
        <v>2.5744719570569616</v>
      </c>
      <c r="AT268" s="101">
        <f>[4]Costos_Agricultura!$J176*(1+'Net Zero 2050 - %'!AT$40/100)</f>
        <v>2.582632394713368</v>
      </c>
      <c r="AU268" s="101">
        <f>[4]Costos_Agricultura!$J176*(1+'Net Zero 2050 - %'!AU$40/100)</f>
        <v>2.5907928323697744</v>
      </c>
      <c r="AV268" s="101">
        <f>[4]Costos_Agricultura!$J176*(1+'Net Zero 2050 - %'!AV$40/100)</f>
        <v>2.5989532700261808</v>
      </c>
      <c r="AW268" s="101">
        <f>[4]Costos_Agricultura!$J176*(1+'Net Zero 2050 - %'!AW$40/100)</f>
        <v>2.6071137076825877</v>
      </c>
      <c r="AX268" s="101">
        <f>[4]Costos_Agricultura!$J176*(1+'Net Zero 2050 - %'!AX$40/100)</f>
        <v>2.615274145338994</v>
      </c>
      <c r="AY268" s="101">
        <f>[4]Costos_Agricultura!$J176*(1+'Net Zero 2050 - %'!AY$40/100)</f>
        <v>2.6234345829954009</v>
      </c>
      <c r="AZ268" s="101">
        <f>[4]Costos_Agricultura!$J176*(1+'Net Zero 2050 - %'!AZ$40/100)</f>
        <v>2.6315950206518073</v>
      </c>
      <c r="BA268" s="101">
        <f>[4]Costos_Agricultura!$J176*(1+'Net Zero 2050 - %'!BA$40/100)</f>
        <v>2.6397554583082137</v>
      </c>
      <c r="BB268" s="101">
        <f>[4]Costos_Agricultura!$J176*(1+'Net Zero 2050 - %'!BB$40/100)</f>
        <v>2.6479158959646205</v>
      </c>
    </row>
    <row r="269" spans="3:54" ht="15" customHeight="1">
      <c r="C269" s="170" t="s">
        <v>269</v>
      </c>
      <c r="E269" s="366"/>
      <c r="F269" s="101">
        <f>[4]Costos_Agricultura!$J177*(1+'Net Zero 2050 - %'!F$40/100)</f>
        <v>6.7487085805565403</v>
      </c>
      <c r="G269" s="101">
        <f>[4]Costos_Agricultura!$J177*(1+'Net Zero 2050 - %'!G$40/100)</f>
        <v>6.7731177872835415</v>
      </c>
      <c r="H269" s="101">
        <f>[4]Costos_Agricultura!$J177*(1+'Net Zero 2050 - %'!H$40/100)</f>
        <v>6.7975269940105436</v>
      </c>
      <c r="I269" s="101">
        <f>[4]Costos_Agricultura!$J177*(1+'Net Zero 2050 - %'!I$40/100)</f>
        <v>6.8219362007375448</v>
      </c>
      <c r="J269" s="101">
        <f>[4]Costos_Agricultura!$J177*(1+'Net Zero 2050 - %'!J$40/100)</f>
        <v>6.8463454074645442</v>
      </c>
      <c r="K269" s="101">
        <f>[4]Costos_Agricultura!$J177*(1+'Net Zero 2050 - %'!K$40/100)</f>
        <v>6.8707546141915463</v>
      </c>
      <c r="L269" s="101">
        <f>[4]Costos_Agricultura!$J177*(1+'Net Zero 2050 - %'!L$40/100)</f>
        <v>6.8951638209185475</v>
      </c>
      <c r="M269" s="101">
        <f>[4]Costos_Agricultura!$J177*(1+'Net Zero 2050 - %'!M$40/100)</f>
        <v>6.9195730276455487</v>
      </c>
      <c r="N269" s="101">
        <f>[4]Costos_Agricultura!$J177*(1+'Net Zero 2050 - %'!N$40/100)</f>
        <v>6.9439822343725499</v>
      </c>
      <c r="O269" s="101">
        <f>[4]Costos_Agricultura!$J177*(1+'Net Zero 2050 - %'!O$40/100)</f>
        <v>6.9683914410995511</v>
      </c>
      <c r="P269" s="101">
        <f>[4]Costos_Agricultura!$J177*(1+'Net Zero 2050 - %'!P$40/100)</f>
        <v>6.9928006478265532</v>
      </c>
      <c r="Q269" s="101">
        <f>[4]Costos_Agricultura!$J177*(1+'Net Zero 2050 - %'!Q$40/100)</f>
        <v>7.0172098545535544</v>
      </c>
      <c r="R269" s="101">
        <f>[4]Costos_Agricultura!$J177*(1+'Net Zero 2050 - %'!R$40/100)</f>
        <v>7.0416190612805556</v>
      </c>
      <c r="S269" s="101">
        <f>[4]Costos_Agricultura!$J177*(1+'Net Zero 2050 - %'!S$40/100)</f>
        <v>7.0660282680075568</v>
      </c>
      <c r="T269" s="101">
        <f>[4]Costos_Agricultura!$J177*(1+'Net Zero 2050 - %'!T$40/100)</f>
        <v>7.0904374747345571</v>
      </c>
      <c r="U269" s="101">
        <f>[4]Costos_Agricultura!$J177*(1+'Net Zero 2050 - %'!U$40/100)</f>
        <v>7.1148466814615583</v>
      </c>
      <c r="V269" s="101">
        <f>[4]Costos_Agricultura!$J177*(1+'Net Zero 2050 - %'!V$40/100)</f>
        <v>7.1392558881885595</v>
      </c>
      <c r="W269" s="101">
        <f>[4]Costos_Agricultura!$J177*(1+'Net Zero 2050 - %'!W$40/100)</f>
        <v>7.1636650949155607</v>
      </c>
      <c r="X269" s="101">
        <f>[4]Costos_Agricultura!$J177*(1+'Net Zero 2050 - %'!X$40/100)</f>
        <v>7.1880743016425619</v>
      </c>
      <c r="Y269" s="101">
        <f>[4]Costos_Agricultura!$J177*(1+'Net Zero 2050 - %'!Y$40/100)</f>
        <v>7.212483508369564</v>
      </c>
      <c r="Z269" s="101">
        <f>[4]Costos_Agricultura!$J177*(1+'Net Zero 2050 - %'!Z$40/100)</f>
        <v>7.2368927150965652</v>
      </c>
      <c r="AA269" s="101">
        <f>[4]Costos_Agricultura!$J177*(1+'Net Zero 2050 - %'!AA$40/100)</f>
        <v>7.2613019218235664</v>
      </c>
      <c r="AB269" s="101">
        <f>[4]Costos_Agricultura!$J177*(1+'Net Zero 2050 - %'!AB$40/100)</f>
        <v>7.2857111285505667</v>
      </c>
      <c r="AC269" s="101">
        <f>[4]Costos_Agricultura!$J177*(1+'Net Zero 2050 - %'!AC$40/100)</f>
        <v>7.3101203352775679</v>
      </c>
      <c r="AD269" s="101">
        <f>[4]Costos_Agricultura!$J177*(1+'Net Zero 2050 - %'!AD$40/100)</f>
        <v>7.3345295420045691</v>
      </c>
      <c r="AE269" s="101">
        <f>[4]Costos_Agricultura!$J177*(1+'Net Zero 2050 - %'!AE$40/100)</f>
        <v>7.3589387487315703</v>
      </c>
      <c r="AF269" s="101">
        <f>[4]Costos_Agricultura!$J177*(1+'Net Zero 2050 - %'!AF$40/100)</f>
        <v>7.3833479554585715</v>
      </c>
      <c r="AG269" s="101">
        <f>[4]Costos_Agricultura!$J177*(1+'Net Zero 2050 - %'!AG$40/100)</f>
        <v>7.4077571621855736</v>
      </c>
      <c r="AH269" s="101">
        <f>[4]Costos_Agricultura!$J177*(1+'Net Zero 2050 - %'!AH$40/100)</f>
        <v>7.4321663689125748</v>
      </c>
      <c r="AI269" s="101">
        <f>[4]Costos_Agricultura!$J177*(1+'Net Zero 2050 - %'!AI$40/100)</f>
        <v>7.456575575639576</v>
      </c>
      <c r="AJ269" s="101">
        <f>[4]Costos_Agricultura!$J177*(1+'Net Zero 2050 - %'!AJ$40/100)</f>
        <v>7.4809847823665772</v>
      </c>
      <c r="AK269" s="101">
        <f>[4]Costos_Agricultura!$J177*(1+'Net Zero 2050 - %'!AK$40/100)</f>
        <v>7.5053939890935775</v>
      </c>
      <c r="AL269" s="101">
        <f>[4]Costos_Agricultura!$J177*(1+'Net Zero 2050 - %'!AL$40/100)</f>
        <v>7.5298031958205787</v>
      </c>
      <c r="AM269" s="101">
        <f>[4]Costos_Agricultura!$J177*(1+'Net Zero 2050 - %'!AM$40/100)</f>
        <v>7.5542124025475799</v>
      </c>
      <c r="AN269" s="101">
        <f>[4]Costos_Agricultura!$J177*(1+'Net Zero 2050 - %'!AN$40/100)</f>
        <v>7.5786216092745811</v>
      </c>
      <c r="AO269" s="101">
        <f>[4]Costos_Agricultura!$J177*(1+'Net Zero 2050 - %'!AO$40/100)</f>
        <v>7.6030308160015823</v>
      </c>
      <c r="AP269" s="101">
        <f>[4]Costos_Agricultura!$J177*(1+'Net Zero 2050 - %'!AP$40/100)</f>
        <v>7.6274400227285843</v>
      </c>
      <c r="AQ269" s="101">
        <f>[4]Costos_Agricultura!$J177*(1+'Net Zero 2050 - %'!AQ$40/100)</f>
        <v>7.6518492294555855</v>
      </c>
      <c r="AR269" s="101">
        <f>[4]Costos_Agricultura!$J177*(1+'Net Zero 2050 - %'!AR$40/100)</f>
        <v>7.676258436182585</v>
      </c>
      <c r="AS269" s="101">
        <f>[4]Costos_Agricultura!$J177*(1+'Net Zero 2050 - %'!AS$40/100)</f>
        <v>7.7006676429095879</v>
      </c>
      <c r="AT269" s="101">
        <f>[4]Costos_Agricultura!$J177*(1+'Net Zero 2050 - %'!AT$40/100)</f>
        <v>7.7250768496365882</v>
      </c>
      <c r="AU269" s="101">
        <f>[4]Costos_Agricultura!$J177*(1+'Net Zero 2050 - %'!AU$40/100)</f>
        <v>7.7494860563635894</v>
      </c>
      <c r="AV269" s="101">
        <f>[4]Costos_Agricultura!$J177*(1+'Net Zero 2050 - %'!AV$40/100)</f>
        <v>7.7738952630905906</v>
      </c>
      <c r="AW269" s="101">
        <f>[4]Costos_Agricultura!$J177*(1+'Net Zero 2050 - %'!AW$40/100)</f>
        <v>7.7983044698175918</v>
      </c>
      <c r="AX269" s="101">
        <f>[4]Costos_Agricultura!$J177*(1+'Net Zero 2050 - %'!AX$40/100)</f>
        <v>7.8227136765445939</v>
      </c>
      <c r="AY269" s="101">
        <f>[4]Costos_Agricultura!$J177*(1+'Net Zero 2050 - %'!AY$40/100)</f>
        <v>7.8471228832715951</v>
      </c>
      <c r="AZ269" s="101">
        <f>[4]Costos_Agricultura!$J177*(1+'Net Zero 2050 - %'!AZ$40/100)</f>
        <v>7.8715320899985963</v>
      </c>
      <c r="BA269" s="101">
        <f>[4]Costos_Agricultura!$J177*(1+'Net Zero 2050 - %'!BA$40/100)</f>
        <v>7.8959412967255966</v>
      </c>
      <c r="BB269" s="101">
        <f>[4]Costos_Agricultura!$J177*(1+'Net Zero 2050 - %'!BB$40/100)</f>
        <v>7.9203505034525987</v>
      </c>
    </row>
    <row r="270" spans="3:54" ht="15" customHeight="1">
      <c r="C270" s="170" t="s">
        <v>270</v>
      </c>
      <c r="E270" s="366"/>
      <c r="F270" s="101">
        <f>[4]Costos_Agricultura!$J178*(1+'Net Zero 2050 - %'!F$40/100)</f>
        <v>7.3783886322450094</v>
      </c>
      <c r="G270" s="101">
        <f>[4]Costos_Agricultura!$J178*(1+'Net Zero 2050 - %'!G$40/100)</f>
        <v>7.4050753103385798</v>
      </c>
      <c r="H270" s="101">
        <f>[4]Costos_Agricultura!$J178*(1+'Net Zero 2050 - %'!H$40/100)</f>
        <v>7.4317619884321493</v>
      </c>
      <c r="I270" s="101">
        <f>[4]Costos_Agricultura!$J178*(1+'Net Zero 2050 - %'!I$40/100)</f>
        <v>7.4584486665257197</v>
      </c>
      <c r="J270" s="101">
        <f>[4]Costos_Agricultura!$J178*(1+'Net Zero 2050 - %'!J$40/100)</f>
        <v>7.4851353446192874</v>
      </c>
      <c r="K270" s="101">
        <f>[4]Costos_Agricultura!$J178*(1+'Net Zero 2050 - %'!K$40/100)</f>
        <v>7.5118220227128578</v>
      </c>
      <c r="L270" s="101">
        <f>[4]Costos_Agricultura!$J178*(1+'Net Zero 2050 - %'!L$40/100)</f>
        <v>7.5385087008064273</v>
      </c>
      <c r="M270" s="101">
        <f>[4]Costos_Agricultura!$J178*(1+'Net Zero 2050 - %'!M$40/100)</f>
        <v>7.5651953788999977</v>
      </c>
      <c r="N270" s="101">
        <f>[4]Costos_Agricultura!$J178*(1+'Net Zero 2050 - %'!N$40/100)</f>
        <v>7.5918820569935672</v>
      </c>
      <c r="O270" s="101">
        <f>[4]Costos_Agricultura!$J178*(1+'Net Zero 2050 - %'!O$40/100)</f>
        <v>7.6185687350871367</v>
      </c>
      <c r="P270" s="101">
        <f>[4]Costos_Agricultura!$J178*(1+'Net Zero 2050 - %'!P$40/100)</f>
        <v>7.6452554131807071</v>
      </c>
      <c r="Q270" s="101">
        <f>[4]Costos_Agricultura!$J178*(1+'Net Zero 2050 - %'!Q$40/100)</f>
        <v>7.6719420912742766</v>
      </c>
      <c r="R270" s="101">
        <f>[4]Costos_Agricultura!$J178*(1+'Net Zero 2050 - %'!R$40/100)</f>
        <v>7.698628769367847</v>
      </c>
      <c r="S270" s="101">
        <f>[4]Costos_Agricultura!$J178*(1+'Net Zero 2050 - %'!S$40/100)</f>
        <v>7.7253154474614165</v>
      </c>
      <c r="T270" s="101">
        <f>[4]Costos_Agricultura!$J178*(1+'Net Zero 2050 - %'!T$40/100)</f>
        <v>7.7520021255549851</v>
      </c>
      <c r="U270" s="101">
        <f>[4]Costos_Agricultura!$J178*(1+'Net Zero 2050 - %'!U$40/100)</f>
        <v>7.7786888036485546</v>
      </c>
      <c r="V270" s="101">
        <f>[4]Costos_Agricultura!$J178*(1+'Net Zero 2050 - %'!V$40/100)</f>
        <v>7.805375481742125</v>
      </c>
      <c r="W270" s="101">
        <f>[4]Costos_Agricultura!$J178*(1+'Net Zero 2050 - %'!W$40/100)</f>
        <v>7.8320621598356945</v>
      </c>
      <c r="X270" s="101">
        <f>[4]Costos_Agricultura!$J178*(1+'Net Zero 2050 - %'!X$40/100)</f>
        <v>7.8587488379292649</v>
      </c>
      <c r="Y270" s="101">
        <f>[4]Costos_Agricultura!$J178*(1+'Net Zero 2050 - %'!Y$40/100)</f>
        <v>7.8854355160228344</v>
      </c>
      <c r="Z270" s="101">
        <f>[4]Costos_Agricultura!$J178*(1+'Net Zero 2050 - %'!Z$40/100)</f>
        <v>7.9121221941164039</v>
      </c>
      <c r="AA270" s="101">
        <f>[4]Costos_Agricultura!$J178*(1+'Net Zero 2050 - %'!AA$40/100)</f>
        <v>7.9388088722099743</v>
      </c>
      <c r="AB270" s="101">
        <f>[4]Costos_Agricultura!$J178*(1+'Net Zero 2050 - %'!AB$40/100)</f>
        <v>7.9654955503035421</v>
      </c>
      <c r="AC270" s="101">
        <f>[4]Costos_Agricultura!$J178*(1+'Net Zero 2050 - %'!AC$40/100)</f>
        <v>7.9921822283971125</v>
      </c>
      <c r="AD270" s="101">
        <f>[4]Costos_Agricultura!$J178*(1+'Net Zero 2050 - %'!AD$40/100)</f>
        <v>8.0188689064906828</v>
      </c>
      <c r="AE270" s="101">
        <f>[4]Costos_Agricultura!$J178*(1+'Net Zero 2050 - %'!AE$40/100)</f>
        <v>8.0455555845842515</v>
      </c>
      <c r="AF270" s="101">
        <f>[4]Costos_Agricultura!$J178*(1+'Net Zero 2050 - %'!AF$40/100)</f>
        <v>8.0722422626778219</v>
      </c>
      <c r="AG270" s="101">
        <f>[4]Costos_Agricultura!$J178*(1+'Net Zero 2050 - %'!AG$40/100)</f>
        <v>8.0989289407713922</v>
      </c>
      <c r="AH270" s="101">
        <f>[4]Costos_Agricultura!$J178*(1+'Net Zero 2050 - %'!AH$40/100)</f>
        <v>8.1256156188649626</v>
      </c>
      <c r="AI270" s="101">
        <f>[4]Costos_Agricultura!$J178*(1+'Net Zero 2050 - %'!AI$40/100)</f>
        <v>8.1523022969585313</v>
      </c>
      <c r="AJ270" s="101">
        <f>[4]Costos_Agricultura!$J178*(1+'Net Zero 2050 - %'!AJ$40/100)</f>
        <v>8.1789889750521017</v>
      </c>
      <c r="AK270" s="101">
        <f>[4]Costos_Agricultura!$J178*(1+'Net Zero 2050 - %'!AK$40/100)</f>
        <v>8.2056756531456703</v>
      </c>
      <c r="AL270" s="101">
        <f>[4]Costos_Agricultura!$J178*(1+'Net Zero 2050 - %'!AL$40/100)</f>
        <v>8.2323623312392389</v>
      </c>
      <c r="AM270" s="101">
        <f>[4]Costos_Agricultura!$J178*(1+'Net Zero 2050 - %'!AM$40/100)</f>
        <v>8.2590490093328093</v>
      </c>
      <c r="AN270" s="101">
        <f>[4]Costos_Agricultura!$J178*(1+'Net Zero 2050 - %'!AN$40/100)</f>
        <v>8.2857356874263797</v>
      </c>
      <c r="AO270" s="101">
        <f>[4]Costos_Agricultura!$J178*(1+'Net Zero 2050 - %'!AO$40/100)</f>
        <v>8.3124223655199501</v>
      </c>
      <c r="AP270" s="101">
        <f>[4]Costos_Agricultura!$J178*(1+'Net Zero 2050 - %'!AP$40/100)</f>
        <v>8.3391090436135187</v>
      </c>
      <c r="AQ270" s="101">
        <f>[4]Costos_Agricultura!$J178*(1+'Net Zero 2050 - %'!AQ$40/100)</f>
        <v>8.3657957217070891</v>
      </c>
      <c r="AR270" s="101">
        <f>[4]Costos_Agricultura!$J178*(1+'Net Zero 2050 - %'!AR$40/100)</f>
        <v>8.3924823998006577</v>
      </c>
      <c r="AS270" s="101">
        <f>[4]Costos_Agricultura!$J178*(1+'Net Zero 2050 - %'!AS$40/100)</f>
        <v>8.4191690778942281</v>
      </c>
      <c r="AT270" s="101">
        <f>[4]Costos_Agricultura!$J178*(1+'Net Zero 2050 - %'!AT$40/100)</f>
        <v>8.4458557559877967</v>
      </c>
      <c r="AU270" s="101">
        <f>[4]Costos_Agricultura!$J178*(1+'Net Zero 2050 - %'!AU$40/100)</f>
        <v>8.4725424340813671</v>
      </c>
      <c r="AV270" s="101">
        <f>[4]Costos_Agricultura!$J178*(1+'Net Zero 2050 - %'!AV$40/100)</f>
        <v>8.4992291121749375</v>
      </c>
      <c r="AW270" s="101">
        <f>[4]Costos_Agricultura!$J178*(1+'Net Zero 2050 - %'!AW$40/100)</f>
        <v>8.5259157902685061</v>
      </c>
      <c r="AX270" s="101">
        <f>[4]Costos_Agricultura!$J178*(1+'Net Zero 2050 - %'!AX$40/100)</f>
        <v>8.5526024683620765</v>
      </c>
      <c r="AY270" s="101">
        <f>[4]Costos_Agricultura!$J178*(1+'Net Zero 2050 - %'!AY$40/100)</f>
        <v>8.5792891464556469</v>
      </c>
      <c r="AZ270" s="101">
        <f>[4]Costos_Agricultura!$J178*(1+'Net Zero 2050 - %'!AZ$40/100)</f>
        <v>8.6059758245492173</v>
      </c>
      <c r="BA270" s="101">
        <f>[4]Costos_Agricultura!$J178*(1+'Net Zero 2050 - %'!BA$40/100)</f>
        <v>8.6326625026427841</v>
      </c>
      <c r="BB270" s="101">
        <f>[4]Costos_Agricultura!$J178*(1+'Net Zero 2050 - %'!BB$40/100)</f>
        <v>8.6593491807363563</v>
      </c>
    </row>
    <row r="271" spans="3:54" ht="15" customHeight="1">
      <c r="C271" s="170" t="s">
        <v>271</v>
      </c>
      <c r="E271" s="366"/>
      <c r="F271" s="101">
        <f>[4]Costos_Agricultura!$J179*(1+'Net Zero 2050 - %'!F$40/100)</f>
        <v>99.828417496435705</v>
      </c>
      <c r="G271" s="101">
        <f>[4]Costos_Agricultura!$J179*(1+'Net Zero 2050 - %'!G$40/100)</f>
        <v>100.18948398061021</v>
      </c>
      <c r="H271" s="101">
        <f>[4]Costos_Agricultura!$J179*(1+'Net Zero 2050 - %'!H$40/100)</f>
        <v>100.55055046478472</v>
      </c>
      <c r="I271" s="101">
        <f>[4]Costos_Agricultura!$J179*(1+'Net Zero 2050 - %'!I$40/100)</f>
        <v>100.91161694895924</v>
      </c>
      <c r="J271" s="101">
        <f>[4]Costos_Agricultura!$J179*(1+'Net Zero 2050 - %'!J$40/100)</f>
        <v>101.27268343313372</v>
      </c>
      <c r="K271" s="101">
        <f>[4]Costos_Agricultura!$J179*(1+'Net Zero 2050 - %'!K$40/100)</f>
        <v>101.63374991730824</v>
      </c>
      <c r="L271" s="101">
        <f>[4]Costos_Agricultura!$J179*(1+'Net Zero 2050 - %'!L$40/100)</f>
        <v>101.99481640148274</v>
      </c>
      <c r="M271" s="101">
        <f>[4]Costos_Agricultura!$J179*(1+'Net Zero 2050 - %'!M$40/100)</f>
        <v>102.35588288565725</v>
      </c>
      <c r="N271" s="101">
        <f>[4]Costos_Agricultura!$J179*(1+'Net Zero 2050 - %'!N$40/100)</f>
        <v>102.71694936983177</v>
      </c>
      <c r="O271" s="101">
        <f>[4]Costos_Agricultura!$J179*(1+'Net Zero 2050 - %'!O$40/100)</f>
        <v>103.07801585400627</v>
      </c>
      <c r="P271" s="101">
        <f>[4]Costos_Agricultura!$J179*(1+'Net Zero 2050 - %'!P$40/100)</f>
        <v>103.43908233818078</v>
      </c>
      <c r="Q271" s="101">
        <f>[4]Costos_Agricultura!$J179*(1+'Net Zero 2050 - %'!Q$40/100)</f>
        <v>103.8001488223553</v>
      </c>
      <c r="R271" s="101">
        <f>[4]Costos_Agricultura!$J179*(1+'Net Zero 2050 - %'!R$40/100)</f>
        <v>104.1612153065298</v>
      </c>
      <c r="S271" s="101">
        <f>[4]Costos_Agricultura!$J179*(1+'Net Zero 2050 - %'!S$40/100)</f>
        <v>104.52228179070431</v>
      </c>
      <c r="T271" s="101">
        <f>[4]Costos_Agricultura!$J179*(1+'Net Zero 2050 - %'!T$40/100)</f>
        <v>104.8833482748788</v>
      </c>
      <c r="U271" s="101">
        <f>[4]Costos_Agricultura!$J179*(1+'Net Zero 2050 - %'!U$40/100)</f>
        <v>105.24441475905331</v>
      </c>
      <c r="V271" s="101">
        <f>[4]Costos_Agricultura!$J179*(1+'Net Zero 2050 - %'!V$40/100)</f>
        <v>105.60548124322783</v>
      </c>
      <c r="W271" s="101">
        <f>[4]Costos_Agricultura!$J179*(1+'Net Zero 2050 - %'!W$40/100)</f>
        <v>105.96654772740233</v>
      </c>
      <c r="X271" s="101">
        <f>[4]Costos_Agricultura!$J179*(1+'Net Zero 2050 - %'!X$40/100)</f>
        <v>106.32761421157684</v>
      </c>
      <c r="Y271" s="101">
        <f>[4]Costos_Agricultura!$J179*(1+'Net Zero 2050 - %'!Y$40/100)</f>
        <v>106.68868069575136</v>
      </c>
      <c r="Z271" s="101">
        <f>[4]Costos_Agricultura!$J179*(1+'Net Zero 2050 - %'!Z$40/100)</f>
        <v>107.04974717992586</v>
      </c>
      <c r="AA271" s="101">
        <f>[4]Costos_Agricultura!$J179*(1+'Net Zero 2050 - %'!AA$40/100)</f>
        <v>107.41081366410037</v>
      </c>
      <c r="AB271" s="101">
        <f>[4]Costos_Agricultura!$J179*(1+'Net Zero 2050 - %'!AB$40/100)</f>
        <v>107.77188014827486</v>
      </c>
      <c r="AC271" s="101">
        <f>[4]Costos_Agricultura!$J179*(1+'Net Zero 2050 - %'!AC$40/100)</f>
        <v>108.13294663244938</v>
      </c>
      <c r="AD271" s="101">
        <f>[4]Costos_Agricultura!$J179*(1+'Net Zero 2050 - %'!AD$40/100)</f>
        <v>108.49401311662388</v>
      </c>
      <c r="AE271" s="101">
        <f>[4]Costos_Agricultura!$J179*(1+'Net Zero 2050 - %'!AE$40/100)</f>
        <v>108.85507960079839</v>
      </c>
      <c r="AF271" s="101">
        <f>[4]Costos_Agricultura!$J179*(1+'Net Zero 2050 - %'!AF$40/100)</f>
        <v>109.21614608497291</v>
      </c>
      <c r="AG271" s="101">
        <f>[4]Costos_Agricultura!$J179*(1+'Net Zero 2050 - %'!AG$40/100)</f>
        <v>109.57721256914741</v>
      </c>
      <c r="AH271" s="101">
        <f>[4]Costos_Agricultura!$J179*(1+'Net Zero 2050 - %'!AH$40/100)</f>
        <v>109.93827905332192</v>
      </c>
      <c r="AI271" s="101">
        <f>[4]Costos_Agricultura!$J179*(1+'Net Zero 2050 - %'!AI$40/100)</f>
        <v>110.29934553749644</v>
      </c>
      <c r="AJ271" s="101">
        <f>[4]Costos_Agricultura!$J179*(1+'Net Zero 2050 - %'!AJ$40/100)</f>
        <v>110.66041202167095</v>
      </c>
      <c r="AK271" s="101">
        <f>[4]Costos_Agricultura!$J179*(1+'Net Zero 2050 - %'!AK$40/100)</f>
        <v>111.02147850584544</v>
      </c>
      <c r="AL271" s="101">
        <f>[4]Costos_Agricultura!$J179*(1+'Net Zero 2050 - %'!AL$40/100)</f>
        <v>111.38254499001994</v>
      </c>
      <c r="AM271" s="101">
        <f>[4]Costos_Agricultura!$J179*(1+'Net Zero 2050 - %'!AM$40/100)</f>
        <v>111.74361147419445</v>
      </c>
      <c r="AN271" s="101">
        <f>[4]Costos_Agricultura!$J179*(1+'Net Zero 2050 - %'!AN$40/100)</f>
        <v>112.10467795836897</v>
      </c>
      <c r="AO271" s="101">
        <f>[4]Costos_Agricultura!$J179*(1+'Net Zero 2050 - %'!AO$40/100)</f>
        <v>112.46574444254347</v>
      </c>
      <c r="AP271" s="101">
        <f>[4]Costos_Agricultura!$J179*(1+'Net Zero 2050 - %'!AP$40/100)</f>
        <v>112.82681092671798</v>
      </c>
      <c r="AQ271" s="101">
        <f>[4]Costos_Agricultura!$J179*(1+'Net Zero 2050 - %'!AQ$40/100)</f>
        <v>113.1878774108925</v>
      </c>
      <c r="AR271" s="101">
        <f>[4]Costos_Agricultura!$J179*(1+'Net Zero 2050 - %'!AR$40/100)</f>
        <v>113.54894389506698</v>
      </c>
      <c r="AS271" s="101">
        <f>[4]Costos_Agricultura!$J179*(1+'Net Zero 2050 - %'!AS$40/100)</f>
        <v>113.91001037924151</v>
      </c>
      <c r="AT271" s="101">
        <f>[4]Costos_Agricultura!$J179*(1+'Net Zero 2050 - %'!AT$40/100)</f>
        <v>114.271076863416</v>
      </c>
      <c r="AU271" s="101">
        <f>[4]Costos_Agricultura!$J179*(1+'Net Zero 2050 - %'!AU$40/100)</f>
        <v>114.63214334759051</v>
      </c>
      <c r="AV271" s="101">
        <f>[4]Costos_Agricultura!$J179*(1+'Net Zero 2050 - %'!AV$40/100)</f>
        <v>114.99320983176503</v>
      </c>
      <c r="AW271" s="101">
        <f>[4]Costos_Agricultura!$J179*(1+'Net Zero 2050 - %'!AW$40/100)</f>
        <v>115.35427631593953</v>
      </c>
      <c r="AX271" s="101">
        <f>[4]Costos_Agricultura!$J179*(1+'Net Zero 2050 - %'!AX$40/100)</f>
        <v>115.71534280011404</v>
      </c>
      <c r="AY271" s="101">
        <f>[4]Costos_Agricultura!$J179*(1+'Net Zero 2050 - %'!AY$40/100)</f>
        <v>116.07640928428856</v>
      </c>
      <c r="AZ271" s="101">
        <f>[4]Costos_Agricultura!$J179*(1+'Net Zero 2050 - %'!AZ$40/100)</f>
        <v>116.43747576846306</v>
      </c>
      <c r="BA271" s="101">
        <f>[4]Costos_Agricultura!$J179*(1+'Net Zero 2050 - %'!BA$40/100)</f>
        <v>116.79854225263755</v>
      </c>
      <c r="BB271" s="101">
        <f>[4]Costos_Agricultura!$J179*(1+'Net Zero 2050 - %'!BB$40/100)</f>
        <v>117.15960873681209</v>
      </c>
    </row>
    <row r="272" spans="3:54" ht="15" customHeight="1">
      <c r="C272" s="170" t="s">
        <v>272</v>
      </c>
      <c r="E272" s="366"/>
      <c r="F272" s="101">
        <f>[4]Costos_Agricultura!$J180*(1+'Net Zero 2050 - %'!F$40/100)</f>
        <v>73.147881107434145</v>
      </c>
      <c r="G272" s="101">
        <f>[4]Costos_Agricultura!$J180*(1+'Net Zero 2050 - %'!G$40/100)</f>
        <v>73.412447539704999</v>
      </c>
      <c r="H272" s="101">
        <f>[4]Costos_Agricultura!$J180*(1+'Net Zero 2050 - %'!H$40/100)</f>
        <v>73.677013971975839</v>
      </c>
      <c r="I272" s="101">
        <f>[4]Costos_Agricultura!$J180*(1+'Net Zero 2050 - %'!I$40/100)</f>
        <v>73.941580404246679</v>
      </c>
      <c r="J272" s="101">
        <f>[4]Costos_Agricultura!$J180*(1+'Net Zero 2050 - %'!J$40/100)</f>
        <v>74.206146836517505</v>
      </c>
      <c r="K272" s="101">
        <f>[4]Costos_Agricultura!$J180*(1+'Net Zero 2050 - %'!K$40/100)</f>
        <v>74.470713268788359</v>
      </c>
      <c r="L272" s="101">
        <f>[4]Costos_Agricultura!$J180*(1+'Net Zero 2050 - %'!L$40/100)</f>
        <v>74.735279701059198</v>
      </c>
      <c r="M272" s="101">
        <f>[4]Costos_Agricultura!$J180*(1+'Net Zero 2050 - %'!M$40/100)</f>
        <v>74.999846133330038</v>
      </c>
      <c r="N272" s="101">
        <f>[4]Costos_Agricultura!$J180*(1+'Net Zero 2050 - %'!N$40/100)</f>
        <v>75.264412565600892</v>
      </c>
      <c r="O272" s="101">
        <f>[4]Costos_Agricultura!$J180*(1+'Net Zero 2050 - %'!O$40/100)</f>
        <v>75.528978997871732</v>
      </c>
      <c r="P272" s="101">
        <f>[4]Costos_Agricultura!$J180*(1+'Net Zero 2050 - %'!P$40/100)</f>
        <v>75.793545430142572</v>
      </c>
      <c r="Q272" s="101">
        <f>[4]Costos_Agricultura!$J180*(1+'Net Zero 2050 - %'!Q$40/100)</f>
        <v>76.058111862413426</v>
      </c>
      <c r="R272" s="101">
        <f>[4]Costos_Agricultura!$J180*(1+'Net Zero 2050 - %'!R$40/100)</f>
        <v>76.322678294684266</v>
      </c>
      <c r="S272" s="101">
        <f>[4]Costos_Agricultura!$J180*(1+'Net Zero 2050 - %'!S$40/100)</f>
        <v>76.587244726955106</v>
      </c>
      <c r="T272" s="101">
        <f>[4]Costos_Agricultura!$J180*(1+'Net Zero 2050 - %'!T$40/100)</f>
        <v>76.851811159225946</v>
      </c>
      <c r="U272" s="101">
        <f>[4]Costos_Agricultura!$J180*(1+'Net Zero 2050 - %'!U$40/100)</f>
        <v>77.116377591496786</v>
      </c>
      <c r="V272" s="101">
        <f>[4]Costos_Agricultura!$J180*(1+'Net Zero 2050 - %'!V$40/100)</f>
        <v>77.380944023767626</v>
      </c>
      <c r="W272" s="101">
        <f>[4]Costos_Agricultura!$J180*(1+'Net Zero 2050 - %'!W$40/100)</f>
        <v>77.645510456038465</v>
      </c>
      <c r="X272" s="101">
        <f>[4]Costos_Agricultura!$J180*(1+'Net Zero 2050 - %'!X$40/100)</f>
        <v>77.91007688830932</v>
      </c>
      <c r="Y272" s="101">
        <f>[4]Costos_Agricultura!$J180*(1+'Net Zero 2050 - %'!Y$40/100)</f>
        <v>78.174643320580159</v>
      </c>
      <c r="Z272" s="101">
        <f>[4]Costos_Agricultura!$J180*(1+'Net Zero 2050 - %'!Z$40/100)</f>
        <v>78.439209752850999</v>
      </c>
      <c r="AA272" s="101">
        <f>[4]Costos_Agricultura!$J180*(1+'Net Zero 2050 - %'!AA$40/100)</f>
        <v>78.703776185121853</v>
      </c>
      <c r="AB272" s="101">
        <f>[4]Costos_Agricultura!$J180*(1+'Net Zero 2050 - %'!AB$40/100)</f>
        <v>78.968342617392679</v>
      </c>
      <c r="AC272" s="101">
        <f>[4]Costos_Agricultura!$J180*(1+'Net Zero 2050 - %'!AC$40/100)</f>
        <v>79.232909049663519</v>
      </c>
      <c r="AD272" s="101">
        <f>[4]Costos_Agricultura!$J180*(1+'Net Zero 2050 - %'!AD$40/100)</f>
        <v>79.497475481934373</v>
      </c>
      <c r="AE272" s="101">
        <f>[4]Costos_Agricultura!$J180*(1+'Net Zero 2050 - %'!AE$40/100)</f>
        <v>79.762041914205213</v>
      </c>
      <c r="AF272" s="101">
        <f>[4]Costos_Agricultura!$J180*(1+'Net Zero 2050 - %'!AF$40/100)</f>
        <v>80.026608346476053</v>
      </c>
      <c r="AG272" s="101">
        <f>[4]Costos_Agricultura!$J180*(1+'Net Zero 2050 - %'!AG$40/100)</f>
        <v>80.291174778746907</v>
      </c>
      <c r="AH272" s="101">
        <f>[4]Costos_Agricultura!$J180*(1+'Net Zero 2050 - %'!AH$40/100)</f>
        <v>80.555741211017747</v>
      </c>
      <c r="AI272" s="101">
        <f>[4]Costos_Agricultura!$J180*(1+'Net Zero 2050 - %'!AI$40/100)</f>
        <v>80.820307643288587</v>
      </c>
      <c r="AJ272" s="101">
        <f>[4]Costos_Agricultura!$J180*(1+'Net Zero 2050 - %'!AJ$40/100)</f>
        <v>81.084874075559426</v>
      </c>
      <c r="AK272" s="101">
        <f>[4]Costos_Agricultura!$J180*(1+'Net Zero 2050 - %'!AK$40/100)</f>
        <v>81.349440507830266</v>
      </c>
      <c r="AL272" s="101">
        <f>[4]Costos_Agricultura!$J180*(1+'Net Zero 2050 - %'!AL$40/100)</f>
        <v>81.614006940101106</v>
      </c>
      <c r="AM272" s="101">
        <f>[4]Costos_Agricultura!$J180*(1+'Net Zero 2050 - %'!AM$40/100)</f>
        <v>81.878573372371946</v>
      </c>
      <c r="AN272" s="101">
        <f>[4]Costos_Agricultura!$J180*(1+'Net Zero 2050 - %'!AN$40/100)</f>
        <v>82.1431398046428</v>
      </c>
      <c r="AO272" s="101">
        <f>[4]Costos_Agricultura!$J180*(1+'Net Zero 2050 - %'!AO$40/100)</f>
        <v>82.40770623691364</v>
      </c>
      <c r="AP272" s="101">
        <f>[4]Costos_Agricultura!$J180*(1+'Net Zero 2050 - %'!AP$40/100)</f>
        <v>82.67227266918448</v>
      </c>
      <c r="AQ272" s="101">
        <f>[4]Costos_Agricultura!$J180*(1+'Net Zero 2050 - %'!AQ$40/100)</f>
        <v>82.936839101455334</v>
      </c>
      <c r="AR272" s="101">
        <f>[4]Costos_Agricultura!$J180*(1+'Net Zero 2050 - %'!AR$40/100)</f>
        <v>83.20140553372616</v>
      </c>
      <c r="AS272" s="101">
        <f>[4]Costos_Agricultura!$J180*(1+'Net Zero 2050 - %'!AS$40/100)</f>
        <v>83.465971965997014</v>
      </c>
      <c r="AT272" s="101">
        <f>[4]Costos_Agricultura!$J180*(1+'Net Zero 2050 - %'!AT$40/100)</f>
        <v>83.730538398267839</v>
      </c>
      <c r="AU272" s="101">
        <f>[4]Costos_Agricultura!$J180*(1+'Net Zero 2050 - %'!AU$40/100)</f>
        <v>83.995104830538693</v>
      </c>
      <c r="AV272" s="101">
        <f>[4]Costos_Agricultura!$J180*(1+'Net Zero 2050 - %'!AV$40/100)</f>
        <v>84.259671262809533</v>
      </c>
      <c r="AW272" s="101">
        <f>[4]Costos_Agricultura!$J180*(1+'Net Zero 2050 - %'!AW$40/100)</f>
        <v>84.524237695080373</v>
      </c>
      <c r="AX272" s="101">
        <f>[4]Costos_Agricultura!$J180*(1+'Net Zero 2050 - %'!AX$40/100)</f>
        <v>84.788804127351227</v>
      </c>
      <c r="AY272" s="101">
        <f>[4]Costos_Agricultura!$J180*(1+'Net Zero 2050 - %'!AY$40/100)</f>
        <v>85.053370559622067</v>
      </c>
      <c r="AZ272" s="101">
        <f>[4]Costos_Agricultura!$J180*(1+'Net Zero 2050 - %'!AZ$40/100)</f>
        <v>85.317936991892907</v>
      </c>
      <c r="BA272" s="101">
        <f>[4]Costos_Agricultura!$J180*(1+'Net Zero 2050 - %'!BA$40/100)</f>
        <v>85.582503424163747</v>
      </c>
      <c r="BB272" s="101">
        <f>[4]Costos_Agricultura!$J180*(1+'Net Zero 2050 - %'!BB$40/100)</f>
        <v>85.847069856434601</v>
      </c>
    </row>
    <row r="273" spans="3:54" ht="15" customHeight="1">
      <c r="C273" s="170" t="s">
        <v>273</v>
      </c>
      <c r="E273" s="366"/>
      <c r="F273" s="101">
        <f>[4]Costos_Agricultura!$J181*(1+'Net Zero 2050 - %'!F$40/100)</f>
        <v>214.57518246825754</v>
      </c>
      <c r="G273" s="101">
        <f>[4]Costos_Agricultura!$J181*(1+'Net Zero 2050 - %'!G$40/100)</f>
        <v>215.35127317136502</v>
      </c>
      <c r="H273" s="101">
        <f>[4]Costos_Agricultura!$J181*(1+'Net Zero 2050 - %'!H$40/100)</f>
        <v>216.12736387447254</v>
      </c>
      <c r="I273" s="101">
        <f>[4]Costos_Agricultura!$J181*(1+'Net Zero 2050 - %'!I$40/100)</f>
        <v>216.90345457758002</v>
      </c>
      <c r="J273" s="101">
        <f>[4]Costos_Agricultura!$J181*(1+'Net Zero 2050 - %'!J$40/100)</f>
        <v>217.67954528068748</v>
      </c>
      <c r="K273" s="101">
        <f>[4]Costos_Agricultura!$J181*(1+'Net Zero 2050 - %'!K$40/100)</f>
        <v>218.45563598379496</v>
      </c>
      <c r="L273" s="101">
        <f>[4]Costos_Agricultura!$J181*(1+'Net Zero 2050 - %'!L$40/100)</f>
        <v>219.23172668690248</v>
      </c>
      <c r="M273" s="101">
        <f>[4]Costos_Agricultura!$J181*(1+'Net Zero 2050 - %'!M$40/100)</f>
        <v>220.00781739000996</v>
      </c>
      <c r="N273" s="101">
        <f>[4]Costos_Agricultura!$J181*(1+'Net Zero 2050 - %'!N$40/100)</f>
        <v>220.78390809311747</v>
      </c>
      <c r="O273" s="101">
        <f>[4]Costos_Agricultura!$J181*(1+'Net Zero 2050 - %'!O$40/100)</f>
        <v>221.55999879622496</v>
      </c>
      <c r="P273" s="101">
        <f>[4]Costos_Agricultura!$J181*(1+'Net Zero 2050 - %'!P$40/100)</f>
        <v>222.33608949933247</v>
      </c>
      <c r="Q273" s="101">
        <f>[4]Costos_Agricultura!$J181*(1+'Net Zero 2050 - %'!Q$40/100)</f>
        <v>223.11218020243996</v>
      </c>
      <c r="R273" s="101">
        <f>[4]Costos_Agricultura!$J181*(1+'Net Zero 2050 - %'!R$40/100)</f>
        <v>223.88827090554747</v>
      </c>
      <c r="S273" s="101">
        <f>[4]Costos_Agricultura!$J181*(1+'Net Zero 2050 - %'!S$40/100)</f>
        <v>224.66436160865496</v>
      </c>
      <c r="T273" s="101">
        <f>[4]Costos_Agricultura!$J181*(1+'Net Zero 2050 - %'!T$40/100)</f>
        <v>225.44045231176241</v>
      </c>
      <c r="U273" s="101">
        <f>[4]Costos_Agricultura!$J181*(1+'Net Zero 2050 - %'!U$40/100)</f>
        <v>226.21654301486993</v>
      </c>
      <c r="V273" s="101">
        <f>[4]Costos_Agricultura!$J181*(1+'Net Zero 2050 - %'!V$40/100)</f>
        <v>226.99263371797741</v>
      </c>
      <c r="W273" s="101">
        <f>[4]Costos_Agricultura!$J181*(1+'Net Zero 2050 - %'!W$40/100)</f>
        <v>227.76872442108493</v>
      </c>
      <c r="X273" s="101">
        <f>[4]Costos_Agricultura!$J181*(1+'Net Zero 2050 - %'!X$40/100)</f>
        <v>228.54481512419241</v>
      </c>
      <c r="Y273" s="101">
        <f>[4]Costos_Agricultura!$J181*(1+'Net Zero 2050 - %'!Y$40/100)</f>
        <v>229.32090582729992</v>
      </c>
      <c r="Z273" s="101">
        <f>[4]Costos_Agricultura!$J181*(1+'Net Zero 2050 - %'!Z$40/100)</f>
        <v>230.09699653040741</v>
      </c>
      <c r="AA273" s="101">
        <f>[4]Costos_Agricultura!$J181*(1+'Net Zero 2050 - %'!AA$40/100)</f>
        <v>230.87308723351492</v>
      </c>
      <c r="AB273" s="101">
        <f>[4]Costos_Agricultura!$J181*(1+'Net Zero 2050 - %'!AB$40/100)</f>
        <v>231.64917793662238</v>
      </c>
      <c r="AC273" s="101">
        <f>[4]Costos_Agricultura!$J181*(1+'Net Zero 2050 - %'!AC$40/100)</f>
        <v>232.42526863972986</v>
      </c>
      <c r="AD273" s="101">
        <f>[4]Costos_Agricultura!$J181*(1+'Net Zero 2050 - %'!AD$40/100)</f>
        <v>233.20135934283738</v>
      </c>
      <c r="AE273" s="101">
        <f>[4]Costos_Agricultura!$J181*(1+'Net Zero 2050 - %'!AE$40/100)</f>
        <v>233.97745004594486</v>
      </c>
      <c r="AF273" s="101">
        <f>[4]Costos_Agricultura!$J181*(1+'Net Zero 2050 - %'!AF$40/100)</f>
        <v>234.75354074905238</v>
      </c>
      <c r="AG273" s="101">
        <f>[4]Costos_Agricultura!$J181*(1+'Net Zero 2050 - %'!AG$40/100)</f>
        <v>235.52963145215986</v>
      </c>
      <c r="AH273" s="101">
        <f>[4]Costos_Agricultura!$J181*(1+'Net Zero 2050 - %'!AH$40/100)</f>
        <v>236.30572215526738</v>
      </c>
      <c r="AI273" s="101">
        <f>[4]Costos_Agricultura!$J181*(1+'Net Zero 2050 - %'!AI$40/100)</f>
        <v>237.08181285837486</v>
      </c>
      <c r="AJ273" s="101">
        <f>[4]Costos_Agricultura!$J181*(1+'Net Zero 2050 - %'!AJ$40/100)</f>
        <v>237.85790356148237</v>
      </c>
      <c r="AK273" s="101">
        <f>[4]Costos_Agricultura!$J181*(1+'Net Zero 2050 - %'!AK$40/100)</f>
        <v>238.6339942645898</v>
      </c>
      <c r="AL273" s="101">
        <f>[4]Costos_Agricultura!$J181*(1+'Net Zero 2050 - %'!AL$40/100)</f>
        <v>239.41008496769732</v>
      </c>
      <c r="AM273" s="101">
        <f>[4]Costos_Agricultura!$J181*(1+'Net Zero 2050 - %'!AM$40/100)</f>
        <v>240.1861756708048</v>
      </c>
      <c r="AN273" s="101">
        <f>[4]Costos_Agricultura!$J181*(1+'Net Zero 2050 - %'!AN$40/100)</f>
        <v>240.96226637391231</v>
      </c>
      <c r="AO273" s="101">
        <f>[4]Costos_Agricultura!$J181*(1+'Net Zero 2050 - %'!AO$40/100)</f>
        <v>241.7383570770198</v>
      </c>
      <c r="AP273" s="101">
        <f>[4]Costos_Agricultura!$J181*(1+'Net Zero 2050 - %'!AP$40/100)</f>
        <v>242.51444778012731</v>
      </c>
      <c r="AQ273" s="101">
        <f>[4]Costos_Agricultura!$J181*(1+'Net Zero 2050 - %'!AQ$40/100)</f>
        <v>243.2905384832348</v>
      </c>
      <c r="AR273" s="101">
        <f>[4]Costos_Agricultura!$J181*(1+'Net Zero 2050 - %'!AR$40/100)</f>
        <v>244.06662918634225</v>
      </c>
      <c r="AS273" s="101">
        <f>[4]Costos_Agricultura!$J181*(1+'Net Zero 2050 - %'!AS$40/100)</f>
        <v>244.8427198894498</v>
      </c>
      <c r="AT273" s="101">
        <f>[4]Costos_Agricultura!$J181*(1+'Net Zero 2050 - %'!AT$40/100)</f>
        <v>245.61881059255725</v>
      </c>
      <c r="AU273" s="101">
        <f>[4]Costos_Agricultura!$J181*(1+'Net Zero 2050 - %'!AU$40/100)</f>
        <v>246.39490129566477</v>
      </c>
      <c r="AV273" s="101">
        <f>[4]Costos_Agricultura!$J181*(1+'Net Zero 2050 - %'!AV$40/100)</f>
        <v>247.17099199877225</v>
      </c>
      <c r="AW273" s="101">
        <f>[4]Costos_Agricultura!$J181*(1+'Net Zero 2050 - %'!AW$40/100)</f>
        <v>247.94708270187976</v>
      </c>
      <c r="AX273" s="101">
        <f>[4]Costos_Agricultura!$J181*(1+'Net Zero 2050 - %'!AX$40/100)</f>
        <v>248.72317340498725</v>
      </c>
      <c r="AY273" s="101">
        <f>[4]Costos_Agricultura!$J181*(1+'Net Zero 2050 - %'!AY$40/100)</f>
        <v>249.49926410809476</v>
      </c>
      <c r="AZ273" s="101">
        <f>[4]Costos_Agricultura!$J181*(1+'Net Zero 2050 - %'!AZ$40/100)</f>
        <v>250.27535481120225</v>
      </c>
      <c r="BA273" s="101">
        <f>[4]Costos_Agricultura!$J181*(1+'Net Zero 2050 - %'!BA$40/100)</f>
        <v>251.05144551430971</v>
      </c>
      <c r="BB273" s="101">
        <f>[4]Costos_Agricultura!$J181*(1+'Net Zero 2050 - %'!BB$40/100)</f>
        <v>251.82753621741725</v>
      </c>
    </row>
    <row r="274" spans="3:54" ht="15" customHeight="1">
      <c r="C274" s="170" t="s">
        <v>274</v>
      </c>
      <c r="E274" s="366"/>
      <c r="F274" s="101">
        <f>[4]Costos_Agricultura!$J182*(1+'Net Zero 2050 - %'!F$40/100)</f>
        <v>50.290154492942328</v>
      </c>
      <c r="G274" s="101">
        <f>[4]Costos_Agricultura!$J182*(1+'Net Zero 2050 - %'!G$40/100)</f>
        <v>50.472047482200701</v>
      </c>
      <c r="H274" s="101">
        <f>[4]Costos_Agricultura!$J182*(1+'Net Zero 2050 - %'!H$40/100)</f>
        <v>50.65394047145908</v>
      </c>
      <c r="I274" s="101">
        <f>[4]Costos_Agricultura!$J182*(1+'Net Zero 2050 - %'!I$40/100)</f>
        <v>50.835833460717453</v>
      </c>
      <c r="J274" s="101">
        <f>[4]Costos_Agricultura!$J182*(1+'Net Zero 2050 - %'!J$40/100)</f>
        <v>51.017726449975811</v>
      </c>
      <c r="K274" s="101">
        <f>[4]Costos_Agricultura!$J182*(1+'Net Zero 2050 - %'!K$40/100)</f>
        <v>51.199619439234191</v>
      </c>
      <c r="L274" s="101">
        <f>[4]Costos_Agricultura!$J182*(1+'Net Zero 2050 - %'!L$40/100)</f>
        <v>51.381512428492563</v>
      </c>
      <c r="M274" s="101">
        <f>[4]Costos_Agricultura!$J182*(1+'Net Zero 2050 - %'!M$40/100)</f>
        <v>51.563405417750936</v>
      </c>
      <c r="N274" s="101">
        <f>[4]Costos_Agricultura!$J182*(1+'Net Zero 2050 - %'!N$40/100)</f>
        <v>51.745298407009308</v>
      </c>
      <c r="O274" s="101">
        <f>[4]Costos_Agricultura!$J182*(1+'Net Zero 2050 - %'!O$40/100)</f>
        <v>51.927191396267681</v>
      </c>
      <c r="P274" s="101">
        <f>[4]Costos_Agricultura!$J182*(1+'Net Zero 2050 - %'!P$40/100)</f>
        <v>52.10908438552606</v>
      </c>
      <c r="Q274" s="101">
        <f>[4]Costos_Agricultura!$J182*(1+'Net Zero 2050 - %'!Q$40/100)</f>
        <v>52.290977374784433</v>
      </c>
      <c r="R274" s="101">
        <f>[4]Costos_Agricultura!$J182*(1+'Net Zero 2050 - %'!R$40/100)</f>
        <v>52.472870364042805</v>
      </c>
      <c r="S274" s="101">
        <f>[4]Costos_Agricultura!$J182*(1+'Net Zero 2050 - %'!S$40/100)</f>
        <v>52.654763353301178</v>
      </c>
      <c r="T274" s="101">
        <f>[4]Costos_Agricultura!$J182*(1+'Net Zero 2050 - %'!T$40/100)</f>
        <v>52.836656342559543</v>
      </c>
      <c r="U274" s="101">
        <f>[4]Costos_Agricultura!$J182*(1+'Net Zero 2050 - %'!U$40/100)</f>
        <v>53.018549331817916</v>
      </c>
      <c r="V274" s="101">
        <f>[4]Costos_Agricultura!$J182*(1+'Net Zero 2050 - %'!V$40/100)</f>
        <v>53.200442321076288</v>
      </c>
      <c r="W274" s="101">
        <f>[4]Costos_Agricultura!$J182*(1+'Net Zero 2050 - %'!W$40/100)</f>
        <v>53.382335310334661</v>
      </c>
      <c r="X274" s="101">
        <f>[4]Costos_Agricultura!$J182*(1+'Net Zero 2050 - %'!X$40/100)</f>
        <v>53.56422829959304</v>
      </c>
      <c r="Y274" s="101">
        <f>[4]Costos_Agricultura!$J182*(1+'Net Zero 2050 - %'!Y$40/100)</f>
        <v>53.746121288851413</v>
      </c>
      <c r="Z274" s="101">
        <f>[4]Costos_Agricultura!$J182*(1+'Net Zero 2050 - %'!Z$40/100)</f>
        <v>53.928014278109785</v>
      </c>
      <c r="AA274" s="101">
        <f>[4]Costos_Agricultura!$J182*(1+'Net Zero 2050 - %'!AA$40/100)</f>
        <v>54.109907267368158</v>
      </c>
      <c r="AB274" s="101">
        <f>[4]Costos_Agricultura!$J182*(1+'Net Zero 2050 - %'!AB$40/100)</f>
        <v>54.291800256626523</v>
      </c>
      <c r="AC274" s="101">
        <f>[4]Costos_Agricultura!$J182*(1+'Net Zero 2050 - %'!AC$40/100)</f>
        <v>54.473693245884895</v>
      </c>
      <c r="AD274" s="101">
        <f>[4]Costos_Agricultura!$J182*(1+'Net Zero 2050 - %'!AD$40/100)</f>
        <v>54.655586235143268</v>
      </c>
      <c r="AE274" s="101">
        <f>[4]Costos_Agricultura!$J182*(1+'Net Zero 2050 - %'!AE$40/100)</f>
        <v>54.83747922440164</v>
      </c>
      <c r="AF274" s="101">
        <f>[4]Costos_Agricultura!$J182*(1+'Net Zero 2050 - %'!AF$40/100)</f>
        <v>55.01937221366002</v>
      </c>
      <c r="AG274" s="101">
        <f>[4]Costos_Agricultura!$J182*(1+'Net Zero 2050 - %'!AG$40/100)</f>
        <v>55.201265202918393</v>
      </c>
      <c r="AH274" s="101">
        <f>[4]Costos_Agricultura!$J182*(1+'Net Zero 2050 - %'!AH$40/100)</f>
        <v>55.383158192176765</v>
      </c>
      <c r="AI274" s="101">
        <f>[4]Costos_Agricultura!$J182*(1+'Net Zero 2050 - %'!AI$40/100)</f>
        <v>55.565051181435138</v>
      </c>
      <c r="AJ274" s="101">
        <f>[4]Costos_Agricultura!$J182*(1+'Net Zero 2050 - %'!AJ$40/100)</f>
        <v>55.74694417069351</v>
      </c>
      <c r="AK274" s="101">
        <f>[4]Costos_Agricultura!$J182*(1+'Net Zero 2050 - %'!AK$40/100)</f>
        <v>55.928837159951875</v>
      </c>
      <c r="AL274" s="101">
        <f>[4]Costos_Agricultura!$J182*(1+'Net Zero 2050 - %'!AL$40/100)</f>
        <v>56.110730149210248</v>
      </c>
      <c r="AM274" s="101">
        <f>[4]Costos_Agricultura!$J182*(1+'Net Zero 2050 - %'!AM$40/100)</f>
        <v>56.29262313846862</v>
      </c>
      <c r="AN274" s="101">
        <f>[4]Costos_Agricultura!$J182*(1+'Net Zero 2050 - %'!AN$40/100)</f>
        <v>56.474516127726993</v>
      </c>
      <c r="AO274" s="101">
        <f>[4]Costos_Agricultura!$J182*(1+'Net Zero 2050 - %'!AO$40/100)</f>
        <v>56.656409116985373</v>
      </c>
      <c r="AP274" s="101">
        <f>[4]Costos_Agricultura!$J182*(1+'Net Zero 2050 - %'!AP$40/100)</f>
        <v>56.838302106243745</v>
      </c>
      <c r="AQ274" s="101">
        <f>[4]Costos_Agricultura!$J182*(1+'Net Zero 2050 - %'!AQ$40/100)</f>
        <v>57.020195095502118</v>
      </c>
      <c r="AR274" s="101">
        <f>[4]Costos_Agricultura!$J182*(1+'Net Zero 2050 - %'!AR$40/100)</f>
        <v>57.202088084760483</v>
      </c>
      <c r="AS274" s="101">
        <f>[4]Costos_Agricultura!$J182*(1+'Net Zero 2050 - %'!AS$40/100)</f>
        <v>57.383981074018863</v>
      </c>
      <c r="AT274" s="101">
        <f>[4]Costos_Agricultura!$J182*(1+'Net Zero 2050 - %'!AT$40/100)</f>
        <v>57.565874063277228</v>
      </c>
      <c r="AU274" s="101">
        <f>[4]Costos_Agricultura!$J182*(1+'Net Zero 2050 - %'!AU$40/100)</f>
        <v>57.7477670525356</v>
      </c>
      <c r="AV274" s="101">
        <f>[4]Costos_Agricultura!$J182*(1+'Net Zero 2050 - %'!AV$40/100)</f>
        <v>57.929660041793973</v>
      </c>
      <c r="AW274" s="101">
        <f>[4]Costos_Agricultura!$J182*(1+'Net Zero 2050 - %'!AW$40/100)</f>
        <v>58.111553031052352</v>
      </c>
      <c r="AX274" s="101">
        <f>[4]Costos_Agricultura!$J182*(1+'Net Zero 2050 - %'!AX$40/100)</f>
        <v>58.293446020310725</v>
      </c>
      <c r="AY274" s="101">
        <f>[4]Costos_Agricultura!$J182*(1+'Net Zero 2050 - %'!AY$40/100)</f>
        <v>58.475339009569097</v>
      </c>
      <c r="AZ274" s="101">
        <f>[4]Costos_Agricultura!$J182*(1+'Net Zero 2050 - %'!AZ$40/100)</f>
        <v>58.65723199882747</v>
      </c>
      <c r="BA274" s="101">
        <f>[4]Costos_Agricultura!$J182*(1+'Net Zero 2050 - %'!BA$40/100)</f>
        <v>58.839124988085835</v>
      </c>
      <c r="BB274" s="101">
        <f>[4]Costos_Agricultura!$J182*(1+'Net Zero 2050 - %'!BB$40/100)</f>
        <v>59.021017977344222</v>
      </c>
    </row>
    <row r="275" spans="3:54" ht="15" customHeight="1">
      <c r="C275" s="170" t="s">
        <v>275</v>
      </c>
      <c r="E275" s="366"/>
      <c r="F275" s="101">
        <f>[4]Costos_Agricultura!$J183*(1+'Net Zero 2050 - %'!F$40/100)</f>
        <v>4.0646099741790183</v>
      </c>
      <c r="G275" s="101">
        <f>[4]Costos_Agricultura!$J183*(1+'Net Zero 2050 - %'!G$40/100)</f>
        <v>4.0793111431419522</v>
      </c>
      <c r="H275" s="101">
        <f>[4]Costos_Agricultura!$J183*(1+'Net Zero 2050 - %'!H$40/100)</f>
        <v>4.094012312104887</v>
      </c>
      <c r="I275" s="101">
        <f>[4]Costos_Agricultura!$J183*(1+'Net Zero 2050 - %'!I$40/100)</f>
        <v>4.108713481067821</v>
      </c>
      <c r="J275" s="101">
        <f>[4]Costos_Agricultura!$J183*(1+'Net Zero 2050 - %'!J$40/100)</f>
        <v>4.1234146500307549</v>
      </c>
      <c r="K275" s="101">
        <f>[4]Costos_Agricultura!$J183*(1+'Net Zero 2050 - %'!K$40/100)</f>
        <v>4.1381158189936897</v>
      </c>
      <c r="L275" s="101">
        <f>[4]Costos_Agricultura!$J183*(1+'Net Zero 2050 - %'!L$40/100)</f>
        <v>4.1528169879566237</v>
      </c>
      <c r="M275" s="101">
        <f>[4]Costos_Agricultura!$J183*(1+'Net Zero 2050 - %'!M$40/100)</f>
        <v>4.1675181569195585</v>
      </c>
      <c r="N275" s="101">
        <f>[4]Costos_Agricultura!$J183*(1+'Net Zero 2050 - %'!N$40/100)</f>
        <v>4.1822193258824925</v>
      </c>
      <c r="O275" s="101">
        <f>[4]Costos_Agricultura!$J183*(1+'Net Zero 2050 - %'!O$40/100)</f>
        <v>4.1969204948454273</v>
      </c>
      <c r="P275" s="101">
        <f>[4]Costos_Agricultura!$J183*(1+'Net Zero 2050 - %'!P$40/100)</f>
        <v>4.2116216638083621</v>
      </c>
      <c r="Q275" s="101">
        <f>[4]Costos_Agricultura!$J183*(1+'Net Zero 2050 - %'!Q$40/100)</f>
        <v>4.2263228327712961</v>
      </c>
      <c r="R275" s="101">
        <f>[4]Costos_Agricultura!$J183*(1+'Net Zero 2050 - %'!R$40/100)</f>
        <v>4.2410240017342309</v>
      </c>
      <c r="S275" s="101">
        <f>[4]Costos_Agricultura!$J183*(1+'Net Zero 2050 - %'!S$40/100)</f>
        <v>4.2557251706971648</v>
      </c>
      <c r="T275" s="101">
        <f>[4]Costos_Agricultura!$J183*(1+'Net Zero 2050 - %'!T$40/100)</f>
        <v>4.2704263396600988</v>
      </c>
      <c r="U275" s="101">
        <f>[4]Costos_Agricultura!$J183*(1+'Net Zero 2050 - %'!U$40/100)</f>
        <v>4.2851275086230336</v>
      </c>
      <c r="V275" s="101">
        <f>[4]Costos_Agricultura!$J183*(1+'Net Zero 2050 - %'!V$40/100)</f>
        <v>4.2998286775859675</v>
      </c>
      <c r="W275" s="101">
        <f>[4]Costos_Agricultura!$J183*(1+'Net Zero 2050 - %'!W$40/100)</f>
        <v>4.3145298465489024</v>
      </c>
      <c r="X275" s="101">
        <f>[4]Costos_Agricultura!$J183*(1+'Net Zero 2050 - %'!X$40/100)</f>
        <v>4.3292310155118363</v>
      </c>
      <c r="Y275" s="101">
        <f>[4]Costos_Agricultura!$J183*(1+'Net Zero 2050 - %'!Y$40/100)</f>
        <v>4.3439321844747711</v>
      </c>
      <c r="Z275" s="101">
        <f>[4]Costos_Agricultura!$J183*(1+'Net Zero 2050 - %'!Z$40/100)</f>
        <v>4.358633353437706</v>
      </c>
      <c r="AA275" s="101">
        <f>[4]Costos_Agricultura!$J183*(1+'Net Zero 2050 - %'!AA$40/100)</f>
        <v>4.3733345224006399</v>
      </c>
      <c r="AB275" s="101">
        <f>[4]Costos_Agricultura!$J183*(1+'Net Zero 2050 - %'!AB$40/100)</f>
        <v>4.3880356913635739</v>
      </c>
      <c r="AC275" s="101">
        <f>[4]Costos_Agricultura!$J183*(1+'Net Zero 2050 - %'!AC$40/100)</f>
        <v>4.4027368603265078</v>
      </c>
      <c r="AD275" s="101">
        <f>[4]Costos_Agricultura!$J183*(1+'Net Zero 2050 - %'!AD$40/100)</f>
        <v>4.4174380292894426</v>
      </c>
      <c r="AE275" s="101">
        <f>[4]Costos_Agricultura!$J183*(1+'Net Zero 2050 - %'!AE$40/100)</f>
        <v>4.4321391982523775</v>
      </c>
      <c r="AF275" s="101">
        <f>[4]Costos_Agricultura!$J183*(1+'Net Zero 2050 - %'!AF$40/100)</f>
        <v>4.4468403672153114</v>
      </c>
      <c r="AG275" s="101">
        <f>[4]Costos_Agricultura!$J183*(1+'Net Zero 2050 - %'!AG$40/100)</f>
        <v>4.4615415361782462</v>
      </c>
      <c r="AH275" s="101">
        <f>[4]Costos_Agricultura!$J183*(1+'Net Zero 2050 - %'!AH$40/100)</f>
        <v>4.4762427051411802</v>
      </c>
      <c r="AI275" s="101">
        <f>[4]Costos_Agricultura!$J183*(1+'Net Zero 2050 - %'!AI$40/100)</f>
        <v>4.490943874104115</v>
      </c>
      <c r="AJ275" s="101">
        <f>[4]Costos_Agricultura!$J183*(1+'Net Zero 2050 - %'!AJ$40/100)</f>
        <v>4.5056450430670489</v>
      </c>
      <c r="AK275" s="101">
        <f>[4]Costos_Agricultura!$J183*(1+'Net Zero 2050 - %'!AK$40/100)</f>
        <v>4.5203462120299829</v>
      </c>
      <c r="AL275" s="101">
        <f>[4]Costos_Agricultura!$J183*(1+'Net Zero 2050 - %'!AL$40/100)</f>
        <v>4.5350473809929177</v>
      </c>
      <c r="AM275" s="101">
        <f>[4]Costos_Agricultura!$J183*(1+'Net Zero 2050 - %'!AM$40/100)</f>
        <v>4.5497485499558517</v>
      </c>
      <c r="AN275" s="101">
        <f>[4]Costos_Agricultura!$J183*(1+'Net Zero 2050 - %'!AN$40/100)</f>
        <v>4.5644497189187865</v>
      </c>
      <c r="AO275" s="101">
        <f>[4]Costos_Agricultura!$J183*(1+'Net Zero 2050 - %'!AO$40/100)</f>
        <v>4.5791508878817204</v>
      </c>
      <c r="AP275" s="101">
        <f>[4]Costos_Agricultura!$J183*(1+'Net Zero 2050 - %'!AP$40/100)</f>
        <v>4.5938520568446553</v>
      </c>
      <c r="AQ275" s="101">
        <f>[4]Costos_Agricultura!$J183*(1+'Net Zero 2050 - %'!AQ$40/100)</f>
        <v>4.6085532258075901</v>
      </c>
      <c r="AR275" s="101">
        <f>[4]Costos_Agricultura!$J183*(1+'Net Zero 2050 - %'!AR$40/100)</f>
        <v>4.6232543947705231</v>
      </c>
      <c r="AS275" s="101">
        <f>[4]Costos_Agricultura!$J183*(1+'Net Zero 2050 - %'!AS$40/100)</f>
        <v>4.6379555637334589</v>
      </c>
      <c r="AT275" s="101">
        <f>[4]Costos_Agricultura!$J183*(1+'Net Zero 2050 - %'!AT$40/100)</f>
        <v>4.6526567326963919</v>
      </c>
      <c r="AU275" s="101">
        <f>[4]Costos_Agricultura!$J183*(1+'Net Zero 2050 - %'!AU$40/100)</f>
        <v>4.6673579016593267</v>
      </c>
      <c r="AV275" s="101">
        <f>[4]Costos_Agricultura!$J183*(1+'Net Zero 2050 - %'!AV$40/100)</f>
        <v>4.6820590706222616</v>
      </c>
      <c r="AW275" s="101">
        <f>[4]Costos_Agricultura!$J183*(1+'Net Zero 2050 - %'!AW$40/100)</f>
        <v>4.6967602395851955</v>
      </c>
      <c r="AX275" s="101">
        <f>[4]Costos_Agricultura!$J183*(1+'Net Zero 2050 - %'!AX$40/100)</f>
        <v>4.7114614085481303</v>
      </c>
      <c r="AY275" s="101">
        <f>[4]Costos_Agricultura!$J183*(1+'Net Zero 2050 - %'!AY$40/100)</f>
        <v>4.7261625775110643</v>
      </c>
      <c r="AZ275" s="101">
        <f>[4]Costos_Agricultura!$J183*(1+'Net Zero 2050 - %'!AZ$40/100)</f>
        <v>4.7408637464739991</v>
      </c>
      <c r="BA275" s="101">
        <f>[4]Costos_Agricultura!$J183*(1+'Net Zero 2050 - %'!BA$40/100)</f>
        <v>4.755564915436933</v>
      </c>
      <c r="BB275" s="101">
        <f>[4]Costos_Agricultura!$J183*(1+'Net Zero 2050 - %'!BB$40/100)</f>
        <v>4.7702660843998679</v>
      </c>
    </row>
    <row r="276" spans="3:54" ht="15" customHeight="1">
      <c r="C276" s="170" t="s">
        <v>276</v>
      </c>
      <c r="E276" s="366"/>
      <c r="F276" s="101">
        <f>[4]Costos_Agricultura!$J184*(1+'Net Zero 2050 - %'!F$40/100)</f>
        <v>1.4782791471916517</v>
      </c>
      <c r="G276" s="101">
        <f>[4]Costos_Agricultura!$J184*(1+'Net Zero 2050 - %'!G$40/100)</f>
        <v>1.4836258918129821</v>
      </c>
      <c r="H276" s="101">
        <f>[4]Costos_Agricultura!$J184*(1+'Net Zero 2050 - %'!H$40/100)</f>
        <v>1.4889726364343123</v>
      </c>
      <c r="I276" s="101">
        <f>[4]Costos_Agricultura!$J184*(1+'Net Zero 2050 - %'!I$40/100)</f>
        <v>1.4943193810556425</v>
      </c>
      <c r="J276" s="101">
        <f>[4]Costos_Agricultura!$J184*(1+'Net Zero 2050 - %'!J$40/100)</f>
        <v>1.4996661256769726</v>
      </c>
      <c r="K276" s="101">
        <f>[4]Costos_Agricultura!$J184*(1+'Net Zero 2050 - %'!K$40/100)</f>
        <v>1.505012870298303</v>
      </c>
      <c r="L276" s="101">
        <f>[4]Costos_Agricultura!$J184*(1+'Net Zero 2050 - %'!L$40/100)</f>
        <v>1.5103596149196332</v>
      </c>
      <c r="M276" s="101">
        <f>[4]Costos_Agricultura!$J184*(1+'Net Zero 2050 - %'!M$40/100)</f>
        <v>1.5157063595409634</v>
      </c>
      <c r="N276" s="101">
        <f>[4]Costos_Agricultura!$J184*(1+'Net Zero 2050 - %'!N$40/100)</f>
        <v>1.5210531041622939</v>
      </c>
      <c r="O276" s="101">
        <f>[4]Costos_Agricultura!$J184*(1+'Net Zero 2050 - %'!O$40/100)</f>
        <v>1.5263998487836241</v>
      </c>
      <c r="P276" s="101">
        <f>[4]Costos_Agricultura!$J184*(1+'Net Zero 2050 - %'!P$40/100)</f>
        <v>1.5317465934049543</v>
      </c>
      <c r="Q276" s="101">
        <f>[4]Costos_Agricultura!$J184*(1+'Net Zero 2050 - %'!Q$40/100)</f>
        <v>1.5370933380262848</v>
      </c>
      <c r="R276" s="101">
        <f>[4]Costos_Agricultura!$J184*(1+'Net Zero 2050 - %'!R$40/100)</f>
        <v>1.542440082647615</v>
      </c>
      <c r="S276" s="101">
        <f>[4]Costos_Agricultura!$J184*(1+'Net Zero 2050 - %'!S$40/100)</f>
        <v>1.5477868272689452</v>
      </c>
      <c r="T276" s="101">
        <f>[4]Costos_Agricultura!$J184*(1+'Net Zero 2050 - %'!T$40/100)</f>
        <v>1.5531335718902752</v>
      </c>
      <c r="U276" s="101">
        <f>[4]Costos_Agricultura!$J184*(1+'Net Zero 2050 - %'!U$40/100)</f>
        <v>1.5584803165116055</v>
      </c>
      <c r="V276" s="101">
        <f>[4]Costos_Agricultura!$J184*(1+'Net Zero 2050 - %'!V$40/100)</f>
        <v>1.5638270611329359</v>
      </c>
      <c r="W276" s="101">
        <f>[4]Costos_Agricultura!$J184*(1+'Net Zero 2050 - %'!W$40/100)</f>
        <v>1.5691738057542661</v>
      </c>
      <c r="X276" s="101">
        <f>[4]Costos_Agricultura!$J184*(1+'Net Zero 2050 - %'!X$40/100)</f>
        <v>1.5745205503755966</v>
      </c>
      <c r="Y276" s="101">
        <f>[4]Costos_Agricultura!$J184*(1+'Net Zero 2050 - %'!Y$40/100)</f>
        <v>1.5798672949969268</v>
      </c>
      <c r="Z276" s="101">
        <f>[4]Costos_Agricultura!$J184*(1+'Net Zero 2050 - %'!Z$40/100)</f>
        <v>1.585214039618257</v>
      </c>
      <c r="AA276" s="101">
        <f>[4]Costos_Agricultura!$J184*(1+'Net Zero 2050 - %'!AA$40/100)</f>
        <v>1.5905607842395875</v>
      </c>
      <c r="AB276" s="101">
        <f>[4]Costos_Agricultura!$J184*(1+'Net Zero 2050 - %'!AB$40/100)</f>
        <v>1.5959075288609172</v>
      </c>
      <c r="AC276" s="101">
        <f>[4]Costos_Agricultura!$J184*(1+'Net Zero 2050 - %'!AC$40/100)</f>
        <v>1.6012542734822477</v>
      </c>
      <c r="AD276" s="101">
        <f>[4]Costos_Agricultura!$J184*(1+'Net Zero 2050 - %'!AD$40/100)</f>
        <v>1.6066010181035779</v>
      </c>
      <c r="AE276" s="101">
        <f>[4]Costos_Agricultura!$J184*(1+'Net Zero 2050 - %'!AE$40/100)</f>
        <v>1.6119477627249081</v>
      </c>
      <c r="AF276" s="101">
        <f>[4]Costos_Agricultura!$J184*(1+'Net Zero 2050 - %'!AF$40/100)</f>
        <v>1.6172945073462386</v>
      </c>
      <c r="AG276" s="101">
        <f>[4]Costos_Agricultura!$J184*(1+'Net Zero 2050 - %'!AG$40/100)</f>
        <v>1.6226412519675688</v>
      </c>
      <c r="AH276" s="101">
        <f>[4]Costos_Agricultura!$J184*(1+'Net Zero 2050 - %'!AH$40/100)</f>
        <v>1.627987996588899</v>
      </c>
      <c r="AI276" s="101">
        <f>[4]Costos_Agricultura!$J184*(1+'Net Zero 2050 - %'!AI$40/100)</f>
        <v>1.6333347412102295</v>
      </c>
      <c r="AJ276" s="101">
        <f>[4]Costos_Agricultura!$J184*(1+'Net Zero 2050 - %'!AJ$40/100)</f>
        <v>1.6386814858315597</v>
      </c>
      <c r="AK276" s="101">
        <f>[4]Costos_Agricultura!$J184*(1+'Net Zero 2050 - %'!AK$40/100)</f>
        <v>1.6440282304528897</v>
      </c>
      <c r="AL276" s="101">
        <f>[4]Costos_Agricultura!$J184*(1+'Net Zero 2050 - %'!AL$40/100)</f>
        <v>1.6493749750742199</v>
      </c>
      <c r="AM276" s="101">
        <f>[4]Costos_Agricultura!$J184*(1+'Net Zero 2050 - %'!AM$40/100)</f>
        <v>1.6547217196955504</v>
      </c>
      <c r="AN276" s="101">
        <f>[4]Costos_Agricultura!$J184*(1+'Net Zero 2050 - %'!AN$40/100)</f>
        <v>1.6600684643168806</v>
      </c>
      <c r="AO276" s="101">
        <f>[4]Costos_Agricultura!$J184*(1+'Net Zero 2050 - %'!AO$40/100)</f>
        <v>1.6654152089382108</v>
      </c>
      <c r="AP276" s="101">
        <f>[4]Costos_Agricultura!$J184*(1+'Net Zero 2050 - %'!AP$40/100)</f>
        <v>1.6707619535595413</v>
      </c>
      <c r="AQ276" s="101">
        <f>[4]Costos_Agricultura!$J184*(1+'Net Zero 2050 - %'!AQ$40/100)</f>
        <v>1.6761086981808715</v>
      </c>
      <c r="AR276" s="101">
        <f>[4]Costos_Agricultura!$J184*(1+'Net Zero 2050 - %'!AR$40/100)</f>
        <v>1.6814554428022015</v>
      </c>
      <c r="AS276" s="101">
        <f>[4]Costos_Agricultura!$J184*(1+'Net Zero 2050 - %'!AS$40/100)</f>
        <v>1.6868021874235322</v>
      </c>
      <c r="AT276" s="101">
        <f>[4]Costos_Agricultura!$J184*(1+'Net Zero 2050 - %'!AT$40/100)</f>
        <v>1.6921489320448622</v>
      </c>
      <c r="AU276" s="101">
        <f>[4]Costos_Agricultura!$J184*(1+'Net Zero 2050 - %'!AU$40/100)</f>
        <v>1.6974956766661924</v>
      </c>
      <c r="AV276" s="101">
        <f>[4]Costos_Agricultura!$J184*(1+'Net Zero 2050 - %'!AV$40/100)</f>
        <v>1.7028424212875226</v>
      </c>
      <c r="AW276" s="101">
        <f>[4]Costos_Agricultura!$J184*(1+'Net Zero 2050 - %'!AW$40/100)</f>
        <v>1.7081891659088531</v>
      </c>
      <c r="AX276" s="101">
        <f>[4]Costos_Agricultura!$J184*(1+'Net Zero 2050 - %'!AX$40/100)</f>
        <v>1.7135359105301833</v>
      </c>
      <c r="AY276" s="101">
        <f>[4]Costos_Agricultura!$J184*(1+'Net Zero 2050 - %'!AY$40/100)</f>
        <v>1.7188826551515135</v>
      </c>
      <c r="AZ276" s="101">
        <f>[4]Costos_Agricultura!$J184*(1+'Net Zero 2050 - %'!AZ$40/100)</f>
        <v>1.724229399772844</v>
      </c>
      <c r="BA276" s="101">
        <f>[4]Costos_Agricultura!$J184*(1+'Net Zero 2050 - %'!BA$40/100)</f>
        <v>1.7295761443941737</v>
      </c>
      <c r="BB276" s="101">
        <f>[4]Costos_Agricultura!$J184*(1+'Net Zero 2050 - %'!BB$40/100)</f>
        <v>1.7349228890155044</v>
      </c>
    </row>
    <row r="277" spans="3:54" ht="15" hidden="1" customHeight="1">
      <c r="F277" s="101"/>
      <c r="G277" s="101"/>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101"/>
      <c r="AF277" s="101"/>
      <c r="AG277" s="101"/>
      <c r="AH277" s="101"/>
      <c r="AI277" s="101"/>
      <c r="AJ277" s="101"/>
      <c r="AK277" s="101"/>
      <c r="AL277" s="101"/>
      <c r="AM277" s="101"/>
      <c r="AN277" s="101"/>
      <c r="AO277" s="101"/>
      <c r="AP277" s="101"/>
      <c r="AQ277" s="101"/>
      <c r="AR277" s="101"/>
      <c r="AS277" s="101"/>
      <c r="AT277" s="101"/>
      <c r="AU277" s="101"/>
      <c r="AV277" s="101"/>
      <c r="AW277" s="101"/>
      <c r="AX277" s="101"/>
      <c r="AY277" s="101"/>
      <c r="AZ277" s="101"/>
      <c r="BA277" s="101"/>
      <c r="BB277" s="101"/>
    </row>
    <row r="278" spans="3:54" ht="15" hidden="1" customHeight="1">
      <c r="C278" s="171" t="s">
        <v>277</v>
      </c>
    </row>
    <row r="279" spans="3:54" ht="15" hidden="1" customHeight="1">
      <c r="C279" s="171" t="s">
        <v>278</v>
      </c>
    </row>
    <row r="280" spans="3:54" ht="15" hidden="1" customHeight="1">
      <c r="C280" s="99" t="s">
        <v>279</v>
      </c>
      <c r="F280" s="101">
        <v>2532.4999999999995</v>
      </c>
      <c r="G280" s="101">
        <v>2565.4224999999992</v>
      </c>
      <c r="H280" s="101">
        <v>2598.772992499999</v>
      </c>
      <c r="I280" s="101">
        <v>2632.5570414024987</v>
      </c>
      <c r="J280" s="101">
        <v>2666.780282940731</v>
      </c>
      <c r="K280" s="101">
        <v>2701.4484266189602</v>
      </c>
      <c r="L280" s="101">
        <v>2736.5672561650063</v>
      </c>
      <c r="M280" s="101">
        <v>2772.142630495151</v>
      </c>
      <c r="N280" s="101">
        <v>2808.1804846915879</v>
      </c>
      <c r="O280" s="101">
        <v>2844.6868309925785</v>
      </c>
      <c r="P280" s="101">
        <v>2881.6677597954817</v>
      </c>
      <c r="Q280" s="101">
        <v>2919.1294406728225</v>
      </c>
      <c r="R280" s="101">
        <v>2957.078123401569</v>
      </c>
      <c r="S280" s="101">
        <v>2995.5201390057891</v>
      </c>
      <c r="T280" s="101">
        <v>3034.4619008128643</v>
      </c>
      <c r="U280" s="101">
        <v>3073.9099055234315</v>
      </c>
      <c r="V280" s="101">
        <v>3113.8707342952357</v>
      </c>
      <c r="W280" s="101">
        <v>3154.3510538410733</v>
      </c>
      <c r="X280" s="101">
        <v>3195.3576175410071</v>
      </c>
      <c r="Y280" s="101">
        <v>3236.8972665690399</v>
      </c>
      <c r="Z280" s="101">
        <v>3278.9769310344373</v>
      </c>
      <c r="AA280" s="101">
        <v>3321.6036311378848</v>
      </c>
      <c r="AB280" s="101">
        <v>3364.7844783426772</v>
      </c>
      <c r="AC280" s="101">
        <v>3408.5266765611318</v>
      </c>
      <c r="AD280" s="101">
        <v>3452.8375233564261</v>
      </c>
      <c r="AE280" s="101">
        <v>3497.7244111600594</v>
      </c>
      <c r="AF280" s="101">
        <v>3543.1948285051399</v>
      </c>
      <c r="AG280" s="101">
        <v>3589.2563612757062</v>
      </c>
      <c r="AH280" s="101">
        <v>3635.91669397229</v>
      </c>
      <c r="AI280" s="101">
        <v>3683.1836109939295</v>
      </c>
      <c r="AJ280" s="101">
        <v>3731.0649979368504</v>
      </c>
      <c r="AK280" s="101">
        <v>3779.5688429100292</v>
      </c>
      <c r="AL280" s="101">
        <v>3828.7032378678591</v>
      </c>
      <c r="AM280" s="101">
        <v>3878.476379960141</v>
      </c>
      <c r="AN280" s="101">
        <v>3928.8965728996222</v>
      </c>
      <c r="AO280" s="101">
        <v>3979.972228347317</v>
      </c>
      <c r="AP280" s="101">
        <v>4031.7118673158316</v>
      </c>
      <c r="AQ280" s="101">
        <v>4084.1241215909372</v>
      </c>
      <c r="AR280" s="101">
        <v>4137.2177351716191</v>
      </c>
      <c r="AS280" s="101">
        <v>4191.0015657288495</v>
      </c>
      <c r="AT280" s="101">
        <v>4245.4845860833238</v>
      </c>
      <c r="AU280" s="101">
        <v>4300.675885702407</v>
      </c>
      <c r="AV280" s="101">
        <v>4356.5846722165379</v>
      </c>
      <c r="AW280" s="101">
        <v>4413.2202729553528</v>
      </c>
      <c r="AX280" s="101">
        <v>4470.5921365037721</v>
      </c>
      <c r="AY280" s="101">
        <v>4528.7098342783211</v>
      </c>
      <c r="AZ280" s="101">
        <v>4587.5830621239384</v>
      </c>
      <c r="BA280" s="101">
        <v>4647.2216419315491</v>
      </c>
      <c r="BB280" s="101">
        <v>4707.6355232766591</v>
      </c>
    </row>
    <row r="281" spans="3:54" ht="15" hidden="1" customHeight="1">
      <c r="C281" s="99" t="s">
        <v>280</v>
      </c>
      <c r="F281" s="99">
        <v>1000</v>
      </c>
      <c r="G281" s="99">
        <v>1000</v>
      </c>
      <c r="H281" s="99">
        <v>1000</v>
      </c>
      <c r="I281" s="99">
        <v>1000</v>
      </c>
      <c r="J281" s="99">
        <v>1000</v>
      </c>
      <c r="K281" s="99">
        <v>1000</v>
      </c>
      <c r="L281" s="99">
        <v>1000</v>
      </c>
      <c r="M281" s="99">
        <v>1000</v>
      </c>
      <c r="N281" s="99">
        <v>1000</v>
      </c>
      <c r="O281" s="99">
        <v>1000</v>
      </c>
      <c r="P281" s="99">
        <v>1000</v>
      </c>
      <c r="Q281" s="99">
        <v>1000</v>
      </c>
      <c r="R281" s="99">
        <v>1000</v>
      </c>
      <c r="S281" s="99">
        <v>1000</v>
      </c>
      <c r="T281" s="99">
        <v>1000</v>
      </c>
      <c r="U281" s="99">
        <v>1000</v>
      </c>
      <c r="V281" s="99">
        <v>1000</v>
      </c>
      <c r="W281" s="99">
        <v>1000</v>
      </c>
      <c r="X281" s="99">
        <v>1000</v>
      </c>
      <c r="Y281" s="99">
        <v>1000</v>
      </c>
      <c r="Z281" s="99">
        <v>1000</v>
      </c>
      <c r="AA281" s="99">
        <v>1000</v>
      </c>
      <c r="AB281" s="99">
        <v>1000</v>
      </c>
      <c r="AC281" s="99">
        <v>1000</v>
      </c>
      <c r="AD281" s="99">
        <v>1000</v>
      </c>
      <c r="AE281" s="99">
        <v>1000</v>
      </c>
      <c r="AF281" s="99">
        <v>1000</v>
      </c>
      <c r="AG281" s="99">
        <v>1000</v>
      </c>
      <c r="AH281" s="99">
        <v>1000</v>
      </c>
      <c r="AI281" s="99">
        <v>1000</v>
      </c>
      <c r="AJ281" s="99">
        <v>1000</v>
      </c>
      <c r="AK281" s="99">
        <v>1000</v>
      </c>
      <c r="AL281" s="99">
        <v>1000</v>
      </c>
      <c r="AM281" s="99">
        <v>1000</v>
      </c>
      <c r="AN281" s="99">
        <v>1000</v>
      </c>
      <c r="AO281" s="99">
        <v>1000</v>
      </c>
      <c r="AP281" s="99">
        <v>1000</v>
      </c>
      <c r="AQ281" s="99">
        <v>1000</v>
      </c>
      <c r="AR281" s="99">
        <v>1000</v>
      </c>
      <c r="AS281" s="99">
        <v>1000</v>
      </c>
      <c r="AT281" s="99">
        <v>1000</v>
      </c>
      <c r="AU281" s="99">
        <v>1000</v>
      </c>
      <c r="AV281" s="99">
        <v>1000</v>
      </c>
      <c r="AW281" s="99">
        <v>1000</v>
      </c>
      <c r="AX281" s="99">
        <v>1000</v>
      </c>
      <c r="AY281" s="99">
        <v>1000</v>
      </c>
      <c r="AZ281" s="99">
        <v>1000</v>
      </c>
      <c r="BA281" s="99">
        <v>1000</v>
      </c>
      <c r="BB281" s="99">
        <v>1000</v>
      </c>
    </row>
    <row r="282" spans="3:54" ht="15" hidden="1" customHeight="1">
      <c r="C282" s="99" t="s">
        <v>282</v>
      </c>
      <c r="F282" s="99">
        <f>0.393*(1-'Net Zero 2050 - %'!F50/100)</f>
        <v>0.39300000000000002</v>
      </c>
      <c r="G282" s="99">
        <f>0.393*(1-'Net Zero 2050 - %'!G50/100)</f>
        <v>0.39300000000000002</v>
      </c>
      <c r="H282" s="99">
        <f>0.393*(1-'Net Zero 2050 - %'!H50/100)</f>
        <v>0.39300000000000002</v>
      </c>
      <c r="I282" s="99">
        <f>0.393*(1-'Net Zero 2050 - %'!I50/100)</f>
        <v>0.39300000000000002</v>
      </c>
      <c r="J282" s="99">
        <f>0.393*(1-'Net Zero 2050 - %'!J50/100)</f>
        <v>0.39300000000000002</v>
      </c>
      <c r="K282" s="99">
        <f>0.393*(1-'Net Zero 2050 - %'!K50/100)</f>
        <v>0.39300000000000002</v>
      </c>
      <c r="L282" s="99">
        <f>0.393*(1-'Net Zero 2050 - %'!L50/100)</f>
        <v>0.39300000000000002</v>
      </c>
      <c r="M282" s="99">
        <f>0.393*(1-'Net Zero 2050 - %'!M50/100)</f>
        <v>0.39300000000000002</v>
      </c>
      <c r="N282" s="99">
        <f>0.393*(1-'Net Zero 2050 - %'!N50/100)</f>
        <v>0.39300000000000002</v>
      </c>
      <c r="O282" s="99">
        <f>0.393*(1-'Net Zero 2050 - %'!O50/100)</f>
        <v>0.39300000000000002</v>
      </c>
      <c r="P282" s="99">
        <f>0.393*(1-'Net Zero 2050 - %'!P50/100)</f>
        <v>0.39300000000000002</v>
      </c>
      <c r="Q282" s="99">
        <f>0.393*(1-'Net Zero 2050 - %'!Q50/100)</f>
        <v>0.39300000000000002</v>
      </c>
      <c r="R282" s="99">
        <f>0.393*(1-'Net Zero 2050 - %'!R50/100)</f>
        <v>0.39300000000000002</v>
      </c>
      <c r="S282" s="99">
        <f>0.393*(1-'Net Zero 2050 - %'!S50/100)</f>
        <v>0.38907000000000003</v>
      </c>
      <c r="T282" s="99">
        <f>0.393*(1-'Net Zero 2050 - %'!T50/100)</f>
        <v>0.38592599999999999</v>
      </c>
      <c r="U282" s="99">
        <f>0.393*(1-'Net Zero 2050 - %'!U50/100)</f>
        <v>0.38278200000000001</v>
      </c>
      <c r="V282" s="99">
        <f>0.393*(1-'Net Zero 2050 - %'!V50/100)</f>
        <v>0.37963800000000003</v>
      </c>
      <c r="W282" s="99">
        <f>0.393*(1-'Net Zero 2050 - %'!W50/100)</f>
        <v>0.376494</v>
      </c>
      <c r="X282" s="99">
        <f>0.393*(1-'Net Zero 2050 - %'!X50/100)</f>
        <v>0.37335000000000002</v>
      </c>
      <c r="Y282" s="99">
        <f>0.393*(1-'Net Zero 2050 - %'!Y50/100)</f>
        <v>0.37020599999999998</v>
      </c>
      <c r="Z282" s="99">
        <f>0.393*(1-'Net Zero 2050 - %'!Z50/100)</f>
        <v>0.367062</v>
      </c>
      <c r="AA282" s="99">
        <f>0.393*(1-'Net Zero 2050 - %'!AA50/100)</f>
        <v>0.36391800000000002</v>
      </c>
      <c r="AB282" s="99">
        <f>0.393*(1-'Net Zero 2050 - %'!AB50/100)</f>
        <v>0.36077400000000004</v>
      </c>
      <c r="AC282" s="99">
        <f>0.393*(1-'Net Zero 2050 - %'!AC50/100)</f>
        <v>0.35763</v>
      </c>
      <c r="AD282" s="99">
        <f>0.393*(1-'Net Zero 2050 - %'!AD50/100)</f>
        <v>0.35448600000000002</v>
      </c>
      <c r="AE282" s="99">
        <f>0.393*(1-'Net Zero 2050 - %'!AE50/100)</f>
        <v>0.35134200000000004</v>
      </c>
      <c r="AF282" s="99">
        <f>0.393*(1-'Net Zero 2050 - %'!AF50/100)</f>
        <v>0.34819800000000001</v>
      </c>
      <c r="AG282" s="99">
        <f>0.393*(1-'Net Zero 2050 - %'!AG50/100)</f>
        <v>0.34505400000000003</v>
      </c>
      <c r="AH282" s="99">
        <f>0.393*(1-'Net Zero 2050 - %'!AH50/100)</f>
        <v>0.34316760000000002</v>
      </c>
      <c r="AI282" s="99">
        <f>0.393*(1-'Net Zero 2050 - %'!AI50/100)</f>
        <v>0.34128120000000001</v>
      </c>
      <c r="AJ282" s="99">
        <f>0.393*(1-'Net Zero 2050 - %'!AJ50/100)</f>
        <v>0.3393948</v>
      </c>
      <c r="AK282" s="99">
        <f>0.393*(1-'Net Zero 2050 - %'!AK50/100)</f>
        <v>0.33750840000000004</v>
      </c>
      <c r="AL282" s="99">
        <f>0.393*(1-'Net Zero 2050 - %'!AL50/100)</f>
        <v>0.33562200000000003</v>
      </c>
      <c r="AM282" s="99">
        <f>0.393*(1-'Net Zero 2050 - %'!AM50/100)</f>
        <v>0.33373560000000002</v>
      </c>
      <c r="AN282" s="99">
        <f>0.393*(1-'Net Zero 2050 - %'!AN50/100)</f>
        <v>0.33184920000000001</v>
      </c>
      <c r="AO282" s="99">
        <f>0.393*(1-'Net Zero 2050 - %'!AO50/100)</f>
        <v>0.3299628</v>
      </c>
      <c r="AP282" s="99">
        <f>0.393*(1-'Net Zero 2050 - %'!AP50/100)</f>
        <v>0.32807639999999999</v>
      </c>
      <c r="AQ282" s="99">
        <f>0.393*(1-'Net Zero 2050 - %'!AQ50/100)</f>
        <v>0.32618999999999998</v>
      </c>
      <c r="AR282" s="99">
        <f>0.393*(1-'Net Zero 2050 - %'!AR50/100)</f>
        <v>0.32430359999999997</v>
      </c>
      <c r="AS282" s="99">
        <f>0.393*(1-'Net Zero 2050 - %'!AS50/100)</f>
        <v>0.32241719999999996</v>
      </c>
      <c r="AT282" s="99">
        <f>0.393*(1-'Net Zero 2050 - %'!AT50/100)</f>
        <v>0.32053079999999995</v>
      </c>
      <c r="AU282" s="99">
        <f>0.393*(1-'Net Zero 2050 - %'!AU50/100)</f>
        <v>0.31864439999999999</v>
      </c>
      <c r="AV282" s="99">
        <f>0.393*(1-'Net Zero 2050 - %'!AV50/100)</f>
        <v>0.31675799999999998</v>
      </c>
      <c r="AW282" s="99">
        <f>0.393*(1-'Net Zero 2050 - %'!AW50/100)</f>
        <v>0.31487159999999997</v>
      </c>
      <c r="AX282" s="99">
        <f>0.393*(1-'Net Zero 2050 - %'!AX50/100)</f>
        <v>0.31298519999999996</v>
      </c>
      <c r="AY282" s="99">
        <f>0.393*(1-'Net Zero 2050 - %'!AY50/100)</f>
        <v>0.31109879999999995</v>
      </c>
      <c r="AZ282" s="99">
        <f>0.393*(1-'Net Zero 2050 - %'!AZ50/100)</f>
        <v>0.3092124</v>
      </c>
      <c r="BA282" s="99">
        <f>0.393*(1-'Net Zero 2050 - %'!BA50/100)</f>
        <v>0.30732599999999999</v>
      </c>
      <c r="BB282" s="99">
        <f>0.393*(1-'Net Zero 2050 - %'!BB50/100)</f>
        <v>0.30543959999999998</v>
      </c>
    </row>
    <row r="283" spans="3:54" ht="15" hidden="1" customHeight="1">
      <c r="C283" s="99" t="s">
        <v>283</v>
      </c>
      <c r="F283" s="99">
        <f>1-F282-F284</f>
        <v>0.248</v>
      </c>
      <c r="G283" s="99">
        <f t="shared" ref="G283:BB283" si="82">1-G282-G284</f>
        <v>0.248</v>
      </c>
      <c r="H283" s="99">
        <f t="shared" si="82"/>
        <v>0.248</v>
      </c>
      <c r="I283" s="99">
        <f t="shared" si="82"/>
        <v>0.248</v>
      </c>
      <c r="J283" s="99">
        <f t="shared" si="82"/>
        <v>0.248</v>
      </c>
      <c r="K283" s="99">
        <f t="shared" si="82"/>
        <v>0.248</v>
      </c>
      <c r="L283" s="99">
        <f t="shared" si="82"/>
        <v>0.248</v>
      </c>
      <c r="M283" s="99">
        <f t="shared" si="82"/>
        <v>0.248</v>
      </c>
      <c r="N283" s="99">
        <f t="shared" si="82"/>
        <v>0.248</v>
      </c>
      <c r="O283" s="99">
        <f t="shared" si="82"/>
        <v>0.248</v>
      </c>
      <c r="P283" s="99">
        <f t="shared" si="82"/>
        <v>0.248</v>
      </c>
      <c r="Q283" s="99">
        <f t="shared" si="82"/>
        <v>0.248</v>
      </c>
      <c r="R283" s="99">
        <f t="shared" si="82"/>
        <v>0.248</v>
      </c>
      <c r="S283" s="99">
        <f t="shared" si="82"/>
        <v>0.24834000000000001</v>
      </c>
      <c r="T283" s="99">
        <f t="shared" si="82"/>
        <v>0.248612</v>
      </c>
      <c r="U283" s="99">
        <f t="shared" si="82"/>
        <v>0.24888400000000005</v>
      </c>
      <c r="V283" s="99">
        <f t="shared" si="82"/>
        <v>0.24915599999999999</v>
      </c>
      <c r="W283" s="99">
        <f t="shared" si="82"/>
        <v>0.24942799999999998</v>
      </c>
      <c r="X283" s="99">
        <f t="shared" si="82"/>
        <v>0.24969999999999992</v>
      </c>
      <c r="Y283" s="99">
        <f t="shared" si="82"/>
        <v>0.24997199999999997</v>
      </c>
      <c r="Z283" s="99">
        <f t="shared" si="82"/>
        <v>0.25024400000000002</v>
      </c>
      <c r="AA283" s="99">
        <f t="shared" si="82"/>
        <v>0.25051600000000002</v>
      </c>
      <c r="AB283" s="99">
        <f t="shared" si="82"/>
        <v>0.25078799999999996</v>
      </c>
      <c r="AC283" s="99">
        <f t="shared" si="82"/>
        <v>0.25106000000000001</v>
      </c>
      <c r="AD283" s="99">
        <f t="shared" si="82"/>
        <v>0.25133199999999989</v>
      </c>
      <c r="AE283" s="99">
        <f t="shared" si="82"/>
        <v>0.25160399999999994</v>
      </c>
      <c r="AF283" s="99">
        <f t="shared" si="82"/>
        <v>0.25187599999999999</v>
      </c>
      <c r="AG283" s="99">
        <f t="shared" si="82"/>
        <v>0.25214799999999998</v>
      </c>
      <c r="AH283" s="99">
        <f t="shared" si="82"/>
        <v>0.25231120000000001</v>
      </c>
      <c r="AI283" s="99">
        <f t="shared" si="82"/>
        <v>0.25247439999999988</v>
      </c>
      <c r="AJ283" s="99">
        <f t="shared" si="82"/>
        <v>0.25263760000000002</v>
      </c>
      <c r="AK283" s="99">
        <f t="shared" si="82"/>
        <v>0.25280079999999999</v>
      </c>
      <c r="AL283" s="99">
        <f t="shared" si="82"/>
        <v>0.25296399999999986</v>
      </c>
      <c r="AM283" s="99">
        <f t="shared" si="82"/>
        <v>0.2531272</v>
      </c>
      <c r="AN283" s="99">
        <f t="shared" si="82"/>
        <v>0.25329039999999997</v>
      </c>
      <c r="AO283" s="99">
        <f t="shared" si="82"/>
        <v>0.2534536</v>
      </c>
      <c r="AP283" s="99">
        <f t="shared" si="82"/>
        <v>0.25361679999999998</v>
      </c>
      <c r="AQ283" s="99">
        <f t="shared" si="82"/>
        <v>0.25378000000000001</v>
      </c>
      <c r="AR283" s="99">
        <f t="shared" si="82"/>
        <v>0.25394320000000009</v>
      </c>
      <c r="AS283" s="99">
        <f t="shared" si="82"/>
        <v>0.25410640000000001</v>
      </c>
      <c r="AT283" s="99">
        <f t="shared" si="82"/>
        <v>0.25426959999999998</v>
      </c>
      <c r="AU283" s="99">
        <f t="shared" si="82"/>
        <v>0.25443280000000007</v>
      </c>
      <c r="AV283" s="99">
        <f t="shared" si="82"/>
        <v>0.25459599999999999</v>
      </c>
      <c r="AW283" s="99">
        <f t="shared" si="82"/>
        <v>0.25475919999999996</v>
      </c>
      <c r="AX283" s="99">
        <f t="shared" si="82"/>
        <v>0.25492239999999999</v>
      </c>
      <c r="AY283" s="99">
        <f t="shared" si="82"/>
        <v>0.25508560000000008</v>
      </c>
      <c r="AZ283" s="99">
        <f t="shared" si="82"/>
        <v>0.25524879999999994</v>
      </c>
      <c r="BA283" s="99">
        <f t="shared" si="82"/>
        <v>0.25541199999999997</v>
      </c>
      <c r="BB283" s="99">
        <f t="shared" si="82"/>
        <v>0.25557520000000006</v>
      </c>
    </row>
    <row r="284" spans="3:54" ht="15" hidden="1" customHeight="1">
      <c r="C284" s="99" t="s">
        <v>284</v>
      </c>
      <c r="F284" s="99">
        <f>0.359*(1+'Net Zero 2050 - %'!F50/100)</f>
        <v>0.35899999999999999</v>
      </c>
      <c r="G284" s="99">
        <f>0.359*(1+'Net Zero 2050 - %'!G50/100)</f>
        <v>0.35899999999999999</v>
      </c>
      <c r="H284" s="99">
        <f>0.359*(1+'Net Zero 2050 - %'!H50/100)</f>
        <v>0.35899999999999999</v>
      </c>
      <c r="I284" s="99">
        <f>0.359*(1+'Net Zero 2050 - %'!I50/100)</f>
        <v>0.35899999999999999</v>
      </c>
      <c r="J284" s="99">
        <f>0.359*(1+'Net Zero 2050 - %'!J50/100)</f>
        <v>0.35899999999999999</v>
      </c>
      <c r="K284" s="99">
        <f>0.359*(1+'Net Zero 2050 - %'!K50/100)</f>
        <v>0.35899999999999999</v>
      </c>
      <c r="L284" s="99">
        <f>0.359*(1+'Net Zero 2050 - %'!L50/100)</f>
        <v>0.35899999999999999</v>
      </c>
      <c r="M284" s="99">
        <f>0.359*(1+'Net Zero 2050 - %'!M50/100)</f>
        <v>0.35899999999999999</v>
      </c>
      <c r="N284" s="99">
        <f>0.359*(1+'Net Zero 2050 - %'!N50/100)</f>
        <v>0.35899999999999999</v>
      </c>
      <c r="O284" s="99">
        <f>0.359*(1+'Net Zero 2050 - %'!O50/100)</f>
        <v>0.35899999999999999</v>
      </c>
      <c r="P284" s="99">
        <f>0.359*(1+'Net Zero 2050 - %'!P50/100)</f>
        <v>0.35899999999999999</v>
      </c>
      <c r="Q284" s="99">
        <f>0.359*(1+'Net Zero 2050 - %'!Q50/100)</f>
        <v>0.35899999999999999</v>
      </c>
      <c r="R284" s="99">
        <f>0.359*(1+'Net Zero 2050 - %'!R50/100)</f>
        <v>0.35899999999999999</v>
      </c>
      <c r="S284" s="99">
        <f>0.359*(1+'Net Zero 2050 - %'!S50/100)</f>
        <v>0.36258999999999997</v>
      </c>
      <c r="T284" s="99">
        <f>0.359*(1+'Net Zero 2050 - %'!T50/100)</f>
        <v>0.36546200000000001</v>
      </c>
      <c r="U284" s="99">
        <f>0.359*(1+'Net Zero 2050 - %'!U50/100)</f>
        <v>0.36833399999999999</v>
      </c>
      <c r="V284" s="99">
        <f>0.359*(1+'Net Zero 2050 - %'!V50/100)</f>
        <v>0.37120599999999998</v>
      </c>
      <c r="W284" s="99">
        <f>0.359*(1+'Net Zero 2050 - %'!W50/100)</f>
        <v>0.37407800000000002</v>
      </c>
      <c r="X284" s="99">
        <f>0.359*(1+'Net Zero 2050 - %'!X50/100)</f>
        <v>0.37695000000000001</v>
      </c>
      <c r="Y284" s="99">
        <f>0.359*(1+'Net Zero 2050 - %'!Y50/100)</f>
        <v>0.37982199999999999</v>
      </c>
      <c r="Z284" s="99">
        <f>0.359*(1+'Net Zero 2050 - %'!Z50/100)</f>
        <v>0.38269399999999998</v>
      </c>
      <c r="AA284" s="99">
        <f>0.359*(1+'Net Zero 2050 - %'!AA50/100)</f>
        <v>0.38556600000000002</v>
      </c>
      <c r="AB284" s="99">
        <f>0.359*(1+'Net Zero 2050 - %'!AB50/100)</f>
        <v>0.38843800000000001</v>
      </c>
      <c r="AC284" s="99">
        <f>0.359*(1+'Net Zero 2050 - %'!AC50/100)</f>
        <v>0.39130999999999999</v>
      </c>
      <c r="AD284" s="99">
        <f>0.359*(1+'Net Zero 2050 - %'!AD50/100)</f>
        <v>0.39418200000000003</v>
      </c>
      <c r="AE284" s="99">
        <f>0.359*(1+'Net Zero 2050 - %'!AE50/100)</f>
        <v>0.39705400000000002</v>
      </c>
      <c r="AF284" s="99">
        <f>0.359*(1+'Net Zero 2050 - %'!AF50/100)</f>
        <v>0.399926</v>
      </c>
      <c r="AG284" s="99">
        <f>0.359*(1+'Net Zero 2050 - %'!AG50/100)</f>
        <v>0.40279800000000004</v>
      </c>
      <c r="AH284" s="99">
        <f>0.359*(1+'Net Zero 2050 - %'!AH50/100)</f>
        <v>0.40452119999999997</v>
      </c>
      <c r="AI284" s="99">
        <f>0.359*(1+'Net Zero 2050 - %'!AI50/100)</f>
        <v>0.40624440000000006</v>
      </c>
      <c r="AJ284" s="99">
        <f>0.359*(1+'Net Zero 2050 - %'!AJ50/100)</f>
        <v>0.40796759999999999</v>
      </c>
      <c r="AK284" s="99">
        <f>0.359*(1+'Net Zero 2050 - %'!AK50/100)</f>
        <v>0.40969079999999997</v>
      </c>
      <c r="AL284" s="99">
        <f>0.359*(1+'Net Zero 2050 - %'!AL50/100)</f>
        <v>0.41141400000000006</v>
      </c>
      <c r="AM284" s="99">
        <f>0.359*(1+'Net Zero 2050 - %'!AM50/100)</f>
        <v>0.41313719999999998</v>
      </c>
      <c r="AN284" s="99">
        <f>0.359*(1+'Net Zero 2050 - %'!AN50/100)</f>
        <v>0.41486040000000007</v>
      </c>
      <c r="AO284" s="99">
        <f>0.359*(1+'Net Zero 2050 - %'!AO50/100)</f>
        <v>0.4165836</v>
      </c>
      <c r="AP284" s="99">
        <f>0.359*(1+'Net Zero 2050 - %'!AP50/100)</f>
        <v>0.41830679999999998</v>
      </c>
      <c r="AQ284" s="99">
        <f>0.359*(1+'Net Zero 2050 - %'!AQ50/100)</f>
        <v>0.42003000000000001</v>
      </c>
      <c r="AR284" s="99">
        <f>0.359*(1+'Net Zero 2050 - %'!AR50/100)</f>
        <v>0.42175319999999999</v>
      </c>
      <c r="AS284" s="99">
        <f>0.359*(1+'Net Zero 2050 - %'!AS50/100)</f>
        <v>0.42347640000000003</v>
      </c>
      <c r="AT284" s="99">
        <f>0.359*(1+'Net Zero 2050 - %'!AT50/100)</f>
        <v>0.42519960000000001</v>
      </c>
      <c r="AU284" s="99">
        <f>0.359*(1+'Net Zero 2050 - %'!AU50/100)</f>
        <v>0.42692279999999999</v>
      </c>
      <c r="AV284" s="99">
        <f>0.359*(1+'Net Zero 2050 - %'!AV50/100)</f>
        <v>0.42864600000000003</v>
      </c>
      <c r="AW284" s="99">
        <f>0.359*(1+'Net Zero 2050 - %'!AW50/100)</f>
        <v>0.43036920000000001</v>
      </c>
      <c r="AX284" s="99">
        <f>0.359*(1+'Net Zero 2050 - %'!AX50/100)</f>
        <v>0.43209240000000004</v>
      </c>
      <c r="AY284" s="99">
        <f>0.359*(1+'Net Zero 2050 - %'!AY50/100)</f>
        <v>0.43381560000000002</v>
      </c>
      <c r="AZ284" s="99">
        <f>0.359*(1+'Net Zero 2050 - %'!AZ50/100)</f>
        <v>0.4355388</v>
      </c>
      <c r="BA284" s="99">
        <f>0.359*(1+'Net Zero 2050 - %'!BA50/100)</f>
        <v>0.43726200000000004</v>
      </c>
      <c r="BB284" s="99">
        <f>0.359*(1+'Net Zero 2050 - %'!BB50/100)</f>
        <v>0.43898520000000002</v>
      </c>
    </row>
    <row r="285" spans="3:54" ht="15" hidden="1" customHeight="1">
      <c r="C285" s="170" t="s">
        <v>285</v>
      </c>
      <c r="F285" s="172">
        <f t="shared" ref="F285:AK285" si="83">F282*F171</f>
        <v>1714053.7721028405</v>
      </c>
      <c r="G285" s="172">
        <f t="shared" si="83"/>
        <v>1736596.6907385476</v>
      </c>
      <c r="H285" s="172">
        <f t="shared" si="83"/>
        <v>1758932.2831234043</v>
      </c>
      <c r="I285" s="172">
        <f t="shared" si="83"/>
        <v>1781056.3569986611</v>
      </c>
      <c r="J285" s="172">
        <f t="shared" si="83"/>
        <v>1802944.1399262566</v>
      </c>
      <c r="K285" s="172">
        <f t="shared" si="83"/>
        <v>1824587.3426673023</v>
      </c>
      <c r="L285" s="172">
        <f t="shared" si="83"/>
        <v>1845970.434808705</v>
      </c>
      <c r="M285" s="172">
        <f t="shared" si="83"/>
        <v>1867090.3674350111</v>
      </c>
      <c r="N285" s="172">
        <f t="shared" si="83"/>
        <v>1887923.4161728465</v>
      </c>
      <c r="O285" s="172">
        <f t="shared" si="83"/>
        <v>1908458.4334250845</v>
      </c>
      <c r="P285" s="172">
        <f t="shared" si="83"/>
        <v>1928681.0321219265</v>
      </c>
      <c r="Q285" s="172">
        <f t="shared" si="83"/>
        <v>1948574.5385069863</v>
      </c>
      <c r="R285" s="172">
        <f t="shared" si="83"/>
        <v>1968130.7586199823</v>
      </c>
      <c r="S285" s="172">
        <f t="shared" si="83"/>
        <v>1947787.426196397</v>
      </c>
      <c r="T285" s="172">
        <f t="shared" si="83"/>
        <v>1934607.5995996871</v>
      </c>
      <c r="U285" s="172">
        <f t="shared" si="83"/>
        <v>1920735.6253230025</v>
      </c>
      <c r="V285" s="172">
        <f t="shared" si="83"/>
        <v>1906190.2923371717</v>
      </c>
      <c r="W285" s="172">
        <f t="shared" si="83"/>
        <v>1890985.4221149276</v>
      </c>
      <c r="X285" s="172">
        <f t="shared" si="83"/>
        <v>1875138.5371548773</v>
      </c>
      <c r="Y285" s="172">
        <f t="shared" si="83"/>
        <v>1858672.7699478685</v>
      </c>
      <c r="Z285" s="172">
        <f t="shared" si="83"/>
        <v>1841607.9168652708</v>
      </c>
      <c r="AA285" s="172">
        <f t="shared" si="83"/>
        <v>1823960.0511326944</v>
      </c>
      <c r="AB285" s="172">
        <f t="shared" si="83"/>
        <v>1805752.3571247628</v>
      </c>
      <c r="AC285" s="172">
        <f t="shared" si="83"/>
        <v>1787001.1121035577</v>
      </c>
      <c r="AD285" s="172">
        <f t="shared" si="83"/>
        <v>1767729.0611723517</v>
      </c>
      <c r="AE285" s="172">
        <f t="shared" si="83"/>
        <v>1747962.7244384147</v>
      </c>
      <c r="AF285" s="172">
        <f t="shared" si="83"/>
        <v>1727716.6335354876</v>
      </c>
      <c r="AG285" s="172">
        <f t="shared" si="83"/>
        <v>1707018.0204918366</v>
      </c>
      <c r="AH285" s="172">
        <f t="shared" si="83"/>
        <v>1698319.0776272961</v>
      </c>
      <c r="AI285" s="172">
        <f t="shared" si="83"/>
        <v>1689168.4328602131</v>
      </c>
      <c r="AJ285" s="172">
        <f t="shared" si="83"/>
        <v>1679572.661601797</v>
      </c>
      <c r="AK285" s="172">
        <f t="shared" si="83"/>
        <v>1669538.6963277515</v>
      </c>
      <c r="AL285" s="172">
        <f t="shared" ref="AL285:BB285" si="84">AL282*AL171</f>
        <v>1659073.8183584725</v>
      </c>
      <c r="AM285" s="172">
        <f t="shared" si="84"/>
        <v>1648185.6491723356</v>
      </c>
      <c r="AN285" s="172">
        <f t="shared" si="84"/>
        <v>1636882.141266373</v>
      </c>
      <c r="AO285" s="172">
        <f t="shared" si="84"/>
        <v>1625171.5685795122</v>
      </c>
      <c r="AP285" s="172">
        <f t="shared" si="84"/>
        <v>1613062.5164943447</v>
      </c>
      <c r="AQ285" s="172">
        <f t="shared" si="84"/>
        <v>1600563.8714341845</v>
      </c>
      <c r="AR285" s="172">
        <f t="shared" si="84"/>
        <v>1587684.8100729221</v>
      </c>
      <c r="AS285" s="172">
        <f t="shared" si="84"/>
        <v>1574434.7881758758</v>
      </c>
      <c r="AT285" s="172">
        <f t="shared" si="84"/>
        <v>1560823.5290905286</v>
      </c>
      <c r="AU285" s="172">
        <f t="shared" si="84"/>
        <v>1546861.011906655</v>
      </c>
      <c r="AV285" s="172">
        <f t="shared" si="84"/>
        <v>1532557.459305922</v>
      </c>
      <c r="AW285" s="172">
        <f t="shared" si="84"/>
        <v>1517923.3251216202</v>
      </c>
      <c r="AX285" s="172">
        <f t="shared" si="84"/>
        <v>1502969.2816296285</v>
      </c>
      <c r="AY285" s="172">
        <f t="shared" si="84"/>
        <v>1487706.2065922238</v>
      </c>
      <c r="AZ285" s="172">
        <f t="shared" si="84"/>
        <v>1472145.170076699</v>
      </c>
      <c r="BA285" s="172">
        <f t="shared" si="84"/>
        <v>1456297.4210711482</v>
      </c>
      <c r="BB285" s="172">
        <f t="shared" si="84"/>
        <v>1440174.3739200691</v>
      </c>
    </row>
    <row r="286" spans="3:54" ht="15" hidden="1" customHeight="1">
      <c r="C286" s="170" t="s">
        <v>286</v>
      </c>
      <c r="F286" s="172">
        <f t="shared" ref="F286:AK286" si="85">F283*F171</f>
        <v>1081642.0750165507</v>
      </c>
      <c r="G286" s="172">
        <f t="shared" si="85"/>
        <v>1095867.6318146561</v>
      </c>
      <c r="H286" s="172">
        <f t="shared" si="85"/>
        <v>1109962.3567801635</v>
      </c>
      <c r="I286" s="172">
        <f t="shared" si="85"/>
        <v>1123923.6044164577</v>
      </c>
      <c r="J286" s="172">
        <f t="shared" si="85"/>
        <v>1137735.7422435409</v>
      </c>
      <c r="K286" s="172">
        <f t="shared" si="85"/>
        <v>1151393.5393931067</v>
      </c>
      <c r="L286" s="172">
        <f t="shared" si="85"/>
        <v>1164887.1955026942</v>
      </c>
      <c r="M286" s="172">
        <f t="shared" si="85"/>
        <v>1178214.7865747651</v>
      </c>
      <c r="N286" s="172">
        <f t="shared" si="85"/>
        <v>1191361.3415034756</v>
      </c>
      <c r="O286" s="172">
        <f t="shared" si="85"/>
        <v>1204319.8256728267</v>
      </c>
      <c r="P286" s="172">
        <f t="shared" si="85"/>
        <v>1217081.1602194344</v>
      </c>
      <c r="Q286" s="172">
        <f t="shared" si="85"/>
        <v>1229634.8232817622</v>
      </c>
      <c r="R286" s="172">
        <f t="shared" si="85"/>
        <v>1241975.6441164264</v>
      </c>
      <c r="S286" s="172">
        <f t="shared" si="85"/>
        <v>1243255.7879600413</v>
      </c>
      <c r="T286" s="172">
        <f t="shared" si="85"/>
        <v>1246266.5499387898</v>
      </c>
      <c r="U286" s="172">
        <f t="shared" si="85"/>
        <v>1248858.0063140122</v>
      </c>
      <c r="V286" s="172">
        <f t="shared" si="85"/>
        <v>1251030.5830226697</v>
      </c>
      <c r="W286" s="172">
        <f t="shared" si="85"/>
        <v>1252781.4835489599</v>
      </c>
      <c r="X286" s="172">
        <f t="shared" si="85"/>
        <v>1254110.3327375725</v>
      </c>
      <c r="Y286" s="172">
        <f t="shared" si="85"/>
        <v>1255020.5821877781</v>
      </c>
      <c r="Z286" s="172">
        <f t="shared" si="85"/>
        <v>1255513.5959266634</v>
      </c>
      <c r="AA286" s="172">
        <f t="shared" si="85"/>
        <v>1255588.2813423851</v>
      </c>
      <c r="AB286" s="172">
        <f t="shared" si="85"/>
        <v>1255248.4994445413</v>
      </c>
      <c r="AC286" s="172">
        <f t="shared" si="85"/>
        <v>1254493.4686819315</v>
      </c>
      <c r="AD286" s="172">
        <f t="shared" si="85"/>
        <v>1253327.0154606085</v>
      </c>
      <c r="AE286" s="172">
        <f t="shared" si="85"/>
        <v>1251755.8769506712</v>
      </c>
      <c r="AF286" s="172">
        <f t="shared" si="85"/>
        <v>1249778.4444149146</v>
      </c>
      <c r="AG286" s="172">
        <f t="shared" si="85"/>
        <v>1247402.3771090193</v>
      </c>
      <c r="AH286" s="172">
        <f t="shared" si="85"/>
        <v>1248675.3541390162</v>
      </c>
      <c r="AI286" s="172">
        <f t="shared" si="85"/>
        <v>1249619.9221794882</v>
      </c>
      <c r="AJ286" s="172">
        <f t="shared" si="85"/>
        <v>1250234.8481847399</v>
      </c>
      <c r="AK286" s="172">
        <f t="shared" si="85"/>
        <v>1250519.1517088539</v>
      </c>
      <c r="AL286" s="172">
        <f t="shared" ref="AL286:BB286" si="86">AL283*AL171</f>
        <v>1250472.1066772512</v>
      </c>
      <c r="AM286" s="172">
        <f t="shared" si="86"/>
        <v>1250093.2428400675</v>
      </c>
      <c r="AN286" s="172">
        <f t="shared" si="86"/>
        <v>1249382.3469040035</v>
      </c>
      <c r="AO286" s="172">
        <f t="shared" si="86"/>
        <v>1248339.4633398801</v>
      </c>
      <c r="AP286" s="172">
        <f t="shared" si="86"/>
        <v>1246964.8948636441</v>
      </c>
      <c r="AQ286" s="172">
        <f t="shared" si="86"/>
        <v>1245259.2025891885</v>
      </c>
      <c r="AR286" s="172">
        <f t="shared" si="86"/>
        <v>1243223.2058518939</v>
      </c>
      <c r="AS286" s="172">
        <f t="shared" si="86"/>
        <v>1240857.9817023857</v>
      </c>
      <c r="AT286" s="172">
        <f t="shared" si="86"/>
        <v>1238164.864070589</v>
      </c>
      <c r="AU286" s="172">
        <f t="shared" si="86"/>
        <v>1235145.4426007287</v>
      </c>
      <c r="AV286" s="172">
        <f t="shared" si="86"/>
        <v>1231801.5611585202</v>
      </c>
      <c r="AW286" s="172">
        <f t="shared" si="86"/>
        <v>1228135.3160123804</v>
      </c>
      <c r="AX286" s="172">
        <f t="shared" si="86"/>
        <v>1224149.05369104</v>
      </c>
      <c r="AY286" s="172">
        <f t="shared" si="86"/>
        <v>1219845.3685205523</v>
      </c>
      <c r="AZ286" s="172">
        <f t="shared" si="86"/>
        <v>1215227.0998442275</v>
      </c>
      <c r="BA286" s="172">
        <f t="shared" si="86"/>
        <v>1210297.3289296189</v>
      </c>
      <c r="BB286" s="172">
        <f t="shared" si="86"/>
        <v>1205059.3755672039</v>
      </c>
    </row>
    <row r="287" spans="3:54" ht="15" hidden="1" customHeight="1">
      <c r="C287" s="99" t="s">
        <v>287</v>
      </c>
      <c r="F287" s="172">
        <f t="shared" ref="F287:AK287" si="87">F284*F171</f>
        <v>1565764.1327860551</v>
      </c>
      <c r="G287" s="172">
        <f t="shared" si="87"/>
        <v>1586356.7734736351</v>
      </c>
      <c r="H287" s="172">
        <f t="shared" si="87"/>
        <v>1606760.0245325752</v>
      </c>
      <c r="I287" s="172">
        <f t="shared" si="87"/>
        <v>1626970.0563931789</v>
      </c>
      <c r="J287" s="172">
        <f t="shared" si="87"/>
        <v>1646964.2397799646</v>
      </c>
      <c r="K287" s="172">
        <f t="shared" si="87"/>
        <v>1666735.0025892151</v>
      </c>
      <c r="L287" s="172">
        <f t="shared" si="87"/>
        <v>1686268.158005916</v>
      </c>
      <c r="M287" s="172">
        <f t="shared" si="87"/>
        <v>1705560.9208884705</v>
      </c>
      <c r="N287" s="172">
        <f t="shared" si="87"/>
        <v>1724591.6193538215</v>
      </c>
      <c r="O287" s="172">
        <f t="shared" si="87"/>
        <v>1743350.0702280032</v>
      </c>
      <c r="P287" s="172">
        <f t="shared" si="87"/>
        <v>1761823.1311241006</v>
      </c>
      <c r="Q287" s="172">
        <f t="shared" si="87"/>
        <v>1779995.5707990027</v>
      </c>
      <c r="R287" s="172">
        <f t="shared" si="87"/>
        <v>1797859.9041846655</v>
      </c>
      <c r="S287" s="172">
        <f t="shared" si="87"/>
        <v>1815221.535622257</v>
      </c>
      <c r="T287" s="172">
        <f t="shared" si="87"/>
        <v>1832023.6588488489</v>
      </c>
      <c r="U287" s="172">
        <f t="shared" si="87"/>
        <v>1848237.9939958586</v>
      </c>
      <c r="V287" s="172">
        <f t="shared" si="87"/>
        <v>1863852.6007863071</v>
      </c>
      <c r="W287" s="172">
        <f t="shared" si="87"/>
        <v>1878850.7777916989</v>
      </c>
      <c r="X287" s="172">
        <f t="shared" si="87"/>
        <v>1893219.4230093237</v>
      </c>
      <c r="Y287" s="172">
        <f t="shared" si="87"/>
        <v>1906951.2888152525</v>
      </c>
      <c r="Z287" s="172">
        <f t="shared" si="87"/>
        <v>1920036.1250601748</v>
      </c>
      <c r="AA287" s="172">
        <f t="shared" si="87"/>
        <v>1932460.0076803798</v>
      </c>
      <c r="AB287" s="172">
        <f t="shared" si="87"/>
        <v>1944216.6954847872</v>
      </c>
      <c r="AC287" s="172">
        <f t="shared" si="87"/>
        <v>1955292.9149602749</v>
      </c>
      <c r="AD287" s="172">
        <f t="shared" si="87"/>
        <v>1965682.6413202214</v>
      </c>
      <c r="AE287" s="172">
        <f t="shared" si="87"/>
        <v>1975384.6439912401</v>
      </c>
      <c r="AF287" s="172">
        <f t="shared" si="87"/>
        <v>1984384.7534543949</v>
      </c>
      <c r="AG287" s="172">
        <f t="shared" si="87"/>
        <v>1992683.5933450151</v>
      </c>
      <c r="AH287" s="172">
        <f t="shared" si="87"/>
        <v>2001954.9376592862</v>
      </c>
      <c r="AI287" s="172">
        <f t="shared" si="87"/>
        <v>2010703.2456116471</v>
      </c>
      <c r="AJ287" s="172">
        <f t="shared" si="87"/>
        <v>2018920.8195862083</v>
      </c>
      <c r="AK287" s="172">
        <f t="shared" si="87"/>
        <v>2026600.3575895396</v>
      </c>
      <c r="AL287" s="172">
        <f t="shared" ref="AL287:BB287" si="88">AL284*AL171</f>
        <v>2033734.9634592864</v>
      </c>
      <c r="AM287" s="172">
        <f t="shared" si="88"/>
        <v>2040318.1565863546</v>
      </c>
      <c r="AN287" s="172">
        <f t="shared" si="88"/>
        <v>2046343.8811322253</v>
      </c>
      <c r="AO287" s="172">
        <f t="shared" si="88"/>
        <v>2051806.514723781</v>
      </c>
      <c r="AP287" s="172">
        <f t="shared" si="88"/>
        <v>2056700.8766089133</v>
      </c>
      <c r="AQ287" s="172">
        <f t="shared" si="88"/>
        <v>2061022.2352570607</v>
      </c>
      <c r="AR287" s="172">
        <f t="shared" si="88"/>
        <v>2064766.315389799</v>
      </c>
      <c r="AS287" s="172">
        <f t="shared" si="88"/>
        <v>2067929.3044275634</v>
      </c>
      <c r="AT287" s="172">
        <f t="shared" si="88"/>
        <v>2070507.8583396079</v>
      </c>
      <c r="AU287" s="172">
        <f t="shared" si="88"/>
        <v>2072499.1068853633</v>
      </c>
      <c r="AV287" s="172">
        <f t="shared" si="88"/>
        <v>2073900.6582364023</v>
      </c>
      <c r="AW287" s="172">
        <f t="shared" si="88"/>
        <v>2074710.6029693743</v>
      </c>
      <c r="AX287" s="172">
        <f t="shared" si="88"/>
        <v>2074927.5174213422</v>
      </c>
      <c r="AY287" s="172">
        <f t="shared" si="88"/>
        <v>2074550.4664001586</v>
      </c>
      <c r="AZ287" s="172">
        <f t="shared" si="88"/>
        <v>2073579.0052436495</v>
      </c>
      <c r="BA287" s="172">
        <f t="shared" si="88"/>
        <v>2072013.1812225862</v>
      </c>
      <c r="BB287" s="172">
        <f t="shared" si="88"/>
        <v>2069853.5342836238</v>
      </c>
    </row>
    <row r="288" spans="3:54" ht="15" hidden="1" customHeight="1">
      <c r="C288" s="170" t="s">
        <v>288</v>
      </c>
      <c r="F288" s="172">
        <f>[4]Costos_Agricultura!$K$344</f>
        <v>11664.24</v>
      </c>
      <c r="G288" s="172">
        <f>G285-F285</f>
        <v>22542.918635707116</v>
      </c>
      <c r="H288" s="172">
        <f t="shared" ref="H288:R288" si="89">H285-G285</f>
        <v>22335.59238485666</v>
      </c>
      <c r="I288" s="172">
        <f t="shared" si="89"/>
        <v>22124.073875256814</v>
      </c>
      <c r="J288" s="172">
        <f t="shared" si="89"/>
        <v>21887.782927595545</v>
      </c>
      <c r="K288" s="172">
        <f t="shared" si="89"/>
        <v>21643.202741045738</v>
      </c>
      <c r="L288" s="172">
        <f t="shared" si="89"/>
        <v>21383.092141402652</v>
      </c>
      <c r="M288" s="172">
        <f t="shared" si="89"/>
        <v>21119.932626306079</v>
      </c>
      <c r="N288" s="172">
        <f t="shared" si="89"/>
        <v>20833.048737835372</v>
      </c>
      <c r="O288" s="172">
        <f t="shared" si="89"/>
        <v>20535.017252238002</v>
      </c>
      <c r="P288" s="172">
        <f t="shared" si="89"/>
        <v>20222.598696842091</v>
      </c>
      <c r="Q288" s="172">
        <f t="shared" si="89"/>
        <v>19893.506385059794</v>
      </c>
      <c r="R288" s="172">
        <f t="shared" si="89"/>
        <v>19556.220112995943</v>
      </c>
      <c r="S288" s="172">
        <v>0</v>
      </c>
      <c r="T288" s="172">
        <v>0</v>
      </c>
      <c r="U288" s="172">
        <v>0</v>
      </c>
      <c r="V288" s="172">
        <v>0</v>
      </c>
      <c r="W288" s="172">
        <v>0</v>
      </c>
      <c r="X288" s="172">
        <v>0</v>
      </c>
      <c r="Y288" s="172">
        <v>0</v>
      </c>
      <c r="Z288" s="172">
        <v>0</v>
      </c>
      <c r="AA288" s="172">
        <v>0</v>
      </c>
      <c r="AB288" s="172">
        <v>0</v>
      </c>
      <c r="AC288" s="172">
        <v>0</v>
      </c>
      <c r="AD288" s="172">
        <v>0</v>
      </c>
      <c r="AE288" s="172">
        <v>0</v>
      </c>
      <c r="AF288" s="172">
        <v>0</v>
      </c>
      <c r="AG288" s="172">
        <v>0</v>
      </c>
      <c r="AH288" s="172">
        <v>0</v>
      </c>
      <c r="AI288" s="172">
        <v>0</v>
      </c>
      <c r="AJ288" s="172">
        <v>0</v>
      </c>
      <c r="AK288" s="172">
        <v>0</v>
      </c>
      <c r="AL288" s="172">
        <v>0</v>
      </c>
      <c r="AM288" s="172">
        <v>0</v>
      </c>
      <c r="AN288" s="172">
        <v>0</v>
      </c>
      <c r="AO288" s="172">
        <v>0</v>
      </c>
      <c r="AP288" s="172">
        <v>0</v>
      </c>
      <c r="AQ288" s="172">
        <v>0</v>
      </c>
      <c r="AR288" s="172">
        <v>0</v>
      </c>
      <c r="AS288" s="172">
        <v>0</v>
      </c>
      <c r="AT288" s="172">
        <v>0</v>
      </c>
      <c r="AU288" s="172">
        <v>0</v>
      </c>
      <c r="AV288" s="172">
        <v>0</v>
      </c>
      <c r="AW288" s="172">
        <v>0</v>
      </c>
      <c r="AX288" s="172">
        <v>0</v>
      </c>
      <c r="AY288" s="172">
        <v>0</v>
      </c>
      <c r="AZ288" s="172">
        <v>0</v>
      </c>
      <c r="BA288" s="172">
        <v>0</v>
      </c>
      <c r="BB288" s="172">
        <v>0</v>
      </c>
    </row>
    <row r="289" spans="1:115" ht="15" hidden="1" customHeight="1">
      <c r="C289" s="99" t="s">
        <v>289</v>
      </c>
      <c r="F289" s="172">
        <f>[4]Costos_Agricultura!$K$345</f>
        <v>7360.64</v>
      </c>
      <c r="G289" s="172">
        <f>G286-F286</f>
        <v>14225.556798105361</v>
      </c>
      <c r="H289" s="172">
        <f t="shared" ref="H289:AA289" si="90">H286-G286</f>
        <v>14094.724965507397</v>
      </c>
      <c r="I289" s="172">
        <f t="shared" si="90"/>
        <v>13961.247636294225</v>
      </c>
      <c r="J289" s="172">
        <f t="shared" si="90"/>
        <v>13812.137827083236</v>
      </c>
      <c r="K289" s="172">
        <f t="shared" si="90"/>
        <v>13657.797149565769</v>
      </c>
      <c r="L289" s="172">
        <f t="shared" si="90"/>
        <v>13493.656109587522</v>
      </c>
      <c r="M289" s="172">
        <f t="shared" si="90"/>
        <v>13327.591072070878</v>
      </c>
      <c r="N289" s="172">
        <f t="shared" si="90"/>
        <v>13146.554928710451</v>
      </c>
      <c r="O289" s="172">
        <f t="shared" si="90"/>
        <v>12958.48416935117</v>
      </c>
      <c r="P289" s="172">
        <f t="shared" si="90"/>
        <v>12761.334546607686</v>
      </c>
      <c r="Q289" s="172">
        <f t="shared" si="90"/>
        <v>12553.663062327774</v>
      </c>
      <c r="R289" s="172">
        <f t="shared" si="90"/>
        <v>12340.820834664162</v>
      </c>
      <c r="S289" s="172">
        <f t="shared" si="90"/>
        <v>1280.143843614962</v>
      </c>
      <c r="T289" s="172">
        <f t="shared" si="90"/>
        <v>3010.7619787484873</v>
      </c>
      <c r="U289" s="172">
        <f t="shared" si="90"/>
        <v>2591.4563752224203</v>
      </c>
      <c r="V289" s="172">
        <f t="shared" si="90"/>
        <v>2172.5767086574342</v>
      </c>
      <c r="W289" s="172">
        <f t="shared" si="90"/>
        <v>1750.9005262902938</v>
      </c>
      <c r="X289" s="172">
        <f t="shared" si="90"/>
        <v>1328.8491886125412</v>
      </c>
      <c r="Y289" s="172">
        <f t="shared" si="90"/>
        <v>910.24945020559244</v>
      </c>
      <c r="Z289" s="172">
        <f t="shared" si="90"/>
        <v>493.01373888528906</v>
      </c>
      <c r="AA289" s="172">
        <f t="shared" si="90"/>
        <v>74.68541572173126</v>
      </c>
      <c r="AB289" s="172">
        <v>0</v>
      </c>
      <c r="AC289" s="172">
        <v>0</v>
      </c>
      <c r="AD289" s="172">
        <v>0</v>
      </c>
      <c r="AE289" s="172">
        <v>0</v>
      </c>
      <c r="AF289" s="172">
        <v>0</v>
      </c>
      <c r="AG289" s="172">
        <v>0</v>
      </c>
      <c r="AH289" s="172">
        <v>0</v>
      </c>
      <c r="AI289" s="172">
        <v>0</v>
      </c>
      <c r="AJ289" s="172">
        <v>0</v>
      </c>
      <c r="AK289" s="172">
        <v>0</v>
      </c>
      <c r="AL289" s="172">
        <v>0</v>
      </c>
      <c r="AM289" s="172">
        <v>0</v>
      </c>
      <c r="AN289" s="172">
        <v>0</v>
      </c>
      <c r="AO289" s="172">
        <v>0</v>
      </c>
      <c r="AP289" s="172">
        <v>0</v>
      </c>
      <c r="AQ289" s="172">
        <v>0</v>
      </c>
      <c r="AR289" s="172">
        <v>0</v>
      </c>
      <c r="AS289" s="172">
        <v>0</v>
      </c>
      <c r="AT289" s="172">
        <v>0</v>
      </c>
      <c r="AU289" s="172">
        <v>0</v>
      </c>
      <c r="AV289" s="172">
        <v>0</v>
      </c>
      <c r="AW289" s="172">
        <v>0</v>
      </c>
      <c r="AX289" s="172">
        <v>0</v>
      </c>
      <c r="AY289" s="172">
        <v>0</v>
      </c>
      <c r="AZ289" s="172">
        <v>0</v>
      </c>
      <c r="BA289" s="172">
        <v>0</v>
      </c>
      <c r="BB289" s="172">
        <v>0</v>
      </c>
    </row>
    <row r="290" spans="1:115" ht="15" hidden="1" customHeight="1">
      <c r="C290" s="99" t="s">
        <v>290</v>
      </c>
      <c r="F290" s="99">
        <f>[4]Costos_Agricultura!$K$346</f>
        <v>10655.119999999999</v>
      </c>
      <c r="G290" s="172">
        <f>G287-F287</f>
        <v>20592.640687579988</v>
      </c>
      <c r="H290" s="172">
        <f t="shared" ref="H290:AX290" si="91">H287-G287</f>
        <v>20403.251058940077</v>
      </c>
      <c r="I290" s="172">
        <f t="shared" si="91"/>
        <v>20210.031860603718</v>
      </c>
      <c r="J290" s="172">
        <f t="shared" si="91"/>
        <v>19994.183386785677</v>
      </c>
      <c r="K290" s="172">
        <f t="shared" si="91"/>
        <v>19770.762809250504</v>
      </c>
      <c r="L290" s="172">
        <f t="shared" si="91"/>
        <v>19533.155416700989</v>
      </c>
      <c r="M290" s="172">
        <f t="shared" si="91"/>
        <v>19292.762882554438</v>
      </c>
      <c r="N290" s="172">
        <f t="shared" si="91"/>
        <v>19030.698465351015</v>
      </c>
      <c r="O290" s="172">
        <f t="shared" si="91"/>
        <v>18758.450874181697</v>
      </c>
      <c r="P290" s="172">
        <f t="shared" si="91"/>
        <v>18473.06089609745</v>
      </c>
      <c r="Q290" s="172">
        <f t="shared" si="91"/>
        <v>18172.439674902009</v>
      </c>
      <c r="R290" s="172">
        <f t="shared" si="91"/>
        <v>17864.333385662874</v>
      </c>
      <c r="S290" s="172">
        <f t="shared" si="91"/>
        <v>17361.63143759151</v>
      </c>
      <c r="T290" s="172">
        <f t="shared" si="91"/>
        <v>16802.123226591852</v>
      </c>
      <c r="U290" s="172">
        <f t="shared" si="91"/>
        <v>16214.335147009697</v>
      </c>
      <c r="V290" s="172">
        <f t="shared" si="91"/>
        <v>15614.606790448539</v>
      </c>
      <c r="W290" s="172">
        <f t="shared" si="91"/>
        <v>14998.177005391801</v>
      </c>
      <c r="X290" s="172">
        <f t="shared" si="91"/>
        <v>14368.645217624726</v>
      </c>
      <c r="Y290" s="172">
        <f t="shared" si="91"/>
        <v>13731.865805928828</v>
      </c>
      <c r="Z290" s="172">
        <f t="shared" si="91"/>
        <v>13084.836244922364</v>
      </c>
      <c r="AA290" s="172">
        <f t="shared" si="91"/>
        <v>12423.882620204939</v>
      </c>
      <c r="AB290" s="172">
        <f t="shared" si="91"/>
        <v>11756.68780440744</v>
      </c>
      <c r="AC290" s="172">
        <f t="shared" si="91"/>
        <v>11076.219475487713</v>
      </c>
      <c r="AD290" s="172">
        <f t="shared" si="91"/>
        <v>10389.72635994642</v>
      </c>
      <c r="AE290" s="172">
        <f t="shared" si="91"/>
        <v>9702.0026710187085</v>
      </c>
      <c r="AF290" s="172">
        <f t="shared" si="91"/>
        <v>9000.109463154804</v>
      </c>
      <c r="AG290" s="172">
        <f t="shared" si="91"/>
        <v>8298.8398906202056</v>
      </c>
      <c r="AH290" s="172">
        <f t="shared" si="91"/>
        <v>9271.3443142711185</v>
      </c>
      <c r="AI290" s="172">
        <f t="shared" si="91"/>
        <v>8748.3079523609485</v>
      </c>
      <c r="AJ290" s="172">
        <f t="shared" si="91"/>
        <v>8217.5739745611791</v>
      </c>
      <c r="AK290" s="172">
        <f t="shared" si="91"/>
        <v>7679.5380033312831</v>
      </c>
      <c r="AL290" s="172">
        <f t="shared" si="91"/>
        <v>7134.605869746767</v>
      </c>
      <c r="AM290" s="172">
        <f t="shared" si="91"/>
        <v>6583.1931270682253</v>
      </c>
      <c r="AN290" s="172">
        <f t="shared" si="91"/>
        <v>6025.7245458706748</v>
      </c>
      <c r="AO290" s="172">
        <f t="shared" si="91"/>
        <v>5462.6335915557574</v>
      </c>
      <c r="AP290" s="172">
        <f t="shared" si="91"/>
        <v>4894.3618851322681</v>
      </c>
      <c r="AQ290" s="172">
        <f t="shared" si="91"/>
        <v>4321.358648147434</v>
      </c>
      <c r="AR290" s="172">
        <f t="shared" si="91"/>
        <v>3744.0801327382214</v>
      </c>
      <c r="AS290" s="172">
        <f t="shared" si="91"/>
        <v>3162.9890377644915</v>
      </c>
      <c r="AT290" s="172">
        <f t="shared" si="91"/>
        <v>2578.5539120445028</v>
      </c>
      <c r="AU290" s="172">
        <f t="shared" si="91"/>
        <v>1991.2485457553994</v>
      </c>
      <c r="AV290" s="172">
        <f t="shared" si="91"/>
        <v>1401.5513510389719</v>
      </c>
      <c r="AW290" s="172">
        <f t="shared" si="91"/>
        <v>809.94473297195509</v>
      </c>
      <c r="AX290" s="172">
        <f t="shared" si="91"/>
        <v>216.91445196792483</v>
      </c>
      <c r="AY290" s="172">
        <v>0</v>
      </c>
      <c r="AZ290" s="172">
        <v>0</v>
      </c>
      <c r="BA290" s="172">
        <v>0</v>
      </c>
      <c r="BB290" s="172">
        <v>0</v>
      </c>
    </row>
    <row r="291" spans="1:115" ht="15" hidden="1" customHeight="1">
      <c r="C291" s="173" t="s">
        <v>291</v>
      </c>
    </row>
    <row r="292" spans="1:115" ht="15" hidden="1" customHeight="1">
      <c r="C292" s="170" t="s">
        <v>292</v>
      </c>
      <c r="F292" s="99">
        <f>F288*F280</f>
        <v>29539687.799999993</v>
      </c>
      <c r="G292" s="99">
        <f t="shared" ref="G292:BB294" si="92">G288*G280</f>
        <v>57832110.683712319</v>
      </c>
      <c r="H292" s="99">
        <f t="shared" si="92"/>
        <v>58045134.261254132</v>
      </c>
      <c r="I292" s="99">
        <f t="shared" si="92"/>
        <v>58242886.464816391</v>
      </c>
      <c r="J292" s="99">
        <f t="shared" si="92"/>
        <v>58369907.948598549</v>
      </c>
      <c r="K292" s="99">
        <f t="shared" si="92"/>
        <v>58467995.991793171</v>
      </c>
      <c r="L292" s="99">
        <f t="shared" si="92"/>
        <v>58516269.789721765</v>
      </c>
      <c r="M292" s="99">
        <f t="shared" si="92"/>
        <v>58547465.586568497</v>
      </c>
      <c r="N292" s="99">
        <f t="shared" si="92"/>
        <v>58502960.902218007</v>
      </c>
      <c r="O292" s="99">
        <f t="shared" si="92"/>
        <v>58415693.151646845</v>
      </c>
      <c r="P292" s="99">
        <f t="shared" si="92"/>
        <v>58274810.683971979</v>
      </c>
      <c r="Q292" s="99">
        <f t="shared" si="92"/>
        <v>58071720.166840822</v>
      </c>
      <c r="R292" s="99">
        <f t="shared" si="92"/>
        <v>57829270.672566064</v>
      </c>
      <c r="S292" s="99">
        <f t="shared" si="92"/>
        <v>0</v>
      </c>
      <c r="T292" s="99">
        <f t="shared" si="92"/>
        <v>0</v>
      </c>
      <c r="U292" s="99">
        <f t="shared" si="92"/>
        <v>0</v>
      </c>
      <c r="V292" s="99">
        <f t="shared" si="92"/>
        <v>0</v>
      </c>
      <c r="W292" s="99">
        <f t="shared" si="92"/>
        <v>0</v>
      </c>
      <c r="X292" s="99">
        <f t="shared" si="92"/>
        <v>0</v>
      </c>
      <c r="Y292" s="99">
        <f t="shared" si="92"/>
        <v>0</v>
      </c>
      <c r="Z292" s="99">
        <f t="shared" si="92"/>
        <v>0</v>
      </c>
      <c r="AA292" s="99">
        <f t="shared" si="92"/>
        <v>0</v>
      </c>
      <c r="AB292" s="99">
        <f t="shared" si="92"/>
        <v>0</v>
      </c>
      <c r="AC292" s="99">
        <f t="shared" si="92"/>
        <v>0</v>
      </c>
      <c r="AD292" s="99">
        <f t="shared" si="92"/>
        <v>0</v>
      </c>
      <c r="AE292" s="99">
        <f t="shared" si="92"/>
        <v>0</v>
      </c>
      <c r="AF292" s="99">
        <f t="shared" si="92"/>
        <v>0</v>
      </c>
      <c r="AG292" s="99">
        <f t="shared" si="92"/>
        <v>0</v>
      </c>
      <c r="AH292" s="99">
        <f t="shared" si="92"/>
        <v>0</v>
      </c>
      <c r="AI292" s="99">
        <f t="shared" si="92"/>
        <v>0</v>
      </c>
      <c r="AJ292" s="99">
        <f t="shared" si="92"/>
        <v>0</v>
      </c>
      <c r="AK292" s="99">
        <f t="shared" si="92"/>
        <v>0</v>
      </c>
      <c r="AL292" s="99">
        <f t="shared" si="92"/>
        <v>0</v>
      </c>
      <c r="AM292" s="99">
        <f t="shared" si="92"/>
        <v>0</v>
      </c>
      <c r="AN292" s="99">
        <f t="shared" si="92"/>
        <v>0</v>
      </c>
      <c r="AO292" s="99">
        <f t="shared" si="92"/>
        <v>0</v>
      </c>
      <c r="AP292" s="99">
        <f t="shared" si="92"/>
        <v>0</v>
      </c>
      <c r="AQ292" s="99">
        <f t="shared" si="92"/>
        <v>0</v>
      </c>
      <c r="AR292" s="99">
        <f t="shared" si="92"/>
        <v>0</v>
      </c>
      <c r="AS292" s="99">
        <f t="shared" si="92"/>
        <v>0</v>
      </c>
      <c r="AT292" s="99">
        <f t="shared" si="92"/>
        <v>0</v>
      </c>
      <c r="AU292" s="99">
        <f t="shared" si="92"/>
        <v>0</v>
      </c>
      <c r="AV292" s="99">
        <f t="shared" si="92"/>
        <v>0</v>
      </c>
      <c r="AW292" s="99">
        <f t="shared" si="92"/>
        <v>0</v>
      </c>
      <c r="AX292" s="99">
        <f t="shared" si="92"/>
        <v>0</v>
      </c>
      <c r="AY292" s="99">
        <f t="shared" si="92"/>
        <v>0</v>
      </c>
      <c r="AZ292" s="99">
        <f t="shared" si="92"/>
        <v>0</v>
      </c>
      <c r="BA292" s="99">
        <f t="shared" si="92"/>
        <v>0</v>
      </c>
      <c r="BB292" s="99">
        <f t="shared" si="92"/>
        <v>0</v>
      </c>
    </row>
    <row r="293" spans="1:115" ht="15" hidden="1" customHeight="1">
      <c r="C293" s="99" t="s">
        <v>293</v>
      </c>
      <c r="F293" s="99">
        <f t="shared" ref="F293:U294" si="93">F289*F281</f>
        <v>7360640</v>
      </c>
      <c r="G293" s="99">
        <f t="shared" si="93"/>
        <v>14225556.798105361</v>
      </c>
      <c r="H293" s="99">
        <f t="shared" si="93"/>
        <v>14094724.965507397</v>
      </c>
      <c r="I293" s="99">
        <f t="shared" si="93"/>
        <v>13961247.636294225</v>
      </c>
      <c r="J293" s="99">
        <f t="shared" si="93"/>
        <v>13812137.827083236</v>
      </c>
      <c r="K293" s="99">
        <f t="shared" si="93"/>
        <v>13657797.149565769</v>
      </c>
      <c r="L293" s="99">
        <f t="shared" si="93"/>
        <v>13493656.109587522</v>
      </c>
      <c r="M293" s="99">
        <f t="shared" si="93"/>
        <v>13327591.072070878</v>
      </c>
      <c r="N293" s="99">
        <f t="shared" si="93"/>
        <v>13146554.928710451</v>
      </c>
      <c r="O293" s="99">
        <f t="shared" si="93"/>
        <v>12958484.16935117</v>
      </c>
      <c r="P293" s="99">
        <f t="shared" si="93"/>
        <v>12761334.546607686</v>
      </c>
      <c r="Q293" s="99">
        <f t="shared" si="93"/>
        <v>12553663.062327774</v>
      </c>
      <c r="R293" s="99">
        <f t="shared" si="93"/>
        <v>12340820.834664162</v>
      </c>
      <c r="S293" s="99">
        <f t="shared" si="93"/>
        <v>1280143.843614962</v>
      </c>
      <c r="T293" s="99">
        <f t="shared" si="93"/>
        <v>3010761.9787484873</v>
      </c>
      <c r="U293" s="99">
        <f t="shared" si="93"/>
        <v>2591456.3752224203</v>
      </c>
      <c r="V293" s="99">
        <f t="shared" si="92"/>
        <v>2172576.7086574342</v>
      </c>
      <c r="W293" s="99">
        <f t="shared" si="92"/>
        <v>1750900.5262902938</v>
      </c>
      <c r="X293" s="99">
        <f t="shared" si="92"/>
        <v>1328849.1886125412</v>
      </c>
      <c r="Y293" s="99">
        <f t="shared" si="92"/>
        <v>910249.45020559244</v>
      </c>
      <c r="Z293" s="99">
        <f t="shared" si="92"/>
        <v>493013.73888528906</v>
      </c>
      <c r="AA293" s="99">
        <f t="shared" si="92"/>
        <v>74685.41572173126</v>
      </c>
      <c r="AB293" s="99">
        <f t="shared" si="92"/>
        <v>0</v>
      </c>
      <c r="AC293" s="99">
        <f t="shared" si="92"/>
        <v>0</v>
      </c>
      <c r="AD293" s="99">
        <f t="shared" si="92"/>
        <v>0</v>
      </c>
      <c r="AE293" s="99">
        <f t="shared" si="92"/>
        <v>0</v>
      </c>
      <c r="AF293" s="99">
        <f t="shared" si="92"/>
        <v>0</v>
      </c>
      <c r="AG293" s="99">
        <f t="shared" si="92"/>
        <v>0</v>
      </c>
      <c r="AH293" s="99">
        <f t="shared" si="92"/>
        <v>0</v>
      </c>
      <c r="AI293" s="99">
        <f t="shared" si="92"/>
        <v>0</v>
      </c>
      <c r="AJ293" s="99">
        <f t="shared" si="92"/>
        <v>0</v>
      </c>
      <c r="AK293" s="99">
        <f t="shared" si="92"/>
        <v>0</v>
      </c>
      <c r="AL293" s="99">
        <f t="shared" si="92"/>
        <v>0</v>
      </c>
      <c r="AM293" s="99">
        <f t="shared" si="92"/>
        <v>0</v>
      </c>
      <c r="AN293" s="99">
        <f t="shared" si="92"/>
        <v>0</v>
      </c>
      <c r="AO293" s="99">
        <f t="shared" si="92"/>
        <v>0</v>
      </c>
      <c r="AP293" s="99">
        <f t="shared" si="92"/>
        <v>0</v>
      </c>
      <c r="AQ293" s="99">
        <f t="shared" si="92"/>
        <v>0</v>
      </c>
      <c r="AR293" s="99">
        <f t="shared" si="92"/>
        <v>0</v>
      </c>
      <c r="AS293" s="99">
        <f t="shared" si="92"/>
        <v>0</v>
      </c>
      <c r="AT293" s="99">
        <f t="shared" si="92"/>
        <v>0</v>
      </c>
      <c r="AU293" s="99">
        <f t="shared" si="92"/>
        <v>0</v>
      </c>
      <c r="AV293" s="99">
        <f t="shared" si="92"/>
        <v>0</v>
      </c>
      <c r="AW293" s="99">
        <f t="shared" si="92"/>
        <v>0</v>
      </c>
      <c r="AX293" s="99">
        <f t="shared" si="92"/>
        <v>0</v>
      </c>
      <c r="AY293" s="99">
        <f t="shared" si="92"/>
        <v>0</v>
      </c>
      <c r="AZ293" s="99">
        <f t="shared" si="92"/>
        <v>0</v>
      </c>
      <c r="BA293" s="99">
        <f t="shared" si="92"/>
        <v>0</v>
      </c>
      <c r="BB293" s="99">
        <f t="shared" si="92"/>
        <v>0</v>
      </c>
    </row>
    <row r="294" spans="1:115" ht="15" hidden="1" customHeight="1">
      <c r="C294" s="99" t="s">
        <v>294</v>
      </c>
      <c r="F294" s="99">
        <f t="shared" si="93"/>
        <v>4187.46216</v>
      </c>
      <c r="G294" s="99">
        <f t="shared" si="92"/>
        <v>8092.9077902189356</v>
      </c>
      <c r="H294" s="99">
        <f t="shared" si="92"/>
        <v>8018.4776661634505</v>
      </c>
      <c r="I294" s="99">
        <f t="shared" si="92"/>
        <v>7942.5425212172613</v>
      </c>
      <c r="J294" s="99">
        <f t="shared" si="92"/>
        <v>7857.7140710067715</v>
      </c>
      <c r="K294" s="99">
        <f t="shared" si="92"/>
        <v>7769.909784035448</v>
      </c>
      <c r="L294" s="99">
        <f t="shared" si="92"/>
        <v>7676.5300787634887</v>
      </c>
      <c r="M294" s="99">
        <f t="shared" si="92"/>
        <v>7582.0558128438943</v>
      </c>
      <c r="N294" s="99">
        <f t="shared" si="92"/>
        <v>7479.0644968829492</v>
      </c>
      <c r="O294" s="99">
        <f t="shared" si="92"/>
        <v>7372.0711935534073</v>
      </c>
      <c r="P294" s="99">
        <f t="shared" si="92"/>
        <v>7259.9129321662977</v>
      </c>
      <c r="Q294" s="99">
        <f t="shared" si="92"/>
        <v>7141.7687922364894</v>
      </c>
      <c r="R294" s="99">
        <f t="shared" si="92"/>
        <v>7020.6830205655097</v>
      </c>
      <c r="S294" s="99">
        <f t="shared" si="92"/>
        <v>6754.8899434237292</v>
      </c>
      <c r="T294" s="99">
        <f t="shared" si="92"/>
        <v>6484.3762083456868</v>
      </c>
      <c r="U294" s="99">
        <f t="shared" si="92"/>
        <v>6206.555636242666</v>
      </c>
      <c r="V294" s="99">
        <f t="shared" si="92"/>
        <v>5927.898092712303</v>
      </c>
      <c r="W294" s="99">
        <f t="shared" si="92"/>
        <v>5646.7236534679805</v>
      </c>
      <c r="X294" s="99">
        <f t="shared" si="92"/>
        <v>5364.5336920001919</v>
      </c>
      <c r="Y294" s="99">
        <f t="shared" si="92"/>
        <v>5083.6191125496871</v>
      </c>
      <c r="Z294" s="99">
        <f t="shared" si="92"/>
        <v>4802.9461617336929</v>
      </c>
      <c r="AA294" s="99">
        <f t="shared" si="92"/>
        <v>4521.2745153797414</v>
      </c>
      <c r="AB294" s="99">
        <f t="shared" si="92"/>
        <v>4241.5072859472903</v>
      </c>
      <c r="AC294" s="99">
        <f t="shared" si="92"/>
        <v>3961.1883710186708</v>
      </c>
      <c r="AD294" s="99">
        <f t="shared" si="92"/>
        <v>3683.0125384319672</v>
      </c>
      <c r="AE294" s="99">
        <f t="shared" si="92"/>
        <v>3408.7210224410555</v>
      </c>
      <c r="AF294" s="99">
        <f t="shared" si="92"/>
        <v>3133.8201148515764</v>
      </c>
      <c r="AG294" s="99">
        <f t="shared" si="92"/>
        <v>2863.5478996180645</v>
      </c>
      <c r="AH294" s="99">
        <f t="shared" si="92"/>
        <v>3181.6249771020657</v>
      </c>
      <c r="AI294" s="99">
        <f t="shared" si="92"/>
        <v>2985.6330359512876</v>
      </c>
      <c r="AJ294" s="99">
        <f t="shared" si="92"/>
        <v>2789.0018755813962</v>
      </c>
      <c r="AK294" s="99">
        <f t="shared" si="92"/>
        <v>2591.9085842435366</v>
      </c>
      <c r="AL294" s="99">
        <f t="shared" si="92"/>
        <v>2394.5306912161495</v>
      </c>
      <c r="AM294" s="99">
        <f t="shared" si="92"/>
        <v>2197.0459081779904</v>
      </c>
      <c r="AN294" s="99">
        <f t="shared" si="92"/>
        <v>1999.6318699675469</v>
      </c>
      <c r="AO294" s="99">
        <f t="shared" si="92"/>
        <v>1802.465875243794</v>
      </c>
      <c r="AP294" s="99">
        <f t="shared" si="92"/>
        <v>1605.7246275714081</v>
      </c>
      <c r="AQ294" s="99">
        <f t="shared" si="92"/>
        <v>1409.5839774392114</v>
      </c>
      <c r="AR294" s="99">
        <f t="shared" si="92"/>
        <v>1214.218665735483</v>
      </c>
      <c r="AS294" s="99">
        <f t="shared" si="92"/>
        <v>1019.8020691867215</v>
      </c>
      <c r="AT294" s="99">
        <f t="shared" si="92"/>
        <v>826.50594827075395</v>
      </c>
      <c r="AU294" s="99">
        <f t="shared" si="92"/>
        <v>634.50019811310176</v>
      </c>
      <c r="AV294" s="99">
        <f t="shared" si="92"/>
        <v>443.95260285240266</v>
      </c>
      <c r="AW294" s="99">
        <f t="shared" si="92"/>
        <v>255.02859398245224</v>
      </c>
      <c r="AX294" s="99">
        <f t="shared" si="92"/>
        <v>67.891013132071336</v>
      </c>
      <c r="AY294" s="99">
        <f t="shared" si="92"/>
        <v>0</v>
      </c>
      <c r="AZ294" s="99">
        <f t="shared" si="92"/>
        <v>0</v>
      </c>
      <c r="BA294" s="99">
        <f t="shared" si="92"/>
        <v>0</v>
      </c>
      <c r="BB294" s="99">
        <f t="shared" si="92"/>
        <v>0</v>
      </c>
    </row>
    <row r="295" spans="1:115" ht="15" hidden="1" customHeight="1">
      <c r="F295" s="101"/>
    </row>
    <row r="296" spans="1:115" ht="15" hidden="1" customHeight="1">
      <c r="C296" s="99" t="s">
        <v>295</v>
      </c>
    </row>
    <row r="297" spans="1:115" ht="15" hidden="1" customHeight="1">
      <c r="C297" s="103" t="s">
        <v>279</v>
      </c>
      <c r="F297" s="99">
        <v>22.454249999999998</v>
      </c>
      <c r="G297" s="99">
        <v>22.162344749999999</v>
      </c>
      <c r="H297" s="99">
        <v>21.87423426825</v>
      </c>
      <c r="I297" s="99">
        <v>21.589869222762751</v>
      </c>
      <c r="J297" s="99">
        <v>21.309200922866836</v>
      </c>
      <c r="K297" s="99">
        <v>21.032181310869568</v>
      </c>
      <c r="L297" s="99">
        <v>20.758762953828263</v>
      </c>
      <c r="M297" s="99">
        <v>20.488899035428496</v>
      </c>
      <c r="N297" s="99">
        <v>20.222543347967925</v>
      </c>
      <c r="O297" s="99">
        <v>19.95965028444434</v>
      </c>
      <c r="P297" s="99">
        <v>19.700174830746562</v>
      </c>
      <c r="Q297" s="99">
        <v>19.444072557946857</v>
      </c>
      <c r="R297" s="99">
        <v>19.191299614693548</v>
      </c>
      <c r="S297" s="99">
        <v>18.941812719702533</v>
      </c>
      <c r="T297" s="99">
        <v>18.695569154346401</v>
      </c>
      <c r="U297" s="99">
        <v>18.452526755339896</v>
      </c>
      <c r="V297" s="99">
        <v>18.212643907520476</v>
      </c>
      <c r="W297" s="99">
        <v>17.975879536722712</v>
      </c>
      <c r="X297" s="99">
        <v>17.742193102745315</v>
      </c>
      <c r="Y297" s="99">
        <v>17.511544592409624</v>
      </c>
      <c r="Z297" s="99">
        <v>17.283894512708297</v>
      </c>
      <c r="AA297" s="99">
        <v>17.05920388404309</v>
      </c>
      <c r="AB297" s="99">
        <v>16.837434233550528</v>
      </c>
      <c r="AC297" s="99">
        <v>16.618547588514371</v>
      </c>
      <c r="AD297" s="99">
        <v>16.402506469863685</v>
      </c>
      <c r="AE297" s="99">
        <v>16.189273885755458</v>
      </c>
      <c r="AF297" s="99">
        <v>15.978813325240637</v>
      </c>
      <c r="AG297" s="99">
        <v>15.771088752012508</v>
      </c>
      <c r="AH297" s="99">
        <v>15.566064598236345</v>
      </c>
      <c r="AI297" s="99">
        <v>15.363705758459272</v>
      </c>
      <c r="AJ297" s="99">
        <v>15.163977583599301</v>
      </c>
      <c r="AK297" s="99">
        <v>14.96684587501251</v>
      </c>
      <c r="AL297" s="99">
        <v>14.772276878637348</v>
      </c>
      <c r="AM297" s="99">
        <v>14.580237279215062</v>
      </c>
      <c r="AN297" s="99">
        <v>14.390694194585267</v>
      </c>
      <c r="AO297" s="99">
        <v>14.203615170055658</v>
      </c>
      <c r="AP297" s="99">
        <v>14.018968172844934</v>
      </c>
      <c r="AQ297" s="99">
        <v>13.83672158659795</v>
      </c>
      <c r="AR297" s="99">
        <v>13.656844205972176</v>
      </c>
      <c r="AS297" s="99">
        <v>13.479305231294537</v>
      </c>
      <c r="AT297" s="99">
        <v>13.304074263287708</v>
      </c>
      <c r="AU297" s="99">
        <v>13.131121297864969</v>
      </c>
      <c r="AV297" s="99">
        <v>12.960416720992724</v>
      </c>
      <c r="AW297" s="99">
        <v>12.791931303619819</v>
      </c>
      <c r="AX297" s="99">
        <v>12.625636196672762</v>
      </c>
      <c r="AY297" s="99">
        <v>12.461502926116015</v>
      </c>
      <c r="AZ297" s="99">
        <v>12.299503388076507</v>
      </c>
      <c r="BA297" s="99">
        <v>12.139609844031513</v>
      </c>
      <c r="BB297" s="99">
        <v>11.981794916059103</v>
      </c>
    </row>
    <row r="298" spans="1:115" ht="15" hidden="1" customHeight="1">
      <c r="C298" s="99" t="s">
        <v>281</v>
      </c>
      <c r="F298" s="99">
        <v>23.045749999999998</v>
      </c>
      <c r="G298" s="99">
        <v>23.345344749999995</v>
      </c>
      <c r="H298" s="99">
        <v>23.648834231749994</v>
      </c>
      <c r="I298" s="99">
        <v>23.956269076762741</v>
      </c>
      <c r="J298" s="99">
        <v>24.267700574760653</v>
      </c>
      <c r="K298" s="99">
        <v>24.583180682232538</v>
      </c>
      <c r="L298" s="99">
        <v>24.90276203110156</v>
      </c>
      <c r="M298" s="99">
        <v>25.226497937505876</v>
      </c>
      <c r="N298" s="99">
        <v>25.554442410693451</v>
      </c>
      <c r="O298" s="99">
        <v>25.886650162032463</v>
      </c>
      <c r="P298" s="99">
        <v>26.223176614138882</v>
      </c>
      <c r="Q298" s="99">
        <v>26.564077910122684</v>
      </c>
      <c r="R298" s="99">
        <v>26.909410922954276</v>
      </c>
      <c r="S298" s="99">
        <v>27.25923326495268</v>
      </c>
      <c r="T298" s="99">
        <v>27.613603297397063</v>
      </c>
      <c r="U298" s="99">
        <v>27.972580140263222</v>
      </c>
      <c r="V298" s="99">
        <v>28.33622368208664</v>
      </c>
      <c r="W298" s="99">
        <v>28.704594589953764</v>
      </c>
      <c r="X298" s="99">
        <v>29.07775431962316</v>
      </c>
      <c r="Y298" s="99">
        <v>29.45576512577826</v>
      </c>
      <c r="Z298" s="99">
        <v>29.838690072413375</v>
      </c>
      <c r="AA298" s="99">
        <v>30.226593043354747</v>
      </c>
      <c r="AB298" s="99">
        <v>30.619538752918356</v>
      </c>
      <c r="AC298" s="99">
        <v>31.017592756706293</v>
      </c>
      <c r="AD298" s="99">
        <v>31.420821462543472</v>
      </c>
      <c r="AE298" s="99">
        <v>31.829292141556532</v>
      </c>
      <c r="AF298" s="99">
        <v>32.243072939396761</v>
      </c>
      <c r="AG298" s="99">
        <v>32.662232887608916</v>
      </c>
      <c r="AH298" s="99">
        <v>33.086841915147829</v>
      </c>
      <c r="AI298" s="99">
        <v>33.516970860044751</v>
      </c>
      <c r="AJ298" s="99">
        <v>33.95269148122533</v>
      </c>
      <c r="AK298" s="99">
        <v>34.394076470481252</v>
      </c>
      <c r="AL298" s="99">
        <v>34.841199464597508</v>
      </c>
      <c r="AM298" s="99">
        <v>35.29413505763727</v>
      </c>
      <c r="AN298" s="99">
        <v>35.752958813386549</v>
      </c>
      <c r="AO298" s="99">
        <v>36.217747277960569</v>
      </c>
      <c r="AP298" s="99">
        <v>36.688577992574054</v>
      </c>
      <c r="AQ298" s="99">
        <v>37.165529506477512</v>
      </c>
      <c r="AR298" s="99">
        <v>37.648681390061718</v>
      </c>
      <c r="AS298" s="99">
        <v>38.138114248132517</v>
      </c>
      <c r="AT298" s="99">
        <v>38.633909733358237</v>
      </c>
      <c r="AU298" s="99">
        <v>39.136150559891888</v>
      </c>
      <c r="AV298" s="99">
        <v>39.644920517170476</v>
      </c>
      <c r="AW298" s="99">
        <v>40.16030448389369</v>
      </c>
      <c r="AX298" s="99">
        <v>40.682388442184305</v>
      </c>
      <c r="AY298" s="99">
        <v>41.211259491932694</v>
      </c>
      <c r="AZ298" s="99">
        <v>41.747005865327814</v>
      </c>
      <c r="BA298" s="99">
        <v>42.289716941577069</v>
      </c>
      <c r="BB298" s="99">
        <v>42.83948326181757</v>
      </c>
    </row>
    <row r="299" spans="1:115" ht="15" hidden="1" customHeight="1"/>
    <row r="300" spans="1:115" ht="15" hidden="1" customHeight="1">
      <c r="C300" s="99" t="s">
        <v>295</v>
      </c>
    </row>
    <row r="301" spans="1:115" ht="15" hidden="1" customHeight="1">
      <c r="C301" s="99" t="s">
        <v>279</v>
      </c>
      <c r="F301" s="99">
        <v>41.700749999999999</v>
      </c>
      <c r="G301" s="99">
        <v>41.158640249999998</v>
      </c>
      <c r="H301" s="99">
        <v>40.623577926749995</v>
      </c>
      <c r="I301" s="99">
        <v>40.095471413702242</v>
      </c>
      <c r="J301" s="99">
        <v>39.574230285324113</v>
      </c>
      <c r="K301" s="99">
        <v>39.059765291614902</v>
      </c>
      <c r="L301" s="99">
        <v>38.551988342823904</v>
      </c>
      <c r="M301" s="99">
        <v>38.050812494367193</v>
      </c>
      <c r="N301" s="99">
        <v>37.55615193194042</v>
      </c>
      <c r="O301" s="99">
        <v>37.067921956825195</v>
      </c>
      <c r="P301" s="99">
        <v>36.586038971386465</v>
      </c>
      <c r="Q301" s="99">
        <v>36.110420464758441</v>
      </c>
      <c r="R301" s="99">
        <v>35.640984998716583</v>
      </c>
      <c r="S301" s="99">
        <v>35.177652193733266</v>
      </c>
      <c r="T301" s="99">
        <v>34.720342715214734</v>
      </c>
      <c r="U301" s="99">
        <v>34.268978259916942</v>
      </c>
      <c r="V301" s="99">
        <v>33.823481542538019</v>
      </c>
      <c r="W301" s="99">
        <v>33.383776282485023</v>
      </c>
      <c r="X301" s="99">
        <v>32.949787190812721</v>
      </c>
      <c r="Y301" s="99">
        <v>32.521439957332156</v>
      </c>
      <c r="Z301" s="99">
        <v>32.098661237886837</v>
      </c>
      <c r="AA301" s="99">
        <v>31.681378641794307</v>
      </c>
      <c r="AB301" s="99">
        <v>31.269520719450981</v>
      </c>
      <c r="AC301" s="99">
        <v>30.863016950098118</v>
      </c>
      <c r="AD301" s="99">
        <v>30.461797729746841</v>
      </c>
      <c r="AE301" s="99">
        <v>30.065794359260131</v>
      </c>
      <c r="AF301" s="99">
        <v>29.674939032589748</v>
      </c>
      <c r="AG301" s="99">
        <v>29.289164825166083</v>
      </c>
      <c r="AH301" s="99">
        <v>28.908405682438922</v>
      </c>
      <c r="AI301" s="99">
        <v>28.532596408567215</v>
      </c>
      <c r="AJ301" s="99">
        <v>28.161672655255842</v>
      </c>
      <c r="AK301" s="99">
        <v>27.795570910737517</v>
      </c>
      <c r="AL301" s="99">
        <v>27.434228488897929</v>
      </c>
      <c r="AM301" s="99">
        <v>27.077583518542255</v>
      </c>
      <c r="AN301" s="99">
        <v>26.725574932801205</v>
      </c>
      <c r="AO301" s="99">
        <v>26.378142458674787</v>
      </c>
      <c r="AP301" s="99">
        <v>26.035226606712015</v>
      </c>
      <c r="AQ301" s="99">
        <v>25.696768660824759</v>
      </c>
      <c r="AR301" s="99">
        <v>25.362710668234037</v>
      </c>
      <c r="AS301" s="99">
        <v>25.032995429546993</v>
      </c>
      <c r="AT301" s="99">
        <v>24.707566488962883</v>
      </c>
      <c r="AU301" s="99">
        <v>24.386368124606363</v>
      </c>
      <c r="AV301" s="99">
        <v>24.06934533898648</v>
      </c>
      <c r="AW301" s="99">
        <v>23.756443849579654</v>
      </c>
      <c r="AX301" s="99">
        <v>23.447610079535117</v>
      </c>
      <c r="AY301" s="99">
        <v>23.142791148501161</v>
      </c>
      <c r="AZ301" s="99">
        <v>22.841934863570646</v>
      </c>
      <c r="BA301" s="99">
        <v>22.544989710344229</v>
      </c>
      <c r="BB301" s="99">
        <v>22.251904844109752</v>
      </c>
    </row>
    <row r="302" spans="1:115" ht="15" hidden="1" customHeight="1">
      <c r="C302" s="99" t="s">
        <v>281</v>
      </c>
      <c r="F302" s="99">
        <v>42.799249999999994</v>
      </c>
      <c r="G302" s="99">
        <v>43.355640249999986</v>
      </c>
      <c r="H302" s="99">
        <v>43.919263573249985</v>
      </c>
      <c r="I302" s="99">
        <v>44.490213999702227</v>
      </c>
      <c r="J302" s="99">
        <v>45.06858678169835</v>
      </c>
      <c r="K302" s="99">
        <v>45.654478409860424</v>
      </c>
      <c r="L302" s="99">
        <v>46.247986629188603</v>
      </c>
      <c r="M302" s="99">
        <v>46.849210455368052</v>
      </c>
      <c r="N302" s="99">
        <v>47.458250191287831</v>
      </c>
      <c r="O302" s="99">
        <v>48.075207443774566</v>
      </c>
      <c r="P302" s="99">
        <v>48.700185140543631</v>
      </c>
      <c r="Q302" s="99">
        <v>49.333287547370695</v>
      </c>
      <c r="R302" s="99">
        <v>49.974620285486509</v>
      </c>
      <c r="S302" s="99">
        <v>50.624290349197828</v>
      </c>
      <c r="T302" s="99">
        <v>51.282406123737395</v>
      </c>
      <c r="U302" s="99">
        <v>51.949077403345974</v>
      </c>
      <c r="V302" s="99">
        <v>52.624415409589467</v>
      </c>
      <c r="W302" s="99">
        <v>53.308532809914126</v>
      </c>
      <c r="X302" s="99">
        <v>54.001543736443004</v>
      </c>
      <c r="Y302" s="99">
        <v>54.703563805016756</v>
      </c>
      <c r="Z302" s="99">
        <v>55.414710134481972</v>
      </c>
      <c r="AA302" s="99">
        <v>56.135101366230231</v>
      </c>
      <c r="AB302" s="99">
        <v>56.864857683991218</v>
      </c>
      <c r="AC302" s="99">
        <v>57.604100833883095</v>
      </c>
      <c r="AD302" s="99">
        <v>58.352954144723569</v>
      </c>
      <c r="AE302" s="99">
        <v>59.111542548604966</v>
      </c>
      <c r="AF302" s="99">
        <v>59.879992601736824</v>
      </c>
      <c r="AG302" s="99">
        <v>60.658432505559396</v>
      </c>
      <c r="AH302" s="99">
        <v>61.446992128131662</v>
      </c>
      <c r="AI302" s="99">
        <v>62.245803025797365</v>
      </c>
      <c r="AJ302" s="99">
        <v>63.054998465132726</v>
      </c>
      <c r="AK302" s="99">
        <v>63.874713445179445</v>
      </c>
      <c r="AL302" s="99">
        <v>64.705084719966777</v>
      </c>
      <c r="AM302" s="99">
        <v>65.546250821326339</v>
      </c>
      <c r="AN302" s="99">
        <v>66.398352082003569</v>
      </c>
      <c r="AO302" s="99">
        <v>67.261530659069606</v>
      </c>
      <c r="AP302" s="99">
        <v>68.135930557637508</v>
      </c>
      <c r="AQ302" s="99">
        <v>69.021697654886793</v>
      </c>
      <c r="AR302" s="99">
        <v>69.918979724400316</v>
      </c>
      <c r="AS302" s="99">
        <v>70.827926460817508</v>
      </c>
      <c r="AT302" s="99">
        <v>71.748689504808127</v>
      </c>
      <c r="AU302" s="99">
        <v>72.681422468370627</v>
      </c>
      <c r="AV302" s="99">
        <v>73.626280960459439</v>
      </c>
      <c r="AW302" s="99">
        <v>74.583422612945398</v>
      </c>
      <c r="AX302" s="99">
        <v>75.553007106913682</v>
      </c>
      <c r="AY302" s="99">
        <v>76.535196199303556</v>
      </c>
      <c r="AZ302" s="99">
        <v>77.530153749894495</v>
      </c>
      <c r="BA302" s="99">
        <v>78.538045748643114</v>
      </c>
      <c r="BB302" s="99">
        <v>79.559040343375472</v>
      </c>
    </row>
    <row r="304" spans="1:115" ht="14.45" customHeight="1">
      <c r="A304" s="106" t="s">
        <v>259</v>
      </c>
      <c r="B304" s="106"/>
      <c r="C304" s="124" t="s">
        <v>296</v>
      </c>
      <c r="D304" s="340"/>
      <c r="E304" s="340"/>
      <c r="F304" s="112"/>
      <c r="G304" s="112"/>
      <c r="H304" s="112"/>
      <c r="I304" s="112"/>
      <c r="J304" s="112"/>
      <c r="K304" s="112"/>
      <c r="L304" s="112"/>
      <c r="M304" s="112"/>
      <c r="N304" s="112"/>
      <c r="O304" s="112"/>
      <c r="P304" s="112"/>
      <c r="Q304" s="112"/>
      <c r="R304" s="112"/>
      <c r="S304" s="112"/>
      <c r="T304" s="112"/>
      <c r="U304" s="112"/>
      <c r="V304" s="112"/>
      <c r="W304" s="112"/>
      <c r="X304" s="112"/>
      <c r="Y304" s="112"/>
      <c r="Z304" s="112"/>
      <c r="AA304" s="112"/>
      <c r="AB304" s="112"/>
      <c r="AC304" s="112"/>
      <c r="AD304" s="112"/>
      <c r="AE304" s="112"/>
      <c r="AF304" s="112"/>
      <c r="AG304" s="112"/>
      <c r="AH304" s="112"/>
      <c r="AI304" s="112"/>
      <c r="AJ304" s="112"/>
      <c r="AK304" s="112"/>
      <c r="AL304" s="112"/>
      <c r="AM304" s="112"/>
      <c r="AN304" s="112"/>
      <c r="AO304" s="112"/>
      <c r="AP304" s="112"/>
      <c r="AQ304" s="112"/>
      <c r="AR304" s="112"/>
      <c r="AS304" s="112"/>
      <c r="AT304" s="112"/>
      <c r="AU304" s="112"/>
      <c r="AV304" s="112"/>
      <c r="AW304" s="112"/>
      <c r="AX304" s="112"/>
      <c r="AY304" s="112"/>
      <c r="AZ304" s="112"/>
      <c r="BA304" s="112"/>
      <c r="BB304" s="112"/>
      <c r="BC304" s="112"/>
      <c r="BF304" s="358"/>
      <c r="BG304" s="359"/>
      <c r="CZ304" s="99"/>
      <c r="DA304" s="99"/>
      <c r="DB304" s="99"/>
      <c r="DC304" s="99"/>
      <c r="DD304" s="99"/>
      <c r="DE304" s="99"/>
      <c r="DF304" s="99"/>
      <c r="DG304" s="99"/>
      <c r="DH304" s="99"/>
      <c r="DI304" s="99"/>
      <c r="DJ304" s="99"/>
      <c r="DK304" s="99"/>
    </row>
    <row r="305" spans="3:54" ht="15" customHeight="1">
      <c r="C305" s="171" t="s">
        <v>278</v>
      </c>
    </row>
    <row r="306" spans="3:54" ht="15" customHeight="1">
      <c r="C306" s="170" t="s">
        <v>297</v>
      </c>
      <c r="E306" s="366" t="s">
        <v>298</v>
      </c>
      <c r="F306" s="99">
        <f>[3]Costos_Agricultura!L456*1.013</f>
        <v>2025.9999999999998</v>
      </c>
      <c r="G306" s="99">
        <f>F306*(1+1.3/100)</f>
        <v>2052.3379999999997</v>
      </c>
      <c r="H306" s="99">
        <f t="shared" ref="H306:W307" si="94">G306*(1+1.3/100)</f>
        <v>2079.0183939999997</v>
      </c>
      <c r="I306" s="99">
        <f t="shared" si="94"/>
        <v>2106.0456331219993</v>
      </c>
      <c r="J306" s="99">
        <f t="shared" si="94"/>
        <v>2133.4242263525853</v>
      </c>
      <c r="K306" s="99">
        <f t="shared" si="94"/>
        <v>2161.1587412951685</v>
      </c>
      <c r="L306" s="99">
        <f t="shared" si="94"/>
        <v>2189.2538049320056</v>
      </c>
      <c r="M306" s="99">
        <f t="shared" si="94"/>
        <v>2217.7141043961215</v>
      </c>
      <c r="N306" s="99">
        <f t="shared" si="94"/>
        <v>2246.5443877532707</v>
      </c>
      <c r="O306" s="99">
        <f t="shared" si="94"/>
        <v>2275.749464794063</v>
      </c>
      <c r="P306" s="99">
        <f t="shared" si="94"/>
        <v>2305.3342078363858</v>
      </c>
      <c r="Q306" s="99">
        <f t="shared" si="94"/>
        <v>2335.3035525382584</v>
      </c>
      <c r="R306" s="99">
        <f t="shared" si="94"/>
        <v>2365.6624987212554</v>
      </c>
      <c r="S306" s="99">
        <f t="shared" si="94"/>
        <v>2396.4161112046313</v>
      </c>
      <c r="T306" s="99">
        <f t="shared" si="94"/>
        <v>2427.5695206502915</v>
      </c>
      <c r="U306" s="99">
        <f t="shared" si="94"/>
        <v>2459.1279244187449</v>
      </c>
      <c r="V306" s="99">
        <f t="shared" si="94"/>
        <v>2491.0965874361882</v>
      </c>
      <c r="W306" s="99">
        <f t="shared" si="94"/>
        <v>2523.4808430728585</v>
      </c>
      <c r="X306" s="99">
        <f t="shared" ref="X306:AM307" si="95">W306*(1+1.3/100)</f>
        <v>2556.2860940328055</v>
      </c>
      <c r="Y306" s="99">
        <f t="shared" si="95"/>
        <v>2589.5178132552319</v>
      </c>
      <c r="Z306" s="99">
        <f t="shared" si="95"/>
        <v>2623.1815448275497</v>
      </c>
      <c r="AA306" s="99">
        <f t="shared" si="95"/>
        <v>2657.2829049103075</v>
      </c>
      <c r="AB306" s="99">
        <f t="shared" si="95"/>
        <v>2691.827582674141</v>
      </c>
      <c r="AC306" s="99">
        <f t="shared" si="95"/>
        <v>2726.8213412489044</v>
      </c>
      <c r="AD306" s="99">
        <f t="shared" si="95"/>
        <v>2762.2700186851398</v>
      </c>
      <c r="AE306" s="99">
        <f t="shared" si="95"/>
        <v>2798.1795289280462</v>
      </c>
      <c r="AF306" s="99">
        <f t="shared" si="95"/>
        <v>2834.5558628041103</v>
      </c>
      <c r="AG306" s="99">
        <f t="shared" si="95"/>
        <v>2871.4050890205635</v>
      </c>
      <c r="AH306" s="99">
        <f t="shared" si="95"/>
        <v>2908.7333551778306</v>
      </c>
      <c r="AI306" s="99">
        <f t="shared" si="95"/>
        <v>2946.546888795142</v>
      </c>
      <c r="AJ306" s="99">
        <f t="shared" si="95"/>
        <v>2984.8519983494784</v>
      </c>
      <c r="AK306" s="99">
        <f t="shared" si="95"/>
        <v>3023.6550743280213</v>
      </c>
      <c r="AL306" s="99">
        <f t="shared" si="95"/>
        <v>3062.9625902942853</v>
      </c>
      <c r="AM306" s="99">
        <f t="shared" si="95"/>
        <v>3102.7811039681105</v>
      </c>
      <c r="AN306" s="99">
        <f t="shared" ref="AN306:BB307" si="96">AM306*(1+1.3/100)</f>
        <v>3143.1172583196958</v>
      </c>
      <c r="AO306" s="99">
        <f t="shared" si="96"/>
        <v>3183.9777826778513</v>
      </c>
      <c r="AP306" s="99">
        <f t="shared" si="96"/>
        <v>3225.3694938526633</v>
      </c>
      <c r="AQ306" s="99">
        <f t="shared" si="96"/>
        <v>3267.2992972727475</v>
      </c>
      <c r="AR306" s="99">
        <f t="shared" si="96"/>
        <v>3309.7741881372931</v>
      </c>
      <c r="AS306" s="99">
        <f t="shared" si="96"/>
        <v>3352.8012525830777</v>
      </c>
      <c r="AT306" s="99">
        <f t="shared" si="96"/>
        <v>3396.3876688666574</v>
      </c>
      <c r="AU306" s="99">
        <f t="shared" si="96"/>
        <v>3440.5407085619236</v>
      </c>
      <c r="AV306" s="99">
        <f t="shared" si="96"/>
        <v>3485.2677377732284</v>
      </c>
      <c r="AW306" s="99">
        <f t="shared" si="96"/>
        <v>3530.5762183642801</v>
      </c>
      <c r="AX306" s="99">
        <f t="shared" si="96"/>
        <v>3576.4737092030155</v>
      </c>
      <c r="AY306" s="99">
        <f t="shared" si="96"/>
        <v>3622.9678674226543</v>
      </c>
      <c r="AZ306" s="99">
        <f t="shared" si="96"/>
        <v>3670.0664496991485</v>
      </c>
      <c r="BA306" s="99">
        <f t="shared" si="96"/>
        <v>3717.7773135452371</v>
      </c>
      <c r="BB306" s="99">
        <f t="shared" si="96"/>
        <v>3766.1084186213247</v>
      </c>
    </row>
    <row r="307" spans="3:54" ht="15" customHeight="1">
      <c r="C307" s="99" t="s">
        <v>299</v>
      </c>
      <c r="E307" s="366"/>
      <c r="F307" s="99">
        <f>[3]Costos_Agricultura!L457*1.013</f>
        <v>911.69999999999993</v>
      </c>
      <c r="G307" s="99">
        <f>F307*(1+1.3/100)</f>
        <v>923.55209999999988</v>
      </c>
      <c r="H307" s="99">
        <f t="shared" si="94"/>
        <v>935.55827729999976</v>
      </c>
      <c r="I307" s="99">
        <f t="shared" si="94"/>
        <v>947.72053490489964</v>
      </c>
      <c r="J307" s="99">
        <f t="shared" si="94"/>
        <v>960.04090185866323</v>
      </c>
      <c r="K307" s="99">
        <f t="shared" si="94"/>
        <v>972.52143358282581</v>
      </c>
      <c r="L307" s="99">
        <f t="shared" si="94"/>
        <v>985.16421221940243</v>
      </c>
      <c r="M307" s="99">
        <f t="shared" si="94"/>
        <v>997.97134697825459</v>
      </c>
      <c r="N307" s="99">
        <f t="shared" si="94"/>
        <v>1010.9449744889718</v>
      </c>
      <c r="O307" s="99">
        <f t="shared" si="94"/>
        <v>1024.0872591573284</v>
      </c>
      <c r="P307" s="99">
        <f t="shared" si="94"/>
        <v>1037.4003935263736</v>
      </c>
      <c r="Q307" s="99">
        <f t="shared" si="94"/>
        <v>1050.8865986422163</v>
      </c>
      <c r="R307" s="99">
        <f t="shared" si="94"/>
        <v>1064.548124424565</v>
      </c>
      <c r="S307" s="99">
        <f t="shared" si="94"/>
        <v>1078.3872500420841</v>
      </c>
      <c r="T307" s="99">
        <f t="shared" si="94"/>
        <v>1092.4062842926312</v>
      </c>
      <c r="U307" s="99">
        <f t="shared" si="94"/>
        <v>1106.6075659884352</v>
      </c>
      <c r="V307" s="99">
        <f t="shared" si="94"/>
        <v>1120.9934643462848</v>
      </c>
      <c r="W307" s="99">
        <f t="shared" si="94"/>
        <v>1135.5663793827864</v>
      </c>
      <c r="X307" s="99">
        <f t="shared" si="95"/>
        <v>1150.3287423147626</v>
      </c>
      <c r="Y307" s="99">
        <f t="shared" si="95"/>
        <v>1165.2830159648545</v>
      </c>
      <c r="Z307" s="99">
        <f t="shared" si="95"/>
        <v>1180.4316951723974</v>
      </c>
      <c r="AA307" s="99">
        <f t="shared" si="95"/>
        <v>1195.7773072096386</v>
      </c>
      <c r="AB307" s="99">
        <f t="shared" si="95"/>
        <v>1211.3224122033637</v>
      </c>
      <c r="AC307" s="99">
        <f t="shared" si="95"/>
        <v>1227.0696035620074</v>
      </c>
      <c r="AD307" s="99">
        <f t="shared" si="95"/>
        <v>1243.0215084083134</v>
      </c>
      <c r="AE307" s="99">
        <f t="shared" si="95"/>
        <v>1259.1807880176214</v>
      </c>
      <c r="AF307" s="99">
        <f t="shared" si="95"/>
        <v>1275.5501382618504</v>
      </c>
      <c r="AG307" s="99">
        <f t="shared" si="95"/>
        <v>1292.1322900592543</v>
      </c>
      <c r="AH307" s="99">
        <f t="shared" si="95"/>
        <v>1308.9300098300243</v>
      </c>
      <c r="AI307" s="99">
        <f t="shared" si="95"/>
        <v>1325.9460999578146</v>
      </c>
      <c r="AJ307" s="99">
        <f t="shared" si="95"/>
        <v>1343.183399257266</v>
      </c>
      <c r="AK307" s="99">
        <f t="shared" si="95"/>
        <v>1360.6447834476103</v>
      </c>
      <c r="AL307" s="99">
        <f t="shared" si="95"/>
        <v>1378.333165632429</v>
      </c>
      <c r="AM307" s="99">
        <f t="shared" si="95"/>
        <v>1396.2514967856505</v>
      </c>
      <c r="AN307" s="99">
        <f t="shared" si="96"/>
        <v>1414.4027662438639</v>
      </c>
      <c r="AO307" s="99">
        <f t="shared" si="96"/>
        <v>1432.7900022050339</v>
      </c>
      <c r="AP307" s="99">
        <f t="shared" si="96"/>
        <v>1451.4162722336991</v>
      </c>
      <c r="AQ307" s="99">
        <f t="shared" si="96"/>
        <v>1470.284683772737</v>
      </c>
      <c r="AR307" s="99">
        <f t="shared" si="96"/>
        <v>1489.3983846617825</v>
      </c>
      <c r="AS307" s="99">
        <f t="shared" si="96"/>
        <v>1508.7605636623855</v>
      </c>
      <c r="AT307" s="99">
        <f t="shared" si="96"/>
        <v>1528.3744509899964</v>
      </c>
      <c r="AU307" s="99">
        <f t="shared" si="96"/>
        <v>1548.2433188528662</v>
      </c>
      <c r="AV307" s="99">
        <f t="shared" si="96"/>
        <v>1568.3704819979532</v>
      </c>
      <c r="AW307" s="99">
        <f t="shared" si="96"/>
        <v>1588.7592982639264</v>
      </c>
      <c r="AX307" s="99">
        <f t="shared" si="96"/>
        <v>1609.4131691413572</v>
      </c>
      <c r="AY307" s="99">
        <f t="shared" si="96"/>
        <v>1630.3355403401947</v>
      </c>
      <c r="AZ307" s="99">
        <f t="shared" si="96"/>
        <v>1651.5299023646171</v>
      </c>
      <c r="BA307" s="99">
        <f t="shared" si="96"/>
        <v>1672.9997910953571</v>
      </c>
      <c r="BB307" s="99">
        <f t="shared" si="96"/>
        <v>1694.7487883795966</v>
      </c>
    </row>
    <row r="308" spans="3:54" ht="15" customHeight="1">
      <c r="C308" s="99" t="s">
        <v>300</v>
      </c>
      <c r="E308" s="366"/>
      <c r="F308" s="99">
        <f>[3]Costos_Agricultura!L458</f>
        <v>100</v>
      </c>
      <c r="G308" s="99">
        <f>F308</f>
        <v>100</v>
      </c>
      <c r="H308" s="99">
        <f t="shared" ref="H308:BB308" si="97">G308</f>
        <v>100</v>
      </c>
      <c r="I308" s="99">
        <f t="shared" si="97"/>
        <v>100</v>
      </c>
      <c r="J308" s="99">
        <f t="shared" si="97"/>
        <v>100</v>
      </c>
      <c r="K308" s="99">
        <f t="shared" si="97"/>
        <v>100</v>
      </c>
      <c r="L308" s="99">
        <f t="shared" si="97"/>
        <v>100</v>
      </c>
      <c r="M308" s="99">
        <f t="shared" si="97"/>
        <v>100</v>
      </c>
      <c r="N308" s="99">
        <f t="shared" si="97"/>
        <v>100</v>
      </c>
      <c r="O308" s="99">
        <f t="shared" si="97"/>
        <v>100</v>
      </c>
      <c r="P308" s="99">
        <f t="shared" si="97"/>
        <v>100</v>
      </c>
      <c r="Q308" s="99">
        <f t="shared" si="97"/>
        <v>100</v>
      </c>
      <c r="R308" s="99">
        <f t="shared" si="97"/>
        <v>100</v>
      </c>
      <c r="S308" s="99">
        <f t="shared" si="97"/>
        <v>100</v>
      </c>
      <c r="T308" s="99">
        <f t="shared" si="97"/>
        <v>100</v>
      </c>
      <c r="U308" s="99">
        <f t="shared" si="97"/>
        <v>100</v>
      </c>
      <c r="V308" s="99">
        <f t="shared" si="97"/>
        <v>100</v>
      </c>
      <c r="W308" s="99">
        <f t="shared" si="97"/>
        <v>100</v>
      </c>
      <c r="X308" s="99">
        <f t="shared" si="97"/>
        <v>100</v>
      </c>
      <c r="Y308" s="99">
        <f t="shared" si="97"/>
        <v>100</v>
      </c>
      <c r="Z308" s="99">
        <f t="shared" si="97"/>
        <v>100</v>
      </c>
      <c r="AA308" s="99">
        <f t="shared" si="97"/>
        <v>100</v>
      </c>
      <c r="AB308" s="99">
        <f t="shared" si="97"/>
        <v>100</v>
      </c>
      <c r="AC308" s="99">
        <f t="shared" si="97"/>
        <v>100</v>
      </c>
      <c r="AD308" s="99">
        <f t="shared" si="97"/>
        <v>100</v>
      </c>
      <c r="AE308" s="99">
        <f t="shared" si="97"/>
        <v>100</v>
      </c>
      <c r="AF308" s="99">
        <f t="shared" si="97"/>
        <v>100</v>
      </c>
      <c r="AG308" s="99">
        <f t="shared" si="97"/>
        <v>100</v>
      </c>
      <c r="AH308" s="99">
        <f t="shared" si="97"/>
        <v>100</v>
      </c>
      <c r="AI308" s="99">
        <f t="shared" si="97"/>
        <v>100</v>
      </c>
      <c r="AJ308" s="99">
        <f t="shared" si="97"/>
        <v>100</v>
      </c>
      <c r="AK308" s="99">
        <f t="shared" si="97"/>
        <v>100</v>
      </c>
      <c r="AL308" s="99">
        <f t="shared" si="97"/>
        <v>100</v>
      </c>
      <c r="AM308" s="99">
        <f t="shared" si="97"/>
        <v>100</v>
      </c>
      <c r="AN308" s="99">
        <f t="shared" si="97"/>
        <v>100</v>
      </c>
      <c r="AO308" s="99">
        <f t="shared" si="97"/>
        <v>100</v>
      </c>
      <c r="AP308" s="99">
        <f t="shared" si="97"/>
        <v>100</v>
      </c>
      <c r="AQ308" s="99">
        <f t="shared" si="97"/>
        <v>100</v>
      </c>
      <c r="AR308" s="99">
        <f t="shared" si="97"/>
        <v>100</v>
      </c>
      <c r="AS308" s="99">
        <f t="shared" si="97"/>
        <v>100</v>
      </c>
      <c r="AT308" s="99">
        <f t="shared" si="97"/>
        <v>100</v>
      </c>
      <c r="AU308" s="99">
        <f t="shared" si="97"/>
        <v>100</v>
      </c>
      <c r="AV308" s="99">
        <f t="shared" si="97"/>
        <v>100</v>
      </c>
      <c r="AW308" s="99">
        <f t="shared" si="97"/>
        <v>100</v>
      </c>
      <c r="AX308" s="99">
        <f t="shared" si="97"/>
        <v>100</v>
      </c>
      <c r="AY308" s="99">
        <f t="shared" si="97"/>
        <v>100</v>
      </c>
      <c r="AZ308" s="99">
        <f t="shared" si="97"/>
        <v>100</v>
      </c>
      <c r="BA308" s="99">
        <f t="shared" si="97"/>
        <v>100</v>
      </c>
      <c r="BB308" s="99">
        <f t="shared" si="97"/>
        <v>100</v>
      </c>
    </row>
    <row r="309" spans="3:54" ht="15" hidden="1" customHeight="1">
      <c r="C309" s="99" t="s">
        <v>282</v>
      </c>
      <c r="F309" s="99" t="e" vm="1">
        <f>0.393*(1-'[5]Políticas anunciadas - %'!F192/100)</f>
        <v>#VALUE!</v>
      </c>
      <c r="G309" s="99" t="e" vm="1">
        <f>0.393*(1-'[5]Políticas anunciadas - %'!F192/100)</f>
        <v>#VALUE!</v>
      </c>
      <c r="H309" s="99" t="e" vm="1">
        <f>0.393*(1-'[5]Políticas anunciadas - %'!G192/100)</f>
        <v>#VALUE!</v>
      </c>
      <c r="I309" s="99" t="e" vm="1">
        <f>0.393*(1-'[5]Políticas anunciadas - %'!H192/100)</f>
        <v>#VALUE!</v>
      </c>
      <c r="J309" s="99" t="e" vm="1">
        <f>0.393*(1-'[5]Políticas anunciadas - %'!I192/100)</f>
        <v>#VALUE!</v>
      </c>
      <c r="K309" s="99" t="e" vm="1">
        <f>0.393*(1-'[5]Políticas anunciadas - %'!J192/100)</f>
        <v>#VALUE!</v>
      </c>
      <c r="L309" s="99" t="e" vm="1">
        <f>0.393*(1-'[5]Políticas anunciadas - %'!K192/100)</f>
        <v>#VALUE!</v>
      </c>
      <c r="M309" s="99" t="e" vm="1">
        <f>0.393*(1-'[5]Políticas anunciadas - %'!L192/100)</f>
        <v>#VALUE!</v>
      </c>
      <c r="N309" s="99" t="e" vm="1">
        <f>0.393*(1-'[5]Políticas anunciadas - %'!M192/100)</f>
        <v>#VALUE!</v>
      </c>
      <c r="O309" s="99" t="e" vm="1">
        <f>0.393*(1-'[5]Políticas anunciadas - %'!N192/100)</f>
        <v>#VALUE!</v>
      </c>
      <c r="P309" s="99" t="e" vm="1">
        <f>0.393*(1-'[5]Políticas anunciadas - %'!O192/100)</f>
        <v>#VALUE!</v>
      </c>
      <c r="Q309" s="99" t="e" vm="1">
        <f>0.393*(1-'[5]Políticas anunciadas - %'!P192/100)</f>
        <v>#VALUE!</v>
      </c>
      <c r="R309" s="99" t="e" vm="1">
        <f>0.393*(1-'[5]Políticas anunciadas - %'!Q192/100)</f>
        <v>#VALUE!</v>
      </c>
      <c r="S309" s="99" t="e" vm="1">
        <f>0.393*(1-'[5]Políticas anunciadas - %'!R192/100)</f>
        <v>#VALUE!</v>
      </c>
      <c r="T309" s="99" t="e" vm="1">
        <f>0.393*(1-'[5]Políticas anunciadas - %'!S192/100)</f>
        <v>#VALUE!</v>
      </c>
      <c r="U309" s="99" t="e" vm="1">
        <f>0.393*(1-'[5]Políticas anunciadas - %'!T192/100)</f>
        <v>#VALUE!</v>
      </c>
      <c r="V309" s="99" t="e" vm="1">
        <f>0.393*(1-'[5]Políticas anunciadas - %'!U192/100)</f>
        <v>#VALUE!</v>
      </c>
      <c r="W309" s="99" t="e" vm="1">
        <f>0.393*(1-'[5]Políticas anunciadas - %'!V192/100)</f>
        <v>#VALUE!</v>
      </c>
      <c r="X309" s="99" t="e" vm="1">
        <f>0.393*(1-'[5]Políticas anunciadas - %'!W192/100)</f>
        <v>#VALUE!</v>
      </c>
      <c r="Y309" s="99" t="e" vm="1">
        <f>0.393*(1-'[5]Políticas anunciadas - %'!X192/100)</f>
        <v>#VALUE!</v>
      </c>
      <c r="Z309" s="99" t="e" vm="1">
        <f>0.393*(1-'[5]Políticas anunciadas - %'!Y192/100)</f>
        <v>#VALUE!</v>
      </c>
      <c r="AA309" s="99" t="e" vm="1">
        <f>0.393*(1-'[5]Políticas anunciadas - %'!Z192/100)</f>
        <v>#VALUE!</v>
      </c>
      <c r="AB309" s="99" t="e" vm="1">
        <f>0.393*(1-'[5]Políticas anunciadas - %'!AA192/100)</f>
        <v>#VALUE!</v>
      </c>
      <c r="AC309" s="99" t="e" vm="1">
        <f>0.393*(1-'[5]Políticas anunciadas - %'!AB192/100)</f>
        <v>#VALUE!</v>
      </c>
      <c r="AD309" s="99" t="e" vm="1">
        <f>0.393*(1-'[5]Políticas anunciadas - %'!AC192/100)</f>
        <v>#VALUE!</v>
      </c>
      <c r="AE309" s="99" t="e" vm="1">
        <f>0.393*(1-'[5]Políticas anunciadas - %'!AD192/100)</f>
        <v>#VALUE!</v>
      </c>
      <c r="AF309" s="99" t="e" vm="1">
        <f>0.393*(1-'[5]Políticas anunciadas - %'!AE192/100)</f>
        <v>#VALUE!</v>
      </c>
      <c r="AG309" s="99" t="e" vm="1">
        <f>0.393*(1-'[5]Políticas anunciadas - %'!AF192/100)</f>
        <v>#VALUE!</v>
      </c>
      <c r="AH309" s="99" t="e" vm="1">
        <f>0.393*(1-'[5]Políticas anunciadas - %'!AG192/100)</f>
        <v>#VALUE!</v>
      </c>
      <c r="AI309" s="99" t="e" vm="1">
        <f>0.393*(1-'[5]Políticas anunciadas - %'!AH192/100)</f>
        <v>#VALUE!</v>
      </c>
      <c r="AJ309" s="99" t="e" vm="1">
        <f>0.393*(1-'[5]Políticas anunciadas - %'!AI192/100)</f>
        <v>#VALUE!</v>
      </c>
      <c r="AK309" s="99" t="e" vm="1">
        <f>0.393*(1-'[5]Políticas anunciadas - %'!AJ192/100)</f>
        <v>#VALUE!</v>
      </c>
      <c r="AL309" s="99" t="e" vm="1">
        <f>0.393*(1-'[5]Políticas anunciadas - %'!AK192/100)</f>
        <v>#VALUE!</v>
      </c>
      <c r="AM309" s="99" t="e" vm="1">
        <f>0.393*(1-'[5]Políticas anunciadas - %'!AL192/100)</f>
        <v>#VALUE!</v>
      </c>
      <c r="AN309" s="99" t="e" vm="1">
        <f>0.393*(1-'[5]Políticas anunciadas - %'!AM192/100)</f>
        <v>#VALUE!</v>
      </c>
      <c r="AO309" s="99" t="e" vm="1">
        <f>0.393*(1-'[5]Políticas anunciadas - %'!AN192/100)</f>
        <v>#VALUE!</v>
      </c>
      <c r="AP309" s="99" t="e" vm="1">
        <f>0.393*(1-'[5]Políticas anunciadas - %'!AO192/100)</f>
        <v>#VALUE!</v>
      </c>
      <c r="AQ309" s="99" t="e" vm="1">
        <f>0.393*(1-'[5]Políticas anunciadas - %'!AP192/100)</f>
        <v>#VALUE!</v>
      </c>
      <c r="AR309" s="99" t="e" vm="1">
        <f>0.393*(1-'[5]Políticas anunciadas - %'!AQ192/100)</f>
        <v>#VALUE!</v>
      </c>
      <c r="AS309" s="99" t="e" vm="1">
        <f>0.393*(1-'[5]Políticas anunciadas - %'!AR192/100)</f>
        <v>#VALUE!</v>
      </c>
      <c r="AT309" s="99" t="e" vm="1">
        <f>0.393*(1-'[5]Políticas anunciadas - %'!AS192/100)</f>
        <v>#VALUE!</v>
      </c>
      <c r="AU309" s="99" t="e" vm="1">
        <f>0.393*(1-'[5]Políticas anunciadas - %'!AT192/100)</f>
        <v>#VALUE!</v>
      </c>
      <c r="AV309" s="99" t="e" vm="1">
        <f>0.393*(1-'[5]Políticas anunciadas - %'!AU192/100)</f>
        <v>#VALUE!</v>
      </c>
      <c r="AW309" s="99" t="e" vm="1">
        <f>0.393*(1-'[5]Políticas anunciadas - %'!AV192/100)</f>
        <v>#VALUE!</v>
      </c>
      <c r="AX309" s="99" t="e" vm="1">
        <f>0.393*(1-'[5]Políticas anunciadas - %'!AW192/100)</f>
        <v>#VALUE!</v>
      </c>
      <c r="AY309" s="99" t="e" vm="1">
        <f>0.393*(1-'[5]Políticas anunciadas - %'!AX192/100)</f>
        <v>#VALUE!</v>
      </c>
      <c r="AZ309" s="99" t="e" vm="1">
        <f>0.393*(1-'[5]Políticas anunciadas - %'!AY192/100)</f>
        <v>#VALUE!</v>
      </c>
      <c r="BA309" s="99" t="e" vm="1">
        <f>0.393*(1-'[5]Políticas anunciadas - %'!AZ192/100)</f>
        <v>#VALUE!</v>
      </c>
      <c r="BB309" s="99" t="e" vm="1">
        <f>0.393*(1-'[5]Políticas anunciadas - %'!BA192/100)</f>
        <v>#VALUE!</v>
      </c>
    </row>
    <row r="310" spans="3:54" ht="15" hidden="1" customHeight="1">
      <c r="C310" s="99" t="s">
        <v>283</v>
      </c>
      <c r="F310" s="99" t="e" vm="2">
        <f>1-F309-F311</f>
        <v>#VALUE!</v>
      </c>
      <c r="G310" s="99" t="e" vm="2">
        <f t="shared" ref="G310:BB310" si="98">1-G309-G311</f>
        <v>#VALUE!</v>
      </c>
      <c r="H310" s="99" t="e" vm="2">
        <f t="shared" si="98"/>
        <v>#VALUE!</v>
      </c>
      <c r="I310" s="99" t="e" vm="2">
        <f t="shared" si="98"/>
        <v>#VALUE!</v>
      </c>
      <c r="J310" s="99" t="e" vm="2">
        <f t="shared" si="98"/>
        <v>#VALUE!</v>
      </c>
      <c r="K310" s="99" t="e" vm="2">
        <f t="shared" si="98"/>
        <v>#VALUE!</v>
      </c>
      <c r="L310" s="99" t="e" vm="2">
        <f t="shared" si="98"/>
        <v>#VALUE!</v>
      </c>
      <c r="M310" s="99" t="e" vm="2">
        <f t="shared" si="98"/>
        <v>#VALUE!</v>
      </c>
      <c r="N310" s="99" t="e" vm="2">
        <f t="shared" si="98"/>
        <v>#VALUE!</v>
      </c>
      <c r="O310" s="99" t="e" vm="2">
        <f t="shared" si="98"/>
        <v>#VALUE!</v>
      </c>
      <c r="P310" s="99" t="e" vm="2">
        <f t="shared" si="98"/>
        <v>#VALUE!</v>
      </c>
      <c r="Q310" s="99" t="e" vm="2">
        <f t="shared" si="98"/>
        <v>#VALUE!</v>
      </c>
      <c r="R310" s="99" t="e" vm="2">
        <f t="shared" si="98"/>
        <v>#VALUE!</v>
      </c>
      <c r="S310" s="99" t="e" vm="2">
        <f t="shared" si="98"/>
        <v>#VALUE!</v>
      </c>
      <c r="T310" s="99" t="e" vm="2">
        <f t="shared" si="98"/>
        <v>#VALUE!</v>
      </c>
      <c r="U310" s="99" t="e" vm="2">
        <f t="shared" si="98"/>
        <v>#VALUE!</v>
      </c>
      <c r="V310" s="99" t="e" vm="2">
        <f t="shared" si="98"/>
        <v>#VALUE!</v>
      </c>
      <c r="W310" s="99" t="e" vm="2">
        <f t="shared" si="98"/>
        <v>#VALUE!</v>
      </c>
      <c r="X310" s="99" t="e" vm="2">
        <f t="shared" si="98"/>
        <v>#VALUE!</v>
      </c>
      <c r="Y310" s="99" t="e" vm="2">
        <f t="shared" si="98"/>
        <v>#VALUE!</v>
      </c>
      <c r="Z310" s="99" t="e" vm="2">
        <f t="shared" si="98"/>
        <v>#VALUE!</v>
      </c>
      <c r="AA310" s="99" t="e" vm="2">
        <f t="shared" si="98"/>
        <v>#VALUE!</v>
      </c>
      <c r="AB310" s="99" t="e" vm="2">
        <f t="shared" si="98"/>
        <v>#VALUE!</v>
      </c>
      <c r="AC310" s="99" t="e" vm="2">
        <f t="shared" si="98"/>
        <v>#VALUE!</v>
      </c>
      <c r="AD310" s="99" t="e" vm="2">
        <f t="shared" si="98"/>
        <v>#VALUE!</v>
      </c>
      <c r="AE310" s="99" t="e" vm="2">
        <f t="shared" si="98"/>
        <v>#VALUE!</v>
      </c>
      <c r="AF310" s="99" t="e" vm="2">
        <f t="shared" si="98"/>
        <v>#VALUE!</v>
      </c>
      <c r="AG310" s="99" t="e" vm="2">
        <f t="shared" si="98"/>
        <v>#VALUE!</v>
      </c>
      <c r="AH310" s="99" t="e" vm="2">
        <f t="shared" si="98"/>
        <v>#VALUE!</v>
      </c>
      <c r="AI310" s="99" t="e" vm="2">
        <f t="shared" si="98"/>
        <v>#VALUE!</v>
      </c>
      <c r="AJ310" s="99" t="e" vm="2">
        <f t="shared" si="98"/>
        <v>#VALUE!</v>
      </c>
      <c r="AK310" s="99" t="e" vm="2">
        <f t="shared" si="98"/>
        <v>#VALUE!</v>
      </c>
      <c r="AL310" s="99" t="e" vm="2">
        <f t="shared" si="98"/>
        <v>#VALUE!</v>
      </c>
      <c r="AM310" s="99" t="e" vm="2">
        <f t="shared" si="98"/>
        <v>#VALUE!</v>
      </c>
      <c r="AN310" s="99" t="e" vm="2">
        <f t="shared" si="98"/>
        <v>#VALUE!</v>
      </c>
      <c r="AO310" s="99" t="e" vm="2">
        <f t="shared" si="98"/>
        <v>#VALUE!</v>
      </c>
      <c r="AP310" s="99" t="e" vm="2">
        <f t="shared" si="98"/>
        <v>#VALUE!</v>
      </c>
      <c r="AQ310" s="99" t="e" vm="2">
        <f t="shared" si="98"/>
        <v>#VALUE!</v>
      </c>
      <c r="AR310" s="99" t="e" vm="2">
        <f t="shared" si="98"/>
        <v>#VALUE!</v>
      </c>
      <c r="AS310" s="99" t="e" vm="2">
        <f t="shared" si="98"/>
        <v>#VALUE!</v>
      </c>
      <c r="AT310" s="99" t="e" vm="2">
        <f t="shared" si="98"/>
        <v>#VALUE!</v>
      </c>
      <c r="AU310" s="99" t="e" vm="2">
        <f t="shared" si="98"/>
        <v>#VALUE!</v>
      </c>
      <c r="AV310" s="99" t="e" vm="2">
        <f t="shared" si="98"/>
        <v>#VALUE!</v>
      </c>
      <c r="AW310" s="99" t="e" vm="2">
        <f t="shared" si="98"/>
        <v>#VALUE!</v>
      </c>
      <c r="AX310" s="99" t="e" vm="2">
        <f t="shared" si="98"/>
        <v>#VALUE!</v>
      </c>
      <c r="AY310" s="99" t="e" vm="2">
        <f t="shared" si="98"/>
        <v>#VALUE!</v>
      </c>
      <c r="AZ310" s="99" t="e" vm="2">
        <f t="shared" si="98"/>
        <v>#VALUE!</v>
      </c>
      <c r="BA310" s="99" t="e" vm="2">
        <f t="shared" si="98"/>
        <v>#VALUE!</v>
      </c>
      <c r="BB310" s="99" t="e" vm="2">
        <f t="shared" si="98"/>
        <v>#VALUE!</v>
      </c>
    </row>
    <row r="311" spans="3:54" ht="15" hidden="1" customHeight="1">
      <c r="C311" s="99" t="s">
        <v>284</v>
      </c>
      <c r="F311" s="99" t="e" vm="1">
        <f>0.359*(1+'[5]Políticas anunciadas - %'!F192/100)</f>
        <v>#VALUE!</v>
      </c>
      <c r="G311" s="99" t="e" vm="1">
        <f>0.359*(1+'[5]Políticas anunciadas - %'!F192/100)</f>
        <v>#VALUE!</v>
      </c>
      <c r="H311" s="99" t="e" vm="1">
        <f>0.359*(1+'[5]Políticas anunciadas - %'!G192/100)</f>
        <v>#VALUE!</v>
      </c>
      <c r="I311" s="99" t="e" vm="1">
        <f>0.359*(1+'[5]Políticas anunciadas - %'!H192/100)</f>
        <v>#VALUE!</v>
      </c>
      <c r="J311" s="99" t="e" vm="1">
        <f>0.359*(1+'[5]Políticas anunciadas - %'!I192/100)</f>
        <v>#VALUE!</v>
      </c>
      <c r="K311" s="99" t="e" vm="1">
        <f>0.359*(1+'[5]Políticas anunciadas - %'!J192/100)</f>
        <v>#VALUE!</v>
      </c>
      <c r="L311" s="99" t="e" vm="1">
        <f>0.359*(1+'[5]Políticas anunciadas - %'!K192/100)</f>
        <v>#VALUE!</v>
      </c>
      <c r="M311" s="99" t="e" vm="1">
        <f>0.359*(1+'[5]Políticas anunciadas - %'!L192/100)</f>
        <v>#VALUE!</v>
      </c>
      <c r="N311" s="99" t="e" vm="1">
        <f>0.359*(1+'[5]Políticas anunciadas - %'!M192/100)</f>
        <v>#VALUE!</v>
      </c>
      <c r="O311" s="99" t="e" vm="1">
        <f>0.359*(1+'[5]Políticas anunciadas - %'!N192/100)</f>
        <v>#VALUE!</v>
      </c>
      <c r="P311" s="99" t="e" vm="1">
        <f>0.359*(1+'[5]Políticas anunciadas - %'!O192/100)</f>
        <v>#VALUE!</v>
      </c>
      <c r="Q311" s="99" t="e" vm="1">
        <f>0.359*(1+'[5]Políticas anunciadas - %'!P192/100)</f>
        <v>#VALUE!</v>
      </c>
      <c r="R311" s="99" t="e" vm="1">
        <f>0.359*(1+'[5]Políticas anunciadas - %'!Q192/100)</f>
        <v>#VALUE!</v>
      </c>
      <c r="S311" s="99" t="e" vm="1">
        <f>0.359*(1+'[5]Políticas anunciadas - %'!R192/100)</f>
        <v>#VALUE!</v>
      </c>
      <c r="T311" s="99" t="e" vm="1">
        <f>0.359*(1+'[5]Políticas anunciadas - %'!S192/100)</f>
        <v>#VALUE!</v>
      </c>
      <c r="U311" s="99" t="e" vm="1">
        <f>0.359*(1+'[5]Políticas anunciadas - %'!T192/100)</f>
        <v>#VALUE!</v>
      </c>
      <c r="V311" s="99" t="e" vm="1">
        <f>0.359*(1+'[5]Políticas anunciadas - %'!U192/100)</f>
        <v>#VALUE!</v>
      </c>
      <c r="W311" s="99" t="e" vm="1">
        <f>0.359*(1+'[5]Políticas anunciadas - %'!V192/100)</f>
        <v>#VALUE!</v>
      </c>
      <c r="X311" s="99" t="e" vm="1">
        <f>0.359*(1+'[5]Políticas anunciadas - %'!W192/100)</f>
        <v>#VALUE!</v>
      </c>
      <c r="Y311" s="99" t="e" vm="1">
        <f>0.359*(1+'[5]Políticas anunciadas - %'!X192/100)</f>
        <v>#VALUE!</v>
      </c>
      <c r="Z311" s="99" t="e" vm="1">
        <f>0.359*(1+'[5]Políticas anunciadas - %'!Y192/100)</f>
        <v>#VALUE!</v>
      </c>
      <c r="AA311" s="99" t="e" vm="1">
        <f>0.359*(1+'[5]Políticas anunciadas - %'!Z192/100)</f>
        <v>#VALUE!</v>
      </c>
      <c r="AB311" s="99" t="e" vm="1">
        <f>0.359*(1+'[5]Políticas anunciadas - %'!AA192/100)</f>
        <v>#VALUE!</v>
      </c>
      <c r="AC311" s="99" t="e" vm="1">
        <f>0.359*(1+'[5]Políticas anunciadas - %'!AB192/100)</f>
        <v>#VALUE!</v>
      </c>
      <c r="AD311" s="99" t="e" vm="1">
        <f>0.359*(1+'[5]Políticas anunciadas - %'!AC192/100)</f>
        <v>#VALUE!</v>
      </c>
      <c r="AE311" s="99" t="e" vm="1">
        <f>0.359*(1+'[5]Políticas anunciadas - %'!AD192/100)</f>
        <v>#VALUE!</v>
      </c>
      <c r="AF311" s="99" t="e" vm="1">
        <f>0.359*(1+'[5]Políticas anunciadas - %'!AE192/100)</f>
        <v>#VALUE!</v>
      </c>
      <c r="AG311" s="99" t="e" vm="1">
        <f>0.359*(1+'[5]Políticas anunciadas - %'!AF192/100)</f>
        <v>#VALUE!</v>
      </c>
      <c r="AH311" s="99" t="e" vm="1">
        <f>0.359*(1+'[5]Políticas anunciadas - %'!AG192/100)</f>
        <v>#VALUE!</v>
      </c>
      <c r="AI311" s="99" t="e" vm="1">
        <f>0.359*(1+'[5]Políticas anunciadas - %'!AH192/100)</f>
        <v>#VALUE!</v>
      </c>
      <c r="AJ311" s="99" t="e" vm="1">
        <f>0.359*(1+'[5]Políticas anunciadas - %'!AI192/100)</f>
        <v>#VALUE!</v>
      </c>
      <c r="AK311" s="99" t="e" vm="1">
        <f>0.359*(1+'[5]Políticas anunciadas - %'!AJ192/100)</f>
        <v>#VALUE!</v>
      </c>
      <c r="AL311" s="99" t="e" vm="1">
        <f>0.359*(1+'[5]Políticas anunciadas - %'!AK192/100)</f>
        <v>#VALUE!</v>
      </c>
      <c r="AM311" s="99" t="e" vm="1">
        <f>0.359*(1+'[5]Políticas anunciadas - %'!AL192/100)</f>
        <v>#VALUE!</v>
      </c>
      <c r="AN311" s="99" t="e" vm="1">
        <f>0.359*(1+'[5]Políticas anunciadas - %'!AM192/100)</f>
        <v>#VALUE!</v>
      </c>
      <c r="AO311" s="99" t="e" vm="1">
        <f>0.359*(1+'[5]Políticas anunciadas - %'!AN192/100)</f>
        <v>#VALUE!</v>
      </c>
      <c r="AP311" s="99" t="e" vm="1">
        <f>0.359*(1+'[5]Políticas anunciadas - %'!AO192/100)</f>
        <v>#VALUE!</v>
      </c>
      <c r="AQ311" s="99" t="e" vm="1">
        <f>0.359*(1+'[5]Políticas anunciadas - %'!AP192/100)</f>
        <v>#VALUE!</v>
      </c>
      <c r="AR311" s="99" t="e" vm="1">
        <f>0.359*(1+'[5]Políticas anunciadas - %'!AQ192/100)</f>
        <v>#VALUE!</v>
      </c>
      <c r="AS311" s="99" t="e" vm="1">
        <f>0.359*(1+'[5]Políticas anunciadas - %'!AR192/100)</f>
        <v>#VALUE!</v>
      </c>
      <c r="AT311" s="99" t="e" vm="1">
        <f>0.359*(1+'[5]Políticas anunciadas - %'!AS192/100)</f>
        <v>#VALUE!</v>
      </c>
      <c r="AU311" s="99" t="e" vm="1">
        <f>0.359*(1+'[5]Políticas anunciadas - %'!AT192/100)</f>
        <v>#VALUE!</v>
      </c>
      <c r="AV311" s="99" t="e" vm="1">
        <f>0.359*(1+'[5]Políticas anunciadas - %'!AU192/100)</f>
        <v>#VALUE!</v>
      </c>
      <c r="AW311" s="99" t="e" vm="1">
        <f>0.359*(1+'[5]Políticas anunciadas - %'!AV192/100)</f>
        <v>#VALUE!</v>
      </c>
      <c r="AX311" s="99" t="e" vm="1">
        <f>0.359*(1+'[5]Políticas anunciadas - %'!AW192/100)</f>
        <v>#VALUE!</v>
      </c>
      <c r="AY311" s="99" t="e" vm="1">
        <f>0.359*(1+'[5]Políticas anunciadas - %'!AX192/100)</f>
        <v>#VALUE!</v>
      </c>
      <c r="AZ311" s="99" t="e" vm="1">
        <f>0.359*(1+'[5]Políticas anunciadas - %'!AY192/100)</f>
        <v>#VALUE!</v>
      </c>
      <c r="BA311" s="99" t="e" vm="1">
        <f>0.359*(1+'[5]Políticas anunciadas - %'!AZ192/100)</f>
        <v>#VALUE!</v>
      </c>
      <c r="BB311" s="99" t="e" vm="1">
        <f>0.359*(1+'[5]Políticas anunciadas - %'!BA192/100)</f>
        <v>#VALUE!</v>
      </c>
    </row>
    <row r="312" spans="3:54" ht="15" hidden="1" customHeight="1">
      <c r="C312" s="170" t="s">
        <v>285</v>
      </c>
      <c r="F312" s="172" t="e" vm="2">
        <f t="shared" ref="F312:AK312" si="99">F309*F282</f>
        <v>#VALUE!</v>
      </c>
      <c r="G312" s="172" t="e" vm="2">
        <f t="shared" si="99"/>
        <v>#VALUE!</v>
      </c>
      <c r="H312" s="172" t="e" vm="2">
        <f t="shared" si="99"/>
        <v>#VALUE!</v>
      </c>
      <c r="I312" s="172" t="e" vm="2">
        <f t="shared" si="99"/>
        <v>#VALUE!</v>
      </c>
      <c r="J312" s="172" t="e" vm="2">
        <f t="shared" si="99"/>
        <v>#VALUE!</v>
      </c>
      <c r="K312" s="172" t="e" vm="2">
        <f t="shared" si="99"/>
        <v>#VALUE!</v>
      </c>
      <c r="L312" s="172" t="e" vm="2">
        <f t="shared" si="99"/>
        <v>#VALUE!</v>
      </c>
      <c r="M312" s="172" t="e" vm="2">
        <f t="shared" si="99"/>
        <v>#VALUE!</v>
      </c>
      <c r="N312" s="172" t="e" vm="2">
        <f t="shared" si="99"/>
        <v>#VALUE!</v>
      </c>
      <c r="O312" s="172" t="e" vm="2">
        <f t="shared" si="99"/>
        <v>#VALUE!</v>
      </c>
      <c r="P312" s="172" t="e" vm="2">
        <f t="shared" si="99"/>
        <v>#VALUE!</v>
      </c>
      <c r="Q312" s="172" t="e" vm="2">
        <f t="shared" si="99"/>
        <v>#VALUE!</v>
      </c>
      <c r="R312" s="172" t="e" vm="2">
        <f t="shared" si="99"/>
        <v>#VALUE!</v>
      </c>
      <c r="S312" s="172" t="e" vm="2">
        <f t="shared" si="99"/>
        <v>#VALUE!</v>
      </c>
      <c r="T312" s="172" t="e" vm="2">
        <f t="shared" si="99"/>
        <v>#VALUE!</v>
      </c>
      <c r="U312" s="172" t="e" vm="2">
        <f t="shared" si="99"/>
        <v>#VALUE!</v>
      </c>
      <c r="V312" s="172" t="e" vm="2">
        <f t="shared" si="99"/>
        <v>#VALUE!</v>
      </c>
      <c r="W312" s="172" t="e" vm="2">
        <f t="shared" si="99"/>
        <v>#VALUE!</v>
      </c>
      <c r="X312" s="172" t="e" vm="2">
        <f t="shared" si="99"/>
        <v>#VALUE!</v>
      </c>
      <c r="Y312" s="172" t="e" vm="2">
        <f t="shared" si="99"/>
        <v>#VALUE!</v>
      </c>
      <c r="Z312" s="172" t="e" vm="2">
        <f t="shared" si="99"/>
        <v>#VALUE!</v>
      </c>
      <c r="AA312" s="172" t="e" vm="2">
        <f t="shared" si="99"/>
        <v>#VALUE!</v>
      </c>
      <c r="AB312" s="172" t="e" vm="2">
        <f t="shared" si="99"/>
        <v>#VALUE!</v>
      </c>
      <c r="AC312" s="172" t="e" vm="2">
        <f t="shared" si="99"/>
        <v>#VALUE!</v>
      </c>
      <c r="AD312" s="172" t="e" vm="2">
        <f t="shared" si="99"/>
        <v>#VALUE!</v>
      </c>
      <c r="AE312" s="172" t="e" vm="2">
        <f t="shared" si="99"/>
        <v>#VALUE!</v>
      </c>
      <c r="AF312" s="172" t="e" vm="2">
        <f t="shared" si="99"/>
        <v>#VALUE!</v>
      </c>
      <c r="AG312" s="172" t="e" vm="2">
        <f t="shared" si="99"/>
        <v>#VALUE!</v>
      </c>
      <c r="AH312" s="172" t="e" vm="2">
        <f t="shared" si="99"/>
        <v>#VALUE!</v>
      </c>
      <c r="AI312" s="172" t="e" vm="2">
        <f t="shared" si="99"/>
        <v>#VALUE!</v>
      </c>
      <c r="AJ312" s="172" t="e" vm="2">
        <f t="shared" si="99"/>
        <v>#VALUE!</v>
      </c>
      <c r="AK312" s="172" t="e" vm="2">
        <f t="shared" si="99"/>
        <v>#VALUE!</v>
      </c>
      <c r="AL312" s="172" t="e" vm="2">
        <f t="shared" ref="AL312:BB312" si="100">AL309*AL282</f>
        <v>#VALUE!</v>
      </c>
      <c r="AM312" s="172" t="e" vm="2">
        <f t="shared" si="100"/>
        <v>#VALUE!</v>
      </c>
      <c r="AN312" s="172" t="e" vm="2">
        <f t="shared" si="100"/>
        <v>#VALUE!</v>
      </c>
      <c r="AO312" s="172" t="e" vm="2">
        <f t="shared" si="100"/>
        <v>#VALUE!</v>
      </c>
      <c r="AP312" s="172" t="e" vm="2">
        <f t="shared" si="100"/>
        <v>#VALUE!</v>
      </c>
      <c r="AQ312" s="172" t="e" vm="2">
        <f t="shared" si="100"/>
        <v>#VALUE!</v>
      </c>
      <c r="AR312" s="172" t="e" vm="2">
        <f t="shared" si="100"/>
        <v>#VALUE!</v>
      </c>
      <c r="AS312" s="172" t="e" vm="2">
        <f t="shared" si="100"/>
        <v>#VALUE!</v>
      </c>
      <c r="AT312" s="172" t="e" vm="2">
        <f t="shared" si="100"/>
        <v>#VALUE!</v>
      </c>
      <c r="AU312" s="172" t="e" vm="2">
        <f t="shared" si="100"/>
        <v>#VALUE!</v>
      </c>
      <c r="AV312" s="172" t="e" vm="2">
        <f t="shared" si="100"/>
        <v>#VALUE!</v>
      </c>
      <c r="AW312" s="172" t="e" vm="2">
        <f t="shared" si="100"/>
        <v>#VALUE!</v>
      </c>
      <c r="AX312" s="172" t="e" vm="2">
        <f t="shared" si="100"/>
        <v>#VALUE!</v>
      </c>
      <c r="AY312" s="172" t="e" vm="2">
        <f t="shared" si="100"/>
        <v>#VALUE!</v>
      </c>
      <c r="AZ312" s="172" t="e" vm="2">
        <f t="shared" si="100"/>
        <v>#VALUE!</v>
      </c>
      <c r="BA312" s="172" t="e" vm="2">
        <f t="shared" si="100"/>
        <v>#VALUE!</v>
      </c>
      <c r="BB312" s="172" t="e" vm="2">
        <f t="shared" si="100"/>
        <v>#VALUE!</v>
      </c>
    </row>
    <row r="313" spans="3:54" ht="15" hidden="1" customHeight="1">
      <c r="C313" s="170" t="s">
        <v>286</v>
      </c>
      <c r="F313" s="172" t="e" vm="2">
        <f t="shared" ref="F313:AK313" si="101">F310*F282</f>
        <v>#VALUE!</v>
      </c>
      <c r="G313" s="172" t="e" vm="2">
        <f t="shared" si="101"/>
        <v>#VALUE!</v>
      </c>
      <c r="H313" s="172" t="e" vm="2">
        <f t="shared" si="101"/>
        <v>#VALUE!</v>
      </c>
      <c r="I313" s="172" t="e" vm="2">
        <f t="shared" si="101"/>
        <v>#VALUE!</v>
      </c>
      <c r="J313" s="172" t="e" vm="2">
        <f t="shared" si="101"/>
        <v>#VALUE!</v>
      </c>
      <c r="K313" s="172" t="e" vm="2">
        <f t="shared" si="101"/>
        <v>#VALUE!</v>
      </c>
      <c r="L313" s="172" t="e" vm="2">
        <f t="shared" si="101"/>
        <v>#VALUE!</v>
      </c>
      <c r="M313" s="172" t="e" vm="2">
        <f t="shared" si="101"/>
        <v>#VALUE!</v>
      </c>
      <c r="N313" s="172" t="e" vm="2">
        <f t="shared" si="101"/>
        <v>#VALUE!</v>
      </c>
      <c r="O313" s="172" t="e" vm="2">
        <f t="shared" si="101"/>
        <v>#VALUE!</v>
      </c>
      <c r="P313" s="172" t="e" vm="2">
        <f t="shared" si="101"/>
        <v>#VALUE!</v>
      </c>
      <c r="Q313" s="172" t="e" vm="2">
        <f t="shared" si="101"/>
        <v>#VALUE!</v>
      </c>
      <c r="R313" s="172" t="e" vm="2">
        <f t="shared" si="101"/>
        <v>#VALUE!</v>
      </c>
      <c r="S313" s="172" t="e" vm="2">
        <f t="shared" si="101"/>
        <v>#VALUE!</v>
      </c>
      <c r="T313" s="172" t="e" vm="2">
        <f t="shared" si="101"/>
        <v>#VALUE!</v>
      </c>
      <c r="U313" s="172" t="e" vm="2">
        <f t="shared" si="101"/>
        <v>#VALUE!</v>
      </c>
      <c r="V313" s="172" t="e" vm="2">
        <f t="shared" si="101"/>
        <v>#VALUE!</v>
      </c>
      <c r="W313" s="172" t="e" vm="2">
        <f t="shared" si="101"/>
        <v>#VALUE!</v>
      </c>
      <c r="X313" s="172" t="e" vm="2">
        <f t="shared" si="101"/>
        <v>#VALUE!</v>
      </c>
      <c r="Y313" s="172" t="e" vm="2">
        <f t="shared" si="101"/>
        <v>#VALUE!</v>
      </c>
      <c r="Z313" s="172" t="e" vm="2">
        <f t="shared" si="101"/>
        <v>#VALUE!</v>
      </c>
      <c r="AA313" s="172" t="e" vm="2">
        <f t="shared" si="101"/>
        <v>#VALUE!</v>
      </c>
      <c r="AB313" s="172" t="e" vm="2">
        <f t="shared" si="101"/>
        <v>#VALUE!</v>
      </c>
      <c r="AC313" s="172" t="e" vm="2">
        <f t="shared" si="101"/>
        <v>#VALUE!</v>
      </c>
      <c r="AD313" s="172" t="e" vm="2">
        <f t="shared" si="101"/>
        <v>#VALUE!</v>
      </c>
      <c r="AE313" s="172" t="e" vm="2">
        <f t="shared" si="101"/>
        <v>#VALUE!</v>
      </c>
      <c r="AF313" s="172" t="e" vm="2">
        <f t="shared" si="101"/>
        <v>#VALUE!</v>
      </c>
      <c r="AG313" s="172" t="e" vm="2">
        <f t="shared" si="101"/>
        <v>#VALUE!</v>
      </c>
      <c r="AH313" s="172" t="e" vm="2">
        <f t="shared" si="101"/>
        <v>#VALUE!</v>
      </c>
      <c r="AI313" s="172" t="e" vm="2">
        <f t="shared" si="101"/>
        <v>#VALUE!</v>
      </c>
      <c r="AJ313" s="172" t="e" vm="2">
        <f t="shared" si="101"/>
        <v>#VALUE!</v>
      </c>
      <c r="AK313" s="172" t="e" vm="2">
        <f t="shared" si="101"/>
        <v>#VALUE!</v>
      </c>
      <c r="AL313" s="172" t="e" vm="2">
        <f t="shared" ref="AL313:BB313" si="102">AL310*AL282</f>
        <v>#VALUE!</v>
      </c>
      <c r="AM313" s="172" t="e" vm="2">
        <f t="shared" si="102"/>
        <v>#VALUE!</v>
      </c>
      <c r="AN313" s="172" t="e" vm="2">
        <f t="shared" si="102"/>
        <v>#VALUE!</v>
      </c>
      <c r="AO313" s="172" t="e" vm="2">
        <f t="shared" si="102"/>
        <v>#VALUE!</v>
      </c>
      <c r="AP313" s="172" t="e" vm="2">
        <f t="shared" si="102"/>
        <v>#VALUE!</v>
      </c>
      <c r="AQ313" s="172" t="e" vm="2">
        <f t="shared" si="102"/>
        <v>#VALUE!</v>
      </c>
      <c r="AR313" s="172" t="e" vm="2">
        <f t="shared" si="102"/>
        <v>#VALUE!</v>
      </c>
      <c r="AS313" s="172" t="e" vm="2">
        <f t="shared" si="102"/>
        <v>#VALUE!</v>
      </c>
      <c r="AT313" s="172" t="e" vm="2">
        <f t="shared" si="102"/>
        <v>#VALUE!</v>
      </c>
      <c r="AU313" s="172" t="e" vm="2">
        <f t="shared" si="102"/>
        <v>#VALUE!</v>
      </c>
      <c r="AV313" s="172" t="e" vm="2">
        <f t="shared" si="102"/>
        <v>#VALUE!</v>
      </c>
      <c r="AW313" s="172" t="e" vm="2">
        <f t="shared" si="102"/>
        <v>#VALUE!</v>
      </c>
      <c r="AX313" s="172" t="e" vm="2">
        <f t="shared" si="102"/>
        <v>#VALUE!</v>
      </c>
      <c r="AY313" s="172" t="e" vm="2">
        <f t="shared" si="102"/>
        <v>#VALUE!</v>
      </c>
      <c r="AZ313" s="172" t="e" vm="2">
        <f t="shared" si="102"/>
        <v>#VALUE!</v>
      </c>
      <c r="BA313" s="172" t="e" vm="2">
        <f t="shared" si="102"/>
        <v>#VALUE!</v>
      </c>
      <c r="BB313" s="172" t="e" vm="2">
        <f t="shared" si="102"/>
        <v>#VALUE!</v>
      </c>
    </row>
    <row r="314" spans="3:54" ht="15" hidden="1" customHeight="1">
      <c r="C314" s="99" t="s">
        <v>287</v>
      </c>
      <c r="F314" s="172" t="e" vm="2">
        <f t="shared" ref="F314:AK314" si="103">F311*F282</f>
        <v>#VALUE!</v>
      </c>
      <c r="G314" s="172" t="e" vm="2">
        <f t="shared" si="103"/>
        <v>#VALUE!</v>
      </c>
      <c r="H314" s="172" t="e" vm="2">
        <f t="shared" si="103"/>
        <v>#VALUE!</v>
      </c>
      <c r="I314" s="172" t="e" vm="2">
        <f t="shared" si="103"/>
        <v>#VALUE!</v>
      </c>
      <c r="J314" s="172" t="e" vm="2">
        <f t="shared" si="103"/>
        <v>#VALUE!</v>
      </c>
      <c r="K314" s="172" t="e" vm="2">
        <f t="shared" si="103"/>
        <v>#VALUE!</v>
      </c>
      <c r="L314" s="172" t="e" vm="2">
        <f t="shared" si="103"/>
        <v>#VALUE!</v>
      </c>
      <c r="M314" s="172" t="e" vm="2">
        <f t="shared" si="103"/>
        <v>#VALUE!</v>
      </c>
      <c r="N314" s="172" t="e" vm="2">
        <f t="shared" si="103"/>
        <v>#VALUE!</v>
      </c>
      <c r="O314" s="172" t="e" vm="2">
        <f t="shared" si="103"/>
        <v>#VALUE!</v>
      </c>
      <c r="P314" s="172" t="e" vm="2">
        <f t="shared" si="103"/>
        <v>#VALUE!</v>
      </c>
      <c r="Q314" s="172" t="e" vm="2">
        <f t="shared" si="103"/>
        <v>#VALUE!</v>
      </c>
      <c r="R314" s="172" t="e" vm="2">
        <f t="shared" si="103"/>
        <v>#VALUE!</v>
      </c>
      <c r="S314" s="172" t="e" vm="2">
        <f t="shared" si="103"/>
        <v>#VALUE!</v>
      </c>
      <c r="T314" s="172" t="e" vm="2">
        <f t="shared" si="103"/>
        <v>#VALUE!</v>
      </c>
      <c r="U314" s="172" t="e" vm="2">
        <f t="shared" si="103"/>
        <v>#VALUE!</v>
      </c>
      <c r="V314" s="172" t="e" vm="2">
        <f t="shared" si="103"/>
        <v>#VALUE!</v>
      </c>
      <c r="W314" s="172" t="e" vm="2">
        <f t="shared" si="103"/>
        <v>#VALUE!</v>
      </c>
      <c r="X314" s="172" t="e" vm="2">
        <f t="shared" si="103"/>
        <v>#VALUE!</v>
      </c>
      <c r="Y314" s="172" t="e" vm="2">
        <f t="shared" si="103"/>
        <v>#VALUE!</v>
      </c>
      <c r="Z314" s="172" t="e" vm="2">
        <f t="shared" si="103"/>
        <v>#VALUE!</v>
      </c>
      <c r="AA314" s="172" t="e" vm="2">
        <f t="shared" si="103"/>
        <v>#VALUE!</v>
      </c>
      <c r="AB314" s="172" t="e" vm="2">
        <f t="shared" si="103"/>
        <v>#VALUE!</v>
      </c>
      <c r="AC314" s="172" t="e" vm="2">
        <f t="shared" si="103"/>
        <v>#VALUE!</v>
      </c>
      <c r="AD314" s="172" t="e" vm="2">
        <f t="shared" si="103"/>
        <v>#VALUE!</v>
      </c>
      <c r="AE314" s="172" t="e" vm="2">
        <f t="shared" si="103"/>
        <v>#VALUE!</v>
      </c>
      <c r="AF314" s="172" t="e" vm="2">
        <f t="shared" si="103"/>
        <v>#VALUE!</v>
      </c>
      <c r="AG314" s="172" t="e" vm="2">
        <f t="shared" si="103"/>
        <v>#VALUE!</v>
      </c>
      <c r="AH314" s="172" t="e" vm="2">
        <f t="shared" si="103"/>
        <v>#VALUE!</v>
      </c>
      <c r="AI314" s="172" t="e" vm="2">
        <f t="shared" si="103"/>
        <v>#VALUE!</v>
      </c>
      <c r="AJ314" s="172" t="e" vm="2">
        <f t="shared" si="103"/>
        <v>#VALUE!</v>
      </c>
      <c r="AK314" s="172" t="e" vm="2">
        <f t="shared" si="103"/>
        <v>#VALUE!</v>
      </c>
      <c r="AL314" s="172" t="e" vm="2">
        <f t="shared" ref="AL314:BB314" si="104">AL311*AL282</f>
        <v>#VALUE!</v>
      </c>
      <c r="AM314" s="172" t="e" vm="2">
        <f t="shared" si="104"/>
        <v>#VALUE!</v>
      </c>
      <c r="AN314" s="172" t="e" vm="2">
        <f t="shared" si="104"/>
        <v>#VALUE!</v>
      </c>
      <c r="AO314" s="172" t="e" vm="2">
        <f t="shared" si="104"/>
        <v>#VALUE!</v>
      </c>
      <c r="AP314" s="172" t="e" vm="2">
        <f t="shared" si="104"/>
        <v>#VALUE!</v>
      </c>
      <c r="AQ314" s="172" t="e" vm="2">
        <f t="shared" si="104"/>
        <v>#VALUE!</v>
      </c>
      <c r="AR314" s="172" t="e" vm="2">
        <f t="shared" si="104"/>
        <v>#VALUE!</v>
      </c>
      <c r="AS314" s="172" t="e" vm="2">
        <f t="shared" si="104"/>
        <v>#VALUE!</v>
      </c>
      <c r="AT314" s="172" t="e" vm="2">
        <f t="shared" si="104"/>
        <v>#VALUE!</v>
      </c>
      <c r="AU314" s="172" t="e" vm="2">
        <f t="shared" si="104"/>
        <v>#VALUE!</v>
      </c>
      <c r="AV314" s="172" t="e" vm="2">
        <f t="shared" si="104"/>
        <v>#VALUE!</v>
      </c>
      <c r="AW314" s="172" t="e" vm="2">
        <f t="shared" si="104"/>
        <v>#VALUE!</v>
      </c>
      <c r="AX314" s="172" t="e" vm="2">
        <f t="shared" si="104"/>
        <v>#VALUE!</v>
      </c>
      <c r="AY314" s="172" t="e" vm="2">
        <f t="shared" si="104"/>
        <v>#VALUE!</v>
      </c>
      <c r="AZ314" s="172" t="e" vm="2">
        <f t="shared" si="104"/>
        <v>#VALUE!</v>
      </c>
      <c r="BA314" s="172" t="e" vm="2">
        <f t="shared" si="104"/>
        <v>#VALUE!</v>
      </c>
      <c r="BB314" s="172" t="e" vm="2">
        <f t="shared" si="104"/>
        <v>#VALUE!</v>
      </c>
    </row>
    <row r="315" spans="3:54" ht="15" hidden="1" customHeight="1">
      <c r="C315" s="170" t="s">
        <v>288</v>
      </c>
      <c r="F315" s="172">
        <f>[4]Costos_Agricultura!$K$344</f>
        <v>11664.24</v>
      </c>
      <c r="G315" s="172" t="e" vm="2">
        <f t="shared" ref="G315:V317" si="105">G312-F312</f>
        <v>#VALUE!</v>
      </c>
      <c r="H315" s="172" t="e" vm="2">
        <f t="shared" si="105"/>
        <v>#VALUE!</v>
      </c>
      <c r="I315" s="172" t="e" vm="2">
        <f t="shared" si="105"/>
        <v>#VALUE!</v>
      </c>
      <c r="J315" s="172" t="e" vm="2">
        <f t="shared" si="105"/>
        <v>#VALUE!</v>
      </c>
      <c r="K315" s="172" t="e" vm="2">
        <f t="shared" si="105"/>
        <v>#VALUE!</v>
      </c>
      <c r="L315" s="172" t="e" vm="2">
        <f t="shared" si="105"/>
        <v>#VALUE!</v>
      </c>
      <c r="M315" s="172" t="e" vm="2">
        <f t="shared" si="105"/>
        <v>#VALUE!</v>
      </c>
      <c r="N315" s="172" t="e" vm="2">
        <f t="shared" si="105"/>
        <v>#VALUE!</v>
      </c>
      <c r="O315" s="172" t="e" vm="2">
        <f t="shared" si="105"/>
        <v>#VALUE!</v>
      </c>
      <c r="P315" s="172" t="e" vm="2">
        <f t="shared" si="105"/>
        <v>#VALUE!</v>
      </c>
      <c r="Q315" s="172" t="e" vm="2">
        <f t="shared" si="105"/>
        <v>#VALUE!</v>
      </c>
      <c r="R315" s="172" t="e" vm="2">
        <f t="shared" si="105"/>
        <v>#VALUE!</v>
      </c>
      <c r="S315" s="172" t="e" vm="2">
        <f t="shared" si="105"/>
        <v>#VALUE!</v>
      </c>
      <c r="T315" s="172">
        <v>0</v>
      </c>
      <c r="U315" s="172">
        <v>0</v>
      </c>
      <c r="V315" s="172">
        <v>0</v>
      </c>
      <c r="W315" s="172">
        <v>0</v>
      </c>
      <c r="X315" s="172">
        <v>0</v>
      </c>
      <c r="Y315" s="172">
        <v>0</v>
      </c>
      <c r="Z315" s="172">
        <v>0</v>
      </c>
      <c r="AA315" s="172">
        <v>0</v>
      </c>
      <c r="AB315" s="172">
        <v>0</v>
      </c>
      <c r="AC315" s="172">
        <v>0</v>
      </c>
      <c r="AD315" s="172">
        <v>0</v>
      </c>
      <c r="AE315" s="172">
        <v>0</v>
      </c>
      <c r="AF315" s="172">
        <v>0</v>
      </c>
      <c r="AG315" s="172">
        <v>0</v>
      </c>
      <c r="AH315" s="172">
        <v>0</v>
      </c>
      <c r="AI315" s="172">
        <v>0</v>
      </c>
      <c r="AJ315" s="172">
        <v>0</v>
      </c>
      <c r="AK315" s="172">
        <v>0</v>
      </c>
      <c r="AL315" s="172">
        <v>0</v>
      </c>
      <c r="AM315" s="172">
        <v>0</v>
      </c>
      <c r="AN315" s="172">
        <v>0</v>
      </c>
      <c r="AO315" s="172">
        <v>0</v>
      </c>
      <c r="AP315" s="172">
        <v>0</v>
      </c>
      <c r="AQ315" s="172">
        <v>0</v>
      </c>
      <c r="AR315" s="172">
        <v>0</v>
      </c>
      <c r="AS315" s="172">
        <v>0</v>
      </c>
      <c r="AT315" s="172">
        <v>0</v>
      </c>
      <c r="AU315" s="172">
        <v>0</v>
      </c>
      <c r="AV315" s="172">
        <v>0</v>
      </c>
      <c r="AW315" s="172">
        <v>0</v>
      </c>
      <c r="AX315" s="172">
        <v>0</v>
      </c>
      <c r="AY315" s="172">
        <v>0</v>
      </c>
      <c r="AZ315" s="172">
        <v>0</v>
      </c>
      <c r="BA315" s="172">
        <v>0</v>
      </c>
      <c r="BB315" s="172">
        <v>0</v>
      </c>
    </row>
    <row r="316" spans="3:54" ht="15" hidden="1" customHeight="1">
      <c r="C316" s="99" t="s">
        <v>289</v>
      </c>
      <c r="F316" s="172">
        <f>[4]Costos_Agricultura!$K$345</f>
        <v>7360.64</v>
      </c>
      <c r="G316" s="172" t="e" vm="2">
        <f t="shared" si="105"/>
        <v>#VALUE!</v>
      </c>
      <c r="H316" s="172" t="e" vm="2">
        <f t="shared" si="105"/>
        <v>#VALUE!</v>
      </c>
      <c r="I316" s="172" t="e" vm="2">
        <f t="shared" si="105"/>
        <v>#VALUE!</v>
      </c>
      <c r="J316" s="172" t="e" vm="2">
        <f t="shared" si="105"/>
        <v>#VALUE!</v>
      </c>
      <c r="K316" s="172" t="e" vm="2">
        <f t="shared" si="105"/>
        <v>#VALUE!</v>
      </c>
      <c r="L316" s="172" t="e" vm="2">
        <f t="shared" si="105"/>
        <v>#VALUE!</v>
      </c>
      <c r="M316" s="172" t="e" vm="2">
        <f t="shared" si="105"/>
        <v>#VALUE!</v>
      </c>
      <c r="N316" s="172" t="e" vm="2">
        <f t="shared" si="105"/>
        <v>#VALUE!</v>
      </c>
      <c r="O316" s="172" t="e" vm="2">
        <f t="shared" si="105"/>
        <v>#VALUE!</v>
      </c>
      <c r="P316" s="172" t="e" vm="2">
        <f t="shared" si="105"/>
        <v>#VALUE!</v>
      </c>
      <c r="Q316" s="172" t="e" vm="2">
        <f t="shared" si="105"/>
        <v>#VALUE!</v>
      </c>
      <c r="R316" s="172" t="e" vm="2">
        <f t="shared" si="105"/>
        <v>#VALUE!</v>
      </c>
      <c r="S316" s="172" t="e" vm="2">
        <f t="shared" si="105"/>
        <v>#VALUE!</v>
      </c>
      <c r="T316" s="172" t="e" vm="2">
        <f t="shared" si="105"/>
        <v>#VALUE!</v>
      </c>
      <c r="U316" s="172" t="e" vm="2">
        <f t="shared" si="105"/>
        <v>#VALUE!</v>
      </c>
      <c r="V316" s="172" t="e" vm="2">
        <f t="shared" si="105"/>
        <v>#VALUE!</v>
      </c>
      <c r="W316" s="172" t="e" vm="2">
        <f t="shared" ref="W316:Z317" si="106">W313-V313</f>
        <v>#VALUE!</v>
      </c>
      <c r="X316" s="172" t="e" vm="2">
        <f t="shared" si="106"/>
        <v>#VALUE!</v>
      </c>
      <c r="Y316" s="172" t="e" vm="2">
        <f t="shared" si="106"/>
        <v>#VALUE!</v>
      </c>
      <c r="Z316" s="172" t="e" vm="2">
        <f t="shared" si="106"/>
        <v>#VALUE!</v>
      </c>
      <c r="AA316" s="172" t="e" vm="2">
        <f>AA313-Z313</f>
        <v>#VALUE!</v>
      </c>
      <c r="AB316" s="172" t="e" vm="2">
        <f>AB313-AA313</f>
        <v>#VALUE!</v>
      </c>
      <c r="AC316" s="172" t="e" vm="2">
        <f t="shared" ref="AC316:AR317" si="107">AC313-AB313</f>
        <v>#VALUE!</v>
      </c>
      <c r="AD316" s="172" t="e" vm="2">
        <f t="shared" si="107"/>
        <v>#VALUE!</v>
      </c>
      <c r="AE316" s="172" t="e" vm="2">
        <f t="shared" si="107"/>
        <v>#VALUE!</v>
      </c>
      <c r="AF316" s="172" t="e" vm="2">
        <f t="shared" si="107"/>
        <v>#VALUE!</v>
      </c>
      <c r="AG316" s="172" t="e" vm="2">
        <f t="shared" si="107"/>
        <v>#VALUE!</v>
      </c>
      <c r="AH316" s="172" t="e" vm="2">
        <f t="shared" si="107"/>
        <v>#VALUE!</v>
      </c>
      <c r="AI316" s="172" t="e" vm="2">
        <f t="shared" si="107"/>
        <v>#VALUE!</v>
      </c>
      <c r="AJ316" s="172" t="e" vm="2">
        <f t="shared" si="107"/>
        <v>#VALUE!</v>
      </c>
      <c r="AK316" s="172" t="e" vm="2">
        <f t="shared" si="107"/>
        <v>#VALUE!</v>
      </c>
      <c r="AL316" s="172" t="e" vm="2">
        <f t="shared" si="107"/>
        <v>#VALUE!</v>
      </c>
      <c r="AM316" s="172">
        <v>0</v>
      </c>
      <c r="AN316" s="172">
        <v>0</v>
      </c>
      <c r="AO316" s="172">
        <v>0</v>
      </c>
      <c r="AP316" s="172">
        <v>0</v>
      </c>
      <c r="AQ316" s="172">
        <v>0</v>
      </c>
      <c r="AR316" s="172">
        <v>0</v>
      </c>
      <c r="AS316" s="172">
        <v>0</v>
      </c>
      <c r="AT316" s="172">
        <v>0</v>
      </c>
      <c r="AU316" s="172">
        <v>0</v>
      </c>
      <c r="AV316" s="172">
        <v>0</v>
      </c>
      <c r="AW316" s="172">
        <v>0</v>
      </c>
      <c r="AX316" s="172">
        <v>0</v>
      </c>
      <c r="AY316" s="172">
        <v>0</v>
      </c>
      <c r="AZ316" s="172">
        <v>0</v>
      </c>
      <c r="BA316" s="172">
        <v>0</v>
      </c>
      <c r="BB316" s="172">
        <v>0</v>
      </c>
    </row>
    <row r="317" spans="3:54" ht="15" hidden="1" customHeight="1">
      <c r="C317" s="99" t="s">
        <v>290</v>
      </c>
      <c r="F317" s="99">
        <f>[4]Costos_Agricultura!$K$346</f>
        <v>10655.119999999999</v>
      </c>
      <c r="G317" s="172" t="e" vm="2">
        <f t="shared" si="105"/>
        <v>#VALUE!</v>
      </c>
      <c r="H317" s="172" t="e" vm="2">
        <f t="shared" si="105"/>
        <v>#VALUE!</v>
      </c>
      <c r="I317" s="172" t="e" vm="2">
        <f t="shared" si="105"/>
        <v>#VALUE!</v>
      </c>
      <c r="J317" s="172" t="e" vm="2">
        <f t="shared" si="105"/>
        <v>#VALUE!</v>
      </c>
      <c r="K317" s="172" t="e" vm="2">
        <f t="shared" si="105"/>
        <v>#VALUE!</v>
      </c>
      <c r="L317" s="172" t="e" vm="2">
        <f t="shared" si="105"/>
        <v>#VALUE!</v>
      </c>
      <c r="M317" s="172" t="e" vm="2">
        <f t="shared" si="105"/>
        <v>#VALUE!</v>
      </c>
      <c r="N317" s="172" t="e" vm="2">
        <f t="shared" si="105"/>
        <v>#VALUE!</v>
      </c>
      <c r="O317" s="172" t="e" vm="2">
        <f t="shared" si="105"/>
        <v>#VALUE!</v>
      </c>
      <c r="P317" s="172" t="e" vm="2">
        <f t="shared" si="105"/>
        <v>#VALUE!</v>
      </c>
      <c r="Q317" s="172" t="e" vm="2">
        <f t="shared" si="105"/>
        <v>#VALUE!</v>
      </c>
      <c r="R317" s="172" t="e" vm="2">
        <f t="shared" si="105"/>
        <v>#VALUE!</v>
      </c>
      <c r="S317" s="172" t="e" vm="2">
        <f t="shared" si="105"/>
        <v>#VALUE!</v>
      </c>
      <c r="T317" s="172" t="e" vm="2">
        <f t="shared" si="105"/>
        <v>#VALUE!</v>
      </c>
      <c r="U317" s="172" t="e" vm="2">
        <f t="shared" si="105"/>
        <v>#VALUE!</v>
      </c>
      <c r="V317" s="172" t="e" vm="2">
        <f t="shared" si="105"/>
        <v>#VALUE!</v>
      </c>
      <c r="W317" s="172" t="e" vm="2">
        <f t="shared" si="106"/>
        <v>#VALUE!</v>
      </c>
      <c r="X317" s="172" t="e" vm="2">
        <f t="shared" si="106"/>
        <v>#VALUE!</v>
      </c>
      <c r="Y317" s="172" t="e" vm="2">
        <f t="shared" si="106"/>
        <v>#VALUE!</v>
      </c>
      <c r="Z317" s="172" t="e" vm="2">
        <f t="shared" si="106"/>
        <v>#VALUE!</v>
      </c>
      <c r="AA317" s="172" t="e" vm="2">
        <f>AA314-Z314</f>
        <v>#VALUE!</v>
      </c>
      <c r="AB317" s="172" t="e" vm="2">
        <f>AB314-AA314</f>
        <v>#VALUE!</v>
      </c>
      <c r="AC317" s="172" t="e" vm="2">
        <f t="shared" si="107"/>
        <v>#VALUE!</v>
      </c>
      <c r="AD317" s="172" t="e" vm="2">
        <f t="shared" si="107"/>
        <v>#VALUE!</v>
      </c>
      <c r="AE317" s="172" t="e" vm="2">
        <f t="shared" si="107"/>
        <v>#VALUE!</v>
      </c>
      <c r="AF317" s="172" t="e" vm="2">
        <f t="shared" si="107"/>
        <v>#VALUE!</v>
      </c>
      <c r="AG317" s="172" t="e" vm="2">
        <f t="shared" si="107"/>
        <v>#VALUE!</v>
      </c>
      <c r="AH317" s="172" t="e" vm="2">
        <f t="shared" si="107"/>
        <v>#VALUE!</v>
      </c>
      <c r="AI317" s="172" t="e" vm="2">
        <f t="shared" si="107"/>
        <v>#VALUE!</v>
      </c>
      <c r="AJ317" s="172" t="e" vm="2">
        <f t="shared" si="107"/>
        <v>#VALUE!</v>
      </c>
      <c r="AK317" s="172" t="e" vm="2">
        <f t="shared" si="107"/>
        <v>#VALUE!</v>
      </c>
      <c r="AL317" s="172" t="e" vm="2">
        <f t="shared" si="107"/>
        <v>#VALUE!</v>
      </c>
      <c r="AM317" s="172" t="e" vm="2">
        <f t="shared" si="107"/>
        <v>#VALUE!</v>
      </c>
      <c r="AN317" s="172" t="e" vm="2">
        <f t="shared" si="107"/>
        <v>#VALUE!</v>
      </c>
      <c r="AO317" s="172" t="e" vm="2">
        <f t="shared" si="107"/>
        <v>#VALUE!</v>
      </c>
      <c r="AP317" s="172" t="e" vm="2">
        <f t="shared" si="107"/>
        <v>#VALUE!</v>
      </c>
      <c r="AQ317" s="172" t="e" vm="2">
        <f t="shared" si="107"/>
        <v>#VALUE!</v>
      </c>
      <c r="AR317" s="172" t="e" vm="2">
        <f t="shared" si="107"/>
        <v>#VALUE!</v>
      </c>
      <c r="AS317" s="172" t="e" vm="2">
        <f>AS314-AR314</f>
        <v>#VALUE!</v>
      </c>
      <c r="AT317" s="172" t="e" vm="2">
        <f>AT314-AS314</f>
        <v>#VALUE!</v>
      </c>
      <c r="AU317" s="172" t="e" vm="2">
        <f t="shared" ref="AU317:AY317" si="108">AU314-AT314</f>
        <v>#VALUE!</v>
      </c>
      <c r="AV317" s="172" t="e" vm="2">
        <f t="shared" si="108"/>
        <v>#VALUE!</v>
      </c>
      <c r="AW317" s="172" t="e" vm="2">
        <f t="shared" si="108"/>
        <v>#VALUE!</v>
      </c>
      <c r="AX317" s="172" t="e" vm="2">
        <f t="shared" si="108"/>
        <v>#VALUE!</v>
      </c>
      <c r="AY317" s="172" t="e" vm="2">
        <f t="shared" si="108"/>
        <v>#VALUE!</v>
      </c>
      <c r="AZ317" s="172">
        <v>0</v>
      </c>
      <c r="BA317" s="172">
        <v>0</v>
      </c>
      <c r="BB317" s="172">
        <v>0</v>
      </c>
    </row>
    <row r="318" spans="3:54" ht="15" hidden="1" customHeight="1">
      <c r="C318" s="173" t="s">
        <v>291</v>
      </c>
    </row>
    <row r="319" spans="3:54" ht="15" hidden="1" customHeight="1">
      <c r="C319" s="170" t="s">
        <v>292</v>
      </c>
      <c r="F319" s="99">
        <f t="shared" ref="F319:BB319" si="109">F315*F306</f>
        <v>23631750.239999998</v>
      </c>
      <c r="G319" s="99" t="e" vm="2">
        <f t="shared" si="109"/>
        <v>#VALUE!</v>
      </c>
      <c r="H319" s="99" t="e" vm="2">
        <f t="shared" si="109"/>
        <v>#VALUE!</v>
      </c>
      <c r="I319" s="99" t="e" vm="2">
        <f t="shared" si="109"/>
        <v>#VALUE!</v>
      </c>
      <c r="J319" s="99" t="e" vm="2">
        <f t="shared" si="109"/>
        <v>#VALUE!</v>
      </c>
      <c r="K319" s="99" t="e" vm="2">
        <f t="shared" si="109"/>
        <v>#VALUE!</v>
      </c>
      <c r="L319" s="99" t="e" vm="2">
        <f t="shared" si="109"/>
        <v>#VALUE!</v>
      </c>
      <c r="M319" s="99" t="e" vm="2">
        <f t="shared" si="109"/>
        <v>#VALUE!</v>
      </c>
      <c r="N319" s="99" t="e" vm="2">
        <f t="shared" si="109"/>
        <v>#VALUE!</v>
      </c>
      <c r="O319" s="99" t="e" vm="2">
        <f t="shared" si="109"/>
        <v>#VALUE!</v>
      </c>
      <c r="P319" s="99" t="e" vm="2">
        <f t="shared" si="109"/>
        <v>#VALUE!</v>
      </c>
      <c r="Q319" s="99" t="e" vm="2">
        <f t="shared" si="109"/>
        <v>#VALUE!</v>
      </c>
      <c r="R319" s="99" t="e" vm="2">
        <f t="shared" si="109"/>
        <v>#VALUE!</v>
      </c>
      <c r="S319" s="99" t="e" vm="2">
        <f t="shared" si="109"/>
        <v>#VALUE!</v>
      </c>
      <c r="T319" s="99">
        <f t="shared" si="109"/>
        <v>0</v>
      </c>
      <c r="U319" s="99">
        <f t="shared" si="109"/>
        <v>0</v>
      </c>
      <c r="V319" s="99">
        <f t="shared" si="109"/>
        <v>0</v>
      </c>
      <c r="W319" s="99">
        <f t="shared" si="109"/>
        <v>0</v>
      </c>
      <c r="X319" s="99">
        <f t="shared" si="109"/>
        <v>0</v>
      </c>
      <c r="Y319" s="99">
        <f t="shared" si="109"/>
        <v>0</v>
      </c>
      <c r="Z319" s="99">
        <f t="shared" si="109"/>
        <v>0</v>
      </c>
      <c r="AA319" s="99">
        <f t="shared" si="109"/>
        <v>0</v>
      </c>
      <c r="AB319" s="99">
        <f t="shared" si="109"/>
        <v>0</v>
      </c>
      <c r="AC319" s="99">
        <f t="shared" si="109"/>
        <v>0</v>
      </c>
      <c r="AD319" s="99">
        <f t="shared" si="109"/>
        <v>0</v>
      </c>
      <c r="AE319" s="99">
        <f t="shared" si="109"/>
        <v>0</v>
      </c>
      <c r="AF319" s="99">
        <f t="shared" si="109"/>
        <v>0</v>
      </c>
      <c r="AG319" s="99">
        <f t="shared" si="109"/>
        <v>0</v>
      </c>
      <c r="AH319" s="99">
        <f t="shared" si="109"/>
        <v>0</v>
      </c>
      <c r="AI319" s="99">
        <f t="shared" si="109"/>
        <v>0</v>
      </c>
      <c r="AJ319" s="99">
        <f t="shared" si="109"/>
        <v>0</v>
      </c>
      <c r="AK319" s="99">
        <f t="shared" si="109"/>
        <v>0</v>
      </c>
      <c r="AL319" s="99">
        <f t="shared" si="109"/>
        <v>0</v>
      </c>
      <c r="AM319" s="99">
        <f t="shared" si="109"/>
        <v>0</v>
      </c>
      <c r="AN319" s="99">
        <f t="shared" si="109"/>
        <v>0</v>
      </c>
      <c r="AO319" s="99">
        <f t="shared" si="109"/>
        <v>0</v>
      </c>
      <c r="AP319" s="99">
        <f t="shared" si="109"/>
        <v>0</v>
      </c>
      <c r="AQ319" s="99">
        <f t="shared" si="109"/>
        <v>0</v>
      </c>
      <c r="AR319" s="99">
        <f t="shared" si="109"/>
        <v>0</v>
      </c>
      <c r="AS319" s="99">
        <f t="shared" si="109"/>
        <v>0</v>
      </c>
      <c r="AT319" s="99">
        <f t="shared" si="109"/>
        <v>0</v>
      </c>
      <c r="AU319" s="99">
        <f t="shared" si="109"/>
        <v>0</v>
      </c>
      <c r="AV319" s="99">
        <f t="shared" si="109"/>
        <v>0</v>
      </c>
      <c r="AW319" s="99">
        <f t="shared" si="109"/>
        <v>0</v>
      </c>
      <c r="AX319" s="99">
        <f t="shared" si="109"/>
        <v>0</v>
      </c>
      <c r="AY319" s="99">
        <f t="shared" si="109"/>
        <v>0</v>
      </c>
      <c r="AZ319" s="99">
        <f t="shared" si="109"/>
        <v>0</v>
      </c>
      <c r="BA319" s="99">
        <f t="shared" si="109"/>
        <v>0</v>
      </c>
      <c r="BB319" s="99">
        <f t="shared" si="109"/>
        <v>0</v>
      </c>
    </row>
    <row r="320" spans="3:54" ht="15" hidden="1" customHeight="1">
      <c r="C320" s="99" t="s">
        <v>293</v>
      </c>
      <c r="F320" s="99">
        <f t="shared" ref="F320:BB320" si="110">F316*F308</f>
        <v>736064</v>
      </c>
      <c r="G320" s="99" t="e" vm="2">
        <f t="shared" si="110"/>
        <v>#VALUE!</v>
      </c>
      <c r="H320" s="99" t="e" vm="2">
        <f t="shared" si="110"/>
        <v>#VALUE!</v>
      </c>
      <c r="I320" s="99" t="e" vm="2">
        <f t="shared" si="110"/>
        <v>#VALUE!</v>
      </c>
      <c r="J320" s="99" t="e" vm="2">
        <f t="shared" si="110"/>
        <v>#VALUE!</v>
      </c>
      <c r="K320" s="99" t="e" vm="2">
        <f t="shared" si="110"/>
        <v>#VALUE!</v>
      </c>
      <c r="L320" s="99" t="e" vm="2">
        <f t="shared" si="110"/>
        <v>#VALUE!</v>
      </c>
      <c r="M320" s="99" t="e" vm="2">
        <f t="shared" si="110"/>
        <v>#VALUE!</v>
      </c>
      <c r="N320" s="99" t="e" vm="2">
        <f t="shared" si="110"/>
        <v>#VALUE!</v>
      </c>
      <c r="O320" s="99" t="e" vm="2">
        <f t="shared" si="110"/>
        <v>#VALUE!</v>
      </c>
      <c r="P320" s="99" t="e" vm="2">
        <f t="shared" si="110"/>
        <v>#VALUE!</v>
      </c>
      <c r="Q320" s="99" t="e" vm="2">
        <f t="shared" si="110"/>
        <v>#VALUE!</v>
      </c>
      <c r="R320" s="99" t="e" vm="2">
        <f t="shared" si="110"/>
        <v>#VALUE!</v>
      </c>
      <c r="S320" s="99" t="e" vm="2">
        <f t="shared" si="110"/>
        <v>#VALUE!</v>
      </c>
      <c r="T320" s="99" t="e" vm="2">
        <f t="shared" si="110"/>
        <v>#VALUE!</v>
      </c>
      <c r="U320" s="99" t="e" vm="2">
        <f t="shared" si="110"/>
        <v>#VALUE!</v>
      </c>
      <c r="V320" s="99" t="e" vm="2">
        <f t="shared" si="110"/>
        <v>#VALUE!</v>
      </c>
      <c r="W320" s="99" t="e" vm="2">
        <f t="shared" si="110"/>
        <v>#VALUE!</v>
      </c>
      <c r="X320" s="99" t="e" vm="2">
        <f t="shared" si="110"/>
        <v>#VALUE!</v>
      </c>
      <c r="Y320" s="99" t="e" vm="2">
        <f t="shared" si="110"/>
        <v>#VALUE!</v>
      </c>
      <c r="Z320" s="99" t="e" vm="2">
        <f t="shared" si="110"/>
        <v>#VALUE!</v>
      </c>
      <c r="AA320" s="99" t="e" vm="2">
        <f t="shared" si="110"/>
        <v>#VALUE!</v>
      </c>
      <c r="AB320" s="99" t="e" vm="2">
        <f t="shared" si="110"/>
        <v>#VALUE!</v>
      </c>
      <c r="AC320" s="99" t="e" vm="2">
        <f t="shared" si="110"/>
        <v>#VALUE!</v>
      </c>
      <c r="AD320" s="99" t="e" vm="2">
        <f t="shared" si="110"/>
        <v>#VALUE!</v>
      </c>
      <c r="AE320" s="99" t="e" vm="2">
        <f t="shared" si="110"/>
        <v>#VALUE!</v>
      </c>
      <c r="AF320" s="99" t="e" vm="2">
        <f t="shared" si="110"/>
        <v>#VALUE!</v>
      </c>
      <c r="AG320" s="99" t="e" vm="2">
        <f t="shared" si="110"/>
        <v>#VALUE!</v>
      </c>
      <c r="AH320" s="99" t="e" vm="2">
        <f t="shared" si="110"/>
        <v>#VALUE!</v>
      </c>
      <c r="AI320" s="99" t="e" vm="2">
        <f t="shared" si="110"/>
        <v>#VALUE!</v>
      </c>
      <c r="AJ320" s="99" t="e" vm="2">
        <f t="shared" si="110"/>
        <v>#VALUE!</v>
      </c>
      <c r="AK320" s="99" t="e" vm="2">
        <f t="shared" si="110"/>
        <v>#VALUE!</v>
      </c>
      <c r="AL320" s="99" t="e" vm="2">
        <f t="shared" si="110"/>
        <v>#VALUE!</v>
      </c>
      <c r="AM320" s="99">
        <f t="shared" si="110"/>
        <v>0</v>
      </c>
      <c r="AN320" s="99">
        <f t="shared" si="110"/>
        <v>0</v>
      </c>
      <c r="AO320" s="99">
        <f t="shared" si="110"/>
        <v>0</v>
      </c>
      <c r="AP320" s="99">
        <f t="shared" si="110"/>
        <v>0</v>
      </c>
      <c r="AQ320" s="99">
        <f t="shared" si="110"/>
        <v>0</v>
      </c>
      <c r="AR320" s="99">
        <f t="shared" si="110"/>
        <v>0</v>
      </c>
      <c r="AS320" s="99">
        <f t="shared" si="110"/>
        <v>0</v>
      </c>
      <c r="AT320" s="99">
        <f t="shared" si="110"/>
        <v>0</v>
      </c>
      <c r="AU320" s="99">
        <f t="shared" si="110"/>
        <v>0</v>
      </c>
      <c r="AV320" s="99">
        <f t="shared" si="110"/>
        <v>0</v>
      </c>
      <c r="AW320" s="99">
        <f t="shared" si="110"/>
        <v>0</v>
      </c>
      <c r="AX320" s="99">
        <f t="shared" si="110"/>
        <v>0</v>
      </c>
      <c r="AY320" s="99">
        <f t="shared" si="110"/>
        <v>0</v>
      </c>
      <c r="AZ320" s="99">
        <f t="shared" si="110"/>
        <v>0</v>
      </c>
      <c r="BA320" s="99">
        <f t="shared" si="110"/>
        <v>0</v>
      </c>
      <c r="BB320" s="99">
        <f t="shared" si="110"/>
        <v>0</v>
      </c>
    </row>
    <row r="321" spans="3:54" ht="15" hidden="1" customHeight="1">
      <c r="C321" s="99" t="s">
        <v>294</v>
      </c>
      <c r="F321" s="99">
        <f t="shared" ref="F321:BB321" si="111">F317*F307</f>
        <v>9714272.9039999992</v>
      </c>
      <c r="G321" s="99" t="e" vm="2">
        <f t="shared" si="111"/>
        <v>#VALUE!</v>
      </c>
      <c r="H321" s="99" t="e" vm="2">
        <f t="shared" si="111"/>
        <v>#VALUE!</v>
      </c>
      <c r="I321" s="99" t="e" vm="2">
        <f t="shared" si="111"/>
        <v>#VALUE!</v>
      </c>
      <c r="J321" s="99" t="e" vm="2">
        <f t="shared" si="111"/>
        <v>#VALUE!</v>
      </c>
      <c r="K321" s="99" t="e" vm="2">
        <f t="shared" si="111"/>
        <v>#VALUE!</v>
      </c>
      <c r="L321" s="99" t="e" vm="2">
        <f t="shared" si="111"/>
        <v>#VALUE!</v>
      </c>
      <c r="M321" s="99" t="e" vm="2">
        <f t="shared" si="111"/>
        <v>#VALUE!</v>
      </c>
      <c r="N321" s="99" t="e" vm="2">
        <f t="shared" si="111"/>
        <v>#VALUE!</v>
      </c>
      <c r="O321" s="99" t="e" vm="2">
        <f t="shared" si="111"/>
        <v>#VALUE!</v>
      </c>
      <c r="P321" s="99" t="e" vm="2">
        <f t="shared" si="111"/>
        <v>#VALUE!</v>
      </c>
      <c r="Q321" s="99" t="e" vm="2">
        <f t="shared" si="111"/>
        <v>#VALUE!</v>
      </c>
      <c r="R321" s="99" t="e" vm="2">
        <f t="shared" si="111"/>
        <v>#VALUE!</v>
      </c>
      <c r="S321" s="99" t="e" vm="2">
        <f t="shared" si="111"/>
        <v>#VALUE!</v>
      </c>
      <c r="T321" s="99" t="e" vm="2">
        <f t="shared" si="111"/>
        <v>#VALUE!</v>
      </c>
      <c r="U321" s="99" t="e" vm="2">
        <f t="shared" si="111"/>
        <v>#VALUE!</v>
      </c>
      <c r="V321" s="99" t="e" vm="2">
        <f t="shared" si="111"/>
        <v>#VALUE!</v>
      </c>
      <c r="W321" s="99" t="e" vm="2">
        <f t="shared" si="111"/>
        <v>#VALUE!</v>
      </c>
      <c r="X321" s="99" t="e" vm="2">
        <f t="shared" si="111"/>
        <v>#VALUE!</v>
      </c>
      <c r="Y321" s="99" t="e" vm="2">
        <f t="shared" si="111"/>
        <v>#VALUE!</v>
      </c>
      <c r="Z321" s="99" t="e" vm="2">
        <f t="shared" si="111"/>
        <v>#VALUE!</v>
      </c>
      <c r="AA321" s="99" t="e" vm="2">
        <f t="shared" si="111"/>
        <v>#VALUE!</v>
      </c>
      <c r="AB321" s="99" t="e" vm="2">
        <f t="shared" si="111"/>
        <v>#VALUE!</v>
      </c>
      <c r="AC321" s="99" t="e" vm="2">
        <f t="shared" si="111"/>
        <v>#VALUE!</v>
      </c>
      <c r="AD321" s="99" t="e" vm="2">
        <f t="shared" si="111"/>
        <v>#VALUE!</v>
      </c>
      <c r="AE321" s="99" t="e" vm="2">
        <f t="shared" si="111"/>
        <v>#VALUE!</v>
      </c>
      <c r="AF321" s="99" t="e" vm="2">
        <f t="shared" si="111"/>
        <v>#VALUE!</v>
      </c>
      <c r="AG321" s="99" t="e" vm="2">
        <f t="shared" si="111"/>
        <v>#VALUE!</v>
      </c>
      <c r="AH321" s="99" t="e" vm="2">
        <f t="shared" si="111"/>
        <v>#VALUE!</v>
      </c>
      <c r="AI321" s="99" t="e" vm="2">
        <f t="shared" si="111"/>
        <v>#VALUE!</v>
      </c>
      <c r="AJ321" s="99" t="e" vm="2">
        <f t="shared" si="111"/>
        <v>#VALUE!</v>
      </c>
      <c r="AK321" s="99" t="e" vm="2">
        <f t="shared" si="111"/>
        <v>#VALUE!</v>
      </c>
      <c r="AL321" s="99" t="e" vm="2">
        <f t="shared" si="111"/>
        <v>#VALUE!</v>
      </c>
      <c r="AM321" s="99" t="e" vm="2">
        <f t="shared" si="111"/>
        <v>#VALUE!</v>
      </c>
      <c r="AN321" s="99" t="e" vm="2">
        <f t="shared" si="111"/>
        <v>#VALUE!</v>
      </c>
      <c r="AO321" s="99" t="e" vm="2">
        <f t="shared" si="111"/>
        <v>#VALUE!</v>
      </c>
      <c r="AP321" s="99" t="e" vm="2">
        <f t="shared" si="111"/>
        <v>#VALUE!</v>
      </c>
      <c r="AQ321" s="99" t="e" vm="2">
        <f t="shared" si="111"/>
        <v>#VALUE!</v>
      </c>
      <c r="AR321" s="99" t="e" vm="2">
        <f t="shared" si="111"/>
        <v>#VALUE!</v>
      </c>
      <c r="AS321" s="99" t="e" vm="2">
        <f t="shared" si="111"/>
        <v>#VALUE!</v>
      </c>
      <c r="AT321" s="99" t="e" vm="2">
        <f t="shared" si="111"/>
        <v>#VALUE!</v>
      </c>
      <c r="AU321" s="99" t="e" vm="2">
        <f t="shared" si="111"/>
        <v>#VALUE!</v>
      </c>
      <c r="AV321" s="99" t="e" vm="2">
        <f t="shared" si="111"/>
        <v>#VALUE!</v>
      </c>
      <c r="AW321" s="99" t="e" vm="2">
        <f t="shared" si="111"/>
        <v>#VALUE!</v>
      </c>
      <c r="AX321" s="99" t="e" vm="2">
        <f t="shared" si="111"/>
        <v>#VALUE!</v>
      </c>
      <c r="AY321" s="99" t="e" vm="2">
        <f t="shared" si="111"/>
        <v>#VALUE!</v>
      </c>
      <c r="AZ321" s="99">
        <f t="shared" si="111"/>
        <v>0</v>
      </c>
      <c r="BA321" s="99">
        <f t="shared" si="111"/>
        <v>0</v>
      </c>
      <c r="BB321" s="99">
        <f t="shared" si="111"/>
        <v>0</v>
      </c>
    </row>
    <row r="322" spans="3:54" ht="15" customHeight="1">
      <c r="C322" s="170"/>
    </row>
    <row r="323" spans="3:54" ht="15" customHeight="1">
      <c r="C323" s="171" t="s">
        <v>295</v>
      </c>
    </row>
    <row r="324" spans="3:54" ht="15" customHeight="1">
      <c r="C324" s="170" t="s">
        <v>297</v>
      </c>
      <c r="E324" s="366" t="s">
        <v>298</v>
      </c>
      <c r="F324" s="101">
        <f>[3]Costos_Agricultura!L471</f>
        <v>1548.5</v>
      </c>
      <c r="G324" s="101">
        <f>F324</f>
        <v>1548.5</v>
      </c>
      <c r="H324" s="101">
        <f t="shared" ref="H324:BB324" si="112">G324</f>
        <v>1548.5</v>
      </c>
      <c r="I324" s="101">
        <f t="shared" si="112"/>
        <v>1548.5</v>
      </c>
      <c r="J324" s="101">
        <f t="shared" si="112"/>
        <v>1548.5</v>
      </c>
      <c r="K324" s="101">
        <f t="shared" si="112"/>
        <v>1548.5</v>
      </c>
      <c r="L324" s="101">
        <f t="shared" si="112"/>
        <v>1548.5</v>
      </c>
      <c r="M324" s="101">
        <f t="shared" si="112"/>
        <v>1548.5</v>
      </c>
      <c r="N324" s="101">
        <f t="shared" si="112"/>
        <v>1548.5</v>
      </c>
      <c r="O324" s="101">
        <f t="shared" si="112"/>
        <v>1548.5</v>
      </c>
      <c r="P324" s="101">
        <f t="shared" si="112"/>
        <v>1548.5</v>
      </c>
      <c r="Q324" s="101">
        <f t="shared" si="112"/>
        <v>1548.5</v>
      </c>
      <c r="R324" s="101">
        <f t="shared" si="112"/>
        <v>1548.5</v>
      </c>
      <c r="S324" s="101">
        <f t="shared" si="112"/>
        <v>1548.5</v>
      </c>
      <c r="T324" s="101">
        <f t="shared" si="112"/>
        <v>1548.5</v>
      </c>
      <c r="U324" s="101">
        <f t="shared" si="112"/>
        <v>1548.5</v>
      </c>
      <c r="V324" s="101">
        <f t="shared" si="112"/>
        <v>1548.5</v>
      </c>
      <c r="W324" s="101">
        <f t="shared" si="112"/>
        <v>1548.5</v>
      </c>
      <c r="X324" s="101">
        <f t="shared" si="112"/>
        <v>1548.5</v>
      </c>
      <c r="Y324" s="101">
        <f t="shared" si="112"/>
        <v>1548.5</v>
      </c>
      <c r="Z324" s="101">
        <f t="shared" si="112"/>
        <v>1548.5</v>
      </c>
      <c r="AA324" s="101">
        <f t="shared" si="112"/>
        <v>1548.5</v>
      </c>
      <c r="AB324" s="101">
        <f t="shared" si="112"/>
        <v>1548.5</v>
      </c>
      <c r="AC324" s="101">
        <f t="shared" si="112"/>
        <v>1548.5</v>
      </c>
      <c r="AD324" s="101">
        <f t="shared" si="112"/>
        <v>1548.5</v>
      </c>
      <c r="AE324" s="101">
        <f t="shared" si="112"/>
        <v>1548.5</v>
      </c>
      <c r="AF324" s="101">
        <f t="shared" si="112"/>
        <v>1548.5</v>
      </c>
      <c r="AG324" s="101">
        <f t="shared" si="112"/>
        <v>1548.5</v>
      </c>
      <c r="AH324" s="101">
        <f t="shared" si="112"/>
        <v>1548.5</v>
      </c>
      <c r="AI324" s="101">
        <f t="shared" si="112"/>
        <v>1548.5</v>
      </c>
      <c r="AJ324" s="101">
        <f t="shared" si="112"/>
        <v>1548.5</v>
      </c>
      <c r="AK324" s="101">
        <f t="shared" si="112"/>
        <v>1548.5</v>
      </c>
      <c r="AL324" s="101">
        <f t="shared" si="112"/>
        <v>1548.5</v>
      </c>
      <c r="AM324" s="101">
        <f t="shared" si="112"/>
        <v>1548.5</v>
      </c>
      <c r="AN324" s="101">
        <f t="shared" si="112"/>
        <v>1548.5</v>
      </c>
      <c r="AO324" s="101">
        <f t="shared" si="112"/>
        <v>1548.5</v>
      </c>
      <c r="AP324" s="101">
        <f t="shared" si="112"/>
        <v>1548.5</v>
      </c>
      <c r="AQ324" s="101">
        <f t="shared" si="112"/>
        <v>1548.5</v>
      </c>
      <c r="AR324" s="101">
        <f t="shared" si="112"/>
        <v>1548.5</v>
      </c>
      <c r="AS324" s="101">
        <f t="shared" si="112"/>
        <v>1548.5</v>
      </c>
      <c r="AT324" s="101">
        <f t="shared" si="112"/>
        <v>1548.5</v>
      </c>
      <c r="AU324" s="101">
        <f t="shared" si="112"/>
        <v>1548.5</v>
      </c>
      <c r="AV324" s="101">
        <f t="shared" si="112"/>
        <v>1548.5</v>
      </c>
      <c r="AW324" s="101">
        <f t="shared" si="112"/>
        <v>1548.5</v>
      </c>
      <c r="AX324" s="101">
        <f t="shared" si="112"/>
        <v>1548.5</v>
      </c>
      <c r="AY324" s="101">
        <f t="shared" si="112"/>
        <v>1548.5</v>
      </c>
      <c r="AZ324" s="101">
        <f t="shared" si="112"/>
        <v>1548.5</v>
      </c>
      <c r="BA324" s="101">
        <f t="shared" si="112"/>
        <v>1548.5</v>
      </c>
      <c r="BB324" s="101">
        <f t="shared" si="112"/>
        <v>1548.5</v>
      </c>
    </row>
    <row r="325" spans="3:54" ht="15" customHeight="1">
      <c r="C325" s="99" t="s">
        <v>299</v>
      </c>
      <c r="E325" s="366"/>
      <c r="F325" s="101">
        <f>[3]Costos_Agricultura!L472*0.987</f>
        <v>1311.3479399999999</v>
      </c>
      <c r="G325" s="99">
        <f>F325*0.987</f>
        <v>1294.30041678</v>
      </c>
      <c r="H325" s="99">
        <f t="shared" ref="H325:W326" si="113">G325*0.987</f>
        <v>1277.4745113618599</v>
      </c>
      <c r="I325" s="99">
        <f t="shared" si="113"/>
        <v>1260.8673427141557</v>
      </c>
      <c r="J325" s="99">
        <f t="shared" si="113"/>
        <v>1244.4760672588716</v>
      </c>
      <c r="K325" s="99">
        <f t="shared" si="113"/>
        <v>1228.2978783845062</v>
      </c>
      <c r="L325" s="99">
        <f t="shared" si="113"/>
        <v>1212.3300059655076</v>
      </c>
      <c r="M325" s="99">
        <f t="shared" si="113"/>
        <v>1196.5697158879559</v>
      </c>
      <c r="N325" s="99">
        <f t="shared" si="113"/>
        <v>1181.0143095814124</v>
      </c>
      <c r="O325" s="99">
        <f t="shared" si="113"/>
        <v>1165.6611235568539</v>
      </c>
      <c r="P325" s="99">
        <f t="shared" si="113"/>
        <v>1150.5075289506149</v>
      </c>
      <c r="Q325" s="99">
        <f t="shared" si="113"/>
        <v>1135.5509310742568</v>
      </c>
      <c r="R325" s="99">
        <f t="shared" si="113"/>
        <v>1120.7887689702916</v>
      </c>
      <c r="S325" s="99">
        <f t="shared" si="113"/>
        <v>1106.2185149736779</v>
      </c>
      <c r="T325" s="99">
        <f t="shared" si="113"/>
        <v>1091.8376742790201</v>
      </c>
      <c r="U325" s="99">
        <f t="shared" si="113"/>
        <v>1077.6437845133928</v>
      </c>
      <c r="V325" s="99">
        <f t="shared" si="113"/>
        <v>1063.6344153147186</v>
      </c>
      <c r="W325" s="99">
        <f t="shared" si="113"/>
        <v>1049.8071679156271</v>
      </c>
      <c r="X325" s="99">
        <f t="shared" ref="X325:AM326" si="114">W325*0.987</f>
        <v>1036.1596747327239</v>
      </c>
      <c r="Y325" s="99">
        <f t="shared" si="114"/>
        <v>1022.6895989611985</v>
      </c>
      <c r="Z325" s="99">
        <f t="shared" si="114"/>
        <v>1009.3946341747029</v>
      </c>
      <c r="AA325" s="99">
        <f t="shared" si="114"/>
        <v>996.27250393043175</v>
      </c>
      <c r="AB325" s="99">
        <f t="shared" si="114"/>
        <v>983.32096137933615</v>
      </c>
      <c r="AC325" s="99">
        <f t="shared" si="114"/>
        <v>970.53778888140482</v>
      </c>
      <c r="AD325" s="99">
        <f t="shared" si="114"/>
        <v>957.92079762594653</v>
      </c>
      <c r="AE325" s="99">
        <f t="shared" si="114"/>
        <v>945.46782725680919</v>
      </c>
      <c r="AF325" s="99">
        <f t="shared" si="114"/>
        <v>933.17674550247068</v>
      </c>
      <c r="AG325" s="99">
        <f t="shared" si="114"/>
        <v>921.04544781093853</v>
      </c>
      <c r="AH325" s="99">
        <f t="shared" si="114"/>
        <v>909.07185698939634</v>
      </c>
      <c r="AI325" s="99">
        <f t="shared" si="114"/>
        <v>897.25392284853422</v>
      </c>
      <c r="AJ325" s="99">
        <f t="shared" si="114"/>
        <v>885.58962185150324</v>
      </c>
      <c r="AK325" s="99">
        <f t="shared" si="114"/>
        <v>874.07695676743367</v>
      </c>
      <c r="AL325" s="99">
        <f t="shared" si="114"/>
        <v>862.71395632945701</v>
      </c>
      <c r="AM325" s="99">
        <f t="shared" si="114"/>
        <v>851.49867489717406</v>
      </c>
      <c r="AN325" s="99">
        <f t="shared" ref="AN325:BB326" si="115">AM325*0.987</f>
        <v>840.4291921235108</v>
      </c>
      <c r="AO325" s="99">
        <f t="shared" si="115"/>
        <v>829.50361262590513</v>
      </c>
      <c r="AP325" s="99">
        <f t="shared" si="115"/>
        <v>818.72006566176833</v>
      </c>
      <c r="AQ325" s="99">
        <f t="shared" si="115"/>
        <v>808.07670480816535</v>
      </c>
      <c r="AR325" s="99">
        <f t="shared" si="115"/>
        <v>797.57170764565922</v>
      </c>
      <c r="AS325" s="99">
        <f t="shared" si="115"/>
        <v>787.20327544626559</v>
      </c>
      <c r="AT325" s="99">
        <f t="shared" si="115"/>
        <v>776.96963286546418</v>
      </c>
      <c r="AU325" s="99">
        <f t="shared" si="115"/>
        <v>766.86902763821308</v>
      </c>
      <c r="AV325" s="99">
        <f t="shared" si="115"/>
        <v>756.89973027891631</v>
      </c>
      <c r="AW325" s="99">
        <f t="shared" si="115"/>
        <v>747.06003378529044</v>
      </c>
      <c r="AX325" s="99">
        <f t="shared" si="115"/>
        <v>737.34825334608161</v>
      </c>
      <c r="AY325" s="99">
        <f t="shared" si="115"/>
        <v>727.76272605258259</v>
      </c>
      <c r="AZ325" s="99">
        <f t="shared" si="115"/>
        <v>718.30181061389897</v>
      </c>
      <c r="BA325" s="99">
        <f t="shared" si="115"/>
        <v>708.96388707591825</v>
      </c>
      <c r="BB325" s="99">
        <f t="shared" si="115"/>
        <v>699.74735654393135</v>
      </c>
    </row>
    <row r="326" spans="3:54" ht="15" customHeight="1">
      <c r="C326" s="99" t="s">
        <v>300</v>
      </c>
      <c r="E326" s="366"/>
      <c r="F326" s="101">
        <f>[3]Costos_Agricultura!L473*0.987</f>
        <v>1368.9690000000001</v>
      </c>
      <c r="G326" s="99">
        <f>F326*0.987</f>
        <v>1351.172403</v>
      </c>
      <c r="H326" s="99">
        <f t="shared" si="113"/>
        <v>1333.607161761</v>
      </c>
      <c r="I326" s="99">
        <f t="shared" si="113"/>
        <v>1316.2702686581069</v>
      </c>
      <c r="J326" s="99">
        <f t="shared" si="113"/>
        <v>1299.1587551655516</v>
      </c>
      <c r="K326" s="99">
        <f t="shared" si="113"/>
        <v>1282.2696913483994</v>
      </c>
      <c r="L326" s="99">
        <f t="shared" si="113"/>
        <v>1265.6001853608702</v>
      </c>
      <c r="M326" s="99">
        <f t="shared" si="113"/>
        <v>1249.147382951179</v>
      </c>
      <c r="N326" s="99">
        <f t="shared" si="113"/>
        <v>1232.9084669728136</v>
      </c>
      <c r="O326" s="99">
        <f t="shared" si="113"/>
        <v>1216.8806569021669</v>
      </c>
      <c r="P326" s="99">
        <f t="shared" si="113"/>
        <v>1201.0612083624387</v>
      </c>
      <c r="Q326" s="99">
        <f t="shared" si="113"/>
        <v>1185.447412653727</v>
      </c>
      <c r="R326" s="99">
        <f t="shared" si="113"/>
        <v>1170.0365962892286</v>
      </c>
      <c r="S326" s="99">
        <f t="shared" si="113"/>
        <v>1154.8261205374686</v>
      </c>
      <c r="T326" s="99">
        <f t="shared" si="113"/>
        <v>1139.8133809704814</v>
      </c>
      <c r="U326" s="99">
        <f t="shared" si="113"/>
        <v>1124.9958070178652</v>
      </c>
      <c r="V326" s="99">
        <f t="shared" si="113"/>
        <v>1110.370861526633</v>
      </c>
      <c r="W326" s="99">
        <f t="shared" si="113"/>
        <v>1095.9360403267867</v>
      </c>
      <c r="X326" s="99">
        <f t="shared" si="114"/>
        <v>1081.6888718025384</v>
      </c>
      <c r="Y326" s="99">
        <f t="shared" si="114"/>
        <v>1067.6269164691055</v>
      </c>
      <c r="Z326" s="99">
        <f t="shared" si="114"/>
        <v>1053.747766555007</v>
      </c>
      <c r="AA326" s="99">
        <f t="shared" si="114"/>
        <v>1040.0490455897918</v>
      </c>
      <c r="AB326" s="99">
        <f t="shared" si="114"/>
        <v>1026.5284079971245</v>
      </c>
      <c r="AC326" s="99">
        <f t="shared" si="114"/>
        <v>1013.1835386931619</v>
      </c>
      <c r="AD326" s="99">
        <f t="shared" si="114"/>
        <v>1000.0121526901509</v>
      </c>
      <c r="AE326" s="99">
        <f t="shared" si="114"/>
        <v>987.01199470517884</v>
      </c>
      <c r="AF326" s="99">
        <f t="shared" si="114"/>
        <v>974.18083877401148</v>
      </c>
      <c r="AG326" s="99">
        <f t="shared" si="114"/>
        <v>961.51648786994929</v>
      </c>
      <c r="AH326" s="99">
        <f t="shared" si="114"/>
        <v>949.01677352763988</v>
      </c>
      <c r="AI326" s="99">
        <f t="shared" si="114"/>
        <v>936.67955547178053</v>
      </c>
      <c r="AJ326" s="99">
        <f t="shared" si="114"/>
        <v>924.50272125064737</v>
      </c>
      <c r="AK326" s="99">
        <f t="shared" si="114"/>
        <v>912.48418587438891</v>
      </c>
      <c r="AL326" s="99">
        <f t="shared" si="114"/>
        <v>900.62189145802188</v>
      </c>
      <c r="AM326" s="99">
        <f t="shared" si="114"/>
        <v>888.91380686906757</v>
      </c>
      <c r="AN326" s="99">
        <f t="shared" si="115"/>
        <v>877.35792737976965</v>
      </c>
      <c r="AO326" s="99">
        <f t="shared" si="115"/>
        <v>865.95227432383263</v>
      </c>
      <c r="AP326" s="99">
        <f t="shared" si="115"/>
        <v>854.69489475762282</v>
      </c>
      <c r="AQ326" s="99">
        <f t="shared" si="115"/>
        <v>843.58386112577375</v>
      </c>
      <c r="AR326" s="99">
        <f t="shared" si="115"/>
        <v>832.61727093113871</v>
      </c>
      <c r="AS326" s="99">
        <f t="shared" si="115"/>
        <v>821.79324640903394</v>
      </c>
      <c r="AT326" s="99">
        <f t="shared" si="115"/>
        <v>811.10993420571651</v>
      </c>
      <c r="AU326" s="99">
        <f t="shared" si="115"/>
        <v>800.56550506104224</v>
      </c>
      <c r="AV326" s="99">
        <f t="shared" si="115"/>
        <v>790.15815349524871</v>
      </c>
      <c r="AW326" s="99">
        <f t="shared" si="115"/>
        <v>779.88609749981049</v>
      </c>
      <c r="AX326" s="99">
        <f t="shared" si="115"/>
        <v>769.74757823231289</v>
      </c>
      <c r="AY326" s="99">
        <f t="shared" si="115"/>
        <v>759.7408597152928</v>
      </c>
      <c r="AZ326" s="99">
        <f t="shared" si="115"/>
        <v>749.86422853899398</v>
      </c>
      <c r="BA326" s="99">
        <f t="shared" si="115"/>
        <v>740.11599356798706</v>
      </c>
      <c r="BB326" s="99">
        <f t="shared" si="115"/>
        <v>730.49448565160321</v>
      </c>
    </row>
    <row r="327" spans="3:54" ht="15" customHeight="1">
      <c r="C327" s="170"/>
    </row>
    <row r="328" spans="3:54" ht="15" customHeight="1">
      <c r="C328" s="171" t="s">
        <v>301</v>
      </c>
    </row>
    <row r="329" spans="3:54" ht="15" customHeight="1">
      <c r="C329" s="170" t="s">
        <v>297</v>
      </c>
      <c r="E329" s="366" t="s">
        <v>298</v>
      </c>
      <c r="F329" s="101">
        <f>[3]Costos_Agricultura!$L476*(1-'Net Zero 2050 - %'!F50/100)</f>
        <v>2555</v>
      </c>
      <c r="G329" s="101">
        <f>[3]Costos_Agricultura!$L476*(1-'Net Zero 2050 - %'!G50/100)</f>
        <v>2555</v>
      </c>
      <c r="H329" s="101">
        <f>[3]Costos_Agricultura!$L476*(1-'Net Zero 2050 - %'!H50/100)</f>
        <v>2555</v>
      </c>
      <c r="I329" s="101">
        <f>[3]Costos_Agricultura!$L476*(1-'Net Zero 2050 - %'!I50/100)</f>
        <v>2555</v>
      </c>
      <c r="J329" s="101">
        <f>[3]Costos_Agricultura!$L476*(1-'Net Zero 2050 - %'!J50/100)</f>
        <v>2555</v>
      </c>
      <c r="K329" s="101">
        <f>[3]Costos_Agricultura!$L476*(1-'Net Zero 2050 - %'!K50/100)</f>
        <v>2555</v>
      </c>
      <c r="L329" s="101">
        <f>[3]Costos_Agricultura!$L476*(1-'Net Zero 2050 - %'!L50/100)</f>
        <v>2555</v>
      </c>
      <c r="M329" s="101">
        <f>[3]Costos_Agricultura!$L476*(1-'Net Zero 2050 - %'!M50/100)</f>
        <v>2555</v>
      </c>
      <c r="N329" s="101">
        <f>[3]Costos_Agricultura!$L476*(1-'Net Zero 2050 - %'!N50/100)</f>
        <v>2555</v>
      </c>
      <c r="O329" s="101">
        <f>[3]Costos_Agricultura!$L476*(1-'Net Zero 2050 - %'!O50/100)</f>
        <v>2555</v>
      </c>
      <c r="P329" s="101">
        <f>[3]Costos_Agricultura!$L476*(1-'Net Zero 2050 - %'!P50/100)</f>
        <v>2555</v>
      </c>
      <c r="Q329" s="101">
        <f>[3]Costos_Agricultura!$L476*(1-'Net Zero 2050 - %'!Q50/100)</f>
        <v>2555</v>
      </c>
      <c r="R329" s="101">
        <f>[3]Costos_Agricultura!$L476*(1-'Net Zero 2050 - %'!R50/100)</f>
        <v>2555</v>
      </c>
      <c r="S329" s="101">
        <f>[3]Costos_Agricultura!$L476*(1-'Net Zero 2050 - %'!S50/100)</f>
        <v>2529.4499999999998</v>
      </c>
      <c r="T329" s="101">
        <f>[3]Costos_Agricultura!$L476*(1-'Net Zero 2050 - %'!T50/100)</f>
        <v>2509.0099999999998</v>
      </c>
      <c r="U329" s="101">
        <f>[3]Costos_Agricultura!$L476*(1-'Net Zero 2050 - %'!U50/100)</f>
        <v>2488.5700000000002</v>
      </c>
      <c r="V329" s="101">
        <f>[3]Costos_Agricultura!$L476*(1-'Net Zero 2050 - %'!V50/100)</f>
        <v>2468.13</v>
      </c>
      <c r="W329" s="101">
        <f>[3]Costos_Agricultura!$L476*(1-'Net Zero 2050 - %'!W50/100)</f>
        <v>2447.69</v>
      </c>
      <c r="X329" s="101">
        <f>[3]Costos_Agricultura!$L476*(1-'Net Zero 2050 - %'!X50/100)</f>
        <v>2427.25</v>
      </c>
      <c r="Y329" s="101">
        <f>[3]Costos_Agricultura!$L476*(1-'Net Zero 2050 - %'!Y50/100)</f>
        <v>2406.81</v>
      </c>
      <c r="Z329" s="101">
        <f>[3]Costos_Agricultura!$L476*(1-'Net Zero 2050 - %'!Z50/100)</f>
        <v>2386.37</v>
      </c>
      <c r="AA329" s="101">
        <f>[3]Costos_Agricultura!$L476*(1-'Net Zero 2050 - %'!AA50/100)</f>
        <v>2365.9300000000003</v>
      </c>
      <c r="AB329" s="101">
        <f>[3]Costos_Agricultura!$L476*(1-'Net Zero 2050 - %'!AB50/100)</f>
        <v>2345.4900000000002</v>
      </c>
      <c r="AC329" s="101">
        <f>[3]Costos_Agricultura!$L476*(1-'Net Zero 2050 - %'!AC50/100)</f>
        <v>2325.0500000000002</v>
      </c>
      <c r="AD329" s="101">
        <f>[3]Costos_Agricultura!$L476*(1-'Net Zero 2050 - %'!AD50/100)</f>
        <v>2304.61</v>
      </c>
      <c r="AE329" s="101">
        <f>[3]Costos_Agricultura!$L476*(1-'Net Zero 2050 - %'!AE50/100)</f>
        <v>2284.17</v>
      </c>
      <c r="AF329" s="101">
        <f>[3]Costos_Agricultura!$L476*(1-'Net Zero 2050 - %'!AF50/100)</f>
        <v>2263.73</v>
      </c>
      <c r="AG329" s="101">
        <f>[3]Costos_Agricultura!$L476*(1-'Net Zero 2050 - %'!AG50/100)</f>
        <v>2243.29</v>
      </c>
      <c r="AH329" s="101">
        <f>[3]Costos_Agricultura!$L476*(1-'Net Zero 2050 - %'!AH50/100)</f>
        <v>2231.0259999999998</v>
      </c>
      <c r="AI329" s="101">
        <f>[3]Costos_Agricultura!$L476*(1-'Net Zero 2050 - %'!AI50/100)</f>
        <v>2218.7619999999997</v>
      </c>
      <c r="AJ329" s="101">
        <f>[3]Costos_Agricultura!$L476*(1-'Net Zero 2050 - %'!AJ50/100)</f>
        <v>2206.4979999999996</v>
      </c>
      <c r="AK329" s="101">
        <f>[3]Costos_Agricultura!$L476*(1-'Net Zero 2050 - %'!AK50/100)</f>
        <v>2194.2339999999999</v>
      </c>
      <c r="AL329" s="101">
        <f>[3]Costos_Agricultura!$L476*(1-'Net Zero 2050 - %'!AL50/100)</f>
        <v>2181.9699999999998</v>
      </c>
      <c r="AM329" s="101">
        <f>[3]Costos_Agricultura!$L476*(1-'Net Zero 2050 - %'!AM50/100)</f>
        <v>2169.7059999999997</v>
      </c>
      <c r="AN329" s="101">
        <f>[3]Costos_Agricultura!$L476*(1-'Net Zero 2050 - %'!AN50/100)</f>
        <v>2157.442</v>
      </c>
      <c r="AO329" s="101">
        <f>[3]Costos_Agricultura!$L476*(1-'Net Zero 2050 - %'!AO50/100)</f>
        <v>2145.1779999999999</v>
      </c>
      <c r="AP329" s="101">
        <f>[3]Costos_Agricultura!$L476*(1-'Net Zero 2050 - %'!AP50/100)</f>
        <v>2132.9139999999998</v>
      </c>
      <c r="AQ329" s="101">
        <f>[3]Costos_Agricultura!$L476*(1-'Net Zero 2050 - %'!AQ50/100)</f>
        <v>2120.65</v>
      </c>
      <c r="AR329" s="101">
        <f>[3]Costos_Agricultura!$L476*(1-'Net Zero 2050 - %'!AR50/100)</f>
        <v>2108.386</v>
      </c>
      <c r="AS329" s="101">
        <f>[3]Costos_Agricultura!$L476*(1-'Net Zero 2050 - %'!AS50/100)</f>
        <v>2096.1219999999998</v>
      </c>
      <c r="AT329" s="101">
        <f>[3]Costos_Agricultura!$L476*(1-'Net Zero 2050 - %'!AT50/100)</f>
        <v>2083.8579999999997</v>
      </c>
      <c r="AU329" s="101">
        <f>[3]Costos_Agricultura!$L476*(1-'Net Zero 2050 - %'!AU50/100)</f>
        <v>2071.5940000000001</v>
      </c>
      <c r="AV329" s="101">
        <f>[3]Costos_Agricultura!$L476*(1-'Net Zero 2050 - %'!AV50/100)</f>
        <v>2059.33</v>
      </c>
      <c r="AW329" s="101">
        <f>[3]Costos_Agricultura!$L476*(1-'Net Zero 2050 - %'!AW50/100)</f>
        <v>2047.0659999999998</v>
      </c>
      <c r="AX329" s="101">
        <f>[3]Costos_Agricultura!$L476*(1-'Net Zero 2050 - %'!AX50/100)</f>
        <v>2034.8019999999997</v>
      </c>
      <c r="AY329" s="101">
        <f>[3]Costos_Agricultura!$L476*(1-'Net Zero 2050 - %'!AY50/100)</f>
        <v>2022.5379999999996</v>
      </c>
      <c r="AZ329" s="101">
        <f>[3]Costos_Agricultura!$L476*(1-'Net Zero 2050 - %'!AZ50/100)</f>
        <v>2010.2739999999999</v>
      </c>
      <c r="BA329" s="101">
        <f>[3]Costos_Agricultura!$L476*(1-'Net Zero 2050 - %'!BA50/100)</f>
        <v>1998.0099999999998</v>
      </c>
      <c r="BB329" s="101">
        <f>[3]Costos_Agricultura!$L476*(1-'Net Zero 2050 - %'!BB50/100)</f>
        <v>1985.7459999999996</v>
      </c>
    </row>
    <row r="330" spans="3:54" ht="15" customHeight="1">
      <c r="C330" s="99" t="s">
        <v>299</v>
      </c>
      <c r="E330" s="366"/>
      <c r="F330" s="101">
        <f>[3]Costos_Agricultura!$L477*(1-'Net Zero 2050 - %'!F51/100)</f>
        <v>1090</v>
      </c>
      <c r="G330" s="101">
        <f>[3]Costos_Agricultura!$L477*(1-'Net Zero 2050 - %'!G51/100)</f>
        <v>1090</v>
      </c>
      <c r="H330" s="101">
        <f>[3]Costos_Agricultura!$L477*(1-'Net Zero 2050 - %'!H51/100)</f>
        <v>1090</v>
      </c>
      <c r="I330" s="101">
        <f>[3]Costos_Agricultura!$L477*(1-'Net Zero 2050 - %'!I51/100)</f>
        <v>1090</v>
      </c>
      <c r="J330" s="101">
        <f>[3]Costos_Agricultura!$L477*(1-'Net Zero 2050 - %'!J51/100)</f>
        <v>1090</v>
      </c>
      <c r="K330" s="101">
        <f>[3]Costos_Agricultura!$L477*(1-'Net Zero 2050 - %'!K51/100)</f>
        <v>1090</v>
      </c>
      <c r="L330" s="101">
        <f>[3]Costos_Agricultura!$L477*(1-'Net Zero 2050 - %'!L51/100)</f>
        <v>1090</v>
      </c>
      <c r="M330" s="101">
        <f>[3]Costos_Agricultura!$L477*(1-'Net Zero 2050 - %'!M51/100)</f>
        <v>1090</v>
      </c>
      <c r="N330" s="101">
        <f>[3]Costos_Agricultura!$L477*(1-'Net Zero 2050 - %'!N51/100)</f>
        <v>1090</v>
      </c>
      <c r="O330" s="101">
        <f>[3]Costos_Agricultura!$L477*(1-'Net Zero 2050 - %'!O51/100)</f>
        <v>1090</v>
      </c>
      <c r="P330" s="101">
        <f>[3]Costos_Agricultura!$L477*(1-'Net Zero 2050 - %'!P51/100)</f>
        <v>1090</v>
      </c>
      <c r="Q330" s="101">
        <f>[3]Costos_Agricultura!$L477*(1-'Net Zero 2050 - %'!Q51/100)</f>
        <v>1090</v>
      </c>
      <c r="R330" s="101">
        <f>[3]Costos_Agricultura!$L477*(1-'Net Zero 2050 - %'!R51/100)</f>
        <v>1090</v>
      </c>
      <c r="S330" s="101">
        <f>[3]Costos_Agricultura!$L477*(1-'Net Zero 2050 - %'!S51/100)</f>
        <v>1079.0999999999999</v>
      </c>
      <c r="T330" s="101">
        <f>[3]Costos_Agricultura!$L477*(1-'Net Zero 2050 - %'!T51/100)</f>
        <v>1070.3799999999999</v>
      </c>
      <c r="U330" s="101">
        <f>[3]Costos_Agricultura!$L477*(1-'Net Zero 2050 - %'!U51/100)</f>
        <v>1061.6600000000001</v>
      </c>
      <c r="V330" s="101">
        <f>[3]Costos_Agricultura!$L477*(1-'Net Zero 2050 - %'!V51/100)</f>
        <v>1052.94</v>
      </c>
      <c r="W330" s="101">
        <f>[3]Costos_Agricultura!$L477*(1-'Net Zero 2050 - %'!W51/100)</f>
        <v>1044.22</v>
      </c>
      <c r="X330" s="101">
        <f>[3]Costos_Agricultura!$L477*(1-'Net Zero 2050 - %'!X51/100)</f>
        <v>1035.5</v>
      </c>
      <c r="Y330" s="101">
        <f>[3]Costos_Agricultura!$L477*(1-'Net Zero 2050 - %'!Y51/100)</f>
        <v>1026.78</v>
      </c>
      <c r="Z330" s="101">
        <f>[3]Costos_Agricultura!$L477*(1-'Net Zero 2050 - %'!Z51/100)</f>
        <v>1018.06</v>
      </c>
      <c r="AA330" s="101">
        <f>[3]Costos_Agricultura!$L477*(1-'Net Zero 2050 - %'!AA51/100)</f>
        <v>1009.34</v>
      </c>
      <c r="AB330" s="101">
        <f>[3]Costos_Agricultura!$L477*(1-'Net Zero 2050 - %'!AB51/100)</f>
        <v>1000.62</v>
      </c>
      <c r="AC330" s="101">
        <f>[3]Costos_Agricultura!$L477*(1-'Net Zero 2050 - %'!AC51/100)</f>
        <v>991.9</v>
      </c>
      <c r="AD330" s="101">
        <f>[3]Costos_Agricultura!$L477*(1-'Net Zero 2050 - %'!AD51/100)</f>
        <v>983.18000000000006</v>
      </c>
      <c r="AE330" s="101">
        <f>[3]Costos_Agricultura!$L477*(1-'Net Zero 2050 - %'!AE51/100)</f>
        <v>974.46</v>
      </c>
      <c r="AF330" s="101">
        <f>[3]Costos_Agricultura!$L477*(1-'Net Zero 2050 - %'!AF51/100)</f>
        <v>965.74</v>
      </c>
      <c r="AG330" s="101">
        <f>[3]Costos_Agricultura!$L477*(1-'Net Zero 2050 - %'!AG51/100)</f>
        <v>957.02</v>
      </c>
      <c r="AH330" s="101">
        <f>[3]Costos_Agricultura!$L477*(1-'Net Zero 2050 - %'!AH51/100)</f>
        <v>951.78800000000001</v>
      </c>
      <c r="AI330" s="101">
        <f>[3]Costos_Agricultura!$L477*(1-'Net Zero 2050 - %'!AI51/100)</f>
        <v>946.55599999999993</v>
      </c>
      <c r="AJ330" s="101">
        <f>[3]Costos_Agricultura!$L477*(1-'Net Zero 2050 - %'!AJ51/100)</f>
        <v>941.32399999999996</v>
      </c>
      <c r="AK330" s="101">
        <f>[3]Costos_Agricultura!$L477*(1-'Net Zero 2050 - %'!AK51/100)</f>
        <v>936.09199999999998</v>
      </c>
      <c r="AL330" s="101">
        <f>[3]Costos_Agricultura!$L477*(1-'Net Zero 2050 - %'!AL51/100)</f>
        <v>930.86</v>
      </c>
      <c r="AM330" s="101">
        <f>[3]Costos_Agricultura!$L477*(1-'Net Zero 2050 - %'!AM51/100)</f>
        <v>925.62799999999993</v>
      </c>
      <c r="AN330" s="101">
        <f>[3]Costos_Agricultura!$L477*(1-'Net Zero 2050 - %'!AN51/100)</f>
        <v>920.39599999999996</v>
      </c>
      <c r="AO330" s="101">
        <f>[3]Costos_Agricultura!$L477*(1-'Net Zero 2050 - %'!AO51/100)</f>
        <v>915.16399999999987</v>
      </c>
      <c r="AP330" s="101">
        <f>[3]Costos_Agricultura!$L477*(1-'Net Zero 2050 - %'!AP51/100)</f>
        <v>909.93200000000002</v>
      </c>
      <c r="AQ330" s="101">
        <f>[3]Costos_Agricultura!$L477*(1-'Net Zero 2050 - %'!AQ51/100)</f>
        <v>904.69999999999993</v>
      </c>
      <c r="AR330" s="101">
        <f>[3]Costos_Agricultura!$L477*(1-'Net Zero 2050 - %'!AR51/100)</f>
        <v>899.46799999999996</v>
      </c>
      <c r="AS330" s="101">
        <f>[3]Costos_Agricultura!$L477*(1-'Net Zero 2050 - %'!AS51/100)</f>
        <v>894.23599999999988</v>
      </c>
      <c r="AT330" s="101">
        <f>[3]Costos_Agricultura!$L477*(1-'Net Zero 2050 - %'!AT51/100)</f>
        <v>889.00399999999991</v>
      </c>
      <c r="AU330" s="101">
        <f>[3]Costos_Agricultura!$L477*(1-'Net Zero 2050 - %'!AU51/100)</f>
        <v>883.77199999999993</v>
      </c>
      <c r="AV330" s="101">
        <f>[3]Costos_Agricultura!$L477*(1-'Net Zero 2050 - %'!AV51/100)</f>
        <v>878.54</v>
      </c>
      <c r="AW330" s="101">
        <f>[3]Costos_Agricultura!$L477*(1-'Net Zero 2050 - %'!AW51/100)</f>
        <v>873.30799999999988</v>
      </c>
      <c r="AX330" s="101">
        <f>[3]Costos_Agricultura!$L477*(1-'Net Zero 2050 - %'!AX51/100)</f>
        <v>868.07599999999991</v>
      </c>
      <c r="AY330" s="101">
        <f>[3]Costos_Agricultura!$L477*(1-'Net Zero 2050 - %'!AY51/100)</f>
        <v>862.84399999999982</v>
      </c>
      <c r="AZ330" s="101">
        <f>[3]Costos_Agricultura!$L477*(1-'Net Zero 2050 - %'!AZ51/100)</f>
        <v>857.61199999999997</v>
      </c>
      <c r="BA330" s="101">
        <f>[3]Costos_Agricultura!$L477*(1-'Net Zero 2050 - %'!BA51/100)</f>
        <v>852.37999999999988</v>
      </c>
      <c r="BB330" s="101">
        <f>[3]Costos_Agricultura!$L477*(1-'Net Zero 2050 - %'!BB51/100)</f>
        <v>847.14799999999991</v>
      </c>
    </row>
    <row r="331" spans="3:54" ht="15" customHeight="1">
      <c r="C331" s="99" t="s">
        <v>300</v>
      </c>
      <c r="E331" s="366"/>
      <c r="F331" s="101">
        <f>[3]Costos_Agricultura!$L478*(1-'Net Zero 2050 - %'!F53/100)</f>
        <v>365</v>
      </c>
      <c r="G331" s="101">
        <f>[3]Costos_Agricultura!$L478*(1-'Net Zero 2050 - %'!G53/100)</f>
        <v>365</v>
      </c>
      <c r="H331" s="101">
        <f>[3]Costos_Agricultura!$L478*(1-'Net Zero 2050 - %'!H53/100)</f>
        <v>365</v>
      </c>
      <c r="I331" s="101">
        <f>[3]Costos_Agricultura!$L478*(1-'Net Zero 2050 - %'!I53/100)</f>
        <v>365</v>
      </c>
      <c r="J331" s="101">
        <f>[3]Costos_Agricultura!$L478*(1-'Net Zero 2050 - %'!J53/100)</f>
        <v>365</v>
      </c>
      <c r="K331" s="101">
        <f>[3]Costos_Agricultura!$L478*(1-'Net Zero 2050 - %'!K53/100)</f>
        <v>365</v>
      </c>
      <c r="L331" s="101">
        <f>[3]Costos_Agricultura!$L478*(1-'Net Zero 2050 - %'!L53/100)</f>
        <v>365</v>
      </c>
      <c r="M331" s="101">
        <f>[3]Costos_Agricultura!$L478*(1-'Net Zero 2050 - %'!M53/100)</f>
        <v>365</v>
      </c>
      <c r="N331" s="101">
        <f>[3]Costos_Agricultura!$L478*(1-'Net Zero 2050 - %'!N53/100)</f>
        <v>365</v>
      </c>
      <c r="O331" s="101">
        <f>[3]Costos_Agricultura!$L478*(1-'Net Zero 2050 - %'!O53/100)</f>
        <v>365</v>
      </c>
      <c r="P331" s="101">
        <f>[3]Costos_Agricultura!$L478*(1-'Net Zero 2050 - %'!P53/100)</f>
        <v>365</v>
      </c>
      <c r="Q331" s="101">
        <f>[3]Costos_Agricultura!$L478*(1-'Net Zero 2050 - %'!Q53/100)</f>
        <v>365</v>
      </c>
      <c r="R331" s="101">
        <f>[3]Costos_Agricultura!$L478*(1-'Net Zero 2050 - %'!R53/100)</f>
        <v>365</v>
      </c>
      <c r="S331" s="101">
        <f>[3]Costos_Agricultura!$L478*(1-'Net Zero 2050 - %'!S53/100)</f>
        <v>358.63075000000003</v>
      </c>
      <c r="T331" s="101">
        <f>[3]Costos_Agricultura!$L478*(1-'Net Zero 2050 - %'!T53/100)</f>
        <v>352.26150000000001</v>
      </c>
      <c r="U331" s="101">
        <f>[3]Costos_Agricultura!$L478*(1-'Net Zero 2050 - %'!U53/100)</f>
        <v>345.89224999999999</v>
      </c>
      <c r="V331" s="101">
        <f>[3]Costos_Agricultura!$L478*(1-'Net Zero 2050 - %'!V53/100)</f>
        <v>339.52300000000002</v>
      </c>
      <c r="W331" s="101">
        <f>[3]Costos_Agricultura!$L478*(1-'Net Zero 2050 - %'!W53/100)</f>
        <v>333.15375</v>
      </c>
      <c r="X331" s="101">
        <f>[3]Costos_Agricultura!$L478*(1-'Net Zero 2050 - %'!X53/100)</f>
        <v>326.78449999999998</v>
      </c>
      <c r="Y331" s="101">
        <f>[3]Costos_Agricultura!$L478*(1-'Net Zero 2050 - %'!Y53/100)</f>
        <v>320.41525000000001</v>
      </c>
      <c r="Z331" s="101">
        <f>[3]Costos_Agricultura!$L478*(1-'Net Zero 2050 - %'!Z53/100)</f>
        <v>314.04599999999999</v>
      </c>
      <c r="AA331" s="101">
        <f>[3]Costos_Agricultura!$L478*(1-'Net Zero 2050 - %'!AA53/100)</f>
        <v>307.67674999999997</v>
      </c>
      <c r="AB331" s="101">
        <f>[3]Costos_Agricultura!$L478*(1-'Net Zero 2050 - %'!AB53/100)</f>
        <v>301.30749999999995</v>
      </c>
      <c r="AC331" s="101">
        <f>[3]Costos_Agricultura!$L478*(1-'Net Zero 2050 - %'!AC53/100)</f>
        <v>294.93824999999998</v>
      </c>
      <c r="AD331" s="101">
        <f>[3]Costos_Agricultura!$L478*(1-'Net Zero 2050 - %'!AD53/100)</f>
        <v>288.56900000000002</v>
      </c>
      <c r="AE331" s="101">
        <f>[3]Costos_Agricultura!$L478*(1-'Net Zero 2050 - %'!AE53/100)</f>
        <v>282.19974999999994</v>
      </c>
      <c r="AF331" s="101">
        <f>[3]Costos_Agricultura!$L478*(1-'Net Zero 2050 - %'!AF53/100)</f>
        <v>275.83049999999997</v>
      </c>
      <c r="AG331" s="101">
        <f>[3]Costos_Agricultura!$L478*(1-'Net Zero 2050 - %'!AG53/100)</f>
        <v>269.46124999999995</v>
      </c>
      <c r="AH331" s="101">
        <f>[3]Costos_Agricultura!$L478*(1-'Net Zero 2050 - %'!AH53/100)</f>
        <v>268.66509374999993</v>
      </c>
      <c r="AI331" s="101">
        <f>[3]Costos_Agricultura!$L478*(1-'Net Zero 2050 - %'!AI53/100)</f>
        <v>267.8689374999999</v>
      </c>
      <c r="AJ331" s="101">
        <f>[3]Costos_Agricultura!$L478*(1-'Net Zero 2050 - %'!AJ53/100)</f>
        <v>267.07278124999993</v>
      </c>
      <c r="AK331" s="101">
        <f>[3]Costos_Agricultura!$L478*(1-'Net Zero 2050 - %'!AK53/100)</f>
        <v>266.27662499999997</v>
      </c>
      <c r="AL331" s="101">
        <f>[3]Costos_Agricultura!$L478*(1-'Net Zero 2050 - %'!AL53/100)</f>
        <v>265.48046874999994</v>
      </c>
      <c r="AM331" s="101">
        <f>[3]Costos_Agricultura!$L478*(1-'Net Zero 2050 - %'!AM53/100)</f>
        <v>264.68431249999998</v>
      </c>
      <c r="AN331" s="101">
        <f>[3]Costos_Agricultura!$L478*(1-'Net Zero 2050 - %'!AN53/100)</f>
        <v>263.88815624999995</v>
      </c>
      <c r="AO331" s="101">
        <f>[3]Costos_Agricultura!$L478*(1-'Net Zero 2050 - %'!AO53/100)</f>
        <v>263.09199999999998</v>
      </c>
      <c r="AP331" s="101">
        <f>[3]Costos_Agricultura!$L478*(1-'Net Zero 2050 - %'!AP53/100)</f>
        <v>262.29584374999996</v>
      </c>
      <c r="AQ331" s="101">
        <f>[3]Costos_Agricultura!$L478*(1-'Net Zero 2050 - %'!AQ53/100)</f>
        <v>261.49968749999994</v>
      </c>
      <c r="AR331" s="101">
        <f>[3]Costos_Agricultura!$L478*(1-'Net Zero 2050 - %'!AR53/100)</f>
        <v>260.70353124999991</v>
      </c>
      <c r="AS331" s="101">
        <f>[3]Costos_Agricultura!$L478*(1-'Net Zero 2050 - %'!AS53/100)</f>
        <v>259.90737499999994</v>
      </c>
      <c r="AT331" s="101">
        <f>[3]Costos_Agricultura!$L478*(1-'Net Zero 2050 - %'!AT53/100)</f>
        <v>259.11121874999992</v>
      </c>
      <c r="AU331" s="101">
        <f>[3]Costos_Agricultura!$L478*(1-'Net Zero 2050 - %'!AU53/100)</f>
        <v>258.3150624999999</v>
      </c>
      <c r="AV331" s="101">
        <f>[3]Costos_Agricultura!$L478*(1-'Net Zero 2050 - %'!AV53/100)</f>
        <v>257.51890624999987</v>
      </c>
      <c r="AW331" s="101">
        <f>[3]Costos_Agricultura!$L478*(1-'Net Zero 2050 - %'!AW53/100)</f>
        <v>256.72274999999991</v>
      </c>
      <c r="AX331" s="101">
        <f>[3]Costos_Agricultura!$L478*(1-'Net Zero 2050 - %'!AX53/100)</f>
        <v>255.92659374999991</v>
      </c>
      <c r="AY331" s="101">
        <f>[3]Costos_Agricultura!$L478*(1-'Net Zero 2050 - %'!AY53/100)</f>
        <v>255.13043749999991</v>
      </c>
      <c r="AZ331" s="101">
        <f>[3]Costos_Agricultura!$L478*(1-'Net Zero 2050 - %'!AZ53/100)</f>
        <v>254.33428124999995</v>
      </c>
      <c r="BA331" s="101">
        <f>[3]Costos_Agricultura!$L478*(1-'Net Zero 2050 - %'!BA53/100)</f>
        <v>253.53812499999992</v>
      </c>
      <c r="BB331" s="101">
        <f>[3]Costos_Agricultura!$L478*(1-'Net Zero 2050 - %'!BB53/100)</f>
        <v>252.74196874999993</v>
      </c>
    </row>
    <row r="332" spans="3:54" ht="15" customHeight="1">
      <c r="C332" s="170"/>
    </row>
    <row r="333" spans="3:54" ht="15" customHeight="1">
      <c r="C333" s="171" t="s">
        <v>302</v>
      </c>
    </row>
    <row r="334" spans="3:54" ht="15" customHeight="1">
      <c r="C334" s="170" t="s">
        <v>297</v>
      </c>
      <c r="E334" s="366" t="s">
        <v>298</v>
      </c>
      <c r="F334" s="101">
        <f>[3]Costos_Agricultura!L481</f>
        <v>711.75</v>
      </c>
      <c r="G334" s="101">
        <f>F334</f>
        <v>711.75</v>
      </c>
      <c r="H334" s="101">
        <f t="shared" ref="H334:W336" si="116">G334</f>
        <v>711.75</v>
      </c>
      <c r="I334" s="101">
        <f t="shared" si="116"/>
        <v>711.75</v>
      </c>
      <c r="J334" s="101">
        <f t="shared" si="116"/>
        <v>711.75</v>
      </c>
      <c r="K334" s="101">
        <f t="shared" si="116"/>
        <v>711.75</v>
      </c>
      <c r="L334" s="101">
        <f t="shared" si="116"/>
        <v>711.75</v>
      </c>
      <c r="M334" s="101">
        <f t="shared" si="116"/>
        <v>711.75</v>
      </c>
      <c r="N334" s="101">
        <f t="shared" si="116"/>
        <v>711.75</v>
      </c>
      <c r="O334" s="101">
        <f t="shared" si="116"/>
        <v>711.75</v>
      </c>
      <c r="P334" s="101">
        <f t="shared" si="116"/>
        <v>711.75</v>
      </c>
      <c r="Q334" s="101">
        <f t="shared" si="116"/>
        <v>711.75</v>
      </c>
      <c r="R334" s="101">
        <f t="shared" si="116"/>
        <v>711.75</v>
      </c>
      <c r="S334" s="101">
        <f t="shared" si="116"/>
        <v>711.75</v>
      </c>
      <c r="T334" s="101">
        <f t="shared" si="116"/>
        <v>711.75</v>
      </c>
      <c r="U334" s="101">
        <f t="shared" si="116"/>
        <v>711.75</v>
      </c>
      <c r="V334" s="101">
        <f t="shared" si="116"/>
        <v>711.75</v>
      </c>
      <c r="W334" s="101">
        <f t="shared" si="116"/>
        <v>711.75</v>
      </c>
      <c r="X334" s="101">
        <f t="shared" ref="X334:AM336" si="117">W334</f>
        <v>711.75</v>
      </c>
      <c r="Y334" s="101">
        <f t="shared" si="117"/>
        <v>711.75</v>
      </c>
      <c r="Z334" s="101">
        <f t="shared" si="117"/>
        <v>711.75</v>
      </c>
      <c r="AA334" s="101">
        <f t="shared" si="117"/>
        <v>711.75</v>
      </c>
      <c r="AB334" s="101">
        <f t="shared" si="117"/>
        <v>711.75</v>
      </c>
      <c r="AC334" s="101">
        <f t="shared" si="117"/>
        <v>711.75</v>
      </c>
      <c r="AD334" s="101">
        <f t="shared" si="117"/>
        <v>711.75</v>
      </c>
      <c r="AE334" s="101">
        <f t="shared" si="117"/>
        <v>711.75</v>
      </c>
      <c r="AF334" s="101">
        <f t="shared" si="117"/>
        <v>711.75</v>
      </c>
      <c r="AG334" s="101">
        <f t="shared" si="117"/>
        <v>711.75</v>
      </c>
      <c r="AH334" s="101">
        <f t="shared" si="117"/>
        <v>711.75</v>
      </c>
      <c r="AI334" s="101">
        <f t="shared" si="117"/>
        <v>711.75</v>
      </c>
      <c r="AJ334" s="101">
        <f t="shared" si="117"/>
        <v>711.75</v>
      </c>
      <c r="AK334" s="101">
        <f t="shared" si="117"/>
        <v>711.75</v>
      </c>
      <c r="AL334" s="101">
        <f t="shared" si="117"/>
        <v>711.75</v>
      </c>
      <c r="AM334" s="101">
        <f t="shared" si="117"/>
        <v>711.75</v>
      </c>
      <c r="AN334" s="101">
        <f t="shared" ref="AN334:BB336" si="118">AM334</f>
        <v>711.75</v>
      </c>
      <c r="AO334" s="101">
        <f t="shared" si="118"/>
        <v>711.75</v>
      </c>
      <c r="AP334" s="101">
        <f t="shared" si="118"/>
        <v>711.75</v>
      </c>
      <c r="AQ334" s="101">
        <f t="shared" si="118"/>
        <v>711.75</v>
      </c>
      <c r="AR334" s="101">
        <f t="shared" si="118"/>
        <v>711.75</v>
      </c>
      <c r="AS334" s="101">
        <f t="shared" si="118"/>
        <v>711.75</v>
      </c>
      <c r="AT334" s="101">
        <f t="shared" si="118"/>
        <v>711.75</v>
      </c>
      <c r="AU334" s="101">
        <f t="shared" si="118"/>
        <v>711.75</v>
      </c>
      <c r="AV334" s="101">
        <f t="shared" si="118"/>
        <v>711.75</v>
      </c>
      <c r="AW334" s="101">
        <f t="shared" si="118"/>
        <v>711.75</v>
      </c>
      <c r="AX334" s="101">
        <f t="shared" si="118"/>
        <v>711.75</v>
      </c>
      <c r="AY334" s="101">
        <f t="shared" si="118"/>
        <v>711.75</v>
      </c>
      <c r="AZ334" s="101">
        <f t="shared" si="118"/>
        <v>711.75</v>
      </c>
      <c r="BA334" s="101">
        <f t="shared" si="118"/>
        <v>711.75</v>
      </c>
      <c r="BB334" s="101">
        <f t="shared" si="118"/>
        <v>711.75</v>
      </c>
    </row>
    <row r="335" spans="3:54" ht="15" customHeight="1">
      <c r="C335" s="99" t="s">
        <v>299</v>
      </c>
      <c r="E335" s="366"/>
      <c r="F335" s="101">
        <f>[3]Costos_Agricultura!L482</f>
        <v>277.39999999999998</v>
      </c>
      <c r="G335" s="101">
        <f t="shared" ref="G335:V336" si="119">F335</f>
        <v>277.39999999999998</v>
      </c>
      <c r="H335" s="101">
        <f t="shared" si="119"/>
        <v>277.39999999999998</v>
      </c>
      <c r="I335" s="101">
        <f t="shared" si="119"/>
        <v>277.39999999999998</v>
      </c>
      <c r="J335" s="101">
        <f t="shared" si="119"/>
        <v>277.39999999999998</v>
      </c>
      <c r="K335" s="101">
        <f t="shared" si="119"/>
        <v>277.39999999999998</v>
      </c>
      <c r="L335" s="101">
        <f t="shared" si="119"/>
        <v>277.39999999999998</v>
      </c>
      <c r="M335" s="101">
        <f t="shared" si="119"/>
        <v>277.39999999999998</v>
      </c>
      <c r="N335" s="101">
        <f t="shared" si="119"/>
        <v>277.39999999999998</v>
      </c>
      <c r="O335" s="101">
        <f t="shared" si="119"/>
        <v>277.39999999999998</v>
      </c>
      <c r="P335" s="101">
        <f t="shared" si="119"/>
        <v>277.39999999999998</v>
      </c>
      <c r="Q335" s="101">
        <f t="shared" si="119"/>
        <v>277.39999999999998</v>
      </c>
      <c r="R335" s="101">
        <f t="shared" si="119"/>
        <v>277.39999999999998</v>
      </c>
      <c r="S335" s="101">
        <f t="shared" si="119"/>
        <v>277.39999999999998</v>
      </c>
      <c r="T335" s="101">
        <f t="shared" si="119"/>
        <v>277.39999999999998</v>
      </c>
      <c r="U335" s="101">
        <f t="shared" si="119"/>
        <v>277.39999999999998</v>
      </c>
      <c r="V335" s="101">
        <f t="shared" si="119"/>
        <v>277.39999999999998</v>
      </c>
      <c r="W335" s="101">
        <f t="shared" si="116"/>
        <v>277.39999999999998</v>
      </c>
      <c r="X335" s="101">
        <f t="shared" si="117"/>
        <v>277.39999999999998</v>
      </c>
      <c r="Y335" s="101">
        <f t="shared" si="117"/>
        <v>277.39999999999998</v>
      </c>
      <c r="Z335" s="101">
        <f t="shared" si="117"/>
        <v>277.39999999999998</v>
      </c>
      <c r="AA335" s="101">
        <f t="shared" si="117"/>
        <v>277.39999999999998</v>
      </c>
      <c r="AB335" s="101">
        <f t="shared" si="117"/>
        <v>277.39999999999998</v>
      </c>
      <c r="AC335" s="101">
        <f t="shared" si="117"/>
        <v>277.39999999999998</v>
      </c>
      <c r="AD335" s="101">
        <f t="shared" si="117"/>
        <v>277.39999999999998</v>
      </c>
      <c r="AE335" s="101">
        <f t="shared" si="117"/>
        <v>277.39999999999998</v>
      </c>
      <c r="AF335" s="101">
        <f t="shared" si="117"/>
        <v>277.39999999999998</v>
      </c>
      <c r="AG335" s="101">
        <f t="shared" si="117"/>
        <v>277.39999999999998</v>
      </c>
      <c r="AH335" s="101">
        <f t="shared" si="117"/>
        <v>277.39999999999998</v>
      </c>
      <c r="AI335" s="101">
        <f t="shared" si="117"/>
        <v>277.39999999999998</v>
      </c>
      <c r="AJ335" s="101">
        <f t="shared" si="117"/>
        <v>277.39999999999998</v>
      </c>
      <c r="AK335" s="101">
        <f t="shared" si="117"/>
        <v>277.39999999999998</v>
      </c>
      <c r="AL335" s="101">
        <f t="shared" si="117"/>
        <v>277.39999999999998</v>
      </c>
      <c r="AM335" s="101">
        <f t="shared" si="117"/>
        <v>277.39999999999998</v>
      </c>
      <c r="AN335" s="101">
        <f t="shared" si="118"/>
        <v>277.39999999999998</v>
      </c>
      <c r="AO335" s="101">
        <f t="shared" si="118"/>
        <v>277.39999999999998</v>
      </c>
      <c r="AP335" s="101">
        <f t="shared" si="118"/>
        <v>277.39999999999998</v>
      </c>
      <c r="AQ335" s="101">
        <f t="shared" si="118"/>
        <v>277.39999999999998</v>
      </c>
      <c r="AR335" s="101">
        <f t="shared" si="118"/>
        <v>277.39999999999998</v>
      </c>
      <c r="AS335" s="101">
        <f t="shared" si="118"/>
        <v>277.39999999999998</v>
      </c>
      <c r="AT335" s="101">
        <f t="shared" si="118"/>
        <v>277.39999999999998</v>
      </c>
      <c r="AU335" s="101">
        <f t="shared" si="118"/>
        <v>277.39999999999998</v>
      </c>
      <c r="AV335" s="101">
        <f t="shared" si="118"/>
        <v>277.39999999999998</v>
      </c>
      <c r="AW335" s="101">
        <f t="shared" si="118"/>
        <v>277.39999999999998</v>
      </c>
      <c r="AX335" s="101">
        <f t="shared" si="118"/>
        <v>277.39999999999998</v>
      </c>
      <c r="AY335" s="101">
        <f t="shared" si="118"/>
        <v>277.39999999999998</v>
      </c>
      <c r="AZ335" s="101">
        <f t="shared" si="118"/>
        <v>277.39999999999998</v>
      </c>
      <c r="BA335" s="101">
        <f t="shared" si="118"/>
        <v>277.39999999999998</v>
      </c>
      <c r="BB335" s="101">
        <f t="shared" si="118"/>
        <v>277.39999999999998</v>
      </c>
    </row>
    <row r="336" spans="3:54" ht="15" customHeight="1">
      <c r="C336" s="99" t="s">
        <v>300</v>
      </c>
      <c r="E336" s="366"/>
      <c r="F336" s="101">
        <f>[3]Costos_Agricultura!L483</f>
        <v>0</v>
      </c>
      <c r="G336" s="101">
        <f t="shared" si="119"/>
        <v>0</v>
      </c>
      <c r="H336" s="101">
        <f t="shared" si="119"/>
        <v>0</v>
      </c>
      <c r="I336" s="101">
        <f t="shared" si="119"/>
        <v>0</v>
      </c>
      <c r="J336" s="101">
        <f t="shared" si="119"/>
        <v>0</v>
      </c>
      <c r="K336" s="101">
        <f t="shared" si="119"/>
        <v>0</v>
      </c>
      <c r="L336" s="101">
        <f t="shared" si="119"/>
        <v>0</v>
      </c>
      <c r="M336" s="101">
        <f t="shared" si="119"/>
        <v>0</v>
      </c>
      <c r="N336" s="101">
        <f t="shared" si="119"/>
        <v>0</v>
      </c>
      <c r="O336" s="101">
        <f t="shared" si="119"/>
        <v>0</v>
      </c>
      <c r="P336" s="101">
        <f t="shared" si="119"/>
        <v>0</v>
      </c>
      <c r="Q336" s="101">
        <f t="shared" si="119"/>
        <v>0</v>
      </c>
      <c r="R336" s="101">
        <f t="shared" si="119"/>
        <v>0</v>
      </c>
      <c r="S336" s="101">
        <f t="shared" si="119"/>
        <v>0</v>
      </c>
      <c r="T336" s="101">
        <f t="shared" si="119"/>
        <v>0</v>
      </c>
      <c r="U336" s="101">
        <f t="shared" si="119"/>
        <v>0</v>
      </c>
      <c r="V336" s="101">
        <f t="shared" si="119"/>
        <v>0</v>
      </c>
      <c r="W336" s="101">
        <f t="shared" si="116"/>
        <v>0</v>
      </c>
      <c r="X336" s="101">
        <f t="shared" si="117"/>
        <v>0</v>
      </c>
      <c r="Y336" s="101">
        <f t="shared" si="117"/>
        <v>0</v>
      </c>
      <c r="Z336" s="101">
        <f t="shared" si="117"/>
        <v>0</v>
      </c>
      <c r="AA336" s="101">
        <f t="shared" si="117"/>
        <v>0</v>
      </c>
      <c r="AB336" s="101">
        <f t="shared" si="117"/>
        <v>0</v>
      </c>
      <c r="AC336" s="101">
        <f t="shared" si="117"/>
        <v>0</v>
      </c>
      <c r="AD336" s="101">
        <f t="shared" si="117"/>
        <v>0</v>
      </c>
      <c r="AE336" s="101">
        <f t="shared" si="117"/>
        <v>0</v>
      </c>
      <c r="AF336" s="101">
        <f t="shared" si="117"/>
        <v>0</v>
      </c>
      <c r="AG336" s="101">
        <f t="shared" si="117"/>
        <v>0</v>
      </c>
      <c r="AH336" s="101">
        <f t="shared" si="117"/>
        <v>0</v>
      </c>
      <c r="AI336" s="101">
        <f t="shared" si="117"/>
        <v>0</v>
      </c>
      <c r="AJ336" s="101">
        <f t="shared" si="117"/>
        <v>0</v>
      </c>
      <c r="AK336" s="101">
        <f t="shared" si="117"/>
        <v>0</v>
      </c>
      <c r="AL336" s="101">
        <f t="shared" si="117"/>
        <v>0</v>
      </c>
      <c r="AM336" s="101">
        <f t="shared" si="117"/>
        <v>0</v>
      </c>
      <c r="AN336" s="101">
        <f t="shared" si="118"/>
        <v>0</v>
      </c>
      <c r="AO336" s="101">
        <f t="shared" si="118"/>
        <v>0</v>
      </c>
      <c r="AP336" s="101">
        <f t="shared" si="118"/>
        <v>0</v>
      </c>
      <c r="AQ336" s="101">
        <f t="shared" si="118"/>
        <v>0</v>
      </c>
      <c r="AR336" s="101">
        <f t="shared" si="118"/>
        <v>0</v>
      </c>
      <c r="AS336" s="101">
        <f t="shared" si="118"/>
        <v>0</v>
      </c>
      <c r="AT336" s="101">
        <f t="shared" si="118"/>
        <v>0</v>
      </c>
      <c r="AU336" s="101">
        <f t="shared" si="118"/>
        <v>0</v>
      </c>
      <c r="AV336" s="101">
        <f t="shared" si="118"/>
        <v>0</v>
      </c>
      <c r="AW336" s="101">
        <f t="shared" si="118"/>
        <v>0</v>
      </c>
      <c r="AX336" s="101">
        <f t="shared" si="118"/>
        <v>0</v>
      </c>
      <c r="AY336" s="101">
        <f t="shared" si="118"/>
        <v>0</v>
      </c>
      <c r="AZ336" s="101">
        <f t="shared" si="118"/>
        <v>0</v>
      </c>
      <c r="BA336" s="101">
        <f t="shared" si="118"/>
        <v>0</v>
      </c>
      <c r="BB336" s="101">
        <f t="shared" si="118"/>
        <v>0</v>
      </c>
    </row>
    <row r="338" spans="1:115" ht="14.45" customHeight="1">
      <c r="A338" s="106" t="s">
        <v>303</v>
      </c>
      <c r="B338" s="106"/>
      <c r="C338" s="124" t="s">
        <v>304</v>
      </c>
      <c r="D338" s="340"/>
      <c r="E338" s="340"/>
      <c r="F338" s="112"/>
      <c r="G338" s="112"/>
      <c r="H338" s="112"/>
      <c r="I338" s="112"/>
      <c r="J338" s="112"/>
      <c r="K338" s="112"/>
      <c r="L338" s="112"/>
      <c r="M338" s="112"/>
      <c r="N338" s="112"/>
      <c r="O338" s="112"/>
      <c r="P338" s="112"/>
      <c r="Q338" s="112"/>
      <c r="R338" s="112"/>
      <c r="S338" s="112"/>
      <c r="T338" s="112"/>
      <c r="U338" s="112"/>
      <c r="V338" s="112"/>
      <c r="W338" s="112"/>
      <c r="X338" s="112"/>
      <c r="Y338" s="112"/>
      <c r="Z338" s="112"/>
      <c r="AA338" s="112"/>
      <c r="AB338" s="112"/>
      <c r="AC338" s="112"/>
      <c r="AD338" s="112"/>
      <c r="AE338" s="112"/>
      <c r="AF338" s="112"/>
      <c r="AG338" s="112"/>
      <c r="AH338" s="112"/>
      <c r="AI338" s="112"/>
      <c r="AJ338" s="112"/>
      <c r="AK338" s="112"/>
      <c r="AL338" s="112"/>
      <c r="AM338" s="112"/>
      <c r="AN338" s="112"/>
      <c r="AO338" s="112"/>
      <c r="AP338" s="112"/>
      <c r="AQ338" s="112"/>
      <c r="AR338" s="112"/>
      <c r="AS338" s="112"/>
      <c r="AT338" s="112"/>
      <c r="AU338" s="112"/>
      <c r="AV338" s="112"/>
      <c r="AW338" s="112"/>
      <c r="AX338" s="112"/>
      <c r="AY338" s="112"/>
      <c r="AZ338" s="112"/>
      <c r="BA338" s="112"/>
      <c r="BB338" s="112"/>
      <c r="BC338" s="112"/>
      <c r="BF338" s="358"/>
      <c r="BG338" s="359"/>
      <c r="CZ338" s="99"/>
      <c r="DA338" s="99"/>
      <c r="DB338" s="99"/>
      <c r="DC338" s="99"/>
      <c r="DD338" s="99"/>
      <c r="DE338" s="99"/>
      <c r="DF338" s="99"/>
      <c r="DG338" s="99"/>
      <c r="DH338" s="99"/>
      <c r="DI338" s="99"/>
      <c r="DJ338" s="99"/>
      <c r="DK338" s="99"/>
    </row>
    <row r="339" spans="1:115" ht="15" customHeight="1">
      <c r="C339" s="99" t="s">
        <v>305</v>
      </c>
      <c r="E339" s="366" t="s">
        <v>306</v>
      </c>
      <c r="F339" s="99">
        <v>11</v>
      </c>
      <c r="G339" s="99">
        <v>11</v>
      </c>
      <c r="H339" s="99">
        <v>11</v>
      </c>
      <c r="I339" s="99">
        <v>11</v>
      </c>
      <c r="J339" s="99">
        <v>11</v>
      </c>
      <c r="K339" s="99">
        <v>11</v>
      </c>
      <c r="L339" s="99">
        <v>11</v>
      </c>
      <c r="M339" s="99">
        <v>11</v>
      </c>
      <c r="N339" s="99">
        <v>11</v>
      </c>
      <c r="O339" s="99">
        <v>11</v>
      </c>
      <c r="P339" s="99">
        <v>11</v>
      </c>
      <c r="Q339" s="99">
        <v>11</v>
      </c>
      <c r="R339" s="99">
        <v>11</v>
      </c>
      <c r="S339" s="99">
        <v>11</v>
      </c>
      <c r="T339" s="99">
        <v>11</v>
      </c>
      <c r="U339" s="99">
        <v>11</v>
      </c>
      <c r="V339" s="99">
        <v>11</v>
      </c>
      <c r="W339" s="99">
        <v>11</v>
      </c>
      <c r="X339" s="99">
        <v>11</v>
      </c>
      <c r="Y339" s="99">
        <v>11</v>
      </c>
      <c r="Z339" s="99">
        <v>11</v>
      </c>
      <c r="AA339" s="99">
        <v>11</v>
      </c>
      <c r="AB339" s="99">
        <v>11</v>
      </c>
      <c r="AC339" s="99">
        <v>11</v>
      </c>
      <c r="AD339" s="99">
        <v>11</v>
      </c>
      <c r="AE339" s="99">
        <v>11</v>
      </c>
      <c r="AF339" s="99">
        <v>11</v>
      </c>
      <c r="AG339" s="99">
        <v>11</v>
      </c>
      <c r="AH339" s="99">
        <v>11</v>
      </c>
      <c r="AI339" s="99">
        <v>11</v>
      </c>
      <c r="AJ339" s="99">
        <v>11</v>
      </c>
      <c r="AK339" s="99">
        <v>11</v>
      </c>
      <c r="AL339" s="99">
        <v>11</v>
      </c>
      <c r="AM339" s="99">
        <v>11</v>
      </c>
      <c r="AN339" s="99">
        <v>11</v>
      </c>
      <c r="AO339" s="99">
        <v>11</v>
      </c>
      <c r="AP339" s="99">
        <v>11</v>
      </c>
      <c r="AQ339" s="99">
        <v>11</v>
      </c>
      <c r="AR339" s="99">
        <v>11</v>
      </c>
      <c r="AS339" s="99">
        <v>11</v>
      </c>
      <c r="AT339" s="99">
        <v>11</v>
      </c>
      <c r="AU339" s="99">
        <v>11</v>
      </c>
      <c r="AV339" s="99">
        <v>11</v>
      </c>
      <c r="AW339" s="99">
        <v>11</v>
      </c>
      <c r="AX339" s="99">
        <v>11</v>
      </c>
      <c r="AY339" s="99">
        <v>11</v>
      </c>
      <c r="AZ339" s="99">
        <v>11</v>
      </c>
      <c r="BA339" s="99">
        <v>11</v>
      </c>
      <c r="BB339" s="99">
        <v>11</v>
      </c>
    </row>
    <row r="340" spans="1:115" ht="15" customHeight="1">
      <c r="C340" s="99" t="s">
        <v>307</v>
      </c>
      <c r="E340" s="366"/>
      <c r="F340" s="99">
        <v>5</v>
      </c>
      <c r="G340" s="99">
        <v>5</v>
      </c>
      <c r="H340" s="99">
        <v>5</v>
      </c>
      <c r="I340" s="99">
        <v>5</v>
      </c>
      <c r="J340" s="99">
        <v>5</v>
      </c>
      <c r="K340" s="99">
        <v>5</v>
      </c>
      <c r="L340" s="99">
        <v>5</v>
      </c>
      <c r="M340" s="99">
        <v>5</v>
      </c>
      <c r="N340" s="99">
        <v>5</v>
      </c>
      <c r="O340" s="99">
        <v>5</v>
      </c>
      <c r="P340" s="99">
        <v>5</v>
      </c>
      <c r="Q340" s="99">
        <v>5</v>
      </c>
      <c r="R340" s="99">
        <v>5</v>
      </c>
      <c r="S340" s="99">
        <v>5</v>
      </c>
      <c r="T340" s="99">
        <v>5</v>
      </c>
      <c r="U340" s="99">
        <v>5</v>
      </c>
      <c r="V340" s="99">
        <v>5</v>
      </c>
      <c r="W340" s="99">
        <v>5</v>
      </c>
      <c r="X340" s="99">
        <v>5</v>
      </c>
      <c r="Y340" s="99">
        <v>5</v>
      </c>
      <c r="Z340" s="99">
        <v>5</v>
      </c>
      <c r="AA340" s="99">
        <v>5</v>
      </c>
      <c r="AB340" s="99">
        <v>5</v>
      </c>
      <c r="AC340" s="99">
        <v>5</v>
      </c>
      <c r="AD340" s="99">
        <v>5</v>
      </c>
      <c r="AE340" s="99">
        <v>5</v>
      </c>
      <c r="AF340" s="99">
        <v>5</v>
      </c>
      <c r="AG340" s="99">
        <v>5</v>
      </c>
      <c r="AH340" s="99">
        <v>5</v>
      </c>
      <c r="AI340" s="99">
        <v>5</v>
      </c>
      <c r="AJ340" s="99">
        <v>5</v>
      </c>
      <c r="AK340" s="99">
        <v>5</v>
      </c>
      <c r="AL340" s="99">
        <v>5</v>
      </c>
      <c r="AM340" s="99">
        <v>5</v>
      </c>
      <c r="AN340" s="99">
        <v>5</v>
      </c>
      <c r="AO340" s="99">
        <v>5</v>
      </c>
      <c r="AP340" s="99">
        <v>5</v>
      </c>
      <c r="AQ340" s="99">
        <v>5</v>
      </c>
      <c r="AR340" s="99">
        <v>5</v>
      </c>
      <c r="AS340" s="99">
        <v>5</v>
      </c>
      <c r="AT340" s="99">
        <v>5</v>
      </c>
      <c r="AU340" s="99">
        <v>5</v>
      </c>
      <c r="AV340" s="99">
        <v>5</v>
      </c>
      <c r="AW340" s="99">
        <v>5</v>
      </c>
      <c r="AX340" s="99">
        <v>5</v>
      </c>
      <c r="AY340" s="99">
        <v>5</v>
      </c>
      <c r="AZ340" s="99">
        <v>5</v>
      </c>
      <c r="BA340" s="99">
        <v>5</v>
      </c>
      <c r="BB340" s="99">
        <v>5</v>
      </c>
    </row>
    <row r="341" spans="1:115" ht="15" customHeight="1">
      <c r="C341" s="99" t="s">
        <v>308</v>
      </c>
      <c r="E341" s="366"/>
      <c r="F341" s="99">
        <v>694.21710000000007</v>
      </c>
      <c r="G341" s="99">
        <v>694.21710000000007</v>
      </c>
      <c r="H341" s="99">
        <v>694.21710000000007</v>
      </c>
      <c r="I341" s="99">
        <v>694.21710000000007</v>
      </c>
      <c r="J341" s="99">
        <v>694.21710000000007</v>
      </c>
      <c r="K341" s="99">
        <v>694.21710000000007</v>
      </c>
      <c r="L341" s="99">
        <v>694.21710000000007</v>
      </c>
      <c r="M341" s="99">
        <v>694.21710000000007</v>
      </c>
      <c r="N341" s="99">
        <v>694.21710000000007</v>
      </c>
      <c r="O341" s="99">
        <v>694.21710000000007</v>
      </c>
      <c r="P341" s="99">
        <v>694.21710000000007</v>
      </c>
      <c r="Q341" s="99">
        <v>694.21710000000007</v>
      </c>
      <c r="R341" s="99">
        <v>694.21710000000007</v>
      </c>
      <c r="S341" s="99">
        <v>694.21710000000007</v>
      </c>
      <c r="T341" s="99">
        <v>694.21710000000007</v>
      </c>
      <c r="U341" s="99">
        <v>694.21710000000007</v>
      </c>
      <c r="V341" s="99">
        <v>694.21710000000007</v>
      </c>
      <c r="W341" s="99">
        <v>694.21710000000007</v>
      </c>
      <c r="X341" s="99">
        <v>694.21710000000007</v>
      </c>
      <c r="Y341" s="99">
        <v>694.21710000000007</v>
      </c>
      <c r="Z341" s="99">
        <v>694.21710000000007</v>
      </c>
      <c r="AA341" s="99">
        <v>694.21710000000007</v>
      </c>
      <c r="AB341" s="99">
        <v>694.21710000000007</v>
      </c>
      <c r="AC341" s="99">
        <v>694.21710000000007</v>
      </c>
      <c r="AD341" s="99">
        <v>694.21710000000007</v>
      </c>
      <c r="AE341" s="99">
        <v>694.21710000000007</v>
      </c>
      <c r="AF341" s="99">
        <v>694.21710000000007</v>
      </c>
      <c r="AG341" s="99">
        <v>694.21710000000007</v>
      </c>
      <c r="AH341" s="99">
        <v>694.21710000000007</v>
      </c>
      <c r="AI341" s="99">
        <v>694.21710000000007</v>
      </c>
      <c r="AJ341" s="99">
        <v>694.21710000000007</v>
      </c>
      <c r="AK341" s="99">
        <v>694.21710000000007</v>
      </c>
      <c r="AL341" s="99">
        <v>694.21710000000007</v>
      </c>
      <c r="AM341" s="99">
        <v>694.21710000000007</v>
      </c>
      <c r="AN341" s="99">
        <v>694.21710000000007</v>
      </c>
      <c r="AO341" s="99">
        <v>694.21710000000007</v>
      </c>
      <c r="AP341" s="99">
        <v>694.21710000000007</v>
      </c>
      <c r="AQ341" s="99">
        <v>694.21710000000007</v>
      </c>
      <c r="AR341" s="99">
        <v>694.21710000000007</v>
      </c>
      <c r="AS341" s="99">
        <v>694.21710000000007</v>
      </c>
      <c r="AT341" s="99">
        <v>694.21710000000007</v>
      </c>
      <c r="AU341" s="99">
        <v>694.21710000000007</v>
      </c>
      <c r="AV341" s="99">
        <v>694.21710000000007</v>
      </c>
      <c r="AW341" s="99">
        <v>694.21710000000007</v>
      </c>
      <c r="AX341" s="99">
        <v>694.21710000000007</v>
      </c>
      <c r="AY341" s="99">
        <v>694.21710000000007</v>
      </c>
      <c r="AZ341" s="99">
        <v>694.21710000000007</v>
      </c>
      <c r="BA341" s="99">
        <v>694.21710000000007</v>
      </c>
      <c r="BB341" s="99">
        <v>694.21710000000007</v>
      </c>
    </row>
    <row r="342" spans="1:115" ht="14.45" customHeight="1">
      <c r="A342" s="106" t="s">
        <v>303</v>
      </c>
      <c r="B342" s="106"/>
      <c r="C342" s="124" t="s">
        <v>309</v>
      </c>
      <c r="D342" s="340"/>
      <c r="E342" s="340"/>
      <c r="F342" s="112"/>
      <c r="G342" s="112"/>
      <c r="H342" s="112"/>
      <c r="I342" s="112"/>
      <c r="J342" s="112"/>
      <c r="K342" s="112"/>
      <c r="L342" s="112"/>
      <c r="M342" s="112"/>
      <c r="N342" s="112"/>
      <c r="O342" s="112"/>
      <c r="P342" s="112"/>
      <c r="Q342" s="112"/>
      <c r="R342" s="112"/>
      <c r="S342" s="112"/>
      <c r="T342" s="112"/>
      <c r="U342" s="112"/>
      <c r="V342" s="112"/>
      <c r="W342" s="112"/>
      <c r="X342" s="112"/>
      <c r="Y342" s="112"/>
      <c r="Z342" s="112"/>
      <c r="AA342" s="112"/>
      <c r="AB342" s="112"/>
      <c r="AC342" s="112"/>
      <c r="AD342" s="112"/>
      <c r="AE342" s="112"/>
      <c r="AF342" s="112"/>
      <c r="AG342" s="112"/>
      <c r="AH342" s="112"/>
      <c r="AI342" s="112"/>
      <c r="AJ342" s="112"/>
      <c r="AK342" s="112"/>
      <c r="AL342" s="112"/>
      <c r="AM342" s="112"/>
      <c r="AN342" s="112"/>
      <c r="AO342" s="112"/>
      <c r="AP342" s="112"/>
      <c r="AQ342" s="112"/>
      <c r="AR342" s="112"/>
      <c r="AS342" s="112"/>
      <c r="AT342" s="112"/>
      <c r="AU342" s="112"/>
      <c r="AV342" s="112"/>
      <c r="AW342" s="112"/>
      <c r="AX342" s="112"/>
      <c r="AY342" s="112"/>
      <c r="AZ342" s="112"/>
      <c r="BA342" s="112"/>
      <c r="BB342" s="112"/>
      <c r="BC342" s="112"/>
      <c r="BF342" s="358"/>
      <c r="BG342" s="359"/>
      <c r="CZ342" s="99"/>
      <c r="DA342" s="99"/>
      <c r="DB342" s="99"/>
      <c r="DC342" s="99"/>
      <c r="DD342" s="99"/>
      <c r="DE342" s="99"/>
      <c r="DF342" s="99"/>
      <c r="DG342" s="99"/>
      <c r="DH342" s="99"/>
      <c r="DI342" s="99"/>
      <c r="DJ342" s="99"/>
      <c r="DK342" s="99"/>
    </row>
    <row r="343" spans="1:115" ht="15" customHeight="1">
      <c r="C343" s="99" t="s">
        <v>369</v>
      </c>
      <c r="E343" s="131" t="s">
        <v>370</v>
      </c>
      <c r="F343" s="99">
        <v>5.8957646424977357E-4</v>
      </c>
      <c r="G343" s="99">
        <v>5.8192311886797496E-4</v>
      </c>
      <c r="H343" s="99">
        <v>5.7453363735861338E-4</v>
      </c>
      <c r="I343" s="99">
        <v>5.6739684767377608E-4</v>
      </c>
      <c r="J343" s="99">
        <v>5.6050863701840106E-4</v>
      </c>
      <c r="K343" s="99">
        <v>5.5385989963794657E-4</v>
      </c>
      <c r="L343" s="99">
        <v>5.4744417539661369E-4</v>
      </c>
      <c r="M343" s="99">
        <v>5.4125166093523598E-4</v>
      </c>
      <c r="N343" s="99">
        <v>5.352790022272061E-4</v>
      </c>
      <c r="O343" s="99">
        <v>5.2951939889868665E-4</v>
      </c>
      <c r="P343" s="99">
        <v>5.2396728420072629E-4</v>
      </c>
      <c r="Q343" s="99">
        <v>5.1861796534849697E-4</v>
      </c>
      <c r="R343" s="99">
        <v>5.1346474722999103E-4</v>
      </c>
      <c r="S343" s="99">
        <v>5.0850287382281964E-4</v>
      </c>
      <c r="T343" s="99">
        <v>5.0372634665004983E-4</v>
      </c>
      <c r="U343" s="99">
        <v>4.9913141228642678E-4</v>
      </c>
      <c r="V343" s="99">
        <v>4.9471215358370404E-4</v>
      </c>
      <c r="W343" s="99">
        <v>4.9046431855033772E-4</v>
      </c>
      <c r="X343" s="99">
        <v>4.8638304987928349E-4</v>
      </c>
      <c r="Y343" s="99">
        <v>4.8246237410131331E-4</v>
      </c>
      <c r="Z343" s="99">
        <v>4.7869750028206029E-4</v>
      </c>
      <c r="AA343" s="99">
        <v>4.750849050773204E-4</v>
      </c>
      <c r="AB343" s="99">
        <v>4.7161949880268221E-4</v>
      </c>
      <c r="AC343" s="99">
        <v>4.6829825804259903E-4</v>
      </c>
      <c r="AD343" s="99">
        <v>4.6511672217457476E-4</v>
      </c>
      <c r="AE343" s="99">
        <v>4.6206965769779364E-4</v>
      </c>
      <c r="AF343" s="99">
        <v>4.5915520282313919E-4</v>
      </c>
      <c r="AG343" s="99">
        <v>4.5636833817792682E-4</v>
      </c>
      <c r="AH343" s="99">
        <v>4.5370414437340497E-4</v>
      </c>
      <c r="AI343" s="99">
        <v>4.5116069112428962E-4</v>
      </c>
      <c r="AJ343" s="99">
        <v>4.4873614300956928E-4</v>
      </c>
      <c r="AK343" s="99">
        <v>4.4642875727181401E-4</v>
      </c>
      <c r="AL343" s="99">
        <v>4.442368817354135E-4</v>
      </c>
      <c r="AM343" s="99">
        <v>4.4215895284026985E-4</v>
      </c>
      <c r="AN343" s="99">
        <v>4.4019349378767938E-4</v>
      </c>
      <c r="AO343" s="99">
        <v>4.3833911279533134E-4</v>
      </c>
      <c r="AP343" s="99">
        <v>4.3659450145854456E-4</v>
      </c>
      <c r="AQ343" s="99">
        <v>4.3495843321504673E-4</v>
      </c>
      <c r="AR343" s="99">
        <v>4.3342976191077887E-4</v>
      </c>
      <c r="AS343" s="99">
        <v>4.3200742046438259E-4</v>
      </c>
      <c r="AT343" s="99">
        <v>4.3069041962819641E-4</v>
      </c>
      <c r="AU343" s="99">
        <v>4.2947784684374936E-4</v>
      </c>
      <c r="AV343" s="99">
        <v>4.2836886518990381E-4</v>
      </c>
      <c r="AW343" s="99">
        <v>4.2736271242195089E-4</v>
      </c>
      <c r="AX343" s="99">
        <v>4.2645870010011834E-4</v>
      </c>
      <c r="AY343" s="99">
        <v>4.2565621280609865E-4</v>
      </c>
      <c r="AZ343" s="99">
        <v>4.2495470744635119E-4</v>
      </c>
      <c r="BA343" s="99">
        <v>4.2435371264107656E-4</v>
      </c>
      <c r="BB343" s="99">
        <v>4.2385282819790393E-4</v>
      </c>
    </row>
  </sheetData>
  <mergeCells count="54">
    <mergeCell ref="BF338:BG338"/>
    <mergeCell ref="E339:E341"/>
    <mergeCell ref="BF342:BG342"/>
    <mergeCell ref="BF304:BG304"/>
    <mergeCell ref="E306:E308"/>
    <mergeCell ref="E324:E326"/>
    <mergeCell ref="E329:E331"/>
    <mergeCell ref="E334:E336"/>
    <mergeCell ref="E194:E208"/>
    <mergeCell ref="E211:E225"/>
    <mergeCell ref="E228:E242"/>
    <mergeCell ref="E245:E259"/>
    <mergeCell ref="E262:E276"/>
    <mergeCell ref="BF152:BG152"/>
    <mergeCell ref="BF170:BG170"/>
    <mergeCell ref="BF175:BG175"/>
    <mergeCell ref="E153:E167"/>
    <mergeCell ref="E177:E191"/>
    <mergeCell ref="B100:B114"/>
    <mergeCell ref="D100:D114"/>
    <mergeCell ref="B116:B130"/>
    <mergeCell ref="D116:D130"/>
    <mergeCell ref="B141:B142"/>
    <mergeCell ref="D141:D142"/>
    <mergeCell ref="A171:A172"/>
    <mergeCell ref="B171:B173"/>
    <mergeCell ref="B34:B48"/>
    <mergeCell ref="D34:D48"/>
    <mergeCell ref="B52:B66"/>
    <mergeCell ref="D52:D66"/>
    <mergeCell ref="B68:B82"/>
    <mergeCell ref="D68:D82"/>
    <mergeCell ref="B153:B167"/>
    <mergeCell ref="A153:A154"/>
    <mergeCell ref="B84:B98"/>
    <mergeCell ref="D84:D98"/>
    <mergeCell ref="B144:B145"/>
    <mergeCell ref="D144:D145"/>
    <mergeCell ref="B147:B148"/>
    <mergeCell ref="D147:D148"/>
    <mergeCell ref="BF132:BG132"/>
    <mergeCell ref="BF137:BG137"/>
    <mergeCell ref="BF140:BG140"/>
    <mergeCell ref="BF143:BG143"/>
    <mergeCell ref="BF146:BG146"/>
    <mergeCell ref="E116:E130"/>
    <mergeCell ref="E141:E142"/>
    <mergeCell ref="E144:E145"/>
    <mergeCell ref="E147:E148"/>
    <mergeCell ref="E34:E48"/>
    <mergeCell ref="E52:E66"/>
    <mergeCell ref="E68:E82"/>
    <mergeCell ref="E84:E98"/>
    <mergeCell ref="E100:E114"/>
  </mergeCells>
  <conditionalFormatting sqref="F150:BB150 F30:BB32 F50:BB50 F52:BB66 F68:BB82 F84:BB98 C100:D115 F133:BB136 F138:BB139 F100:BB115">
    <cfRule type="cellIs" dxfId="37" priority="21" operator="lessThan">
      <formula>0</formula>
    </cfRule>
  </conditionalFormatting>
  <conditionalFormatting sqref="F116:BB131">
    <cfRule type="cellIs" dxfId="36" priority="19" operator="lessThan">
      <formula>0</formula>
    </cfRule>
  </conditionalFormatting>
  <conditionalFormatting sqref="F116:BB130">
    <cfRule type="cellIs" dxfId="35" priority="18" operator="lessThan">
      <formula>0</formula>
    </cfRule>
  </conditionalFormatting>
  <conditionalFormatting sqref="F147:BB149">
    <cfRule type="cellIs" dxfId="34" priority="14" operator="lessThan">
      <formula>0</formula>
    </cfRule>
  </conditionalFormatting>
  <conditionalFormatting sqref="F147:BB148">
    <cfRule type="cellIs" dxfId="33" priority="13" operator="lessThan">
      <formula>0</formula>
    </cfRule>
  </conditionalFormatting>
  <conditionalFormatting sqref="F132:BB132">
    <cfRule type="cellIs" dxfId="32" priority="12" operator="lessThan">
      <formula>0</formula>
    </cfRule>
  </conditionalFormatting>
  <conditionalFormatting sqref="F137:BB137">
    <cfRule type="cellIs" dxfId="31" priority="11" operator="lessThan">
      <formula>0</formula>
    </cfRule>
  </conditionalFormatting>
  <conditionalFormatting sqref="F140:BB140">
    <cfRule type="cellIs" dxfId="30" priority="10" operator="lessThan">
      <formula>0</formula>
    </cfRule>
  </conditionalFormatting>
  <conditionalFormatting sqref="F143:BB143">
    <cfRule type="cellIs" dxfId="29" priority="9" operator="lessThan">
      <formula>0</formula>
    </cfRule>
  </conditionalFormatting>
  <conditionalFormatting sqref="F146:BB146">
    <cfRule type="cellIs" dxfId="28" priority="8" operator="lessThan">
      <formula>0</formula>
    </cfRule>
  </conditionalFormatting>
  <conditionalFormatting sqref="E100:E115">
    <cfRule type="cellIs" dxfId="27" priority="7" operator="lessThan">
      <formula>0</formula>
    </cfRule>
  </conditionalFormatting>
  <conditionalFormatting sqref="F152:BB152">
    <cfRule type="cellIs" dxfId="26" priority="6" operator="lessThan">
      <formula>0</formula>
    </cfRule>
  </conditionalFormatting>
  <conditionalFormatting sqref="F170:BB170">
    <cfRule type="cellIs" dxfId="25" priority="5" operator="lessThan">
      <formula>0</formula>
    </cfRule>
  </conditionalFormatting>
  <conditionalFormatting sqref="F175:BB175">
    <cfRule type="cellIs" dxfId="24" priority="4" operator="lessThan">
      <formula>0</formula>
    </cfRule>
  </conditionalFormatting>
  <conditionalFormatting sqref="F304:BB304">
    <cfRule type="cellIs" dxfId="23" priority="3" operator="lessThan">
      <formula>0</formula>
    </cfRule>
  </conditionalFormatting>
  <conditionalFormatting sqref="F338:BB338">
    <cfRule type="cellIs" dxfId="22" priority="2" operator="lessThan">
      <formula>0</formula>
    </cfRule>
  </conditionalFormatting>
  <conditionalFormatting sqref="F342:BB342">
    <cfRule type="cellIs" dxfId="21" priority="1" operator="lessThan">
      <formula>0</formula>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6FC84-1FED-4EB7-86A2-9782C7A4575B}">
  <sheetPr>
    <tabColor theme="6" tint="0.79998168889431442"/>
  </sheetPr>
  <dimension ref="A1:DK97"/>
  <sheetViews>
    <sheetView topLeftCell="A22" zoomScale="71" zoomScaleNormal="100" workbookViewId="0">
      <pane xSplit="3" topLeftCell="V1" activePane="topRight" state="frozen"/>
      <selection pane="topRight" activeCell="F14" sqref="F14"/>
      <selection activeCell="A178" sqref="A178:XFD236"/>
    </sheetView>
  </sheetViews>
  <sheetFormatPr defaultColWidth="8.85546875" defaultRowHeight="15" customHeight="1"/>
  <cols>
    <col min="1" max="1" width="18.28515625" style="99" bestFit="1" customWidth="1"/>
    <col min="2" max="2" width="18.28515625" style="99" customWidth="1"/>
    <col min="3" max="3" width="87.42578125" style="99" bestFit="1" customWidth="1"/>
    <col min="4" max="4" width="36.5703125" style="99" bestFit="1" customWidth="1"/>
    <col min="5" max="5" width="12" style="99" customWidth="1"/>
    <col min="6" max="54" width="10.7109375" style="99" customWidth="1"/>
    <col min="55" max="55" width="8.85546875" style="99"/>
    <col min="56" max="56" width="33.5703125" style="99" customWidth="1"/>
    <col min="57" max="57" width="8.85546875" style="99"/>
    <col min="58" max="59" width="11.5703125" style="99" bestFit="1" customWidth="1"/>
    <col min="60" max="106" width="8.85546875" style="99"/>
    <col min="108" max="108" width="9.28515625" bestFit="1" customWidth="1"/>
  </cols>
  <sheetData>
    <row r="1" spans="1:106">
      <c r="A1" s="99" t="s">
        <v>27</v>
      </c>
      <c r="BD1" s="103" t="s">
        <v>371</v>
      </c>
    </row>
    <row r="2" spans="1:106"/>
    <row r="3" spans="1:106" ht="14.45">
      <c r="A3" s="104" t="s">
        <v>30</v>
      </c>
      <c r="B3" s="104"/>
      <c r="C3" s="104" t="s">
        <v>31</v>
      </c>
      <c r="D3" s="104" t="s">
        <v>32</v>
      </c>
      <c r="E3" s="104">
        <v>2021</v>
      </c>
      <c r="F3" s="104">
        <v>2022</v>
      </c>
      <c r="G3" s="104">
        <v>2023</v>
      </c>
      <c r="H3" s="104">
        <v>2024</v>
      </c>
      <c r="I3" s="104">
        <v>2025</v>
      </c>
      <c r="J3" s="104">
        <v>2026</v>
      </c>
      <c r="K3" s="104">
        <v>2027</v>
      </c>
      <c r="L3" s="104">
        <v>2028</v>
      </c>
      <c r="M3" s="104">
        <v>2029</v>
      </c>
      <c r="N3" s="104">
        <v>2030</v>
      </c>
      <c r="O3" s="104">
        <v>2031</v>
      </c>
      <c r="P3" s="104">
        <v>2032</v>
      </c>
      <c r="Q3" s="104">
        <v>2033</v>
      </c>
      <c r="R3" s="104">
        <v>2034</v>
      </c>
      <c r="S3" s="104">
        <v>2035</v>
      </c>
      <c r="T3" s="104">
        <v>2036</v>
      </c>
      <c r="U3" s="104">
        <v>2037</v>
      </c>
      <c r="V3" s="104">
        <v>2038</v>
      </c>
      <c r="W3" s="104">
        <v>2039</v>
      </c>
      <c r="X3" s="104">
        <v>2040</v>
      </c>
      <c r="Y3" s="104">
        <v>2041</v>
      </c>
      <c r="Z3" s="104">
        <v>2042</v>
      </c>
      <c r="AA3" s="104">
        <v>2043</v>
      </c>
      <c r="AB3" s="104">
        <v>2044</v>
      </c>
      <c r="AC3" s="104">
        <v>2045</v>
      </c>
      <c r="AD3" s="104">
        <v>2046</v>
      </c>
      <c r="AE3" s="104">
        <v>2047</v>
      </c>
      <c r="AF3" s="104">
        <v>2048</v>
      </c>
      <c r="AG3" s="104">
        <v>2049</v>
      </c>
      <c r="AH3" s="104">
        <v>2050</v>
      </c>
      <c r="AI3" s="104">
        <v>2051</v>
      </c>
      <c r="AJ3" s="104">
        <v>2052</v>
      </c>
      <c r="AK3" s="104">
        <v>2053</v>
      </c>
      <c r="AL3" s="104">
        <v>2054</v>
      </c>
      <c r="AM3" s="104">
        <v>2055</v>
      </c>
      <c r="AN3" s="104">
        <v>2056</v>
      </c>
      <c r="AO3" s="104">
        <v>2057</v>
      </c>
      <c r="AP3" s="104">
        <v>2058</v>
      </c>
      <c r="AQ3" s="104">
        <v>2059</v>
      </c>
      <c r="AR3" s="104">
        <v>2060</v>
      </c>
      <c r="AS3" s="104">
        <v>2061</v>
      </c>
      <c r="AT3" s="104">
        <v>2062</v>
      </c>
      <c r="AU3" s="104">
        <v>2063</v>
      </c>
      <c r="AV3" s="104">
        <v>2064</v>
      </c>
      <c r="AW3" s="104">
        <v>2065</v>
      </c>
      <c r="AX3" s="104">
        <v>2066</v>
      </c>
      <c r="AY3" s="104">
        <v>2067</v>
      </c>
      <c r="AZ3" s="104">
        <v>2068</v>
      </c>
      <c r="BA3" s="104">
        <v>2069</v>
      </c>
      <c r="BB3" s="104">
        <v>2070</v>
      </c>
      <c r="BD3" s="109"/>
      <c r="BE3" s="109">
        <v>2022</v>
      </c>
      <c r="BF3" s="109">
        <v>2023</v>
      </c>
      <c r="BG3" s="109">
        <v>2024</v>
      </c>
      <c r="BH3" s="109">
        <v>2025</v>
      </c>
      <c r="BI3" s="109">
        <v>2026</v>
      </c>
      <c r="BJ3" s="109">
        <v>2027</v>
      </c>
      <c r="BK3" s="109">
        <v>2028</v>
      </c>
      <c r="BL3" s="109">
        <v>2029</v>
      </c>
      <c r="BM3" s="109">
        <v>2030</v>
      </c>
      <c r="BN3" s="109">
        <v>2031</v>
      </c>
      <c r="BO3" s="109">
        <v>2032</v>
      </c>
      <c r="BP3" s="109">
        <v>2033</v>
      </c>
      <c r="BQ3" s="109">
        <v>2034</v>
      </c>
      <c r="BR3" s="109">
        <v>2035</v>
      </c>
      <c r="BS3" s="109">
        <v>2036</v>
      </c>
      <c r="BT3" s="109">
        <v>2037</v>
      </c>
      <c r="BU3" s="109">
        <v>2038</v>
      </c>
      <c r="BV3" s="109">
        <v>2039</v>
      </c>
      <c r="BW3" s="109">
        <v>2040</v>
      </c>
      <c r="BX3" s="109">
        <v>2041</v>
      </c>
      <c r="BY3" s="109">
        <v>2042</v>
      </c>
      <c r="BZ3" s="109">
        <v>2043</v>
      </c>
      <c r="CA3" s="109">
        <v>2044</v>
      </c>
      <c r="CB3" s="109">
        <v>2045</v>
      </c>
      <c r="CC3" s="109">
        <v>2046</v>
      </c>
      <c r="CD3" s="109">
        <v>2047</v>
      </c>
      <c r="CE3" s="109">
        <v>2048</v>
      </c>
      <c r="CF3" s="109">
        <v>2049</v>
      </c>
      <c r="CG3" s="109">
        <v>2050</v>
      </c>
      <c r="CH3" s="109">
        <v>2051</v>
      </c>
      <c r="CI3" s="109">
        <v>2052</v>
      </c>
      <c r="CJ3" s="109">
        <v>2053</v>
      </c>
      <c r="CK3" s="109">
        <v>2054</v>
      </c>
      <c r="CL3" s="109">
        <v>2055</v>
      </c>
      <c r="CM3" s="109">
        <v>2056</v>
      </c>
      <c r="CN3" s="109">
        <v>2057</v>
      </c>
      <c r="CO3" s="109">
        <v>2058</v>
      </c>
      <c r="CP3" s="109">
        <v>2059</v>
      </c>
      <c r="CQ3" s="109">
        <v>2060</v>
      </c>
      <c r="CR3" s="109">
        <v>2061</v>
      </c>
      <c r="CS3" s="109">
        <v>2062</v>
      </c>
      <c r="CT3" s="109">
        <v>2063</v>
      </c>
      <c r="CU3" s="109">
        <v>2064</v>
      </c>
      <c r="CV3" s="109">
        <v>2065</v>
      </c>
      <c r="CW3" s="109">
        <v>2066</v>
      </c>
      <c r="CX3" s="109">
        <v>2067</v>
      </c>
      <c r="CY3" s="109">
        <v>2068</v>
      </c>
      <c r="CZ3" s="109">
        <v>2069</v>
      </c>
      <c r="DA3" s="109">
        <v>2070</v>
      </c>
    </row>
    <row r="4" spans="1:106" ht="14.45">
      <c r="A4" s="106" t="s">
        <v>34</v>
      </c>
      <c r="B4" s="106"/>
      <c r="C4" s="227" t="s">
        <v>313</v>
      </c>
      <c r="D4" s="340" t="s">
        <v>36</v>
      </c>
      <c r="E4" s="340"/>
      <c r="F4" s="239">
        <f>F13-F6</f>
        <v>12.25256376767349</v>
      </c>
      <c r="G4" s="239">
        <f>G13-G6</f>
        <v>12.199539614940436</v>
      </c>
      <c r="H4" s="239">
        <f>H13-H6</f>
        <v>12.147394369418684</v>
      </c>
      <c r="I4" s="239">
        <f>I13-I6</f>
        <v>12.096118673922863</v>
      </c>
      <c r="J4" s="239">
        <f>J13-J6</f>
        <v>12.045703350355396</v>
      </c>
      <c r="K4" s="239">
        <f>K13-K6</f>
        <v>11.996139396981919</v>
      </c>
      <c r="L4" s="239">
        <f>L13-L6</f>
        <v>11.947417985765295</v>
      </c>
      <c r="M4" s="239">
        <f>M13-M6</f>
        <v>11.899530459757132</v>
      </c>
      <c r="N4" s="239">
        <f>N13-N6</f>
        <v>11.852468330545724</v>
      </c>
      <c r="O4" s="239">
        <f>O13-O6</f>
        <v>11.806223275759372</v>
      </c>
      <c r="P4" s="239">
        <f>P13-P6</f>
        <v>11.760787136624042</v>
      </c>
      <c r="Q4" s="239">
        <f>Q13-Q6</f>
        <v>11.716151915574383</v>
      </c>
      <c r="R4" s="239">
        <f>R13-R6</f>
        <v>11.672309773917094</v>
      </c>
      <c r="S4" s="239">
        <f>S13-S6</f>
        <v>11.629253029545735</v>
      </c>
      <c r="T4" s="239">
        <f>T13-T6</f>
        <v>11.586974154705983</v>
      </c>
      <c r="U4" s="239">
        <f>U13-U6</f>
        <v>11.54546577381049</v>
      </c>
      <c r="V4" s="239">
        <f>V13-V6</f>
        <v>11.50472066130243</v>
      </c>
      <c r="W4" s="239">
        <f>W13-W6</f>
        <v>11.464731739566847</v>
      </c>
      <c r="X4" s="239">
        <f>X13-X6</f>
        <v>11.425492076888993</v>
      </c>
      <c r="Y4" s="239">
        <f>Y13-Y6</f>
        <v>11.386994885458828</v>
      </c>
      <c r="Z4" s="239">
        <f>Z13-Z6</f>
        <v>11.349233519420851</v>
      </c>
      <c r="AA4" s="239">
        <f>AA13-AA6</f>
        <v>11.312201472968521</v>
      </c>
      <c r="AB4" s="239">
        <f>AB13-AB6</f>
        <v>11.275892378482462</v>
      </c>
      <c r="AC4" s="239">
        <f>AC13-AC6</f>
        <v>11.240300004711731</v>
      </c>
      <c r="AD4" s="239">
        <f>AD13-AD6</f>
        <v>11.205418254997422</v>
      </c>
      <c r="AE4" s="239">
        <f>AE13-AE6</f>
        <v>11.171241165537882</v>
      </c>
      <c r="AF4" s="239">
        <f>AF13-AF6</f>
        <v>11.137762903694874</v>
      </c>
      <c r="AG4" s="239">
        <f>AG13-AG6</f>
        <v>11.104977766339974</v>
      </c>
      <c r="AH4" s="239">
        <f>AH13-AH6</f>
        <v>11.072880178240593</v>
      </c>
      <c r="AI4" s="239">
        <f>AI13-AI6</f>
        <v>11.041464690484949</v>
      </c>
      <c r="AJ4" s="239">
        <f>AJ13-AJ6</f>
        <v>11.010725978945388</v>
      </c>
      <c r="AK4" s="239">
        <f>AK13-AK6</f>
        <v>10.980658842779425</v>
      </c>
      <c r="AL4" s="239">
        <f>AL13-AL6</f>
        <v>10.951258202967942</v>
      </c>
      <c r="AM4" s="239">
        <f>AM13-AM6</f>
        <v>10.922519100889945</v>
      </c>
      <c r="AN4" s="239">
        <f>AN13-AN6</f>
        <v>10.894436696933342</v>
      </c>
      <c r="AO4" s="239">
        <f>AO13-AO6</f>
        <v>10.867006269141152</v>
      </c>
      <c r="AP4" s="239">
        <f>AP13-AP6</f>
        <v>10.840223211892692</v>
      </c>
      <c r="AQ4" s="239">
        <f>AQ13-AQ6</f>
        <v>10.81408303461915</v>
      </c>
      <c r="AR4" s="239">
        <f>AR13-AR6</f>
        <v>10.788581360553081</v>
      </c>
      <c r="AS4" s="239">
        <f>AS13-AS6</f>
        <v>10.763713925511334</v>
      </c>
      <c r="AT4" s="239">
        <f>AT13-AT6</f>
        <v>10.73947657671094</v>
      </c>
      <c r="AU4" s="239">
        <f>AU13-AU6</f>
        <v>10.715865271617478</v>
      </c>
      <c r="AV4" s="239">
        <f>AV13-AV6</f>
        <v>10.692876076825501</v>
      </c>
      <c r="AW4" s="239">
        <f>AW13-AW6</f>
        <v>10.670505166970585</v>
      </c>
      <c r="AX4" s="239">
        <f>AX13-AX6</f>
        <v>10.648748823672546</v>
      </c>
      <c r="AY4" s="239">
        <f>AY13-AY6</f>
        <v>10.627603434509448</v>
      </c>
      <c r="AZ4" s="239">
        <f>AZ13-AZ6</f>
        <v>10.607065492022015</v>
      </c>
      <c r="BA4" s="239">
        <f>BA13-BA6</f>
        <v>10.58713159274803</v>
      </c>
      <c r="BB4" s="239">
        <f>BB13-BB6</f>
        <v>10.567798436286365</v>
      </c>
      <c r="BD4" s="110" t="s">
        <v>372</v>
      </c>
      <c r="BE4" s="111">
        <v>0.43814700000000001</v>
      </c>
      <c r="BF4" s="111">
        <v>0.43283899999999997</v>
      </c>
      <c r="BG4" s="111">
        <v>0.42753099999999999</v>
      </c>
      <c r="BH4" s="111">
        <v>0.42222300000000001</v>
      </c>
      <c r="BI4" s="111">
        <v>0.41691499999999998</v>
      </c>
      <c r="BJ4" s="111">
        <v>0.411607</v>
      </c>
      <c r="BK4" s="111">
        <v>0.40629900000000002</v>
      </c>
      <c r="BL4" s="111">
        <v>0.40099099999999999</v>
      </c>
      <c r="BM4" s="111">
        <v>0.39568300000000001</v>
      </c>
      <c r="BN4" s="111">
        <v>0.39037500000000003</v>
      </c>
      <c r="BO4" s="111">
        <v>0.38506699999999999</v>
      </c>
      <c r="BP4" s="111">
        <v>0.37975900000000001</v>
      </c>
      <c r="BQ4" s="111">
        <v>0.37445099999999998</v>
      </c>
      <c r="BR4" s="111">
        <v>0.369143</v>
      </c>
      <c r="BS4" s="111">
        <v>0.36383500000000002</v>
      </c>
      <c r="BT4" s="111">
        <v>0.35852699999999998</v>
      </c>
      <c r="BU4" s="111">
        <v>0.35321900000000001</v>
      </c>
      <c r="BV4" s="111">
        <v>0.34791100000000003</v>
      </c>
      <c r="BW4" s="111">
        <v>0.34260299999999999</v>
      </c>
      <c r="BX4" s="111">
        <v>0.33729500000000001</v>
      </c>
      <c r="BY4" s="111">
        <v>0.33198699999999998</v>
      </c>
      <c r="BZ4" s="111">
        <v>0.326679</v>
      </c>
      <c r="CA4" s="111">
        <v>0.32137100000000002</v>
      </c>
      <c r="CB4" s="111">
        <v>0.31606299999999998</v>
      </c>
      <c r="CC4" s="111">
        <v>0.310755</v>
      </c>
      <c r="CD4" s="111">
        <v>0.30544700000000002</v>
      </c>
      <c r="CE4" s="111">
        <v>0.30013899999999999</v>
      </c>
      <c r="CF4" s="111">
        <v>0.29483100000000001</v>
      </c>
      <c r="CG4" s="111">
        <v>0.28952299999999997</v>
      </c>
      <c r="CH4" s="111">
        <v>0.284215</v>
      </c>
      <c r="CI4" s="111">
        <v>0.27890700000000002</v>
      </c>
      <c r="CJ4" s="111">
        <v>0.27359899999999998</v>
      </c>
      <c r="CK4" s="111">
        <v>0.268291</v>
      </c>
      <c r="CL4" s="111">
        <v>0.26298300000000002</v>
      </c>
      <c r="CM4" s="111">
        <v>0.25767499999999999</v>
      </c>
      <c r="CN4" s="111">
        <v>0.25236700000000001</v>
      </c>
      <c r="CO4" s="111">
        <v>0.247059</v>
      </c>
      <c r="CP4" s="111">
        <v>0.24175099999999999</v>
      </c>
      <c r="CQ4" s="111">
        <v>0.23644299999999999</v>
      </c>
      <c r="CR4" s="111">
        <v>0.23113500000000001</v>
      </c>
      <c r="CS4" s="111">
        <v>0.225827</v>
      </c>
      <c r="CT4" s="111">
        <v>0.22051899999999999</v>
      </c>
      <c r="CU4" s="111">
        <v>0.21521100000000001</v>
      </c>
      <c r="CV4" s="111">
        <v>0.20990300000000001</v>
      </c>
      <c r="CW4" s="111">
        <v>0.204595</v>
      </c>
      <c r="CX4" s="111">
        <v>0.19928699999999999</v>
      </c>
      <c r="CY4" s="111">
        <v>0.19397900000000001</v>
      </c>
      <c r="CZ4" s="111">
        <v>0.18867100000000001</v>
      </c>
      <c r="DA4" s="111">
        <v>0.183363</v>
      </c>
    </row>
    <row r="5" spans="1:106" ht="14.45">
      <c r="A5" s="106"/>
      <c r="B5" s="106"/>
      <c r="C5" s="230" t="s">
        <v>45</v>
      </c>
      <c r="D5" s="340" t="s">
        <v>36</v>
      </c>
      <c r="E5" s="340"/>
      <c r="F5" s="272">
        <v>2.2200470000000002E-3</v>
      </c>
      <c r="G5" s="272">
        <v>2.2266629999999998E-3</v>
      </c>
      <c r="H5" s="272">
        <v>2.2352560000000001E-3</v>
      </c>
      <c r="I5" s="272">
        <v>2.246409E-3</v>
      </c>
      <c r="J5" s="272">
        <v>2.260878E-3</v>
      </c>
      <c r="K5" s="272">
        <v>2.2796330000000001E-3</v>
      </c>
      <c r="L5" s="272">
        <v>2.3039190000000002E-3</v>
      </c>
      <c r="M5" s="272">
        <v>2.3353279999999998E-3</v>
      </c>
      <c r="N5" s="272">
        <v>2.3758770000000002E-3</v>
      </c>
      <c r="O5" s="272">
        <v>2.4281149999999998E-3</v>
      </c>
      <c r="P5" s="272">
        <v>2.4952199999999998E-3</v>
      </c>
      <c r="Q5" s="272">
        <v>2.581112E-3</v>
      </c>
      <c r="R5" s="272">
        <v>2.690544E-3</v>
      </c>
      <c r="S5" s="272">
        <v>2.829149E-3</v>
      </c>
      <c r="T5" s="272">
        <v>3.0033999999999998E-3</v>
      </c>
      <c r="U5" s="272">
        <v>3.220423E-3</v>
      </c>
      <c r="V5" s="272">
        <v>3.4875879999999998E-3</v>
      </c>
      <c r="W5" s="272">
        <v>3.8118039999999998E-3</v>
      </c>
      <c r="X5" s="272">
        <v>4.1984860000000004E-3</v>
      </c>
      <c r="Y5" s="272">
        <v>4.6502419999999997E-3</v>
      </c>
      <c r="Z5" s="272">
        <v>5.165457E-3</v>
      </c>
      <c r="AA5" s="272">
        <v>5.7371490000000004E-3</v>
      </c>
      <c r="AB5" s="272">
        <v>6.3525179999999997E-3</v>
      </c>
      <c r="AC5" s="272">
        <v>6.9936060000000003E-3</v>
      </c>
      <c r="AD5" s="272">
        <v>7.6391510000000003E-3</v>
      </c>
      <c r="AE5" s="272">
        <v>8.2672939999999997E-3</v>
      </c>
      <c r="AF5" s="272">
        <v>8.8584619999999992E-3</v>
      </c>
      <c r="AG5" s="272">
        <v>9.3976259999999992E-3</v>
      </c>
      <c r="AH5" s="272">
        <v>9.875455E-3</v>
      </c>
      <c r="AI5" s="272">
        <v>1.0288278E-2</v>
      </c>
      <c r="AJ5" s="272">
        <v>1.0637165000000001E-2</v>
      </c>
      <c r="AK5" s="272">
        <v>1.0926567E-2</v>
      </c>
      <c r="AL5" s="272">
        <v>1.1162935000000001E-2</v>
      </c>
      <c r="AM5" s="272">
        <v>1.1353556000000001E-2</v>
      </c>
      <c r="AN5" s="272">
        <v>1.1505717E-2</v>
      </c>
      <c r="AO5" s="272">
        <v>1.1626189E-2</v>
      </c>
      <c r="AP5" s="272">
        <v>1.1720955E-2</v>
      </c>
      <c r="AQ5" s="272">
        <v>1.1795121E-2</v>
      </c>
      <c r="AR5" s="272">
        <v>1.1852933E-2</v>
      </c>
      <c r="AS5" s="272">
        <v>1.1897858000000001E-2</v>
      </c>
      <c r="AT5" s="272">
        <v>1.1932682999999999E-2</v>
      </c>
      <c r="AU5" s="272">
        <v>1.1959628999999999E-2</v>
      </c>
      <c r="AV5" s="272">
        <v>1.1980447E-2</v>
      </c>
      <c r="AW5" s="272">
        <v>1.1996514E-2</v>
      </c>
      <c r="AX5" s="272">
        <v>1.2008903E-2</v>
      </c>
      <c r="AY5" s="272">
        <v>1.2018449E-2</v>
      </c>
      <c r="AZ5" s="272">
        <v>1.2025802E-2</v>
      </c>
      <c r="BA5" s="272">
        <v>1.2031462E-2</v>
      </c>
      <c r="BB5" s="272">
        <v>1.2035818E-2</v>
      </c>
      <c r="BD5" s="331"/>
      <c r="BE5" s="178"/>
      <c r="BF5" s="178"/>
      <c r="BG5" s="178"/>
      <c r="BH5" s="178"/>
      <c r="BI5" s="178"/>
      <c r="BJ5" s="178"/>
      <c r="BK5" s="178"/>
      <c r="BL5" s="178"/>
      <c r="BM5" s="178"/>
      <c r="BN5" s="178"/>
      <c r="BO5" s="178"/>
      <c r="BP5" s="178"/>
      <c r="BQ5" s="178"/>
      <c r="BR5" s="178"/>
      <c r="BS5" s="178"/>
      <c r="BT5" s="178"/>
      <c r="BU5" s="178"/>
      <c r="BV5" s="178"/>
      <c r="BW5" s="178"/>
      <c r="BX5" s="178"/>
      <c r="BY5" s="178"/>
      <c r="BZ5" s="178"/>
      <c r="CA5" s="178"/>
      <c r="CB5" s="178"/>
      <c r="CC5" s="178"/>
      <c r="CD5" s="178"/>
      <c r="CE5" s="178"/>
      <c r="CF5" s="178"/>
      <c r="CG5" s="178"/>
      <c r="CH5" s="178"/>
      <c r="CI5" s="178"/>
      <c r="CJ5" s="178"/>
      <c r="CK5" s="178"/>
      <c r="CL5" s="178"/>
      <c r="CM5" s="178"/>
      <c r="CN5" s="178"/>
      <c r="CO5" s="178"/>
      <c r="CP5" s="178"/>
      <c r="CQ5" s="178"/>
      <c r="CR5" s="178"/>
      <c r="CS5" s="178"/>
      <c r="CT5" s="178"/>
      <c r="CU5" s="178"/>
      <c r="CV5" s="178"/>
      <c r="CW5" s="178"/>
      <c r="CX5" s="178"/>
      <c r="CY5" s="178"/>
      <c r="CZ5" s="178"/>
      <c r="DA5" s="178"/>
    </row>
    <row r="6" spans="1:106" ht="14.45">
      <c r="A6" s="106"/>
      <c r="B6" s="106"/>
      <c r="C6" s="231" t="s">
        <v>316</v>
      </c>
      <c r="D6" s="340" t="s">
        <v>36</v>
      </c>
      <c r="E6" s="340"/>
      <c r="F6" s="233">
        <f>'Políticas anunciadas - %'!F5</f>
        <v>3.57930610263235E-2</v>
      </c>
      <c r="G6" s="233">
        <f>'Políticas anunciadas - %'!G5</f>
        <v>3.562841294560215E-2</v>
      </c>
      <c r="H6" s="233">
        <f>'Políticas anunciadas - %'!H5</f>
        <v>3.5464522246051899E-2</v>
      </c>
      <c r="I6" s="233">
        <f>'Políticas anunciadas - %'!I5</f>
        <v>3.5301385443720079E-2</v>
      </c>
      <c r="J6" s="233">
        <f>'Políticas anunciadas - %'!J5</f>
        <v>3.5138999070680299E-2</v>
      </c>
      <c r="K6" s="233">
        <f>'Políticas anunciadas - %'!K5</f>
        <v>3.49773596749543E-2</v>
      </c>
      <c r="L6" s="233">
        <f>'Políticas anunciadas - %'!L5</f>
        <v>3.4816463820449783E-2</v>
      </c>
      <c r="M6" s="233">
        <f>'Políticas anunciadas - %'!M5</f>
        <v>3.4656308086875143E-2</v>
      </c>
      <c r="N6" s="233">
        <f>'Políticas anunciadas - %'!N5</f>
        <v>3.4496889069675518E-2</v>
      </c>
      <c r="O6" s="233">
        <f>'Políticas anunciadas - %'!O5</f>
        <v>3.4338203379954635E-2</v>
      </c>
      <c r="P6" s="233">
        <f>'Políticas anunciadas - %'!P5</f>
        <v>3.4180247644407302E-2</v>
      </c>
      <c r="Q6" s="233">
        <f>'Políticas anunciadas - %'!Q5</f>
        <v>3.402301850524303E-2</v>
      </c>
      <c r="R6" s="233">
        <f>'Políticas anunciadas - %'!R5</f>
        <v>3.3866512620120304E-2</v>
      </c>
      <c r="S6" s="233">
        <f>'Políticas anunciadas - %'!S5</f>
        <v>3.3710726662066648E-2</v>
      </c>
      <c r="T6" s="233">
        <f>'Políticas anunciadas - %'!T5</f>
        <v>3.3555657319420007E-2</v>
      </c>
      <c r="U6" s="233">
        <f>'Políticas anunciadas - %'!U5</f>
        <v>3.3401301295752361E-2</v>
      </c>
      <c r="V6" s="233">
        <f>'Políticas anunciadas - %'!V5</f>
        <v>3.3247655309791568E-2</v>
      </c>
      <c r="W6" s="233">
        <f>'Políticas anunciadas - %'!W5</f>
        <v>3.3094716095366294E-2</v>
      </c>
      <c r="X6" s="233">
        <f>'Políticas anunciadas - %'!X5</f>
        <v>3.2942480401327856E-2</v>
      </c>
      <c r="Y6" s="233">
        <f>'Políticas anunciadas - %'!Y5</f>
        <v>3.2790944991480941E-2</v>
      </c>
      <c r="Z6" s="233">
        <f>'Políticas anunciadas - %'!Z5</f>
        <v>3.2640106644519662E-2</v>
      </c>
      <c r="AA6" s="233">
        <f>'Políticas anunciadas - %'!AA5</f>
        <v>3.2489962153956498E-2</v>
      </c>
      <c r="AB6" s="233">
        <f>'Políticas anunciadas - %'!AB5</f>
        <v>3.234050832804769E-2</v>
      </c>
      <c r="AC6" s="233">
        <f>'Políticas anunciadas - %'!AC5</f>
        <v>3.2191741989738176E-2</v>
      </c>
      <c r="AD6" s="233">
        <f>'Políticas anunciadas - %'!AD5</f>
        <v>3.2043659976585204E-2</v>
      </c>
      <c r="AE6" s="233">
        <f>'Políticas anunciadas - %'!AE5</f>
        <v>3.1896259140694383E-2</v>
      </c>
      <c r="AF6" s="233">
        <f>'Políticas anunciadas - %'!AF5</f>
        <v>3.1749536348646856E-2</v>
      </c>
      <c r="AG6" s="233">
        <f>'Políticas anunciadas - %'!AG5</f>
        <v>3.1603488481442454E-2</v>
      </c>
      <c r="AH6" s="233">
        <f>'Políticas anunciadas - %'!AH5</f>
        <v>3.1458112434426866E-2</v>
      </c>
      <c r="AI6" s="233">
        <f>'Políticas anunciadas - %'!AI5</f>
        <v>3.1313405117229465E-2</v>
      </c>
      <c r="AJ6" s="233">
        <f>'Políticas anunciadas - %'!AJ5</f>
        <v>3.116936345369048E-2</v>
      </c>
      <c r="AK6" s="233">
        <f>'Políticas anunciadas - %'!AK5</f>
        <v>3.1025984381802374E-2</v>
      </c>
      <c r="AL6" s="233">
        <f>'Políticas anunciadas - %'!AL5</f>
        <v>3.0883264853645898E-2</v>
      </c>
      <c r="AM6" s="233">
        <f>'Políticas anunciadas - %'!AM5</f>
        <v>3.0741201835320808E-2</v>
      </c>
      <c r="AN6" s="233">
        <f>'Políticas anunciadas - %'!AN5</f>
        <v>3.0599792306876594E-2</v>
      </c>
      <c r="AO6" s="233">
        <f>'Políticas anunciadas - %'!AO5</f>
        <v>3.0459033262266288E-2</v>
      </c>
      <c r="AP6" s="233">
        <f>'Políticas anunciadas - %'!AP5</f>
        <v>3.0318921709261204E-2</v>
      </c>
      <c r="AQ6" s="233">
        <f>'Políticas anunciadas - %'!AQ5</f>
        <v>3.0179454669397643E-2</v>
      </c>
      <c r="AR6" s="233">
        <f>'Políticas anunciadas - %'!AR5</f>
        <v>3.0040629177918277E-2</v>
      </c>
      <c r="AS6" s="233">
        <f>'Políticas anunciadas - %'!AS5</f>
        <v>2.9902442283699315E-2</v>
      </c>
      <c r="AT6" s="233">
        <f>'Políticas anunciadas - %'!AT5</f>
        <v>2.9764891049193665E-2</v>
      </c>
      <c r="AU6" s="233">
        <f>'Políticas anunciadas - %'!AU5</f>
        <v>2.9627972550366977E-2</v>
      </c>
      <c r="AV6" s="233">
        <f>'Políticas anunciadas - %'!AV5</f>
        <v>2.9491683876637254E-2</v>
      </c>
      <c r="AW6" s="233">
        <f>'Políticas anunciadas - %'!AW5</f>
        <v>2.935602213080557E-2</v>
      </c>
      <c r="AX6" s="233">
        <f>'Políticas anunciadas - %'!AX5</f>
        <v>2.9220984429002783E-2</v>
      </c>
      <c r="AY6" s="233">
        <f>'Políticas anunciadas - %'!AY5</f>
        <v>2.9086567900629134E-2</v>
      </c>
      <c r="AZ6" s="233">
        <f>'Políticas anunciadas - %'!AZ5</f>
        <v>2.895276968828675E-2</v>
      </c>
      <c r="BA6" s="233">
        <f>'Políticas anunciadas - %'!BA5</f>
        <v>2.8819586947721021E-2</v>
      </c>
      <c r="BB6" s="233">
        <f>'Políticas anunciadas - %'!BB5</f>
        <v>2.8687016847760205E-2</v>
      </c>
      <c r="BD6" s="331"/>
      <c r="BE6" s="178"/>
      <c r="BF6" s="178"/>
      <c r="BG6" s="178"/>
      <c r="BH6" s="178"/>
      <c r="BI6" s="178"/>
      <c r="BJ6" s="178"/>
      <c r="BK6" s="178"/>
      <c r="BL6" s="178"/>
      <c r="BM6" s="178"/>
      <c r="BN6" s="178"/>
      <c r="BO6" s="178"/>
      <c r="BP6" s="178"/>
      <c r="BQ6" s="178"/>
      <c r="BR6" s="178"/>
      <c r="BS6" s="178"/>
      <c r="BT6" s="178"/>
      <c r="BU6" s="178"/>
      <c r="BV6" s="178"/>
      <c r="BW6" s="178"/>
      <c r="BX6" s="178"/>
      <c r="BY6" s="178"/>
      <c r="BZ6" s="178"/>
      <c r="CA6" s="178"/>
      <c r="CB6" s="178"/>
      <c r="CC6" s="178"/>
      <c r="CD6" s="178"/>
      <c r="CE6" s="178"/>
      <c r="CF6" s="178"/>
      <c r="CG6" s="178"/>
      <c r="CH6" s="178"/>
      <c r="CI6" s="178"/>
      <c r="CJ6" s="178"/>
      <c r="CK6" s="178"/>
      <c r="CL6" s="178"/>
      <c r="CM6" s="178"/>
      <c r="CN6" s="178"/>
      <c r="CO6" s="178"/>
      <c r="CP6" s="178"/>
      <c r="CQ6" s="178"/>
      <c r="CR6" s="178"/>
      <c r="CS6" s="178"/>
      <c r="CT6" s="178"/>
      <c r="CU6" s="178"/>
      <c r="CV6" s="178"/>
      <c r="CW6" s="178"/>
      <c r="CX6" s="178"/>
      <c r="CY6" s="178"/>
      <c r="CZ6" s="178"/>
      <c r="DA6" s="178"/>
    </row>
    <row r="7" spans="1:106" ht="14.45">
      <c r="A7" s="106"/>
      <c r="B7" s="106"/>
      <c r="C7" s="231" t="s">
        <v>318</v>
      </c>
      <c r="D7" s="340" t="s">
        <v>36</v>
      </c>
      <c r="E7" s="340"/>
      <c r="F7" s="254">
        <v>6.25E-2</v>
      </c>
      <c r="G7" s="254">
        <v>6.25E-2</v>
      </c>
      <c r="H7" s="254">
        <v>6.25E-2</v>
      </c>
      <c r="I7" s="254">
        <v>6.25E-2</v>
      </c>
      <c r="J7" s="264">
        <v>6.8870000000000001E-2</v>
      </c>
      <c r="K7" s="264">
        <v>6.8870000000000001E-2</v>
      </c>
      <c r="L7" s="264">
        <v>6.8870000000000001E-2</v>
      </c>
      <c r="M7" s="271">
        <v>6.8870000000000001E-2</v>
      </c>
      <c r="N7" s="271">
        <v>6.8870000000000001E-2</v>
      </c>
      <c r="O7" s="271">
        <v>6.8870000000000001E-2</v>
      </c>
      <c r="P7" s="271">
        <v>6.8870000000000001E-2</v>
      </c>
      <c r="Q7" s="271">
        <v>6.8870000000000001E-2</v>
      </c>
      <c r="R7" s="271">
        <v>6.8870000000000001E-2</v>
      </c>
      <c r="S7" s="271">
        <v>6.8870000000000001E-2</v>
      </c>
      <c r="T7" s="271">
        <v>6.8870000000000001E-2</v>
      </c>
      <c r="U7" s="271">
        <v>6.8870000000000001E-2</v>
      </c>
      <c r="V7" s="271">
        <v>6.8870000000000001E-2</v>
      </c>
      <c r="W7" s="271">
        <v>6.8870000000000001E-2</v>
      </c>
      <c r="X7" s="271">
        <v>6.8870000000000001E-2</v>
      </c>
      <c r="Y7" s="271">
        <v>6.8870000000000001E-2</v>
      </c>
      <c r="Z7" s="271">
        <v>6.8870000000000001E-2</v>
      </c>
      <c r="AA7" s="271">
        <v>6.8870000000000001E-2</v>
      </c>
      <c r="AB7" s="271">
        <v>6.8870000000000001E-2</v>
      </c>
      <c r="AC7" s="271">
        <v>6.8870000000000001E-2</v>
      </c>
      <c r="AD7" s="271">
        <v>6.8870000000000001E-2</v>
      </c>
      <c r="AE7" s="271">
        <v>6.8870000000000001E-2</v>
      </c>
      <c r="AF7" s="271">
        <v>6.8870000000000001E-2</v>
      </c>
      <c r="AG7" s="271">
        <v>6.8870000000000001E-2</v>
      </c>
      <c r="AH7" s="271">
        <v>6.8870000000000001E-2</v>
      </c>
      <c r="AI7" s="271">
        <v>6.8870000000000001E-2</v>
      </c>
      <c r="AJ7" s="271">
        <v>6.8870000000000001E-2</v>
      </c>
      <c r="AK7" s="271">
        <v>6.8870000000000001E-2</v>
      </c>
      <c r="AL7" s="271">
        <v>6.8870000000000001E-2</v>
      </c>
      <c r="AM7" s="271">
        <v>6.8870000000000001E-2</v>
      </c>
      <c r="AN7" s="271">
        <v>6.8870000000000001E-2</v>
      </c>
      <c r="AO7" s="271">
        <v>6.8870000000000001E-2</v>
      </c>
      <c r="AP7" s="271">
        <v>6.8870000000000001E-2</v>
      </c>
      <c r="AQ7" s="271">
        <v>6.8870000000000001E-2</v>
      </c>
      <c r="AR7" s="271">
        <v>6.8870000000000001E-2</v>
      </c>
      <c r="AS7" s="271">
        <v>6.8870000000000001E-2</v>
      </c>
      <c r="AT7" s="271">
        <v>6.8870000000000001E-2</v>
      </c>
      <c r="AU7" s="271">
        <v>6.8870000000000001E-2</v>
      </c>
      <c r="AV7" s="271">
        <v>6.8870000000000001E-2</v>
      </c>
      <c r="AW7" s="271">
        <v>6.8870000000000001E-2</v>
      </c>
      <c r="AX7" s="271">
        <v>6.8870000000000001E-2</v>
      </c>
      <c r="AY7" s="271">
        <v>6.8870000000000001E-2</v>
      </c>
      <c r="AZ7" s="271">
        <v>6.8870000000000001E-2</v>
      </c>
      <c r="BA7" s="271">
        <v>6.8870000000000001E-2</v>
      </c>
      <c r="BB7" s="271">
        <v>6.8870000000000001E-2</v>
      </c>
      <c r="BD7" s="331"/>
      <c r="BE7" s="178"/>
      <c r="BF7" s="178"/>
      <c r="BG7" s="178"/>
      <c r="BH7" s="178"/>
      <c r="BI7" s="178"/>
      <c r="BJ7" s="178"/>
      <c r="BK7" s="178"/>
      <c r="BL7" s="178"/>
      <c r="BM7" s="178"/>
      <c r="BN7" s="178"/>
      <c r="BO7" s="178"/>
      <c r="BP7" s="178"/>
      <c r="BQ7" s="178"/>
      <c r="BR7" s="178"/>
      <c r="BS7" s="178"/>
      <c r="BT7" s="178"/>
      <c r="BU7" s="178"/>
      <c r="BV7" s="178"/>
      <c r="BW7" s="178"/>
      <c r="BX7" s="178"/>
      <c r="BY7" s="178"/>
      <c r="BZ7" s="178"/>
      <c r="CA7" s="178"/>
      <c r="CB7" s="178"/>
      <c r="CC7" s="178"/>
      <c r="CD7" s="178"/>
      <c r="CE7" s="178"/>
      <c r="CF7" s="178"/>
      <c r="CG7" s="178"/>
      <c r="CH7" s="178"/>
      <c r="CI7" s="178"/>
      <c r="CJ7" s="178"/>
      <c r="CK7" s="178"/>
      <c r="CL7" s="178"/>
      <c r="CM7" s="178"/>
      <c r="CN7" s="178"/>
      <c r="CO7" s="178"/>
      <c r="CP7" s="178"/>
      <c r="CQ7" s="178"/>
      <c r="CR7" s="178"/>
      <c r="CS7" s="178"/>
      <c r="CT7" s="178"/>
      <c r="CU7" s="178"/>
      <c r="CV7" s="178"/>
      <c r="CW7" s="178"/>
      <c r="CX7" s="178"/>
      <c r="CY7" s="178"/>
      <c r="CZ7" s="178"/>
      <c r="DA7" s="178"/>
    </row>
    <row r="8" spans="1:106" ht="14.45">
      <c r="A8" s="106"/>
      <c r="B8" s="106"/>
      <c r="C8" s="234" t="s">
        <v>41</v>
      </c>
      <c r="D8" s="228" t="s">
        <v>36</v>
      </c>
      <c r="E8" s="266">
        <v>1.6506510000000001</v>
      </c>
      <c r="F8" s="233">
        <f>E8+F7</f>
        <v>1.7131510000000001</v>
      </c>
      <c r="G8" s="233">
        <f t="shared" ref="G8:BB8" si="0">F8+G7</f>
        <v>1.7756510000000001</v>
      </c>
      <c r="H8" s="233">
        <f t="shared" si="0"/>
        <v>1.8381510000000001</v>
      </c>
      <c r="I8" s="233">
        <f t="shared" si="0"/>
        <v>1.9006510000000001</v>
      </c>
      <c r="J8" s="233">
        <f t="shared" si="0"/>
        <v>1.9695210000000001</v>
      </c>
      <c r="K8" s="233">
        <f t="shared" si="0"/>
        <v>2.0383910000000003</v>
      </c>
      <c r="L8" s="233">
        <f t="shared" si="0"/>
        <v>2.1072610000000003</v>
      </c>
      <c r="M8" s="233">
        <f t="shared" si="0"/>
        <v>2.1761310000000003</v>
      </c>
      <c r="N8" s="233">
        <f t="shared" si="0"/>
        <v>2.2450010000000002</v>
      </c>
      <c r="O8" s="233">
        <f t="shared" si="0"/>
        <v>2.3138710000000002</v>
      </c>
      <c r="P8" s="233">
        <f t="shared" si="0"/>
        <v>2.3827410000000002</v>
      </c>
      <c r="Q8" s="233">
        <f t="shared" si="0"/>
        <v>2.4516110000000002</v>
      </c>
      <c r="R8" s="233">
        <f t="shared" si="0"/>
        <v>2.5204810000000002</v>
      </c>
      <c r="S8" s="233">
        <f t="shared" si="0"/>
        <v>2.5893510000000002</v>
      </c>
      <c r="T8" s="233">
        <f t="shared" si="0"/>
        <v>2.6582210000000002</v>
      </c>
      <c r="U8" s="233">
        <f t="shared" si="0"/>
        <v>2.7270910000000002</v>
      </c>
      <c r="V8" s="233">
        <f t="shared" si="0"/>
        <v>2.7959610000000001</v>
      </c>
      <c r="W8" s="233">
        <f t="shared" si="0"/>
        <v>2.8648310000000001</v>
      </c>
      <c r="X8" s="233">
        <f t="shared" si="0"/>
        <v>2.9337010000000001</v>
      </c>
      <c r="Y8" s="233">
        <f t="shared" si="0"/>
        <v>3.0025710000000001</v>
      </c>
      <c r="Z8" s="233">
        <f t="shared" si="0"/>
        <v>3.0714410000000001</v>
      </c>
      <c r="AA8" s="233">
        <f t="shared" si="0"/>
        <v>3.1403110000000001</v>
      </c>
      <c r="AB8" s="233">
        <f t="shared" si="0"/>
        <v>3.2091810000000001</v>
      </c>
      <c r="AC8" s="233">
        <f t="shared" si="0"/>
        <v>3.278051</v>
      </c>
      <c r="AD8" s="233">
        <f t="shared" si="0"/>
        <v>3.346921</v>
      </c>
      <c r="AE8" s="233">
        <f t="shared" si="0"/>
        <v>3.415791</v>
      </c>
      <c r="AF8" s="233">
        <f t="shared" si="0"/>
        <v>3.484661</v>
      </c>
      <c r="AG8" s="233">
        <f t="shared" si="0"/>
        <v>3.553531</v>
      </c>
      <c r="AH8" s="233">
        <f t="shared" si="0"/>
        <v>3.622401</v>
      </c>
      <c r="AI8" s="233">
        <f t="shared" si="0"/>
        <v>3.691271</v>
      </c>
      <c r="AJ8" s="233">
        <f t="shared" si="0"/>
        <v>3.760141</v>
      </c>
      <c r="AK8" s="233">
        <f t="shared" si="0"/>
        <v>3.8290109999999999</v>
      </c>
      <c r="AL8" s="233">
        <f t="shared" si="0"/>
        <v>3.8978809999999999</v>
      </c>
      <c r="AM8" s="233">
        <f t="shared" si="0"/>
        <v>3.9667509999999999</v>
      </c>
      <c r="AN8" s="233">
        <f t="shared" si="0"/>
        <v>4.0356209999999999</v>
      </c>
      <c r="AO8" s="233">
        <f t="shared" si="0"/>
        <v>4.1044910000000003</v>
      </c>
      <c r="AP8" s="233">
        <f t="shared" si="0"/>
        <v>4.1733610000000008</v>
      </c>
      <c r="AQ8" s="233">
        <f t="shared" si="0"/>
        <v>4.2422310000000012</v>
      </c>
      <c r="AR8" s="233">
        <f t="shared" si="0"/>
        <v>4.3111010000000016</v>
      </c>
      <c r="AS8" s="233">
        <f t="shared" si="0"/>
        <v>4.3799710000000021</v>
      </c>
      <c r="AT8" s="233">
        <f t="shared" si="0"/>
        <v>4.4488410000000025</v>
      </c>
      <c r="AU8" s="233">
        <f t="shared" si="0"/>
        <v>4.5177110000000029</v>
      </c>
      <c r="AV8" s="233">
        <f t="shared" si="0"/>
        <v>4.5865810000000033</v>
      </c>
      <c r="AW8" s="233">
        <f t="shared" si="0"/>
        <v>4.6554510000000038</v>
      </c>
      <c r="AX8" s="233">
        <f t="shared" si="0"/>
        <v>4.7243210000000042</v>
      </c>
      <c r="AY8" s="233">
        <f t="shared" si="0"/>
        <v>4.7931910000000046</v>
      </c>
      <c r="AZ8" s="233">
        <f t="shared" si="0"/>
        <v>4.8620610000000051</v>
      </c>
      <c r="BA8" s="233">
        <f t="shared" si="0"/>
        <v>4.9309310000000055</v>
      </c>
      <c r="BB8" s="233">
        <f t="shared" si="0"/>
        <v>4.9998010000000059</v>
      </c>
      <c r="BD8" s="331"/>
      <c r="BE8" s="178"/>
      <c r="BF8" s="178"/>
      <c r="BG8" s="178"/>
      <c r="BH8" s="178"/>
      <c r="BI8" s="178"/>
      <c r="BJ8" s="178"/>
      <c r="BK8" s="178"/>
      <c r="BL8" s="178"/>
      <c r="BM8" s="178"/>
      <c r="BN8" s="178"/>
      <c r="BO8" s="178"/>
      <c r="BP8" s="178"/>
      <c r="BQ8" s="178"/>
      <c r="BR8" s="178"/>
      <c r="BS8" s="178"/>
      <c r="BT8" s="178"/>
      <c r="BU8" s="178"/>
      <c r="BV8" s="178"/>
      <c r="BW8" s="178"/>
      <c r="BX8" s="178"/>
      <c r="BY8" s="178"/>
      <c r="BZ8" s="178"/>
      <c r="CA8" s="178"/>
      <c r="CB8" s="178"/>
      <c r="CC8" s="178"/>
      <c r="CD8" s="178"/>
      <c r="CE8" s="178"/>
      <c r="CF8" s="178"/>
      <c r="CG8" s="178"/>
      <c r="CH8" s="178"/>
      <c r="CI8" s="178"/>
      <c r="CJ8" s="178"/>
      <c r="CK8" s="178"/>
      <c r="CL8" s="178"/>
      <c r="CM8" s="178"/>
      <c r="CN8" s="178"/>
      <c r="CO8" s="178"/>
      <c r="CP8" s="178"/>
      <c r="CQ8" s="178"/>
      <c r="CR8" s="178"/>
      <c r="CS8" s="178"/>
      <c r="CT8" s="178"/>
      <c r="CU8" s="178"/>
      <c r="CV8" s="178"/>
      <c r="CW8" s="178"/>
      <c r="CX8" s="178"/>
      <c r="CY8" s="178"/>
      <c r="CZ8" s="178"/>
      <c r="DA8" s="178"/>
    </row>
    <row r="9" spans="1:106" ht="14.45">
      <c r="A9" s="106"/>
      <c r="B9" s="106"/>
      <c r="C9" s="234" t="s">
        <v>42</v>
      </c>
      <c r="D9" s="340" t="s">
        <v>36</v>
      </c>
      <c r="E9" s="306"/>
      <c r="F9" s="233">
        <f>'Políticas anunciadas - %'!E8-$E$8</f>
        <v>4.3092416199999999</v>
      </c>
      <c r="G9" s="233">
        <v>4.3092416199999999</v>
      </c>
      <c r="H9" s="233">
        <v>4.3092416199999999</v>
      </c>
      <c r="I9" s="233">
        <v>4.3092416199999999</v>
      </c>
      <c r="J9" s="233">
        <v>4.3092416199999999</v>
      </c>
      <c r="K9" s="233">
        <v>4.3092416199999999</v>
      </c>
      <c r="L9" s="233">
        <v>4.3092416199999999</v>
      </c>
      <c r="M9" s="233">
        <v>4.3092416199999999</v>
      </c>
      <c r="N9" s="233">
        <v>4.3092416199999999</v>
      </c>
      <c r="O9" s="233">
        <v>4.3092416199999999</v>
      </c>
      <c r="P9" s="233">
        <v>4.3092416199999999</v>
      </c>
      <c r="Q9" s="233">
        <v>4.3092416199999999</v>
      </c>
      <c r="R9" s="233">
        <v>4.3092416199999999</v>
      </c>
      <c r="S9" s="233">
        <v>4.3092416199999999</v>
      </c>
      <c r="T9" s="233">
        <v>4.3092416199999999</v>
      </c>
      <c r="U9" s="233">
        <v>4.3092416199999999</v>
      </c>
      <c r="V9" s="233">
        <v>4.3092416199999999</v>
      </c>
      <c r="W9" s="233">
        <v>4.3092416199999999</v>
      </c>
      <c r="X9" s="233">
        <v>4.3092416199999999</v>
      </c>
      <c r="Y9" s="233">
        <v>4.3092416199999999</v>
      </c>
      <c r="Z9" s="233">
        <v>4.3092416199999999</v>
      </c>
      <c r="AA9" s="233">
        <v>4.3092416199999999</v>
      </c>
      <c r="AB9" s="233">
        <v>4.3092416199999999</v>
      </c>
      <c r="AC9" s="233">
        <v>4.3092416199999999</v>
      </c>
      <c r="AD9" s="233">
        <v>4.3092416199999999</v>
      </c>
      <c r="AE9" s="233">
        <v>4.3092416199999999</v>
      </c>
      <c r="AF9" s="233">
        <v>4.3092416199999999</v>
      </c>
      <c r="AG9" s="233">
        <v>4.3092416199999999</v>
      </c>
      <c r="AH9" s="233">
        <v>4.3092416199999999</v>
      </c>
      <c r="AI9" s="233">
        <v>4.3092416199999999</v>
      </c>
      <c r="AJ9" s="233">
        <v>4.3092416199999999</v>
      </c>
      <c r="AK9" s="233">
        <v>4.3092416199999999</v>
      </c>
      <c r="AL9" s="233">
        <v>4.3092416199999999</v>
      </c>
      <c r="AM9" s="233">
        <v>4.3092416199999999</v>
      </c>
      <c r="AN9" s="233">
        <v>4.3092416199999999</v>
      </c>
      <c r="AO9" s="233">
        <v>4.3092416199999999</v>
      </c>
      <c r="AP9" s="233">
        <v>4.3092416199999999</v>
      </c>
      <c r="AQ9" s="233">
        <v>4.3092416199999999</v>
      </c>
      <c r="AR9" s="233">
        <v>4.3092416199999999</v>
      </c>
      <c r="AS9" s="233">
        <v>4.3092416199999999</v>
      </c>
      <c r="AT9" s="233">
        <v>4.3092416199999999</v>
      </c>
      <c r="AU9" s="233">
        <v>4.3092416199999999</v>
      </c>
      <c r="AV9" s="233">
        <v>4.3092416199999999</v>
      </c>
      <c r="AW9" s="233">
        <v>4.3092416199999999</v>
      </c>
      <c r="AX9" s="233">
        <v>4.3092416199999999</v>
      </c>
      <c r="AY9" s="233">
        <v>4.3092416199999999</v>
      </c>
      <c r="AZ9" s="233">
        <v>4.3092416199999999</v>
      </c>
      <c r="BA9" s="233">
        <v>4.3092416199999999</v>
      </c>
      <c r="BB9" s="233">
        <v>4.3092416199999999</v>
      </c>
      <c r="BC9" s="102"/>
      <c r="BD9" s="331"/>
      <c r="BE9" s="178"/>
      <c r="BF9" s="178"/>
      <c r="BG9" s="178"/>
      <c r="BH9" s="178"/>
      <c r="BI9" s="178"/>
      <c r="BJ9" s="178"/>
      <c r="BK9" s="178"/>
      <c r="BL9" s="178"/>
      <c r="BM9" s="178"/>
      <c r="BN9" s="178"/>
      <c r="BO9" s="178"/>
      <c r="BP9" s="178"/>
      <c r="BQ9" s="178"/>
      <c r="BR9" s="178"/>
      <c r="BS9" s="178"/>
      <c r="BT9" s="178"/>
      <c r="BU9" s="178"/>
      <c r="BV9" s="178"/>
      <c r="BW9" s="178"/>
      <c r="BX9" s="178"/>
      <c r="BY9" s="178"/>
      <c r="BZ9" s="178"/>
      <c r="CA9" s="178"/>
      <c r="CB9" s="178"/>
      <c r="CC9" s="178"/>
      <c r="CD9" s="178"/>
      <c r="CE9" s="178"/>
      <c r="CF9" s="178"/>
      <c r="CG9" s="178"/>
      <c r="CH9" s="178"/>
      <c r="CI9" s="178"/>
      <c r="CJ9" s="178"/>
      <c r="CK9" s="178"/>
      <c r="CL9" s="178"/>
      <c r="CM9" s="178"/>
      <c r="CN9" s="178"/>
      <c r="CO9" s="178"/>
      <c r="CP9" s="178"/>
      <c r="CQ9" s="178"/>
      <c r="CR9" s="178"/>
      <c r="CS9" s="178"/>
      <c r="CT9" s="178"/>
      <c r="CU9" s="178"/>
      <c r="CV9" s="178"/>
      <c r="CW9" s="178"/>
      <c r="CX9" s="178"/>
      <c r="CY9" s="178"/>
      <c r="CZ9" s="178"/>
      <c r="DA9" s="178"/>
    </row>
    <row r="10" spans="1:106" ht="14.45">
      <c r="A10" s="106"/>
      <c r="B10" s="106"/>
      <c r="C10" s="235" t="s">
        <v>373</v>
      </c>
      <c r="D10" s="340"/>
      <c r="E10" s="306"/>
      <c r="F10" s="270">
        <f>F9+F8</f>
        <v>6.0223926199999998</v>
      </c>
      <c r="G10" s="270">
        <f t="shared" ref="G10:BB10" si="1">G9+G8</f>
        <v>6.0848926199999998</v>
      </c>
      <c r="H10" s="270">
        <f t="shared" si="1"/>
        <v>6.1473926199999998</v>
      </c>
      <c r="I10" s="270">
        <f t="shared" si="1"/>
        <v>6.2098926199999998</v>
      </c>
      <c r="J10" s="270">
        <f>J9+J8</f>
        <v>6.2787626200000002</v>
      </c>
      <c r="K10" s="270">
        <f t="shared" si="1"/>
        <v>6.3476326200000006</v>
      </c>
      <c r="L10" s="270">
        <f t="shared" si="1"/>
        <v>6.4165026200000002</v>
      </c>
      <c r="M10" s="270">
        <f t="shared" si="1"/>
        <v>6.4853726199999997</v>
      </c>
      <c r="N10" s="270">
        <f t="shared" si="1"/>
        <v>6.5542426200000001</v>
      </c>
      <c r="O10" s="270">
        <f t="shared" si="1"/>
        <v>6.6231126200000006</v>
      </c>
      <c r="P10" s="270">
        <f t="shared" si="1"/>
        <v>6.6919826200000001</v>
      </c>
      <c r="Q10" s="270">
        <f t="shared" si="1"/>
        <v>6.7608526199999996</v>
      </c>
      <c r="R10" s="270">
        <f t="shared" si="1"/>
        <v>6.8297226200000001</v>
      </c>
      <c r="S10" s="270">
        <f t="shared" si="1"/>
        <v>6.8985926200000005</v>
      </c>
      <c r="T10" s="270">
        <f t="shared" si="1"/>
        <v>6.9674626200000001</v>
      </c>
      <c r="U10" s="270">
        <f t="shared" si="1"/>
        <v>7.0363326199999996</v>
      </c>
      <c r="V10" s="270">
        <f t="shared" si="1"/>
        <v>7.10520262</v>
      </c>
      <c r="W10" s="270">
        <f t="shared" si="1"/>
        <v>7.1740726200000005</v>
      </c>
      <c r="X10" s="270">
        <f t="shared" si="1"/>
        <v>7.24294262</v>
      </c>
      <c r="Y10" s="270">
        <f t="shared" si="1"/>
        <v>7.3118126199999995</v>
      </c>
      <c r="Z10" s="270">
        <f t="shared" si="1"/>
        <v>7.38068262</v>
      </c>
      <c r="AA10" s="270">
        <f t="shared" si="1"/>
        <v>7.4495526200000004</v>
      </c>
      <c r="AB10" s="270">
        <f t="shared" si="1"/>
        <v>7.5184226199999999</v>
      </c>
      <c r="AC10" s="270">
        <f t="shared" si="1"/>
        <v>7.5872926199999995</v>
      </c>
      <c r="AD10" s="270">
        <f t="shared" si="1"/>
        <v>7.6561626199999999</v>
      </c>
      <c r="AE10" s="270">
        <f t="shared" si="1"/>
        <v>7.7250326200000003</v>
      </c>
      <c r="AF10" s="270">
        <f t="shared" si="1"/>
        <v>7.7939026199999999</v>
      </c>
      <c r="AG10" s="270">
        <f t="shared" si="1"/>
        <v>7.8627726199999994</v>
      </c>
      <c r="AH10" s="270">
        <f t="shared" si="1"/>
        <v>7.9316426199999999</v>
      </c>
      <c r="AI10" s="270">
        <f t="shared" si="1"/>
        <v>8.0005126200000003</v>
      </c>
      <c r="AJ10" s="270">
        <f t="shared" si="1"/>
        <v>8.069382619999999</v>
      </c>
      <c r="AK10" s="270">
        <f t="shared" si="1"/>
        <v>8.1382526199999994</v>
      </c>
      <c r="AL10" s="270">
        <f t="shared" si="1"/>
        <v>8.2071226199999998</v>
      </c>
      <c r="AM10" s="270">
        <f t="shared" si="1"/>
        <v>8.2759926200000002</v>
      </c>
      <c r="AN10" s="270">
        <f t="shared" si="1"/>
        <v>8.3448626200000007</v>
      </c>
      <c r="AO10" s="270">
        <f t="shared" si="1"/>
        <v>8.4137326200000011</v>
      </c>
      <c r="AP10" s="270">
        <f t="shared" si="1"/>
        <v>8.4826026200000015</v>
      </c>
      <c r="AQ10" s="270">
        <f t="shared" si="1"/>
        <v>8.551472620000002</v>
      </c>
      <c r="AR10" s="270">
        <f t="shared" si="1"/>
        <v>8.6203426200000024</v>
      </c>
      <c r="AS10" s="270">
        <f t="shared" si="1"/>
        <v>8.6892126200000028</v>
      </c>
      <c r="AT10" s="270">
        <f t="shared" si="1"/>
        <v>8.7580826200000033</v>
      </c>
      <c r="AU10" s="270">
        <f t="shared" si="1"/>
        <v>8.8269526200000037</v>
      </c>
      <c r="AV10" s="270">
        <f t="shared" si="1"/>
        <v>8.8958226200000041</v>
      </c>
      <c r="AW10" s="270">
        <f t="shared" si="1"/>
        <v>8.9646926200000046</v>
      </c>
      <c r="AX10" s="270">
        <f t="shared" si="1"/>
        <v>9.033562620000005</v>
      </c>
      <c r="AY10" s="270">
        <f t="shared" si="1"/>
        <v>9.1024326200000054</v>
      </c>
      <c r="AZ10" s="270">
        <f t="shared" si="1"/>
        <v>9.1713026200000058</v>
      </c>
      <c r="BA10" s="270">
        <f t="shared" si="1"/>
        <v>9.2401726200000063</v>
      </c>
      <c r="BB10" s="270">
        <f t="shared" si="1"/>
        <v>9.3090426200000067</v>
      </c>
      <c r="BC10" s="102"/>
      <c r="BD10" s="331"/>
      <c r="BE10" s="178"/>
      <c r="BF10" s="178"/>
      <c r="BG10" s="178"/>
      <c r="BH10" s="178"/>
      <c r="BI10" s="178"/>
      <c r="BJ10" s="178"/>
      <c r="BK10" s="178"/>
      <c r="BL10" s="178"/>
      <c r="BM10" s="178"/>
      <c r="BN10" s="178"/>
      <c r="BO10" s="178"/>
      <c r="BP10" s="178"/>
      <c r="BQ10" s="178"/>
      <c r="BR10" s="178"/>
      <c r="BS10" s="178"/>
      <c r="BT10" s="178"/>
      <c r="BU10" s="178"/>
      <c r="BV10" s="178"/>
      <c r="BW10" s="178"/>
      <c r="BX10" s="178"/>
      <c r="BY10" s="178"/>
      <c r="BZ10" s="178"/>
      <c r="CA10" s="178"/>
      <c r="CB10" s="178"/>
      <c r="CC10" s="178"/>
      <c r="CD10" s="178"/>
      <c r="CE10" s="178"/>
      <c r="CF10" s="178"/>
      <c r="CG10" s="178"/>
      <c r="CH10" s="178"/>
      <c r="CI10" s="178"/>
      <c r="CJ10" s="178"/>
      <c r="CK10" s="178"/>
      <c r="CL10" s="178"/>
      <c r="CM10" s="178"/>
      <c r="CN10" s="178"/>
      <c r="CO10" s="178"/>
      <c r="CP10" s="178"/>
      <c r="CQ10" s="178"/>
      <c r="CR10" s="178"/>
      <c r="CS10" s="178"/>
      <c r="CT10" s="178"/>
      <c r="CU10" s="178"/>
      <c r="CV10" s="178"/>
      <c r="CW10" s="178"/>
      <c r="CX10" s="178"/>
      <c r="CY10" s="178"/>
      <c r="CZ10" s="178"/>
      <c r="DA10" s="178"/>
    </row>
    <row r="11" spans="1:106" ht="14.45">
      <c r="A11" s="106"/>
      <c r="B11" s="106"/>
      <c r="C11" s="237" t="s">
        <v>321</v>
      </c>
      <c r="D11" s="340"/>
      <c r="E11" s="306"/>
      <c r="F11" s="239">
        <f>F13-F10</f>
        <v>6.2659642086998133</v>
      </c>
      <c r="G11" s="239">
        <f t="shared" ref="G11:BB11" si="2">G13-G10</f>
        <v>6.1502754078860384</v>
      </c>
      <c r="H11" s="239">
        <f t="shared" si="2"/>
        <v>6.0354662716647365</v>
      </c>
      <c r="I11" s="239">
        <f t="shared" si="2"/>
        <v>5.9215274393665833</v>
      </c>
      <c r="J11" s="239">
        <f t="shared" si="2"/>
        <v>5.802079729426076</v>
      </c>
      <c r="K11" s="239">
        <f t="shared" si="2"/>
        <v>5.6834841366568725</v>
      </c>
      <c r="L11" s="239">
        <f t="shared" si="2"/>
        <v>5.5657318295857445</v>
      </c>
      <c r="M11" s="239">
        <f t="shared" si="2"/>
        <v>5.4488141478440077</v>
      </c>
      <c r="N11" s="239">
        <f t="shared" si="2"/>
        <v>5.3327225996153995</v>
      </c>
      <c r="O11" s="239">
        <f t="shared" si="2"/>
        <v>5.217448859139326</v>
      </c>
      <c r="P11" s="239">
        <f t="shared" si="2"/>
        <v>5.1029847642684496</v>
      </c>
      <c r="Q11" s="239">
        <f t="shared" si="2"/>
        <v>4.9893223140796259</v>
      </c>
      <c r="R11" s="239">
        <f t="shared" si="2"/>
        <v>4.8764536665372145</v>
      </c>
      <c r="S11" s="239">
        <f t="shared" si="2"/>
        <v>4.7643711362078012</v>
      </c>
      <c r="T11" s="239">
        <f t="shared" si="2"/>
        <v>4.6530671920254028</v>
      </c>
      <c r="U11" s="239">
        <f t="shared" si="2"/>
        <v>4.5425344551062423</v>
      </c>
      <c r="V11" s="239">
        <f t="shared" si="2"/>
        <v>4.432765696612222</v>
      </c>
      <c r="W11" s="239">
        <f t="shared" si="2"/>
        <v>4.3237538356622132</v>
      </c>
      <c r="X11" s="239">
        <f t="shared" si="2"/>
        <v>4.215491937290321</v>
      </c>
      <c r="Y11" s="239">
        <f t="shared" si="2"/>
        <v>4.1079732104503091</v>
      </c>
      <c r="Z11" s="239">
        <f t="shared" si="2"/>
        <v>4.0011910060653708</v>
      </c>
      <c r="AA11" s="239">
        <f t="shared" si="2"/>
        <v>3.8951388151224773</v>
      </c>
      <c r="AB11" s="239">
        <f t="shared" si="2"/>
        <v>3.7898102668105098</v>
      </c>
      <c r="AC11" s="239">
        <f t="shared" si="2"/>
        <v>3.6851991267014697</v>
      </c>
      <c r="AD11" s="239">
        <f t="shared" si="2"/>
        <v>3.5812992949740075</v>
      </c>
      <c r="AE11" s="239">
        <f t="shared" si="2"/>
        <v>3.4781048046785763</v>
      </c>
      <c r="AF11" s="239">
        <f t="shared" si="2"/>
        <v>3.3756098200435209</v>
      </c>
      <c r="AG11" s="239">
        <f t="shared" si="2"/>
        <v>3.2738086348214175</v>
      </c>
      <c r="AH11" s="239">
        <f t="shared" si="2"/>
        <v>3.1726956706750205</v>
      </c>
      <c r="AI11" s="239">
        <f t="shared" si="2"/>
        <v>3.0722654756021779</v>
      </c>
      <c r="AJ11" s="239">
        <f t="shared" si="2"/>
        <v>2.9725127223990793</v>
      </c>
      <c r="AK11" s="239">
        <f t="shared" si="2"/>
        <v>2.8734322071612279</v>
      </c>
      <c r="AL11" s="239">
        <f t="shared" si="2"/>
        <v>2.7750188478215883</v>
      </c>
      <c r="AM11" s="239">
        <f t="shared" si="2"/>
        <v>2.6772676827252653</v>
      </c>
      <c r="AN11" s="239">
        <f t="shared" si="2"/>
        <v>2.5801738692402179</v>
      </c>
      <c r="AO11" s="239">
        <f t="shared" si="2"/>
        <v>2.4837326824034172</v>
      </c>
      <c r="AP11" s="239">
        <f t="shared" si="2"/>
        <v>2.3879395136019514</v>
      </c>
      <c r="AQ11" s="239">
        <f t="shared" si="2"/>
        <v>2.292789869288546</v>
      </c>
      <c r="AR11" s="239">
        <f t="shared" si="2"/>
        <v>2.1982793697309972</v>
      </c>
      <c r="AS11" s="239">
        <f t="shared" si="2"/>
        <v>2.1044037477950308</v>
      </c>
      <c r="AT11" s="239">
        <f t="shared" si="2"/>
        <v>2.0111588477601305</v>
      </c>
      <c r="AU11" s="239">
        <f t="shared" si="2"/>
        <v>1.9185406241678411</v>
      </c>
      <c r="AV11" s="239">
        <f t="shared" si="2"/>
        <v>1.8265451407021338</v>
      </c>
      <c r="AW11" s="239">
        <f t="shared" si="2"/>
        <v>1.7351685691013863</v>
      </c>
      <c r="AX11" s="239">
        <f t="shared" si="2"/>
        <v>1.6444071881015443</v>
      </c>
      <c r="AY11" s="239">
        <f t="shared" si="2"/>
        <v>1.5542573824100714</v>
      </c>
      <c r="AZ11" s="239">
        <f t="shared" si="2"/>
        <v>1.4647156417102956</v>
      </c>
      <c r="BA11" s="239">
        <f t="shared" si="2"/>
        <v>1.3757785596957444</v>
      </c>
      <c r="BB11" s="239">
        <f t="shared" si="2"/>
        <v>1.2874428331341186</v>
      </c>
      <c r="BC11" s="102"/>
      <c r="BD11" s="331"/>
      <c r="BE11" s="178"/>
      <c r="BF11" s="178"/>
      <c r="BG11" s="178"/>
      <c r="BH11" s="178"/>
      <c r="BI11" s="178"/>
      <c r="BJ11" s="178"/>
      <c r="BK11" s="178"/>
      <c r="BL11" s="178"/>
      <c r="BM11" s="178"/>
      <c r="BN11" s="178"/>
      <c r="BO11" s="178"/>
      <c r="BP11" s="178"/>
      <c r="BQ11" s="178"/>
      <c r="BR11" s="178"/>
      <c r="BS11" s="178"/>
      <c r="BT11" s="178"/>
      <c r="BU11" s="178"/>
      <c r="BV11" s="178"/>
      <c r="BW11" s="178"/>
      <c r="BX11" s="178"/>
      <c r="BY11" s="178"/>
      <c r="BZ11" s="178"/>
      <c r="CA11" s="178"/>
      <c r="CB11" s="178"/>
      <c r="CC11" s="178"/>
      <c r="CD11" s="178"/>
      <c r="CE11" s="178"/>
      <c r="CF11" s="178"/>
      <c r="CG11" s="178"/>
      <c r="CH11" s="178"/>
      <c r="CI11" s="178"/>
      <c r="CJ11" s="178"/>
      <c r="CK11" s="178"/>
      <c r="CL11" s="178"/>
      <c r="CM11" s="178"/>
      <c r="CN11" s="178"/>
      <c r="CO11" s="178"/>
      <c r="CP11" s="178"/>
      <c r="CQ11" s="178"/>
      <c r="CR11" s="178"/>
      <c r="CS11" s="178"/>
      <c r="CT11" s="178"/>
      <c r="CU11" s="178"/>
      <c r="CV11" s="178"/>
      <c r="CW11" s="178"/>
      <c r="CX11" s="178"/>
      <c r="CY11" s="178"/>
      <c r="CZ11" s="178"/>
      <c r="DA11" s="178"/>
    </row>
    <row r="12" spans="1:106" ht="14.45">
      <c r="A12" s="106"/>
      <c r="B12" s="106"/>
      <c r="C12" s="238" t="s">
        <v>322</v>
      </c>
      <c r="D12" s="340" t="s">
        <v>36</v>
      </c>
      <c r="E12" s="306"/>
      <c r="F12" s="239">
        <f>E13-F4</f>
        <v>8.9871068990120762E-2</v>
      </c>
      <c r="G12" s="239">
        <f>F13-G4</f>
        <v>8.8817213759377012E-2</v>
      </c>
      <c r="H12" s="239">
        <f>G13-H4</f>
        <v>8.7773658467353854E-2</v>
      </c>
      <c r="I12" s="239">
        <f>H13-I4</f>
        <v>8.6740217741873238E-2</v>
      </c>
      <c r="J12" s="239">
        <f>I13-J4</f>
        <v>8.571670901118722E-2</v>
      </c>
      <c r="K12" s="239">
        <f>J13-K4</f>
        <v>8.4702952444157376E-2</v>
      </c>
      <c r="L12" s="239">
        <f>K13-L4</f>
        <v>8.3698770891578178E-2</v>
      </c>
      <c r="M12" s="239">
        <f>L13-M4</f>
        <v>8.2703989828612379E-2</v>
      </c>
      <c r="N12" s="239">
        <f>M13-N4</f>
        <v>8.171843729828332E-2</v>
      </c>
      <c r="O12" s="239">
        <f>N13-O4</f>
        <v>8.0741943856027731E-2</v>
      </c>
      <c r="P12" s="239">
        <f>O13-P4</f>
        <v>7.9774342515284147E-2</v>
      </c>
      <c r="Q12" s="239">
        <f>P13-Q4</f>
        <v>7.8815468694067192E-2</v>
      </c>
      <c r="R12" s="239">
        <f>Q13-R4</f>
        <v>7.7865160162531311E-2</v>
      </c>
      <c r="S12" s="239">
        <f>R13-S4</f>
        <v>7.6923256991479505E-2</v>
      </c>
      <c r="T12" s="239">
        <f>S13-T4</f>
        <v>7.5989601501818882E-2</v>
      </c>
      <c r="U12" s="239">
        <f>T13-U4</f>
        <v>7.5064038214913253E-2</v>
      </c>
      <c r="V12" s="239">
        <f>U13-V4</f>
        <v>7.4146413803811484E-2</v>
      </c>
      <c r="W12" s="239">
        <f>V13-W4</f>
        <v>7.3236577045374673E-2</v>
      </c>
      <c r="X12" s="239">
        <f>W13-X4</f>
        <v>7.2334378773220465E-2</v>
      </c>
      <c r="Y12" s="239">
        <f>X13-Y4</f>
        <v>7.1439671831493357E-2</v>
      </c>
      <c r="Z12" s="239">
        <f>Y13-Z4</f>
        <v>7.0552311029457471E-2</v>
      </c>
      <c r="AA12" s="239">
        <f>Z13-AA4</f>
        <v>6.9672153096849598E-2</v>
      </c>
      <c r="AB12" s="239">
        <f>AA13-AB4</f>
        <v>6.8799056640015621E-2</v>
      </c>
      <c r="AC12" s="239">
        <f>AB13-AC4</f>
        <v>6.7932882098778791E-2</v>
      </c>
      <c r="AD12" s="239">
        <f>AC13-AD4</f>
        <v>6.7073491704046972E-2</v>
      </c>
      <c r="AE12" s="239">
        <f>AD13-AE4</f>
        <v>6.6220749436125104E-2</v>
      </c>
      <c r="AF12" s="239">
        <f>AE13-AF4</f>
        <v>6.5374520983702666E-2</v>
      </c>
      <c r="AG12" s="239">
        <f>AF13-AG4</f>
        <v>6.4534673703546375E-2</v>
      </c>
      <c r="AH12" s="239">
        <f>AG13-AH4</f>
        <v>6.3701076580823468E-2</v>
      </c>
      <c r="AI12" s="239">
        <f>AH13-AI4</f>
        <v>6.2873600190071599E-2</v>
      </c>
      <c r="AJ12" s="239">
        <f>AI13-AJ4</f>
        <v>6.2052116656790446E-2</v>
      </c>
      <c r="AK12" s="239">
        <f>AJ13-AK4</f>
        <v>6.1236499619653273E-2</v>
      </c>
      <c r="AL12" s="239">
        <f>AK13-AL4</f>
        <v>6.042662419328515E-2</v>
      </c>
      <c r="AM12" s="239">
        <f>AL13-AM4</f>
        <v>5.9622366931643356E-2</v>
      </c>
      <c r="AN12" s="239">
        <f>AM13-AN4</f>
        <v>5.8823605791923583E-2</v>
      </c>
      <c r="AO12" s="239">
        <f>AN13-AO4</f>
        <v>5.8030220099066554E-2</v>
      </c>
      <c r="AP12" s="239">
        <f>AO13-AP4</f>
        <v>5.7242090510726484E-2</v>
      </c>
      <c r="AQ12" s="239">
        <f>AP13-AQ4</f>
        <v>5.6459098982802658E-2</v>
      </c>
      <c r="AR12" s="239">
        <f>AQ13-AR4</f>
        <v>5.5681128735466601E-2</v>
      </c>
      <c r="AS12" s="239">
        <f>AR13-AS4</f>
        <v>5.490806421966532E-2</v>
      </c>
      <c r="AT12" s="239">
        <f>AS13-AT4</f>
        <v>5.4139791084093503E-2</v>
      </c>
      <c r="AU12" s="239">
        <f>AT13-AU4</f>
        <v>5.3376196142655985E-2</v>
      </c>
      <c r="AV12" s="239">
        <f>AU13-AV4</f>
        <v>5.2617167342344118E-2</v>
      </c>
      <c r="AW12" s="239">
        <f>AV13-AW4</f>
        <v>5.1862593731552664E-2</v>
      </c>
      <c r="AX12" s="239">
        <f>AW13-AX4</f>
        <v>5.1112365428844342E-2</v>
      </c>
      <c r="AY12" s="239">
        <f>AX13-AY4</f>
        <v>5.036637359210161E-2</v>
      </c>
      <c r="AZ12" s="239">
        <f>AY13-AZ4</f>
        <v>4.9624510388062149E-2</v>
      </c>
      <c r="BA12" s="239">
        <f>AZ13-BA4</f>
        <v>4.8886668962271784E-2</v>
      </c>
      <c r="BB12" s="239">
        <f>BA13-BB4</f>
        <v>4.8152743409385579E-2</v>
      </c>
      <c r="BD12" s="110" t="s">
        <v>374</v>
      </c>
      <c r="BE12" s="302">
        <v>1.18E-2</v>
      </c>
      <c r="BF12" s="302"/>
      <c r="BG12" s="302"/>
      <c r="BH12" s="302"/>
      <c r="BI12" s="302"/>
      <c r="BJ12" s="302"/>
      <c r="BK12" s="302"/>
      <c r="BL12" s="302"/>
      <c r="BM12" s="302"/>
      <c r="BN12" s="302"/>
      <c r="BO12" s="302"/>
      <c r="BP12" s="302"/>
      <c r="BQ12" s="302"/>
      <c r="BR12" s="302"/>
      <c r="BS12" s="302"/>
      <c r="BT12" s="302"/>
      <c r="BU12" s="302"/>
      <c r="BV12" s="302"/>
      <c r="BW12" s="302"/>
      <c r="BX12" s="302"/>
      <c r="BY12" s="302"/>
      <c r="BZ12" s="302"/>
      <c r="CA12" s="302"/>
      <c r="CB12" s="302"/>
      <c r="CC12" s="302"/>
      <c r="CD12" s="302"/>
      <c r="CE12" s="302"/>
      <c r="CF12" s="302"/>
      <c r="CG12" s="302"/>
      <c r="CH12" s="302"/>
      <c r="CI12" s="302"/>
      <c r="CJ12" s="302"/>
      <c r="CK12" s="302"/>
      <c r="CL12" s="302"/>
      <c r="CM12" s="302"/>
      <c r="CN12" s="302"/>
      <c r="CO12" s="302"/>
      <c r="CP12" s="302"/>
      <c r="CQ12" s="302"/>
      <c r="CR12" s="302"/>
      <c r="CS12" s="302"/>
      <c r="CT12" s="332"/>
      <c r="CU12" s="332"/>
      <c r="CV12" s="332"/>
      <c r="CW12" s="332"/>
      <c r="CX12" s="332"/>
      <c r="CY12" s="332"/>
      <c r="CZ12" s="332"/>
      <c r="DA12" s="332"/>
    </row>
    <row r="13" spans="1:106">
      <c r="A13" s="106"/>
      <c r="B13" s="106"/>
      <c r="C13" s="231" t="s">
        <v>375</v>
      </c>
      <c r="D13" s="340" t="s">
        <v>36</v>
      </c>
      <c r="E13" s="195">
        <v>12.34243483666361</v>
      </c>
      <c r="F13" s="239">
        <f>E13*(1-(BE4/100))</f>
        <v>12.288356828699813</v>
      </c>
      <c r="G13" s="239">
        <f>F13*(1-(BF4/100))</f>
        <v>12.235168027886038</v>
      </c>
      <c r="H13" s="239">
        <f>G13*(1-(BG4/100))</f>
        <v>12.182858891664736</v>
      </c>
      <c r="I13" s="239">
        <f>H13*(1-(BH4/100))</f>
        <v>12.131420059366583</v>
      </c>
      <c r="J13" s="239">
        <f>I13*(1-(BI4/100))</f>
        <v>12.080842349426076</v>
      </c>
      <c r="K13" s="239">
        <f>J13*(1-(BJ4/100))</f>
        <v>12.031116756656873</v>
      </c>
      <c r="L13" s="239">
        <f>K13*(1-(BK4/100))</f>
        <v>11.982234449585745</v>
      </c>
      <c r="M13" s="239">
        <f>L13*(1-(BL4/100))</f>
        <v>11.934186767844007</v>
      </c>
      <c r="N13" s="239">
        <f>M13*(1-(BM4/100))</f>
        <v>11.8869652196154</v>
      </c>
      <c r="O13" s="239">
        <f>N13*(1-(BN4/100))</f>
        <v>11.840561479139327</v>
      </c>
      <c r="P13" s="239">
        <f>O13*(1-(BO4/100))</f>
        <v>11.79496738426845</v>
      </c>
      <c r="Q13" s="239">
        <f>P13*(1-(BP4/100))</f>
        <v>11.750174934079626</v>
      </c>
      <c r="R13" s="239">
        <f>Q13*(1-(BQ4/100))</f>
        <v>11.706176286537215</v>
      </c>
      <c r="S13" s="239">
        <f>R13*(1-(BR4/100))</f>
        <v>11.662963756207802</v>
      </c>
      <c r="T13" s="239">
        <f>S13*(1-(BS4/100))</f>
        <v>11.620529812025403</v>
      </c>
      <c r="U13" s="239">
        <f>T13*(1-(BT4/100))</f>
        <v>11.578867075106242</v>
      </c>
      <c r="V13" s="239">
        <f>U13*(1-(BU4/100))</f>
        <v>11.537968316612222</v>
      </c>
      <c r="W13" s="239">
        <f>V13*(1-(BV4/100))</f>
        <v>11.497826455662214</v>
      </c>
      <c r="X13" s="239">
        <f>W13*(1-(BW4/100))</f>
        <v>11.458434557290321</v>
      </c>
      <c r="Y13" s="239">
        <f>X13*(1-(BX4/100))</f>
        <v>11.419785830450309</v>
      </c>
      <c r="Z13" s="239">
        <f>Y13*(1-(BY4/100))</f>
        <v>11.381873626065371</v>
      </c>
      <c r="AA13" s="239">
        <f>Z13*(1-(BZ4/100))</f>
        <v>11.344691435122478</v>
      </c>
      <c r="AB13" s="239">
        <f>AA13*(1-(CA4/100))</f>
        <v>11.30823288681051</v>
      </c>
      <c r="AC13" s="239">
        <f>AB13*(1-(CB4/100))</f>
        <v>11.272491746701469</v>
      </c>
      <c r="AD13" s="239">
        <f>AC13*(1-(CC4/100))</f>
        <v>11.237461914974007</v>
      </c>
      <c r="AE13" s="239">
        <f>AD13*(1-(CD4/100))</f>
        <v>11.203137424678577</v>
      </c>
      <c r="AF13" s="239">
        <f>AE13*(1-(CE4/100))</f>
        <v>11.169512440043521</v>
      </c>
      <c r="AG13" s="239">
        <f>AF13*(1-(CF4/100))</f>
        <v>11.136581254821417</v>
      </c>
      <c r="AH13" s="239">
        <f>AG13*(1-(CG4/100))</f>
        <v>11.10433829067502</v>
      </c>
      <c r="AI13" s="239">
        <f>AH13*(1-(CH4/100))</f>
        <v>11.072778095602178</v>
      </c>
      <c r="AJ13" s="239">
        <f>AI13*(1-(CI4/100))</f>
        <v>11.041895342399078</v>
      </c>
      <c r="AK13" s="239">
        <f>AJ13*(1-(CJ4/100))</f>
        <v>11.011684827161227</v>
      </c>
      <c r="AL13" s="239">
        <f>AK13*(1-(CK4/100))</f>
        <v>10.982141467821588</v>
      </c>
      <c r="AM13" s="239">
        <f>AL13*(1-(CL4/100))</f>
        <v>10.953260302725266</v>
      </c>
      <c r="AN13" s="239">
        <f>AM13*(1-(CM4/100))</f>
        <v>10.925036489240219</v>
      </c>
      <c r="AO13" s="239">
        <f>AN13*(1-(CN4/100))</f>
        <v>10.897465302403418</v>
      </c>
      <c r="AP13" s="239">
        <f>AO13*(1-(CO4/100))</f>
        <v>10.870542133601953</v>
      </c>
      <c r="AQ13" s="239">
        <f>AP13*(1-(CP4/100))</f>
        <v>10.844262489288548</v>
      </c>
      <c r="AR13" s="239">
        <f>AQ13*(1-(CQ4/100))</f>
        <v>10.818621989731</v>
      </c>
      <c r="AS13" s="239">
        <f>AR13*(1-(CR4/100))</f>
        <v>10.793616367795034</v>
      </c>
      <c r="AT13" s="239">
        <f>AS13*(1-(CS4/100))</f>
        <v>10.769241467760134</v>
      </c>
      <c r="AU13" s="239">
        <f>AT13*(1-(CT4/100))</f>
        <v>10.745493244167845</v>
      </c>
      <c r="AV13" s="239">
        <f>AU13*(1-(CU4/100))</f>
        <v>10.722367760702138</v>
      </c>
      <c r="AW13" s="239">
        <f>AV13*(1-(CV4/100))</f>
        <v>10.699861189101391</v>
      </c>
      <c r="AX13" s="239">
        <f>AW13*(1-(CW4/100))</f>
        <v>10.677969808101549</v>
      </c>
      <c r="AY13" s="239">
        <f>AX13*(1-(CX4/100))</f>
        <v>10.656690002410077</v>
      </c>
      <c r="AZ13" s="239">
        <f>AY13*(1-(CY4/100))</f>
        <v>10.636018261710301</v>
      </c>
      <c r="BA13" s="239">
        <f>AZ13*(1-(CZ4/100))</f>
        <v>10.615951179695751</v>
      </c>
      <c r="BB13" s="239">
        <f>BA13*(1-(DA4/100))</f>
        <v>10.596485453134125</v>
      </c>
      <c r="BC13" s="101"/>
      <c r="BD13" s="107"/>
      <c r="BE13" s="178"/>
      <c r="BF13" s="178"/>
      <c r="BG13" s="178"/>
      <c r="BH13" s="178"/>
      <c r="BI13" s="178"/>
      <c r="BJ13" s="178"/>
      <c r="BK13" s="178"/>
      <c r="BL13" s="178"/>
      <c r="BM13" s="178"/>
      <c r="BN13" s="178"/>
      <c r="BO13" s="178"/>
      <c r="BP13" s="178"/>
      <c r="BQ13" s="178"/>
      <c r="BR13" s="178"/>
      <c r="BS13" s="178"/>
      <c r="BT13" s="178"/>
      <c r="BU13" s="178"/>
      <c r="BV13" s="178"/>
      <c r="BW13" s="178"/>
      <c r="BX13" s="178"/>
      <c r="BY13" s="178"/>
      <c r="BZ13" s="178"/>
      <c r="CA13" s="178"/>
      <c r="CB13" s="178"/>
      <c r="CC13" s="178"/>
      <c r="CD13" s="178"/>
      <c r="CE13" s="178"/>
      <c r="CF13" s="178"/>
      <c r="CG13" s="178"/>
      <c r="CH13" s="178"/>
      <c r="CI13" s="178"/>
      <c r="CJ13" s="178"/>
      <c r="CK13" s="178"/>
      <c r="CL13" s="178"/>
      <c r="CM13" s="178"/>
      <c r="CN13" s="178"/>
      <c r="CO13" s="178"/>
      <c r="CP13" s="178"/>
      <c r="CQ13" s="178"/>
      <c r="CR13" s="178"/>
      <c r="CS13" s="178"/>
      <c r="CT13" s="107"/>
      <c r="CU13" s="107"/>
      <c r="CV13" s="107"/>
      <c r="CW13" s="107"/>
      <c r="CX13" s="107"/>
      <c r="CY13" s="107"/>
      <c r="CZ13" s="107"/>
      <c r="DA13" s="107"/>
    </row>
    <row r="14" spans="1:106">
      <c r="A14" s="106"/>
      <c r="B14" s="106"/>
      <c r="C14" s="231" t="s">
        <v>376</v>
      </c>
      <c r="D14" s="340" t="s">
        <v>36</v>
      </c>
      <c r="E14" s="340"/>
      <c r="F14" s="250">
        <f>F13-'Políticas anunciadas - %'!F13</f>
        <v>-6.3526512103173616E-4</v>
      </c>
      <c r="G14" s="250">
        <f>G13-'Políticas anunciadas - %'!G13</f>
        <v>-1.0551338839395186E-3</v>
      </c>
      <c r="H14" s="250">
        <f>H13-'Políticas anunciadas - %'!H13</f>
        <v>-1.2624318824254743E-3</v>
      </c>
      <c r="I14" s="250">
        <f>I13-'Políticas anunciadas - %'!I13</f>
        <v>-1.2599039525635902E-3</v>
      </c>
      <c r="J14" s="250">
        <f>J13-'Políticas anunciadas - %'!J13</f>
        <v>-1.0502155666163304E-3</v>
      </c>
      <c r="K14" s="250">
        <f>K13-'Políticas anunciadas - %'!K13</f>
        <v>-6.3595419110029638E-4</v>
      </c>
      <c r="L14" s="250">
        <f>L13-'Políticas anunciadas - %'!L13</f>
        <v>-1.9630609800813659E-5</v>
      </c>
      <c r="M14" s="250">
        <f>M13-'Políticas anunciadas - %'!M13</f>
        <v>7.9631978749894472E-4</v>
      </c>
      <c r="N14" s="250">
        <f>N13-'Políticas anunciadas - %'!N13</f>
        <v>1.8095357499348097E-3</v>
      </c>
      <c r="O14" s="250">
        <f>O13-'Políticas anunciadas - %'!O13</f>
        <v>3.0177289434263344E-3</v>
      </c>
      <c r="P14" s="250">
        <f>P13-'Políticas anunciadas - %'!P13</f>
        <v>4.4186827608267976E-3</v>
      </c>
      <c r="Q14" s="250">
        <f>Q13-'Políticas anunciadas - %'!Q13</f>
        <v>6.0102511637332157E-3</v>
      </c>
      <c r="R14" s="250">
        <f>R13-'Políticas anunciadas - %'!R13</f>
        <v>7.7903575553275317E-3</v>
      </c>
      <c r="S14" s="250">
        <f>S13-'Políticas anunciadas - %'!S13</f>
        <v>9.7569936836432447E-3</v>
      </c>
      <c r="T14" s="250">
        <f>T13-'Políticas anunciadas - %'!T13</f>
        <v>1.1908218574662399E-2</v>
      </c>
      <c r="U14" s="250">
        <f>U13-'Políticas anunciadas - %'!U13</f>
        <v>1.424215749467983E-2</v>
      </c>
      <c r="V14" s="250">
        <f>V13-'Políticas anunciadas - %'!V13</f>
        <v>1.6757000941373335E-2</v>
      </c>
      <c r="W14" s="250">
        <f>W13-'Políticas anunciadas - %'!W13</f>
        <v>1.9451003663029098E-2</v>
      </c>
      <c r="X14" s="250">
        <f>X13-'Políticas anunciadas - %'!X13</f>
        <v>2.2322483705396579E-2</v>
      </c>
      <c r="Y14" s="250">
        <f>Y13-'Políticas anunciadas - %'!Y13</f>
        <v>2.5369821485675459E-2</v>
      </c>
      <c r="Z14" s="250">
        <f>Z13-'Políticas anunciadas - %'!Z13</f>
        <v>2.8591458893099997E-2</v>
      </c>
      <c r="AA14" s="250">
        <f>AA13-'Políticas anunciadas - %'!AA13</f>
        <v>3.1985898415680225E-2</v>
      </c>
      <c r="AB14" s="250">
        <f>AB13-'Políticas anunciadas - %'!AB13</f>
        <v>3.5551702292581311E-2</v>
      </c>
      <c r="AC14" s="250">
        <f>AC13-'Políticas anunciadas - %'!AC13</f>
        <v>3.9287491691721854E-2</v>
      </c>
      <c r="AD14" s="250">
        <f>AD13-'Políticas anunciadas - %'!AD13</f>
        <v>4.3191945912123941E-2</v>
      </c>
      <c r="AE14" s="250">
        <f>AE13-'Políticas anunciadas - %'!AE13</f>
        <v>4.7263801610576195E-2</v>
      </c>
      <c r="AF14" s="250">
        <f>AF13-'Políticas anunciadas - %'!AF13</f>
        <v>5.1501852052213692E-2</v>
      </c>
      <c r="AG14" s="250">
        <f>AG13-'Políticas anunciadas - %'!AG13</f>
        <v>5.5904946384584875E-2</v>
      </c>
      <c r="AH14" s="250">
        <f>AH13-'Políticas anunciadas - %'!AH13</f>
        <v>6.0471988934816423E-2</v>
      </c>
      <c r="AI14" s="250">
        <f>AI13-'Políticas anunciadas - %'!AI13</f>
        <v>6.5201938529492409E-2</v>
      </c>
      <c r="AJ14" s="250">
        <f>AJ13-'Políticas anunciadas - %'!AJ13</f>
        <v>7.0093807836878241E-2</v>
      </c>
      <c r="AK14" s="250">
        <f>AK13-'Políticas anunciadas - %'!AK13</f>
        <v>7.5146662731111036E-2</v>
      </c>
      <c r="AL14" s="250">
        <f>AL13-'Políticas anunciadas - %'!AL13</f>
        <v>8.0359621678031345E-2</v>
      </c>
      <c r="AM14" s="250">
        <f>AM13-'Políticas anunciadas - %'!AM13</f>
        <v>8.573185514229209E-2</v>
      </c>
      <c r="AN14" s="250">
        <f>AN13-'Políticas anunciadas - %'!AN13</f>
        <v>9.1262585015439157E-2</v>
      </c>
      <c r="AO14" s="250">
        <f>AO13-'Políticas anunciadas - %'!AO13</f>
        <v>9.6951084064608395E-2</v>
      </c>
      <c r="AP14" s="250">
        <f>AP13-'Políticas anunciadas - %'!AP13</f>
        <v>0.10279667540158322</v>
      </c>
      <c r="AQ14" s="250">
        <f>AQ13-'Políticas anunciadas - %'!AQ13</f>
        <v>0.10879873197186285</v>
      </c>
      <c r="AR14" s="250">
        <f>AR13-'Políticas anunciadas - %'!AR13</f>
        <v>0.11495667606348725</v>
      </c>
      <c r="AS14" s="250">
        <f>AS13-'Políticas anunciadas - %'!AS13</f>
        <v>0.1212699788353131</v>
      </c>
      <c r="AT14" s="250">
        <f>AT13-'Políticas anunciadas - %'!AT13</f>
        <v>0.12773815986450821</v>
      </c>
      <c r="AU14" s="250">
        <f>AU13-'Políticas anunciadas - %'!AU13</f>
        <v>0.13436078671295348</v>
      </c>
      <c r="AV14" s="250">
        <f>AV13-'Políticas anunciadas - %'!AV13</f>
        <v>0.14113747451235525</v>
      </c>
      <c r="AW14" s="250">
        <f>AW13-'Políticas anunciadas - %'!AW13</f>
        <v>0.14806788556778727</v>
      </c>
      <c r="AX14" s="250">
        <f>AX13-'Políticas anunciadas - %'!AX13</f>
        <v>0.15515172897944929</v>
      </c>
      <c r="AY14" s="250">
        <f>AY13-'Políticas anunciadas - %'!AY13</f>
        <v>0.16238876028239702</v>
      </c>
      <c r="AZ14" s="250">
        <f>AZ13-'Políticas anunciadas - %'!AZ13</f>
        <v>0.16977878110407119</v>
      </c>
      <c r="BA14" s="250">
        <f>BA13-'Políticas anunciadas - %'!BA13</f>
        <v>0.17732163883935925</v>
      </c>
      <c r="BB14" s="250">
        <f>BB13-'Políticas anunciadas - %'!BB13</f>
        <v>0.1850172263430423</v>
      </c>
      <c r="BC14" s="101"/>
      <c r="BD14" s="107"/>
      <c r="BE14" s="178"/>
      <c r="BF14" s="178"/>
      <c r="BG14" s="178"/>
      <c r="BH14" s="178"/>
      <c r="BI14" s="178"/>
      <c r="BJ14" s="178"/>
      <c r="BK14" s="178"/>
      <c r="BL14" s="178"/>
      <c r="BM14" s="178"/>
      <c r="BN14" s="178"/>
      <c r="BO14" s="178"/>
      <c r="BP14" s="178"/>
      <c r="BQ14" s="178"/>
      <c r="BR14" s="178"/>
      <c r="BS14" s="178"/>
      <c r="BT14" s="178"/>
      <c r="BU14" s="178"/>
      <c r="BV14" s="178"/>
      <c r="BW14" s="178"/>
      <c r="BX14" s="178"/>
      <c r="BY14" s="178"/>
      <c r="BZ14" s="178"/>
      <c r="CA14" s="178"/>
      <c r="CB14" s="178"/>
      <c r="CC14" s="178"/>
      <c r="CD14" s="178"/>
      <c r="CE14" s="178"/>
      <c r="CF14" s="178"/>
      <c r="CG14" s="178"/>
      <c r="CH14" s="178"/>
      <c r="CI14" s="178"/>
      <c r="CJ14" s="178"/>
      <c r="CK14" s="178"/>
      <c r="CL14" s="178"/>
      <c r="CM14" s="178"/>
      <c r="CN14" s="178"/>
      <c r="CO14" s="178"/>
      <c r="CP14" s="178"/>
      <c r="CQ14" s="178"/>
      <c r="CR14" s="178"/>
      <c r="CS14" s="178"/>
      <c r="CT14" s="107"/>
      <c r="CU14" s="107"/>
      <c r="CV14" s="107"/>
      <c r="CW14" s="107"/>
      <c r="CX14" s="107"/>
      <c r="CY14" s="107"/>
      <c r="CZ14" s="107"/>
      <c r="DA14" s="107"/>
    </row>
    <row r="15" spans="1:106" s="245" customFormat="1" ht="14.45">
      <c r="A15" s="240"/>
      <c r="B15" s="240"/>
      <c r="C15" s="227" t="s">
        <v>51</v>
      </c>
      <c r="D15" s="228" t="s">
        <v>36</v>
      </c>
      <c r="E15" s="228"/>
      <c r="F15" s="255">
        <f>'Net Zero 2050 - %'!F14</f>
        <v>0.13333</v>
      </c>
      <c r="G15" s="255">
        <f>'Net Zero 2050 - %'!G14</f>
        <v>0.14221800000000001</v>
      </c>
      <c r="H15" s="255">
        <f>'Net Zero 2050 - %'!H14</f>
        <v>0.15110600000000002</v>
      </c>
      <c r="I15" s="255">
        <f>'Net Zero 2050 - %'!I14</f>
        <v>0.15999400000000003</v>
      </c>
      <c r="J15" s="255">
        <f>'Net Zero 2050 - %'!J14</f>
        <v>0.16888200000000003</v>
      </c>
      <c r="K15" s="255">
        <f>'Net Zero 2050 - %'!K14</f>
        <v>0.17777000000000004</v>
      </c>
      <c r="L15" s="255">
        <f>'Net Zero 2050 - %'!L14</f>
        <v>0.18665800000000005</v>
      </c>
      <c r="M15" s="255">
        <f>'Net Zero 2050 - %'!M14</f>
        <v>0.19554600000000005</v>
      </c>
      <c r="N15" s="255">
        <f>'Net Zero 2050 - %'!N14</f>
        <v>0.20443400000000006</v>
      </c>
      <c r="O15" s="255">
        <f>'Net Zero 2050 - %'!O14</f>
        <v>0.21332200000000007</v>
      </c>
      <c r="P15" s="255">
        <f>'Net Zero 2050 - %'!P14</f>
        <v>0.22221000000000007</v>
      </c>
      <c r="Q15" s="255">
        <f>'Net Zero 2050 - %'!Q14</f>
        <v>0.23109800000000008</v>
      </c>
      <c r="R15" s="255">
        <f>'Net Zero 2050 - %'!R14</f>
        <v>0.23998600000000009</v>
      </c>
      <c r="S15" s="255">
        <f>'Net Zero 2050 - %'!S14</f>
        <v>0.2488740000000001</v>
      </c>
      <c r="T15" s="255">
        <f>'Net Zero 2050 - %'!T14</f>
        <v>0.2577620000000001</v>
      </c>
      <c r="U15" s="255">
        <f>'Net Zero 2050 - %'!U14</f>
        <v>0.26665000000000011</v>
      </c>
      <c r="V15" s="255">
        <f>'Net Zero 2050 - %'!V14</f>
        <v>0.27553800000000012</v>
      </c>
      <c r="W15" s="255">
        <f>'Net Zero 2050 - %'!W14</f>
        <v>0.28442600000000012</v>
      </c>
      <c r="X15" s="255">
        <f>'Net Zero 2050 - %'!X14</f>
        <v>0.29331400000000013</v>
      </c>
      <c r="Y15" s="255">
        <f>'Net Zero 2050 - %'!Y14</f>
        <v>0.30220200000000014</v>
      </c>
      <c r="Z15" s="255">
        <f>'Net Zero 2050 - %'!Z14</f>
        <v>0.31109000000000014</v>
      </c>
      <c r="AA15" s="255">
        <f>'Net Zero 2050 - %'!AA14</f>
        <v>0.31997800000000015</v>
      </c>
      <c r="AB15" s="255">
        <f>'Net Zero 2050 - %'!AB14</f>
        <v>0.32886600000000016</v>
      </c>
      <c r="AC15" s="255">
        <f>'Net Zero 2050 - %'!AC14</f>
        <v>0.33775400000000017</v>
      </c>
      <c r="AD15" s="255">
        <f>'Net Zero 2050 - %'!AD14</f>
        <v>0.34664200000000017</v>
      </c>
      <c r="AE15" s="255">
        <f>'Net Zero 2050 - %'!AE14</f>
        <v>0.35553000000000018</v>
      </c>
      <c r="AF15" s="255">
        <f>'Net Zero 2050 - %'!AF14</f>
        <v>0.36441800000000019</v>
      </c>
      <c r="AG15" s="255">
        <f>'Net Zero 2050 - %'!AG14</f>
        <v>0.37330600000000019</v>
      </c>
      <c r="AH15" s="255">
        <f>'Net Zero 2050 - %'!AH14</f>
        <v>0.3821940000000002</v>
      </c>
      <c r="AI15" s="255">
        <f>'Net Zero 2050 - %'!AI14</f>
        <v>0.39108200000000021</v>
      </c>
      <c r="AJ15" s="255">
        <f>'Net Zero 2050 - %'!AJ14</f>
        <v>0.39997000000000021</v>
      </c>
      <c r="AK15" s="255">
        <f>'Net Zero 2050 - %'!AK14</f>
        <v>0.40885800000000022</v>
      </c>
      <c r="AL15" s="255">
        <f>'Net Zero 2050 - %'!AL14</f>
        <v>0.41774600000000023</v>
      </c>
      <c r="AM15" s="255">
        <f>'Net Zero 2050 - %'!AM14</f>
        <v>0.42663400000000024</v>
      </c>
      <c r="AN15" s="255">
        <f>'Net Zero 2050 - %'!AN14</f>
        <v>0.43552200000000024</v>
      </c>
      <c r="AO15" s="255">
        <f>'Net Zero 2050 - %'!AO14</f>
        <v>0.44441000000000025</v>
      </c>
      <c r="AP15" s="255">
        <f>'Net Zero 2050 - %'!AP14</f>
        <v>0.45329800000000026</v>
      </c>
      <c r="AQ15" s="255">
        <f>'Net Zero 2050 - %'!AQ14</f>
        <v>0.46218600000000026</v>
      </c>
      <c r="AR15" s="255">
        <f>'Net Zero 2050 - %'!AR14</f>
        <v>0.47107400000000027</v>
      </c>
      <c r="AS15" s="255">
        <f>'Net Zero 2050 - %'!AS14</f>
        <v>0.47996200000000028</v>
      </c>
      <c r="AT15" s="255">
        <f>'Net Zero 2050 - %'!AT14</f>
        <v>0.48885000000000028</v>
      </c>
      <c r="AU15" s="255">
        <f>'Net Zero 2050 - %'!AU14</f>
        <v>0.49773800000000029</v>
      </c>
      <c r="AV15" s="255">
        <f>'Net Zero 2050 - %'!AV14</f>
        <v>0.50662600000000024</v>
      </c>
      <c r="AW15" s="255">
        <f>'Net Zero 2050 - %'!AW14</f>
        <v>0.51551400000000025</v>
      </c>
      <c r="AX15" s="255">
        <f>'Net Zero 2050 - %'!AX14</f>
        <v>0.52440200000000026</v>
      </c>
      <c r="AY15" s="255">
        <f>'Net Zero 2050 - %'!AY14</f>
        <v>0.53329000000000026</v>
      </c>
      <c r="AZ15" s="255">
        <f>'Net Zero 2050 - %'!AZ14</f>
        <v>0.54217800000000027</v>
      </c>
      <c r="BA15" s="255">
        <f>'Net Zero 2050 - %'!BA14</f>
        <v>0.55106600000000028</v>
      </c>
      <c r="BB15" s="255">
        <f>'Net Zero 2050 - %'!BB14</f>
        <v>0.55995400000000028</v>
      </c>
      <c r="BC15" s="227"/>
      <c r="BD15" s="243"/>
      <c r="BE15" s="242"/>
      <c r="BF15" s="242"/>
      <c r="BG15" s="242"/>
      <c r="BH15" s="242"/>
      <c r="BI15" s="242"/>
      <c r="BJ15" s="242"/>
      <c r="BK15" s="242"/>
      <c r="BL15" s="242"/>
      <c r="BM15" s="242"/>
      <c r="BN15" s="242"/>
      <c r="BO15" s="242"/>
      <c r="BP15" s="242"/>
      <c r="BQ15" s="242"/>
      <c r="BR15" s="242"/>
      <c r="BS15" s="242"/>
      <c r="BT15" s="242"/>
      <c r="BU15" s="242"/>
      <c r="BV15" s="242"/>
      <c r="BW15" s="242"/>
      <c r="BX15" s="242"/>
      <c r="BY15" s="242"/>
      <c r="BZ15" s="242"/>
      <c r="CA15" s="242"/>
      <c r="CB15" s="242"/>
      <c r="CC15" s="242"/>
      <c r="CD15" s="242"/>
      <c r="CE15" s="242"/>
      <c r="CF15" s="242"/>
      <c r="CG15" s="242"/>
      <c r="CH15" s="242"/>
      <c r="CI15" s="242"/>
      <c r="CJ15" s="242"/>
      <c r="CK15" s="242"/>
      <c r="CL15" s="242"/>
      <c r="CM15" s="242"/>
      <c r="CN15" s="242"/>
      <c r="CO15" s="242"/>
      <c r="CP15" s="242"/>
      <c r="CQ15" s="242"/>
      <c r="CR15" s="242"/>
      <c r="CS15" s="242"/>
      <c r="CT15" s="243"/>
      <c r="CU15" s="243"/>
      <c r="CV15" s="243"/>
      <c r="CW15" s="243"/>
      <c r="CX15" s="243"/>
      <c r="CY15" s="243"/>
      <c r="CZ15" s="243"/>
      <c r="DA15" s="243"/>
      <c r="DB15" s="227"/>
    </row>
    <row r="16" spans="1:106" ht="14.45">
      <c r="A16" s="106"/>
      <c r="B16" s="106"/>
      <c r="C16" s="99" t="s">
        <v>53</v>
      </c>
      <c r="D16" s="340" t="s">
        <v>36</v>
      </c>
      <c r="E16" s="340"/>
      <c r="F16" s="268">
        <f>'Políticas anunciadas - %'!F15-($BE$16*F14)</f>
        <v>3.9982041060484157</v>
      </c>
      <c r="G16" s="268">
        <f>'Políticas anunciadas - %'!G15-($BE$16*G14)</f>
        <v>4.0188020535535767</v>
      </c>
      <c r="H16" s="268">
        <f>'Políticas anunciadas - %'!H15-($BE$16*H14)</f>
        <v>4.0393149727529751</v>
      </c>
      <c r="I16" s="268">
        <f>'Políticas anunciadas - %'!I15-($BE$16*I14)</f>
        <v>4.0597439615810282</v>
      </c>
      <c r="J16" s="268">
        <f>'Políticas anunciadas - %'!J15-($BE$16*J14)</f>
        <v>4.0800900862266465</v>
      </c>
      <c r="K16" s="268">
        <f>'Políticas anunciadas - %'!K15-($BE$16*K14)</f>
        <v>4.1003543816764445</v>
      </c>
      <c r="L16" s="268">
        <f>'Políticas anunciadas - %'!L15-($BE$16*L14)</f>
        <v>4.1205378522439222</v>
      </c>
      <c r="M16" s="268">
        <f>'Políticas anunciadas - %'!M15-($BE$16*M14)</f>
        <v>4.140641472085</v>
      </c>
      <c r="N16" s="268">
        <f>'Políticas anunciadas - %'!N15-($BE$16*N14)</f>
        <v>4.1606661857000304</v>
      </c>
      <c r="O16" s="268">
        <f>'Políticas anunciadas - %'!O15-($BE$16*O14)</f>
        <v>4.1806129084226313</v>
      </c>
      <c r="P16" s="268">
        <f>'Políticas anunciadas - %'!P15-($BE$16*P14)</f>
        <v>4.2004825268956685</v>
      </c>
      <c r="Q16" s="268">
        <f>'Políticas anunciadas - %'!Q15-($BE$16*Q14)</f>
        <v>4.2202758995345109</v>
      </c>
      <c r="R16" s="268">
        <f>'Políticas anunciadas - %'!R15-($BE$16*R14)</f>
        <v>4.2399938569778701</v>
      </c>
      <c r="S16" s="268">
        <f>'Políticas anunciadas - %'!S15-($BE$16*S14)</f>
        <v>4.2596372025265419</v>
      </c>
      <c r="T16" s="268">
        <f>'Políticas anunciadas - %'!T15-($BE$16*T14)</f>
        <v>4.2792067125701383</v>
      </c>
      <c r="U16" s="268">
        <f>'Políticas anunciadas - %'!U15-($BE$16*U14)</f>
        <v>4.2987031370021294</v>
      </c>
      <c r="V16" s="268">
        <f>'Políticas anunciadas - %'!V15-($BE$16*V14)</f>
        <v>4.3181271996234489</v>
      </c>
      <c r="W16" s="268">
        <f>'Políticas anunciadas - %'!W15-($BE$16*W14)</f>
        <v>4.3374795985347916</v>
      </c>
      <c r="X16" s="268">
        <f>'Políticas anunciadas - %'!X15-($BE$16*X14)</f>
        <v>4.3567610065178419</v>
      </c>
      <c r="Y16" s="268">
        <f>'Políticas anunciadas - %'!Y15-($BE$16*Y14)</f>
        <v>4.3759720714057355</v>
      </c>
      <c r="Z16" s="268">
        <f>'Políticas anunciadas - %'!Z15-($BE$16*Z14)</f>
        <v>4.3951134164427632</v>
      </c>
      <c r="AA16" s="268">
        <f>'Políticas anunciadas - %'!AA15-($BE$16*AA14)</f>
        <v>4.4141856406337281</v>
      </c>
      <c r="AB16" s="268">
        <f>'Políticas anunciadas - %'!AB15-($BE$16*AB14)</f>
        <v>4.4331893190829721</v>
      </c>
      <c r="AC16" s="268">
        <f>'Políticas anunciadas - %'!AC15-($BE$16*AC14)</f>
        <v>4.4521250033233137</v>
      </c>
      <c r="AD16" s="268">
        <f>'Políticas anunciadas - %'!AD15-($BE$16*AD14)</f>
        <v>4.4709932216351502</v>
      </c>
      <c r="AE16" s="268">
        <f>'Políticas anunciadas - %'!AE15-($BE$16*AE14)</f>
        <v>4.4897944793557745</v>
      </c>
      <c r="AF16" s="268">
        <f>'Políticas anunciadas - %'!AF15-($BE$16*AF14)</f>
        <v>4.5085292591791166</v>
      </c>
      <c r="AG16" s="268">
        <f>'Políticas anunciadas - %'!AG15-($BE$16*AG14)</f>
        <v>4.527198021446166</v>
      </c>
      <c r="AH16" s="268">
        <f>'Políticas anunciadas - %'!AH15-($BE$16*AH14)</f>
        <v>4.5458012044260778</v>
      </c>
      <c r="AI16" s="268">
        <f>'Políticas anunciadas - %'!AI15-($BE$16*AI14)</f>
        <v>4.5643392245882044</v>
      </c>
      <c r="AJ16" s="268">
        <f>'Políticas anunciadas - %'!AJ15-($BE$16*AJ14)</f>
        <v>4.5828124768652483</v>
      </c>
      <c r="AK16" s="268">
        <f>'Políticas anunciadas - %'!AK15-($BE$16*AK14)</f>
        <v>4.6012213349075592</v>
      </c>
      <c r="AL16" s="268">
        <f>'Políticas anunciadas - %'!AL15-($BE$16*AL14)</f>
        <v>4.6195661513287885</v>
      </c>
      <c r="AM16" s="268">
        <f>'Políticas anunciadas - %'!AM15-($BE$16*AM14)</f>
        <v>4.6378472579430818</v>
      </c>
      <c r="AN16" s="268">
        <f>'Políticas anunciadas - %'!AN15-($BE$16*AN14)</f>
        <v>4.6560649659938278</v>
      </c>
      <c r="AO16" s="268">
        <f>'Políticas anunciadas - %'!AO15-($BE$16*AO14)</f>
        <v>4.6742195663741573</v>
      </c>
      <c r="AP16" s="268">
        <f>'Políticas anunciadas - %'!AP15-($BE$16*AP14)</f>
        <v>4.6923113298393719</v>
      </c>
      <c r="AQ16" s="268">
        <f>'Políticas anunciadas - %'!AQ15-($BE$16*AQ14)</f>
        <v>4.7103405072112583</v>
      </c>
      <c r="AR16" s="268">
        <f>'Políticas anunciadas - %'!AR15-($BE$16*AR14)</f>
        <v>4.7283073295746059</v>
      </c>
      <c r="AS16" s="268">
        <f>'Políticas anunciadas - %'!AS15-($BE$16*AS14)</f>
        <v>4.7462120084658803</v>
      </c>
      <c r="AT16" s="268">
        <f>'Políticas anunciadas - %'!AT15-($BE$16*AT14)</f>
        <v>4.7640547360541996</v>
      </c>
      <c r="AU16" s="268">
        <f>'Políticas anunciadas - %'!AU15-($BE$16*AU14)</f>
        <v>4.7818356853148192</v>
      </c>
      <c r="AV16" s="268">
        <f>'Políticas anunciadas - %'!AV15-($BE$16*AV14)</f>
        <v>4.7995550101950624</v>
      </c>
      <c r="AW16" s="268">
        <f>'Políticas anunciadas - %'!AW15-($BE$16*AW14)</f>
        <v>4.8172128457728878</v>
      </c>
      <c r="AX16" s="268">
        <f>'Políticas anunciadas - %'!AX15-($BE$16*AX14)</f>
        <v>4.8348093084082198</v>
      </c>
      <c r="AY16" s="268">
        <f>'Políticas anunciadas - %'!AY15-($BE$16*AY14)</f>
        <v>4.8523444958870456</v>
      </c>
      <c r="AZ16" s="268">
        <f>'Políticas anunciadas - %'!AZ15-($BE$16*AZ14)</f>
        <v>4.8698184875583737</v>
      </c>
      <c r="BA16" s="268">
        <f>'Políticas anunciadas - %'!BA15-($BE$16*BA14)</f>
        <v>4.8872313444642561</v>
      </c>
      <c r="BB16" s="268">
        <f>'Políticas anunciadas - %'!BB15-($BE$16*BB14)</f>
        <v>4.904583109462787</v>
      </c>
      <c r="BD16" s="113" t="s">
        <v>326</v>
      </c>
      <c r="BE16" s="107">
        <v>0.4</v>
      </c>
      <c r="BF16" s="178"/>
      <c r="BG16" s="178"/>
      <c r="BH16" s="178"/>
      <c r="BI16" s="178"/>
      <c r="BJ16" s="178"/>
      <c r="BK16" s="178"/>
      <c r="BL16" s="178"/>
      <c r="BM16" s="178"/>
      <c r="BN16" s="178"/>
      <c r="BO16" s="178"/>
      <c r="BP16" s="178"/>
      <c r="BQ16" s="178"/>
      <c r="BR16" s="178"/>
      <c r="BS16" s="178"/>
      <c r="BT16" s="178"/>
      <c r="BU16" s="178"/>
      <c r="BV16" s="178"/>
      <c r="BW16" s="178"/>
      <c r="BX16" s="178"/>
      <c r="BY16" s="178"/>
      <c r="BZ16" s="178"/>
      <c r="CA16" s="178"/>
      <c r="CB16" s="178"/>
      <c r="CC16" s="178"/>
      <c r="CD16" s="178"/>
      <c r="CE16" s="178"/>
      <c r="CF16" s="178"/>
      <c r="CG16" s="178"/>
      <c r="CH16" s="178"/>
      <c r="CI16" s="178"/>
      <c r="CJ16" s="178"/>
      <c r="CK16" s="178"/>
      <c r="CL16" s="178"/>
      <c r="CM16" s="178"/>
      <c r="CN16" s="178"/>
      <c r="CO16" s="178"/>
      <c r="CP16" s="178"/>
      <c r="CQ16" s="178"/>
      <c r="CR16" s="178"/>
      <c r="CS16" s="178"/>
      <c r="CT16" s="107"/>
      <c r="CU16" s="107"/>
      <c r="CV16" s="107"/>
      <c r="CW16" s="107"/>
      <c r="CX16" s="107"/>
      <c r="CY16" s="107"/>
      <c r="CZ16" s="107"/>
      <c r="DA16" s="107"/>
    </row>
    <row r="17" spans="1:115">
      <c r="A17" s="106"/>
      <c r="B17" s="106"/>
      <c r="C17" s="99" t="s">
        <v>56</v>
      </c>
      <c r="D17" s="340" t="s">
        <v>36</v>
      </c>
      <c r="E17" s="340"/>
      <c r="F17" s="255">
        <f>'Políticas anunciadas - %'!F16-('Net Zero 2070 - %'!$BE$17*'Net Zero 2070 - %'!F14)</f>
        <v>5.2534920176377664</v>
      </c>
      <c r="G17" s="255">
        <f>'Políticas anunciadas - %'!G16-('Net Zero 2070 - %'!$BE$17*'Net Zero 2070 - %'!G14)</f>
        <v>5.280098168236389</v>
      </c>
      <c r="H17" s="255">
        <f>'Políticas anunciadas - %'!H16-('Net Zero 2070 - %'!$BE$17*'Net Zero 2070 - %'!H14)</f>
        <v>5.3059255279116213</v>
      </c>
      <c r="I17" s="255">
        <f>'Políticas anunciadas - %'!I16-('Net Zero 2070 - %'!$BE$17*'Net Zero 2070 - %'!I14)</f>
        <v>5.3309828239411852</v>
      </c>
      <c r="J17" s="255">
        <f>'Políticas anunciadas - %'!J16-('Net Zero 2070 - %'!$BE$17*'Net Zero 2070 - %'!J14)</f>
        <v>5.3552818986638675</v>
      </c>
      <c r="K17" s="255">
        <f>'Políticas anunciadas - %'!K16-('Net Zero 2070 - %'!$BE$17*'Net Zero 2070 - %'!K14)</f>
        <v>5.378831831698081</v>
      </c>
      <c r="L17" s="255">
        <f>'Políticas anunciadas - %'!L16-('Net Zero 2070 - %'!$BE$17*'Net Zero 2070 - %'!L14)</f>
        <v>5.4016427058073049</v>
      </c>
      <c r="M17" s="255">
        <f>'Políticas anunciadas - %'!M16-('Net Zero 2070 - %'!$BE$17*'Net Zero 2070 - %'!M14)</f>
        <v>5.4237224800512278</v>
      </c>
      <c r="N17" s="255">
        <f>'Políticas anunciadas - %'!N16-('Net Zero 2070 - %'!$BE$17*'Net Zero 2070 - %'!N14)</f>
        <v>5.4450822519985209</v>
      </c>
      <c r="O17" s="255">
        <f>'Políticas anunciadas - %'!O16-('Net Zero 2070 - %'!$BE$17*'Net Zero 2070 - %'!O14)</f>
        <v>5.4657309843904827</v>
      </c>
      <c r="P17" s="255">
        <f>'Políticas anunciadas - %'!P16-('Net Zero 2070 - %'!$BE$17*'Net Zero 2070 - %'!P14)</f>
        <v>5.4856780162474719</v>
      </c>
      <c r="Q17" s="255">
        <f>'Políticas anunciadas - %'!Q16-('Net Zero 2070 - %'!$BE$17*'Net Zero 2070 - %'!Q14)</f>
        <v>5.5049329136055851</v>
      </c>
      <c r="R17" s="255">
        <f>'Políticas anunciadas - %'!R16-('Net Zero 2070 - %'!$BE$17*'Net Zero 2070 - %'!R14)</f>
        <v>5.5235037633159578</v>
      </c>
      <c r="S17" s="255">
        <f>'Políticas anunciadas - %'!S16-('Net Zero 2070 - %'!$BE$17*'Net Zero 2070 - %'!S14)</f>
        <v>5.541399487528488</v>
      </c>
      <c r="T17" s="255">
        <f>'Políticas anunciadas - %'!T16-('Net Zero 2070 - %'!$BE$17*'Net Zero 2070 - %'!T14)</f>
        <v>5.5586279409109736</v>
      </c>
      <c r="U17" s="255">
        <f>'Políticas anunciadas - %'!U16-('Net Zero 2070 - %'!$BE$17*'Net Zero 2070 - %'!U14)</f>
        <v>5.5751980739005349</v>
      </c>
      <c r="V17" s="255">
        <f>'Políticas anunciadas - %'!V16-('Net Zero 2070 - %'!$BE$17*'Net Zero 2070 - %'!V14)</f>
        <v>5.5911171682629224</v>
      </c>
      <c r="W17" s="255">
        <f>'Políticas anunciadas - %'!W16-('Net Zero 2070 - %'!$BE$17*'Net Zero 2070 - %'!W14)</f>
        <v>5.6063932572329271</v>
      </c>
      <c r="X17" s="255">
        <f>'Políticas anunciadas - %'!X16-('Net Zero 2070 - %'!$BE$17*'Net Zero 2070 - %'!X14)</f>
        <v>5.6210336760491826</v>
      </c>
      <c r="Y17" s="255">
        <f>'Políticas anunciadas - %'!Y16-('Net Zero 2070 - %'!$BE$17*'Net Zero 2070 - %'!Y14)</f>
        <v>5.635044670538532</v>
      </c>
      <c r="Z17" s="255">
        <f>'Políticas anunciadas - %'!Z16-('Net Zero 2070 - %'!$BE$17*'Net Zero 2070 - %'!Z14)</f>
        <v>5.6484329404498066</v>
      </c>
      <c r="AA17" s="255">
        <f>'Políticas anunciadas - %'!AA16-('Net Zero 2070 - %'!$BE$17*'Net Zero 2070 - %'!AA14)</f>
        <v>5.6612057618955349</v>
      </c>
      <c r="AB17" s="255">
        <f>'Políticas anunciadas - %'!AB16-('Net Zero 2070 - %'!$BE$17*'Net Zero 2070 - %'!AB14)</f>
        <v>5.6733690087046114</v>
      </c>
      <c r="AC17" s="255">
        <f>'Políticas anunciadas - %'!AC16-('Net Zero 2070 - %'!$BE$17*'Net Zero 2070 - %'!AC14)</f>
        <v>5.6849297235082563</v>
      </c>
      <c r="AD17" s="255">
        <f>'Políticas anunciadas - %'!AD16-('Net Zero 2070 - %'!$BE$17*'Net Zero 2070 - %'!AD14)</f>
        <v>5.6958936250990542</v>
      </c>
      <c r="AE17" s="255">
        <f>'Políticas anunciadas - %'!AE16-('Net Zero 2070 - %'!$BE$17*'Net Zero 2070 - %'!AE14)</f>
        <v>5.7062655330500451</v>
      </c>
      <c r="AF17" s="255">
        <f>'Políticas anunciadas - %'!AF16-('Net Zero 2070 - %'!$BE$17*'Net Zero 2070 - %'!AF14)</f>
        <v>5.7160524828616186</v>
      </c>
      <c r="AG17" s="255">
        <f>'Políticas anunciadas - %'!AG16-('Net Zero 2070 - %'!$BE$17*'Net Zero 2070 - %'!AG14)</f>
        <v>5.725258860090765</v>
      </c>
      <c r="AH17" s="255">
        <f>'Políticas anunciadas - %'!AH16-('Net Zero 2070 - %'!$BE$17*'Net Zero 2070 - %'!AH14)</f>
        <v>5.733888789891517</v>
      </c>
      <c r="AI17" s="255">
        <f>'Políticas anunciadas - %'!AI16-('Net Zero 2070 - %'!$BE$17*'Net Zero 2070 - %'!AI14)</f>
        <v>5.7419484212290435</v>
      </c>
      <c r="AJ17" s="255">
        <f>'Políticas anunciadas - %'!AJ16-('Net Zero 2070 - %'!$BE$17*'Net Zero 2070 - %'!AJ14)</f>
        <v>5.7494437550257942</v>
      </c>
      <c r="AK17" s="255">
        <f>'Políticas anunciadas - %'!AK16-('Net Zero 2070 - %'!$BE$17*'Net Zero 2070 - %'!AK14)</f>
        <v>5.7563806438440759</v>
      </c>
      <c r="AL17" s="255">
        <f>'Políticas anunciadas - %'!AL16-('Net Zero 2070 - %'!$BE$17*'Net Zero 2070 - %'!AL14)</f>
        <v>5.7627647915805564</v>
      </c>
      <c r="AM17" s="255">
        <f>'Políticas anunciadas - %'!AM16-('Net Zero 2070 - %'!$BE$17*'Net Zero 2070 - %'!AM14)</f>
        <v>5.7686017531752833</v>
      </c>
      <c r="AN17" s="255">
        <f>'Políticas anunciadas - %'!AN16-('Net Zero 2070 - %'!$BE$17*'Net Zero 2070 - %'!AN14)</f>
        <v>5.7738969343381115</v>
      </c>
      <c r="AO17" s="255">
        <f>'Políticas anunciadas - %'!AO16-('Net Zero 2070 - %'!$BE$17*'Net Zero 2070 - %'!AO14)</f>
        <v>5.7786555912951307</v>
      </c>
      <c r="AP17" s="255">
        <f>'Políticas anunciadas - %'!AP16-('Net Zero 2070 - %'!$BE$17*'Net Zero 2070 - %'!AP14)</f>
        <v>5.782882830557476</v>
      </c>
      <c r="AQ17" s="255">
        <f>'Políticas anunciadas - %'!AQ16-('Net Zero 2070 - %'!$BE$17*'Net Zero 2070 - %'!AQ14)</f>
        <v>5.7865836087151958</v>
      </c>
      <c r="AR17" s="255">
        <f>'Políticas anunciadas - %'!AR16-('Net Zero 2070 - %'!$BE$17*'Net Zero 2070 - %'!AR14)</f>
        <v>5.7897627322584251</v>
      </c>
      <c r="AS17" s="255">
        <f>'Políticas anunciadas - %'!AS16-('Net Zero 2070 - %'!$BE$17*'Net Zero 2070 - %'!AS14)</f>
        <v>5.7924248574281556</v>
      </c>
      <c r="AT17" s="255">
        <f>'Políticas anunciadas - %'!AT16-('Net Zero 2070 - %'!$BE$17*'Net Zero 2070 - %'!AT14)</f>
        <v>5.7945744900989427</v>
      </c>
      <c r="AU17" s="255">
        <f>'Políticas anunciadas - %'!AU16-('Net Zero 2070 - %'!$BE$17*'Net Zero 2070 - %'!AU14)</f>
        <v>5.7962159856953779</v>
      </c>
      <c r="AV17" s="255">
        <f>'Políticas anunciadas - %'!AV16-('Net Zero 2070 - %'!$BE$17*'Net Zero 2070 - %'!AV14)</f>
        <v>5.7973535491446508</v>
      </c>
      <c r="AW17" s="255">
        <f>'Políticas anunciadas - %'!AW16-('Net Zero 2070 - %'!$BE$17*'Net Zero 2070 - %'!AW14)</f>
        <v>5.7979912348668332</v>
      </c>
      <c r="AX17" s="255">
        <f>'Políticas anunciadas - %'!AX16-('Net Zero 2070 - %'!$BE$17*'Net Zero 2070 - %'!AX14)</f>
        <v>5.798132946804806</v>
      </c>
      <c r="AY17" s="255">
        <f>'Políticas anunciadas - %'!AY16-('Net Zero 2070 - %'!$BE$17*'Net Zero 2070 - %'!AY14)</f>
        <v>5.7977824384955099</v>
      </c>
      <c r="AZ17" s="255">
        <f>'Políticas anunciadas - %'!AZ16-('Net Zero 2070 - %'!$BE$17*'Net Zero 2070 - %'!AZ14)</f>
        <v>5.796943313184058</v>
      </c>
      <c r="BA17" s="255">
        <f>'Políticas anunciadas - %'!BA16-('Net Zero 2070 - %'!$BE$17*'Net Zero 2070 - %'!BA14)</f>
        <v>5.7956190239821321</v>
      </c>
      <c r="BB17" s="255">
        <f>'Políticas anunciadas - %'!BB16-('Net Zero 2070 - %'!$BE$17*'Net Zero 2070 - %'!BB14)</f>
        <v>5.7938128740721071</v>
      </c>
      <c r="BD17" s="113" t="s">
        <v>328</v>
      </c>
      <c r="BE17" s="107">
        <v>0.6</v>
      </c>
      <c r="BF17" s="193"/>
      <c r="BG17" s="193"/>
      <c r="BH17" s="193"/>
      <c r="BI17" s="193"/>
      <c r="BJ17" s="193"/>
      <c r="BK17" s="193"/>
      <c r="BL17" s="193"/>
      <c r="BM17" s="193"/>
      <c r="BN17" s="193"/>
      <c r="BO17" s="193"/>
      <c r="BP17" s="193"/>
      <c r="BQ17" s="193"/>
      <c r="BR17" s="193"/>
      <c r="BS17" s="193"/>
      <c r="BT17" s="193"/>
      <c r="BU17" s="193"/>
      <c r="BV17" s="193"/>
      <c r="BW17" s="193"/>
      <c r="BX17" s="193"/>
      <c r="BY17" s="193"/>
      <c r="BZ17" s="193"/>
      <c r="CA17" s="193"/>
      <c r="CB17" s="193"/>
      <c r="CC17" s="193"/>
      <c r="CD17" s="193"/>
      <c r="CE17" s="193"/>
      <c r="CF17" s="193"/>
      <c r="CG17" s="193"/>
      <c r="CH17" s="193"/>
      <c r="CI17" s="193"/>
      <c r="CJ17" s="193"/>
      <c r="CK17" s="193"/>
      <c r="CL17" s="193"/>
      <c r="CM17" s="193"/>
      <c r="CN17" s="193"/>
      <c r="CO17" s="193"/>
      <c r="CP17" s="193"/>
      <c r="CQ17" s="193"/>
      <c r="CR17" s="193"/>
      <c r="CS17" s="193"/>
      <c r="CT17" s="107"/>
      <c r="CU17" s="107"/>
      <c r="CV17" s="107"/>
      <c r="CW17" s="107"/>
      <c r="CX17" s="107"/>
      <c r="CY17" s="107"/>
      <c r="CZ17" s="107"/>
      <c r="DA17" s="107"/>
    </row>
    <row r="18" spans="1:115">
      <c r="A18" s="106"/>
      <c r="B18" s="106"/>
      <c r="C18" s="99" t="s">
        <v>327</v>
      </c>
      <c r="D18" s="340" t="s">
        <v>36</v>
      </c>
      <c r="E18" s="340"/>
      <c r="F18" s="268">
        <f>'Políticas anunciadas - %'!F17</f>
        <v>2.357139498</v>
      </c>
      <c r="G18" s="268">
        <f>'Políticas anunciadas - %'!G17</f>
        <v>2.350048498</v>
      </c>
      <c r="H18" s="268">
        <f>'Políticas anunciadas - %'!H17</f>
        <v>2.3429574979999996</v>
      </c>
      <c r="I18" s="268">
        <f>'Políticas anunciadas - %'!I17</f>
        <v>2.3358664979999997</v>
      </c>
      <c r="J18" s="268">
        <f>'Políticas anunciadas - %'!J17</f>
        <v>2.3287754979999997</v>
      </c>
      <c r="K18" s="268">
        <f>'Políticas anunciadas - %'!K17</f>
        <v>2.3216844979999998</v>
      </c>
      <c r="L18" s="268">
        <f>'Políticas anunciadas - %'!L17</f>
        <v>2.3145934979999998</v>
      </c>
      <c r="M18" s="268">
        <f>'Políticas anunciadas - %'!M17</f>
        <v>2.3075024979999998</v>
      </c>
      <c r="N18" s="268">
        <f>'Políticas anunciadas - %'!N17</f>
        <v>2.3004114979999999</v>
      </c>
      <c r="O18" s="268">
        <f>'Políticas anunciadas - %'!O17</f>
        <v>2.2933204979999999</v>
      </c>
      <c r="P18" s="268">
        <f>'Políticas anunciadas - %'!P17</f>
        <v>2.286229498</v>
      </c>
      <c r="Q18" s="268">
        <f>'Políticas anunciadas - %'!Q17</f>
        <v>2.279138498</v>
      </c>
      <c r="R18" s="268">
        <f>'Políticas anunciadas - %'!R17</f>
        <v>2.2720474980000001</v>
      </c>
      <c r="S18" s="268">
        <f>'Políticas anunciadas - %'!S17</f>
        <v>2.2649564979999997</v>
      </c>
      <c r="T18" s="268">
        <f>'Políticas anunciadas - %'!T17</f>
        <v>2.2578654979999997</v>
      </c>
      <c r="U18" s="268">
        <f>'Políticas anunciadas - %'!U17</f>
        <v>2.2507744979999997</v>
      </c>
      <c r="V18" s="268">
        <f>'Políticas anunciadas - %'!V17</f>
        <v>2.2436834979999998</v>
      </c>
      <c r="W18" s="268">
        <f>'Políticas anunciadas - %'!W17</f>
        <v>2.2365924979999998</v>
      </c>
      <c r="X18" s="268">
        <f>'Políticas anunciadas - %'!X17</f>
        <v>2.2295014979999999</v>
      </c>
      <c r="Y18" s="268">
        <f>'Políticas anunciadas - %'!Y17</f>
        <v>2.2224104979999999</v>
      </c>
      <c r="Z18" s="268">
        <f>'Políticas anunciadas - %'!Z17</f>
        <v>2.2153194979999999</v>
      </c>
      <c r="AA18" s="268">
        <f>'Políticas anunciadas - %'!AA17</f>
        <v>2.208228498</v>
      </c>
      <c r="AB18" s="268">
        <f>'Políticas anunciadas - %'!AB17</f>
        <v>2.201137498</v>
      </c>
      <c r="AC18" s="268">
        <f>'Políticas anunciadas - %'!AC17</f>
        <v>2.1940464980000001</v>
      </c>
      <c r="AD18" s="268">
        <f>'Políticas anunciadas - %'!AD17</f>
        <v>2.1869554979999997</v>
      </c>
      <c r="AE18" s="268">
        <f>'Políticas anunciadas - %'!AE17</f>
        <v>2.1798644979999997</v>
      </c>
      <c r="AF18" s="268">
        <f>'Políticas anunciadas - %'!AF17</f>
        <v>2.1727734979999997</v>
      </c>
      <c r="AG18" s="268">
        <f>'Políticas anunciadas - %'!AG17</f>
        <v>2.1656824979999998</v>
      </c>
      <c r="AH18" s="268">
        <f>'Políticas anunciadas - %'!AH17</f>
        <v>2.1585914979999998</v>
      </c>
      <c r="AI18" s="268">
        <f>'Políticas anunciadas - %'!AI17</f>
        <v>2.1515004979999999</v>
      </c>
      <c r="AJ18" s="268">
        <f>'Políticas anunciadas - %'!AJ17</f>
        <v>2.1444094979999999</v>
      </c>
      <c r="AK18" s="268">
        <f>'Políticas anunciadas - %'!AK17</f>
        <v>2.137318498</v>
      </c>
      <c r="AL18" s="268">
        <f>'Políticas anunciadas - %'!AL17</f>
        <v>2.130227498</v>
      </c>
      <c r="AM18" s="268">
        <f>'Políticas anunciadas - %'!AM17</f>
        <v>2.123136498</v>
      </c>
      <c r="AN18" s="268">
        <f>'Políticas anunciadas - %'!AN17</f>
        <v>2.1160454979999996</v>
      </c>
      <c r="AO18" s="268">
        <f>'Políticas anunciadas - %'!AO17</f>
        <v>2.1089544979999997</v>
      </c>
      <c r="AP18" s="268">
        <f>'Políticas anunciadas - %'!AP17</f>
        <v>2.1018634979999997</v>
      </c>
      <c r="AQ18" s="268">
        <f>'Políticas anunciadas - %'!AQ17</f>
        <v>2.0947724979999998</v>
      </c>
      <c r="AR18" s="268">
        <f>'Políticas anunciadas - %'!AR17</f>
        <v>2.0876814979999998</v>
      </c>
      <c r="AS18" s="268">
        <f>'Políticas anunciadas - %'!AS17</f>
        <v>2.0805904979999998</v>
      </c>
      <c r="AT18" s="268">
        <f>'Políticas anunciadas - %'!AT17</f>
        <v>2.0734994979999999</v>
      </c>
      <c r="AU18" s="268">
        <f>'Políticas anunciadas - %'!AU17</f>
        <v>2.0664084979999999</v>
      </c>
      <c r="AV18" s="268">
        <f>'Políticas anunciadas - %'!AV17</f>
        <v>2.059317498</v>
      </c>
      <c r="AW18" s="268">
        <f>'Políticas anunciadas - %'!AW17</f>
        <v>2.052226498</v>
      </c>
      <c r="AX18" s="268">
        <f>'Políticas anunciadas - %'!AX17</f>
        <v>2.0451354980000001</v>
      </c>
      <c r="AY18" s="268">
        <f>'Políticas anunciadas - %'!AY17</f>
        <v>2.0380444979999996</v>
      </c>
      <c r="AZ18" s="268">
        <f>'Políticas anunciadas - %'!AZ17</f>
        <v>2.0309534979999997</v>
      </c>
      <c r="BA18" s="268">
        <f>'Políticas anunciadas - %'!BA17</f>
        <v>2.0238624979999997</v>
      </c>
      <c r="BB18" s="268">
        <f>'Políticas anunciadas - %'!BB17</f>
        <v>2.0167714979999998</v>
      </c>
      <c r="BD18" s="107"/>
      <c r="BE18" s="178"/>
      <c r="BF18" s="178"/>
      <c r="BG18" s="178"/>
      <c r="BH18" s="178"/>
      <c r="BI18" s="178"/>
      <c r="BJ18" s="178"/>
      <c r="BK18" s="178"/>
      <c r="BL18" s="178"/>
      <c r="BM18" s="178"/>
      <c r="BN18" s="178"/>
      <c r="BO18" s="178"/>
      <c r="BP18" s="178"/>
      <c r="BQ18" s="178"/>
      <c r="BR18" s="178"/>
      <c r="BS18" s="178"/>
      <c r="BT18" s="178"/>
      <c r="BU18" s="178"/>
      <c r="BV18" s="178"/>
      <c r="BW18" s="178"/>
      <c r="BX18" s="178"/>
      <c r="BY18" s="178"/>
      <c r="BZ18" s="178"/>
      <c r="CA18" s="178"/>
      <c r="CB18" s="178"/>
      <c r="CC18" s="178"/>
      <c r="CD18" s="178"/>
      <c r="CE18" s="178"/>
      <c r="CF18" s="178"/>
      <c r="CG18" s="178"/>
      <c r="CH18" s="178"/>
      <c r="CI18" s="178"/>
      <c r="CJ18" s="178"/>
      <c r="CK18" s="178"/>
      <c r="CL18" s="178"/>
      <c r="CM18" s="178"/>
      <c r="CN18" s="178"/>
      <c r="CO18" s="178"/>
      <c r="CP18" s="178"/>
      <c r="CQ18" s="178"/>
      <c r="CR18" s="178"/>
      <c r="CS18" s="178"/>
      <c r="CT18" s="107"/>
      <c r="CU18" s="107"/>
      <c r="CV18" s="107"/>
      <c r="CW18" s="107"/>
      <c r="CX18" s="107"/>
      <c r="CY18" s="107"/>
      <c r="CZ18" s="107"/>
      <c r="DA18" s="107"/>
    </row>
    <row r="19" spans="1:115">
      <c r="A19" s="106"/>
      <c r="B19" s="106"/>
      <c r="C19" s="99" t="s">
        <v>59</v>
      </c>
      <c r="D19" s="340" t="s">
        <v>36</v>
      </c>
      <c r="E19" s="340"/>
      <c r="F19" s="268">
        <f>'Políticas anunciadas - %'!F18</f>
        <v>0.49363865835182269</v>
      </c>
      <c r="G19" s="268">
        <f>'Políticas anunciadas - %'!G18</f>
        <v>0.49296344138329717</v>
      </c>
      <c r="H19" s="268">
        <f>'Políticas anunciadas - %'!H18</f>
        <v>0.49228915621418823</v>
      </c>
      <c r="I19" s="268">
        <f>'Políticas anunciadas - %'!I18</f>
        <v>0.49161580155861262</v>
      </c>
      <c r="J19" s="268">
        <f>'Políticas anunciadas - %'!J18</f>
        <v>0.4909433761324617</v>
      </c>
      <c r="K19" s="268">
        <f>'Políticas anunciadas - %'!K18</f>
        <v>0.49027187865339888</v>
      </c>
      <c r="L19" s="268">
        <f>'Políticas anunciadas - %'!L18</f>
        <v>0.48960130784085715</v>
      </c>
      <c r="M19" s="268">
        <f>'Políticas anunciadas - %'!M18</f>
        <v>0.48893166241603675</v>
      </c>
      <c r="N19" s="268">
        <f>'Políticas anunciadas - %'!N18</f>
        <v>0.4882629411019026</v>
      </c>
      <c r="O19" s="268">
        <f>'Políticas anunciadas - %'!O18</f>
        <v>0.48759514262318193</v>
      </c>
      <c r="P19" s="268">
        <f>'Políticas anunciadas - %'!P18</f>
        <v>0.48692826570636194</v>
      </c>
      <c r="Q19" s="268">
        <f>'Políticas anunciadas - %'!Q18</f>
        <v>0.48626230907968715</v>
      </c>
      <c r="R19" s="268">
        <f>'Políticas anunciadas - %'!R18</f>
        <v>0.48559727147315718</v>
      </c>
      <c r="S19" s="268">
        <f>'Políticas anunciadas - %'!S18</f>
        <v>0.48493315161852418</v>
      </c>
      <c r="T19" s="268">
        <f>'Políticas anunciadas - %'!T18</f>
        <v>0.48426994824929059</v>
      </c>
      <c r="U19" s="268">
        <f>'Políticas anunciadas - %'!U18</f>
        <v>0.48360766010070655</v>
      </c>
      <c r="V19" s="268">
        <f>'Políticas anunciadas - %'!V18</f>
        <v>0.48294628590976757</v>
      </c>
      <c r="W19" s="268">
        <f>'Políticas anunciadas - %'!W18</f>
        <v>0.48228582441521206</v>
      </c>
      <c r="X19" s="268">
        <f>'Políticas anunciadas - %'!X18</f>
        <v>0.48162627435751904</v>
      </c>
      <c r="Y19" s="268">
        <f>'Políticas anunciadas - %'!Y18</f>
        <v>0.48096763447890561</v>
      </c>
      <c r="Z19" s="268">
        <f>'Políticas anunciadas - %'!Z18</f>
        <v>0.4803099035233247</v>
      </c>
      <c r="AA19" s="268">
        <f>'Políticas anunciadas - %'!AA18</f>
        <v>0.47965308023646247</v>
      </c>
      <c r="AB19" s="268">
        <f>'Políticas anunciadas - %'!AB18</f>
        <v>0.47899716336573611</v>
      </c>
      <c r="AC19" s="268">
        <f>'Políticas anunciadas - %'!AC18</f>
        <v>0.47834215166029137</v>
      </c>
      <c r="AD19" s="268">
        <f>'Políticas anunciadas - %'!AD18</f>
        <v>0.47768804387100017</v>
      </c>
      <c r="AE19" s="268">
        <f>'Políticas anunciadas - %'!AE18</f>
        <v>0.47703483875045816</v>
      </c>
      <c r="AF19" s="268">
        <f>'Políticas anunciadas - %'!AF18</f>
        <v>0.4763825350529825</v>
      </c>
      <c r="AG19" s="268">
        <f>'Políticas anunciadas - %'!AG18</f>
        <v>0.47573113153460939</v>
      </c>
      <c r="AH19" s="268">
        <f>'Políticas anunciadas - %'!AH18</f>
        <v>0.47508062695309161</v>
      </c>
      <c r="AI19" s="268">
        <f>'Políticas anunciadas - %'!AI18</f>
        <v>0.47443102006789634</v>
      </c>
      <c r="AJ19" s="268">
        <f>'Políticas anunciadas - %'!AJ18</f>
        <v>0.47378230964020263</v>
      </c>
      <c r="AK19" s="268">
        <f>'Políticas anunciadas - %'!AK18</f>
        <v>0.47313449443289912</v>
      </c>
      <c r="AL19" s="268">
        <f>'Políticas anunciadas - %'!AL18</f>
        <v>0.47248757321058171</v>
      </c>
      <c r="AM19" s="268">
        <f>'Políticas anunciadas - %'!AM18</f>
        <v>0.47184154473955109</v>
      </c>
      <c r="AN19" s="268">
        <f>'Políticas anunciadas - %'!AN18</f>
        <v>0.47119640778781047</v>
      </c>
      <c r="AO19" s="268">
        <f>'Políticas anunciadas - %'!AO18</f>
        <v>0.47055216112506326</v>
      </c>
      <c r="AP19" s="268">
        <f>'Políticas anunciadas - %'!AP18</f>
        <v>0.46990880352271064</v>
      </c>
      <c r="AQ19" s="268">
        <f>'Políticas anunciadas - %'!AQ18</f>
        <v>0.4692663337538493</v>
      </c>
      <c r="AR19" s="268">
        <f>'Políticas anunciadas - %'!AR18</f>
        <v>0.46862475059326897</v>
      </c>
      <c r="AS19" s="268">
        <f>'Políticas anunciadas - %'!AS18</f>
        <v>0.46798405281745026</v>
      </c>
      <c r="AT19" s="268">
        <f>'Políticas anunciadas - %'!AT18</f>
        <v>0.46734423920456214</v>
      </c>
      <c r="AU19" s="268">
        <f>'Políticas anunciadas - %'!AU18</f>
        <v>0.4667053085344598</v>
      </c>
      <c r="AV19" s="268">
        <f>'Políticas anunciadas - %'!AV18</f>
        <v>0.46606725958868223</v>
      </c>
      <c r="AW19" s="268">
        <f>'Políticas anunciadas - %'!AW18</f>
        <v>0.46543009115044981</v>
      </c>
      <c r="AX19" s="268">
        <f>'Políticas anunciadas - %'!AX18</f>
        <v>0.46479380200466219</v>
      </c>
      <c r="AY19" s="268">
        <f>'Políticas anunciadas - %'!AY18</f>
        <v>0.46415839093789574</v>
      </c>
      <c r="AZ19" s="268">
        <f>'Políticas anunciadas - %'!AZ18</f>
        <v>0.46352385673840141</v>
      </c>
      <c r="BA19" s="268">
        <f>'Políticas anunciadas - %'!BA18</f>
        <v>0.46289019819610239</v>
      </c>
      <c r="BB19" s="268">
        <f>'Políticas anunciadas - %'!BB18</f>
        <v>0.46225741410259175</v>
      </c>
      <c r="BD19" s="107"/>
      <c r="BE19" s="178"/>
      <c r="BF19" s="178"/>
      <c r="BG19" s="178"/>
      <c r="BH19" s="178"/>
      <c r="BI19" s="178"/>
      <c r="BJ19" s="178"/>
      <c r="BK19" s="178"/>
      <c r="BL19" s="178"/>
      <c r="BM19" s="178"/>
      <c r="BN19" s="178"/>
      <c r="BO19" s="178"/>
      <c r="BP19" s="178"/>
      <c r="BQ19" s="178"/>
      <c r="BR19" s="178"/>
      <c r="BS19" s="178"/>
      <c r="BT19" s="178"/>
      <c r="BU19" s="178"/>
      <c r="BV19" s="178"/>
      <c r="BW19" s="178"/>
      <c r="BX19" s="178"/>
      <c r="BY19" s="178"/>
      <c r="BZ19" s="178"/>
      <c r="CA19" s="178"/>
      <c r="CB19" s="178"/>
      <c r="CC19" s="178"/>
      <c r="CD19" s="178"/>
      <c r="CE19" s="178"/>
      <c r="CF19" s="178"/>
      <c r="CG19" s="178"/>
      <c r="CH19" s="178"/>
      <c r="CI19" s="178"/>
      <c r="CJ19" s="178"/>
      <c r="CK19" s="178"/>
      <c r="CL19" s="178"/>
      <c r="CM19" s="178"/>
      <c r="CN19" s="178"/>
      <c r="CO19" s="178"/>
      <c r="CP19" s="178"/>
      <c r="CQ19" s="178"/>
      <c r="CR19" s="178"/>
      <c r="CS19" s="178"/>
      <c r="CT19" s="107"/>
      <c r="CU19" s="107"/>
      <c r="CV19" s="107"/>
      <c r="CW19" s="107"/>
      <c r="CX19" s="107"/>
      <c r="CY19" s="107"/>
      <c r="CZ19" s="107"/>
      <c r="DA19" s="107"/>
    </row>
    <row r="20" spans="1:115">
      <c r="A20" s="106"/>
      <c r="B20" s="106"/>
      <c r="C20" s="99" t="s">
        <v>61</v>
      </c>
      <c r="D20" s="340" t="s">
        <v>36</v>
      </c>
      <c r="E20" s="340"/>
      <c r="F20" s="268">
        <f>'Políticas anunciadas - %'!F19</f>
        <v>0.27192659343469749</v>
      </c>
      <c r="G20" s="268">
        <f>'Políticas anunciadas - %'!G19</f>
        <v>0.27550292176841307</v>
      </c>
      <c r="H20" s="268">
        <f>'Políticas anunciadas - %'!H19</f>
        <v>0.27904635876462158</v>
      </c>
      <c r="I20" s="268">
        <f>'Políticas anunciadas - %'!I19</f>
        <v>0.28255623934113083</v>
      </c>
      <c r="J20" s="268">
        <f>'Políticas anunciadas - %'!J19</f>
        <v>0.28602863346680485</v>
      </c>
      <c r="K20" s="268">
        <f>'Políticas anunciadas - %'!K19</f>
        <v>0.28946222609276351</v>
      </c>
      <c r="L20" s="268">
        <f>'Políticas anunciadas - %'!L19</f>
        <v>0.29285455339179467</v>
      </c>
      <c r="M20" s="268">
        <f>'Políticas anunciadas - %'!M19</f>
        <v>0.29620513166775858</v>
      </c>
      <c r="N20" s="268">
        <f>'Políticas anunciadas - %'!N19</f>
        <v>0.29951019716006727</v>
      </c>
      <c r="O20" s="268">
        <f>'Políticas anunciadas - %'!O19</f>
        <v>0.30276798135470961</v>
      </c>
      <c r="P20" s="268">
        <f>'Políticas anunciadas - %'!P19</f>
        <v>0.30597620181052587</v>
      </c>
      <c r="Q20" s="268">
        <f>'Políticas anunciadas - %'!Q19</f>
        <v>0.30913221331425145</v>
      </c>
      <c r="R20" s="268">
        <f>'Políticas anunciadas - %'!R19</f>
        <v>0.31223471593251062</v>
      </c>
      <c r="S20" s="268">
        <f>'Políticas anunciadas - %'!S19</f>
        <v>0.31528144233964805</v>
      </c>
      <c r="T20" s="268">
        <f>'Políticas anunciadas - %'!T19</f>
        <v>0.31827106237127922</v>
      </c>
      <c r="U20" s="268">
        <f>'Políticas anunciadas - %'!U19</f>
        <v>0.32120102150716578</v>
      </c>
      <c r="V20" s="268">
        <f>'Políticas anunciadas - %'!V19</f>
        <v>0.32407030700851502</v>
      </c>
      <c r="W20" s="268">
        <f>'Políticas anunciadas - %'!W19</f>
        <v>0.32687702943728075</v>
      </c>
      <c r="X20" s="268">
        <f>'Políticas anunciadas - %'!X19</f>
        <v>0.3296198737445829</v>
      </c>
      <c r="Y20" s="268">
        <f>'Políticas anunciadas - %'!Y19</f>
        <v>0.33229849227382102</v>
      </c>
      <c r="Z20" s="268">
        <f>'Políticas anunciadas - %'!Z19</f>
        <v>0.33491196297922848</v>
      </c>
      <c r="AA20" s="268">
        <f>'Políticas anunciadas - %'!AA19</f>
        <v>0.33745866850183792</v>
      </c>
      <c r="AB20" s="268">
        <f>'Políticas anunciadas - %'!AB19</f>
        <v>0.33993827630055318</v>
      </c>
      <c r="AC20" s="268">
        <f>'Políticas anunciadas - %'!AC19</f>
        <v>0.34234916901640677</v>
      </c>
      <c r="AD20" s="268">
        <f>'Políticas anunciadas - %'!AD19</f>
        <v>0.34469093853078081</v>
      </c>
      <c r="AE20" s="268">
        <f>'Políticas anunciadas - %'!AE19</f>
        <v>0.34696396273128438</v>
      </c>
      <c r="AF20" s="268">
        <f>'Políticas anunciadas - %'!AF19</f>
        <v>0.3491662917178539</v>
      </c>
      <c r="AG20" s="268">
        <f>'Políticas anunciadas - %'!AG19</f>
        <v>0.35129851499515985</v>
      </c>
      <c r="AH20" s="268">
        <f>'Políticas anunciadas - %'!AH19</f>
        <v>0.35336137322291622</v>
      </c>
      <c r="AI20" s="268">
        <f>'Políticas anunciadas - %'!AI19</f>
        <v>0.35535347526220507</v>
      </c>
      <c r="AJ20" s="268">
        <f>'Políticas anunciadas - %'!AJ19</f>
        <v>0.3572734712596925</v>
      </c>
      <c r="AK20" s="268">
        <f>'Políticas anunciadas - %'!AK19</f>
        <v>0.35912005416600151</v>
      </c>
      <c r="AL20" s="268">
        <f>'Políticas anunciadas - %'!AL19</f>
        <v>0.36089196121316586</v>
      </c>
      <c r="AM20" s="268">
        <f>'Políticas anunciadas - %'!AM19</f>
        <v>0.36258797534883536</v>
      </c>
      <c r="AN20" s="268">
        <f>'Políticas anunciadas - %'!AN19</f>
        <v>0.36420692662496107</v>
      </c>
      <c r="AO20" s="268">
        <f>'Políticas anunciadas - %'!AO19</f>
        <v>0.36574769353875047</v>
      </c>
      <c r="AP20" s="268">
        <f>'Políticas anunciadas - %'!AP19</f>
        <v>0.36720920432374576</v>
      </c>
      <c r="AQ20" s="268">
        <f>'Políticas anunciadas - %'!AQ19</f>
        <v>0.36859043818895315</v>
      </c>
      <c r="AR20" s="268">
        <f>'Políticas anunciadas - %'!AR19</f>
        <v>0.36989042650402176</v>
      </c>
      <c r="AS20" s="268">
        <f>'Políticas anunciadas - %'!AS19</f>
        <v>0.3711082539285514</v>
      </c>
      <c r="AT20" s="268">
        <f>'Políticas anunciadas - %'!AT19</f>
        <v>0.37224305948369113</v>
      </c>
      <c r="AU20" s="268">
        <f>'Políticas anunciadas - %'!AU19</f>
        <v>0.37329403756427515</v>
      </c>
      <c r="AV20" s="268">
        <f>'Políticas anunciadas - %'!AV19</f>
        <v>0.37426043888983651</v>
      </c>
      <c r="AW20" s="268">
        <f>'Políticas anunciadas - %'!AW19</f>
        <v>0.37514157139292792</v>
      </c>
      <c r="AX20" s="268">
        <f>'Políticas anunciadas - %'!AX19</f>
        <v>0.37593680104328148</v>
      </c>
      <c r="AY20" s="268">
        <f>'Políticas anunciadas - %'!AY19</f>
        <v>0.37664555260643334</v>
      </c>
      <c r="AZ20" s="268">
        <f>'Políticas anunciadas - %'!AZ19</f>
        <v>0.37726731033554817</v>
      </c>
      <c r="BA20" s="268">
        <f>'Políticas anunciadas - %'!BA19</f>
        <v>0.37780161859527905</v>
      </c>
      <c r="BB20" s="268">
        <f>'Políticas anunciadas - %'!BB19</f>
        <v>0.37824808241661151</v>
      </c>
      <c r="BD20" s="107"/>
      <c r="BE20" s="178"/>
      <c r="BF20" s="178"/>
      <c r="BG20" s="178"/>
      <c r="BH20" s="178"/>
      <c r="BI20" s="178"/>
      <c r="BJ20" s="178"/>
      <c r="BK20" s="178"/>
      <c r="BL20" s="178"/>
      <c r="BM20" s="178"/>
      <c r="BN20" s="178"/>
      <c r="BO20" s="178"/>
      <c r="BP20" s="178"/>
      <c r="BQ20" s="178"/>
      <c r="BR20" s="178"/>
      <c r="BS20" s="178"/>
      <c r="BT20" s="178"/>
      <c r="BU20" s="178"/>
      <c r="BV20" s="178"/>
      <c r="BW20" s="178"/>
      <c r="BX20" s="178"/>
      <c r="BY20" s="178"/>
      <c r="BZ20" s="178"/>
      <c r="CA20" s="178"/>
      <c r="CB20" s="178"/>
      <c r="CC20" s="178"/>
      <c r="CD20" s="178"/>
      <c r="CE20" s="178"/>
      <c r="CF20" s="178"/>
      <c r="CG20" s="178"/>
      <c r="CH20" s="178"/>
      <c r="CI20" s="178"/>
      <c r="CJ20" s="178"/>
      <c r="CK20" s="178"/>
      <c r="CL20" s="178"/>
      <c r="CM20" s="178"/>
      <c r="CN20" s="178"/>
      <c r="CO20" s="178"/>
      <c r="CP20" s="178"/>
      <c r="CQ20" s="178"/>
      <c r="CR20" s="178"/>
      <c r="CS20" s="178"/>
      <c r="CT20" s="107"/>
      <c r="CU20" s="107"/>
      <c r="CV20" s="107"/>
      <c r="CW20" s="107"/>
      <c r="CX20" s="107"/>
      <c r="CY20" s="107"/>
      <c r="CZ20" s="107"/>
      <c r="DA20" s="107"/>
    </row>
    <row r="21" spans="1:115">
      <c r="A21" s="106"/>
      <c r="B21" s="106"/>
      <c r="C21" s="99" t="s">
        <v>329</v>
      </c>
      <c r="D21" s="340" t="s">
        <v>36</v>
      </c>
      <c r="E21" s="340"/>
      <c r="F21" s="268">
        <f>'Políticas anunciadas - %'!F20</f>
        <v>0.10272429782748704</v>
      </c>
      <c r="G21" s="268">
        <f>'Políticas anunciadas - %'!G20</f>
        <v>0.10401088917228646</v>
      </c>
      <c r="H21" s="268">
        <f>'Políticas anunciadas - %'!H20</f>
        <v>0.10531359469185776</v>
      </c>
      <c r="I21" s="268">
        <f>'Políticas anunciadas - %'!I20</f>
        <v>0.10663261621145778</v>
      </c>
      <c r="J21" s="268">
        <f>'Políticas anunciadas - %'!J20</f>
        <v>0.10796815808414478</v>
      </c>
      <c r="K21" s="268">
        <f>'Políticas anunciadas - %'!K20</f>
        <v>0.10932042722243843</v>
      </c>
      <c r="L21" s="268">
        <f>'Políticas anunciadas - %'!L20</f>
        <v>0.11068963313037627</v>
      </c>
      <c r="M21" s="268">
        <f>'Políticas anunciadas - %'!M20</f>
        <v>0.11207598793597182</v>
      </c>
      <c r="N21" s="268">
        <f>'Políticas anunciadas - %'!N20</f>
        <v>0.11347970642407892</v>
      </c>
      <c r="O21" s="268">
        <f>'Políticas anunciadas - %'!O20</f>
        <v>0.11490100606966804</v>
      </c>
      <c r="P21" s="268">
        <f>'Políticas anunciadas - %'!P20</f>
        <v>0.11634010707151905</v>
      </c>
      <c r="Q21" s="268">
        <f>'Políticas anunciadas - %'!Q20</f>
        <v>0.11779723238633626</v>
      </c>
      <c r="R21" s="268">
        <f>'Políticas anunciadas - %'!R20</f>
        <v>0.11927260776329046</v>
      </c>
      <c r="S21" s="268">
        <f>'Políticas anunciadas - %'!S20</f>
        <v>0.12076646177899386</v>
      </c>
      <c r="T21" s="268">
        <f>'Políticas anunciadas - %'!T20</f>
        <v>0.12227902587291289</v>
      </c>
      <c r="U21" s="268">
        <f>'Políticas anunciadas - %'!U20</f>
        <v>0.12381053438322462</v>
      </c>
      <c r="V21" s="268">
        <f>'Políticas anunciadas - %'!V20</f>
        <v>0.12536122458312221</v>
      </c>
      <c r="W21" s="268">
        <f>'Políticas anunciadas - %'!W20</f>
        <v>0.12693133671757523</v>
      </c>
      <c r="X21" s="268">
        <f>'Políticas anunciadas - %'!X20</f>
        <v>0.12852111404055006</v>
      </c>
      <c r="Y21" s="268">
        <f>'Políticas anunciadas - %'!Y20</f>
        <v>0.1301308028526969</v>
      </c>
      <c r="Z21" s="268">
        <f>'Políticas anunciadas - %'!Z20</f>
        <v>0.13176065253950858</v>
      </c>
      <c r="AA21" s="268">
        <f>'Políticas anunciadas - %'!AA20</f>
        <v>0.13341091560995708</v>
      </c>
      <c r="AB21" s="268">
        <f>'Políticas anunciadas - %'!AB20</f>
        <v>0.13508184773561435</v>
      </c>
      <c r="AC21" s="268">
        <f>'Políticas anunciadas - %'!AC20</f>
        <v>0.13677370779026296</v>
      </c>
      <c r="AD21" s="268">
        <f>'Políticas anunciadas - %'!AD20</f>
        <v>0.13848675789000275</v>
      </c>
      <c r="AE21" s="268">
        <f>'Políticas anunciadas - %'!AE20</f>
        <v>0.14022126343385991</v>
      </c>
      <c r="AF21" s="268">
        <f>'Políticas anunciadas - %'!AF20</f>
        <v>0.14197749314490465</v>
      </c>
      <c r="AG21" s="268">
        <f>'Políticas anunciadas - %'!AG20</f>
        <v>0.14375571911188395</v>
      </c>
      <c r="AH21" s="268">
        <f>'Políticas anunciadas - %'!AH20</f>
        <v>0.14555621683137551</v>
      </c>
      <c r="AI21" s="268">
        <f>'Políticas anunciadas - %'!AI20</f>
        <v>0.14737926525047002</v>
      </c>
      <c r="AJ21" s="268">
        <f>'Políticas anunciadas - %'!AJ20</f>
        <v>0.14922514680998761</v>
      </c>
      <c r="AK21" s="268">
        <f>'Políticas anunciadas - %'!AK20</f>
        <v>0.15109414748823588</v>
      </c>
      <c r="AL21" s="268">
        <f>'Políticas anunciadas - %'!AL20</f>
        <v>0.1529865568453159</v>
      </c>
      <c r="AM21" s="268">
        <f>'Políticas anunciadas - %'!AM20</f>
        <v>0.15490266806798303</v>
      </c>
      <c r="AN21" s="268">
        <f>'Políticas anunciadas - %'!AN20</f>
        <v>0.15684277801506968</v>
      </c>
      <c r="AO21" s="268">
        <f>'Políticas anunciadas - %'!AO20</f>
        <v>0.1588071872634772</v>
      </c>
      <c r="AP21" s="268">
        <f>'Políticas anunciadas - %'!AP20</f>
        <v>0.1607962001547433</v>
      </c>
      <c r="AQ21" s="268">
        <f>'Políticas anunciadas - %'!AQ20</f>
        <v>0.16281012484219315</v>
      </c>
      <c r="AR21" s="268">
        <f>'Políticas anunciadas - %'!AR20</f>
        <v>0.16484927333868085</v>
      </c>
      <c r="AS21" s="268">
        <f>'Políticas anunciadas - %'!AS20</f>
        <v>0.16691396156492899</v>
      </c>
      <c r="AT21" s="268">
        <f>'Políticas anunciadas - %'!AT20</f>
        <v>0.16900450939847333</v>
      </c>
      <c r="AU21" s="268">
        <f>'Políticas anunciadas - %'!AU20</f>
        <v>0.17112124072322099</v>
      </c>
      <c r="AV21" s="268">
        <f>'Políticas anunciadas - %'!AV20</f>
        <v>0.17326448347962869</v>
      </c>
      <c r="AW21" s="268">
        <f>'Políticas anunciadas - %'!AW20</f>
        <v>0.1754345697155103</v>
      </c>
      <c r="AX21" s="268">
        <f>'Políticas anunciadas - %'!AX20</f>
        <v>0.17763183563747978</v>
      </c>
      <c r="AY21" s="268">
        <f>'Políticas anunciadas - %'!AY20</f>
        <v>0.17985662166303937</v>
      </c>
      <c r="AZ21" s="268">
        <f>'Políticas anunciadas - %'!AZ20</f>
        <v>0.18210927247331932</v>
      </c>
      <c r="BA21" s="268">
        <f>'Políticas anunciadas - %'!BA20</f>
        <v>0.18439013706647886</v>
      </c>
      <c r="BB21" s="268">
        <f>'Políticas anunciadas - %'!BB20</f>
        <v>0.18669956881177555</v>
      </c>
      <c r="BD21" s="107"/>
      <c r="BE21" s="178"/>
      <c r="BF21" s="178"/>
      <c r="BG21" s="178"/>
      <c r="BH21" s="178"/>
      <c r="BI21" s="178"/>
      <c r="BJ21" s="178"/>
      <c r="BK21" s="178"/>
      <c r="BL21" s="178"/>
      <c r="BM21" s="178"/>
      <c r="BN21" s="178"/>
      <c r="BO21" s="178"/>
      <c r="BP21" s="178"/>
      <c r="BQ21" s="178"/>
      <c r="BR21" s="178"/>
      <c r="BS21" s="178"/>
      <c r="BT21" s="178"/>
      <c r="BU21" s="178"/>
      <c r="BV21" s="178"/>
      <c r="BW21" s="178"/>
      <c r="BX21" s="178"/>
      <c r="BY21" s="178"/>
      <c r="BZ21" s="178"/>
      <c r="CA21" s="178"/>
      <c r="CB21" s="178"/>
      <c r="CC21" s="178"/>
      <c r="CD21" s="178"/>
      <c r="CE21" s="178"/>
      <c r="CF21" s="178"/>
      <c r="CG21" s="178"/>
      <c r="CH21" s="178"/>
      <c r="CI21" s="178"/>
      <c r="CJ21" s="178"/>
      <c r="CK21" s="178"/>
      <c r="CL21" s="178"/>
      <c r="CM21" s="178"/>
      <c r="CN21" s="178"/>
      <c r="CO21" s="178"/>
      <c r="CP21" s="178"/>
      <c r="CQ21" s="178"/>
      <c r="CR21" s="178"/>
      <c r="CS21" s="178"/>
      <c r="CT21" s="107"/>
      <c r="CU21" s="107"/>
      <c r="CV21" s="107"/>
      <c r="CW21" s="107"/>
      <c r="CX21" s="107"/>
      <c r="CY21" s="107"/>
      <c r="CZ21" s="107"/>
      <c r="DA21" s="107"/>
    </row>
    <row r="22" spans="1:115" s="305" customFormat="1">
      <c r="A22" s="259"/>
      <c r="B22" s="259"/>
      <c r="C22" s="248"/>
      <c r="D22" s="189" t="s">
        <v>330</v>
      </c>
      <c r="E22" s="257"/>
      <c r="F22" s="258">
        <f>F13+F15+F16+F17+F18+F19+F20+F21</f>
        <v>24.898812000000007</v>
      </c>
      <c r="G22" s="258">
        <f t="shared" ref="G22:BB22" si="3">G13+G15+G16+G17+G18+G19+G20+G21</f>
        <v>24.898812</v>
      </c>
      <c r="H22" s="258">
        <f t="shared" si="3"/>
        <v>24.898812</v>
      </c>
      <c r="I22" s="258">
        <f t="shared" si="3"/>
        <v>24.898811999999992</v>
      </c>
      <c r="J22" s="258">
        <f t="shared" si="3"/>
        <v>24.898812</v>
      </c>
      <c r="K22" s="258">
        <f t="shared" si="3"/>
        <v>24.898812</v>
      </c>
      <c r="L22" s="258">
        <f t="shared" si="3"/>
        <v>24.898812000000003</v>
      </c>
      <c r="M22" s="258">
        <f t="shared" si="3"/>
        <v>24.898812</v>
      </c>
      <c r="N22" s="258">
        <f t="shared" si="3"/>
        <v>24.898812</v>
      </c>
      <c r="O22" s="258">
        <f t="shared" si="3"/>
        <v>24.898812</v>
      </c>
      <c r="P22" s="258">
        <f t="shared" si="3"/>
        <v>24.898812</v>
      </c>
      <c r="Q22" s="258">
        <f t="shared" si="3"/>
        <v>24.898811999999996</v>
      </c>
      <c r="R22" s="258">
        <f t="shared" si="3"/>
        <v>24.898812</v>
      </c>
      <c r="S22" s="258">
        <f t="shared" si="3"/>
        <v>24.898811999999996</v>
      </c>
      <c r="T22" s="258">
        <f t="shared" si="3"/>
        <v>24.898812</v>
      </c>
      <c r="U22" s="258">
        <f t="shared" si="3"/>
        <v>24.898812</v>
      </c>
      <c r="V22" s="258">
        <f t="shared" si="3"/>
        <v>24.898812000000003</v>
      </c>
      <c r="W22" s="258">
        <f t="shared" si="3"/>
        <v>24.898812</v>
      </c>
      <c r="X22" s="258">
        <f t="shared" si="3"/>
        <v>24.898812</v>
      </c>
      <c r="Y22" s="258">
        <f t="shared" si="3"/>
        <v>24.898812</v>
      </c>
      <c r="Z22" s="258">
        <f t="shared" si="3"/>
        <v>24.898812</v>
      </c>
      <c r="AA22" s="258">
        <f t="shared" si="3"/>
        <v>24.898812</v>
      </c>
      <c r="AB22" s="258">
        <f t="shared" si="3"/>
        <v>24.898812</v>
      </c>
      <c r="AC22" s="258">
        <f t="shared" si="3"/>
        <v>24.898812</v>
      </c>
      <c r="AD22" s="258">
        <f t="shared" si="3"/>
        <v>24.898812</v>
      </c>
      <c r="AE22" s="258">
        <f t="shared" si="3"/>
        <v>24.898812</v>
      </c>
      <c r="AF22" s="258">
        <f t="shared" si="3"/>
        <v>24.898812</v>
      </c>
      <c r="AG22" s="258">
        <f t="shared" si="3"/>
        <v>24.898812</v>
      </c>
      <c r="AH22" s="258">
        <f t="shared" si="3"/>
        <v>24.898812</v>
      </c>
      <c r="AI22" s="258">
        <f t="shared" si="3"/>
        <v>24.898812</v>
      </c>
      <c r="AJ22" s="258">
        <f t="shared" si="3"/>
        <v>24.898812000000003</v>
      </c>
      <c r="AK22" s="258">
        <f t="shared" si="3"/>
        <v>24.898812</v>
      </c>
      <c r="AL22" s="258">
        <f t="shared" si="3"/>
        <v>24.898812</v>
      </c>
      <c r="AM22" s="258">
        <f t="shared" si="3"/>
        <v>24.898812</v>
      </c>
      <c r="AN22" s="258">
        <f t="shared" si="3"/>
        <v>24.898812</v>
      </c>
      <c r="AO22" s="258">
        <f t="shared" si="3"/>
        <v>24.898811999999996</v>
      </c>
      <c r="AP22" s="258">
        <f t="shared" si="3"/>
        <v>24.898812</v>
      </c>
      <c r="AQ22" s="258">
        <f t="shared" si="3"/>
        <v>24.898812</v>
      </c>
      <c r="AR22" s="258">
        <f t="shared" si="3"/>
        <v>24.898812</v>
      </c>
      <c r="AS22" s="258">
        <f t="shared" si="3"/>
        <v>24.898812</v>
      </c>
      <c r="AT22" s="258">
        <f t="shared" si="3"/>
        <v>24.898812</v>
      </c>
      <c r="AU22" s="258">
        <f t="shared" si="3"/>
        <v>24.898811999999996</v>
      </c>
      <c r="AV22" s="258">
        <f t="shared" si="3"/>
        <v>24.898812000000003</v>
      </c>
      <c r="AW22" s="258">
        <f t="shared" si="3"/>
        <v>24.898812</v>
      </c>
      <c r="AX22" s="258">
        <f t="shared" si="3"/>
        <v>24.898812000000003</v>
      </c>
      <c r="AY22" s="258">
        <f t="shared" si="3"/>
        <v>24.898812000000003</v>
      </c>
      <c r="AZ22" s="258">
        <f t="shared" si="3"/>
        <v>24.898812</v>
      </c>
      <c r="BA22" s="258">
        <f t="shared" si="3"/>
        <v>24.898812000000003</v>
      </c>
      <c r="BB22" s="258">
        <f t="shared" si="3"/>
        <v>24.898812</v>
      </c>
      <c r="BC22" s="248"/>
      <c r="BD22" s="248"/>
      <c r="BE22" s="249"/>
      <c r="BF22" s="249"/>
      <c r="BG22" s="249"/>
      <c r="BH22" s="249"/>
      <c r="BI22" s="249"/>
      <c r="BJ22" s="249"/>
      <c r="BK22" s="249"/>
      <c r="BL22" s="249"/>
      <c r="BM22" s="249"/>
      <c r="BN22" s="249"/>
      <c r="BO22" s="249"/>
      <c r="BP22" s="249"/>
      <c r="BQ22" s="249"/>
      <c r="BR22" s="249"/>
      <c r="BS22" s="249"/>
      <c r="BT22" s="249"/>
      <c r="BU22" s="249"/>
      <c r="BV22" s="249"/>
      <c r="BW22" s="249"/>
      <c r="BX22" s="249"/>
      <c r="BY22" s="249"/>
      <c r="BZ22" s="249"/>
      <c r="CA22" s="249"/>
      <c r="CB22" s="249"/>
      <c r="CC22" s="249"/>
      <c r="CD22" s="249"/>
      <c r="CE22" s="249"/>
      <c r="CF22" s="249"/>
      <c r="CG22" s="249"/>
      <c r="CH22" s="249"/>
      <c r="CI22" s="249"/>
      <c r="CJ22" s="249"/>
      <c r="CK22" s="249"/>
      <c r="CL22" s="249"/>
      <c r="CM22" s="249"/>
      <c r="CN22" s="249"/>
      <c r="CO22" s="249"/>
      <c r="CP22" s="249"/>
      <c r="CQ22" s="249"/>
      <c r="CR22" s="249"/>
      <c r="CS22" s="249"/>
      <c r="CT22" s="248"/>
      <c r="CU22" s="248"/>
      <c r="CV22" s="248"/>
      <c r="CW22" s="248"/>
      <c r="CX22" s="248"/>
      <c r="CY22" s="248"/>
      <c r="CZ22" s="248"/>
      <c r="DA22" s="248"/>
      <c r="DB22" s="248"/>
    </row>
    <row r="23" spans="1:115" ht="14.45">
      <c r="A23" s="106"/>
      <c r="B23" s="106"/>
      <c r="D23" s="340"/>
      <c r="E23" s="340"/>
      <c r="F23" s="120"/>
      <c r="G23" s="120"/>
      <c r="H23" s="106"/>
      <c r="I23" s="106"/>
      <c r="J23" s="106"/>
      <c r="K23" s="106"/>
      <c r="L23" s="106"/>
      <c r="M23" s="106"/>
      <c r="N23" s="106"/>
      <c r="O23" s="106"/>
      <c r="P23" s="106"/>
      <c r="Q23" s="106"/>
      <c r="R23" s="106"/>
      <c r="S23" s="106"/>
      <c r="T23" s="106"/>
      <c r="U23" s="106"/>
      <c r="V23" s="106"/>
      <c r="W23" s="106"/>
      <c r="X23" s="106"/>
      <c r="Y23" s="106"/>
      <c r="Z23" s="106"/>
      <c r="AA23" s="106"/>
      <c r="AB23" s="106"/>
      <c r="AC23" s="106"/>
      <c r="AD23" s="106"/>
      <c r="AE23" s="106"/>
      <c r="AF23" s="106"/>
      <c r="AG23" s="106"/>
      <c r="AH23" s="106"/>
      <c r="AI23" s="106"/>
      <c r="AJ23" s="106"/>
      <c r="AK23" s="106"/>
      <c r="AL23" s="106"/>
      <c r="AM23" s="106"/>
      <c r="AN23" s="106"/>
      <c r="AO23" s="106"/>
      <c r="AP23" s="106"/>
      <c r="AQ23" s="106"/>
      <c r="AR23" s="106"/>
      <c r="AS23" s="106"/>
      <c r="AT23" s="106"/>
      <c r="AU23" s="106"/>
      <c r="AV23" s="106"/>
      <c r="AW23" s="106"/>
      <c r="AX23" s="106"/>
      <c r="AY23" s="106"/>
      <c r="AZ23" s="106"/>
      <c r="BA23" s="106"/>
      <c r="BB23" s="106"/>
      <c r="BE23" s="111"/>
      <c r="BF23" s="111"/>
      <c r="BG23" s="111"/>
      <c r="BH23" s="111"/>
      <c r="BI23" s="111"/>
      <c r="BJ23" s="111"/>
      <c r="BK23" s="111"/>
      <c r="BL23" s="111"/>
      <c r="BM23" s="111"/>
      <c r="BN23" s="111"/>
      <c r="BO23" s="111"/>
      <c r="BP23" s="111"/>
      <c r="BQ23" s="111"/>
      <c r="BR23" s="111"/>
      <c r="BS23" s="111"/>
      <c r="BT23" s="111"/>
      <c r="BU23" s="111"/>
      <c r="BV23" s="111"/>
      <c r="BW23" s="111"/>
      <c r="BX23" s="111"/>
      <c r="BY23" s="111"/>
      <c r="BZ23" s="111"/>
      <c r="CA23" s="111"/>
      <c r="CB23" s="111"/>
      <c r="CC23" s="111"/>
      <c r="CD23" s="111"/>
      <c r="CE23" s="111"/>
      <c r="CF23" s="111"/>
      <c r="CG23" s="111"/>
      <c r="CH23" s="111"/>
      <c r="CI23" s="111"/>
      <c r="CJ23" s="111"/>
      <c r="CK23" s="111"/>
      <c r="CL23" s="111"/>
      <c r="CM23" s="111"/>
      <c r="CN23" s="111"/>
      <c r="CO23" s="111"/>
      <c r="CP23" s="111"/>
      <c r="CQ23" s="111"/>
      <c r="CR23" s="111"/>
      <c r="CS23" s="111"/>
    </row>
    <row r="24" spans="1:115" ht="14.45">
      <c r="A24" s="106"/>
      <c r="B24" s="106"/>
      <c r="D24" s="340"/>
      <c r="E24" s="340"/>
      <c r="F24" s="120"/>
      <c r="G24" s="120"/>
      <c r="H24" s="106"/>
      <c r="I24" s="106"/>
      <c r="J24" s="106"/>
      <c r="K24" s="106"/>
      <c r="L24" s="106"/>
      <c r="M24" s="106"/>
      <c r="N24" s="106"/>
      <c r="O24" s="106"/>
      <c r="P24" s="106"/>
      <c r="Q24" s="106"/>
      <c r="R24" s="106"/>
      <c r="S24" s="106"/>
      <c r="T24" s="106"/>
      <c r="U24" s="106"/>
      <c r="V24" s="106"/>
      <c r="W24" s="106"/>
      <c r="X24" s="106"/>
      <c r="Y24" s="106"/>
      <c r="Z24" s="106"/>
      <c r="AA24" s="106"/>
      <c r="AB24" s="106"/>
      <c r="AC24" s="106"/>
      <c r="AD24" s="106"/>
      <c r="AE24" s="106"/>
      <c r="AF24" s="106"/>
      <c r="AG24" s="106"/>
      <c r="AH24" s="106"/>
      <c r="AI24" s="106"/>
      <c r="AJ24" s="106"/>
      <c r="AK24" s="106"/>
      <c r="AL24" s="106"/>
      <c r="AM24" s="106"/>
      <c r="AN24" s="106"/>
      <c r="AO24" s="106"/>
      <c r="AP24" s="106"/>
      <c r="AQ24" s="106"/>
      <c r="AR24" s="106"/>
      <c r="AS24" s="106"/>
      <c r="AT24" s="106"/>
      <c r="AU24" s="106"/>
      <c r="AV24" s="106"/>
      <c r="AW24" s="106"/>
      <c r="AX24" s="106"/>
      <c r="AY24" s="106"/>
      <c r="AZ24" s="106"/>
      <c r="BA24" s="106"/>
      <c r="BB24" s="106"/>
      <c r="BE24" s="111"/>
      <c r="BF24" s="111"/>
      <c r="BG24" s="111"/>
      <c r="BH24" s="111"/>
      <c r="BI24" s="111"/>
      <c r="BJ24" s="111"/>
      <c r="BK24" s="111"/>
      <c r="BL24" s="111"/>
      <c r="BM24" s="111"/>
      <c r="BN24" s="111"/>
      <c r="BO24" s="111"/>
      <c r="BP24" s="111"/>
      <c r="BQ24" s="111"/>
      <c r="BR24" s="111"/>
      <c r="BS24" s="111"/>
      <c r="BT24" s="111"/>
      <c r="BU24" s="111"/>
      <c r="BV24" s="111"/>
      <c r="BW24" s="111"/>
      <c r="BX24" s="111"/>
      <c r="BY24" s="111"/>
      <c r="BZ24" s="111"/>
      <c r="CA24" s="111"/>
      <c r="CB24" s="111"/>
      <c r="CC24" s="111"/>
      <c r="CD24" s="111"/>
      <c r="CE24" s="111"/>
      <c r="CF24" s="111"/>
      <c r="CG24" s="111"/>
      <c r="CH24" s="111"/>
      <c r="CI24" s="111"/>
      <c r="CJ24" s="111"/>
      <c r="CK24" s="111"/>
      <c r="CL24" s="111"/>
      <c r="CM24" s="111"/>
      <c r="CN24" s="111"/>
      <c r="CO24" s="111"/>
      <c r="CP24" s="111"/>
      <c r="CQ24" s="111"/>
      <c r="CR24" s="111"/>
      <c r="CS24" s="111"/>
    </row>
    <row r="25" spans="1:115" ht="14.45">
      <c r="A25" s="106"/>
      <c r="B25" s="106"/>
      <c r="D25" s="340"/>
      <c r="E25" s="340"/>
      <c r="F25" s="120"/>
      <c r="G25" s="120"/>
      <c r="H25" s="106"/>
      <c r="I25" s="106"/>
      <c r="J25" s="106"/>
      <c r="K25" s="106"/>
      <c r="L25" s="106"/>
      <c r="M25" s="106"/>
      <c r="N25" s="106"/>
      <c r="O25" s="106"/>
      <c r="P25" s="106"/>
      <c r="Q25" s="106"/>
      <c r="R25" s="106"/>
      <c r="S25" s="106"/>
      <c r="T25" s="106"/>
      <c r="U25" s="106"/>
      <c r="V25" s="106"/>
      <c r="W25" s="106"/>
      <c r="X25" s="106"/>
      <c r="Y25" s="106"/>
      <c r="Z25" s="106"/>
      <c r="AA25" s="106"/>
      <c r="AB25" s="106"/>
      <c r="AC25" s="106"/>
      <c r="AD25" s="106"/>
      <c r="AE25" s="106"/>
      <c r="AF25" s="106"/>
      <c r="AG25" s="106"/>
      <c r="AH25" s="106"/>
      <c r="AI25" s="106"/>
      <c r="AJ25" s="106"/>
      <c r="AK25" s="106"/>
      <c r="AL25" s="106"/>
      <c r="AM25" s="106"/>
      <c r="AN25" s="106"/>
      <c r="AO25" s="106"/>
      <c r="AP25" s="106"/>
      <c r="AQ25" s="106"/>
      <c r="AR25" s="106"/>
      <c r="AS25" s="106"/>
      <c r="AT25" s="106"/>
      <c r="AU25" s="106"/>
      <c r="AV25" s="106"/>
      <c r="AW25" s="106"/>
      <c r="AX25" s="106"/>
      <c r="AY25" s="106"/>
      <c r="AZ25" s="106"/>
      <c r="BA25" s="106"/>
      <c r="BB25" s="106"/>
      <c r="BE25" s="111"/>
      <c r="BF25" s="111"/>
      <c r="BG25" s="111"/>
      <c r="BH25" s="111"/>
      <c r="BI25" s="111"/>
      <c r="BJ25" s="111"/>
      <c r="BK25" s="111"/>
      <c r="BL25" s="111"/>
      <c r="BM25" s="111"/>
      <c r="BN25" s="111"/>
      <c r="BO25" s="111"/>
      <c r="BP25" s="111"/>
      <c r="BQ25" s="111"/>
      <c r="BR25" s="111"/>
      <c r="BS25" s="111"/>
      <c r="BT25" s="111"/>
      <c r="BU25" s="111"/>
      <c r="BV25" s="111"/>
      <c r="BW25" s="111"/>
      <c r="BX25" s="111"/>
      <c r="BY25" s="111"/>
      <c r="BZ25" s="111"/>
      <c r="CA25" s="111"/>
      <c r="CB25" s="111"/>
      <c r="CC25" s="111"/>
      <c r="CD25" s="111"/>
      <c r="CE25" s="111"/>
      <c r="CF25" s="111"/>
      <c r="CG25" s="111"/>
      <c r="CH25" s="111"/>
      <c r="CI25" s="111"/>
      <c r="CJ25" s="111"/>
      <c r="CK25" s="111"/>
      <c r="CL25" s="111"/>
      <c r="CM25" s="111"/>
      <c r="CN25" s="111"/>
      <c r="CO25" s="111"/>
      <c r="CP25" s="111"/>
      <c r="CQ25" s="111"/>
      <c r="CR25" s="111"/>
      <c r="CS25" s="111"/>
    </row>
    <row r="26" spans="1:115" ht="14.45">
      <c r="A26" s="106"/>
      <c r="B26" s="106"/>
      <c r="D26" s="340"/>
      <c r="E26" s="340"/>
      <c r="F26" s="120"/>
      <c r="G26" s="120"/>
      <c r="H26" s="106"/>
      <c r="I26" s="106"/>
      <c r="J26" s="106"/>
      <c r="K26" s="106"/>
      <c r="L26" s="106"/>
      <c r="M26" s="106"/>
      <c r="N26" s="106"/>
      <c r="O26" s="106"/>
      <c r="P26" s="106"/>
      <c r="Q26" s="106"/>
      <c r="R26" s="106"/>
      <c r="S26" s="106"/>
      <c r="T26" s="106"/>
      <c r="U26" s="106"/>
      <c r="V26" s="106"/>
      <c r="W26" s="106"/>
      <c r="X26" s="106"/>
      <c r="Y26" s="106"/>
      <c r="Z26" s="106"/>
      <c r="AA26" s="106"/>
      <c r="AB26" s="106"/>
      <c r="AC26" s="106"/>
      <c r="AD26" s="106"/>
      <c r="AE26" s="106"/>
      <c r="AF26" s="106"/>
      <c r="AG26" s="106"/>
      <c r="AH26" s="106"/>
      <c r="AI26" s="106"/>
      <c r="AJ26" s="106"/>
      <c r="AK26" s="106"/>
      <c r="AL26" s="106"/>
      <c r="AM26" s="106"/>
      <c r="AN26" s="106"/>
      <c r="AO26" s="106"/>
      <c r="AP26" s="106"/>
      <c r="AQ26" s="106"/>
      <c r="AR26" s="106"/>
      <c r="AS26" s="106"/>
      <c r="AT26" s="106"/>
      <c r="AU26" s="106"/>
      <c r="AV26" s="106"/>
      <c r="AW26" s="106"/>
      <c r="AX26" s="106"/>
      <c r="AY26" s="106"/>
      <c r="AZ26" s="106"/>
      <c r="BA26" s="106"/>
      <c r="BB26" s="106"/>
      <c r="BE26" s="111"/>
      <c r="BF26" s="111"/>
      <c r="BG26" s="111"/>
      <c r="BH26" s="111"/>
      <c r="BI26" s="111"/>
      <c r="BJ26" s="111"/>
      <c r="BK26" s="111"/>
      <c r="BL26" s="111"/>
      <c r="BM26" s="111"/>
      <c r="BN26" s="111"/>
      <c r="BO26" s="111"/>
      <c r="BP26" s="111"/>
      <c r="BQ26" s="111"/>
      <c r="BR26" s="111"/>
      <c r="BS26" s="111"/>
      <c r="BT26" s="111"/>
      <c r="BU26" s="111"/>
      <c r="BV26" s="111"/>
      <c r="BW26" s="111"/>
      <c r="BX26" s="111"/>
      <c r="BY26" s="111"/>
      <c r="BZ26" s="111"/>
      <c r="CA26" s="111"/>
      <c r="CB26" s="111"/>
      <c r="CC26" s="111"/>
      <c r="CD26" s="111"/>
      <c r="CE26" s="111"/>
      <c r="CF26" s="111"/>
      <c r="CG26" s="111"/>
      <c r="CH26" s="111"/>
      <c r="CI26" s="111"/>
      <c r="CJ26" s="111"/>
      <c r="CK26" s="111"/>
      <c r="CL26" s="111"/>
      <c r="CM26" s="111"/>
      <c r="CN26" s="111"/>
      <c r="CO26" s="111"/>
      <c r="CP26" s="111"/>
      <c r="CQ26" s="111"/>
      <c r="CR26" s="111"/>
      <c r="CS26" s="111"/>
    </row>
    <row r="27" spans="1:115" ht="14.45">
      <c r="A27" s="106"/>
      <c r="B27" s="106"/>
      <c r="D27" s="340"/>
      <c r="E27" s="340"/>
      <c r="F27" s="120"/>
      <c r="G27" s="120"/>
      <c r="H27" s="106"/>
      <c r="I27" s="106"/>
      <c r="J27" s="106"/>
      <c r="K27" s="106"/>
      <c r="L27" s="106"/>
      <c r="M27" s="106"/>
      <c r="N27" s="106"/>
      <c r="O27" s="106"/>
      <c r="P27" s="106"/>
      <c r="Q27" s="106"/>
      <c r="R27" s="106"/>
      <c r="S27" s="106"/>
      <c r="T27" s="106"/>
      <c r="U27" s="106"/>
      <c r="V27" s="106"/>
      <c r="W27" s="106"/>
      <c r="X27" s="106"/>
      <c r="Y27" s="106"/>
      <c r="Z27" s="106"/>
      <c r="AA27" s="106"/>
      <c r="AB27" s="106"/>
      <c r="AC27" s="106"/>
      <c r="AD27" s="106"/>
      <c r="AE27" s="106"/>
      <c r="AF27" s="106"/>
      <c r="AG27" s="106"/>
      <c r="AH27" s="106"/>
      <c r="AI27" s="106"/>
      <c r="AJ27" s="106"/>
      <c r="AK27" s="106"/>
      <c r="AL27" s="106"/>
      <c r="AM27" s="106"/>
      <c r="AN27" s="106"/>
      <c r="AO27" s="106"/>
      <c r="AP27" s="106"/>
      <c r="AQ27" s="106"/>
      <c r="AR27" s="106"/>
      <c r="AS27" s="106"/>
      <c r="AT27" s="106"/>
      <c r="AU27" s="106"/>
      <c r="AV27" s="106"/>
      <c r="AW27" s="106"/>
      <c r="AX27" s="106"/>
      <c r="AY27" s="106"/>
      <c r="AZ27" s="106"/>
      <c r="BA27" s="106"/>
      <c r="BB27" s="106"/>
      <c r="BE27" s="111"/>
      <c r="BF27" s="111"/>
      <c r="BG27" s="111"/>
      <c r="BH27" s="111"/>
      <c r="BI27" s="111"/>
      <c r="BJ27" s="111"/>
      <c r="BK27" s="111"/>
      <c r="BL27" s="111"/>
      <c r="BM27" s="111"/>
      <c r="BN27" s="111"/>
      <c r="BO27" s="111"/>
      <c r="BP27" s="111"/>
      <c r="BQ27" s="111"/>
      <c r="BR27" s="111"/>
      <c r="BS27" s="111"/>
      <c r="BT27" s="111"/>
      <c r="BU27" s="111"/>
      <c r="BV27" s="111"/>
      <c r="BW27" s="111"/>
      <c r="BX27" s="111"/>
      <c r="BY27" s="111"/>
      <c r="BZ27" s="111"/>
      <c r="CA27" s="111"/>
      <c r="CB27" s="111"/>
      <c r="CC27" s="111"/>
      <c r="CD27" s="111"/>
      <c r="CE27" s="111"/>
      <c r="CF27" s="111"/>
      <c r="CG27" s="111"/>
      <c r="CH27" s="111"/>
      <c r="CI27" s="111"/>
      <c r="CJ27" s="111"/>
      <c r="CK27" s="111"/>
      <c r="CL27" s="111"/>
      <c r="CM27" s="111"/>
      <c r="CN27" s="111"/>
      <c r="CO27" s="111"/>
      <c r="CP27" s="111"/>
      <c r="CQ27" s="111"/>
      <c r="CR27" s="111"/>
      <c r="CS27" s="111"/>
    </row>
    <row r="28" spans="1:115" ht="14.45">
      <c r="A28" s="106"/>
      <c r="B28" s="106"/>
      <c r="D28" s="340"/>
      <c r="E28" s="340"/>
      <c r="F28" s="120"/>
      <c r="G28" s="120"/>
      <c r="H28" s="106"/>
      <c r="I28" s="106"/>
      <c r="J28" s="106"/>
      <c r="K28" s="106"/>
      <c r="L28" s="106"/>
      <c r="M28" s="106"/>
      <c r="N28" s="106"/>
      <c r="O28" s="106"/>
      <c r="P28" s="106"/>
      <c r="Q28" s="106"/>
      <c r="R28" s="106"/>
      <c r="S28" s="106"/>
      <c r="T28" s="106"/>
      <c r="U28" s="106"/>
      <c r="V28" s="106"/>
      <c r="W28" s="106"/>
      <c r="X28" s="106"/>
      <c r="Y28" s="106"/>
      <c r="Z28" s="106"/>
      <c r="AA28" s="106"/>
      <c r="AB28" s="106"/>
      <c r="AC28" s="106"/>
      <c r="AD28" s="106"/>
      <c r="AE28" s="106"/>
      <c r="AF28" s="106"/>
      <c r="AG28" s="106"/>
      <c r="AH28" s="106"/>
      <c r="AI28" s="106"/>
      <c r="AJ28" s="106"/>
      <c r="AK28" s="106"/>
      <c r="AL28" s="106"/>
      <c r="AM28" s="106"/>
      <c r="AN28" s="106"/>
      <c r="AO28" s="106"/>
      <c r="AP28" s="106"/>
      <c r="AQ28" s="106"/>
      <c r="AR28" s="106"/>
      <c r="AS28" s="106"/>
      <c r="AT28" s="106"/>
      <c r="AU28" s="106"/>
      <c r="AV28" s="106"/>
      <c r="AW28" s="106"/>
      <c r="AX28" s="106"/>
      <c r="AY28" s="106"/>
      <c r="AZ28" s="106"/>
      <c r="BA28" s="106"/>
      <c r="BB28" s="106"/>
      <c r="BE28" s="111"/>
      <c r="BF28" s="111"/>
      <c r="BG28" s="111"/>
      <c r="BH28" s="111"/>
      <c r="BI28" s="111"/>
      <c r="BJ28" s="111"/>
      <c r="BK28" s="111"/>
      <c r="BL28" s="111"/>
      <c r="BM28" s="111"/>
      <c r="BN28" s="111"/>
      <c r="BO28" s="111"/>
      <c r="BP28" s="111"/>
      <c r="BQ28" s="111"/>
      <c r="BR28" s="111"/>
      <c r="BS28" s="111"/>
      <c r="BT28" s="111"/>
      <c r="BU28" s="111"/>
      <c r="BV28" s="111"/>
      <c r="BW28" s="111"/>
      <c r="BX28" s="111"/>
      <c r="BY28" s="111"/>
      <c r="BZ28" s="111"/>
      <c r="CA28" s="111"/>
      <c r="CB28" s="111"/>
      <c r="CC28" s="111"/>
      <c r="CD28" s="111"/>
      <c r="CE28" s="111"/>
      <c r="CF28" s="111"/>
      <c r="CG28" s="111"/>
      <c r="CH28" s="111"/>
      <c r="CI28" s="111"/>
      <c r="CJ28" s="111"/>
      <c r="CK28" s="111"/>
      <c r="CL28" s="111"/>
      <c r="CM28" s="111"/>
      <c r="CN28" s="111"/>
      <c r="CO28" s="111"/>
      <c r="CP28" s="111"/>
      <c r="CQ28" s="111"/>
      <c r="CR28" s="111"/>
      <c r="CS28" s="111"/>
    </row>
    <row r="29" spans="1:115" s="129" customFormat="1" ht="17.45">
      <c r="A29" s="125" t="s">
        <v>30</v>
      </c>
      <c r="B29" s="125"/>
      <c r="C29" s="125" t="s">
        <v>31</v>
      </c>
      <c r="D29" s="125" t="s">
        <v>32</v>
      </c>
      <c r="E29" s="125">
        <v>2021</v>
      </c>
      <c r="F29" s="125">
        <v>2022</v>
      </c>
      <c r="G29" s="125">
        <v>2023</v>
      </c>
      <c r="H29" s="125">
        <v>2024</v>
      </c>
      <c r="I29" s="125">
        <v>2025</v>
      </c>
      <c r="J29" s="125">
        <v>2026</v>
      </c>
      <c r="K29" s="125">
        <v>2027</v>
      </c>
      <c r="L29" s="125">
        <v>2028</v>
      </c>
      <c r="M29" s="125">
        <v>2029</v>
      </c>
      <c r="N29" s="125">
        <v>2030</v>
      </c>
      <c r="O29" s="125">
        <v>2031</v>
      </c>
      <c r="P29" s="125">
        <v>2032</v>
      </c>
      <c r="Q29" s="125">
        <v>2033</v>
      </c>
      <c r="R29" s="125">
        <v>2034</v>
      </c>
      <c r="S29" s="125">
        <v>2035</v>
      </c>
      <c r="T29" s="125">
        <v>2036</v>
      </c>
      <c r="U29" s="125">
        <v>2037</v>
      </c>
      <c r="V29" s="125">
        <v>2038</v>
      </c>
      <c r="W29" s="125">
        <v>2039</v>
      </c>
      <c r="X29" s="125">
        <v>2040</v>
      </c>
      <c r="Y29" s="125">
        <v>2041</v>
      </c>
      <c r="Z29" s="125">
        <v>2042</v>
      </c>
      <c r="AA29" s="125">
        <v>2043</v>
      </c>
      <c r="AB29" s="125">
        <v>2044</v>
      </c>
      <c r="AC29" s="125">
        <v>2045</v>
      </c>
      <c r="AD29" s="125">
        <v>2046</v>
      </c>
      <c r="AE29" s="125">
        <v>2047</v>
      </c>
      <c r="AF29" s="125">
        <v>2048</v>
      </c>
      <c r="AG29" s="125">
        <v>2049</v>
      </c>
      <c r="AH29" s="125">
        <v>2050</v>
      </c>
      <c r="AI29" s="125">
        <v>2051</v>
      </c>
      <c r="AJ29" s="125">
        <v>2052</v>
      </c>
      <c r="AK29" s="125">
        <v>2053</v>
      </c>
      <c r="AL29" s="125">
        <v>2054</v>
      </c>
      <c r="AM29" s="125">
        <v>2055</v>
      </c>
      <c r="AN29" s="125">
        <v>2056</v>
      </c>
      <c r="AO29" s="125">
        <v>2057</v>
      </c>
      <c r="AP29" s="125">
        <v>2058</v>
      </c>
      <c r="AQ29" s="125">
        <v>2059</v>
      </c>
      <c r="AR29" s="125">
        <v>2060</v>
      </c>
      <c r="AS29" s="125">
        <v>2061</v>
      </c>
      <c r="AT29" s="125">
        <v>2062</v>
      </c>
      <c r="AU29" s="125">
        <v>2063</v>
      </c>
      <c r="AV29" s="125">
        <v>2064</v>
      </c>
      <c r="AW29" s="125">
        <v>2065</v>
      </c>
      <c r="AX29" s="125">
        <v>2066</v>
      </c>
      <c r="AY29" s="125">
        <v>2067</v>
      </c>
      <c r="AZ29" s="125">
        <v>2068</v>
      </c>
      <c r="BA29" s="125">
        <v>2069</v>
      </c>
      <c r="BB29" s="125">
        <v>2070</v>
      </c>
      <c r="BC29" s="127"/>
      <c r="BD29" s="194"/>
      <c r="BE29" s="194">
        <v>2022</v>
      </c>
      <c r="BF29" s="194">
        <v>2023</v>
      </c>
      <c r="BG29" s="194">
        <v>2024</v>
      </c>
      <c r="BH29" s="194">
        <v>2025</v>
      </c>
      <c r="BI29" s="194">
        <v>2026</v>
      </c>
      <c r="BJ29" s="194">
        <v>2027</v>
      </c>
      <c r="BK29" s="194">
        <v>2028</v>
      </c>
      <c r="BL29" s="194">
        <v>2029</v>
      </c>
      <c r="BM29" s="194">
        <v>2030</v>
      </c>
      <c r="BN29" s="194">
        <v>2031</v>
      </c>
      <c r="BO29" s="194">
        <v>2032</v>
      </c>
      <c r="BP29" s="194">
        <v>2033</v>
      </c>
      <c r="BQ29" s="194">
        <v>2034</v>
      </c>
      <c r="BR29" s="194">
        <v>2035</v>
      </c>
      <c r="BS29" s="194">
        <v>2036</v>
      </c>
      <c r="BT29" s="194">
        <v>2037</v>
      </c>
      <c r="BU29" s="194">
        <v>2038</v>
      </c>
      <c r="BV29" s="194">
        <v>2039</v>
      </c>
      <c r="BW29" s="194">
        <v>2040</v>
      </c>
      <c r="BX29" s="194">
        <v>2041</v>
      </c>
      <c r="BY29" s="194">
        <v>2042</v>
      </c>
      <c r="BZ29" s="194">
        <v>2043</v>
      </c>
      <c r="CA29" s="194">
        <v>2044</v>
      </c>
      <c r="CB29" s="194">
        <v>2045</v>
      </c>
      <c r="CC29" s="194">
        <v>2046</v>
      </c>
      <c r="CD29" s="194">
        <v>2047</v>
      </c>
      <c r="CE29" s="194">
        <v>2048</v>
      </c>
      <c r="CF29" s="194">
        <v>2049</v>
      </c>
      <c r="CG29" s="194">
        <v>2050</v>
      </c>
      <c r="CH29" s="194">
        <v>2051</v>
      </c>
      <c r="CI29" s="194">
        <v>2052</v>
      </c>
      <c r="CJ29" s="194">
        <v>2053</v>
      </c>
      <c r="CK29" s="194">
        <v>2054</v>
      </c>
      <c r="CL29" s="194">
        <v>2055</v>
      </c>
      <c r="CM29" s="194">
        <v>2056</v>
      </c>
      <c r="CN29" s="194">
        <v>2057</v>
      </c>
      <c r="CO29" s="194">
        <v>2058</v>
      </c>
      <c r="CP29" s="194">
        <v>2059</v>
      </c>
      <c r="CQ29" s="194">
        <v>2060</v>
      </c>
      <c r="CR29" s="194">
        <v>2061</v>
      </c>
      <c r="CS29" s="194">
        <v>2062</v>
      </c>
      <c r="CT29" s="194">
        <v>2063</v>
      </c>
      <c r="CU29" s="194">
        <v>2064</v>
      </c>
      <c r="CV29" s="194">
        <v>2065</v>
      </c>
      <c r="CW29" s="194">
        <v>2066</v>
      </c>
      <c r="CX29" s="194">
        <v>2067</v>
      </c>
      <c r="CY29" s="194">
        <v>2068</v>
      </c>
      <c r="CZ29" s="194">
        <v>2069</v>
      </c>
      <c r="DA29" s="194">
        <v>2070</v>
      </c>
      <c r="DB29" s="127"/>
    </row>
    <row r="30" spans="1:115" ht="14.45">
      <c r="A30" s="106" t="s">
        <v>66</v>
      </c>
      <c r="B30" s="106"/>
      <c r="C30" s="124" t="s">
        <v>67</v>
      </c>
      <c r="D30" s="106"/>
      <c r="E30" s="106"/>
      <c r="F30" s="106"/>
      <c r="G30" s="106"/>
      <c r="H30" s="106"/>
      <c r="I30" s="106"/>
      <c r="J30" s="106"/>
      <c r="K30" s="106"/>
      <c r="L30" s="106"/>
      <c r="M30" s="106"/>
      <c r="N30" s="106"/>
      <c r="O30" s="106"/>
      <c r="P30" s="106"/>
      <c r="Q30" s="106"/>
      <c r="R30" s="106"/>
      <c r="S30" s="122"/>
      <c r="T30" s="122"/>
      <c r="U30" s="122"/>
      <c r="V30" s="122"/>
      <c r="W30" s="122"/>
      <c r="X30" s="122"/>
      <c r="Y30" s="122"/>
      <c r="Z30" s="122"/>
      <c r="AA30" s="122"/>
      <c r="AB30" s="122"/>
      <c r="AC30" s="122"/>
      <c r="AD30" s="122"/>
      <c r="AE30" s="122"/>
      <c r="AF30" s="122"/>
      <c r="AG30" s="122"/>
      <c r="AH30" s="122"/>
      <c r="AI30" s="122"/>
      <c r="AJ30" s="122"/>
      <c r="AK30" s="122"/>
      <c r="AL30" s="122"/>
      <c r="AM30" s="122"/>
      <c r="AN30" s="122"/>
      <c r="AO30" s="122"/>
      <c r="AP30" s="122"/>
      <c r="AQ30" s="122"/>
      <c r="AR30" s="122"/>
      <c r="AS30" s="122"/>
      <c r="AT30" s="122"/>
      <c r="AU30" s="122"/>
      <c r="AV30" s="122"/>
      <c r="AW30" s="122"/>
      <c r="AX30" s="122"/>
      <c r="AY30" s="122"/>
      <c r="AZ30" s="122"/>
      <c r="BA30" s="122"/>
      <c r="BB30" s="122"/>
      <c r="BC30" s="106"/>
      <c r="BF30" s="136"/>
      <c r="BG30" s="108"/>
      <c r="BH30" s="108"/>
      <c r="BI30" s="108"/>
      <c r="BJ30" s="103"/>
      <c r="BK30" s="103"/>
      <c r="BL30" s="103"/>
      <c r="BM30" s="103"/>
      <c r="BN30" s="103"/>
      <c r="BO30" s="103"/>
      <c r="BP30" s="103"/>
      <c r="BQ30" s="103"/>
      <c r="BR30" s="103"/>
      <c r="BS30" s="103"/>
      <c r="BT30" s="103"/>
      <c r="BU30" s="103"/>
      <c r="BV30" s="103"/>
      <c r="BW30" s="103"/>
      <c r="BX30" s="103"/>
      <c r="BY30" s="103"/>
      <c r="BZ30" s="103"/>
      <c r="CA30" s="103"/>
      <c r="CB30" s="103"/>
      <c r="CC30" s="103"/>
      <c r="CD30" s="103"/>
      <c r="CE30" s="103"/>
      <c r="CF30" s="103"/>
      <c r="CG30" s="103"/>
      <c r="CH30" s="103"/>
      <c r="CI30" s="103"/>
      <c r="CJ30" s="103"/>
      <c r="CK30" s="103"/>
      <c r="CL30" s="103"/>
      <c r="CM30" s="103"/>
      <c r="CN30" s="103"/>
      <c r="CO30" s="103"/>
      <c r="CP30" s="103"/>
      <c r="CQ30" s="103"/>
      <c r="CR30" s="103"/>
      <c r="CS30" s="103"/>
      <c r="CT30" s="103"/>
      <c r="CU30" s="103"/>
      <c r="CV30" s="103"/>
      <c r="CW30" s="103"/>
      <c r="CX30" s="103"/>
      <c r="CY30" s="103"/>
      <c r="CZ30" s="103"/>
      <c r="DA30" s="103"/>
      <c r="DB30" s="103"/>
      <c r="DC30" s="103"/>
      <c r="DD30" s="103"/>
      <c r="DE30" s="103"/>
      <c r="DF30" s="103"/>
      <c r="DG30" s="103"/>
      <c r="DH30" s="103"/>
      <c r="DI30" s="99"/>
      <c r="DJ30" s="99"/>
      <c r="DK30" s="99"/>
    </row>
    <row r="31" spans="1:115" ht="14.45">
      <c r="A31" s="106"/>
      <c r="B31" s="106"/>
      <c r="C31" s="340" t="s">
        <v>158</v>
      </c>
      <c r="D31" s="340" t="s">
        <v>69</v>
      </c>
      <c r="E31" s="340"/>
      <c r="F31" s="342">
        <f>BE31</f>
        <v>0.65</v>
      </c>
      <c r="G31" s="342">
        <f>F31+$BE31</f>
        <v>1.3</v>
      </c>
      <c r="H31" s="342">
        <f t="shared" ref="H31:BB37" si="4">G31+$BE31</f>
        <v>1.9500000000000002</v>
      </c>
      <c r="I31" s="342">
        <f t="shared" si="4"/>
        <v>2.6</v>
      </c>
      <c r="J31" s="342">
        <f t="shared" si="4"/>
        <v>3.25</v>
      </c>
      <c r="K31" s="342">
        <f t="shared" si="4"/>
        <v>3.9</v>
      </c>
      <c r="L31" s="342">
        <f t="shared" si="4"/>
        <v>4.55</v>
      </c>
      <c r="M31" s="342">
        <f t="shared" si="4"/>
        <v>5.2</v>
      </c>
      <c r="N31" s="342">
        <f t="shared" si="4"/>
        <v>5.8500000000000005</v>
      </c>
      <c r="O31" s="342">
        <f t="shared" si="4"/>
        <v>6.5000000000000009</v>
      </c>
      <c r="P31" s="342">
        <f t="shared" si="4"/>
        <v>7.1500000000000012</v>
      </c>
      <c r="Q31" s="342">
        <f t="shared" si="4"/>
        <v>7.8000000000000016</v>
      </c>
      <c r="R31" s="342">
        <f t="shared" si="4"/>
        <v>8.4500000000000011</v>
      </c>
      <c r="S31" s="342">
        <f t="shared" si="4"/>
        <v>9.1000000000000014</v>
      </c>
      <c r="T31" s="342">
        <f t="shared" si="4"/>
        <v>9.7500000000000018</v>
      </c>
      <c r="U31" s="342">
        <f t="shared" si="4"/>
        <v>10.400000000000002</v>
      </c>
      <c r="V31" s="342">
        <f t="shared" si="4"/>
        <v>11.050000000000002</v>
      </c>
      <c r="W31" s="342">
        <f t="shared" si="4"/>
        <v>11.700000000000003</v>
      </c>
      <c r="X31" s="342">
        <f t="shared" si="4"/>
        <v>12.350000000000003</v>
      </c>
      <c r="Y31" s="342">
        <f t="shared" si="4"/>
        <v>13.000000000000004</v>
      </c>
      <c r="Z31" s="342">
        <f t="shared" si="4"/>
        <v>13.650000000000004</v>
      </c>
      <c r="AA31" s="342">
        <f t="shared" si="4"/>
        <v>14.300000000000004</v>
      </c>
      <c r="AB31" s="342">
        <f t="shared" si="4"/>
        <v>14.950000000000005</v>
      </c>
      <c r="AC31" s="342">
        <f t="shared" si="4"/>
        <v>15.600000000000005</v>
      </c>
      <c r="AD31" s="342">
        <f t="shared" si="4"/>
        <v>16.250000000000004</v>
      </c>
      <c r="AE31" s="342">
        <f t="shared" si="4"/>
        <v>16.900000000000002</v>
      </c>
      <c r="AF31" s="342">
        <f t="shared" si="4"/>
        <v>17.55</v>
      </c>
      <c r="AG31" s="342">
        <f t="shared" si="4"/>
        <v>18.2</v>
      </c>
      <c r="AH31" s="342">
        <f t="shared" si="4"/>
        <v>18.849999999999998</v>
      </c>
      <c r="AI31" s="342">
        <f t="shared" si="4"/>
        <v>19.499999999999996</v>
      </c>
      <c r="AJ31" s="342">
        <f t="shared" si="4"/>
        <v>20.149999999999995</v>
      </c>
      <c r="AK31" s="342">
        <f t="shared" si="4"/>
        <v>20.799999999999994</v>
      </c>
      <c r="AL31" s="342">
        <f t="shared" si="4"/>
        <v>21.449999999999992</v>
      </c>
      <c r="AM31" s="342">
        <f t="shared" si="4"/>
        <v>22.099999999999991</v>
      </c>
      <c r="AN31" s="342">
        <f t="shared" si="4"/>
        <v>22.749999999999989</v>
      </c>
      <c r="AO31" s="342">
        <f t="shared" si="4"/>
        <v>23.399999999999988</v>
      </c>
      <c r="AP31" s="342">
        <f t="shared" si="4"/>
        <v>24.049999999999986</v>
      </c>
      <c r="AQ31" s="342">
        <f t="shared" si="4"/>
        <v>24.699999999999985</v>
      </c>
      <c r="AR31" s="342">
        <f t="shared" si="4"/>
        <v>25.349999999999984</v>
      </c>
      <c r="AS31" s="342">
        <f t="shared" si="4"/>
        <v>25.999999999999982</v>
      </c>
      <c r="AT31" s="342">
        <f t="shared" si="4"/>
        <v>26.649999999999981</v>
      </c>
      <c r="AU31" s="342">
        <f t="shared" si="4"/>
        <v>27.299999999999979</v>
      </c>
      <c r="AV31" s="342">
        <f t="shared" si="4"/>
        <v>27.949999999999978</v>
      </c>
      <c r="AW31" s="342">
        <f t="shared" si="4"/>
        <v>28.599999999999977</v>
      </c>
      <c r="AX31" s="342">
        <f t="shared" si="4"/>
        <v>29.249999999999975</v>
      </c>
      <c r="AY31" s="342">
        <f t="shared" si="4"/>
        <v>29.899999999999974</v>
      </c>
      <c r="AZ31" s="342">
        <f t="shared" si="4"/>
        <v>30.549999999999972</v>
      </c>
      <c r="BA31" s="342">
        <f t="shared" si="4"/>
        <v>31.199999999999971</v>
      </c>
      <c r="BB31" s="342">
        <f t="shared" si="4"/>
        <v>31.849999999999969</v>
      </c>
      <c r="BD31" s="374" t="s">
        <v>377</v>
      </c>
      <c r="BE31" s="130">
        <v>0.65</v>
      </c>
      <c r="BF31" s="130" t="s">
        <v>71</v>
      </c>
      <c r="BG31" s="130"/>
    </row>
    <row r="32" spans="1:115" ht="14.45">
      <c r="A32" s="106"/>
      <c r="B32" s="106"/>
      <c r="C32" s="340" t="s">
        <v>160</v>
      </c>
      <c r="D32" s="340" t="s">
        <v>69</v>
      </c>
      <c r="E32" s="340"/>
      <c r="F32" s="342">
        <f t="shared" ref="F32:F53" si="5">BE32</f>
        <v>0.65</v>
      </c>
      <c r="G32" s="342">
        <f t="shared" ref="G32:V53" si="6">F32+$BE32</f>
        <v>1.3</v>
      </c>
      <c r="H32" s="342">
        <f t="shared" si="6"/>
        <v>1.9500000000000002</v>
      </c>
      <c r="I32" s="342">
        <f t="shared" si="6"/>
        <v>2.6</v>
      </c>
      <c r="J32" s="342">
        <f t="shared" si="6"/>
        <v>3.25</v>
      </c>
      <c r="K32" s="342">
        <f t="shared" si="6"/>
        <v>3.9</v>
      </c>
      <c r="L32" s="342">
        <f t="shared" si="6"/>
        <v>4.55</v>
      </c>
      <c r="M32" s="342">
        <f t="shared" si="6"/>
        <v>5.2</v>
      </c>
      <c r="N32" s="342">
        <f t="shared" si="6"/>
        <v>5.8500000000000005</v>
      </c>
      <c r="O32" s="342">
        <f t="shared" si="6"/>
        <v>6.5000000000000009</v>
      </c>
      <c r="P32" s="342">
        <f t="shared" si="6"/>
        <v>7.1500000000000012</v>
      </c>
      <c r="Q32" s="342">
        <f t="shared" si="6"/>
        <v>7.8000000000000016</v>
      </c>
      <c r="R32" s="342">
        <f t="shared" si="6"/>
        <v>8.4500000000000011</v>
      </c>
      <c r="S32" s="342">
        <f t="shared" si="6"/>
        <v>9.1000000000000014</v>
      </c>
      <c r="T32" s="342">
        <f t="shared" si="6"/>
        <v>9.7500000000000018</v>
      </c>
      <c r="U32" s="342">
        <f t="shared" si="6"/>
        <v>10.400000000000002</v>
      </c>
      <c r="V32" s="342">
        <f t="shared" si="6"/>
        <v>11.050000000000002</v>
      </c>
      <c r="W32" s="342">
        <f t="shared" si="4"/>
        <v>11.700000000000003</v>
      </c>
      <c r="X32" s="342">
        <f t="shared" si="4"/>
        <v>12.350000000000003</v>
      </c>
      <c r="Y32" s="342">
        <f t="shared" si="4"/>
        <v>13.000000000000004</v>
      </c>
      <c r="Z32" s="342">
        <f t="shared" si="4"/>
        <v>13.650000000000004</v>
      </c>
      <c r="AA32" s="342">
        <f t="shared" si="4"/>
        <v>14.300000000000004</v>
      </c>
      <c r="AB32" s="342">
        <f t="shared" si="4"/>
        <v>14.950000000000005</v>
      </c>
      <c r="AC32" s="342">
        <f t="shared" si="4"/>
        <v>15.600000000000005</v>
      </c>
      <c r="AD32" s="342">
        <f t="shared" si="4"/>
        <v>16.250000000000004</v>
      </c>
      <c r="AE32" s="342">
        <f t="shared" si="4"/>
        <v>16.900000000000002</v>
      </c>
      <c r="AF32" s="342">
        <f t="shared" si="4"/>
        <v>17.55</v>
      </c>
      <c r="AG32" s="342">
        <f t="shared" si="4"/>
        <v>18.2</v>
      </c>
      <c r="AH32" s="342">
        <f t="shared" si="4"/>
        <v>18.849999999999998</v>
      </c>
      <c r="AI32" s="342">
        <f t="shared" si="4"/>
        <v>19.499999999999996</v>
      </c>
      <c r="AJ32" s="342">
        <f t="shared" si="4"/>
        <v>20.149999999999995</v>
      </c>
      <c r="AK32" s="342">
        <f t="shared" si="4"/>
        <v>20.799999999999994</v>
      </c>
      <c r="AL32" s="342">
        <f t="shared" si="4"/>
        <v>21.449999999999992</v>
      </c>
      <c r="AM32" s="342">
        <f t="shared" si="4"/>
        <v>22.099999999999991</v>
      </c>
      <c r="AN32" s="342">
        <f t="shared" si="4"/>
        <v>22.749999999999989</v>
      </c>
      <c r="AO32" s="342">
        <f t="shared" si="4"/>
        <v>23.399999999999988</v>
      </c>
      <c r="AP32" s="342">
        <f t="shared" si="4"/>
        <v>24.049999999999986</v>
      </c>
      <c r="AQ32" s="342">
        <f t="shared" si="4"/>
        <v>24.699999999999985</v>
      </c>
      <c r="AR32" s="342">
        <f t="shared" si="4"/>
        <v>25.349999999999984</v>
      </c>
      <c r="AS32" s="342">
        <f t="shared" si="4"/>
        <v>25.999999999999982</v>
      </c>
      <c r="AT32" s="342">
        <f t="shared" si="4"/>
        <v>26.649999999999981</v>
      </c>
      <c r="AU32" s="342">
        <f t="shared" si="4"/>
        <v>27.299999999999979</v>
      </c>
      <c r="AV32" s="342">
        <f t="shared" si="4"/>
        <v>27.949999999999978</v>
      </c>
      <c r="AW32" s="342">
        <f t="shared" si="4"/>
        <v>28.599999999999977</v>
      </c>
      <c r="AX32" s="342">
        <f t="shared" si="4"/>
        <v>29.249999999999975</v>
      </c>
      <c r="AY32" s="342">
        <f t="shared" si="4"/>
        <v>29.899999999999974</v>
      </c>
      <c r="AZ32" s="342">
        <f t="shared" si="4"/>
        <v>30.549999999999972</v>
      </c>
      <c r="BA32" s="342">
        <f t="shared" si="4"/>
        <v>31.199999999999971</v>
      </c>
      <c r="BB32" s="342">
        <f t="shared" si="4"/>
        <v>31.849999999999969</v>
      </c>
      <c r="BD32" s="375"/>
      <c r="BE32" s="130">
        <v>0.65</v>
      </c>
      <c r="BF32" s="130" t="s">
        <v>71</v>
      </c>
      <c r="BG32" s="130"/>
    </row>
    <row r="33" spans="1:115" ht="14.45">
      <c r="A33" s="106" t="s">
        <v>66</v>
      </c>
      <c r="B33" s="106"/>
      <c r="C33" s="124" t="s">
        <v>73</v>
      </c>
      <c r="D33" s="340"/>
      <c r="E33" s="340"/>
      <c r="F33" s="112"/>
      <c r="G33" s="112"/>
      <c r="H33" s="112"/>
      <c r="I33" s="112"/>
      <c r="J33" s="112"/>
      <c r="K33" s="112"/>
      <c r="L33" s="112"/>
      <c r="M33" s="112"/>
      <c r="N33" s="112"/>
      <c r="O33" s="112"/>
      <c r="P33" s="112"/>
      <c r="Q33" s="112"/>
      <c r="R33" s="112"/>
      <c r="S33" s="112"/>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c r="BC33" s="112"/>
      <c r="BD33" s="375"/>
      <c r="BE33" s="358"/>
      <c r="BF33" s="377"/>
      <c r="BG33" s="359"/>
      <c r="DC33" s="99"/>
      <c r="DD33" s="99"/>
      <c r="DE33" s="99"/>
      <c r="DF33" s="99"/>
      <c r="DG33" s="99"/>
      <c r="DH33" s="99"/>
      <c r="DI33" s="99"/>
      <c r="DJ33" s="99"/>
      <c r="DK33" s="99"/>
    </row>
    <row r="34" spans="1:115" ht="14.45">
      <c r="C34" s="99" t="s">
        <v>161</v>
      </c>
      <c r="D34" s="340" t="s">
        <v>69</v>
      </c>
      <c r="F34" s="342">
        <f t="shared" si="5"/>
        <v>1.2</v>
      </c>
      <c r="G34" s="342">
        <f t="shared" si="6"/>
        <v>2.4</v>
      </c>
      <c r="H34" s="342">
        <f t="shared" si="4"/>
        <v>3.5999999999999996</v>
      </c>
      <c r="I34" s="342">
        <f t="shared" si="4"/>
        <v>4.8</v>
      </c>
      <c r="J34" s="342">
        <f t="shared" si="4"/>
        <v>6</v>
      </c>
      <c r="K34" s="342">
        <f t="shared" si="4"/>
        <v>7.2</v>
      </c>
      <c r="L34" s="342">
        <f t="shared" si="4"/>
        <v>8.4</v>
      </c>
      <c r="M34" s="342">
        <f t="shared" si="4"/>
        <v>9.6</v>
      </c>
      <c r="N34" s="342">
        <f t="shared" si="4"/>
        <v>10.799999999999999</v>
      </c>
      <c r="O34" s="342">
        <f t="shared" si="4"/>
        <v>11.999999999999998</v>
      </c>
      <c r="P34" s="342">
        <f t="shared" si="4"/>
        <v>13.199999999999998</v>
      </c>
      <c r="Q34" s="342">
        <f t="shared" si="4"/>
        <v>14.399999999999997</v>
      </c>
      <c r="R34" s="342">
        <f t="shared" si="4"/>
        <v>15.599999999999996</v>
      </c>
      <c r="S34" s="342">
        <f t="shared" si="4"/>
        <v>16.799999999999997</v>
      </c>
      <c r="T34" s="342">
        <f t="shared" si="4"/>
        <v>17.999999999999996</v>
      </c>
      <c r="U34" s="342">
        <f t="shared" si="4"/>
        <v>19.199999999999996</v>
      </c>
      <c r="V34" s="342">
        <f t="shared" si="4"/>
        <v>20.399999999999995</v>
      </c>
      <c r="W34" s="342">
        <f t="shared" si="4"/>
        <v>21.599999999999994</v>
      </c>
      <c r="X34" s="342">
        <f t="shared" si="4"/>
        <v>22.799999999999994</v>
      </c>
      <c r="Y34" s="342">
        <f t="shared" si="4"/>
        <v>23.999999999999993</v>
      </c>
      <c r="Z34" s="342">
        <f t="shared" si="4"/>
        <v>25.199999999999992</v>
      </c>
      <c r="AA34" s="342">
        <f t="shared" si="4"/>
        <v>26.399999999999991</v>
      </c>
      <c r="AB34" s="342">
        <f t="shared" si="4"/>
        <v>27.599999999999991</v>
      </c>
      <c r="AC34" s="342">
        <f t="shared" si="4"/>
        <v>28.79999999999999</v>
      </c>
      <c r="AD34" s="342">
        <f t="shared" si="4"/>
        <v>29.999999999999989</v>
      </c>
      <c r="AE34" s="342">
        <f t="shared" si="4"/>
        <v>31.199999999999989</v>
      </c>
      <c r="AF34" s="342">
        <f t="shared" si="4"/>
        <v>32.399999999999991</v>
      </c>
      <c r="AG34" s="342">
        <f t="shared" si="4"/>
        <v>33.599999999999994</v>
      </c>
      <c r="AH34" s="342">
        <f t="shared" si="4"/>
        <v>34.799999999999997</v>
      </c>
      <c r="AI34" s="342">
        <f t="shared" si="4"/>
        <v>36</v>
      </c>
      <c r="AJ34" s="342">
        <f t="shared" si="4"/>
        <v>37.200000000000003</v>
      </c>
      <c r="AK34" s="342">
        <f t="shared" si="4"/>
        <v>38.400000000000006</v>
      </c>
      <c r="AL34" s="342">
        <f t="shared" si="4"/>
        <v>39.600000000000009</v>
      </c>
      <c r="AM34" s="342">
        <f t="shared" si="4"/>
        <v>40.800000000000011</v>
      </c>
      <c r="AN34" s="342">
        <f t="shared" si="4"/>
        <v>42.000000000000014</v>
      </c>
      <c r="AO34" s="342">
        <f t="shared" si="4"/>
        <v>43.200000000000017</v>
      </c>
      <c r="AP34" s="342">
        <f t="shared" si="4"/>
        <v>44.40000000000002</v>
      </c>
      <c r="AQ34" s="342">
        <f t="shared" si="4"/>
        <v>45.600000000000023</v>
      </c>
      <c r="AR34" s="342">
        <f t="shared" si="4"/>
        <v>46.800000000000026</v>
      </c>
      <c r="AS34" s="342">
        <f t="shared" si="4"/>
        <v>48.000000000000028</v>
      </c>
      <c r="AT34" s="342">
        <f t="shared" si="4"/>
        <v>49.200000000000031</v>
      </c>
      <c r="AU34" s="342">
        <f t="shared" si="4"/>
        <v>50.400000000000034</v>
      </c>
      <c r="AV34" s="342">
        <f t="shared" si="4"/>
        <v>51.600000000000037</v>
      </c>
      <c r="AW34" s="342">
        <f t="shared" si="4"/>
        <v>52.80000000000004</v>
      </c>
      <c r="AX34" s="342">
        <f t="shared" si="4"/>
        <v>54.000000000000043</v>
      </c>
      <c r="AY34" s="342">
        <f t="shared" si="4"/>
        <v>55.200000000000045</v>
      </c>
      <c r="AZ34" s="342">
        <f t="shared" si="4"/>
        <v>56.400000000000048</v>
      </c>
      <c r="BA34" s="342">
        <f t="shared" si="4"/>
        <v>57.600000000000051</v>
      </c>
      <c r="BB34" s="342">
        <f t="shared" si="4"/>
        <v>58.800000000000054</v>
      </c>
      <c r="BD34" s="375"/>
      <c r="BE34" s="130">
        <v>1.2</v>
      </c>
      <c r="BF34" s="130" t="s">
        <v>75</v>
      </c>
      <c r="BG34" s="130"/>
    </row>
    <row r="35" spans="1:115" ht="14.45">
      <c r="C35" s="99" t="s">
        <v>180</v>
      </c>
      <c r="D35" s="340" t="s">
        <v>69</v>
      </c>
      <c r="F35" s="342">
        <f t="shared" ref="F35" si="7">BE35</f>
        <v>1</v>
      </c>
      <c r="G35" s="342">
        <f t="shared" ref="G35" si="8">F35+$BE35</f>
        <v>2</v>
      </c>
      <c r="H35" s="342">
        <f t="shared" ref="H35" si="9">G35+$BE35</f>
        <v>3</v>
      </c>
      <c r="I35" s="342">
        <f t="shared" ref="I35" si="10">H35+$BE35</f>
        <v>4</v>
      </c>
      <c r="J35" s="342">
        <f t="shared" ref="J35" si="11">I35+$BE35</f>
        <v>5</v>
      </c>
      <c r="K35" s="342">
        <f t="shared" ref="K35" si="12">J35+$BE35</f>
        <v>6</v>
      </c>
      <c r="L35" s="342">
        <f t="shared" ref="L35" si="13">K35+$BE35</f>
        <v>7</v>
      </c>
      <c r="M35" s="342">
        <f t="shared" ref="M35" si="14">L35+$BE35</f>
        <v>8</v>
      </c>
      <c r="N35" s="342">
        <f t="shared" ref="N35" si="15">M35+$BE35</f>
        <v>9</v>
      </c>
      <c r="O35" s="342">
        <f t="shared" ref="O35" si="16">N35+$BE35</f>
        <v>10</v>
      </c>
      <c r="P35" s="342">
        <f t="shared" ref="P35" si="17">O35+$BE35</f>
        <v>11</v>
      </c>
      <c r="Q35" s="342">
        <f t="shared" ref="Q35" si="18">P35+$BE35</f>
        <v>12</v>
      </c>
      <c r="R35" s="342">
        <f t="shared" ref="R35" si="19">Q35+$BE35</f>
        <v>13</v>
      </c>
      <c r="S35" s="342">
        <f t="shared" ref="S35" si="20">R35+$BE35</f>
        <v>14</v>
      </c>
      <c r="T35" s="342">
        <f t="shared" ref="T35" si="21">S35+$BE35</f>
        <v>15</v>
      </c>
      <c r="U35" s="342">
        <f t="shared" ref="U35" si="22">T35+$BE35</f>
        <v>16</v>
      </c>
      <c r="V35" s="342">
        <f t="shared" ref="V35" si="23">U35+$BE35</f>
        <v>17</v>
      </c>
      <c r="W35" s="342">
        <f t="shared" ref="W35" si="24">V35+$BE35</f>
        <v>18</v>
      </c>
      <c r="X35" s="342">
        <f t="shared" ref="X35" si="25">W35+$BE35</f>
        <v>19</v>
      </c>
      <c r="Y35" s="342">
        <f t="shared" ref="Y35" si="26">X35+$BE35</f>
        <v>20</v>
      </c>
      <c r="Z35" s="342">
        <f t="shared" ref="Z35" si="27">Y35+$BE35</f>
        <v>21</v>
      </c>
      <c r="AA35" s="342">
        <f t="shared" ref="AA35" si="28">Z35+$BE35</f>
        <v>22</v>
      </c>
      <c r="AB35" s="342">
        <f t="shared" ref="AB35" si="29">AA35+$BE35</f>
        <v>23</v>
      </c>
      <c r="AC35" s="342">
        <f t="shared" ref="AC35" si="30">AB35+$BE35</f>
        <v>24</v>
      </c>
      <c r="AD35" s="342">
        <f t="shared" ref="AD35" si="31">AC35+$BE35</f>
        <v>25</v>
      </c>
      <c r="AE35" s="342">
        <f t="shared" ref="AE35" si="32">AD35+$BE35</f>
        <v>26</v>
      </c>
      <c r="AF35" s="342">
        <f t="shared" ref="AF35" si="33">AE35+$BE35</f>
        <v>27</v>
      </c>
      <c r="AG35" s="342">
        <f t="shared" ref="AG35" si="34">AF35+$BE35</f>
        <v>28</v>
      </c>
      <c r="AH35" s="342">
        <f t="shared" ref="AH35" si="35">AG35+$BE35</f>
        <v>29</v>
      </c>
      <c r="AI35" s="342">
        <f t="shared" ref="AI35" si="36">AH35+$BE35</f>
        <v>30</v>
      </c>
      <c r="AJ35" s="342">
        <f t="shared" ref="AJ35" si="37">AI35+$BE35</f>
        <v>31</v>
      </c>
      <c r="AK35" s="342">
        <f t="shared" ref="AK35" si="38">AJ35+$BE35</f>
        <v>32</v>
      </c>
      <c r="AL35" s="342">
        <f t="shared" ref="AL35" si="39">AK35+$BE35</f>
        <v>33</v>
      </c>
      <c r="AM35" s="342">
        <f t="shared" ref="AM35" si="40">AL35+$BE35</f>
        <v>34</v>
      </c>
      <c r="AN35" s="342">
        <f t="shared" ref="AN35" si="41">AM35+$BE35</f>
        <v>35</v>
      </c>
      <c r="AO35" s="342">
        <f t="shared" ref="AO35" si="42">AN35+$BE35</f>
        <v>36</v>
      </c>
      <c r="AP35" s="342">
        <f t="shared" ref="AP35" si="43">AO35+$BE35</f>
        <v>37</v>
      </c>
      <c r="AQ35" s="342">
        <f t="shared" ref="AQ35" si="44">AP35+$BE35</f>
        <v>38</v>
      </c>
      <c r="AR35" s="342">
        <f t="shared" ref="AR35" si="45">AQ35+$BE35</f>
        <v>39</v>
      </c>
      <c r="AS35" s="342">
        <f t="shared" ref="AS35" si="46">AR35+$BE35</f>
        <v>40</v>
      </c>
      <c r="AT35" s="342">
        <f t="shared" ref="AT35" si="47">AS35+$BE35</f>
        <v>41</v>
      </c>
      <c r="AU35" s="342">
        <f t="shared" ref="AU35" si="48">AT35+$BE35</f>
        <v>42</v>
      </c>
      <c r="AV35" s="342">
        <f t="shared" ref="AV35" si="49">AU35+$BE35</f>
        <v>43</v>
      </c>
      <c r="AW35" s="342">
        <f t="shared" ref="AW35" si="50">AV35+$BE35</f>
        <v>44</v>
      </c>
      <c r="AX35" s="342">
        <f t="shared" ref="AX35" si="51">AW35+$BE35</f>
        <v>45</v>
      </c>
      <c r="AY35" s="342">
        <f t="shared" ref="AY35" si="52">AX35+$BE35</f>
        <v>46</v>
      </c>
      <c r="AZ35" s="342">
        <f t="shared" ref="AZ35" si="53">AY35+$BE35</f>
        <v>47</v>
      </c>
      <c r="BA35" s="342">
        <f t="shared" ref="BA35" si="54">AZ35+$BE35</f>
        <v>48</v>
      </c>
      <c r="BB35" s="342">
        <f t="shared" ref="BB35" si="55">BA35+$BE35</f>
        <v>49</v>
      </c>
      <c r="BD35" s="375"/>
      <c r="BE35" s="130">
        <v>1</v>
      </c>
      <c r="BF35" s="130" t="s">
        <v>75</v>
      </c>
      <c r="BG35" s="130"/>
    </row>
    <row r="36" spans="1:115" ht="14.45">
      <c r="A36" s="106" t="s">
        <v>66</v>
      </c>
      <c r="B36" s="106"/>
      <c r="C36" s="124" t="s">
        <v>77</v>
      </c>
      <c r="D36" s="340"/>
      <c r="E36" s="340"/>
      <c r="F36" s="112"/>
      <c r="G36" s="112"/>
      <c r="H36" s="112"/>
      <c r="I36" s="112"/>
      <c r="J36" s="112"/>
      <c r="K36" s="112"/>
      <c r="L36" s="112"/>
      <c r="M36" s="112"/>
      <c r="N36" s="112"/>
      <c r="O36" s="112"/>
      <c r="P36" s="112"/>
      <c r="Q36" s="112"/>
      <c r="R36" s="112"/>
      <c r="S36" s="112"/>
      <c r="T36" s="112"/>
      <c r="U36" s="112"/>
      <c r="V36" s="112"/>
      <c r="W36" s="112"/>
      <c r="X36" s="112"/>
      <c r="Y36" s="112"/>
      <c r="Z36" s="112"/>
      <c r="AA36" s="112"/>
      <c r="AB36" s="112"/>
      <c r="AC36" s="112"/>
      <c r="AD36" s="112"/>
      <c r="AE36" s="112"/>
      <c r="AF36" s="112"/>
      <c r="AG36" s="112"/>
      <c r="AH36" s="112"/>
      <c r="AI36" s="112"/>
      <c r="AJ36" s="112"/>
      <c r="AK36" s="112"/>
      <c r="AL36" s="112"/>
      <c r="AM36" s="112"/>
      <c r="AN36" s="112"/>
      <c r="AO36" s="112"/>
      <c r="AP36" s="112"/>
      <c r="AQ36" s="112"/>
      <c r="AR36" s="112"/>
      <c r="AS36" s="112"/>
      <c r="AT36" s="112"/>
      <c r="AU36" s="112"/>
      <c r="AV36" s="112"/>
      <c r="AW36" s="112"/>
      <c r="AX36" s="112"/>
      <c r="AY36" s="112"/>
      <c r="AZ36" s="112"/>
      <c r="BA36" s="112"/>
      <c r="BB36" s="112"/>
      <c r="BC36" s="112"/>
      <c r="BD36" s="375"/>
      <c r="BE36" s="358"/>
      <c r="BF36" s="377"/>
      <c r="BG36" s="359"/>
      <c r="DC36" s="99"/>
      <c r="DD36" s="99"/>
      <c r="DE36" s="99"/>
      <c r="DF36" s="99"/>
      <c r="DG36" s="99"/>
      <c r="DH36" s="99"/>
      <c r="DI36" s="99"/>
      <c r="DJ36" s="99"/>
      <c r="DK36" s="99"/>
    </row>
    <row r="37" spans="1:115" ht="14.45" customHeight="1">
      <c r="B37" s="352" t="s">
        <v>78</v>
      </c>
      <c r="C37" s="99" t="s">
        <v>331</v>
      </c>
      <c r="D37" s="353" t="s">
        <v>69</v>
      </c>
      <c r="E37" s="340"/>
      <c r="F37" s="342">
        <f t="shared" si="5"/>
        <v>2.1000000000000001E-2</v>
      </c>
      <c r="G37" s="342">
        <f t="shared" si="6"/>
        <v>4.2000000000000003E-2</v>
      </c>
      <c r="H37" s="342">
        <f t="shared" si="4"/>
        <v>6.3E-2</v>
      </c>
      <c r="I37" s="342">
        <f t="shared" si="4"/>
        <v>8.4000000000000005E-2</v>
      </c>
      <c r="J37" s="342">
        <f t="shared" si="4"/>
        <v>0.10500000000000001</v>
      </c>
      <c r="K37" s="342">
        <f t="shared" si="4"/>
        <v>0.126</v>
      </c>
      <c r="L37" s="342">
        <f t="shared" si="4"/>
        <v>0.14699999999999999</v>
      </c>
      <c r="M37" s="342">
        <f t="shared" si="4"/>
        <v>0.16799999999999998</v>
      </c>
      <c r="N37" s="342">
        <f t="shared" si="4"/>
        <v>0.18899999999999997</v>
      </c>
      <c r="O37" s="342">
        <f t="shared" si="4"/>
        <v>0.20999999999999996</v>
      </c>
      <c r="P37" s="342">
        <f t="shared" si="4"/>
        <v>0.23099999999999996</v>
      </c>
      <c r="Q37" s="342">
        <f t="shared" si="4"/>
        <v>0.25199999999999995</v>
      </c>
      <c r="R37" s="342">
        <f t="shared" si="4"/>
        <v>0.27299999999999996</v>
      </c>
      <c r="S37" s="342">
        <f t="shared" si="4"/>
        <v>0.29399999999999998</v>
      </c>
      <c r="T37" s="342">
        <f t="shared" si="4"/>
        <v>0.315</v>
      </c>
      <c r="U37" s="342">
        <f t="shared" si="4"/>
        <v>0.33600000000000002</v>
      </c>
      <c r="V37" s="342">
        <f t="shared" si="4"/>
        <v>0.35700000000000004</v>
      </c>
      <c r="W37" s="342">
        <f t="shared" si="4"/>
        <v>0.37800000000000006</v>
      </c>
      <c r="X37" s="342">
        <f t="shared" si="4"/>
        <v>0.39900000000000008</v>
      </c>
      <c r="Y37" s="342">
        <f t="shared" si="4"/>
        <v>0.4200000000000001</v>
      </c>
      <c r="Z37" s="342">
        <f t="shared" si="4"/>
        <v>0.44100000000000011</v>
      </c>
      <c r="AA37" s="342">
        <f t="shared" si="4"/>
        <v>0.46200000000000013</v>
      </c>
      <c r="AB37" s="342">
        <f t="shared" si="4"/>
        <v>0.48300000000000015</v>
      </c>
      <c r="AC37" s="342">
        <f t="shared" si="4"/>
        <v>0.50400000000000011</v>
      </c>
      <c r="AD37" s="342">
        <f t="shared" si="4"/>
        <v>0.52500000000000013</v>
      </c>
      <c r="AE37" s="342">
        <f t="shared" si="4"/>
        <v>0.54600000000000015</v>
      </c>
      <c r="AF37" s="342">
        <f t="shared" si="4"/>
        <v>0.56700000000000017</v>
      </c>
      <c r="AG37" s="342">
        <f t="shared" si="4"/>
        <v>0.58800000000000019</v>
      </c>
      <c r="AH37" s="342">
        <f t="shared" si="4"/>
        <v>0.60900000000000021</v>
      </c>
      <c r="AI37" s="342">
        <f t="shared" si="4"/>
        <v>0.63000000000000023</v>
      </c>
      <c r="AJ37" s="342">
        <f t="shared" si="4"/>
        <v>0.65100000000000025</v>
      </c>
      <c r="AK37" s="342">
        <f t="shared" si="4"/>
        <v>0.67200000000000026</v>
      </c>
      <c r="AL37" s="342">
        <f t="shared" si="4"/>
        <v>0.69300000000000028</v>
      </c>
      <c r="AM37" s="342">
        <f t="shared" si="4"/>
        <v>0.7140000000000003</v>
      </c>
      <c r="AN37" s="342">
        <f t="shared" si="4"/>
        <v>0.73500000000000032</v>
      </c>
      <c r="AO37" s="342">
        <f t="shared" si="4"/>
        <v>0.75600000000000034</v>
      </c>
      <c r="AP37" s="342">
        <f t="shared" si="4"/>
        <v>0.77700000000000036</v>
      </c>
      <c r="AQ37" s="342">
        <f t="shared" si="4"/>
        <v>0.79800000000000038</v>
      </c>
      <c r="AR37" s="342">
        <f t="shared" si="4"/>
        <v>0.81900000000000039</v>
      </c>
      <c r="AS37" s="342">
        <f t="shared" si="4"/>
        <v>0.84000000000000041</v>
      </c>
      <c r="AT37" s="342">
        <f t="shared" si="4"/>
        <v>0.86100000000000043</v>
      </c>
      <c r="AU37" s="342">
        <f t="shared" si="4"/>
        <v>0.88200000000000045</v>
      </c>
      <c r="AV37" s="342">
        <f t="shared" si="4"/>
        <v>0.90300000000000047</v>
      </c>
      <c r="AW37" s="342">
        <f t="shared" si="4"/>
        <v>0.92400000000000049</v>
      </c>
      <c r="AX37" s="342">
        <f t="shared" si="4"/>
        <v>0.94500000000000051</v>
      </c>
      <c r="AY37" s="342">
        <f t="shared" si="4"/>
        <v>0.96600000000000052</v>
      </c>
      <c r="AZ37" s="342">
        <f t="shared" si="4"/>
        <v>0.98700000000000054</v>
      </c>
      <c r="BA37" s="342">
        <f t="shared" si="4"/>
        <v>1.0080000000000005</v>
      </c>
      <c r="BB37" s="342">
        <f t="shared" si="4"/>
        <v>1.0290000000000004</v>
      </c>
      <c r="BD37" s="375"/>
      <c r="BE37" s="130">
        <v>2.1000000000000001E-2</v>
      </c>
      <c r="BF37" s="130" t="s">
        <v>75</v>
      </c>
      <c r="BG37" s="130"/>
    </row>
    <row r="38" spans="1:115" ht="14.45">
      <c r="B38" s="352"/>
      <c r="C38" s="99" t="s">
        <v>332</v>
      </c>
      <c r="D38" s="353"/>
      <c r="E38" s="340"/>
      <c r="F38" s="342">
        <f t="shared" si="5"/>
        <v>0.72399999999999998</v>
      </c>
      <c r="G38" s="342">
        <f t="shared" si="6"/>
        <v>1.448</v>
      </c>
      <c r="H38" s="342">
        <f t="shared" ref="H38:H51" si="56">G38+$BE38</f>
        <v>2.1719999999999997</v>
      </c>
      <c r="I38" s="342">
        <f t="shared" ref="I38:I51" si="57">H38+$BE38</f>
        <v>2.8959999999999999</v>
      </c>
      <c r="J38" s="342">
        <f t="shared" ref="J38:J51" si="58">I38+$BE38</f>
        <v>3.62</v>
      </c>
      <c r="K38" s="342">
        <f t="shared" ref="K38:K51" si="59">J38+$BE38</f>
        <v>4.3440000000000003</v>
      </c>
      <c r="L38" s="342">
        <f t="shared" ref="L38:L51" si="60">K38+$BE38</f>
        <v>5.0680000000000005</v>
      </c>
      <c r="M38" s="342">
        <f t="shared" ref="M38:M51" si="61">L38+$BE38</f>
        <v>5.7920000000000007</v>
      </c>
      <c r="N38" s="342">
        <f t="shared" ref="N38:N51" si="62">M38+$BE38</f>
        <v>6.5160000000000009</v>
      </c>
      <c r="O38" s="342">
        <f t="shared" ref="O38:O51" si="63">N38+$BE38</f>
        <v>7.2400000000000011</v>
      </c>
      <c r="P38" s="342">
        <f t="shared" ref="P38:P51" si="64">O38+$BE38</f>
        <v>7.9640000000000013</v>
      </c>
      <c r="Q38" s="342">
        <f t="shared" ref="Q38:Q51" si="65">P38+$BE38</f>
        <v>8.6880000000000006</v>
      </c>
      <c r="R38" s="342">
        <f t="shared" ref="R38:R51" si="66">Q38+$BE38</f>
        <v>9.4120000000000008</v>
      </c>
      <c r="S38" s="342">
        <f t="shared" ref="S38:S51" si="67">R38+$BE38</f>
        <v>10.136000000000001</v>
      </c>
      <c r="T38" s="342">
        <f t="shared" ref="T38:T51" si="68">S38+$BE38</f>
        <v>10.860000000000001</v>
      </c>
      <c r="U38" s="342">
        <f t="shared" ref="U38:U51" si="69">T38+$BE38</f>
        <v>11.584000000000001</v>
      </c>
      <c r="V38" s="342">
        <f t="shared" ref="V38:V51" si="70">U38+$BE38</f>
        <v>12.308000000000002</v>
      </c>
      <c r="W38" s="342">
        <f t="shared" ref="W38:W51" si="71">V38+$BE38</f>
        <v>13.032000000000002</v>
      </c>
      <c r="X38" s="342">
        <f t="shared" ref="X38:X51" si="72">W38+$BE38</f>
        <v>13.756000000000002</v>
      </c>
      <c r="Y38" s="342">
        <f t="shared" ref="Y38:Y51" si="73">X38+$BE38</f>
        <v>14.480000000000002</v>
      </c>
      <c r="Z38" s="342">
        <f t="shared" ref="Z38:Z51" si="74">Y38+$BE38</f>
        <v>15.204000000000002</v>
      </c>
      <c r="AA38" s="342">
        <f t="shared" ref="AA38:AA51" si="75">Z38+$BE38</f>
        <v>15.928000000000003</v>
      </c>
      <c r="AB38" s="342">
        <f t="shared" ref="AB38:AB51" si="76">AA38+$BE38</f>
        <v>16.652000000000001</v>
      </c>
      <c r="AC38" s="342">
        <f t="shared" ref="AC38:AC51" si="77">AB38+$BE38</f>
        <v>17.376000000000001</v>
      </c>
      <c r="AD38" s="342">
        <f t="shared" ref="AD38:AD51" si="78">AC38+$BE38</f>
        <v>18.100000000000001</v>
      </c>
      <c r="AE38" s="342">
        <f t="shared" ref="AE38:AE51" si="79">AD38+$BE38</f>
        <v>18.824000000000002</v>
      </c>
      <c r="AF38" s="342">
        <f t="shared" ref="AF38:AF51" si="80">AE38+$BE38</f>
        <v>19.548000000000002</v>
      </c>
      <c r="AG38" s="342">
        <f t="shared" ref="AG38:AG51" si="81">AF38+$BE38</f>
        <v>20.272000000000002</v>
      </c>
      <c r="AH38" s="342">
        <f t="shared" ref="AH38:AH51" si="82">AG38+$BE38</f>
        <v>20.996000000000002</v>
      </c>
      <c r="AI38" s="342">
        <f t="shared" ref="AI38:AI51" si="83">AH38+$BE38</f>
        <v>21.720000000000002</v>
      </c>
      <c r="AJ38" s="342">
        <f t="shared" ref="AJ38:AJ51" si="84">AI38+$BE38</f>
        <v>22.444000000000003</v>
      </c>
      <c r="AK38" s="342">
        <f t="shared" ref="AK38:AK51" si="85">AJ38+$BE38</f>
        <v>23.168000000000003</v>
      </c>
      <c r="AL38" s="342">
        <f t="shared" ref="AL38:AL51" si="86">AK38+$BE38</f>
        <v>23.892000000000003</v>
      </c>
      <c r="AM38" s="342">
        <f t="shared" ref="AM38:AM51" si="87">AL38+$BE38</f>
        <v>24.616000000000003</v>
      </c>
      <c r="AN38" s="342">
        <f t="shared" ref="AN38:AN51" si="88">AM38+$BE38</f>
        <v>25.340000000000003</v>
      </c>
      <c r="AO38" s="342">
        <f t="shared" ref="AO38:AO51" si="89">AN38+$BE38</f>
        <v>26.064000000000004</v>
      </c>
      <c r="AP38" s="342">
        <f t="shared" ref="AP38:AP51" si="90">AO38+$BE38</f>
        <v>26.788000000000004</v>
      </c>
      <c r="AQ38" s="342">
        <f t="shared" ref="AQ38:AQ51" si="91">AP38+$BE38</f>
        <v>27.512000000000004</v>
      </c>
      <c r="AR38" s="342">
        <f t="shared" ref="AR38:AR51" si="92">AQ38+$BE38</f>
        <v>28.236000000000004</v>
      </c>
      <c r="AS38" s="342">
        <f t="shared" ref="AS38:AS51" si="93">AR38+$BE38</f>
        <v>28.960000000000004</v>
      </c>
      <c r="AT38" s="342">
        <f t="shared" ref="AT38:AT51" si="94">AS38+$BE38</f>
        <v>29.684000000000005</v>
      </c>
      <c r="AU38" s="342">
        <f t="shared" ref="AU38:AU51" si="95">AT38+$BE38</f>
        <v>30.408000000000005</v>
      </c>
      <c r="AV38" s="342">
        <f t="shared" ref="AV38:AV51" si="96">AU38+$BE38</f>
        <v>31.132000000000005</v>
      </c>
      <c r="AW38" s="342">
        <f t="shared" ref="AW38:AW51" si="97">AV38+$BE38</f>
        <v>31.856000000000005</v>
      </c>
      <c r="AX38" s="342">
        <f t="shared" ref="AX38:AX51" si="98">AW38+$BE38</f>
        <v>32.580000000000005</v>
      </c>
      <c r="AY38" s="342">
        <f t="shared" ref="AY38:AY51" si="99">AX38+$BE38</f>
        <v>33.304000000000002</v>
      </c>
      <c r="AZ38" s="342">
        <f t="shared" ref="AZ38:AZ51" si="100">AY38+$BE38</f>
        <v>34.027999999999999</v>
      </c>
      <c r="BA38" s="342">
        <f t="shared" ref="BA38:BA51" si="101">AZ38+$BE38</f>
        <v>34.751999999999995</v>
      </c>
      <c r="BB38" s="342">
        <f t="shared" ref="BB38:BB51" si="102">BA38+$BE38</f>
        <v>35.475999999999992</v>
      </c>
      <c r="BD38" s="375"/>
      <c r="BE38" s="130">
        <v>0.72399999999999998</v>
      </c>
      <c r="BF38" s="130" t="s">
        <v>75</v>
      </c>
      <c r="BG38" s="130"/>
    </row>
    <row r="39" spans="1:115" ht="14.45">
      <c r="B39" s="352"/>
      <c r="C39" s="99" t="s">
        <v>333</v>
      </c>
      <c r="D39" s="353"/>
      <c r="E39" s="340"/>
      <c r="F39" s="342">
        <f t="shared" si="5"/>
        <v>0.1046</v>
      </c>
      <c r="G39" s="342">
        <f t="shared" si="6"/>
        <v>0.2092</v>
      </c>
      <c r="H39" s="342">
        <f t="shared" si="56"/>
        <v>0.31379999999999997</v>
      </c>
      <c r="I39" s="342">
        <f t="shared" si="57"/>
        <v>0.41839999999999999</v>
      </c>
      <c r="J39" s="342">
        <f t="shared" si="58"/>
        <v>0.52300000000000002</v>
      </c>
      <c r="K39" s="342">
        <f t="shared" si="59"/>
        <v>0.62760000000000005</v>
      </c>
      <c r="L39" s="342">
        <f t="shared" si="60"/>
        <v>0.73220000000000007</v>
      </c>
      <c r="M39" s="342">
        <f t="shared" si="61"/>
        <v>0.8368000000000001</v>
      </c>
      <c r="N39" s="342">
        <f t="shared" si="62"/>
        <v>0.94140000000000013</v>
      </c>
      <c r="O39" s="342">
        <f t="shared" si="63"/>
        <v>1.046</v>
      </c>
      <c r="P39" s="342">
        <f t="shared" si="64"/>
        <v>1.1506000000000001</v>
      </c>
      <c r="Q39" s="342">
        <f t="shared" si="65"/>
        <v>1.2552000000000001</v>
      </c>
      <c r="R39" s="342">
        <f t="shared" si="66"/>
        <v>1.3598000000000001</v>
      </c>
      <c r="S39" s="342">
        <f t="shared" si="67"/>
        <v>1.4644000000000001</v>
      </c>
      <c r="T39" s="342">
        <f t="shared" si="68"/>
        <v>1.5690000000000002</v>
      </c>
      <c r="U39" s="342">
        <f t="shared" si="69"/>
        <v>1.6736000000000002</v>
      </c>
      <c r="V39" s="342">
        <f t="shared" si="70"/>
        <v>1.7782000000000002</v>
      </c>
      <c r="W39" s="342">
        <f t="shared" si="71"/>
        <v>1.8828000000000003</v>
      </c>
      <c r="X39" s="342">
        <f t="shared" si="72"/>
        <v>1.9874000000000003</v>
      </c>
      <c r="Y39" s="342">
        <f t="shared" si="73"/>
        <v>2.0920000000000001</v>
      </c>
      <c r="Z39" s="342">
        <f t="shared" si="74"/>
        <v>2.1966000000000001</v>
      </c>
      <c r="AA39" s="342">
        <f t="shared" si="75"/>
        <v>2.3012000000000001</v>
      </c>
      <c r="AB39" s="342">
        <f t="shared" si="76"/>
        <v>2.4058000000000002</v>
      </c>
      <c r="AC39" s="342">
        <f t="shared" si="77"/>
        <v>2.5104000000000002</v>
      </c>
      <c r="AD39" s="342">
        <f t="shared" si="78"/>
        <v>2.6150000000000002</v>
      </c>
      <c r="AE39" s="342">
        <f t="shared" si="79"/>
        <v>2.7196000000000002</v>
      </c>
      <c r="AF39" s="342">
        <f t="shared" si="80"/>
        <v>2.8242000000000003</v>
      </c>
      <c r="AG39" s="342">
        <f t="shared" si="81"/>
        <v>2.9288000000000003</v>
      </c>
      <c r="AH39" s="342">
        <f t="shared" si="82"/>
        <v>3.0334000000000003</v>
      </c>
      <c r="AI39" s="342">
        <f t="shared" si="83"/>
        <v>3.1380000000000003</v>
      </c>
      <c r="AJ39" s="342">
        <f t="shared" si="84"/>
        <v>3.2426000000000004</v>
      </c>
      <c r="AK39" s="342">
        <f t="shared" si="85"/>
        <v>3.3472000000000004</v>
      </c>
      <c r="AL39" s="342">
        <f t="shared" si="86"/>
        <v>3.4518000000000004</v>
      </c>
      <c r="AM39" s="342">
        <f t="shared" si="87"/>
        <v>3.5564000000000004</v>
      </c>
      <c r="AN39" s="342">
        <f t="shared" si="88"/>
        <v>3.6610000000000005</v>
      </c>
      <c r="AO39" s="342">
        <f t="shared" si="89"/>
        <v>3.7656000000000005</v>
      </c>
      <c r="AP39" s="342">
        <f t="shared" si="90"/>
        <v>3.8702000000000005</v>
      </c>
      <c r="AQ39" s="342">
        <f t="shared" si="91"/>
        <v>3.9748000000000006</v>
      </c>
      <c r="AR39" s="342">
        <f t="shared" si="92"/>
        <v>4.0794000000000006</v>
      </c>
      <c r="AS39" s="342">
        <f t="shared" si="93"/>
        <v>4.1840000000000002</v>
      </c>
      <c r="AT39" s="342">
        <f t="shared" si="94"/>
        <v>4.2885999999999997</v>
      </c>
      <c r="AU39" s="342">
        <f t="shared" si="95"/>
        <v>4.3931999999999993</v>
      </c>
      <c r="AV39" s="342">
        <f t="shared" si="96"/>
        <v>4.4977999999999989</v>
      </c>
      <c r="AW39" s="342">
        <f t="shared" si="97"/>
        <v>4.6023999999999985</v>
      </c>
      <c r="AX39" s="342">
        <f t="shared" si="98"/>
        <v>4.7069999999999981</v>
      </c>
      <c r="AY39" s="342">
        <f t="shared" si="99"/>
        <v>4.8115999999999977</v>
      </c>
      <c r="AZ39" s="342">
        <f t="shared" si="100"/>
        <v>4.9161999999999972</v>
      </c>
      <c r="BA39" s="342">
        <f t="shared" si="101"/>
        <v>5.0207999999999968</v>
      </c>
      <c r="BB39" s="342">
        <f t="shared" si="102"/>
        <v>5.1253999999999964</v>
      </c>
      <c r="BD39" s="375"/>
      <c r="BE39" s="130">
        <v>0.1046</v>
      </c>
      <c r="BF39" s="130" t="s">
        <v>75</v>
      </c>
      <c r="BG39" s="130"/>
    </row>
    <row r="40" spans="1:115" ht="14.45">
      <c r="B40" s="352"/>
      <c r="C40" s="99" t="s">
        <v>334</v>
      </c>
      <c r="D40" s="353"/>
      <c r="E40" s="340"/>
      <c r="F40" s="342">
        <f t="shared" si="5"/>
        <v>0.1046</v>
      </c>
      <c r="G40" s="342">
        <f t="shared" si="6"/>
        <v>0.2092</v>
      </c>
      <c r="H40" s="342">
        <f t="shared" si="56"/>
        <v>0.31379999999999997</v>
      </c>
      <c r="I40" s="342">
        <f t="shared" si="57"/>
        <v>0.41839999999999999</v>
      </c>
      <c r="J40" s="342">
        <f t="shared" si="58"/>
        <v>0.52300000000000002</v>
      </c>
      <c r="K40" s="342">
        <f t="shared" si="59"/>
        <v>0.62760000000000005</v>
      </c>
      <c r="L40" s="342">
        <f t="shared" si="60"/>
        <v>0.73220000000000007</v>
      </c>
      <c r="M40" s="342">
        <f t="shared" si="61"/>
        <v>0.8368000000000001</v>
      </c>
      <c r="N40" s="342">
        <f t="shared" si="62"/>
        <v>0.94140000000000013</v>
      </c>
      <c r="O40" s="342">
        <f t="shared" si="63"/>
        <v>1.046</v>
      </c>
      <c r="P40" s="342">
        <f t="shared" si="64"/>
        <v>1.1506000000000001</v>
      </c>
      <c r="Q40" s="342">
        <f t="shared" si="65"/>
        <v>1.2552000000000001</v>
      </c>
      <c r="R40" s="342">
        <f t="shared" si="66"/>
        <v>1.3598000000000001</v>
      </c>
      <c r="S40" s="342">
        <f t="shared" si="67"/>
        <v>1.4644000000000001</v>
      </c>
      <c r="T40" s="342">
        <f t="shared" si="68"/>
        <v>1.5690000000000002</v>
      </c>
      <c r="U40" s="342">
        <f t="shared" si="69"/>
        <v>1.6736000000000002</v>
      </c>
      <c r="V40" s="342">
        <f t="shared" si="70"/>
        <v>1.7782000000000002</v>
      </c>
      <c r="W40" s="342">
        <f t="shared" si="71"/>
        <v>1.8828000000000003</v>
      </c>
      <c r="X40" s="342">
        <f t="shared" si="72"/>
        <v>1.9874000000000003</v>
      </c>
      <c r="Y40" s="342">
        <f t="shared" si="73"/>
        <v>2.0920000000000001</v>
      </c>
      <c r="Z40" s="342">
        <f t="shared" si="74"/>
        <v>2.1966000000000001</v>
      </c>
      <c r="AA40" s="342">
        <f t="shared" si="75"/>
        <v>2.3012000000000001</v>
      </c>
      <c r="AB40" s="342">
        <f t="shared" si="76"/>
        <v>2.4058000000000002</v>
      </c>
      <c r="AC40" s="342">
        <f t="shared" si="77"/>
        <v>2.5104000000000002</v>
      </c>
      <c r="AD40" s="342">
        <f t="shared" si="78"/>
        <v>2.6150000000000002</v>
      </c>
      <c r="AE40" s="342">
        <f t="shared" si="79"/>
        <v>2.7196000000000002</v>
      </c>
      <c r="AF40" s="342">
        <f t="shared" si="80"/>
        <v>2.8242000000000003</v>
      </c>
      <c r="AG40" s="342">
        <f t="shared" si="81"/>
        <v>2.9288000000000003</v>
      </c>
      <c r="AH40" s="342">
        <f t="shared" si="82"/>
        <v>3.0334000000000003</v>
      </c>
      <c r="AI40" s="342">
        <f t="shared" si="83"/>
        <v>3.1380000000000003</v>
      </c>
      <c r="AJ40" s="342">
        <f t="shared" si="84"/>
        <v>3.2426000000000004</v>
      </c>
      <c r="AK40" s="342">
        <f t="shared" si="85"/>
        <v>3.3472000000000004</v>
      </c>
      <c r="AL40" s="342">
        <f t="shared" si="86"/>
        <v>3.4518000000000004</v>
      </c>
      <c r="AM40" s="342">
        <f t="shared" si="87"/>
        <v>3.5564000000000004</v>
      </c>
      <c r="AN40" s="342">
        <f t="shared" si="88"/>
        <v>3.6610000000000005</v>
      </c>
      <c r="AO40" s="342">
        <f t="shared" si="89"/>
        <v>3.7656000000000005</v>
      </c>
      <c r="AP40" s="342">
        <f t="shared" si="90"/>
        <v>3.8702000000000005</v>
      </c>
      <c r="AQ40" s="342">
        <f t="shared" si="91"/>
        <v>3.9748000000000006</v>
      </c>
      <c r="AR40" s="342">
        <f t="shared" si="92"/>
        <v>4.0794000000000006</v>
      </c>
      <c r="AS40" s="342">
        <f t="shared" si="93"/>
        <v>4.1840000000000002</v>
      </c>
      <c r="AT40" s="342">
        <f t="shared" si="94"/>
        <v>4.2885999999999997</v>
      </c>
      <c r="AU40" s="342">
        <f t="shared" si="95"/>
        <v>4.3931999999999993</v>
      </c>
      <c r="AV40" s="342">
        <f t="shared" si="96"/>
        <v>4.4977999999999989</v>
      </c>
      <c r="AW40" s="342">
        <f t="shared" si="97"/>
        <v>4.6023999999999985</v>
      </c>
      <c r="AX40" s="342">
        <f t="shared" si="98"/>
        <v>4.7069999999999981</v>
      </c>
      <c r="AY40" s="342">
        <f t="shared" si="99"/>
        <v>4.8115999999999977</v>
      </c>
      <c r="AZ40" s="342">
        <f t="shared" si="100"/>
        <v>4.9161999999999972</v>
      </c>
      <c r="BA40" s="342">
        <f t="shared" si="101"/>
        <v>5.0207999999999968</v>
      </c>
      <c r="BB40" s="342">
        <f t="shared" si="102"/>
        <v>5.1253999999999964</v>
      </c>
      <c r="BD40" s="375"/>
      <c r="BE40" s="130">
        <v>0.1046</v>
      </c>
      <c r="BF40" s="130" t="s">
        <v>71</v>
      </c>
      <c r="BG40" s="130"/>
    </row>
    <row r="41" spans="1:115" ht="14.45">
      <c r="B41" s="352"/>
      <c r="C41" s="99" t="s">
        <v>335</v>
      </c>
      <c r="D41" s="353"/>
      <c r="E41" s="340"/>
      <c r="F41" s="342">
        <f t="shared" si="5"/>
        <v>0.1046</v>
      </c>
      <c r="G41" s="342">
        <f t="shared" si="6"/>
        <v>0.2092</v>
      </c>
      <c r="H41" s="342">
        <f t="shared" si="56"/>
        <v>0.31379999999999997</v>
      </c>
      <c r="I41" s="342">
        <f t="shared" si="57"/>
        <v>0.41839999999999999</v>
      </c>
      <c r="J41" s="342">
        <f t="shared" si="58"/>
        <v>0.52300000000000002</v>
      </c>
      <c r="K41" s="342">
        <f t="shared" si="59"/>
        <v>0.62760000000000005</v>
      </c>
      <c r="L41" s="342">
        <f t="shared" si="60"/>
        <v>0.73220000000000007</v>
      </c>
      <c r="M41" s="342">
        <f t="shared" si="61"/>
        <v>0.8368000000000001</v>
      </c>
      <c r="N41" s="342">
        <f t="shared" si="62"/>
        <v>0.94140000000000013</v>
      </c>
      <c r="O41" s="342">
        <f t="shared" si="63"/>
        <v>1.046</v>
      </c>
      <c r="P41" s="342">
        <f t="shared" si="64"/>
        <v>1.1506000000000001</v>
      </c>
      <c r="Q41" s="342">
        <f t="shared" si="65"/>
        <v>1.2552000000000001</v>
      </c>
      <c r="R41" s="342">
        <f t="shared" si="66"/>
        <v>1.3598000000000001</v>
      </c>
      <c r="S41" s="342">
        <f t="shared" si="67"/>
        <v>1.4644000000000001</v>
      </c>
      <c r="T41" s="342">
        <f t="shared" si="68"/>
        <v>1.5690000000000002</v>
      </c>
      <c r="U41" s="342">
        <f t="shared" si="69"/>
        <v>1.6736000000000002</v>
      </c>
      <c r="V41" s="342">
        <f t="shared" si="70"/>
        <v>1.7782000000000002</v>
      </c>
      <c r="W41" s="342">
        <f t="shared" si="71"/>
        <v>1.8828000000000003</v>
      </c>
      <c r="X41" s="342">
        <f t="shared" si="72"/>
        <v>1.9874000000000003</v>
      </c>
      <c r="Y41" s="342">
        <f t="shared" si="73"/>
        <v>2.0920000000000001</v>
      </c>
      <c r="Z41" s="342">
        <f t="shared" si="74"/>
        <v>2.1966000000000001</v>
      </c>
      <c r="AA41" s="342">
        <f t="shared" si="75"/>
        <v>2.3012000000000001</v>
      </c>
      <c r="AB41" s="342">
        <f t="shared" si="76"/>
        <v>2.4058000000000002</v>
      </c>
      <c r="AC41" s="342">
        <f t="shared" si="77"/>
        <v>2.5104000000000002</v>
      </c>
      <c r="AD41" s="342">
        <f t="shared" si="78"/>
        <v>2.6150000000000002</v>
      </c>
      <c r="AE41" s="342">
        <f t="shared" si="79"/>
        <v>2.7196000000000002</v>
      </c>
      <c r="AF41" s="342">
        <f t="shared" si="80"/>
        <v>2.8242000000000003</v>
      </c>
      <c r="AG41" s="342">
        <f t="shared" si="81"/>
        <v>2.9288000000000003</v>
      </c>
      <c r="AH41" s="342">
        <f t="shared" si="82"/>
        <v>3.0334000000000003</v>
      </c>
      <c r="AI41" s="342">
        <f t="shared" si="83"/>
        <v>3.1380000000000003</v>
      </c>
      <c r="AJ41" s="342">
        <f t="shared" si="84"/>
        <v>3.2426000000000004</v>
      </c>
      <c r="AK41" s="342">
        <f t="shared" si="85"/>
        <v>3.3472000000000004</v>
      </c>
      <c r="AL41" s="342">
        <f t="shared" si="86"/>
        <v>3.4518000000000004</v>
      </c>
      <c r="AM41" s="342">
        <f t="shared" si="87"/>
        <v>3.5564000000000004</v>
      </c>
      <c r="AN41" s="342">
        <f t="shared" si="88"/>
        <v>3.6610000000000005</v>
      </c>
      <c r="AO41" s="342">
        <f t="shared" si="89"/>
        <v>3.7656000000000005</v>
      </c>
      <c r="AP41" s="342">
        <f t="shared" si="90"/>
        <v>3.8702000000000005</v>
      </c>
      <c r="AQ41" s="342">
        <f t="shared" si="91"/>
        <v>3.9748000000000006</v>
      </c>
      <c r="AR41" s="342">
        <f t="shared" si="92"/>
        <v>4.0794000000000006</v>
      </c>
      <c r="AS41" s="342">
        <f t="shared" si="93"/>
        <v>4.1840000000000002</v>
      </c>
      <c r="AT41" s="342">
        <f t="shared" si="94"/>
        <v>4.2885999999999997</v>
      </c>
      <c r="AU41" s="342">
        <f t="shared" si="95"/>
        <v>4.3931999999999993</v>
      </c>
      <c r="AV41" s="342">
        <f t="shared" si="96"/>
        <v>4.4977999999999989</v>
      </c>
      <c r="AW41" s="342">
        <f t="shared" si="97"/>
        <v>4.6023999999999985</v>
      </c>
      <c r="AX41" s="342">
        <f t="shared" si="98"/>
        <v>4.7069999999999981</v>
      </c>
      <c r="AY41" s="342">
        <f t="shared" si="99"/>
        <v>4.8115999999999977</v>
      </c>
      <c r="AZ41" s="342">
        <f t="shared" si="100"/>
        <v>4.9161999999999972</v>
      </c>
      <c r="BA41" s="342">
        <f t="shared" si="101"/>
        <v>5.0207999999999968</v>
      </c>
      <c r="BB41" s="342">
        <f t="shared" si="102"/>
        <v>5.1253999999999964</v>
      </c>
      <c r="BD41" s="375"/>
      <c r="BE41" s="130">
        <v>0.1046</v>
      </c>
      <c r="BF41" s="130" t="s">
        <v>71</v>
      </c>
      <c r="BG41" s="130"/>
    </row>
    <row r="42" spans="1:115" ht="14.45">
      <c r="B42" s="352"/>
      <c r="C42" s="99" t="s">
        <v>336</v>
      </c>
      <c r="D42" s="353"/>
      <c r="E42" s="340"/>
      <c r="F42" s="342">
        <f t="shared" si="5"/>
        <v>2.1000000000000001E-2</v>
      </c>
      <c r="G42" s="342">
        <f t="shared" si="6"/>
        <v>4.2000000000000003E-2</v>
      </c>
      <c r="H42" s="342">
        <f t="shared" si="56"/>
        <v>6.3E-2</v>
      </c>
      <c r="I42" s="342">
        <f t="shared" si="57"/>
        <v>8.4000000000000005E-2</v>
      </c>
      <c r="J42" s="342">
        <f t="shared" si="58"/>
        <v>0.10500000000000001</v>
      </c>
      <c r="K42" s="342">
        <f t="shared" si="59"/>
        <v>0.126</v>
      </c>
      <c r="L42" s="342">
        <f t="shared" si="60"/>
        <v>0.14699999999999999</v>
      </c>
      <c r="M42" s="342">
        <f t="shared" si="61"/>
        <v>0.16799999999999998</v>
      </c>
      <c r="N42" s="342">
        <f t="shared" si="62"/>
        <v>0.18899999999999997</v>
      </c>
      <c r="O42" s="342">
        <f t="shared" si="63"/>
        <v>0.20999999999999996</v>
      </c>
      <c r="P42" s="342">
        <f t="shared" si="64"/>
        <v>0.23099999999999996</v>
      </c>
      <c r="Q42" s="342">
        <f t="shared" si="65"/>
        <v>0.25199999999999995</v>
      </c>
      <c r="R42" s="342">
        <f t="shared" si="66"/>
        <v>0.27299999999999996</v>
      </c>
      <c r="S42" s="342">
        <f t="shared" si="67"/>
        <v>0.29399999999999998</v>
      </c>
      <c r="T42" s="342">
        <f t="shared" si="68"/>
        <v>0.315</v>
      </c>
      <c r="U42" s="342">
        <f t="shared" si="69"/>
        <v>0.33600000000000002</v>
      </c>
      <c r="V42" s="342">
        <f t="shared" si="70"/>
        <v>0.35700000000000004</v>
      </c>
      <c r="W42" s="342">
        <f t="shared" si="71"/>
        <v>0.37800000000000006</v>
      </c>
      <c r="X42" s="342">
        <f t="shared" si="72"/>
        <v>0.39900000000000008</v>
      </c>
      <c r="Y42" s="342">
        <f t="shared" si="73"/>
        <v>0.4200000000000001</v>
      </c>
      <c r="Z42" s="342">
        <f t="shared" si="74"/>
        <v>0.44100000000000011</v>
      </c>
      <c r="AA42" s="342">
        <f t="shared" si="75"/>
        <v>0.46200000000000013</v>
      </c>
      <c r="AB42" s="342">
        <f t="shared" si="76"/>
        <v>0.48300000000000015</v>
      </c>
      <c r="AC42" s="342">
        <f t="shared" si="77"/>
        <v>0.50400000000000011</v>
      </c>
      <c r="AD42" s="342">
        <f t="shared" si="78"/>
        <v>0.52500000000000013</v>
      </c>
      <c r="AE42" s="342">
        <f t="shared" si="79"/>
        <v>0.54600000000000015</v>
      </c>
      <c r="AF42" s="342">
        <f t="shared" si="80"/>
        <v>0.56700000000000017</v>
      </c>
      <c r="AG42" s="342">
        <f t="shared" si="81"/>
        <v>0.58800000000000019</v>
      </c>
      <c r="AH42" s="342">
        <f t="shared" si="82"/>
        <v>0.60900000000000021</v>
      </c>
      <c r="AI42" s="342">
        <f t="shared" si="83"/>
        <v>0.63000000000000023</v>
      </c>
      <c r="AJ42" s="342">
        <f t="shared" si="84"/>
        <v>0.65100000000000025</v>
      </c>
      <c r="AK42" s="342">
        <f t="shared" si="85"/>
        <v>0.67200000000000026</v>
      </c>
      <c r="AL42" s="342">
        <f t="shared" si="86"/>
        <v>0.69300000000000028</v>
      </c>
      <c r="AM42" s="342">
        <f t="shared" si="87"/>
        <v>0.7140000000000003</v>
      </c>
      <c r="AN42" s="342">
        <f t="shared" si="88"/>
        <v>0.73500000000000032</v>
      </c>
      <c r="AO42" s="342">
        <f t="shared" si="89"/>
        <v>0.75600000000000034</v>
      </c>
      <c r="AP42" s="342">
        <f t="shared" si="90"/>
        <v>0.77700000000000036</v>
      </c>
      <c r="AQ42" s="342">
        <f t="shared" si="91"/>
        <v>0.79800000000000038</v>
      </c>
      <c r="AR42" s="342">
        <f t="shared" si="92"/>
        <v>0.81900000000000039</v>
      </c>
      <c r="AS42" s="342">
        <f t="shared" si="93"/>
        <v>0.84000000000000041</v>
      </c>
      <c r="AT42" s="342">
        <f t="shared" si="94"/>
        <v>0.86100000000000043</v>
      </c>
      <c r="AU42" s="342">
        <f t="shared" si="95"/>
        <v>0.88200000000000045</v>
      </c>
      <c r="AV42" s="342">
        <f t="shared" si="96"/>
        <v>0.90300000000000047</v>
      </c>
      <c r="AW42" s="342">
        <f t="shared" si="97"/>
        <v>0.92400000000000049</v>
      </c>
      <c r="AX42" s="342">
        <f t="shared" si="98"/>
        <v>0.94500000000000051</v>
      </c>
      <c r="AY42" s="342">
        <f t="shared" si="99"/>
        <v>0.96600000000000052</v>
      </c>
      <c r="AZ42" s="342">
        <f t="shared" si="100"/>
        <v>0.98700000000000054</v>
      </c>
      <c r="BA42" s="342">
        <f t="shared" si="101"/>
        <v>1.0080000000000005</v>
      </c>
      <c r="BB42" s="342">
        <f t="shared" si="102"/>
        <v>1.0290000000000004</v>
      </c>
      <c r="BD42" s="375"/>
      <c r="BE42" s="130">
        <v>2.1000000000000001E-2</v>
      </c>
      <c r="BF42" s="130" t="s">
        <v>71</v>
      </c>
      <c r="BG42" s="130"/>
    </row>
    <row r="43" spans="1:115" ht="14.45">
      <c r="B43" s="352"/>
      <c r="C43" s="99" t="s">
        <v>337</v>
      </c>
      <c r="D43" s="353"/>
      <c r="E43" s="340"/>
      <c r="F43" s="342">
        <f t="shared" si="5"/>
        <v>0.1046</v>
      </c>
      <c r="G43" s="342">
        <f t="shared" si="6"/>
        <v>0.2092</v>
      </c>
      <c r="H43" s="342">
        <f t="shared" si="56"/>
        <v>0.31379999999999997</v>
      </c>
      <c r="I43" s="342">
        <f t="shared" si="57"/>
        <v>0.41839999999999999</v>
      </c>
      <c r="J43" s="342">
        <f t="shared" si="58"/>
        <v>0.52300000000000002</v>
      </c>
      <c r="K43" s="342">
        <f t="shared" si="59"/>
        <v>0.62760000000000005</v>
      </c>
      <c r="L43" s="342">
        <f t="shared" si="60"/>
        <v>0.73220000000000007</v>
      </c>
      <c r="M43" s="342">
        <f t="shared" si="61"/>
        <v>0.8368000000000001</v>
      </c>
      <c r="N43" s="342">
        <f t="shared" si="62"/>
        <v>0.94140000000000013</v>
      </c>
      <c r="O43" s="342">
        <f t="shared" si="63"/>
        <v>1.046</v>
      </c>
      <c r="P43" s="342">
        <f t="shared" si="64"/>
        <v>1.1506000000000001</v>
      </c>
      <c r="Q43" s="342">
        <f t="shared" si="65"/>
        <v>1.2552000000000001</v>
      </c>
      <c r="R43" s="342">
        <f t="shared" si="66"/>
        <v>1.3598000000000001</v>
      </c>
      <c r="S43" s="342">
        <f t="shared" si="67"/>
        <v>1.4644000000000001</v>
      </c>
      <c r="T43" s="342">
        <f t="shared" si="68"/>
        <v>1.5690000000000002</v>
      </c>
      <c r="U43" s="342">
        <f t="shared" si="69"/>
        <v>1.6736000000000002</v>
      </c>
      <c r="V43" s="342">
        <f t="shared" si="70"/>
        <v>1.7782000000000002</v>
      </c>
      <c r="W43" s="342">
        <f t="shared" si="71"/>
        <v>1.8828000000000003</v>
      </c>
      <c r="X43" s="342">
        <f t="shared" si="72"/>
        <v>1.9874000000000003</v>
      </c>
      <c r="Y43" s="342">
        <f t="shared" si="73"/>
        <v>2.0920000000000001</v>
      </c>
      <c r="Z43" s="342">
        <f t="shared" si="74"/>
        <v>2.1966000000000001</v>
      </c>
      <c r="AA43" s="342">
        <f t="shared" si="75"/>
        <v>2.3012000000000001</v>
      </c>
      <c r="AB43" s="342">
        <f t="shared" si="76"/>
        <v>2.4058000000000002</v>
      </c>
      <c r="AC43" s="342">
        <f t="shared" si="77"/>
        <v>2.5104000000000002</v>
      </c>
      <c r="AD43" s="342">
        <f t="shared" si="78"/>
        <v>2.6150000000000002</v>
      </c>
      <c r="AE43" s="342">
        <f t="shared" si="79"/>
        <v>2.7196000000000002</v>
      </c>
      <c r="AF43" s="342">
        <f t="shared" si="80"/>
        <v>2.8242000000000003</v>
      </c>
      <c r="AG43" s="342">
        <f t="shared" si="81"/>
        <v>2.9288000000000003</v>
      </c>
      <c r="AH43" s="342">
        <f t="shared" si="82"/>
        <v>3.0334000000000003</v>
      </c>
      <c r="AI43" s="342">
        <f t="shared" si="83"/>
        <v>3.1380000000000003</v>
      </c>
      <c r="AJ43" s="342">
        <f t="shared" si="84"/>
        <v>3.2426000000000004</v>
      </c>
      <c r="AK43" s="342">
        <f t="shared" si="85"/>
        <v>3.3472000000000004</v>
      </c>
      <c r="AL43" s="342">
        <f t="shared" si="86"/>
        <v>3.4518000000000004</v>
      </c>
      <c r="AM43" s="342">
        <f t="shared" si="87"/>
        <v>3.5564000000000004</v>
      </c>
      <c r="AN43" s="342">
        <f t="shared" si="88"/>
        <v>3.6610000000000005</v>
      </c>
      <c r="AO43" s="342">
        <f t="shared" si="89"/>
        <v>3.7656000000000005</v>
      </c>
      <c r="AP43" s="342">
        <f t="shared" si="90"/>
        <v>3.8702000000000005</v>
      </c>
      <c r="AQ43" s="342">
        <f t="shared" si="91"/>
        <v>3.9748000000000006</v>
      </c>
      <c r="AR43" s="342">
        <f t="shared" si="92"/>
        <v>4.0794000000000006</v>
      </c>
      <c r="AS43" s="342">
        <f t="shared" si="93"/>
        <v>4.1840000000000002</v>
      </c>
      <c r="AT43" s="342">
        <f t="shared" si="94"/>
        <v>4.2885999999999997</v>
      </c>
      <c r="AU43" s="342">
        <f t="shared" si="95"/>
        <v>4.3931999999999993</v>
      </c>
      <c r="AV43" s="342">
        <f t="shared" si="96"/>
        <v>4.4977999999999989</v>
      </c>
      <c r="AW43" s="342">
        <f t="shared" si="97"/>
        <v>4.6023999999999985</v>
      </c>
      <c r="AX43" s="342">
        <f t="shared" si="98"/>
        <v>4.7069999999999981</v>
      </c>
      <c r="AY43" s="342">
        <f t="shared" si="99"/>
        <v>4.8115999999999977</v>
      </c>
      <c r="AZ43" s="342">
        <f t="shared" si="100"/>
        <v>4.9161999999999972</v>
      </c>
      <c r="BA43" s="342">
        <f t="shared" si="101"/>
        <v>5.0207999999999968</v>
      </c>
      <c r="BB43" s="342">
        <f t="shared" si="102"/>
        <v>5.1253999999999964</v>
      </c>
      <c r="BD43" s="375"/>
      <c r="BE43" s="130">
        <v>0.1046</v>
      </c>
      <c r="BF43" s="130" t="s">
        <v>75</v>
      </c>
      <c r="BG43" s="130"/>
    </row>
    <row r="44" spans="1:115" ht="14.45">
      <c r="B44" s="352"/>
      <c r="C44" s="99" t="s">
        <v>338</v>
      </c>
      <c r="D44" s="353"/>
      <c r="E44" s="340"/>
      <c r="F44" s="342">
        <f t="shared" si="5"/>
        <v>2.1000000000000001E-2</v>
      </c>
      <c r="G44" s="342">
        <f t="shared" si="6"/>
        <v>4.2000000000000003E-2</v>
      </c>
      <c r="H44" s="342">
        <f t="shared" si="56"/>
        <v>6.3E-2</v>
      </c>
      <c r="I44" s="342">
        <f t="shared" si="57"/>
        <v>8.4000000000000005E-2</v>
      </c>
      <c r="J44" s="342">
        <f t="shared" si="58"/>
        <v>0.10500000000000001</v>
      </c>
      <c r="K44" s="342">
        <f t="shared" si="59"/>
        <v>0.126</v>
      </c>
      <c r="L44" s="342">
        <f t="shared" si="60"/>
        <v>0.14699999999999999</v>
      </c>
      <c r="M44" s="342">
        <f t="shared" si="61"/>
        <v>0.16799999999999998</v>
      </c>
      <c r="N44" s="342">
        <f t="shared" si="62"/>
        <v>0.18899999999999997</v>
      </c>
      <c r="O44" s="342">
        <f t="shared" si="63"/>
        <v>0.20999999999999996</v>
      </c>
      <c r="P44" s="342">
        <f t="shared" si="64"/>
        <v>0.23099999999999996</v>
      </c>
      <c r="Q44" s="342">
        <f t="shared" si="65"/>
        <v>0.25199999999999995</v>
      </c>
      <c r="R44" s="342">
        <f t="shared" si="66"/>
        <v>0.27299999999999996</v>
      </c>
      <c r="S44" s="342">
        <f t="shared" si="67"/>
        <v>0.29399999999999998</v>
      </c>
      <c r="T44" s="342">
        <f t="shared" si="68"/>
        <v>0.315</v>
      </c>
      <c r="U44" s="342">
        <f t="shared" si="69"/>
        <v>0.33600000000000002</v>
      </c>
      <c r="V44" s="342">
        <f t="shared" si="70"/>
        <v>0.35700000000000004</v>
      </c>
      <c r="W44" s="342">
        <f t="shared" si="71"/>
        <v>0.37800000000000006</v>
      </c>
      <c r="X44" s="342">
        <f t="shared" si="72"/>
        <v>0.39900000000000008</v>
      </c>
      <c r="Y44" s="342">
        <f t="shared" si="73"/>
        <v>0.4200000000000001</v>
      </c>
      <c r="Z44" s="342">
        <f t="shared" si="74"/>
        <v>0.44100000000000011</v>
      </c>
      <c r="AA44" s="342">
        <f t="shared" si="75"/>
        <v>0.46200000000000013</v>
      </c>
      <c r="AB44" s="342">
        <f t="shared" si="76"/>
        <v>0.48300000000000015</v>
      </c>
      <c r="AC44" s="342">
        <f t="shared" si="77"/>
        <v>0.50400000000000011</v>
      </c>
      <c r="AD44" s="342">
        <f t="shared" si="78"/>
        <v>0.52500000000000013</v>
      </c>
      <c r="AE44" s="342">
        <f t="shared" si="79"/>
        <v>0.54600000000000015</v>
      </c>
      <c r="AF44" s="342">
        <f t="shared" si="80"/>
        <v>0.56700000000000017</v>
      </c>
      <c r="AG44" s="342">
        <f t="shared" si="81"/>
        <v>0.58800000000000019</v>
      </c>
      <c r="AH44" s="342">
        <f t="shared" si="82"/>
        <v>0.60900000000000021</v>
      </c>
      <c r="AI44" s="342">
        <f t="shared" si="83"/>
        <v>0.63000000000000023</v>
      </c>
      <c r="AJ44" s="342">
        <f t="shared" si="84"/>
        <v>0.65100000000000025</v>
      </c>
      <c r="AK44" s="342">
        <f t="shared" si="85"/>
        <v>0.67200000000000026</v>
      </c>
      <c r="AL44" s="342">
        <f t="shared" si="86"/>
        <v>0.69300000000000028</v>
      </c>
      <c r="AM44" s="342">
        <f t="shared" si="87"/>
        <v>0.7140000000000003</v>
      </c>
      <c r="AN44" s="342">
        <f t="shared" si="88"/>
        <v>0.73500000000000032</v>
      </c>
      <c r="AO44" s="342">
        <f t="shared" si="89"/>
        <v>0.75600000000000034</v>
      </c>
      <c r="AP44" s="342">
        <f t="shared" si="90"/>
        <v>0.77700000000000036</v>
      </c>
      <c r="AQ44" s="342">
        <f t="shared" si="91"/>
        <v>0.79800000000000038</v>
      </c>
      <c r="AR44" s="342">
        <f t="shared" si="92"/>
        <v>0.81900000000000039</v>
      </c>
      <c r="AS44" s="342">
        <f t="shared" si="93"/>
        <v>0.84000000000000041</v>
      </c>
      <c r="AT44" s="342">
        <f t="shared" si="94"/>
        <v>0.86100000000000043</v>
      </c>
      <c r="AU44" s="342">
        <f t="shared" si="95"/>
        <v>0.88200000000000045</v>
      </c>
      <c r="AV44" s="342">
        <f t="shared" si="96"/>
        <v>0.90300000000000047</v>
      </c>
      <c r="AW44" s="342">
        <f t="shared" si="97"/>
        <v>0.92400000000000049</v>
      </c>
      <c r="AX44" s="342">
        <f t="shared" si="98"/>
        <v>0.94500000000000051</v>
      </c>
      <c r="AY44" s="342">
        <f t="shared" si="99"/>
        <v>0.96600000000000052</v>
      </c>
      <c r="AZ44" s="342">
        <f t="shared" si="100"/>
        <v>0.98700000000000054</v>
      </c>
      <c r="BA44" s="342">
        <f t="shared" si="101"/>
        <v>1.0080000000000005</v>
      </c>
      <c r="BB44" s="342">
        <f t="shared" si="102"/>
        <v>1.0290000000000004</v>
      </c>
      <c r="BD44" s="375"/>
      <c r="BE44" s="130">
        <v>2.1000000000000001E-2</v>
      </c>
      <c r="BF44" s="130" t="s">
        <v>71</v>
      </c>
      <c r="BG44" s="130"/>
    </row>
    <row r="45" spans="1:115" ht="14.45">
      <c r="B45" s="352"/>
      <c r="C45" s="99" t="s">
        <v>339</v>
      </c>
      <c r="D45" s="353"/>
      <c r="E45" s="340"/>
      <c r="F45" s="342">
        <f t="shared" si="5"/>
        <v>0.215</v>
      </c>
      <c r="G45" s="342">
        <f t="shared" si="6"/>
        <v>0.43</v>
      </c>
      <c r="H45" s="342">
        <f t="shared" si="56"/>
        <v>0.64500000000000002</v>
      </c>
      <c r="I45" s="342">
        <f t="shared" si="57"/>
        <v>0.86</v>
      </c>
      <c r="J45" s="342">
        <f t="shared" si="58"/>
        <v>1.075</v>
      </c>
      <c r="K45" s="342">
        <f t="shared" si="59"/>
        <v>1.29</v>
      </c>
      <c r="L45" s="342">
        <f t="shared" si="60"/>
        <v>1.5050000000000001</v>
      </c>
      <c r="M45" s="342">
        <f t="shared" si="61"/>
        <v>1.7200000000000002</v>
      </c>
      <c r="N45" s="342">
        <f t="shared" si="62"/>
        <v>1.9350000000000003</v>
      </c>
      <c r="O45" s="342">
        <f t="shared" si="63"/>
        <v>2.1500000000000004</v>
      </c>
      <c r="P45" s="342">
        <f t="shared" si="64"/>
        <v>2.3650000000000002</v>
      </c>
      <c r="Q45" s="342">
        <f t="shared" si="65"/>
        <v>2.58</v>
      </c>
      <c r="R45" s="342">
        <f t="shared" si="66"/>
        <v>2.7949999999999999</v>
      </c>
      <c r="S45" s="342">
        <f t="shared" si="67"/>
        <v>3.01</v>
      </c>
      <c r="T45" s="342">
        <f t="shared" si="68"/>
        <v>3.2249999999999996</v>
      </c>
      <c r="U45" s="342">
        <f t="shared" si="69"/>
        <v>3.4399999999999995</v>
      </c>
      <c r="V45" s="342">
        <f t="shared" si="70"/>
        <v>3.6549999999999994</v>
      </c>
      <c r="W45" s="342">
        <f t="shared" si="71"/>
        <v>3.8699999999999992</v>
      </c>
      <c r="X45" s="342">
        <f t="shared" si="72"/>
        <v>4.0849999999999991</v>
      </c>
      <c r="Y45" s="342">
        <f t="shared" si="73"/>
        <v>4.2999999999999989</v>
      </c>
      <c r="Z45" s="342">
        <f t="shared" si="74"/>
        <v>4.5149999999999988</v>
      </c>
      <c r="AA45" s="342">
        <f t="shared" si="75"/>
        <v>4.7299999999999986</v>
      </c>
      <c r="AB45" s="342">
        <f t="shared" si="76"/>
        <v>4.9449999999999985</v>
      </c>
      <c r="AC45" s="342">
        <f t="shared" si="77"/>
        <v>5.1599999999999984</v>
      </c>
      <c r="AD45" s="342">
        <f t="shared" si="78"/>
        <v>5.3749999999999982</v>
      </c>
      <c r="AE45" s="342">
        <f t="shared" si="79"/>
        <v>5.5899999999999981</v>
      </c>
      <c r="AF45" s="342">
        <f t="shared" si="80"/>
        <v>5.8049999999999979</v>
      </c>
      <c r="AG45" s="342">
        <f t="shared" si="81"/>
        <v>6.0199999999999978</v>
      </c>
      <c r="AH45" s="342">
        <f t="shared" si="82"/>
        <v>6.2349999999999977</v>
      </c>
      <c r="AI45" s="342">
        <f t="shared" si="83"/>
        <v>6.4499999999999975</v>
      </c>
      <c r="AJ45" s="342">
        <f t="shared" si="84"/>
        <v>6.6649999999999974</v>
      </c>
      <c r="AK45" s="342">
        <f t="shared" si="85"/>
        <v>6.8799999999999972</v>
      </c>
      <c r="AL45" s="342">
        <f t="shared" si="86"/>
        <v>7.0949999999999971</v>
      </c>
      <c r="AM45" s="342">
        <f t="shared" si="87"/>
        <v>7.3099999999999969</v>
      </c>
      <c r="AN45" s="342">
        <f t="shared" si="88"/>
        <v>7.5249999999999968</v>
      </c>
      <c r="AO45" s="342">
        <f t="shared" si="89"/>
        <v>7.7399999999999967</v>
      </c>
      <c r="AP45" s="342">
        <f t="shared" si="90"/>
        <v>7.9549999999999965</v>
      </c>
      <c r="AQ45" s="342">
        <f t="shared" si="91"/>
        <v>8.1699999999999964</v>
      </c>
      <c r="AR45" s="342">
        <f t="shared" si="92"/>
        <v>8.3849999999999962</v>
      </c>
      <c r="AS45" s="342">
        <f t="shared" si="93"/>
        <v>8.5999999999999961</v>
      </c>
      <c r="AT45" s="342">
        <f t="shared" si="94"/>
        <v>8.8149999999999959</v>
      </c>
      <c r="AU45" s="342">
        <f t="shared" si="95"/>
        <v>9.0299999999999958</v>
      </c>
      <c r="AV45" s="342">
        <f t="shared" si="96"/>
        <v>9.2449999999999957</v>
      </c>
      <c r="AW45" s="342">
        <f t="shared" si="97"/>
        <v>9.4599999999999955</v>
      </c>
      <c r="AX45" s="342">
        <f t="shared" si="98"/>
        <v>9.6749999999999954</v>
      </c>
      <c r="AY45" s="342">
        <f t="shared" si="99"/>
        <v>9.8899999999999952</v>
      </c>
      <c r="AZ45" s="342">
        <f t="shared" si="100"/>
        <v>10.104999999999995</v>
      </c>
      <c r="BA45" s="342">
        <f t="shared" si="101"/>
        <v>10.319999999999995</v>
      </c>
      <c r="BB45" s="342">
        <f t="shared" si="102"/>
        <v>10.534999999999995</v>
      </c>
      <c r="BD45" s="375"/>
      <c r="BE45" s="130">
        <v>0.215</v>
      </c>
      <c r="BF45" s="130" t="s">
        <v>75</v>
      </c>
      <c r="BG45" s="130"/>
    </row>
    <row r="46" spans="1:115" ht="14.45">
      <c r="B46" s="352"/>
      <c r="C46" s="99" t="s">
        <v>340</v>
      </c>
      <c r="D46" s="353"/>
      <c r="E46" s="340"/>
      <c r="F46" s="342">
        <f t="shared" si="5"/>
        <v>0.09</v>
      </c>
      <c r="G46" s="342">
        <f t="shared" si="6"/>
        <v>0.18</v>
      </c>
      <c r="H46" s="342">
        <f t="shared" si="56"/>
        <v>0.27</v>
      </c>
      <c r="I46" s="342">
        <f t="shared" si="57"/>
        <v>0.36</v>
      </c>
      <c r="J46" s="342">
        <f t="shared" si="58"/>
        <v>0.44999999999999996</v>
      </c>
      <c r="K46" s="342">
        <f t="shared" si="59"/>
        <v>0.53999999999999992</v>
      </c>
      <c r="L46" s="342">
        <f t="shared" si="60"/>
        <v>0.62999999999999989</v>
      </c>
      <c r="M46" s="342">
        <f t="shared" si="61"/>
        <v>0.71999999999999986</v>
      </c>
      <c r="N46" s="342">
        <f t="shared" si="62"/>
        <v>0.80999999999999983</v>
      </c>
      <c r="O46" s="342">
        <f t="shared" si="63"/>
        <v>0.8999999999999998</v>
      </c>
      <c r="P46" s="342">
        <f t="shared" si="64"/>
        <v>0.98999999999999977</v>
      </c>
      <c r="Q46" s="342">
        <f t="shared" si="65"/>
        <v>1.0799999999999998</v>
      </c>
      <c r="R46" s="342">
        <f t="shared" si="66"/>
        <v>1.17</v>
      </c>
      <c r="S46" s="342">
        <f t="shared" si="67"/>
        <v>1.26</v>
      </c>
      <c r="T46" s="342">
        <f t="shared" si="68"/>
        <v>1.35</v>
      </c>
      <c r="U46" s="342">
        <f t="shared" si="69"/>
        <v>1.4400000000000002</v>
      </c>
      <c r="V46" s="342">
        <f t="shared" si="70"/>
        <v>1.5300000000000002</v>
      </c>
      <c r="W46" s="342">
        <f t="shared" si="71"/>
        <v>1.6200000000000003</v>
      </c>
      <c r="X46" s="342">
        <f t="shared" si="72"/>
        <v>1.7100000000000004</v>
      </c>
      <c r="Y46" s="342">
        <f t="shared" si="73"/>
        <v>1.8000000000000005</v>
      </c>
      <c r="Z46" s="342">
        <f t="shared" si="74"/>
        <v>1.8900000000000006</v>
      </c>
      <c r="AA46" s="342">
        <f t="shared" si="75"/>
        <v>1.9800000000000006</v>
      </c>
      <c r="AB46" s="342">
        <f t="shared" si="76"/>
        <v>2.0700000000000007</v>
      </c>
      <c r="AC46" s="342">
        <f t="shared" si="77"/>
        <v>2.1600000000000006</v>
      </c>
      <c r="AD46" s="342">
        <f t="shared" si="78"/>
        <v>2.2500000000000004</v>
      </c>
      <c r="AE46" s="342">
        <f t="shared" si="79"/>
        <v>2.3400000000000003</v>
      </c>
      <c r="AF46" s="342">
        <f t="shared" si="80"/>
        <v>2.4300000000000002</v>
      </c>
      <c r="AG46" s="342">
        <f t="shared" si="81"/>
        <v>2.52</v>
      </c>
      <c r="AH46" s="342">
        <f t="shared" si="82"/>
        <v>2.61</v>
      </c>
      <c r="AI46" s="342">
        <f t="shared" si="83"/>
        <v>2.6999999999999997</v>
      </c>
      <c r="AJ46" s="342">
        <f t="shared" si="84"/>
        <v>2.7899999999999996</v>
      </c>
      <c r="AK46" s="342">
        <f t="shared" si="85"/>
        <v>2.8799999999999994</v>
      </c>
      <c r="AL46" s="342">
        <f t="shared" si="86"/>
        <v>2.9699999999999993</v>
      </c>
      <c r="AM46" s="342">
        <f t="shared" si="87"/>
        <v>3.0599999999999992</v>
      </c>
      <c r="AN46" s="342">
        <f t="shared" si="88"/>
        <v>3.149999999999999</v>
      </c>
      <c r="AO46" s="342">
        <f t="shared" si="89"/>
        <v>3.2399999999999989</v>
      </c>
      <c r="AP46" s="342">
        <f t="shared" si="90"/>
        <v>3.3299999999999987</v>
      </c>
      <c r="AQ46" s="342">
        <f t="shared" si="91"/>
        <v>3.4199999999999986</v>
      </c>
      <c r="AR46" s="342">
        <f t="shared" si="92"/>
        <v>3.5099999999999985</v>
      </c>
      <c r="AS46" s="342">
        <f t="shared" si="93"/>
        <v>3.5999999999999983</v>
      </c>
      <c r="AT46" s="342">
        <f t="shared" si="94"/>
        <v>3.6899999999999982</v>
      </c>
      <c r="AU46" s="342">
        <f t="shared" si="95"/>
        <v>3.779999999999998</v>
      </c>
      <c r="AV46" s="342">
        <f t="shared" si="96"/>
        <v>3.8699999999999979</v>
      </c>
      <c r="AW46" s="342">
        <f t="shared" si="97"/>
        <v>3.9599999999999977</v>
      </c>
      <c r="AX46" s="342">
        <f t="shared" si="98"/>
        <v>4.049999999999998</v>
      </c>
      <c r="AY46" s="342">
        <f t="shared" si="99"/>
        <v>4.1399999999999979</v>
      </c>
      <c r="AZ46" s="342">
        <f t="shared" si="100"/>
        <v>4.2299999999999978</v>
      </c>
      <c r="BA46" s="342">
        <f t="shared" si="101"/>
        <v>4.3199999999999976</v>
      </c>
      <c r="BB46" s="342">
        <f t="shared" si="102"/>
        <v>4.4099999999999975</v>
      </c>
      <c r="BD46" s="375"/>
      <c r="BE46" s="130">
        <v>0.09</v>
      </c>
      <c r="BF46" s="130" t="s">
        <v>75</v>
      </c>
      <c r="BG46" s="130"/>
    </row>
    <row r="47" spans="1:115" ht="14.45">
      <c r="B47" s="352"/>
      <c r="C47" s="99" t="s">
        <v>341</v>
      </c>
      <c r="D47" s="353"/>
      <c r="E47" s="340"/>
      <c r="F47" s="342">
        <f t="shared" si="5"/>
        <v>0.215</v>
      </c>
      <c r="G47" s="342">
        <f t="shared" si="6"/>
        <v>0.43</v>
      </c>
      <c r="H47" s="342">
        <f t="shared" si="56"/>
        <v>0.64500000000000002</v>
      </c>
      <c r="I47" s="342">
        <f t="shared" si="57"/>
        <v>0.86</v>
      </c>
      <c r="J47" s="342">
        <f t="shared" si="58"/>
        <v>1.075</v>
      </c>
      <c r="K47" s="342">
        <f t="shared" si="59"/>
        <v>1.29</v>
      </c>
      <c r="L47" s="342">
        <f t="shared" si="60"/>
        <v>1.5050000000000001</v>
      </c>
      <c r="M47" s="342">
        <f t="shared" si="61"/>
        <v>1.7200000000000002</v>
      </c>
      <c r="N47" s="342">
        <f t="shared" si="62"/>
        <v>1.9350000000000003</v>
      </c>
      <c r="O47" s="342">
        <f t="shared" si="63"/>
        <v>2.1500000000000004</v>
      </c>
      <c r="P47" s="342">
        <f t="shared" si="64"/>
        <v>2.3650000000000002</v>
      </c>
      <c r="Q47" s="342">
        <f t="shared" si="65"/>
        <v>2.58</v>
      </c>
      <c r="R47" s="342">
        <f t="shared" si="66"/>
        <v>2.7949999999999999</v>
      </c>
      <c r="S47" s="342">
        <f t="shared" si="67"/>
        <v>3.01</v>
      </c>
      <c r="T47" s="342">
        <f t="shared" si="68"/>
        <v>3.2249999999999996</v>
      </c>
      <c r="U47" s="342">
        <f t="shared" si="69"/>
        <v>3.4399999999999995</v>
      </c>
      <c r="V47" s="342">
        <f t="shared" si="70"/>
        <v>3.6549999999999994</v>
      </c>
      <c r="W47" s="342">
        <f t="shared" si="71"/>
        <v>3.8699999999999992</v>
      </c>
      <c r="X47" s="342">
        <f t="shared" si="72"/>
        <v>4.0849999999999991</v>
      </c>
      <c r="Y47" s="342">
        <f t="shared" si="73"/>
        <v>4.2999999999999989</v>
      </c>
      <c r="Z47" s="342">
        <f t="shared" si="74"/>
        <v>4.5149999999999988</v>
      </c>
      <c r="AA47" s="342">
        <f t="shared" si="75"/>
        <v>4.7299999999999986</v>
      </c>
      <c r="AB47" s="342">
        <f t="shared" si="76"/>
        <v>4.9449999999999985</v>
      </c>
      <c r="AC47" s="342">
        <f t="shared" si="77"/>
        <v>5.1599999999999984</v>
      </c>
      <c r="AD47" s="342">
        <f t="shared" si="78"/>
        <v>5.3749999999999982</v>
      </c>
      <c r="AE47" s="342">
        <f t="shared" si="79"/>
        <v>5.5899999999999981</v>
      </c>
      <c r="AF47" s="342">
        <f t="shared" si="80"/>
        <v>5.8049999999999979</v>
      </c>
      <c r="AG47" s="342">
        <f t="shared" si="81"/>
        <v>6.0199999999999978</v>
      </c>
      <c r="AH47" s="342">
        <f t="shared" si="82"/>
        <v>6.2349999999999977</v>
      </c>
      <c r="AI47" s="342">
        <f t="shared" si="83"/>
        <v>6.4499999999999975</v>
      </c>
      <c r="AJ47" s="342">
        <f t="shared" si="84"/>
        <v>6.6649999999999974</v>
      </c>
      <c r="AK47" s="342">
        <f t="shared" si="85"/>
        <v>6.8799999999999972</v>
      </c>
      <c r="AL47" s="342">
        <f t="shared" si="86"/>
        <v>7.0949999999999971</v>
      </c>
      <c r="AM47" s="342">
        <f t="shared" si="87"/>
        <v>7.3099999999999969</v>
      </c>
      <c r="AN47" s="342">
        <f t="shared" si="88"/>
        <v>7.5249999999999968</v>
      </c>
      <c r="AO47" s="342">
        <f t="shared" si="89"/>
        <v>7.7399999999999967</v>
      </c>
      <c r="AP47" s="342">
        <f t="shared" si="90"/>
        <v>7.9549999999999965</v>
      </c>
      <c r="AQ47" s="342">
        <f t="shared" si="91"/>
        <v>8.1699999999999964</v>
      </c>
      <c r="AR47" s="342">
        <f t="shared" si="92"/>
        <v>8.3849999999999962</v>
      </c>
      <c r="AS47" s="342">
        <f t="shared" si="93"/>
        <v>8.5999999999999961</v>
      </c>
      <c r="AT47" s="342">
        <f t="shared" si="94"/>
        <v>8.8149999999999959</v>
      </c>
      <c r="AU47" s="342">
        <f t="shared" si="95"/>
        <v>9.0299999999999958</v>
      </c>
      <c r="AV47" s="342">
        <f t="shared" si="96"/>
        <v>9.2449999999999957</v>
      </c>
      <c r="AW47" s="342">
        <f t="shared" si="97"/>
        <v>9.4599999999999955</v>
      </c>
      <c r="AX47" s="342">
        <f t="shared" si="98"/>
        <v>9.6749999999999954</v>
      </c>
      <c r="AY47" s="342">
        <f t="shared" si="99"/>
        <v>9.8899999999999952</v>
      </c>
      <c r="AZ47" s="342">
        <f t="shared" si="100"/>
        <v>10.104999999999995</v>
      </c>
      <c r="BA47" s="342">
        <f t="shared" si="101"/>
        <v>10.319999999999995</v>
      </c>
      <c r="BB47" s="342">
        <f t="shared" si="102"/>
        <v>10.534999999999995</v>
      </c>
      <c r="BD47" s="375"/>
      <c r="BE47" s="130">
        <v>0.215</v>
      </c>
      <c r="BF47" s="130" t="s">
        <v>75</v>
      </c>
      <c r="BG47" s="130"/>
    </row>
    <row r="48" spans="1:115" ht="14.45">
      <c r="B48" s="352"/>
      <c r="C48" s="99" t="s">
        <v>342</v>
      </c>
      <c r="D48" s="353"/>
      <c r="E48" s="340"/>
      <c r="F48" s="342">
        <f t="shared" si="5"/>
        <v>0.1046</v>
      </c>
      <c r="G48" s="342">
        <f t="shared" si="6"/>
        <v>0.2092</v>
      </c>
      <c r="H48" s="342">
        <f t="shared" si="56"/>
        <v>0.31379999999999997</v>
      </c>
      <c r="I48" s="342">
        <f t="shared" si="57"/>
        <v>0.41839999999999999</v>
      </c>
      <c r="J48" s="342">
        <f t="shared" si="58"/>
        <v>0.52300000000000002</v>
      </c>
      <c r="K48" s="342">
        <f t="shared" si="59"/>
        <v>0.62760000000000005</v>
      </c>
      <c r="L48" s="342">
        <f t="shared" si="60"/>
        <v>0.73220000000000007</v>
      </c>
      <c r="M48" s="342">
        <f t="shared" si="61"/>
        <v>0.8368000000000001</v>
      </c>
      <c r="N48" s="342">
        <f t="shared" si="62"/>
        <v>0.94140000000000013</v>
      </c>
      <c r="O48" s="342">
        <f t="shared" si="63"/>
        <v>1.046</v>
      </c>
      <c r="P48" s="342">
        <f t="shared" si="64"/>
        <v>1.1506000000000001</v>
      </c>
      <c r="Q48" s="342">
        <f t="shared" si="65"/>
        <v>1.2552000000000001</v>
      </c>
      <c r="R48" s="342">
        <f t="shared" si="66"/>
        <v>1.3598000000000001</v>
      </c>
      <c r="S48" s="342">
        <f t="shared" si="67"/>
        <v>1.4644000000000001</v>
      </c>
      <c r="T48" s="342">
        <f t="shared" si="68"/>
        <v>1.5690000000000002</v>
      </c>
      <c r="U48" s="342">
        <f t="shared" si="69"/>
        <v>1.6736000000000002</v>
      </c>
      <c r="V48" s="342">
        <f t="shared" si="70"/>
        <v>1.7782000000000002</v>
      </c>
      <c r="W48" s="342">
        <f t="shared" si="71"/>
        <v>1.8828000000000003</v>
      </c>
      <c r="X48" s="342">
        <f t="shared" si="72"/>
        <v>1.9874000000000003</v>
      </c>
      <c r="Y48" s="342">
        <f t="shared" si="73"/>
        <v>2.0920000000000001</v>
      </c>
      <c r="Z48" s="342">
        <f t="shared" si="74"/>
        <v>2.1966000000000001</v>
      </c>
      <c r="AA48" s="342">
        <f t="shared" si="75"/>
        <v>2.3012000000000001</v>
      </c>
      <c r="AB48" s="342">
        <f t="shared" si="76"/>
        <v>2.4058000000000002</v>
      </c>
      <c r="AC48" s="342">
        <f t="shared" si="77"/>
        <v>2.5104000000000002</v>
      </c>
      <c r="AD48" s="342">
        <f t="shared" si="78"/>
        <v>2.6150000000000002</v>
      </c>
      <c r="AE48" s="342">
        <f t="shared" si="79"/>
        <v>2.7196000000000002</v>
      </c>
      <c r="AF48" s="342">
        <f t="shared" si="80"/>
        <v>2.8242000000000003</v>
      </c>
      <c r="AG48" s="342">
        <f t="shared" si="81"/>
        <v>2.9288000000000003</v>
      </c>
      <c r="AH48" s="342">
        <f t="shared" si="82"/>
        <v>3.0334000000000003</v>
      </c>
      <c r="AI48" s="342">
        <f t="shared" si="83"/>
        <v>3.1380000000000003</v>
      </c>
      <c r="AJ48" s="342">
        <f t="shared" si="84"/>
        <v>3.2426000000000004</v>
      </c>
      <c r="AK48" s="342">
        <f t="shared" si="85"/>
        <v>3.3472000000000004</v>
      </c>
      <c r="AL48" s="342">
        <f t="shared" si="86"/>
        <v>3.4518000000000004</v>
      </c>
      <c r="AM48" s="342">
        <f t="shared" si="87"/>
        <v>3.5564000000000004</v>
      </c>
      <c r="AN48" s="342">
        <f t="shared" si="88"/>
        <v>3.6610000000000005</v>
      </c>
      <c r="AO48" s="342">
        <f t="shared" si="89"/>
        <v>3.7656000000000005</v>
      </c>
      <c r="AP48" s="342">
        <f t="shared" si="90"/>
        <v>3.8702000000000005</v>
      </c>
      <c r="AQ48" s="342">
        <f t="shared" si="91"/>
        <v>3.9748000000000006</v>
      </c>
      <c r="AR48" s="342">
        <f t="shared" si="92"/>
        <v>4.0794000000000006</v>
      </c>
      <c r="AS48" s="342">
        <f t="shared" si="93"/>
        <v>4.1840000000000002</v>
      </c>
      <c r="AT48" s="342">
        <f t="shared" si="94"/>
        <v>4.2885999999999997</v>
      </c>
      <c r="AU48" s="342">
        <f t="shared" si="95"/>
        <v>4.3931999999999993</v>
      </c>
      <c r="AV48" s="342">
        <f t="shared" si="96"/>
        <v>4.4977999999999989</v>
      </c>
      <c r="AW48" s="342">
        <f t="shared" si="97"/>
        <v>4.6023999999999985</v>
      </c>
      <c r="AX48" s="342">
        <f t="shared" si="98"/>
        <v>4.7069999999999981</v>
      </c>
      <c r="AY48" s="342">
        <f t="shared" si="99"/>
        <v>4.8115999999999977</v>
      </c>
      <c r="AZ48" s="342">
        <f t="shared" si="100"/>
        <v>4.9161999999999972</v>
      </c>
      <c r="BA48" s="342">
        <f t="shared" si="101"/>
        <v>5.0207999999999968</v>
      </c>
      <c r="BB48" s="342">
        <f t="shared" si="102"/>
        <v>5.1253999999999964</v>
      </c>
      <c r="BD48" s="375"/>
      <c r="BE48" s="130">
        <v>0.1046</v>
      </c>
      <c r="BF48" s="130" t="s">
        <v>75</v>
      </c>
      <c r="BG48" s="130"/>
    </row>
    <row r="49" spans="1:115" ht="14.45">
      <c r="B49" s="352"/>
      <c r="C49" s="99" t="s">
        <v>343</v>
      </c>
      <c r="D49" s="353"/>
      <c r="E49" s="340"/>
      <c r="F49" s="342">
        <f t="shared" si="5"/>
        <v>0.1046</v>
      </c>
      <c r="G49" s="342">
        <f t="shared" si="6"/>
        <v>0.2092</v>
      </c>
      <c r="H49" s="342">
        <f t="shared" si="56"/>
        <v>0.31379999999999997</v>
      </c>
      <c r="I49" s="342">
        <f t="shared" si="57"/>
        <v>0.41839999999999999</v>
      </c>
      <c r="J49" s="342">
        <f t="shared" si="58"/>
        <v>0.52300000000000002</v>
      </c>
      <c r="K49" s="342">
        <f t="shared" si="59"/>
        <v>0.62760000000000005</v>
      </c>
      <c r="L49" s="342">
        <f t="shared" si="60"/>
        <v>0.73220000000000007</v>
      </c>
      <c r="M49" s="342">
        <f t="shared" si="61"/>
        <v>0.8368000000000001</v>
      </c>
      <c r="N49" s="342">
        <f t="shared" si="62"/>
        <v>0.94140000000000013</v>
      </c>
      <c r="O49" s="342">
        <f t="shared" si="63"/>
        <v>1.046</v>
      </c>
      <c r="P49" s="342">
        <f t="shared" si="64"/>
        <v>1.1506000000000001</v>
      </c>
      <c r="Q49" s="342">
        <f t="shared" si="65"/>
        <v>1.2552000000000001</v>
      </c>
      <c r="R49" s="342">
        <f t="shared" si="66"/>
        <v>1.3598000000000001</v>
      </c>
      <c r="S49" s="342">
        <f t="shared" si="67"/>
        <v>1.4644000000000001</v>
      </c>
      <c r="T49" s="342">
        <f t="shared" si="68"/>
        <v>1.5690000000000002</v>
      </c>
      <c r="U49" s="342">
        <f t="shared" si="69"/>
        <v>1.6736000000000002</v>
      </c>
      <c r="V49" s="342">
        <f t="shared" si="70"/>
        <v>1.7782000000000002</v>
      </c>
      <c r="W49" s="342">
        <f t="shared" si="71"/>
        <v>1.8828000000000003</v>
      </c>
      <c r="X49" s="342">
        <f t="shared" si="72"/>
        <v>1.9874000000000003</v>
      </c>
      <c r="Y49" s="342">
        <f t="shared" si="73"/>
        <v>2.0920000000000001</v>
      </c>
      <c r="Z49" s="342">
        <f t="shared" si="74"/>
        <v>2.1966000000000001</v>
      </c>
      <c r="AA49" s="342">
        <f t="shared" si="75"/>
        <v>2.3012000000000001</v>
      </c>
      <c r="AB49" s="342">
        <f t="shared" si="76"/>
        <v>2.4058000000000002</v>
      </c>
      <c r="AC49" s="342">
        <f t="shared" si="77"/>
        <v>2.5104000000000002</v>
      </c>
      <c r="AD49" s="342">
        <f t="shared" si="78"/>
        <v>2.6150000000000002</v>
      </c>
      <c r="AE49" s="342">
        <f t="shared" si="79"/>
        <v>2.7196000000000002</v>
      </c>
      <c r="AF49" s="342">
        <f t="shared" si="80"/>
        <v>2.8242000000000003</v>
      </c>
      <c r="AG49" s="342">
        <f t="shared" si="81"/>
        <v>2.9288000000000003</v>
      </c>
      <c r="AH49" s="342">
        <f t="shared" si="82"/>
        <v>3.0334000000000003</v>
      </c>
      <c r="AI49" s="342">
        <f t="shared" si="83"/>
        <v>3.1380000000000003</v>
      </c>
      <c r="AJ49" s="342">
        <f t="shared" si="84"/>
        <v>3.2426000000000004</v>
      </c>
      <c r="AK49" s="342">
        <f t="shared" si="85"/>
        <v>3.3472000000000004</v>
      </c>
      <c r="AL49" s="342">
        <f t="shared" si="86"/>
        <v>3.4518000000000004</v>
      </c>
      <c r="AM49" s="342">
        <f t="shared" si="87"/>
        <v>3.5564000000000004</v>
      </c>
      <c r="AN49" s="342">
        <f t="shared" si="88"/>
        <v>3.6610000000000005</v>
      </c>
      <c r="AO49" s="342">
        <f t="shared" si="89"/>
        <v>3.7656000000000005</v>
      </c>
      <c r="AP49" s="342">
        <f t="shared" si="90"/>
        <v>3.8702000000000005</v>
      </c>
      <c r="AQ49" s="342">
        <f t="shared" si="91"/>
        <v>3.9748000000000006</v>
      </c>
      <c r="AR49" s="342">
        <f t="shared" si="92"/>
        <v>4.0794000000000006</v>
      </c>
      <c r="AS49" s="342">
        <f t="shared" si="93"/>
        <v>4.1840000000000002</v>
      </c>
      <c r="AT49" s="342">
        <f t="shared" si="94"/>
        <v>4.2885999999999997</v>
      </c>
      <c r="AU49" s="342">
        <f t="shared" si="95"/>
        <v>4.3931999999999993</v>
      </c>
      <c r="AV49" s="342">
        <f t="shared" si="96"/>
        <v>4.4977999999999989</v>
      </c>
      <c r="AW49" s="342">
        <f t="shared" si="97"/>
        <v>4.6023999999999985</v>
      </c>
      <c r="AX49" s="342">
        <f t="shared" si="98"/>
        <v>4.7069999999999981</v>
      </c>
      <c r="AY49" s="342">
        <f t="shared" si="99"/>
        <v>4.8115999999999977</v>
      </c>
      <c r="AZ49" s="342">
        <f t="shared" si="100"/>
        <v>4.9161999999999972</v>
      </c>
      <c r="BA49" s="342">
        <f t="shared" si="101"/>
        <v>5.0207999999999968</v>
      </c>
      <c r="BB49" s="342">
        <f t="shared" si="102"/>
        <v>5.1253999999999964</v>
      </c>
      <c r="BD49" s="375"/>
      <c r="BE49" s="130">
        <v>0.1046</v>
      </c>
      <c r="BF49" s="130" t="s">
        <v>75</v>
      </c>
      <c r="BG49" s="130"/>
    </row>
    <row r="50" spans="1:115" ht="14.45">
      <c r="B50" s="352"/>
      <c r="C50" s="99" t="s">
        <v>344</v>
      </c>
      <c r="D50" s="353"/>
      <c r="E50" s="340"/>
      <c r="F50" s="342">
        <f t="shared" si="5"/>
        <v>2.1000000000000001E-2</v>
      </c>
      <c r="G50" s="342">
        <f t="shared" si="6"/>
        <v>4.2000000000000003E-2</v>
      </c>
      <c r="H50" s="342">
        <f t="shared" si="56"/>
        <v>6.3E-2</v>
      </c>
      <c r="I50" s="342">
        <f t="shared" si="57"/>
        <v>8.4000000000000005E-2</v>
      </c>
      <c r="J50" s="342">
        <f t="shared" si="58"/>
        <v>0.10500000000000001</v>
      </c>
      <c r="K50" s="342">
        <f t="shared" si="59"/>
        <v>0.126</v>
      </c>
      <c r="L50" s="342">
        <f t="shared" si="60"/>
        <v>0.14699999999999999</v>
      </c>
      <c r="M50" s="342">
        <f t="shared" si="61"/>
        <v>0.16799999999999998</v>
      </c>
      <c r="N50" s="342">
        <f t="shared" si="62"/>
        <v>0.18899999999999997</v>
      </c>
      <c r="O50" s="342">
        <f t="shared" si="63"/>
        <v>0.20999999999999996</v>
      </c>
      <c r="P50" s="342">
        <f t="shared" si="64"/>
        <v>0.23099999999999996</v>
      </c>
      <c r="Q50" s="342">
        <f t="shared" si="65"/>
        <v>0.25199999999999995</v>
      </c>
      <c r="R50" s="342">
        <f t="shared" si="66"/>
        <v>0.27299999999999996</v>
      </c>
      <c r="S50" s="342">
        <f t="shared" si="67"/>
        <v>0.29399999999999998</v>
      </c>
      <c r="T50" s="342">
        <f t="shared" si="68"/>
        <v>0.315</v>
      </c>
      <c r="U50" s="342">
        <f t="shared" si="69"/>
        <v>0.33600000000000002</v>
      </c>
      <c r="V50" s="342">
        <f t="shared" si="70"/>
        <v>0.35700000000000004</v>
      </c>
      <c r="W50" s="342">
        <f t="shared" si="71"/>
        <v>0.37800000000000006</v>
      </c>
      <c r="X50" s="342">
        <f t="shared" si="72"/>
        <v>0.39900000000000008</v>
      </c>
      <c r="Y50" s="342">
        <f t="shared" si="73"/>
        <v>0.4200000000000001</v>
      </c>
      <c r="Z50" s="342">
        <f t="shared" si="74"/>
        <v>0.44100000000000011</v>
      </c>
      <c r="AA50" s="342">
        <f t="shared" si="75"/>
        <v>0.46200000000000013</v>
      </c>
      <c r="AB50" s="342">
        <f t="shared" si="76"/>
        <v>0.48300000000000015</v>
      </c>
      <c r="AC50" s="342">
        <f t="shared" si="77"/>
        <v>0.50400000000000011</v>
      </c>
      <c r="AD50" s="342">
        <f t="shared" si="78"/>
        <v>0.52500000000000013</v>
      </c>
      <c r="AE50" s="342">
        <f t="shared" si="79"/>
        <v>0.54600000000000015</v>
      </c>
      <c r="AF50" s="342">
        <f t="shared" si="80"/>
        <v>0.56700000000000017</v>
      </c>
      <c r="AG50" s="342">
        <f t="shared" si="81"/>
        <v>0.58800000000000019</v>
      </c>
      <c r="AH50" s="342">
        <f t="shared" si="82"/>
        <v>0.60900000000000021</v>
      </c>
      <c r="AI50" s="342">
        <f t="shared" si="83"/>
        <v>0.63000000000000023</v>
      </c>
      <c r="AJ50" s="342">
        <f t="shared" si="84"/>
        <v>0.65100000000000025</v>
      </c>
      <c r="AK50" s="342">
        <f t="shared" si="85"/>
        <v>0.67200000000000026</v>
      </c>
      <c r="AL50" s="342">
        <f t="shared" si="86"/>
        <v>0.69300000000000028</v>
      </c>
      <c r="AM50" s="342">
        <f t="shared" si="87"/>
        <v>0.7140000000000003</v>
      </c>
      <c r="AN50" s="342">
        <f t="shared" si="88"/>
        <v>0.73500000000000032</v>
      </c>
      <c r="AO50" s="342">
        <f t="shared" si="89"/>
        <v>0.75600000000000034</v>
      </c>
      <c r="AP50" s="342">
        <f t="shared" si="90"/>
        <v>0.77700000000000036</v>
      </c>
      <c r="AQ50" s="342">
        <f t="shared" si="91"/>
        <v>0.79800000000000038</v>
      </c>
      <c r="AR50" s="342">
        <f t="shared" si="92"/>
        <v>0.81900000000000039</v>
      </c>
      <c r="AS50" s="342">
        <f t="shared" si="93"/>
        <v>0.84000000000000041</v>
      </c>
      <c r="AT50" s="342">
        <f t="shared" si="94"/>
        <v>0.86100000000000043</v>
      </c>
      <c r="AU50" s="342">
        <f t="shared" si="95"/>
        <v>0.88200000000000045</v>
      </c>
      <c r="AV50" s="342">
        <f t="shared" si="96"/>
        <v>0.90300000000000047</v>
      </c>
      <c r="AW50" s="342">
        <f t="shared" si="97"/>
        <v>0.92400000000000049</v>
      </c>
      <c r="AX50" s="342">
        <f t="shared" si="98"/>
        <v>0.94500000000000051</v>
      </c>
      <c r="AY50" s="342">
        <f t="shared" si="99"/>
        <v>0.96600000000000052</v>
      </c>
      <c r="AZ50" s="342">
        <f t="shared" si="100"/>
        <v>0.98700000000000054</v>
      </c>
      <c r="BA50" s="342">
        <f t="shared" si="101"/>
        <v>1.0080000000000005</v>
      </c>
      <c r="BB50" s="342">
        <f t="shared" si="102"/>
        <v>1.0290000000000004</v>
      </c>
      <c r="BD50" s="375"/>
      <c r="BE50" s="130">
        <v>2.1000000000000001E-2</v>
      </c>
      <c r="BF50" s="130" t="s">
        <v>75</v>
      </c>
      <c r="BG50" s="130"/>
    </row>
    <row r="51" spans="1:115" ht="14.45">
      <c r="B51" s="352"/>
      <c r="C51" s="99" t="s">
        <v>345</v>
      </c>
      <c r="D51" s="353"/>
      <c r="E51" s="340"/>
      <c r="F51" s="342">
        <f t="shared" si="5"/>
        <v>0.1046</v>
      </c>
      <c r="G51" s="342">
        <f t="shared" si="6"/>
        <v>0.2092</v>
      </c>
      <c r="H51" s="342">
        <f t="shared" si="56"/>
        <v>0.31379999999999997</v>
      </c>
      <c r="I51" s="342">
        <f t="shared" si="57"/>
        <v>0.41839999999999999</v>
      </c>
      <c r="J51" s="342">
        <f t="shared" si="58"/>
        <v>0.52300000000000002</v>
      </c>
      <c r="K51" s="342">
        <f t="shared" si="59"/>
        <v>0.62760000000000005</v>
      </c>
      <c r="L51" s="342">
        <f t="shared" si="60"/>
        <v>0.73220000000000007</v>
      </c>
      <c r="M51" s="342">
        <f t="shared" si="61"/>
        <v>0.8368000000000001</v>
      </c>
      <c r="N51" s="342">
        <f t="shared" si="62"/>
        <v>0.94140000000000013</v>
      </c>
      <c r="O51" s="342">
        <f t="shared" si="63"/>
        <v>1.046</v>
      </c>
      <c r="P51" s="342">
        <f t="shared" si="64"/>
        <v>1.1506000000000001</v>
      </c>
      <c r="Q51" s="342">
        <f t="shared" si="65"/>
        <v>1.2552000000000001</v>
      </c>
      <c r="R51" s="342">
        <f t="shared" si="66"/>
        <v>1.3598000000000001</v>
      </c>
      <c r="S51" s="342">
        <f t="shared" si="67"/>
        <v>1.4644000000000001</v>
      </c>
      <c r="T51" s="342">
        <f t="shared" si="68"/>
        <v>1.5690000000000002</v>
      </c>
      <c r="U51" s="342">
        <f t="shared" si="69"/>
        <v>1.6736000000000002</v>
      </c>
      <c r="V51" s="342">
        <f t="shared" si="70"/>
        <v>1.7782000000000002</v>
      </c>
      <c r="W51" s="342">
        <f t="shared" si="71"/>
        <v>1.8828000000000003</v>
      </c>
      <c r="X51" s="342">
        <f t="shared" si="72"/>
        <v>1.9874000000000003</v>
      </c>
      <c r="Y51" s="342">
        <f t="shared" si="73"/>
        <v>2.0920000000000001</v>
      </c>
      <c r="Z51" s="342">
        <f t="shared" si="74"/>
        <v>2.1966000000000001</v>
      </c>
      <c r="AA51" s="342">
        <f t="shared" si="75"/>
        <v>2.3012000000000001</v>
      </c>
      <c r="AB51" s="342">
        <f t="shared" si="76"/>
        <v>2.4058000000000002</v>
      </c>
      <c r="AC51" s="342">
        <f t="shared" si="77"/>
        <v>2.5104000000000002</v>
      </c>
      <c r="AD51" s="342">
        <f t="shared" si="78"/>
        <v>2.6150000000000002</v>
      </c>
      <c r="AE51" s="342">
        <f t="shared" si="79"/>
        <v>2.7196000000000002</v>
      </c>
      <c r="AF51" s="342">
        <f t="shared" si="80"/>
        <v>2.8242000000000003</v>
      </c>
      <c r="AG51" s="342">
        <f t="shared" si="81"/>
        <v>2.9288000000000003</v>
      </c>
      <c r="AH51" s="342">
        <f t="shared" si="82"/>
        <v>3.0334000000000003</v>
      </c>
      <c r="AI51" s="342">
        <f t="shared" si="83"/>
        <v>3.1380000000000003</v>
      </c>
      <c r="AJ51" s="342">
        <f t="shared" si="84"/>
        <v>3.2426000000000004</v>
      </c>
      <c r="AK51" s="342">
        <f t="shared" si="85"/>
        <v>3.3472000000000004</v>
      </c>
      <c r="AL51" s="342">
        <f t="shared" si="86"/>
        <v>3.4518000000000004</v>
      </c>
      <c r="AM51" s="342">
        <f t="shared" si="87"/>
        <v>3.5564000000000004</v>
      </c>
      <c r="AN51" s="342">
        <f t="shared" si="88"/>
        <v>3.6610000000000005</v>
      </c>
      <c r="AO51" s="342">
        <f t="shared" si="89"/>
        <v>3.7656000000000005</v>
      </c>
      <c r="AP51" s="342">
        <f t="shared" si="90"/>
        <v>3.8702000000000005</v>
      </c>
      <c r="AQ51" s="342">
        <f t="shared" si="91"/>
        <v>3.9748000000000006</v>
      </c>
      <c r="AR51" s="342">
        <f t="shared" si="92"/>
        <v>4.0794000000000006</v>
      </c>
      <c r="AS51" s="342">
        <f t="shared" si="93"/>
        <v>4.1840000000000002</v>
      </c>
      <c r="AT51" s="342">
        <f t="shared" si="94"/>
        <v>4.2885999999999997</v>
      </c>
      <c r="AU51" s="342">
        <f t="shared" si="95"/>
        <v>4.3931999999999993</v>
      </c>
      <c r="AV51" s="342">
        <f t="shared" si="96"/>
        <v>4.4977999999999989</v>
      </c>
      <c r="AW51" s="342">
        <f t="shared" si="97"/>
        <v>4.6023999999999985</v>
      </c>
      <c r="AX51" s="342">
        <f t="shared" si="98"/>
        <v>4.7069999999999981</v>
      </c>
      <c r="AY51" s="342">
        <f t="shared" si="99"/>
        <v>4.8115999999999977</v>
      </c>
      <c r="AZ51" s="342">
        <f t="shared" si="100"/>
        <v>4.9161999999999972</v>
      </c>
      <c r="BA51" s="342">
        <f t="shared" si="101"/>
        <v>5.0207999999999968</v>
      </c>
      <c r="BB51" s="342">
        <f t="shared" si="102"/>
        <v>5.1253999999999964</v>
      </c>
      <c r="BD51" s="375"/>
      <c r="BE51" s="130">
        <v>0.1046</v>
      </c>
      <c r="BF51" s="130" t="s">
        <v>71</v>
      </c>
      <c r="BG51" s="130"/>
    </row>
    <row r="52" spans="1:115" ht="14.45">
      <c r="A52" s="106" t="s">
        <v>66</v>
      </c>
      <c r="B52" s="106"/>
      <c r="C52" s="124" t="s">
        <v>129</v>
      </c>
      <c r="D52" s="340"/>
      <c r="E52" s="340"/>
      <c r="F52" s="112"/>
      <c r="G52" s="112"/>
      <c r="H52" s="112"/>
      <c r="I52" s="112"/>
      <c r="J52" s="112"/>
      <c r="K52" s="112"/>
      <c r="L52" s="112"/>
      <c r="M52" s="112"/>
      <c r="N52" s="112"/>
      <c r="O52" s="112"/>
      <c r="P52" s="112"/>
      <c r="Q52" s="112"/>
      <c r="R52" s="112"/>
      <c r="S52" s="112"/>
      <c r="T52" s="112"/>
      <c r="U52" s="112"/>
      <c r="V52" s="112"/>
      <c r="W52" s="112"/>
      <c r="X52" s="112"/>
      <c r="Y52" s="112"/>
      <c r="Z52" s="112"/>
      <c r="AA52" s="112"/>
      <c r="AB52" s="112"/>
      <c r="AC52" s="112"/>
      <c r="AD52" s="112"/>
      <c r="AE52" s="112"/>
      <c r="AF52" s="112"/>
      <c r="AG52" s="112"/>
      <c r="AH52" s="112"/>
      <c r="AI52" s="112"/>
      <c r="AJ52" s="112"/>
      <c r="AK52" s="112"/>
      <c r="AL52" s="112"/>
      <c r="AM52" s="112"/>
      <c r="AN52" s="112"/>
      <c r="AO52" s="112"/>
      <c r="AP52" s="112"/>
      <c r="AQ52" s="112"/>
      <c r="AR52" s="112"/>
      <c r="AS52" s="112"/>
      <c r="AT52" s="112"/>
      <c r="AU52" s="112"/>
      <c r="AV52" s="112"/>
      <c r="AW52" s="112"/>
      <c r="AX52" s="112"/>
      <c r="AY52" s="112"/>
      <c r="AZ52" s="112"/>
      <c r="BA52" s="112"/>
      <c r="BB52" s="112"/>
      <c r="BC52" s="112"/>
      <c r="BD52" s="375"/>
      <c r="BE52" s="358"/>
      <c r="BF52" s="377"/>
      <c r="BG52" s="359"/>
      <c r="DC52" s="99"/>
      <c r="DD52" s="99"/>
      <c r="DE52" s="99"/>
      <c r="DF52" s="99"/>
      <c r="DG52" s="99"/>
      <c r="DH52" s="99"/>
      <c r="DI52" s="99"/>
      <c r="DJ52" s="99"/>
      <c r="DK52" s="99"/>
    </row>
    <row r="53" spans="1:115" ht="14.45">
      <c r="B53" s="123"/>
      <c r="C53" s="99" t="s">
        <v>130</v>
      </c>
      <c r="D53" s="340" t="s">
        <v>69</v>
      </c>
      <c r="E53" s="340"/>
      <c r="F53" s="342">
        <f t="shared" si="5"/>
        <v>1</v>
      </c>
      <c r="G53" s="342">
        <f t="shared" si="6"/>
        <v>2</v>
      </c>
      <c r="H53" s="342">
        <f t="shared" ref="H53:BB53" si="103">G53+$BE53</f>
        <v>3</v>
      </c>
      <c r="I53" s="342">
        <f t="shared" si="103"/>
        <v>4</v>
      </c>
      <c r="J53" s="342">
        <f t="shared" si="103"/>
        <v>5</v>
      </c>
      <c r="K53" s="342">
        <f t="shared" si="103"/>
        <v>6</v>
      </c>
      <c r="L53" s="342">
        <f t="shared" si="103"/>
        <v>7</v>
      </c>
      <c r="M53" s="342">
        <f t="shared" si="103"/>
        <v>8</v>
      </c>
      <c r="N53" s="342">
        <f t="shared" si="103"/>
        <v>9</v>
      </c>
      <c r="O53" s="342">
        <f t="shared" si="103"/>
        <v>10</v>
      </c>
      <c r="P53" s="342">
        <f t="shared" si="103"/>
        <v>11</v>
      </c>
      <c r="Q53" s="342">
        <f t="shared" si="103"/>
        <v>12</v>
      </c>
      <c r="R53" s="342">
        <f t="shared" si="103"/>
        <v>13</v>
      </c>
      <c r="S53" s="342">
        <f t="shared" si="103"/>
        <v>14</v>
      </c>
      <c r="T53" s="342">
        <f t="shared" si="103"/>
        <v>15</v>
      </c>
      <c r="U53" s="342">
        <f t="shared" si="103"/>
        <v>16</v>
      </c>
      <c r="V53" s="342">
        <f t="shared" si="103"/>
        <v>17</v>
      </c>
      <c r="W53" s="342">
        <f t="shared" si="103"/>
        <v>18</v>
      </c>
      <c r="X53" s="342">
        <f t="shared" si="103"/>
        <v>19</v>
      </c>
      <c r="Y53" s="342">
        <f t="shared" si="103"/>
        <v>20</v>
      </c>
      <c r="Z53" s="342">
        <f t="shared" si="103"/>
        <v>21</v>
      </c>
      <c r="AA53" s="342">
        <f t="shared" si="103"/>
        <v>22</v>
      </c>
      <c r="AB53" s="342">
        <f t="shared" si="103"/>
        <v>23</v>
      </c>
      <c r="AC53" s="342">
        <f t="shared" si="103"/>
        <v>24</v>
      </c>
      <c r="AD53" s="342">
        <f t="shared" si="103"/>
        <v>25</v>
      </c>
      <c r="AE53" s="342">
        <f t="shared" si="103"/>
        <v>26</v>
      </c>
      <c r="AF53" s="342">
        <f t="shared" si="103"/>
        <v>27</v>
      </c>
      <c r="AG53" s="342">
        <f t="shared" si="103"/>
        <v>28</v>
      </c>
      <c r="AH53" s="342">
        <f t="shared" si="103"/>
        <v>29</v>
      </c>
      <c r="AI53" s="342">
        <f t="shared" si="103"/>
        <v>30</v>
      </c>
      <c r="AJ53" s="342">
        <f t="shared" si="103"/>
        <v>31</v>
      </c>
      <c r="AK53" s="342">
        <f t="shared" si="103"/>
        <v>32</v>
      </c>
      <c r="AL53" s="342">
        <f t="shared" si="103"/>
        <v>33</v>
      </c>
      <c r="AM53" s="342">
        <f t="shared" si="103"/>
        <v>34</v>
      </c>
      <c r="AN53" s="342">
        <f t="shared" si="103"/>
        <v>35</v>
      </c>
      <c r="AO53" s="342">
        <f t="shared" si="103"/>
        <v>36</v>
      </c>
      <c r="AP53" s="342">
        <f t="shared" si="103"/>
        <v>37</v>
      </c>
      <c r="AQ53" s="342">
        <f t="shared" si="103"/>
        <v>38</v>
      </c>
      <c r="AR53" s="342">
        <f t="shared" si="103"/>
        <v>39</v>
      </c>
      <c r="AS53" s="342">
        <f t="shared" si="103"/>
        <v>40</v>
      </c>
      <c r="AT53" s="342">
        <f t="shared" si="103"/>
        <v>41</v>
      </c>
      <c r="AU53" s="342">
        <f t="shared" si="103"/>
        <v>42</v>
      </c>
      <c r="AV53" s="342">
        <f t="shared" si="103"/>
        <v>43</v>
      </c>
      <c r="AW53" s="342">
        <f t="shared" si="103"/>
        <v>44</v>
      </c>
      <c r="AX53" s="342">
        <f t="shared" si="103"/>
        <v>45</v>
      </c>
      <c r="AY53" s="342">
        <f t="shared" si="103"/>
        <v>46</v>
      </c>
      <c r="AZ53" s="342">
        <f t="shared" si="103"/>
        <v>47</v>
      </c>
      <c r="BA53" s="342">
        <f t="shared" si="103"/>
        <v>48</v>
      </c>
      <c r="BB53" s="342">
        <f t="shared" si="103"/>
        <v>49</v>
      </c>
      <c r="BD53" s="375"/>
      <c r="BE53" s="130">
        <v>1</v>
      </c>
      <c r="BF53" s="130" t="s">
        <v>75</v>
      </c>
      <c r="BG53" s="130"/>
    </row>
    <row r="54" spans="1:115" ht="14.45" customHeight="1">
      <c r="A54" s="106" t="s">
        <v>131</v>
      </c>
      <c r="B54" s="106"/>
      <c r="C54" s="124" t="s">
        <v>132</v>
      </c>
      <c r="D54" s="340"/>
      <c r="E54" s="340"/>
      <c r="F54" s="112"/>
      <c r="G54" s="112"/>
      <c r="H54" s="112"/>
      <c r="I54" s="112"/>
      <c r="J54" s="112"/>
      <c r="K54" s="112"/>
      <c r="L54" s="112"/>
      <c r="M54" s="112"/>
      <c r="N54" s="112"/>
      <c r="O54" s="112"/>
      <c r="P54" s="112"/>
      <c r="Q54" s="112"/>
      <c r="R54" s="112"/>
      <c r="S54" s="112"/>
      <c r="T54" s="112"/>
      <c r="U54" s="112"/>
      <c r="V54" s="112"/>
      <c r="W54" s="112"/>
      <c r="X54" s="112"/>
      <c r="Y54" s="112"/>
      <c r="Z54" s="112"/>
      <c r="AA54" s="112"/>
      <c r="AB54" s="112"/>
      <c r="AC54" s="112"/>
      <c r="AD54" s="112"/>
      <c r="AE54" s="112"/>
      <c r="AF54" s="112"/>
      <c r="AG54" s="112"/>
      <c r="AH54" s="112"/>
      <c r="AI54" s="112"/>
      <c r="AJ54" s="112"/>
      <c r="AK54" s="112"/>
      <c r="AL54" s="112"/>
      <c r="AM54" s="112"/>
      <c r="AN54" s="112"/>
      <c r="AO54" s="112"/>
      <c r="AP54" s="112"/>
      <c r="AQ54" s="112"/>
      <c r="AR54" s="112"/>
      <c r="AS54" s="112"/>
      <c r="AT54" s="112"/>
      <c r="AU54" s="112"/>
      <c r="AV54" s="112"/>
      <c r="AW54" s="112"/>
      <c r="AX54" s="112"/>
      <c r="AY54" s="112"/>
      <c r="AZ54" s="112"/>
      <c r="BA54" s="112"/>
      <c r="BB54" s="112"/>
      <c r="BC54" s="112"/>
      <c r="BD54" s="375"/>
      <c r="BE54" s="358"/>
      <c r="BF54" s="377"/>
      <c r="BG54" s="359"/>
      <c r="DC54" s="99"/>
      <c r="DD54" s="99"/>
      <c r="DE54" s="99"/>
      <c r="DF54" s="99"/>
      <c r="DG54" s="99"/>
      <c r="DH54" s="99"/>
      <c r="DI54" s="99"/>
      <c r="DJ54" s="99"/>
      <c r="DK54" s="99"/>
    </row>
    <row r="55" spans="1:115" ht="14.45">
      <c r="A55" s="106"/>
      <c r="B55" s="106"/>
      <c r="C55" s="99" t="s">
        <v>346</v>
      </c>
      <c r="D55" s="340" t="s">
        <v>69</v>
      </c>
      <c r="F55" s="342">
        <v>0</v>
      </c>
      <c r="G55" s="342">
        <v>0</v>
      </c>
      <c r="H55" s="342">
        <v>0</v>
      </c>
      <c r="I55" s="342">
        <v>0</v>
      </c>
      <c r="J55" s="342">
        <v>0</v>
      </c>
      <c r="K55" s="342">
        <v>0</v>
      </c>
      <c r="L55" s="342">
        <v>0</v>
      </c>
      <c r="M55" s="342">
        <v>0</v>
      </c>
      <c r="N55" s="342">
        <v>0</v>
      </c>
      <c r="O55" s="342">
        <v>0</v>
      </c>
      <c r="P55" s="342">
        <v>0</v>
      </c>
      <c r="Q55" s="342">
        <v>0</v>
      </c>
      <c r="R55" s="342">
        <v>0</v>
      </c>
      <c r="S55" s="342">
        <f>BE55</f>
        <v>0.57499999999999996</v>
      </c>
      <c r="T55" s="342">
        <f t="shared" ref="T55:BB62" si="104">S55+$BE55</f>
        <v>1.1499999999999999</v>
      </c>
      <c r="U55" s="342">
        <f t="shared" si="104"/>
        <v>1.7249999999999999</v>
      </c>
      <c r="V55" s="342">
        <f t="shared" si="104"/>
        <v>2.2999999999999998</v>
      </c>
      <c r="W55" s="342">
        <f t="shared" si="104"/>
        <v>2.875</v>
      </c>
      <c r="X55" s="342">
        <f t="shared" si="104"/>
        <v>3.45</v>
      </c>
      <c r="Y55" s="342">
        <f t="shared" si="104"/>
        <v>4.0250000000000004</v>
      </c>
      <c r="Z55" s="342">
        <f t="shared" si="104"/>
        <v>4.6000000000000005</v>
      </c>
      <c r="AA55" s="342">
        <f t="shared" si="104"/>
        <v>5.1750000000000007</v>
      </c>
      <c r="AB55" s="342">
        <f t="shared" si="104"/>
        <v>5.7500000000000009</v>
      </c>
      <c r="AC55" s="342">
        <f t="shared" si="104"/>
        <v>6.3250000000000011</v>
      </c>
      <c r="AD55" s="342">
        <f t="shared" si="104"/>
        <v>6.9000000000000012</v>
      </c>
      <c r="AE55" s="342">
        <f t="shared" si="104"/>
        <v>7.4750000000000014</v>
      </c>
      <c r="AF55" s="342">
        <f t="shared" si="104"/>
        <v>8.0500000000000007</v>
      </c>
      <c r="AG55" s="342">
        <f t="shared" si="104"/>
        <v>8.625</v>
      </c>
      <c r="AH55" s="342">
        <f t="shared" si="104"/>
        <v>9.1999999999999993</v>
      </c>
      <c r="AI55" s="342">
        <f t="shared" si="104"/>
        <v>9.7749999999999986</v>
      </c>
      <c r="AJ55" s="342">
        <f t="shared" si="104"/>
        <v>10.349999999999998</v>
      </c>
      <c r="AK55" s="342">
        <f t="shared" si="104"/>
        <v>10.924999999999997</v>
      </c>
      <c r="AL55" s="342">
        <f t="shared" si="104"/>
        <v>11.499999999999996</v>
      </c>
      <c r="AM55" s="342">
        <f t="shared" si="104"/>
        <v>12.074999999999996</v>
      </c>
      <c r="AN55" s="342">
        <f t="shared" si="104"/>
        <v>12.649999999999995</v>
      </c>
      <c r="AO55" s="342">
        <f t="shared" si="104"/>
        <v>13.224999999999994</v>
      </c>
      <c r="AP55" s="342">
        <f t="shared" si="104"/>
        <v>13.799999999999994</v>
      </c>
      <c r="AQ55" s="342">
        <f t="shared" si="104"/>
        <v>14.374999999999993</v>
      </c>
      <c r="AR55" s="342">
        <f t="shared" si="104"/>
        <v>14.949999999999992</v>
      </c>
      <c r="AS55" s="342">
        <f t="shared" si="104"/>
        <v>15.524999999999991</v>
      </c>
      <c r="AT55" s="342">
        <f t="shared" si="104"/>
        <v>16.099999999999991</v>
      </c>
      <c r="AU55" s="342">
        <f t="shared" si="104"/>
        <v>16.67499999999999</v>
      </c>
      <c r="AV55" s="342">
        <f t="shared" si="104"/>
        <v>17.249999999999989</v>
      </c>
      <c r="AW55" s="342">
        <f t="shared" si="104"/>
        <v>17.824999999999989</v>
      </c>
      <c r="AX55" s="342">
        <f t="shared" si="104"/>
        <v>18.399999999999988</v>
      </c>
      <c r="AY55" s="342">
        <f t="shared" si="104"/>
        <v>18.974999999999987</v>
      </c>
      <c r="AZ55" s="342">
        <f t="shared" si="104"/>
        <v>19.549999999999986</v>
      </c>
      <c r="BA55" s="342">
        <f t="shared" si="104"/>
        <v>20.124999999999986</v>
      </c>
      <c r="BB55" s="342">
        <f t="shared" si="104"/>
        <v>20.699999999999985</v>
      </c>
      <c r="BD55" s="375"/>
      <c r="BE55" s="130">
        <v>0.57499999999999996</v>
      </c>
      <c r="BF55" s="130" t="s">
        <v>71</v>
      </c>
      <c r="BG55" s="130"/>
    </row>
    <row r="56" spans="1:115" ht="14.45">
      <c r="C56" s="99" t="s">
        <v>347</v>
      </c>
      <c r="D56" s="340" t="s">
        <v>69</v>
      </c>
      <c r="F56" s="342">
        <v>0</v>
      </c>
      <c r="G56" s="342">
        <v>0</v>
      </c>
      <c r="H56" s="342">
        <v>0</v>
      </c>
      <c r="I56" s="342">
        <v>0</v>
      </c>
      <c r="J56" s="342">
        <v>0</v>
      </c>
      <c r="K56" s="342">
        <v>0</v>
      </c>
      <c r="L56" s="342">
        <v>0</v>
      </c>
      <c r="M56" s="342">
        <v>0</v>
      </c>
      <c r="N56" s="342">
        <v>0</v>
      </c>
      <c r="O56" s="342">
        <v>0</v>
      </c>
      <c r="P56" s="342">
        <v>0</v>
      </c>
      <c r="Q56" s="342">
        <v>0</v>
      </c>
      <c r="R56" s="342">
        <v>0</v>
      </c>
      <c r="S56" s="342">
        <f t="shared" ref="S56:S65" si="105">BE56</f>
        <v>0.57499999999999996</v>
      </c>
      <c r="T56" s="342">
        <f t="shared" si="104"/>
        <v>1.1499999999999999</v>
      </c>
      <c r="U56" s="342">
        <f t="shared" si="104"/>
        <v>1.7249999999999999</v>
      </c>
      <c r="V56" s="342">
        <f t="shared" si="104"/>
        <v>2.2999999999999998</v>
      </c>
      <c r="W56" s="342">
        <f t="shared" si="104"/>
        <v>2.875</v>
      </c>
      <c r="X56" s="342">
        <f t="shared" si="104"/>
        <v>3.45</v>
      </c>
      <c r="Y56" s="342">
        <f t="shared" si="104"/>
        <v>4.0250000000000004</v>
      </c>
      <c r="Z56" s="342">
        <f t="shared" si="104"/>
        <v>4.6000000000000005</v>
      </c>
      <c r="AA56" s="342">
        <f t="shared" si="104"/>
        <v>5.1750000000000007</v>
      </c>
      <c r="AB56" s="342">
        <f t="shared" si="104"/>
        <v>5.7500000000000009</v>
      </c>
      <c r="AC56" s="342">
        <f t="shared" si="104"/>
        <v>6.3250000000000011</v>
      </c>
      <c r="AD56" s="342">
        <f t="shared" si="104"/>
        <v>6.9000000000000012</v>
      </c>
      <c r="AE56" s="342">
        <f t="shared" si="104"/>
        <v>7.4750000000000014</v>
      </c>
      <c r="AF56" s="342">
        <f t="shared" si="104"/>
        <v>8.0500000000000007</v>
      </c>
      <c r="AG56" s="342">
        <f t="shared" si="104"/>
        <v>8.625</v>
      </c>
      <c r="AH56" s="342">
        <f t="shared" si="104"/>
        <v>9.1999999999999993</v>
      </c>
      <c r="AI56" s="342">
        <f t="shared" si="104"/>
        <v>9.7749999999999986</v>
      </c>
      <c r="AJ56" s="342">
        <f t="shared" si="104"/>
        <v>10.349999999999998</v>
      </c>
      <c r="AK56" s="342">
        <f t="shared" si="104"/>
        <v>10.924999999999997</v>
      </c>
      <c r="AL56" s="342">
        <f t="shared" si="104"/>
        <v>11.499999999999996</v>
      </c>
      <c r="AM56" s="342">
        <f t="shared" si="104"/>
        <v>12.074999999999996</v>
      </c>
      <c r="AN56" s="342">
        <f t="shared" si="104"/>
        <v>12.649999999999995</v>
      </c>
      <c r="AO56" s="342">
        <f t="shared" si="104"/>
        <v>13.224999999999994</v>
      </c>
      <c r="AP56" s="342">
        <f t="shared" si="104"/>
        <v>13.799999999999994</v>
      </c>
      <c r="AQ56" s="342">
        <f t="shared" si="104"/>
        <v>14.374999999999993</v>
      </c>
      <c r="AR56" s="342">
        <f t="shared" si="104"/>
        <v>14.949999999999992</v>
      </c>
      <c r="AS56" s="342">
        <f t="shared" si="104"/>
        <v>15.524999999999991</v>
      </c>
      <c r="AT56" s="342">
        <f t="shared" si="104"/>
        <v>16.099999999999991</v>
      </c>
      <c r="AU56" s="342">
        <f t="shared" si="104"/>
        <v>16.67499999999999</v>
      </c>
      <c r="AV56" s="342">
        <f t="shared" si="104"/>
        <v>17.249999999999989</v>
      </c>
      <c r="AW56" s="342">
        <f t="shared" si="104"/>
        <v>17.824999999999989</v>
      </c>
      <c r="AX56" s="342">
        <f t="shared" si="104"/>
        <v>18.399999999999988</v>
      </c>
      <c r="AY56" s="342">
        <f t="shared" si="104"/>
        <v>18.974999999999987</v>
      </c>
      <c r="AZ56" s="342">
        <f t="shared" si="104"/>
        <v>19.549999999999986</v>
      </c>
      <c r="BA56" s="342">
        <f t="shared" si="104"/>
        <v>20.124999999999986</v>
      </c>
      <c r="BB56" s="342">
        <f t="shared" si="104"/>
        <v>20.699999999999985</v>
      </c>
      <c r="BD56" s="375"/>
      <c r="BE56" s="130">
        <v>0.57499999999999996</v>
      </c>
      <c r="BF56" s="130" t="s">
        <v>71</v>
      </c>
      <c r="BG56" s="130"/>
    </row>
    <row r="57" spans="1:115" ht="14.45" customHeight="1">
      <c r="A57" s="106" t="s">
        <v>131</v>
      </c>
      <c r="B57" s="106"/>
      <c r="C57" s="124" t="s">
        <v>135</v>
      </c>
      <c r="D57" s="340"/>
      <c r="E57" s="340"/>
      <c r="F57" s="112"/>
      <c r="G57" s="112"/>
      <c r="H57" s="112"/>
      <c r="I57" s="112"/>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12"/>
      <c r="AG57" s="112"/>
      <c r="AH57" s="112"/>
      <c r="AI57" s="112"/>
      <c r="AJ57" s="112"/>
      <c r="AK57" s="112"/>
      <c r="AL57" s="112"/>
      <c r="AM57" s="112"/>
      <c r="AN57" s="112"/>
      <c r="AO57" s="112"/>
      <c r="AP57" s="112"/>
      <c r="AQ57" s="112"/>
      <c r="AR57" s="112"/>
      <c r="AS57" s="112"/>
      <c r="AT57" s="112"/>
      <c r="AU57" s="112"/>
      <c r="AV57" s="112"/>
      <c r="AW57" s="112"/>
      <c r="AX57" s="112"/>
      <c r="AY57" s="112"/>
      <c r="AZ57" s="112"/>
      <c r="BA57" s="112"/>
      <c r="BB57" s="112"/>
      <c r="BC57" s="112"/>
      <c r="BD57" s="375"/>
      <c r="BE57" s="358"/>
      <c r="BF57" s="377"/>
      <c r="BG57" s="359"/>
      <c r="DC57" s="99"/>
      <c r="DD57" s="99"/>
      <c r="DE57" s="99"/>
      <c r="DF57" s="99"/>
      <c r="DG57" s="99"/>
      <c r="DH57" s="99"/>
      <c r="DI57" s="99"/>
      <c r="DJ57" s="99"/>
      <c r="DK57" s="99"/>
    </row>
    <row r="58" spans="1:115" ht="14.45">
      <c r="C58" s="99" t="s">
        <v>348</v>
      </c>
      <c r="D58" s="340" t="s">
        <v>69</v>
      </c>
      <c r="F58" s="342">
        <v>0</v>
      </c>
      <c r="G58" s="342">
        <v>0</v>
      </c>
      <c r="H58" s="342">
        <v>0</v>
      </c>
      <c r="I58" s="342">
        <v>0</v>
      </c>
      <c r="J58" s="342">
        <v>0</v>
      </c>
      <c r="K58" s="342">
        <v>0</v>
      </c>
      <c r="L58" s="342">
        <v>0</v>
      </c>
      <c r="M58" s="342">
        <v>0</v>
      </c>
      <c r="N58" s="342">
        <v>0</v>
      </c>
      <c r="O58" s="342">
        <v>0</v>
      </c>
      <c r="P58" s="342">
        <v>0</v>
      </c>
      <c r="Q58" s="342">
        <v>0</v>
      </c>
      <c r="R58" s="342">
        <v>0</v>
      </c>
      <c r="S58" s="342">
        <f t="shared" si="105"/>
        <v>1.038</v>
      </c>
      <c r="T58" s="342">
        <f t="shared" si="104"/>
        <v>2.0760000000000001</v>
      </c>
      <c r="U58" s="342">
        <f t="shared" si="104"/>
        <v>3.1139999999999999</v>
      </c>
      <c r="V58" s="342">
        <f t="shared" si="104"/>
        <v>4.1520000000000001</v>
      </c>
      <c r="W58" s="342">
        <f t="shared" si="104"/>
        <v>5.19</v>
      </c>
      <c r="X58" s="342">
        <f t="shared" si="104"/>
        <v>6.2280000000000006</v>
      </c>
      <c r="Y58" s="342">
        <f t="shared" si="104"/>
        <v>7.2660000000000009</v>
      </c>
      <c r="Z58" s="342">
        <f t="shared" si="104"/>
        <v>8.3040000000000003</v>
      </c>
      <c r="AA58" s="342">
        <f t="shared" si="104"/>
        <v>9.3420000000000005</v>
      </c>
      <c r="AB58" s="342">
        <f t="shared" si="104"/>
        <v>10.38</v>
      </c>
      <c r="AC58" s="342">
        <f t="shared" si="104"/>
        <v>11.418000000000001</v>
      </c>
      <c r="AD58" s="342">
        <f t="shared" si="104"/>
        <v>12.456000000000001</v>
      </c>
      <c r="AE58" s="342">
        <f t="shared" si="104"/>
        <v>13.494000000000002</v>
      </c>
      <c r="AF58" s="342">
        <f t="shared" si="104"/>
        <v>14.532000000000002</v>
      </c>
      <c r="AG58" s="342">
        <f t="shared" si="104"/>
        <v>15.570000000000002</v>
      </c>
      <c r="AH58" s="342">
        <f t="shared" si="104"/>
        <v>16.608000000000001</v>
      </c>
      <c r="AI58" s="342">
        <f t="shared" si="104"/>
        <v>17.646000000000001</v>
      </c>
      <c r="AJ58" s="342">
        <f t="shared" si="104"/>
        <v>18.684000000000001</v>
      </c>
      <c r="AK58" s="342">
        <f t="shared" si="104"/>
        <v>19.722000000000001</v>
      </c>
      <c r="AL58" s="342">
        <f t="shared" si="104"/>
        <v>20.76</v>
      </c>
      <c r="AM58" s="342">
        <f t="shared" si="104"/>
        <v>21.798000000000002</v>
      </c>
      <c r="AN58" s="342">
        <f t="shared" si="104"/>
        <v>22.836000000000002</v>
      </c>
      <c r="AO58" s="342">
        <f t="shared" si="104"/>
        <v>23.874000000000002</v>
      </c>
      <c r="AP58" s="342">
        <f t="shared" si="104"/>
        <v>24.912000000000003</v>
      </c>
      <c r="AQ58" s="342">
        <f t="shared" si="104"/>
        <v>25.950000000000003</v>
      </c>
      <c r="AR58" s="342">
        <f t="shared" si="104"/>
        <v>26.988000000000003</v>
      </c>
      <c r="AS58" s="342">
        <f t="shared" si="104"/>
        <v>28.026000000000003</v>
      </c>
      <c r="AT58" s="342">
        <f t="shared" si="104"/>
        <v>29.064000000000004</v>
      </c>
      <c r="AU58" s="342">
        <f t="shared" si="104"/>
        <v>30.102000000000004</v>
      </c>
      <c r="AV58" s="342">
        <f t="shared" si="104"/>
        <v>31.140000000000004</v>
      </c>
      <c r="AW58" s="342">
        <f t="shared" si="104"/>
        <v>32.178000000000004</v>
      </c>
      <c r="AX58" s="342">
        <f t="shared" si="104"/>
        <v>33.216000000000001</v>
      </c>
      <c r="AY58" s="342">
        <f t="shared" si="104"/>
        <v>34.253999999999998</v>
      </c>
      <c r="AZ58" s="342">
        <f t="shared" si="104"/>
        <v>35.291999999999994</v>
      </c>
      <c r="BA58" s="342">
        <f t="shared" si="104"/>
        <v>36.329999999999991</v>
      </c>
      <c r="BB58" s="342">
        <f t="shared" si="104"/>
        <v>37.367999999999988</v>
      </c>
      <c r="BD58" s="375"/>
      <c r="BE58" s="130">
        <v>1.038</v>
      </c>
      <c r="BF58" s="130" t="s">
        <v>75</v>
      </c>
      <c r="BG58" s="130"/>
    </row>
    <row r="59" spans="1:115" ht="14.45">
      <c r="C59" s="99" t="s">
        <v>349</v>
      </c>
      <c r="D59" s="340" t="s">
        <v>69</v>
      </c>
      <c r="F59" s="342">
        <v>0</v>
      </c>
      <c r="G59" s="342">
        <v>0</v>
      </c>
      <c r="H59" s="342">
        <v>0</v>
      </c>
      <c r="I59" s="342">
        <v>0</v>
      </c>
      <c r="J59" s="342">
        <v>0</v>
      </c>
      <c r="K59" s="342">
        <v>0</v>
      </c>
      <c r="L59" s="342">
        <v>0</v>
      </c>
      <c r="M59" s="342">
        <v>0</v>
      </c>
      <c r="N59" s="342">
        <v>0</v>
      </c>
      <c r="O59" s="342">
        <v>0</v>
      </c>
      <c r="P59" s="342">
        <v>0</v>
      </c>
      <c r="Q59" s="342">
        <v>0</v>
      </c>
      <c r="R59" s="342">
        <v>0</v>
      </c>
      <c r="S59" s="342">
        <f t="shared" si="105"/>
        <v>1.038</v>
      </c>
      <c r="T59" s="342">
        <f t="shared" si="104"/>
        <v>2.0760000000000001</v>
      </c>
      <c r="U59" s="342">
        <f t="shared" si="104"/>
        <v>3.1139999999999999</v>
      </c>
      <c r="V59" s="342">
        <f t="shared" si="104"/>
        <v>4.1520000000000001</v>
      </c>
      <c r="W59" s="342">
        <f t="shared" si="104"/>
        <v>5.19</v>
      </c>
      <c r="X59" s="342">
        <f t="shared" si="104"/>
        <v>6.2280000000000006</v>
      </c>
      <c r="Y59" s="342">
        <f t="shared" si="104"/>
        <v>7.2660000000000009</v>
      </c>
      <c r="Z59" s="342">
        <f t="shared" si="104"/>
        <v>8.3040000000000003</v>
      </c>
      <c r="AA59" s="342">
        <f t="shared" si="104"/>
        <v>9.3420000000000005</v>
      </c>
      <c r="AB59" s="342">
        <f t="shared" si="104"/>
        <v>10.38</v>
      </c>
      <c r="AC59" s="342">
        <f t="shared" si="104"/>
        <v>11.418000000000001</v>
      </c>
      <c r="AD59" s="342">
        <f t="shared" si="104"/>
        <v>12.456000000000001</v>
      </c>
      <c r="AE59" s="342">
        <f t="shared" si="104"/>
        <v>13.494000000000002</v>
      </c>
      <c r="AF59" s="342">
        <f t="shared" si="104"/>
        <v>14.532000000000002</v>
      </c>
      <c r="AG59" s="342">
        <f t="shared" si="104"/>
        <v>15.570000000000002</v>
      </c>
      <c r="AH59" s="342">
        <f t="shared" si="104"/>
        <v>16.608000000000001</v>
      </c>
      <c r="AI59" s="342">
        <f t="shared" si="104"/>
        <v>17.646000000000001</v>
      </c>
      <c r="AJ59" s="342">
        <f t="shared" si="104"/>
        <v>18.684000000000001</v>
      </c>
      <c r="AK59" s="342">
        <f t="shared" si="104"/>
        <v>19.722000000000001</v>
      </c>
      <c r="AL59" s="342">
        <f t="shared" si="104"/>
        <v>20.76</v>
      </c>
      <c r="AM59" s="342">
        <f t="shared" si="104"/>
        <v>21.798000000000002</v>
      </c>
      <c r="AN59" s="342">
        <f t="shared" si="104"/>
        <v>22.836000000000002</v>
      </c>
      <c r="AO59" s="342">
        <f t="shared" si="104"/>
        <v>23.874000000000002</v>
      </c>
      <c r="AP59" s="342">
        <f t="shared" si="104"/>
        <v>24.912000000000003</v>
      </c>
      <c r="AQ59" s="342">
        <f t="shared" si="104"/>
        <v>25.950000000000003</v>
      </c>
      <c r="AR59" s="342">
        <f t="shared" si="104"/>
        <v>26.988000000000003</v>
      </c>
      <c r="AS59" s="342">
        <f t="shared" si="104"/>
        <v>28.026000000000003</v>
      </c>
      <c r="AT59" s="342">
        <f t="shared" si="104"/>
        <v>29.064000000000004</v>
      </c>
      <c r="AU59" s="342">
        <f t="shared" si="104"/>
        <v>30.102000000000004</v>
      </c>
      <c r="AV59" s="342">
        <f t="shared" si="104"/>
        <v>31.140000000000004</v>
      </c>
      <c r="AW59" s="342">
        <f t="shared" si="104"/>
        <v>32.178000000000004</v>
      </c>
      <c r="AX59" s="342">
        <f t="shared" si="104"/>
        <v>33.216000000000001</v>
      </c>
      <c r="AY59" s="342">
        <f t="shared" si="104"/>
        <v>34.253999999999998</v>
      </c>
      <c r="AZ59" s="342">
        <f t="shared" si="104"/>
        <v>35.291999999999994</v>
      </c>
      <c r="BA59" s="342">
        <f t="shared" si="104"/>
        <v>36.329999999999991</v>
      </c>
      <c r="BB59" s="342">
        <f t="shared" si="104"/>
        <v>37.367999999999988</v>
      </c>
      <c r="BD59" s="375"/>
      <c r="BE59" s="130">
        <v>1.038</v>
      </c>
      <c r="BF59" s="130" t="s">
        <v>75</v>
      </c>
      <c r="BG59" s="130"/>
    </row>
    <row r="60" spans="1:115" ht="14.45" customHeight="1">
      <c r="A60" s="106" t="s">
        <v>131</v>
      </c>
      <c r="B60" s="106"/>
      <c r="C60" s="124" t="s">
        <v>138</v>
      </c>
      <c r="D60" s="340"/>
      <c r="E60" s="340"/>
      <c r="F60" s="112"/>
      <c r="G60" s="112"/>
      <c r="H60" s="112"/>
      <c r="I60" s="112"/>
      <c r="J60" s="112"/>
      <c r="K60" s="112"/>
      <c r="L60" s="112"/>
      <c r="M60" s="112"/>
      <c r="N60" s="112"/>
      <c r="O60" s="112"/>
      <c r="P60" s="112"/>
      <c r="Q60" s="112"/>
      <c r="R60" s="112"/>
      <c r="S60" s="112"/>
      <c r="T60" s="112"/>
      <c r="U60" s="112"/>
      <c r="V60" s="112"/>
      <c r="W60" s="112"/>
      <c r="X60" s="112"/>
      <c r="Y60" s="112"/>
      <c r="Z60" s="112"/>
      <c r="AA60" s="112"/>
      <c r="AB60" s="112"/>
      <c r="AC60" s="112"/>
      <c r="AD60" s="112"/>
      <c r="AE60" s="112"/>
      <c r="AF60" s="112"/>
      <c r="AG60" s="112"/>
      <c r="AH60" s="112"/>
      <c r="AI60" s="112"/>
      <c r="AJ60" s="112"/>
      <c r="AK60" s="112"/>
      <c r="AL60" s="112"/>
      <c r="AM60" s="112"/>
      <c r="AN60" s="112"/>
      <c r="AO60" s="112"/>
      <c r="AP60" s="112"/>
      <c r="AQ60" s="112"/>
      <c r="AR60" s="112"/>
      <c r="AS60" s="112"/>
      <c r="AT60" s="112"/>
      <c r="AU60" s="112"/>
      <c r="AV60" s="112"/>
      <c r="AW60" s="112"/>
      <c r="AX60" s="112"/>
      <c r="AY60" s="112"/>
      <c r="AZ60" s="112"/>
      <c r="BA60" s="112"/>
      <c r="BB60" s="112"/>
      <c r="BC60" s="112"/>
      <c r="BD60" s="375"/>
      <c r="BE60" s="358"/>
      <c r="BF60" s="377"/>
      <c r="BG60" s="359"/>
      <c r="DC60" s="99"/>
      <c r="DD60" s="99"/>
      <c r="DE60" s="99"/>
      <c r="DF60" s="99"/>
      <c r="DG60" s="99"/>
      <c r="DH60" s="99"/>
      <c r="DI60" s="99"/>
      <c r="DJ60" s="99"/>
      <c r="DK60" s="99"/>
    </row>
    <row r="61" spans="1:115" ht="14.45">
      <c r="C61" s="99" t="s">
        <v>350</v>
      </c>
      <c r="D61" s="340" t="s">
        <v>69</v>
      </c>
      <c r="F61" s="342">
        <v>0</v>
      </c>
      <c r="G61" s="342">
        <v>0</v>
      </c>
      <c r="H61" s="342">
        <v>0</v>
      </c>
      <c r="I61" s="342">
        <v>0</v>
      </c>
      <c r="J61" s="342">
        <v>0</v>
      </c>
      <c r="K61" s="342">
        <v>0</v>
      </c>
      <c r="L61" s="342">
        <v>0</v>
      </c>
      <c r="M61" s="342">
        <v>0</v>
      </c>
      <c r="N61" s="342">
        <v>0</v>
      </c>
      <c r="O61" s="342">
        <v>0</v>
      </c>
      <c r="P61" s="342">
        <v>0</v>
      </c>
      <c r="Q61" s="342">
        <v>0</v>
      </c>
      <c r="R61" s="342">
        <v>0</v>
      </c>
      <c r="S61" s="342">
        <f t="shared" si="105"/>
        <v>0.1046</v>
      </c>
      <c r="T61" s="342">
        <f t="shared" si="104"/>
        <v>0.2092</v>
      </c>
      <c r="U61" s="342">
        <f t="shared" si="104"/>
        <v>0.31379999999999997</v>
      </c>
      <c r="V61" s="342">
        <f t="shared" si="104"/>
        <v>0.41839999999999999</v>
      </c>
      <c r="W61" s="342">
        <f t="shared" si="104"/>
        <v>0.52300000000000002</v>
      </c>
      <c r="X61" s="342">
        <f t="shared" si="104"/>
        <v>0.62760000000000005</v>
      </c>
      <c r="Y61" s="342">
        <f t="shared" si="104"/>
        <v>0.73220000000000007</v>
      </c>
      <c r="Z61" s="342">
        <f t="shared" si="104"/>
        <v>0.8368000000000001</v>
      </c>
      <c r="AA61" s="342">
        <f t="shared" si="104"/>
        <v>0.94140000000000013</v>
      </c>
      <c r="AB61" s="342">
        <f t="shared" si="104"/>
        <v>1.046</v>
      </c>
      <c r="AC61" s="342">
        <f t="shared" si="104"/>
        <v>1.1506000000000001</v>
      </c>
      <c r="AD61" s="342">
        <f t="shared" si="104"/>
        <v>1.2552000000000001</v>
      </c>
      <c r="AE61" s="342">
        <f t="shared" si="104"/>
        <v>1.3598000000000001</v>
      </c>
      <c r="AF61" s="342">
        <f t="shared" si="104"/>
        <v>1.4644000000000001</v>
      </c>
      <c r="AG61" s="342">
        <f t="shared" si="104"/>
        <v>1.5690000000000002</v>
      </c>
      <c r="AH61" s="342">
        <f t="shared" si="104"/>
        <v>1.6736000000000002</v>
      </c>
      <c r="AI61" s="342">
        <f t="shared" si="104"/>
        <v>1.7782000000000002</v>
      </c>
      <c r="AJ61" s="342">
        <f t="shared" si="104"/>
        <v>1.8828000000000003</v>
      </c>
      <c r="AK61" s="342">
        <f t="shared" si="104"/>
        <v>1.9874000000000003</v>
      </c>
      <c r="AL61" s="342">
        <f t="shared" si="104"/>
        <v>2.0920000000000001</v>
      </c>
      <c r="AM61" s="342">
        <f t="shared" si="104"/>
        <v>2.1966000000000001</v>
      </c>
      <c r="AN61" s="342">
        <f t="shared" si="104"/>
        <v>2.3012000000000001</v>
      </c>
      <c r="AO61" s="342">
        <f t="shared" si="104"/>
        <v>2.4058000000000002</v>
      </c>
      <c r="AP61" s="342">
        <f t="shared" si="104"/>
        <v>2.5104000000000002</v>
      </c>
      <c r="AQ61" s="342">
        <f t="shared" si="104"/>
        <v>2.6150000000000002</v>
      </c>
      <c r="AR61" s="342">
        <f t="shared" si="104"/>
        <v>2.7196000000000002</v>
      </c>
      <c r="AS61" s="342">
        <f t="shared" si="104"/>
        <v>2.8242000000000003</v>
      </c>
      <c r="AT61" s="342">
        <f t="shared" si="104"/>
        <v>2.9288000000000003</v>
      </c>
      <c r="AU61" s="342">
        <f t="shared" si="104"/>
        <v>3.0334000000000003</v>
      </c>
      <c r="AV61" s="342">
        <f t="shared" si="104"/>
        <v>3.1380000000000003</v>
      </c>
      <c r="AW61" s="342">
        <f t="shared" si="104"/>
        <v>3.2426000000000004</v>
      </c>
      <c r="AX61" s="342">
        <f t="shared" si="104"/>
        <v>3.3472000000000004</v>
      </c>
      <c r="AY61" s="342">
        <f t="shared" si="104"/>
        <v>3.4518000000000004</v>
      </c>
      <c r="AZ61" s="342">
        <f t="shared" si="104"/>
        <v>3.5564000000000004</v>
      </c>
      <c r="BA61" s="342">
        <f t="shared" si="104"/>
        <v>3.6610000000000005</v>
      </c>
      <c r="BB61" s="342">
        <f t="shared" si="104"/>
        <v>3.7656000000000005</v>
      </c>
      <c r="BD61" s="375"/>
      <c r="BE61" s="130">
        <v>0.1046</v>
      </c>
      <c r="BF61" s="130" t="s">
        <v>71</v>
      </c>
      <c r="BG61" s="130"/>
    </row>
    <row r="62" spans="1:115" ht="14.45">
      <c r="C62" s="99" t="s">
        <v>351</v>
      </c>
      <c r="D62" s="340" t="s">
        <v>69</v>
      </c>
      <c r="F62" s="342">
        <v>0</v>
      </c>
      <c r="G62" s="342">
        <v>0</v>
      </c>
      <c r="H62" s="342">
        <v>0</v>
      </c>
      <c r="I62" s="342">
        <v>0</v>
      </c>
      <c r="J62" s="342">
        <v>0</v>
      </c>
      <c r="K62" s="342">
        <v>0</v>
      </c>
      <c r="L62" s="342">
        <v>0</v>
      </c>
      <c r="M62" s="342">
        <v>0</v>
      </c>
      <c r="N62" s="342">
        <v>0</v>
      </c>
      <c r="O62" s="342">
        <v>0</v>
      </c>
      <c r="P62" s="342">
        <v>0</v>
      </c>
      <c r="Q62" s="342">
        <v>0</v>
      </c>
      <c r="R62" s="342">
        <v>0</v>
      </c>
      <c r="S62" s="342">
        <f t="shared" si="105"/>
        <v>0.1046</v>
      </c>
      <c r="T62" s="342">
        <f t="shared" si="104"/>
        <v>0.2092</v>
      </c>
      <c r="U62" s="342">
        <f t="shared" si="104"/>
        <v>0.31379999999999997</v>
      </c>
      <c r="V62" s="342">
        <f t="shared" si="104"/>
        <v>0.41839999999999999</v>
      </c>
      <c r="W62" s="342">
        <f t="shared" si="104"/>
        <v>0.52300000000000002</v>
      </c>
      <c r="X62" s="342">
        <f t="shared" si="104"/>
        <v>0.62760000000000005</v>
      </c>
      <c r="Y62" s="342">
        <f t="shared" si="104"/>
        <v>0.73220000000000007</v>
      </c>
      <c r="Z62" s="342">
        <f t="shared" si="104"/>
        <v>0.8368000000000001</v>
      </c>
      <c r="AA62" s="342">
        <f t="shared" si="104"/>
        <v>0.94140000000000013</v>
      </c>
      <c r="AB62" s="342">
        <f t="shared" si="104"/>
        <v>1.046</v>
      </c>
      <c r="AC62" s="342">
        <f t="shared" si="104"/>
        <v>1.1506000000000001</v>
      </c>
      <c r="AD62" s="342">
        <f t="shared" si="104"/>
        <v>1.2552000000000001</v>
      </c>
      <c r="AE62" s="342">
        <f t="shared" si="104"/>
        <v>1.3598000000000001</v>
      </c>
      <c r="AF62" s="342">
        <f t="shared" si="104"/>
        <v>1.4644000000000001</v>
      </c>
      <c r="AG62" s="342">
        <f t="shared" si="104"/>
        <v>1.5690000000000002</v>
      </c>
      <c r="AH62" s="342">
        <f t="shared" si="104"/>
        <v>1.6736000000000002</v>
      </c>
      <c r="AI62" s="342">
        <f t="shared" si="104"/>
        <v>1.7782000000000002</v>
      </c>
      <c r="AJ62" s="342">
        <f t="shared" ref="T62:BB65" si="106">AI62+$BE62</f>
        <v>1.8828000000000003</v>
      </c>
      <c r="AK62" s="342">
        <f t="shared" si="106"/>
        <v>1.9874000000000003</v>
      </c>
      <c r="AL62" s="342">
        <f t="shared" si="106"/>
        <v>2.0920000000000001</v>
      </c>
      <c r="AM62" s="342">
        <f t="shared" si="106"/>
        <v>2.1966000000000001</v>
      </c>
      <c r="AN62" s="342">
        <f t="shared" si="106"/>
        <v>2.3012000000000001</v>
      </c>
      <c r="AO62" s="342">
        <f t="shared" si="106"/>
        <v>2.4058000000000002</v>
      </c>
      <c r="AP62" s="342">
        <f t="shared" si="106"/>
        <v>2.5104000000000002</v>
      </c>
      <c r="AQ62" s="342">
        <f t="shared" si="106"/>
        <v>2.6150000000000002</v>
      </c>
      <c r="AR62" s="342">
        <f t="shared" si="106"/>
        <v>2.7196000000000002</v>
      </c>
      <c r="AS62" s="342">
        <f t="shared" si="106"/>
        <v>2.8242000000000003</v>
      </c>
      <c r="AT62" s="342">
        <f t="shared" si="106"/>
        <v>2.9288000000000003</v>
      </c>
      <c r="AU62" s="342">
        <f t="shared" si="106"/>
        <v>3.0334000000000003</v>
      </c>
      <c r="AV62" s="342">
        <f t="shared" si="106"/>
        <v>3.1380000000000003</v>
      </c>
      <c r="AW62" s="342">
        <f t="shared" si="106"/>
        <v>3.2426000000000004</v>
      </c>
      <c r="AX62" s="342">
        <f t="shared" si="106"/>
        <v>3.3472000000000004</v>
      </c>
      <c r="AY62" s="342">
        <f t="shared" si="106"/>
        <v>3.4518000000000004</v>
      </c>
      <c r="AZ62" s="342">
        <f t="shared" si="106"/>
        <v>3.5564000000000004</v>
      </c>
      <c r="BA62" s="342">
        <f t="shared" si="106"/>
        <v>3.6610000000000005</v>
      </c>
      <c r="BB62" s="342">
        <f t="shared" si="106"/>
        <v>3.7656000000000005</v>
      </c>
      <c r="BD62" s="375"/>
      <c r="BE62" s="130">
        <v>0.1046</v>
      </c>
      <c r="BF62" s="130" t="s">
        <v>71</v>
      </c>
      <c r="BG62" s="130"/>
    </row>
    <row r="63" spans="1:115" ht="14.45" customHeight="1">
      <c r="A63" s="106" t="s">
        <v>131</v>
      </c>
      <c r="B63" s="106"/>
      <c r="C63" s="124" t="s">
        <v>150</v>
      </c>
      <c r="D63" s="340"/>
      <c r="E63" s="340"/>
      <c r="F63" s="112"/>
      <c r="G63" s="112"/>
      <c r="H63" s="112"/>
      <c r="I63" s="112"/>
      <c r="J63" s="112"/>
      <c r="K63" s="112"/>
      <c r="L63" s="112"/>
      <c r="M63" s="112"/>
      <c r="N63" s="112"/>
      <c r="O63" s="112"/>
      <c r="P63" s="112"/>
      <c r="Q63" s="112"/>
      <c r="R63" s="112"/>
      <c r="S63" s="112"/>
      <c r="T63" s="112"/>
      <c r="U63" s="112"/>
      <c r="V63" s="112"/>
      <c r="W63" s="112"/>
      <c r="X63" s="112"/>
      <c r="Y63" s="112"/>
      <c r="Z63" s="112"/>
      <c r="AA63" s="112"/>
      <c r="AB63" s="112"/>
      <c r="AC63" s="112"/>
      <c r="AD63" s="112"/>
      <c r="AE63" s="112"/>
      <c r="AF63" s="112"/>
      <c r="AG63" s="112"/>
      <c r="AH63" s="112"/>
      <c r="AI63" s="112"/>
      <c r="AJ63" s="112"/>
      <c r="AK63" s="112"/>
      <c r="AL63" s="112"/>
      <c r="AM63" s="112"/>
      <c r="AN63" s="112"/>
      <c r="AO63" s="112"/>
      <c r="AP63" s="112"/>
      <c r="AQ63" s="112"/>
      <c r="AR63" s="112"/>
      <c r="AS63" s="112"/>
      <c r="AT63" s="112"/>
      <c r="AU63" s="112"/>
      <c r="AV63" s="112"/>
      <c r="AW63" s="112"/>
      <c r="AX63" s="112"/>
      <c r="AY63" s="112"/>
      <c r="AZ63" s="112"/>
      <c r="BA63" s="112"/>
      <c r="BB63" s="112"/>
      <c r="BC63" s="112"/>
      <c r="BD63" s="375"/>
      <c r="BE63" s="358"/>
      <c r="BF63" s="377"/>
      <c r="BG63" s="359"/>
      <c r="DC63" s="99"/>
      <c r="DD63" s="99"/>
      <c r="DE63" s="99"/>
      <c r="DF63" s="99"/>
      <c r="DG63" s="99"/>
      <c r="DH63" s="99"/>
      <c r="DI63" s="99"/>
      <c r="DJ63" s="99"/>
      <c r="DK63" s="99"/>
    </row>
    <row r="64" spans="1:115" ht="14.45">
      <c r="A64" s="106"/>
      <c r="B64" s="106"/>
      <c r="C64" s="99" t="s">
        <v>151</v>
      </c>
      <c r="D64" s="340" t="s">
        <v>69</v>
      </c>
      <c r="F64" s="112">
        <v>0</v>
      </c>
      <c r="G64" s="112">
        <v>0</v>
      </c>
      <c r="H64" s="112">
        <v>0</v>
      </c>
      <c r="I64" s="112">
        <v>0</v>
      </c>
      <c r="J64" s="112">
        <v>0</v>
      </c>
      <c r="K64" s="112">
        <v>0</v>
      </c>
      <c r="L64" s="112">
        <v>0</v>
      </c>
      <c r="M64" s="112">
        <v>0</v>
      </c>
      <c r="N64" s="112">
        <v>0</v>
      </c>
      <c r="O64" s="112">
        <v>0</v>
      </c>
      <c r="P64" s="112">
        <v>0</v>
      </c>
      <c r="Q64" s="112">
        <v>0</v>
      </c>
      <c r="R64" s="112">
        <v>0</v>
      </c>
      <c r="S64" s="342">
        <f t="shared" si="105"/>
        <v>0</v>
      </c>
      <c r="T64" s="112">
        <f t="shared" ref="T64:BB64" si="107">S64+$BF64</f>
        <v>0.06</v>
      </c>
      <c r="U64" s="112">
        <f t="shared" si="107"/>
        <v>0.12</v>
      </c>
      <c r="V64" s="112">
        <f t="shared" si="107"/>
        <v>0.18</v>
      </c>
      <c r="W64" s="112">
        <f t="shared" si="107"/>
        <v>0.24</v>
      </c>
      <c r="X64" s="112">
        <f t="shared" si="107"/>
        <v>0.3</v>
      </c>
      <c r="Y64" s="112">
        <f t="shared" si="107"/>
        <v>0.36</v>
      </c>
      <c r="Z64" s="112">
        <f t="shared" si="107"/>
        <v>0.42</v>
      </c>
      <c r="AA64" s="112">
        <f t="shared" si="107"/>
        <v>0.48</v>
      </c>
      <c r="AB64" s="112">
        <f t="shared" si="107"/>
        <v>0.54</v>
      </c>
      <c r="AC64" s="112">
        <f t="shared" si="107"/>
        <v>0.60000000000000009</v>
      </c>
      <c r="AD64" s="112">
        <f t="shared" si="107"/>
        <v>0.66000000000000014</v>
      </c>
      <c r="AE64" s="112">
        <f t="shared" si="107"/>
        <v>0.7200000000000002</v>
      </c>
      <c r="AF64" s="112">
        <f t="shared" si="107"/>
        <v>0.78000000000000025</v>
      </c>
      <c r="AG64" s="112">
        <f t="shared" si="107"/>
        <v>0.8400000000000003</v>
      </c>
      <c r="AH64" s="112">
        <f t="shared" si="107"/>
        <v>0.90000000000000036</v>
      </c>
      <c r="AI64" s="112">
        <f t="shared" si="107"/>
        <v>0.96000000000000041</v>
      </c>
      <c r="AJ64" s="112">
        <f t="shared" si="107"/>
        <v>1.0200000000000005</v>
      </c>
      <c r="AK64" s="112">
        <f t="shared" si="107"/>
        <v>1.0800000000000005</v>
      </c>
      <c r="AL64" s="112">
        <f t="shared" si="107"/>
        <v>1.1400000000000006</v>
      </c>
      <c r="AM64" s="112">
        <f t="shared" si="107"/>
        <v>1.2000000000000006</v>
      </c>
      <c r="AN64" s="112">
        <f t="shared" si="107"/>
        <v>1.2600000000000007</v>
      </c>
      <c r="AO64" s="112">
        <f t="shared" si="107"/>
        <v>1.3200000000000007</v>
      </c>
      <c r="AP64" s="112">
        <f t="shared" si="107"/>
        <v>1.3800000000000008</v>
      </c>
      <c r="AQ64" s="112">
        <f t="shared" si="107"/>
        <v>1.4400000000000008</v>
      </c>
      <c r="AR64" s="112">
        <f t="shared" si="107"/>
        <v>1.5000000000000009</v>
      </c>
      <c r="AS64" s="112">
        <f t="shared" si="107"/>
        <v>1.5600000000000009</v>
      </c>
      <c r="AT64" s="112">
        <f t="shared" si="107"/>
        <v>1.620000000000001</v>
      </c>
      <c r="AU64" s="112">
        <f t="shared" si="107"/>
        <v>1.680000000000001</v>
      </c>
      <c r="AV64" s="112">
        <f t="shared" si="107"/>
        <v>1.7400000000000011</v>
      </c>
      <c r="AW64" s="112">
        <f t="shared" si="107"/>
        <v>1.8000000000000012</v>
      </c>
      <c r="AX64" s="112">
        <f t="shared" si="107"/>
        <v>1.8600000000000012</v>
      </c>
      <c r="AY64" s="112">
        <f t="shared" si="107"/>
        <v>1.9200000000000013</v>
      </c>
      <c r="AZ64" s="112">
        <f t="shared" si="107"/>
        <v>1.9800000000000013</v>
      </c>
      <c r="BA64" s="112">
        <f t="shared" si="107"/>
        <v>2.0400000000000014</v>
      </c>
      <c r="BB64" s="112">
        <f t="shared" si="107"/>
        <v>2.1000000000000014</v>
      </c>
      <c r="BC64" s="112"/>
      <c r="BD64" s="375"/>
      <c r="BE64" s="130"/>
      <c r="BF64" s="130">
        <v>0.06</v>
      </c>
      <c r="BG64" s="130" t="s">
        <v>75</v>
      </c>
    </row>
    <row r="65" spans="1:59" ht="14.45">
      <c r="C65" s="99" t="s">
        <v>152</v>
      </c>
      <c r="D65" s="340" t="s">
        <v>69</v>
      </c>
      <c r="E65" s="340"/>
      <c r="F65" s="342">
        <v>0</v>
      </c>
      <c r="G65" s="342">
        <v>0</v>
      </c>
      <c r="H65" s="342">
        <v>0</v>
      </c>
      <c r="I65" s="342">
        <v>0</v>
      </c>
      <c r="J65" s="342">
        <v>0</v>
      </c>
      <c r="K65" s="342">
        <v>0</v>
      </c>
      <c r="L65" s="342">
        <v>0</v>
      </c>
      <c r="M65" s="342">
        <v>0</v>
      </c>
      <c r="N65" s="342">
        <v>0</v>
      </c>
      <c r="O65" s="342">
        <v>0</v>
      </c>
      <c r="P65" s="342">
        <v>0</v>
      </c>
      <c r="Q65" s="342">
        <v>0</v>
      </c>
      <c r="R65" s="342">
        <v>0</v>
      </c>
      <c r="S65" s="342">
        <f t="shared" si="105"/>
        <v>2</v>
      </c>
      <c r="T65" s="342">
        <f t="shared" si="106"/>
        <v>4</v>
      </c>
      <c r="U65" s="342">
        <f t="shared" si="106"/>
        <v>6</v>
      </c>
      <c r="V65" s="342">
        <f t="shared" si="106"/>
        <v>8</v>
      </c>
      <c r="W65" s="342">
        <f t="shared" si="106"/>
        <v>10</v>
      </c>
      <c r="X65" s="342">
        <f t="shared" si="106"/>
        <v>12</v>
      </c>
      <c r="Y65" s="342">
        <f t="shared" si="106"/>
        <v>14</v>
      </c>
      <c r="Z65" s="342">
        <f t="shared" si="106"/>
        <v>16</v>
      </c>
      <c r="AA65" s="342">
        <f t="shared" si="106"/>
        <v>18</v>
      </c>
      <c r="AB65" s="342">
        <f t="shared" si="106"/>
        <v>20</v>
      </c>
      <c r="AC65" s="342">
        <f t="shared" si="106"/>
        <v>22</v>
      </c>
      <c r="AD65" s="342">
        <f t="shared" si="106"/>
        <v>24</v>
      </c>
      <c r="AE65" s="342">
        <f t="shared" si="106"/>
        <v>26</v>
      </c>
      <c r="AF65" s="342">
        <f t="shared" si="106"/>
        <v>28</v>
      </c>
      <c r="AG65" s="342">
        <f t="shared" si="106"/>
        <v>30</v>
      </c>
      <c r="AH65" s="342">
        <f t="shared" si="106"/>
        <v>32</v>
      </c>
      <c r="AI65" s="342">
        <f t="shared" si="106"/>
        <v>34</v>
      </c>
      <c r="AJ65" s="342">
        <f t="shared" si="106"/>
        <v>36</v>
      </c>
      <c r="AK65" s="342">
        <f t="shared" si="106"/>
        <v>38</v>
      </c>
      <c r="AL65" s="342">
        <f t="shared" si="106"/>
        <v>40</v>
      </c>
      <c r="AM65" s="342">
        <f t="shared" si="106"/>
        <v>42</v>
      </c>
      <c r="AN65" s="342">
        <f t="shared" si="106"/>
        <v>44</v>
      </c>
      <c r="AO65" s="342">
        <f t="shared" si="106"/>
        <v>46</v>
      </c>
      <c r="AP65" s="342">
        <f t="shared" si="106"/>
        <v>48</v>
      </c>
      <c r="AQ65" s="342">
        <f t="shared" si="106"/>
        <v>50</v>
      </c>
      <c r="AR65" s="342">
        <f t="shared" si="106"/>
        <v>52</v>
      </c>
      <c r="AS65" s="342">
        <f t="shared" si="106"/>
        <v>54</v>
      </c>
      <c r="AT65" s="342">
        <f t="shared" si="106"/>
        <v>56</v>
      </c>
      <c r="AU65" s="342">
        <f t="shared" si="106"/>
        <v>58</v>
      </c>
      <c r="AV65" s="342">
        <f t="shared" si="106"/>
        <v>60</v>
      </c>
      <c r="AW65" s="342">
        <f t="shared" si="106"/>
        <v>62</v>
      </c>
      <c r="AX65" s="342">
        <f t="shared" si="106"/>
        <v>64</v>
      </c>
      <c r="AY65" s="342">
        <f t="shared" si="106"/>
        <v>66</v>
      </c>
      <c r="AZ65" s="342">
        <f t="shared" si="106"/>
        <v>68</v>
      </c>
      <c r="BA65" s="342">
        <f t="shared" si="106"/>
        <v>70</v>
      </c>
      <c r="BB65" s="342">
        <f t="shared" si="106"/>
        <v>72</v>
      </c>
      <c r="BD65" s="376"/>
      <c r="BE65" s="130">
        <v>2</v>
      </c>
      <c r="BF65" s="130" t="s">
        <v>75</v>
      </c>
      <c r="BG65" s="130"/>
    </row>
    <row r="70" spans="1:59" ht="14.45">
      <c r="D70" s="121"/>
      <c r="E70" s="121"/>
    </row>
    <row r="73" spans="1:59" ht="14.45">
      <c r="A73" s="121"/>
      <c r="B73" s="121"/>
    </row>
    <row r="74" spans="1:59" ht="14.45">
      <c r="A74" s="121"/>
      <c r="B74" s="121"/>
    </row>
    <row r="75" spans="1:59" ht="14.45">
      <c r="A75" s="121"/>
      <c r="B75" s="121"/>
    </row>
    <row r="76" spans="1:59" ht="14.45">
      <c r="A76" s="121"/>
      <c r="B76" s="121"/>
    </row>
    <row r="77" spans="1:59" ht="14.45">
      <c r="A77" s="121"/>
      <c r="B77" s="121"/>
    </row>
    <row r="78" spans="1:59" ht="14.45">
      <c r="A78" s="121"/>
      <c r="B78" s="121"/>
    </row>
    <row r="79" spans="1:59" ht="14.45">
      <c r="A79" s="121"/>
      <c r="B79" s="121"/>
      <c r="C79" s="121"/>
    </row>
    <row r="80" spans="1:59" ht="14.45">
      <c r="A80" s="121"/>
      <c r="B80" s="121"/>
      <c r="C80" s="121"/>
    </row>
    <row r="81" spans="1:8" ht="14.45">
      <c r="A81" s="121"/>
      <c r="B81" s="121"/>
      <c r="C81" s="121"/>
    </row>
    <row r="82" spans="1:8" ht="14.45">
      <c r="A82" s="121"/>
      <c r="B82" s="121"/>
    </row>
    <row r="83" spans="1:8" ht="14.45">
      <c r="A83" s="121"/>
      <c r="B83" s="121"/>
      <c r="C83" s="121"/>
    </row>
    <row r="84" spans="1:8" ht="14.45">
      <c r="A84" s="121"/>
      <c r="B84" s="121"/>
      <c r="C84" s="121"/>
    </row>
    <row r="85" spans="1:8" ht="14.45">
      <c r="A85" s="121"/>
      <c r="B85" s="121"/>
    </row>
    <row r="86" spans="1:8" ht="14.45">
      <c r="A86" s="121"/>
      <c r="B86" s="121"/>
    </row>
    <row r="91" spans="1:8" ht="15" customHeight="1">
      <c r="H91" s="99" t="s">
        <v>378</v>
      </c>
    </row>
    <row r="92" spans="1:8" ht="14.45">
      <c r="C92" s="121"/>
    </row>
    <row r="95" spans="1:8" ht="14.45">
      <c r="C95" s="121"/>
    </row>
    <row r="96" spans="1:8" ht="14.45">
      <c r="C96" s="121"/>
    </row>
    <row r="97" spans="3:3" ht="14.45">
      <c r="C97" s="121"/>
    </row>
  </sheetData>
  <mergeCells count="10">
    <mergeCell ref="B37:B51"/>
    <mergeCell ref="D37:D51"/>
    <mergeCell ref="BD31:BD65"/>
    <mergeCell ref="BE33:BG33"/>
    <mergeCell ref="BE36:BG36"/>
    <mergeCell ref="BE52:BG52"/>
    <mergeCell ref="BE54:BG54"/>
    <mergeCell ref="BE57:BG57"/>
    <mergeCell ref="BE60:BG60"/>
    <mergeCell ref="BE63:BG63"/>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432D-F055-4E07-8740-BAA9F46457A3}">
  <sheetPr>
    <tabColor theme="6" tint="0.79998168889431442"/>
  </sheetPr>
  <dimension ref="A1:DK345"/>
  <sheetViews>
    <sheetView topLeftCell="AS1" zoomScale="70" zoomScaleNormal="70" workbookViewId="0">
      <selection activeCell="BE10" sqref="BE10"/>
    </sheetView>
  </sheetViews>
  <sheetFormatPr defaultColWidth="8.85546875" defaultRowHeight="15" customHeight="1"/>
  <cols>
    <col min="1" max="1" width="18.28515625" style="99" bestFit="1" customWidth="1"/>
    <col min="2" max="2" width="18.28515625" style="99" hidden="1" customWidth="1"/>
    <col min="3" max="3" width="87.42578125" style="99" bestFit="1" customWidth="1"/>
    <col min="4" max="4" width="29.42578125" style="99" customWidth="1"/>
    <col min="5" max="5" width="12.140625" style="101" bestFit="1" customWidth="1"/>
    <col min="6" max="6" width="12.42578125" style="101" bestFit="1" customWidth="1"/>
    <col min="7" max="7" width="13.28515625" style="101" bestFit="1" customWidth="1"/>
    <col min="8" max="8" width="14.42578125" style="101" bestFit="1" customWidth="1"/>
    <col min="9" max="10" width="13.28515625" style="101" bestFit="1" customWidth="1"/>
    <col min="11" max="11" width="14.42578125" style="101" bestFit="1" customWidth="1"/>
    <col min="12" max="23" width="13.28515625" style="101" bestFit="1" customWidth="1"/>
    <col min="24" max="24" width="14.42578125" style="101" bestFit="1" customWidth="1"/>
    <col min="25" max="27" width="13.28515625" style="101" bestFit="1" customWidth="1"/>
    <col min="28" max="28" width="14.42578125" style="101" bestFit="1" customWidth="1"/>
    <col min="29" max="39" width="13.28515625" style="101" bestFit="1" customWidth="1"/>
    <col min="40" max="40" width="14.42578125" style="101" bestFit="1" customWidth="1"/>
    <col min="41" max="45" width="13.28515625" style="101" bestFit="1" customWidth="1"/>
    <col min="46" max="46" width="12.140625" style="101" bestFit="1" customWidth="1"/>
    <col min="47" max="47" width="13.28515625" style="101" bestFit="1" customWidth="1"/>
    <col min="48" max="53" width="12.140625" style="101" bestFit="1" customWidth="1"/>
    <col min="54" max="54" width="11.28515625" style="99" bestFit="1" customWidth="1"/>
    <col min="55" max="55" width="8.85546875" style="99"/>
    <col min="56" max="56" width="15.7109375" style="99" bestFit="1" customWidth="1"/>
    <col min="57" max="57" width="9" style="99" bestFit="1" customWidth="1"/>
    <col min="58" max="58" width="11" style="99" bestFit="1" customWidth="1"/>
    <col min="59" max="60" width="9" style="99" bestFit="1" customWidth="1"/>
    <col min="71" max="71" width="8.85546875" bestFit="1" customWidth="1"/>
  </cols>
  <sheetData>
    <row r="1" spans="1:105">
      <c r="A1" s="99" t="s">
        <v>27</v>
      </c>
      <c r="BD1" s="103" t="s">
        <v>371</v>
      </c>
      <c r="BI1" s="99"/>
    </row>
    <row r="2" spans="1:105" hidden="1">
      <c r="E2" s="101">
        <f>E6-'Políticas anunciadas - %'!F13</f>
        <v>-12.288992093820845</v>
      </c>
      <c r="F2" s="101">
        <f>F6-'Políticas anunciadas - %'!G13</f>
        <v>-12.200430100743654</v>
      </c>
      <c r="G2" s="101">
        <f>G6-'Políticas anunciadas - %'!H13</f>
        <v>-12.14849291060156</v>
      </c>
      <c r="H2" s="101">
        <f>H6-'Políticas anunciadas - %'!I13</f>
        <v>-12.097215441073095</v>
      </c>
      <c r="I2" s="101">
        <f>I6-'Políticas anunciadas - %'!J13</f>
        <v>-12.046591179548972</v>
      </c>
      <c r="J2" s="101">
        <f>J6-'Políticas anunciadas - %'!K13</f>
        <v>-11.996613711777293</v>
      </c>
      <c r="K2" s="101">
        <f>K6-'Políticas anunciadas - %'!L13</f>
        <v>-11.947276720520591</v>
      </c>
      <c r="L2" s="101">
        <f>L6-'Políticas anunciadas - %'!M13</f>
        <v>-11.898573984236059</v>
      </c>
      <c r="M2" s="101">
        <f>M6-'Políticas anunciadas - %'!N13</f>
        <v>-11.85049937577859</v>
      </c>
      <c r="N2" s="101">
        <f>N6-'Políticas anunciadas - %'!O13</f>
        <v>-11.803046861126225</v>
      </c>
      <c r="O2" s="101">
        <f>O6-'Políticas anunciadas - %'!P13</f>
        <v>-11.756210498127668</v>
      </c>
      <c r="P2" s="101">
        <f>P6-'Políticas anunciadas - %'!Q13</f>
        <v>-11.709984435271485</v>
      </c>
      <c r="Q2" s="101">
        <f>Q6-'Políticas anunciadas - %'!R13</f>
        <v>-11.664362910476644</v>
      </c>
      <c r="R2" s="101">
        <f>R6-'Políticas anunciadas - %'!S13</f>
        <v>-11.619340249904038</v>
      </c>
      <c r="S2" s="101">
        <f>S6-'Políticas anunciadas - %'!T13</f>
        <v>-11.574910866788674</v>
      </c>
      <c r="T2" s="101">
        <f>T6-'Políticas anunciadas - %'!U13</f>
        <v>-11.531069260292142</v>
      </c>
      <c r="U2" s="101">
        <f>U6-'Políticas anunciadas - %'!V13</f>
        <v>-11.487810014375096</v>
      </c>
      <c r="V2" s="101">
        <f>V6-'Políticas anunciadas - %'!W13</f>
        <v>-11.445127796689393</v>
      </c>
      <c r="W2" s="101">
        <f>W6-'Políticas anunciadas - %'!X13</f>
        <v>-11.403017357489558</v>
      </c>
      <c r="X2" s="101">
        <f>X6-'Políticas anunciadas - %'!Y13</f>
        <v>-11.361473528563305</v>
      </c>
      <c r="Y2" s="101">
        <f>Y6-'Políticas anunciadas - %'!Z13</f>
        <v>-11.32049122218079</v>
      </c>
      <c r="Z2" s="101">
        <f>Z6-'Políticas anunciadas - %'!AA13</f>
        <v>-11.280065430062278</v>
      </c>
      <c r="AA2" s="101">
        <f>AA6-'Políticas anunciadas - %'!AB13</f>
        <v>-11.240191222363972</v>
      </c>
      <c r="AB2" s="101">
        <f>AB6-'Políticas anunciadas - %'!AC13</f>
        <v>-11.2008637466817</v>
      </c>
      <c r="AC2" s="101">
        <f>AC6-'Políticas anunciadas - %'!AD13</f>
        <v>-11.162078227072145</v>
      </c>
      <c r="AD2" s="101">
        <f>AD6-'Políticas anunciadas - %'!AE13</f>
        <v>-11.123829963091415</v>
      </c>
      <c r="AE2" s="101">
        <f>AE6-'Políticas anunciadas - %'!AF13</f>
        <v>-11.086114328850613</v>
      </c>
      <c r="AF2" s="101">
        <f>AF6-'Políticas anunciadas - %'!AG13</f>
        <v>-11.048926772088185</v>
      </c>
      <c r="AG2" s="101">
        <f>AG6-'Políticas anunciadas - %'!AH13</f>
        <v>-11.012262813258761</v>
      </c>
      <c r="BI2" s="99"/>
    </row>
    <row r="3" spans="1:105">
      <c r="A3" s="104" t="s">
        <v>30</v>
      </c>
      <c r="B3" s="104"/>
      <c r="C3" s="104" t="s">
        <v>31</v>
      </c>
      <c r="D3" s="104" t="s">
        <v>32</v>
      </c>
      <c r="E3" s="105">
        <v>2021</v>
      </c>
      <c r="F3" s="105">
        <v>2022</v>
      </c>
      <c r="G3" s="105">
        <v>2023</v>
      </c>
      <c r="H3" s="105">
        <v>2024</v>
      </c>
      <c r="I3" s="105">
        <v>2025</v>
      </c>
      <c r="J3" s="105">
        <v>2026</v>
      </c>
      <c r="K3" s="105">
        <v>2027</v>
      </c>
      <c r="L3" s="105">
        <v>2028</v>
      </c>
      <c r="M3" s="105">
        <v>2029</v>
      </c>
      <c r="N3" s="105">
        <v>2030</v>
      </c>
      <c r="O3" s="105">
        <v>2031</v>
      </c>
      <c r="P3" s="105">
        <v>2032</v>
      </c>
      <c r="Q3" s="105">
        <v>2033</v>
      </c>
      <c r="R3" s="105">
        <v>2034</v>
      </c>
      <c r="S3" s="105">
        <v>2035</v>
      </c>
      <c r="T3" s="105">
        <v>2036</v>
      </c>
      <c r="U3" s="105">
        <v>2037</v>
      </c>
      <c r="V3" s="105">
        <v>2038</v>
      </c>
      <c r="W3" s="105">
        <v>2039</v>
      </c>
      <c r="X3" s="105">
        <v>2040</v>
      </c>
      <c r="Y3" s="105">
        <v>2041</v>
      </c>
      <c r="Z3" s="105">
        <v>2042</v>
      </c>
      <c r="AA3" s="105">
        <v>2043</v>
      </c>
      <c r="AB3" s="105">
        <v>2044</v>
      </c>
      <c r="AC3" s="105">
        <v>2045</v>
      </c>
      <c r="AD3" s="105">
        <v>2046</v>
      </c>
      <c r="AE3" s="105">
        <v>2047</v>
      </c>
      <c r="AF3" s="105">
        <v>2048</v>
      </c>
      <c r="AG3" s="105">
        <v>2049</v>
      </c>
      <c r="AH3" s="105">
        <v>2050</v>
      </c>
      <c r="AI3" s="105">
        <v>2051</v>
      </c>
      <c r="AJ3" s="105">
        <v>2052</v>
      </c>
      <c r="AK3" s="105">
        <v>2053</v>
      </c>
      <c r="AL3" s="105">
        <v>2054</v>
      </c>
      <c r="AM3" s="105">
        <v>2055</v>
      </c>
      <c r="AN3" s="105">
        <v>2056</v>
      </c>
      <c r="AO3" s="105">
        <v>2057</v>
      </c>
      <c r="AP3" s="105">
        <v>2058</v>
      </c>
      <c r="AQ3" s="105">
        <v>2059</v>
      </c>
      <c r="AR3" s="105">
        <v>2060</v>
      </c>
      <c r="AS3" s="105">
        <v>2061</v>
      </c>
      <c r="AT3" s="105">
        <v>2062</v>
      </c>
      <c r="AU3" s="105">
        <v>2063</v>
      </c>
      <c r="AV3" s="105">
        <v>2064</v>
      </c>
      <c r="AW3" s="105">
        <v>2065</v>
      </c>
      <c r="AX3" s="105">
        <v>2066</v>
      </c>
      <c r="AY3" s="105">
        <v>2067</v>
      </c>
      <c r="AZ3" s="105">
        <v>2068</v>
      </c>
      <c r="BA3" s="105">
        <v>2069</v>
      </c>
      <c r="BB3" s="105">
        <v>2070</v>
      </c>
      <c r="BD3" s="105"/>
      <c r="BE3" s="109">
        <v>2022</v>
      </c>
      <c r="BF3" s="109">
        <v>2023</v>
      </c>
      <c r="BG3" s="109">
        <v>2024</v>
      </c>
      <c r="BH3" s="109">
        <v>2025</v>
      </c>
      <c r="BI3" s="109">
        <v>2026</v>
      </c>
      <c r="BJ3" s="17">
        <v>2027</v>
      </c>
      <c r="BK3" s="17">
        <v>2028</v>
      </c>
      <c r="BL3" s="17">
        <v>2029</v>
      </c>
      <c r="BM3" s="17">
        <v>2030</v>
      </c>
      <c r="BN3" s="17">
        <v>2031</v>
      </c>
      <c r="BO3" s="17">
        <v>2032</v>
      </c>
      <c r="BP3" s="17">
        <v>2033</v>
      </c>
      <c r="BQ3" s="17">
        <v>2034</v>
      </c>
      <c r="BR3" s="17">
        <v>2035</v>
      </c>
      <c r="BS3" s="17">
        <v>2036</v>
      </c>
      <c r="BT3" s="17">
        <v>2037</v>
      </c>
      <c r="BU3" s="17">
        <v>2038</v>
      </c>
      <c r="BV3" s="17">
        <v>2039</v>
      </c>
      <c r="BW3" s="17">
        <v>2040</v>
      </c>
      <c r="BX3" s="17">
        <v>2041</v>
      </c>
      <c r="BY3" s="17">
        <v>2042</v>
      </c>
      <c r="BZ3" s="17">
        <v>2043</v>
      </c>
      <c r="CA3" s="17">
        <v>2044</v>
      </c>
      <c r="CB3" s="17">
        <v>2045</v>
      </c>
      <c r="CC3" s="17">
        <v>2046</v>
      </c>
      <c r="CD3" s="17">
        <v>2047</v>
      </c>
      <c r="CE3" s="17">
        <v>2048</v>
      </c>
      <c r="CF3" s="17">
        <v>2049</v>
      </c>
      <c r="CG3" s="17">
        <v>2050</v>
      </c>
      <c r="CH3" s="17">
        <v>2051</v>
      </c>
      <c r="CI3" s="17">
        <v>2052</v>
      </c>
      <c r="CJ3" s="17">
        <v>2053</v>
      </c>
      <c r="CK3" s="17">
        <v>2054</v>
      </c>
      <c r="CL3" s="17">
        <v>2055</v>
      </c>
      <c r="CM3" s="17">
        <v>2056</v>
      </c>
      <c r="CN3" s="17">
        <v>2057</v>
      </c>
      <c r="CO3" s="17">
        <v>2058</v>
      </c>
      <c r="CP3" s="17">
        <v>2059</v>
      </c>
      <c r="CQ3" s="17">
        <v>2060</v>
      </c>
      <c r="CR3" s="17">
        <v>2061</v>
      </c>
      <c r="CS3" s="17">
        <v>2062</v>
      </c>
      <c r="CT3" s="17">
        <v>2063</v>
      </c>
      <c r="CU3" s="17">
        <v>2064</v>
      </c>
      <c r="CV3" s="17">
        <v>2065</v>
      </c>
      <c r="CW3" s="17">
        <v>2066</v>
      </c>
      <c r="CX3" s="17">
        <v>2067</v>
      </c>
      <c r="CY3" s="17">
        <v>2068</v>
      </c>
      <c r="CZ3" s="17">
        <v>2069</v>
      </c>
      <c r="DA3" s="17">
        <v>2070</v>
      </c>
    </row>
    <row r="4" spans="1:105" s="245" customFormat="1">
      <c r="A4" s="240" t="s">
        <v>34</v>
      </c>
      <c r="B4" s="240"/>
      <c r="C4" s="227" t="s">
        <v>313</v>
      </c>
      <c r="D4" s="228" t="s">
        <v>36</v>
      </c>
      <c r="E4" s="239"/>
      <c r="F4" s="239">
        <v>12.25256376767349</v>
      </c>
      <c r="G4" s="239">
        <v>12.199539614940436</v>
      </c>
      <c r="H4" s="239">
        <v>12.147394369418684</v>
      </c>
      <c r="I4" s="239">
        <v>12.096118673922863</v>
      </c>
      <c r="J4" s="239">
        <v>12.045703350355396</v>
      </c>
      <c r="K4" s="239">
        <v>11.996139396981919</v>
      </c>
      <c r="L4" s="239">
        <v>11.947417985765295</v>
      </c>
      <c r="M4" s="239">
        <v>11.899530459757132</v>
      </c>
      <c r="N4" s="239">
        <v>11.852468330545724</v>
      </c>
      <c r="O4" s="239">
        <v>11.806223275759372</v>
      </c>
      <c r="P4" s="239">
        <v>11.760787136624042</v>
      </c>
      <c r="Q4" s="239">
        <v>11.716151915574383</v>
      </c>
      <c r="R4" s="239">
        <v>11.672309773917094</v>
      </c>
      <c r="S4" s="239">
        <v>11.629253029545735</v>
      </c>
      <c r="T4" s="239">
        <v>11.586974154705983</v>
      </c>
      <c r="U4" s="239">
        <v>11.54546577381049</v>
      </c>
      <c r="V4" s="239">
        <v>11.50472066130243</v>
      </c>
      <c r="W4" s="239">
        <v>11.464731739566847</v>
      </c>
      <c r="X4" s="239">
        <v>11.425492076888993</v>
      </c>
      <c r="Y4" s="239">
        <v>11.386994885458828</v>
      </c>
      <c r="Z4" s="239">
        <v>11.349233519420851</v>
      </c>
      <c r="AA4" s="239">
        <v>11.312201472968521</v>
      </c>
      <c r="AB4" s="239">
        <v>11.275892378482462</v>
      </c>
      <c r="AC4" s="239">
        <v>11.240300004711731</v>
      </c>
      <c r="AD4" s="239">
        <v>11.205418254997422</v>
      </c>
      <c r="AE4" s="239">
        <v>11.171241165537882</v>
      </c>
      <c r="AF4" s="239">
        <v>11.137762903694874</v>
      </c>
      <c r="AG4" s="239">
        <v>11.104977766339974</v>
      </c>
      <c r="AH4" s="239">
        <v>11.072880178240593</v>
      </c>
      <c r="AI4" s="239">
        <v>11.041464690484949</v>
      </c>
      <c r="AJ4" s="239">
        <v>11.010725978945388</v>
      </c>
      <c r="AK4" s="239">
        <v>10.980658842779425</v>
      </c>
      <c r="AL4" s="239">
        <v>10.951258202967942</v>
      </c>
      <c r="AM4" s="239">
        <v>10.922519100889945</v>
      </c>
      <c r="AN4" s="239">
        <v>10.894436696933342</v>
      </c>
      <c r="AO4" s="239">
        <v>10.867006269141152</v>
      </c>
      <c r="AP4" s="239">
        <v>10.840223211892692</v>
      </c>
      <c r="AQ4" s="239">
        <v>10.81408303461915</v>
      </c>
      <c r="AR4" s="239">
        <v>10.788581360553081</v>
      </c>
      <c r="AS4" s="239">
        <v>10.763713925511334</v>
      </c>
      <c r="AT4" s="239">
        <v>10.73947657671094</v>
      </c>
      <c r="AU4" s="239">
        <v>10.715865271617478</v>
      </c>
      <c r="AV4" s="239">
        <v>10.692876076825501</v>
      </c>
      <c r="AW4" s="239">
        <v>10.670505166970585</v>
      </c>
      <c r="AX4" s="239">
        <v>10.648748823672546</v>
      </c>
      <c r="AY4" s="239">
        <v>10.627603434509448</v>
      </c>
      <c r="AZ4" s="239">
        <v>10.607065492022015</v>
      </c>
      <c r="BA4" s="239">
        <v>10.58713159274803</v>
      </c>
      <c r="BB4" s="227">
        <v>10.567798436286365</v>
      </c>
      <c r="BD4" s="241" t="s">
        <v>372</v>
      </c>
      <c r="BE4" s="242">
        <v>0.437</v>
      </c>
      <c r="BF4" s="242">
        <v>0.43125000000000002</v>
      </c>
      <c r="BG4" s="242">
        <v>0.42549999999999999</v>
      </c>
      <c r="BH4" s="242">
        <v>0.41975000000000001</v>
      </c>
      <c r="BI4" s="242">
        <v>0.41399999999999998</v>
      </c>
      <c r="BJ4" s="326">
        <v>0.40825</v>
      </c>
      <c r="BK4" s="326">
        <v>0.40250000000000002</v>
      </c>
      <c r="BL4" s="326">
        <v>0.39674999999999999</v>
      </c>
      <c r="BM4" s="326">
        <v>0.39100000000000001</v>
      </c>
      <c r="BN4" s="326">
        <v>0.38524999999999998</v>
      </c>
      <c r="BO4" s="326">
        <v>0.3795</v>
      </c>
      <c r="BP4" s="326">
        <v>0.37375000000000003</v>
      </c>
      <c r="BQ4" s="326">
        <v>0.36799999999999999</v>
      </c>
      <c r="BR4" s="326">
        <v>0.36225000000000002</v>
      </c>
      <c r="BS4" s="326">
        <v>0.35649999999999998</v>
      </c>
      <c r="BT4" s="326">
        <v>0.35075000000000001</v>
      </c>
      <c r="BU4" s="326">
        <v>0.34499999999999997</v>
      </c>
      <c r="BV4" s="326">
        <v>0.33925</v>
      </c>
      <c r="BW4" s="326">
        <v>0.33350000000000002</v>
      </c>
      <c r="BX4" s="326">
        <v>0.32774999999999999</v>
      </c>
      <c r="BY4" s="326">
        <v>0.32200000000000001</v>
      </c>
      <c r="BZ4" s="326">
        <v>0.31624999999999998</v>
      </c>
      <c r="CA4" s="326">
        <v>0.3105</v>
      </c>
      <c r="CB4" s="326">
        <v>0.30475000000000002</v>
      </c>
      <c r="CC4" s="326">
        <v>0.29899999999999999</v>
      </c>
      <c r="CD4" s="326">
        <v>0.29325000000000001</v>
      </c>
      <c r="CE4" s="326">
        <v>0.28749999999999998</v>
      </c>
      <c r="CF4" s="326">
        <v>0.28175</v>
      </c>
      <c r="CG4" s="326">
        <v>0.27600000000000002</v>
      </c>
      <c r="CH4" s="326">
        <v>0.27024999999999999</v>
      </c>
      <c r="CI4" s="326">
        <v>0.26450000000000001</v>
      </c>
      <c r="CJ4" s="326">
        <v>0.25874999999999998</v>
      </c>
      <c r="CK4" s="326">
        <v>0.253</v>
      </c>
      <c r="CL4" s="326">
        <v>0.24725</v>
      </c>
      <c r="CM4" s="326">
        <v>0.24149999999999999</v>
      </c>
      <c r="CN4" s="326">
        <v>0.23574999999999999</v>
      </c>
      <c r="CO4" s="326">
        <v>0.23</v>
      </c>
      <c r="CP4" s="326">
        <v>0.22425</v>
      </c>
      <c r="CQ4" s="326">
        <v>0.2185</v>
      </c>
      <c r="CR4" s="326">
        <v>0.21274999999999999</v>
      </c>
      <c r="CS4" s="326">
        <v>0.20699999999999999</v>
      </c>
      <c r="CT4" s="326">
        <v>0.20125000000000001</v>
      </c>
      <c r="CU4" s="326">
        <v>0.19550000000000001</v>
      </c>
      <c r="CV4" s="326">
        <v>0.18975</v>
      </c>
      <c r="CW4" s="326">
        <v>0.184</v>
      </c>
      <c r="CX4" s="326">
        <v>0.17824999999999999</v>
      </c>
      <c r="CY4" s="326">
        <v>0.17249999999999999</v>
      </c>
      <c r="CZ4" s="326">
        <v>0.16675000000000001</v>
      </c>
      <c r="DA4" s="326">
        <v>0.161</v>
      </c>
    </row>
    <row r="5" spans="1:105" s="245" customFormat="1">
      <c r="A5" s="240"/>
      <c r="B5" s="240"/>
      <c r="C5" s="231" t="s">
        <v>356</v>
      </c>
      <c r="D5" s="228" t="s">
        <v>36</v>
      </c>
      <c r="E5" s="239"/>
      <c r="F5" s="239">
        <v>2.2200470000000002E-3</v>
      </c>
      <c r="G5" s="239">
        <v>2.2266629999999998E-3</v>
      </c>
      <c r="H5" s="239">
        <v>2.2352560000000001E-3</v>
      </c>
      <c r="I5" s="239">
        <v>2.246409E-3</v>
      </c>
      <c r="J5" s="239">
        <v>2.260878E-3</v>
      </c>
      <c r="K5" s="239">
        <v>2.2796330000000001E-3</v>
      </c>
      <c r="L5" s="239">
        <v>2.3039190000000002E-3</v>
      </c>
      <c r="M5" s="239">
        <v>2.3353279999999998E-3</v>
      </c>
      <c r="N5" s="239">
        <v>2.3758770000000002E-3</v>
      </c>
      <c r="O5" s="239">
        <v>2.4281149999999998E-3</v>
      </c>
      <c r="P5" s="239">
        <v>2.4952199999999998E-3</v>
      </c>
      <c r="Q5" s="239">
        <v>2.581112E-3</v>
      </c>
      <c r="R5" s="239">
        <v>2.690544E-3</v>
      </c>
      <c r="S5" s="239">
        <v>2.829149E-3</v>
      </c>
      <c r="T5" s="239">
        <v>3.0033999999999998E-3</v>
      </c>
      <c r="U5" s="239">
        <v>3.220423E-3</v>
      </c>
      <c r="V5" s="239">
        <v>3.4875879999999998E-3</v>
      </c>
      <c r="W5" s="239">
        <v>3.8118039999999998E-3</v>
      </c>
      <c r="X5" s="239">
        <v>4.1984860000000004E-3</v>
      </c>
      <c r="Y5" s="239">
        <v>4.6502419999999997E-3</v>
      </c>
      <c r="Z5" s="239">
        <v>5.165457E-3</v>
      </c>
      <c r="AA5" s="239">
        <v>5.7371490000000004E-3</v>
      </c>
      <c r="AB5" s="239">
        <v>6.3525179999999997E-3</v>
      </c>
      <c r="AC5" s="239">
        <v>6.9936060000000003E-3</v>
      </c>
      <c r="AD5" s="239">
        <v>7.6391510000000003E-3</v>
      </c>
      <c r="AE5" s="239">
        <v>8.2672939999999997E-3</v>
      </c>
      <c r="AF5" s="239">
        <v>8.8584619999999992E-3</v>
      </c>
      <c r="AG5" s="239">
        <v>9.3976259999999992E-3</v>
      </c>
      <c r="AH5" s="239">
        <v>9.875455E-3</v>
      </c>
      <c r="AI5" s="239">
        <v>1.0288278E-2</v>
      </c>
      <c r="AJ5" s="239">
        <v>1.0637165000000001E-2</v>
      </c>
      <c r="AK5" s="239">
        <v>1.0926567E-2</v>
      </c>
      <c r="AL5" s="239">
        <v>1.1162935000000001E-2</v>
      </c>
      <c r="AM5" s="239">
        <v>1.1353556000000001E-2</v>
      </c>
      <c r="AN5" s="239">
        <v>1.1505717E-2</v>
      </c>
      <c r="AO5" s="239">
        <v>1.1626189E-2</v>
      </c>
      <c r="AP5" s="239">
        <v>1.1720955E-2</v>
      </c>
      <c r="AQ5" s="239">
        <v>1.1795121E-2</v>
      </c>
      <c r="AR5" s="239">
        <v>1.1852933E-2</v>
      </c>
      <c r="AS5" s="239">
        <v>1.1897858000000001E-2</v>
      </c>
      <c r="AT5" s="239">
        <v>1.1932682999999999E-2</v>
      </c>
      <c r="AU5" s="239">
        <v>1.1959628999999999E-2</v>
      </c>
      <c r="AV5" s="239">
        <v>1.1980447E-2</v>
      </c>
      <c r="AW5" s="239">
        <v>1.1996514E-2</v>
      </c>
      <c r="AX5" s="239">
        <v>1.2008903E-2</v>
      </c>
      <c r="AY5" s="239">
        <v>1.2018449E-2</v>
      </c>
      <c r="AZ5" s="239">
        <v>1.2025802E-2</v>
      </c>
      <c r="BA5" s="239">
        <v>1.2031462E-2</v>
      </c>
      <c r="BB5" s="227">
        <v>1.2035818E-2</v>
      </c>
      <c r="BD5" s="241" t="s">
        <v>374</v>
      </c>
      <c r="BE5" s="242">
        <v>1.18E-2</v>
      </c>
      <c r="BF5" s="242"/>
      <c r="BG5" s="242"/>
      <c r="BH5" s="242"/>
      <c r="BI5" s="242"/>
      <c r="BJ5" s="326"/>
      <c r="BK5" s="326"/>
      <c r="BL5" s="326"/>
      <c r="BM5" s="326"/>
      <c r="BN5" s="326"/>
      <c r="BO5" s="326"/>
      <c r="BP5" s="326"/>
      <c r="BQ5" s="326"/>
      <c r="BR5" s="326"/>
      <c r="BS5" s="326"/>
      <c r="BT5" s="326"/>
      <c r="BU5" s="326"/>
      <c r="BV5" s="326"/>
      <c r="BW5" s="326"/>
      <c r="BX5" s="326"/>
      <c r="BY5" s="326"/>
      <c r="BZ5" s="326"/>
      <c r="CA5" s="326"/>
      <c r="CB5" s="326"/>
      <c r="CC5" s="326"/>
      <c r="CD5" s="326"/>
      <c r="CE5" s="326"/>
      <c r="CF5" s="326"/>
      <c r="CG5" s="326"/>
      <c r="CH5" s="326"/>
      <c r="CI5" s="326"/>
      <c r="CJ5" s="326"/>
      <c r="CK5" s="326"/>
      <c r="CL5" s="326"/>
      <c r="CM5" s="326"/>
      <c r="CN5" s="326"/>
      <c r="CO5" s="326"/>
      <c r="CP5" s="326"/>
      <c r="CQ5" s="326"/>
      <c r="CR5" s="326"/>
      <c r="CS5" s="326"/>
      <c r="CT5" s="327"/>
      <c r="CU5" s="327"/>
      <c r="CV5" s="327"/>
      <c r="CW5" s="327"/>
      <c r="CX5" s="327"/>
      <c r="CY5" s="327"/>
      <c r="CZ5" s="327"/>
      <c r="DA5" s="327"/>
    </row>
    <row r="6" spans="1:105" s="245" customFormat="1">
      <c r="A6" s="240"/>
      <c r="B6" s="240"/>
      <c r="C6" s="231" t="s">
        <v>316</v>
      </c>
      <c r="D6" s="228" t="s">
        <v>36</v>
      </c>
      <c r="E6" s="239"/>
      <c r="F6" s="239">
        <v>3.5793061026323514E-2</v>
      </c>
      <c r="G6" s="239">
        <v>3.562841294560215E-2</v>
      </c>
      <c r="H6" s="239">
        <v>3.5464522246051899E-2</v>
      </c>
      <c r="I6" s="239">
        <v>3.5301385443720079E-2</v>
      </c>
      <c r="J6" s="239">
        <v>3.5138999070680299E-2</v>
      </c>
      <c r="K6" s="239">
        <v>3.49773596749543E-2</v>
      </c>
      <c r="L6" s="239">
        <v>3.4816463820449783E-2</v>
      </c>
      <c r="M6" s="239">
        <v>3.4656308086875143E-2</v>
      </c>
      <c r="N6" s="239">
        <v>3.4496889069675518E-2</v>
      </c>
      <c r="O6" s="239">
        <v>3.4338203379954635E-2</v>
      </c>
      <c r="P6" s="239">
        <v>3.4180247644407302E-2</v>
      </c>
      <c r="Q6" s="239">
        <v>3.402301850524303E-2</v>
      </c>
      <c r="R6" s="239">
        <v>3.3866512620120304E-2</v>
      </c>
      <c r="S6" s="239">
        <v>3.3710726662066648E-2</v>
      </c>
      <c r="T6" s="239">
        <v>3.3555657319420007E-2</v>
      </c>
      <c r="U6" s="239">
        <v>3.3401301295752361E-2</v>
      </c>
      <c r="V6" s="239">
        <v>3.3247655309791568E-2</v>
      </c>
      <c r="W6" s="239">
        <v>3.3094716095366294E-2</v>
      </c>
      <c r="X6" s="239">
        <v>3.2942480401327856E-2</v>
      </c>
      <c r="Y6" s="239">
        <v>3.2790944991480941E-2</v>
      </c>
      <c r="Z6" s="239">
        <v>3.2640106644519662E-2</v>
      </c>
      <c r="AA6" s="239">
        <v>3.2489962153956498E-2</v>
      </c>
      <c r="AB6" s="239">
        <v>3.234050832804769E-2</v>
      </c>
      <c r="AC6" s="239">
        <v>3.2191741989738176E-2</v>
      </c>
      <c r="AD6" s="239">
        <v>3.2043659976585204E-2</v>
      </c>
      <c r="AE6" s="239">
        <v>3.1896259140694383E-2</v>
      </c>
      <c r="AF6" s="239">
        <v>3.1749536348646856E-2</v>
      </c>
      <c r="AG6" s="239">
        <v>3.1603488481442454E-2</v>
      </c>
      <c r="AH6" s="239">
        <v>3.1458112434426866E-2</v>
      </c>
      <c r="AI6" s="239">
        <v>3.1313405117229465E-2</v>
      </c>
      <c r="AJ6" s="239">
        <v>3.116936345369048E-2</v>
      </c>
      <c r="AK6" s="239">
        <v>3.1025984381802374E-2</v>
      </c>
      <c r="AL6" s="239">
        <v>3.0883264853645898E-2</v>
      </c>
      <c r="AM6" s="239">
        <v>3.0741201835320808E-2</v>
      </c>
      <c r="AN6" s="239">
        <v>3.0599792306876594E-2</v>
      </c>
      <c r="AO6" s="239">
        <v>3.0459033262266288E-2</v>
      </c>
      <c r="AP6" s="239">
        <v>3.0318921709261204E-2</v>
      </c>
      <c r="AQ6" s="239">
        <v>3.0179454669397643E-2</v>
      </c>
      <c r="AR6" s="239">
        <v>3.0040629177918277E-2</v>
      </c>
      <c r="AS6" s="239">
        <v>2.9902442283699315E-2</v>
      </c>
      <c r="AT6" s="239">
        <v>2.9764891049193665E-2</v>
      </c>
      <c r="AU6" s="239">
        <v>2.9627972550366977E-2</v>
      </c>
      <c r="AV6" s="239">
        <v>2.9491683876637254E-2</v>
      </c>
      <c r="AW6" s="239">
        <v>2.935602213080557E-2</v>
      </c>
      <c r="AX6" s="239">
        <v>2.9220984429002783E-2</v>
      </c>
      <c r="AY6" s="239">
        <v>2.9086567900629134E-2</v>
      </c>
      <c r="AZ6" s="239">
        <v>2.895276968828675E-2</v>
      </c>
      <c r="BA6" s="239">
        <v>2.8819586947721021E-2</v>
      </c>
      <c r="BB6" s="227">
        <v>2.8687016847760205E-2</v>
      </c>
      <c r="BD6" s="243"/>
      <c r="BE6" s="242"/>
      <c r="BF6" s="242"/>
      <c r="BG6" s="242"/>
      <c r="BH6" s="242"/>
      <c r="BI6" s="242"/>
      <c r="BJ6" s="326"/>
      <c r="BK6" s="326"/>
      <c r="BL6" s="326"/>
      <c r="BM6" s="326"/>
      <c r="BN6" s="326"/>
      <c r="BO6" s="326"/>
      <c r="BP6" s="326"/>
      <c r="BQ6" s="326"/>
      <c r="BR6" s="326"/>
      <c r="BS6" s="326"/>
      <c r="BT6" s="326"/>
      <c r="BU6" s="326"/>
      <c r="BV6" s="326"/>
      <c r="BW6" s="326"/>
      <c r="BX6" s="326"/>
      <c r="BY6" s="326"/>
      <c r="BZ6" s="326"/>
      <c r="CA6" s="326"/>
      <c r="CB6" s="326"/>
      <c r="CC6" s="326"/>
      <c r="CD6" s="326"/>
      <c r="CE6" s="326"/>
      <c r="CF6" s="326"/>
      <c r="CG6" s="326"/>
      <c r="CH6" s="326"/>
      <c r="CI6" s="326"/>
      <c r="CJ6" s="326"/>
      <c r="CK6" s="326"/>
      <c r="CL6" s="326"/>
      <c r="CM6" s="326"/>
      <c r="CN6" s="326"/>
      <c r="CO6" s="326"/>
      <c r="CP6" s="326"/>
      <c r="CQ6" s="326"/>
      <c r="CR6" s="326"/>
      <c r="CS6" s="326"/>
      <c r="CT6" s="327"/>
      <c r="CU6" s="327"/>
      <c r="CV6" s="327"/>
      <c r="CW6" s="327"/>
      <c r="CX6" s="327"/>
      <c r="CY6" s="327"/>
      <c r="CZ6" s="327"/>
      <c r="DA6" s="327"/>
    </row>
    <row r="7" spans="1:105" s="245" customFormat="1">
      <c r="A7" s="240"/>
      <c r="B7" s="240"/>
      <c r="C7" s="227" t="s">
        <v>358</v>
      </c>
      <c r="D7" s="228" t="s">
        <v>36</v>
      </c>
      <c r="E7" s="253"/>
      <c r="F7" s="253">
        <v>0</v>
      </c>
      <c r="G7" s="253">
        <v>0</v>
      </c>
      <c r="H7" s="253">
        <v>9.5322417865747111E-4</v>
      </c>
      <c r="I7" s="253">
        <v>2.4041757523441446E-3</v>
      </c>
      <c r="J7" s="253">
        <v>4.0473287175699308E-3</v>
      </c>
      <c r="K7" s="253">
        <v>5.8793535389464226E-3</v>
      </c>
      <c r="L7" s="253">
        <v>7.8967194806188069E-3</v>
      </c>
      <c r="M7" s="253">
        <v>1.0095621372674861E-2</v>
      </c>
      <c r="N7" s="253">
        <v>1.2471900410320617E-2</v>
      </c>
      <c r="O7" s="253">
        <v>1.5020935985135273E-2</v>
      </c>
      <c r="P7" s="253">
        <v>1.7737547547780029E-2</v>
      </c>
      <c r="Q7" s="253">
        <v>2.0615880501528513E-2</v>
      </c>
      <c r="R7" s="253">
        <v>2.3649314126025462E-2</v>
      </c>
      <c r="S7" s="253">
        <v>2.6830413530675033E-2</v>
      </c>
      <c r="T7" s="253">
        <v>3.0150968637081433E-2</v>
      </c>
      <c r="U7" s="253">
        <v>3.360218019000008E-2</v>
      </c>
      <c r="V7" s="253">
        <v>3.7175067796243286E-2</v>
      </c>
      <c r="W7" s="253">
        <v>4.0861173991012883E-2</v>
      </c>
      <c r="X7" s="253">
        <v>4.4653596331155343E-2</v>
      </c>
      <c r="Y7" s="253">
        <v>4.8548299514831278E-2</v>
      </c>
      <c r="Z7" s="253">
        <v>5.2545530527116233E-2</v>
      </c>
      <c r="AA7" s="253">
        <v>5.665096181107443E-2</v>
      </c>
      <c r="AB7" s="253">
        <v>6.0876141463813399E-2</v>
      </c>
      <c r="AC7" s="253">
        <v>6.5237832457128761E-2</v>
      </c>
      <c r="AD7" s="253">
        <v>6.9756157882245221E-2</v>
      </c>
      <c r="AE7" s="253">
        <v>7.4451893218275542E-2</v>
      </c>
      <c r="AF7" s="266">
        <v>7.9343582623990619E-2</v>
      </c>
      <c r="AG7" s="266">
        <v>8.4445280252470833E-2</v>
      </c>
      <c r="AH7" s="232">
        <v>8.9765395588292191E-2</v>
      </c>
      <c r="AI7" s="232">
        <v>9.5306730806860238E-2</v>
      </c>
      <c r="AJ7" s="232">
        <v>0.1010673991555201</v>
      </c>
      <c r="AK7" s="232">
        <v>0.10704218435611451</v>
      </c>
      <c r="AL7" s="232">
        <v>0.11322392102863764</v>
      </c>
      <c r="AM7" s="232">
        <v>0.11960465813564934</v>
      </c>
      <c r="AN7" s="232">
        <v>0.12617649444716009</v>
      </c>
      <c r="AO7" s="232">
        <v>0.13293209402563666</v>
      </c>
      <c r="AP7" s="232">
        <v>0.13986495773087473</v>
      </c>
      <c r="AQ7" s="232">
        <v>0.14696951174442188</v>
      </c>
      <c r="AR7" s="232">
        <v>0.15424109011328302</v>
      </c>
      <c r="AS7" s="232">
        <v>0.16167585331263654</v>
      </c>
      <c r="AT7" s="232">
        <v>0.16927068882731205</v>
      </c>
      <c r="AU7" s="232">
        <v>0.17702309675175845</v>
      </c>
      <c r="AV7" s="232">
        <v>0.18493109340828706</v>
      </c>
      <c r="AW7" s="232">
        <v>0.19299311498334482</v>
      </c>
      <c r="AX7" s="232">
        <v>0.20120794718159188</v>
      </c>
      <c r="AY7" s="232">
        <v>0.2095746588975686</v>
      </c>
      <c r="AZ7" s="232">
        <v>0.21809254890476396</v>
      </c>
      <c r="BA7" s="232">
        <v>0.22676111056185583</v>
      </c>
      <c r="BB7" s="227">
        <v>0.23557999253596515</v>
      </c>
      <c r="BD7" s="243"/>
      <c r="BE7" s="242"/>
      <c r="BF7" s="242"/>
      <c r="BG7" s="242"/>
      <c r="BH7" s="242"/>
      <c r="BI7" s="242"/>
      <c r="BJ7" s="326"/>
      <c r="BK7" s="326"/>
      <c r="BL7" s="326"/>
      <c r="BM7" s="326"/>
      <c r="BN7" s="326"/>
      <c r="BO7" s="326"/>
      <c r="BP7" s="326"/>
      <c r="BQ7" s="326"/>
      <c r="BR7" s="326"/>
      <c r="BS7" s="326"/>
      <c r="BT7" s="326"/>
      <c r="BU7" s="326"/>
      <c r="BV7" s="326"/>
      <c r="BW7" s="326"/>
      <c r="BX7" s="326"/>
      <c r="BY7" s="326"/>
      <c r="BZ7" s="326"/>
      <c r="CA7" s="326"/>
      <c r="CB7" s="326"/>
      <c r="CC7" s="326"/>
      <c r="CD7" s="326"/>
      <c r="CE7" s="326"/>
      <c r="CF7" s="326"/>
      <c r="CG7" s="326"/>
      <c r="CH7" s="326"/>
      <c r="CI7" s="326"/>
      <c r="CJ7" s="326"/>
      <c r="CK7" s="326"/>
      <c r="CL7" s="326"/>
      <c r="CM7" s="326"/>
      <c r="CN7" s="326"/>
      <c r="CO7" s="326"/>
      <c r="CP7" s="326"/>
      <c r="CQ7" s="326"/>
      <c r="CR7" s="326"/>
      <c r="CS7" s="326"/>
      <c r="CT7" s="327"/>
      <c r="CU7" s="327"/>
      <c r="CV7" s="327"/>
      <c r="CW7" s="327"/>
      <c r="CX7" s="327"/>
      <c r="CY7" s="327"/>
      <c r="CZ7" s="327"/>
      <c r="DA7" s="327"/>
    </row>
    <row r="8" spans="1:105" s="245" customFormat="1">
      <c r="A8" s="240"/>
      <c r="B8" s="240"/>
      <c r="C8" s="227" t="s">
        <v>318</v>
      </c>
      <c r="D8" s="228" t="s">
        <v>36</v>
      </c>
      <c r="E8" s="253"/>
      <c r="F8" s="253">
        <v>6.25E-2</v>
      </c>
      <c r="G8" s="253">
        <v>6.25E-2</v>
      </c>
      <c r="H8" s="253">
        <v>6.25E-2</v>
      </c>
      <c r="I8" s="253">
        <v>6.25E-2</v>
      </c>
      <c r="J8" s="253">
        <v>6.8870000000000001E-2</v>
      </c>
      <c r="K8" s="253">
        <v>6.8870000000000001E-2</v>
      </c>
      <c r="L8" s="253">
        <v>6.8870000000000001E-2</v>
      </c>
      <c r="M8" s="253">
        <v>6.8870000000000001E-2</v>
      </c>
      <c r="N8" s="253">
        <v>6.8870000000000001E-2</v>
      </c>
      <c r="O8" s="253">
        <v>6.8870000000000001E-2</v>
      </c>
      <c r="P8" s="253">
        <v>6.8870000000000001E-2</v>
      </c>
      <c r="Q8" s="253">
        <v>6.8870000000000001E-2</v>
      </c>
      <c r="R8" s="253">
        <v>6.8870000000000001E-2</v>
      </c>
      <c r="S8" s="253">
        <v>6.8870000000000001E-2</v>
      </c>
      <c r="T8" s="253">
        <v>6.8870000000000001E-2</v>
      </c>
      <c r="U8" s="253">
        <v>6.8870000000000001E-2</v>
      </c>
      <c r="V8" s="253">
        <v>6.8870000000000001E-2</v>
      </c>
      <c r="W8" s="253">
        <v>6.8870000000000001E-2</v>
      </c>
      <c r="X8" s="253">
        <v>6.8870000000000001E-2</v>
      </c>
      <c r="Y8" s="253">
        <v>6.8870000000000001E-2</v>
      </c>
      <c r="Z8" s="253">
        <v>6.8870000000000001E-2</v>
      </c>
      <c r="AA8" s="253">
        <v>6.8870000000000001E-2</v>
      </c>
      <c r="AB8" s="253">
        <v>6.8870000000000001E-2</v>
      </c>
      <c r="AC8" s="253">
        <v>6.8870000000000001E-2</v>
      </c>
      <c r="AD8" s="253">
        <v>6.8870000000000001E-2</v>
      </c>
      <c r="AE8" s="253">
        <v>6.8870000000000001E-2</v>
      </c>
      <c r="AF8" s="253">
        <v>6.8870000000000001E-2</v>
      </c>
      <c r="AG8" s="253">
        <v>6.8870000000000001E-2</v>
      </c>
      <c r="AH8" s="277">
        <v>6.8870000000000001E-2</v>
      </c>
      <c r="AI8" s="277">
        <v>6.8870000000000001E-2</v>
      </c>
      <c r="AJ8" s="277">
        <v>6.8870000000000001E-2</v>
      </c>
      <c r="AK8" s="277">
        <v>6.8870000000000001E-2</v>
      </c>
      <c r="AL8" s="277">
        <v>6.8870000000000001E-2</v>
      </c>
      <c r="AM8" s="277">
        <v>6.8870000000000001E-2</v>
      </c>
      <c r="AN8" s="277">
        <v>6.8870000000000001E-2</v>
      </c>
      <c r="AO8" s="277">
        <v>6.8870000000000001E-2</v>
      </c>
      <c r="AP8" s="277">
        <v>6.8870000000000001E-2</v>
      </c>
      <c r="AQ8" s="277">
        <v>6.8870000000000001E-2</v>
      </c>
      <c r="AR8" s="277">
        <v>6.8870000000000001E-2</v>
      </c>
      <c r="AS8" s="277">
        <v>6.8870000000000001E-2</v>
      </c>
      <c r="AT8" s="277">
        <v>6.8870000000000001E-2</v>
      </c>
      <c r="AU8" s="277">
        <v>6.8870000000000001E-2</v>
      </c>
      <c r="AV8" s="277">
        <v>6.8870000000000001E-2</v>
      </c>
      <c r="AW8" s="277">
        <v>6.8870000000000001E-2</v>
      </c>
      <c r="AX8" s="277">
        <v>6.8870000000000001E-2</v>
      </c>
      <c r="AY8" s="277">
        <v>6.8870000000000001E-2</v>
      </c>
      <c r="AZ8" s="277">
        <v>6.8870000000000001E-2</v>
      </c>
      <c r="BA8" s="277">
        <v>6.8870000000000001E-2</v>
      </c>
      <c r="BB8" s="227">
        <v>6.8870000000000001E-2</v>
      </c>
      <c r="BD8" s="328" t="s">
        <v>326</v>
      </c>
      <c r="BE8" s="243">
        <v>0.4</v>
      </c>
      <c r="BF8" s="242"/>
      <c r="BG8" s="242"/>
      <c r="BH8" s="242"/>
      <c r="BI8" s="242"/>
      <c r="BJ8" s="326"/>
      <c r="BK8" s="326"/>
      <c r="BL8" s="326"/>
      <c r="BM8" s="326"/>
      <c r="BN8" s="326"/>
      <c r="BO8" s="326"/>
      <c r="BP8" s="326"/>
      <c r="BQ8" s="326"/>
      <c r="BR8" s="326"/>
      <c r="BS8" s="326"/>
      <c r="BT8" s="326"/>
      <c r="BU8" s="326"/>
      <c r="BV8" s="326"/>
      <c r="BW8" s="326"/>
      <c r="BX8" s="326"/>
      <c r="BY8" s="326"/>
      <c r="BZ8" s="326"/>
      <c r="CA8" s="326"/>
      <c r="CB8" s="326"/>
      <c r="CC8" s="326"/>
      <c r="CD8" s="326"/>
      <c r="CE8" s="326"/>
      <c r="CF8" s="326"/>
      <c r="CG8" s="326"/>
      <c r="CH8" s="326"/>
      <c r="CI8" s="326"/>
      <c r="CJ8" s="326"/>
      <c r="CK8" s="326"/>
      <c r="CL8" s="326"/>
      <c r="CM8" s="326"/>
      <c r="CN8" s="326"/>
      <c r="CO8" s="326"/>
      <c r="CP8" s="326"/>
      <c r="CQ8" s="326"/>
      <c r="CR8" s="326"/>
      <c r="CS8" s="326"/>
      <c r="CT8" s="327"/>
      <c r="CU8" s="327"/>
      <c r="CV8" s="327"/>
      <c r="CW8" s="327"/>
      <c r="CX8" s="327"/>
      <c r="CY8" s="327"/>
      <c r="CZ8" s="327"/>
      <c r="DA8" s="327"/>
    </row>
    <row r="9" spans="1:105" s="245" customFormat="1">
      <c r="A9" s="240"/>
      <c r="B9" s="240"/>
      <c r="C9" s="227" t="s">
        <v>154</v>
      </c>
      <c r="D9" s="228" t="s">
        <v>36</v>
      </c>
      <c r="E9" s="253">
        <v>1.6506510000000001</v>
      </c>
      <c r="F9" s="253">
        <v>1.7131510000000001</v>
      </c>
      <c r="G9" s="253">
        <v>1.7756510000000001</v>
      </c>
      <c r="H9" s="253">
        <v>1.8381510000000001</v>
      </c>
      <c r="I9" s="253">
        <v>1.9006510000000001</v>
      </c>
      <c r="J9" s="253">
        <v>1.9695210000000001</v>
      </c>
      <c r="K9" s="253">
        <v>2.0383910000000003</v>
      </c>
      <c r="L9" s="253">
        <v>2.1072610000000003</v>
      </c>
      <c r="M9" s="253">
        <v>2.1761310000000003</v>
      </c>
      <c r="N9" s="253">
        <v>2.2450010000000002</v>
      </c>
      <c r="O9" s="253">
        <v>2.3138710000000002</v>
      </c>
      <c r="P9" s="253">
        <v>2.3827410000000002</v>
      </c>
      <c r="Q9" s="253">
        <v>2.4516110000000002</v>
      </c>
      <c r="R9" s="253">
        <v>2.5204810000000002</v>
      </c>
      <c r="S9" s="253">
        <v>2.5893510000000002</v>
      </c>
      <c r="T9" s="253">
        <v>2.6582210000000002</v>
      </c>
      <c r="U9" s="253">
        <v>2.7270910000000002</v>
      </c>
      <c r="V9" s="253">
        <v>2.7959610000000001</v>
      </c>
      <c r="W9" s="253">
        <v>2.8648310000000001</v>
      </c>
      <c r="X9" s="253">
        <v>2.9337010000000001</v>
      </c>
      <c r="Y9" s="253">
        <v>3.0025710000000001</v>
      </c>
      <c r="Z9" s="253">
        <v>3.0714410000000001</v>
      </c>
      <c r="AA9" s="253">
        <v>3.1403110000000001</v>
      </c>
      <c r="AB9" s="253">
        <v>3.2091810000000001</v>
      </c>
      <c r="AC9" s="253">
        <v>3.278051</v>
      </c>
      <c r="AD9" s="253">
        <v>3.346921</v>
      </c>
      <c r="AE9" s="253">
        <v>3.415791</v>
      </c>
      <c r="AF9" s="253">
        <v>3.484661</v>
      </c>
      <c r="AG9" s="253">
        <v>3.553531</v>
      </c>
      <c r="AH9" s="277">
        <v>3.622401</v>
      </c>
      <c r="AI9" s="277">
        <v>3.691271</v>
      </c>
      <c r="AJ9" s="277">
        <v>3.760141</v>
      </c>
      <c r="AK9" s="277">
        <v>3.8290109999999999</v>
      </c>
      <c r="AL9" s="277">
        <v>3.8978809999999999</v>
      </c>
      <c r="AM9" s="277">
        <v>3.9667509999999999</v>
      </c>
      <c r="AN9" s="277">
        <v>4.0356209999999999</v>
      </c>
      <c r="AO9" s="277">
        <v>4.1044910000000003</v>
      </c>
      <c r="AP9" s="277">
        <v>4.1733610000000008</v>
      </c>
      <c r="AQ9" s="277">
        <v>4.2422310000000012</v>
      </c>
      <c r="AR9" s="277">
        <v>4.3111010000000016</v>
      </c>
      <c r="AS9" s="277">
        <v>4.3799710000000021</v>
      </c>
      <c r="AT9" s="277">
        <v>4.4488410000000025</v>
      </c>
      <c r="AU9" s="277">
        <v>4.5177110000000029</v>
      </c>
      <c r="AV9" s="277">
        <v>4.5865810000000033</v>
      </c>
      <c r="AW9" s="277">
        <v>4.6554510000000038</v>
      </c>
      <c r="AX9" s="277">
        <v>4.7243210000000042</v>
      </c>
      <c r="AY9" s="277">
        <v>4.7931910000000046</v>
      </c>
      <c r="AZ9" s="277">
        <v>4.8620610000000051</v>
      </c>
      <c r="BA9" s="277">
        <v>4.9309310000000055</v>
      </c>
      <c r="BB9" s="227">
        <v>4.9998010000000059</v>
      </c>
      <c r="BD9" s="328" t="s">
        <v>328</v>
      </c>
      <c r="BE9" s="243">
        <v>0.6</v>
      </c>
      <c r="BF9" s="329"/>
      <c r="BG9" s="329"/>
      <c r="BH9" s="329"/>
      <c r="BI9" s="329"/>
      <c r="BJ9" s="330"/>
      <c r="BK9" s="330"/>
      <c r="BL9" s="330"/>
      <c r="BM9" s="330"/>
      <c r="BN9" s="330"/>
      <c r="BO9" s="330"/>
      <c r="BP9" s="330"/>
      <c r="BQ9" s="330"/>
      <c r="BR9" s="330"/>
      <c r="BS9" s="330"/>
      <c r="BT9" s="330"/>
      <c r="BU9" s="330"/>
      <c r="BV9" s="330"/>
      <c r="BW9" s="330"/>
      <c r="BX9" s="330"/>
      <c r="BY9" s="330"/>
      <c r="BZ9" s="330"/>
      <c r="CA9" s="330"/>
      <c r="CB9" s="330"/>
      <c r="CC9" s="330"/>
      <c r="CD9" s="330"/>
      <c r="CE9" s="330"/>
      <c r="CF9" s="330"/>
      <c r="CG9" s="330"/>
      <c r="CH9" s="330"/>
      <c r="CI9" s="330"/>
      <c r="CJ9" s="330"/>
      <c r="CK9" s="330"/>
      <c r="CL9" s="330"/>
      <c r="CM9" s="330"/>
      <c r="CN9" s="330"/>
      <c r="CO9" s="330"/>
      <c r="CP9" s="330"/>
      <c r="CQ9" s="330"/>
      <c r="CR9" s="330"/>
      <c r="CS9" s="330"/>
      <c r="CT9" s="327"/>
      <c r="CU9" s="327"/>
      <c r="CV9" s="327"/>
      <c r="CW9" s="327"/>
      <c r="CX9" s="327"/>
      <c r="CY9" s="327"/>
      <c r="CZ9" s="327"/>
      <c r="DA9" s="327"/>
    </row>
    <row r="10" spans="1:105" s="245" customFormat="1">
      <c r="A10" s="240"/>
      <c r="B10" s="240"/>
      <c r="C10" s="227" t="s">
        <v>359</v>
      </c>
      <c r="D10" s="228" t="s">
        <v>36</v>
      </c>
      <c r="E10" s="239"/>
      <c r="F10" s="239">
        <v>4.3092416199999999</v>
      </c>
      <c r="G10" s="239">
        <v>4.3092416199999999</v>
      </c>
      <c r="H10" s="239">
        <v>4.3092416199999999</v>
      </c>
      <c r="I10" s="239">
        <v>4.3092416199999999</v>
      </c>
      <c r="J10" s="239">
        <v>4.3092416199999999</v>
      </c>
      <c r="K10" s="239">
        <v>4.3092416199999999</v>
      </c>
      <c r="L10" s="239">
        <v>4.3092416199999999</v>
      </c>
      <c r="M10" s="239">
        <v>4.3092416199999999</v>
      </c>
      <c r="N10" s="239">
        <v>4.3092416199999999</v>
      </c>
      <c r="O10" s="239">
        <v>4.3092416199999999</v>
      </c>
      <c r="P10" s="239">
        <v>4.3092416199999999</v>
      </c>
      <c r="Q10" s="239">
        <v>4.3092416199999999</v>
      </c>
      <c r="R10" s="239">
        <v>4.3092416199999999</v>
      </c>
      <c r="S10" s="239">
        <v>4.3092416199999999</v>
      </c>
      <c r="T10" s="239">
        <v>4.3092416199999999</v>
      </c>
      <c r="U10" s="239">
        <v>4.3092416199999999</v>
      </c>
      <c r="V10" s="239">
        <v>4.3092416199999999</v>
      </c>
      <c r="W10" s="239">
        <v>4.3092416199999999</v>
      </c>
      <c r="X10" s="239">
        <v>4.3092416199999999</v>
      </c>
      <c r="Y10" s="239">
        <v>4.3092416199999999</v>
      </c>
      <c r="Z10" s="239">
        <v>4.3092416199999999</v>
      </c>
      <c r="AA10" s="239">
        <v>4.3092416199999999</v>
      </c>
      <c r="AB10" s="239">
        <v>4.3092416199999999</v>
      </c>
      <c r="AC10" s="239">
        <v>4.3092416199999999</v>
      </c>
      <c r="AD10" s="239">
        <v>4.3092416199999999</v>
      </c>
      <c r="AE10" s="239">
        <v>4.3092416199999999</v>
      </c>
      <c r="AF10" s="239">
        <v>4.3092416199999999</v>
      </c>
      <c r="AG10" s="239">
        <v>4.3092416199999999</v>
      </c>
      <c r="AH10" s="276">
        <v>4.3092416199999999</v>
      </c>
      <c r="AI10" s="276">
        <v>4.3092416199999999</v>
      </c>
      <c r="AJ10" s="276">
        <v>4.3092416199999999</v>
      </c>
      <c r="AK10" s="276">
        <v>4.3092416199999999</v>
      </c>
      <c r="AL10" s="276">
        <v>4.3092416199999999</v>
      </c>
      <c r="AM10" s="276">
        <v>4.3092416199999999</v>
      </c>
      <c r="AN10" s="276">
        <v>4.3092416199999999</v>
      </c>
      <c r="AO10" s="276">
        <v>4.3092416199999999</v>
      </c>
      <c r="AP10" s="276">
        <v>4.3092416199999999</v>
      </c>
      <c r="AQ10" s="276">
        <v>4.3092416199999999</v>
      </c>
      <c r="AR10" s="276">
        <v>4.3092416199999999</v>
      </c>
      <c r="AS10" s="276">
        <v>4.3092416199999999</v>
      </c>
      <c r="AT10" s="276">
        <v>4.3092416199999999</v>
      </c>
      <c r="AU10" s="276">
        <v>4.3092416199999999</v>
      </c>
      <c r="AV10" s="276">
        <v>4.3092416199999999</v>
      </c>
      <c r="AW10" s="276">
        <v>4.3092416199999999</v>
      </c>
      <c r="AX10" s="276">
        <v>4.3092416199999999</v>
      </c>
      <c r="AY10" s="276">
        <v>4.3092416199999999</v>
      </c>
      <c r="AZ10" s="276">
        <v>4.3092416199999999</v>
      </c>
      <c r="BA10" s="276">
        <v>4.3092416199999999</v>
      </c>
      <c r="BB10" s="227">
        <v>4.3092416199999999</v>
      </c>
      <c r="BD10" s="243"/>
      <c r="BE10" s="242"/>
      <c r="BF10" s="242"/>
      <c r="BG10" s="242"/>
      <c r="BH10" s="242"/>
      <c r="BI10" s="242"/>
      <c r="BJ10" s="326"/>
      <c r="BK10" s="326"/>
      <c r="BL10" s="326"/>
      <c r="BM10" s="326"/>
      <c r="BN10" s="326"/>
      <c r="BO10" s="326"/>
      <c r="BP10" s="326"/>
      <c r="BQ10" s="326"/>
      <c r="BR10" s="326"/>
      <c r="BS10" s="326"/>
      <c r="BT10" s="326"/>
      <c r="BU10" s="326"/>
      <c r="BV10" s="326"/>
      <c r="BW10" s="326"/>
      <c r="BX10" s="326"/>
      <c r="BY10" s="326"/>
      <c r="BZ10" s="326"/>
      <c r="CA10" s="326"/>
      <c r="CB10" s="326"/>
      <c r="CC10" s="326"/>
      <c r="CD10" s="326"/>
      <c r="CE10" s="326"/>
      <c r="CF10" s="326"/>
      <c r="CG10" s="326"/>
      <c r="CH10" s="326"/>
      <c r="CI10" s="326"/>
      <c r="CJ10" s="326"/>
      <c r="CK10" s="326"/>
      <c r="CL10" s="326"/>
      <c r="CM10" s="326"/>
      <c r="CN10" s="326"/>
      <c r="CO10" s="326"/>
      <c r="CP10" s="326"/>
      <c r="CQ10" s="326"/>
      <c r="CR10" s="326"/>
      <c r="CS10" s="326"/>
      <c r="CT10" s="327"/>
      <c r="CU10" s="327"/>
      <c r="CV10" s="327"/>
      <c r="CW10" s="327"/>
      <c r="CX10" s="327"/>
      <c r="CY10" s="327"/>
      <c r="CZ10" s="327"/>
      <c r="DA10" s="327"/>
    </row>
    <row r="11" spans="1:105" s="245" customFormat="1">
      <c r="A11" s="240"/>
      <c r="B11" s="240"/>
      <c r="C11" s="227" t="s">
        <v>322</v>
      </c>
      <c r="D11" s="228" t="s">
        <v>36</v>
      </c>
      <c r="E11" s="239"/>
      <c r="F11" s="239">
        <v>8.9871068990120762E-2</v>
      </c>
      <c r="G11" s="239">
        <v>8.8817213759377012E-2</v>
      </c>
      <c r="H11" s="239">
        <v>8.7773658467353854E-2</v>
      </c>
      <c r="I11" s="239">
        <v>8.6740217741873238E-2</v>
      </c>
      <c r="J11" s="239">
        <v>8.571670901118722E-2</v>
      </c>
      <c r="K11" s="239">
        <v>8.4702952444157376E-2</v>
      </c>
      <c r="L11" s="239">
        <v>8.3698770891578178E-2</v>
      </c>
      <c r="M11" s="239">
        <v>8.2703989828612379E-2</v>
      </c>
      <c r="N11" s="239">
        <v>8.171843729828332E-2</v>
      </c>
      <c r="O11" s="239">
        <v>8.0741943856027731E-2</v>
      </c>
      <c r="P11" s="239">
        <v>7.9774342515284147E-2</v>
      </c>
      <c r="Q11" s="239">
        <v>7.8815468694067192E-2</v>
      </c>
      <c r="R11" s="239">
        <v>7.7865160162531311E-2</v>
      </c>
      <c r="S11" s="239">
        <v>7.6923256991479505E-2</v>
      </c>
      <c r="T11" s="239">
        <v>7.5989601501818882E-2</v>
      </c>
      <c r="U11" s="239">
        <v>7.5064038214913253E-2</v>
      </c>
      <c r="V11" s="239">
        <v>7.4146413803811484E-2</v>
      </c>
      <c r="W11" s="239">
        <v>7.3236577045374673E-2</v>
      </c>
      <c r="X11" s="239">
        <v>7.2334378773220465E-2</v>
      </c>
      <c r="Y11" s="239">
        <v>7.1439671831493357E-2</v>
      </c>
      <c r="Z11" s="239">
        <v>7.0552311029457471E-2</v>
      </c>
      <c r="AA11" s="239">
        <v>6.9672153096849598E-2</v>
      </c>
      <c r="AB11" s="239">
        <v>6.8799056640015621E-2</v>
      </c>
      <c r="AC11" s="239">
        <v>6.7932882098778791E-2</v>
      </c>
      <c r="AD11" s="239">
        <v>6.7073491704046972E-2</v>
      </c>
      <c r="AE11" s="239">
        <v>6.6220749436125104E-2</v>
      </c>
      <c r="AF11" s="239">
        <v>6.5374520983702666E-2</v>
      </c>
      <c r="AG11" s="239">
        <v>6.4534673703546375E-2</v>
      </c>
      <c r="AH11" s="276">
        <v>6.3701076580823468E-2</v>
      </c>
      <c r="AI11" s="276">
        <v>6.2873600190071599E-2</v>
      </c>
      <c r="AJ11" s="276">
        <v>6.2052116656790446E-2</v>
      </c>
      <c r="AK11" s="276">
        <v>6.1236499619653273E-2</v>
      </c>
      <c r="AL11" s="276">
        <v>6.042662419328515E-2</v>
      </c>
      <c r="AM11" s="276">
        <v>5.9622366931643356E-2</v>
      </c>
      <c r="AN11" s="276">
        <v>5.8823605791923583E-2</v>
      </c>
      <c r="AO11" s="276">
        <v>5.8030220099066554E-2</v>
      </c>
      <c r="AP11" s="276">
        <v>5.7242090510726484E-2</v>
      </c>
      <c r="AQ11" s="276">
        <v>5.6459098982802658E-2</v>
      </c>
      <c r="AR11" s="276">
        <v>5.5681128735466601E-2</v>
      </c>
      <c r="AS11" s="276">
        <v>5.490806421966532E-2</v>
      </c>
      <c r="AT11" s="276">
        <v>5.4139791084093503E-2</v>
      </c>
      <c r="AU11" s="276">
        <v>5.3376196142655985E-2</v>
      </c>
      <c r="AV11" s="276">
        <v>5.2617167342344118E-2</v>
      </c>
      <c r="AW11" s="276">
        <v>5.1862593731552664E-2</v>
      </c>
      <c r="AX11" s="276">
        <v>5.1112365428844342E-2</v>
      </c>
      <c r="AY11" s="276">
        <v>5.036637359210161E-2</v>
      </c>
      <c r="AZ11" s="276">
        <v>4.9624510388062149E-2</v>
      </c>
      <c r="BA11" s="276">
        <v>4.8886668962271784E-2</v>
      </c>
      <c r="BB11" s="227">
        <v>4.8152743409385579E-2</v>
      </c>
      <c r="BD11" s="243"/>
      <c r="BE11" s="242"/>
      <c r="BF11" s="242"/>
      <c r="BG11" s="242"/>
      <c r="BH11" s="242"/>
      <c r="BI11" s="242"/>
      <c r="BJ11" s="326"/>
      <c r="BK11" s="326"/>
      <c r="BL11" s="326"/>
      <c r="BM11" s="326"/>
      <c r="BN11" s="326"/>
      <c r="BO11" s="326"/>
      <c r="BP11" s="326"/>
      <c r="BQ11" s="326"/>
      <c r="BR11" s="326"/>
      <c r="BS11" s="326"/>
      <c r="BT11" s="326"/>
      <c r="BU11" s="326"/>
      <c r="BV11" s="326"/>
      <c r="BW11" s="326"/>
      <c r="BX11" s="326"/>
      <c r="BY11" s="326"/>
      <c r="BZ11" s="326"/>
      <c r="CA11" s="326"/>
      <c r="CB11" s="326"/>
      <c r="CC11" s="326"/>
      <c r="CD11" s="326"/>
      <c r="CE11" s="326"/>
      <c r="CF11" s="326"/>
      <c r="CG11" s="326"/>
      <c r="CH11" s="326"/>
      <c r="CI11" s="326"/>
      <c r="CJ11" s="326"/>
      <c r="CK11" s="326"/>
      <c r="CL11" s="326"/>
      <c r="CM11" s="326"/>
      <c r="CN11" s="326"/>
      <c r="CO11" s="326"/>
      <c r="CP11" s="326"/>
      <c r="CQ11" s="326"/>
      <c r="CR11" s="326"/>
      <c r="CS11" s="326"/>
      <c r="CT11" s="327"/>
      <c r="CU11" s="327"/>
      <c r="CV11" s="327"/>
      <c r="CW11" s="327"/>
      <c r="CX11" s="327"/>
      <c r="CY11" s="327"/>
      <c r="CZ11" s="327"/>
      <c r="DA11" s="327"/>
    </row>
    <row r="12" spans="1:105" s="245" customFormat="1">
      <c r="A12" s="240"/>
      <c r="B12" s="240"/>
      <c r="C12" s="227" t="s">
        <v>379</v>
      </c>
      <c r="D12" s="228" t="s">
        <v>36</v>
      </c>
      <c r="E12" s="239"/>
      <c r="F12" s="239">
        <v>12.288356828699813</v>
      </c>
      <c r="G12" s="239">
        <v>12.235168027886038</v>
      </c>
      <c r="H12" s="239">
        <v>12.182858891664736</v>
      </c>
      <c r="I12" s="239">
        <v>12.131420059366583</v>
      </c>
      <c r="J12" s="239">
        <v>12.080842349426076</v>
      </c>
      <c r="K12" s="239">
        <v>12.031116756656873</v>
      </c>
      <c r="L12" s="239">
        <v>11.982234449585745</v>
      </c>
      <c r="M12" s="239">
        <v>11.934186767844007</v>
      </c>
      <c r="N12" s="239">
        <v>11.8869652196154</v>
      </c>
      <c r="O12" s="239">
        <v>11.840561479139327</v>
      </c>
      <c r="P12" s="239">
        <v>11.79496738426845</v>
      </c>
      <c r="Q12" s="239">
        <v>11.750174934079626</v>
      </c>
      <c r="R12" s="239">
        <v>11.706176286537215</v>
      </c>
      <c r="S12" s="239">
        <v>11.662963756207802</v>
      </c>
      <c r="T12" s="239">
        <v>11.620529812025403</v>
      </c>
      <c r="U12" s="239">
        <v>11.578867075106242</v>
      </c>
      <c r="V12" s="239">
        <v>11.537968316612222</v>
      </c>
      <c r="W12" s="239">
        <v>11.497826455662214</v>
      </c>
      <c r="X12" s="239">
        <v>11.458434557290321</v>
      </c>
      <c r="Y12" s="239">
        <v>11.419785830450309</v>
      </c>
      <c r="Z12" s="239">
        <v>11.381873626065371</v>
      </c>
      <c r="AA12" s="239">
        <v>11.344691435122478</v>
      </c>
      <c r="AB12" s="239">
        <v>11.30823288681051</v>
      </c>
      <c r="AC12" s="239">
        <v>11.272491746701469</v>
      </c>
      <c r="AD12" s="239">
        <v>11.237461914974007</v>
      </c>
      <c r="AE12" s="239">
        <v>11.203137424678577</v>
      </c>
      <c r="AF12" s="239">
        <v>11.169512440043521</v>
      </c>
      <c r="AG12" s="239">
        <v>11.136581254821417</v>
      </c>
      <c r="AH12" s="276">
        <v>11.10433829067502</v>
      </c>
      <c r="AI12" s="276">
        <v>11.072778095602178</v>
      </c>
      <c r="AJ12" s="276">
        <v>11.041895342399078</v>
      </c>
      <c r="AK12" s="276">
        <v>11.011684827161227</v>
      </c>
      <c r="AL12" s="276">
        <v>10.982141467821588</v>
      </c>
      <c r="AM12" s="276">
        <v>10.953260302725266</v>
      </c>
      <c r="AN12" s="276">
        <v>10.925036489240219</v>
      </c>
      <c r="AO12" s="276">
        <v>10.897465302403418</v>
      </c>
      <c r="AP12" s="276">
        <v>10.870542133601953</v>
      </c>
      <c r="AQ12" s="276">
        <v>10.844262489288548</v>
      </c>
      <c r="AR12" s="276">
        <v>10.818621989731</v>
      </c>
      <c r="AS12" s="276">
        <v>10.793616367795034</v>
      </c>
      <c r="AT12" s="276">
        <v>10.769241467760134</v>
      </c>
      <c r="AU12" s="276">
        <v>10.745493244167845</v>
      </c>
      <c r="AV12" s="276">
        <v>10.722367760702138</v>
      </c>
      <c r="AW12" s="276">
        <v>10.699861189101391</v>
      </c>
      <c r="AX12" s="276">
        <v>10.677969808101549</v>
      </c>
      <c r="AY12" s="276">
        <v>10.656690002410077</v>
      </c>
      <c r="AZ12" s="276">
        <v>10.636018261710301</v>
      </c>
      <c r="BA12" s="276">
        <v>10.615951179695751</v>
      </c>
      <c r="BB12" s="227">
        <v>10.596485453134125</v>
      </c>
      <c r="BD12" s="243"/>
      <c r="BE12" s="242"/>
      <c r="BF12" s="242"/>
      <c r="BG12" s="242"/>
      <c r="BH12" s="242"/>
      <c r="BI12" s="242"/>
      <c r="BJ12" s="326"/>
      <c r="BK12" s="326"/>
      <c r="BL12" s="326"/>
      <c r="BM12" s="326"/>
      <c r="BN12" s="326"/>
      <c r="BO12" s="326"/>
      <c r="BP12" s="326"/>
      <c r="BQ12" s="326"/>
      <c r="BR12" s="326"/>
      <c r="BS12" s="326"/>
      <c r="BT12" s="326"/>
      <c r="BU12" s="326"/>
      <c r="BV12" s="326"/>
      <c r="BW12" s="326"/>
      <c r="BX12" s="326"/>
      <c r="BY12" s="326"/>
      <c r="BZ12" s="326"/>
      <c r="CA12" s="326"/>
      <c r="CB12" s="326"/>
      <c r="CC12" s="326"/>
      <c r="CD12" s="326"/>
      <c r="CE12" s="326"/>
      <c r="CF12" s="326"/>
      <c r="CG12" s="326"/>
      <c r="CH12" s="326"/>
      <c r="CI12" s="326"/>
      <c r="CJ12" s="326"/>
      <c r="CK12" s="326"/>
      <c r="CL12" s="326"/>
      <c r="CM12" s="326"/>
      <c r="CN12" s="326"/>
      <c r="CO12" s="326"/>
      <c r="CP12" s="326"/>
      <c r="CQ12" s="326"/>
      <c r="CR12" s="326"/>
      <c r="CS12" s="326"/>
      <c r="CT12" s="327"/>
      <c r="CU12" s="327"/>
      <c r="CV12" s="327"/>
      <c r="CW12" s="327"/>
      <c r="CX12" s="327"/>
      <c r="CY12" s="327"/>
      <c r="CZ12" s="327"/>
      <c r="DA12" s="327"/>
    </row>
    <row r="13" spans="1:105">
      <c r="A13" s="106"/>
      <c r="B13" s="106"/>
      <c r="C13" s="99" t="s">
        <v>51</v>
      </c>
      <c r="D13" s="340" t="s">
        <v>36</v>
      </c>
      <c r="E13" s="201"/>
      <c r="F13" s="201">
        <v>2.0896999999999999E-2</v>
      </c>
      <c r="G13" s="201">
        <v>2.8433E-2</v>
      </c>
      <c r="H13" s="201">
        <v>3.5969000000000001E-2</v>
      </c>
      <c r="I13" s="201">
        <v>4.3505000000000002E-2</v>
      </c>
      <c r="J13" s="201">
        <v>5.1041000000000003E-2</v>
      </c>
      <c r="K13" s="201">
        <v>5.8576999999999997E-2</v>
      </c>
      <c r="L13" s="201">
        <v>6.6113000000000005E-2</v>
      </c>
      <c r="M13" s="201">
        <v>7.3649000000000006E-2</v>
      </c>
      <c r="N13" s="201">
        <v>8.1184999999999993E-2</v>
      </c>
      <c r="O13" s="201">
        <v>8.8720999999999994E-2</v>
      </c>
      <c r="P13" s="201">
        <v>9.6256999999999995E-2</v>
      </c>
      <c r="Q13" s="201">
        <v>0.103793</v>
      </c>
      <c r="R13" s="201">
        <v>0.111329</v>
      </c>
      <c r="S13" s="201">
        <v>0.118865</v>
      </c>
      <c r="T13" s="201">
        <v>0.12640100000000001</v>
      </c>
      <c r="U13" s="201">
        <v>0.133937</v>
      </c>
      <c r="V13" s="201">
        <v>0.14147299999999999</v>
      </c>
      <c r="W13" s="201">
        <v>0.149009</v>
      </c>
      <c r="X13" s="201">
        <v>0.15654499999999999</v>
      </c>
      <c r="Y13" s="201">
        <v>0.164081</v>
      </c>
      <c r="Z13" s="201">
        <v>0.17161699999999999</v>
      </c>
      <c r="AA13" s="201">
        <v>0.17915300000000001</v>
      </c>
      <c r="AB13" s="201">
        <v>0.18668899999999999</v>
      </c>
      <c r="AC13" s="201">
        <v>0.19422500000000001</v>
      </c>
      <c r="AD13" s="201">
        <v>0.201761</v>
      </c>
      <c r="AE13" s="201">
        <v>0.20929700000000001</v>
      </c>
      <c r="AF13" s="201">
        <v>0.216833</v>
      </c>
      <c r="AG13" s="201">
        <v>0.22436900000000001</v>
      </c>
      <c r="AH13" s="101">
        <v>0.231905</v>
      </c>
      <c r="AI13" s="101">
        <v>0.23944099999999999</v>
      </c>
      <c r="AJ13" s="101">
        <v>0.246977</v>
      </c>
      <c r="AK13" s="101">
        <v>0.25451299999999999</v>
      </c>
      <c r="AL13" s="101">
        <v>0.26204899999999998</v>
      </c>
      <c r="AM13" s="101">
        <v>0.26958500000000002</v>
      </c>
      <c r="AN13" s="101">
        <v>0.27712100000000001</v>
      </c>
      <c r="AO13" s="101">
        <v>0.28465699999999999</v>
      </c>
      <c r="AP13" s="101">
        <v>0.29219299999999998</v>
      </c>
      <c r="AQ13" s="101">
        <v>0.29972900000000002</v>
      </c>
      <c r="AR13" s="101">
        <v>0.30726500000000001</v>
      </c>
      <c r="AS13" s="101">
        <v>0.314801</v>
      </c>
      <c r="AT13" s="101">
        <v>0.32233699999999998</v>
      </c>
      <c r="AU13" s="101">
        <v>0.32987300000000003</v>
      </c>
      <c r="AV13" s="101">
        <v>0.33740900000000001</v>
      </c>
      <c r="AW13" s="101">
        <v>0.344945</v>
      </c>
      <c r="AX13" s="101">
        <v>0.35248099999999999</v>
      </c>
      <c r="AY13" s="101">
        <v>0.36001699999999998</v>
      </c>
      <c r="AZ13" s="101">
        <v>0.36755300000000002</v>
      </c>
      <c r="BA13" s="101">
        <v>0.37508900000000001</v>
      </c>
      <c r="BB13" s="99">
        <v>0.38262499999999999</v>
      </c>
      <c r="BD13" s="107"/>
      <c r="BE13" s="178"/>
      <c r="BF13" s="178"/>
      <c r="BG13" s="178"/>
      <c r="BH13" s="178"/>
      <c r="BI13" s="178"/>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5"/>
      <c r="CU13" s="15"/>
      <c r="CV13" s="15"/>
      <c r="CW13" s="15"/>
      <c r="CX13" s="15"/>
      <c r="CY13" s="15"/>
      <c r="CZ13" s="15"/>
      <c r="DA13" s="15"/>
    </row>
    <row r="14" spans="1:105" ht="14.45">
      <c r="A14" s="106"/>
      <c r="B14" s="106"/>
      <c r="C14" s="99" t="s">
        <v>53</v>
      </c>
      <c r="D14" s="340" t="s">
        <v>36</v>
      </c>
      <c r="E14" s="201"/>
      <c r="F14" s="201">
        <v>3.9976057448075362</v>
      </c>
      <c r="G14" s="201">
        <v>4.0176102689606328</v>
      </c>
      <c r="H14" s="201">
        <v>4.0375346079285368</v>
      </c>
      <c r="I14" s="201">
        <v>4.0573797660990625</v>
      </c>
      <c r="J14" s="201">
        <v>4.0771467173129725</v>
      </c>
      <c r="K14" s="201">
        <v>4.0968364053844217</v>
      </c>
      <c r="L14" s="201">
        <v>4.1164497446077517</v>
      </c>
      <c r="M14" s="201">
        <v>4.1359876202509298</v>
      </c>
      <c r="N14" s="201">
        <v>4.1554508890358717</v>
      </c>
      <c r="O14" s="201">
        <v>4.1748403796059463</v>
      </c>
      <c r="P14" s="201">
        <v>4.1941568929808879</v>
      </c>
      <c r="Q14" s="201">
        <v>4.213401202999389</v>
      </c>
      <c r="R14" s="201">
        <v>4.2325740567495895</v>
      </c>
      <c r="S14" s="201">
        <v>4.2516761749877299</v>
      </c>
      <c r="T14" s="201">
        <v>4.2707082525451678</v>
      </c>
      <c r="U14" s="201">
        <v>4.2896709587239998</v>
      </c>
      <c r="V14" s="201">
        <v>4.3085649376815027</v>
      </c>
      <c r="W14" s="201">
        <v>4.3273908088035942</v>
      </c>
      <c r="X14" s="201">
        <v>4.3461491670675381</v>
      </c>
      <c r="Y14" s="201">
        <v>4.3648405833940673</v>
      </c>
      <c r="Z14" s="201">
        <v>4.3834656049891541</v>
      </c>
      <c r="AA14" s="201">
        <v>4.4020247556755709</v>
      </c>
      <c r="AB14" s="201">
        <v>4.4205185362144741</v>
      </c>
      <c r="AC14" s="201">
        <v>4.4389474246171483</v>
      </c>
      <c r="AD14" s="201">
        <v>4.4573118764471023</v>
      </c>
      <c r="AE14" s="201">
        <v>4.4756123251126896</v>
      </c>
      <c r="AF14" s="201">
        <v>4.4938491821504041</v>
      </c>
      <c r="AG14" s="201">
        <v>4.5120228374990115</v>
      </c>
      <c r="AH14" s="101">
        <v>4.5301336597646831</v>
      </c>
      <c r="AI14" s="101">
        <v>4.5481819964772559</v>
      </c>
      <c r="AJ14" s="101">
        <v>4.5661681743377924</v>
      </c>
      <c r="AK14" s="101">
        <v>4.5840924994575545</v>
      </c>
      <c r="AL14" s="101">
        <v>4.6019552575885445</v>
      </c>
      <c r="AM14" s="101">
        <v>4.6197567143457396</v>
      </c>
      <c r="AN14" s="101">
        <v>4.6374971154211355</v>
      </c>
      <c r="AO14" s="101">
        <v>4.6551766867897451</v>
      </c>
      <c r="AP14" s="101">
        <v>4.6727956349076507</v>
      </c>
      <c r="AQ14" s="101">
        <v>4.6903541469022318</v>
      </c>
      <c r="AR14" s="101">
        <v>4.7078523907546863</v>
      </c>
      <c r="AS14" s="101">
        <v>4.7252905154749456</v>
      </c>
      <c r="AT14" s="101">
        <v>4.7426686512690752</v>
      </c>
      <c r="AU14" s="101">
        <v>4.7599869096992968</v>
      </c>
      <c r="AV14" s="101">
        <v>4.7772453838366857</v>
      </c>
      <c r="AW14" s="101">
        <v>4.7944441484066616</v>
      </c>
      <c r="AX14" s="101">
        <v>4.8115832599273629</v>
      </c>
      <c r="AY14" s="101">
        <v>4.8286627568409726</v>
      </c>
      <c r="AZ14" s="101">
        <v>4.8456826596380944</v>
      </c>
      <c r="BA14" s="101">
        <v>4.8626429709752577</v>
      </c>
      <c r="BB14" s="99">
        <v>4.8795436757856132</v>
      </c>
      <c r="BD14" s="111"/>
      <c r="BE14" s="111"/>
      <c r="BF14" s="111"/>
      <c r="BG14" s="111"/>
      <c r="BH14" s="111"/>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row>
    <row r="15" spans="1:105" ht="14.45">
      <c r="A15" s="106"/>
      <c r="B15" s="106"/>
      <c r="C15" s="99" t="s">
        <v>56</v>
      </c>
      <c r="D15" s="340" t="s">
        <v>36</v>
      </c>
      <c r="E15" s="201"/>
      <c r="F15" s="201">
        <v>5.3659113788786419</v>
      </c>
      <c r="G15" s="201">
        <v>5.3944629528293317</v>
      </c>
      <c r="H15" s="201">
        <v>5.4222308927360583</v>
      </c>
      <c r="I15" s="201">
        <v>5.4492240194231529</v>
      </c>
      <c r="J15" s="201">
        <v>5.4754542675775397</v>
      </c>
      <c r="K15" s="201">
        <v>5.5009308079901054</v>
      </c>
      <c r="L15" s="201">
        <v>5.5256638134434741</v>
      </c>
      <c r="M15" s="201">
        <v>5.5496613318852948</v>
      </c>
      <c r="N15" s="201">
        <v>5.572934548662678</v>
      </c>
      <c r="O15" s="201">
        <v>5.5954925132071676</v>
      </c>
      <c r="P15" s="201">
        <v>5.6173446501622566</v>
      </c>
      <c r="Q15" s="201">
        <v>5.63850061014071</v>
      </c>
      <c r="R15" s="201">
        <v>5.6589685635442368</v>
      </c>
      <c r="S15" s="201">
        <v>5.6787575150673035</v>
      </c>
      <c r="T15" s="201">
        <v>5.6978754009359474</v>
      </c>
      <c r="U15" s="201">
        <v>5.7163312521786613</v>
      </c>
      <c r="V15" s="201">
        <v>5.7341324302048697</v>
      </c>
      <c r="W15" s="201">
        <v>5.7512870469641237</v>
      </c>
      <c r="X15" s="201">
        <v>5.7678025154994881</v>
      </c>
      <c r="Y15" s="201">
        <v>5.7836851585502016</v>
      </c>
      <c r="Z15" s="201">
        <v>5.7989417519034143</v>
      </c>
      <c r="AA15" s="201">
        <v>5.8135796468536931</v>
      </c>
      <c r="AB15" s="201">
        <v>5.8276047915731137</v>
      </c>
      <c r="AC15" s="201">
        <v>5.8410243022144224</v>
      </c>
      <c r="AD15" s="201">
        <v>5.853843970287107</v>
      </c>
      <c r="AE15" s="201">
        <v>5.866068687293132</v>
      </c>
      <c r="AF15" s="201">
        <v>5.8777055598903347</v>
      </c>
      <c r="AG15" s="201">
        <v>5.8887590440379167</v>
      </c>
      <c r="AH15" s="101">
        <v>5.899233334552914</v>
      </c>
      <c r="AI15" s="101">
        <v>5.9091346493399941</v>
      </c>
      <c r="AJ15" s="101">
        <v>5.9184690575532457</v>
      </c>
      <c r="AK15" s="101">
        <v>5.9272424792940823</v>
      </c>
      <c r="AL15" s="101">
        <v>5.9354606853208045</v>
      </c>
      <c r="AM15" s="101">
        <v>5.943129296772625</v>
      </c>
      <c r="AN15" s="101">
        <v>5.9502537849108048</v>
      </c>
      <c r="AO15" s="101">
        <v>5.9568394708795473</v>
      </c>
      <c r="AP15" s="101">
        <v>5.962891525489197</v>
      </c>
      <c r="AQ15" s="101">
        <v>5.9684149690242254</v>
      </c>
      <c r="AR15" s="101">
        <v>5.9734146710783422</v>
      </c>
      <c r="AS15" s="101">
        <v>5.9778953504190904</v>
      </c>
      <c r="AT15" s="101">
        <v>5.9818615748840642</v>
      </c>
      <c r="AU15" s="101">
        <v>5.9853177613109034</v>
      </c>
      <c r="AV15" s="101">
        <v>5.9882681755030296</v>
      </c>
      <c r="AW15" s="101">
        <v>5.9907169322330605</v>
      </c>
      <c r="AX15" s="101">
        <v>5.9926679952856627</v>
      </c>
      <c r="AY15" s="101">
        <v>5.9941251775415818</v>
      </c>
      <c r="AZ15" s="101">
        <v>5.995092141104335</v>
      </c>
      <c r="BA15" s="101">
        <v>5.9955723974711299</v>
      </c>
      <c r="BB15" s="99">
        <v>5.9955693077492827</v>
      </c>
      <c r="BD15" s="111"/>
      <c r="BE15" s="111"/>
      <c r="BF15" s="111"/>
      <c r="BG15" s="111"/>
      <c r="BH15" s="111"/>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row>
    <row r="16" spans="1:105" ht="14.45">
      <c r="A16" s="106"/>
      <c r="B16" s="106"/>
      <c r="C16" s="99" t="s">
        <v>327</v>
      </c>
      <c r="D16" s="340" t="s">
        <v>36</v>
      </c>
      <c r="E16" s="201"/>
      <c r="F16" s="201">
        <v>2.357139498</v>
      </c>
      <c r="G16" s="201">
        <v>2.350048498</v>
      </c>
      <c r="H16" s="201">
        <v>2.3429574979999996</v>
      </c>
      <c r="I16" s="201">
        <v>2.3358664979999997</v>
      </c>
      <c r="J16" s="201">
        <v>2.3287754979999997</v>
      </c>
      <c r="K16" s="201">
        <v>2.3216844979999998</v>
      </c>
      <c r="L16" s="201">
        <v>2.3145934979999998</v>
      </c>
      <c r="M16" s="201">
        <v>2.3075024979999998</v>
      </c>
      <c r="N16" s="201">
        <v>2.3004114979999999</v>
      </c>
      <c r="O16" s="201">
        <v>2.2933204979999999</v>
      </c>
      <c r="P16" s="201">
        <v>2.286229498</v>
      </c>
      <c r="Q16" s="201">
        <v>2.279138498</v>
      </c>
      <c r="R16" s="201">
        <v>2.2720474980000001</v>
      </c>
      <c r="S16" s="201">
        <v>2.2649564979999997</v>
      </c>
      <c r="T16" s="201">
        <v>2.2578654979999997</v>
      </c>
      <c r="U16" s="201">
        <v>2.2507744979999997</v>
      </c>
      <c r="V16" s="201">
        <v>2.2436834979999998</v>
      </c>
      <c r="W16" s="201">
        <v>2.2365924979999998</v>
      </c>
      <c r="X16" s="201">
        <v>2.2295014979999999</v>
      </c>
      <c r="Y16" s="201">
        <v>2.2224104979999999</v>
      </c>
      <c r="Z16" s="201">
        <v>2.2153194979999999</v>
      </c>
      <c r="AA16" s="201">
        <v>2.208228498</v>
      </c>
      <c r="AB16" s="201">
        <v>2.201137498</v>
      </c>
      <c r="AC16" s="201">
        <v>2.1940464980000001</v>
      </c>
      <c r="AD16" s="201">
        <v>2.1869554979999997</v>
      </c>
      <c r="AE16" s="201">
        <v>2.1798644979999997</v>
      </c>
      <c r="AF16" s="201">
        <v>2.1727734979999997</v>
      </c>
      <c r="AG16" s="201">
        <v>2.1656824979999998</v>
      </c>
      <c r="AH16" s="101">
        <v>2.1585914979999998</v>
      </c>
      <c r="AI16" s="101">
        <v>2.1515004979999999</v>
      </c>
      <c r="AJ16" s="101">
        <v>2.1444094979999999</v>
      </c>
      <c r="AK16" s="101">
        <v>2.137318498</v>
      </c>
      <c r="AL16" s="101">
        <v>2.130227498</v>
      </c>
      <c r="AM16" s="101">
        <v>2.123136498</v>
      </c>
      <c r="AN16" s="101">
        <v>2.1160454979999996</v>
      </c>
      <c r="AO16" s="101">
        <v>2.1089544979999997</v>
      </c>
      <c r="AP16" s="101">
        <v>2.1018634979999997</v>
      </c>
      <c r="AQ16" s="101">
        <v>2.0947724979999998</v>
      </c>
      <c r="AR16" s="101">
        <v>2.0876814979999998</v>
      </c>
      <c r="AS16" s="101">
        <v>2.0805904979999998</v>
      </c>
      <c r="AT16" s="101">
        <v>2.0734994979999999</v>
      </c>
      <c r="AU16" s="101">
        <v>2.0664084979999999</v>
      </c>
      <c r="AV16" s="101">
        <v>2.059317498</v>
      </c>
      <c r="AW16" s="101">
        <v>2.052226498</v>
      </c>
      <c r="AX16" s="101">
        <v>2.0451354980000001</v>
      </c>
      <c r="AY16" s="101">
        <v>2.0380444979999996</v>
      </c>
      <c r="AZ16" s="101">
        <v>2.0309534979999997</v>
      </c>
      <c r="BA16" s="101">
        <v>2.0238624979999997</v>
      </c>
      <c r="BB16" s="99">
        <v>2.0167714979999998</v>
      </c>
      <c r="BD16" s="111"/>
      <c r="BE16" s="111"/>
      <c r="BF16" s="111"/>
      <c r="BG16" s="111"/>
      <c r="BH16" s="111"/>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row>
    <row r="17" spans="1:115" ht="14.45">
      <c r="A17" s="106"/>
      <c r="B17" s="106"/>
      <c r="C17" s="99" t="s">
        <v>59</v>
      </c>
      <c r="D17" s="340" t="s">
        <v>36</v>
      </c>
      <c r="E17" s="201"/>
      <c r="F17" s="201">
        <v>0.49363865835182269</v>
      </c>
      <c r="G17" s="201">
        <v>0.49296344138329717</v>
      </c>
      <c r="H17" s="201">
        <v>0.49228915621418823</v>
      </c>
      <c r="I17" s="201">
        <v>0.49161580155861262</v>
      </c>
      <c r="J17" s="201">
        <v>0.4909433761324617</v>
      </c>
      <c r="K17" s="201">
        <v>0.49027187865339888</v>
      </c>
      <c r="L17" s="201">
        <v>0.48960130784085715</v>
      </c>
      <c r="M17" s="201">
        <v>0.48893166241603675</v>
      </c>
      <c r="N17" s="201">
        <v>0.4882629411019026</v>
      </c>
      <c r="O17" s="201">
        <v>0.48759514262318193</v>
      </c>
      <c r="P17" s="201">
        <v>0.48692826570636194</v>
      </c>
      <c r="Q17" s="201">
        <v>0.48626230907968715</v>
      </c>
      <c r="R17" s="201">
        <v>0.48559727147315718</v>
      </c>
      <c r="S17" s="201">
        <v>0.48493315161852418</v>
      </c>
      <c r="T17" s="201">
        <v>0.48426994824929059</v>
      </c>
      <c r="U17" s="201">
        <v>0.48360766010070655</v>
      </c>
      <c r="V17" s="201">
        <v>0.48294628590976757</v>
      </c>
      <c r="W17" s="201">
        <v>0.48228582441521206</v>
      </c>
      <c r="X17" s="201">
        <v>0.48162627435751904</v>
      </c>
      <c r="Y17" s="201">
        <v>0.48096763447890561</v>
      </c>
      <c r="Z17" s="201">
        <v>0.4803099035233247</v>
      </c>
      <c r="AA17" s="201">
        <v>0.47965308023646247</v>
      </c>
      <c r="AB17" s="201">
        <v>0.47899716336573611</v>
      </c>
      <c r="AC17" s="201">
        <v>0.47834215166029137</v>
      </c>
      <c r="AD17" s="201">
        <v>0.47768804387100017</v>
      </c>
      <c r="AE17" s="201">
        <v>0.47703483875045816</v>
      </c>
      <c r="AF17" s="201">
        <v>0.4763825350529825</v>
      </c>
      <c r="AG17" s="201">
        <v>0.47573113153460939</v>
      </c>
      <c r="AH17" s="101">
        <v>0.47508062695309161</v>
      </c>
      <c r="AI17" s="101">
        <v>0.47443102006789634</v>
      </c>
      <c r="AJ17" s="101">
        <v>0.47378230964020263</v>
      </c>
      <c r="AK17" s="101">
        <v>0.47313449443289912</v>
      </c>
      <c r="AL17" s="101">
        <v>0.47248757321058171</v>
      </c>
      <c r="AM17" s="101">
        <v>0.47184154473955109</v>
      </c>
      <c r="AN17" s="101">
        <v>0.47119640778781047</v>
      </c>
      <c r="AO17" s="101">
        <v>0.47055216112506326</v>
      </c>
      <c r="AP17" s="101">
        <v>0.46990880352271064</v>
      </c>
      <c r="AQ17" s="101">
        <v>0.4692663337538493</v>
      </c>
      <c r="AR17" s="101">
        <v>0.46862475059326897</v>
      </c>
      <c r="AS17" s="101">
        <v>0.46798405281745026</v>
      </c>
      <c r="AT17" s="101">
        <v>0.46734423920456214</v>
      </c>
      <c r="AU17" s="101">
        <v>0.4667053085344598</v>
      </c>
      <c r="AV17" s="101">
        <v>0.46606725958868223</v>
      </c>
      <c r="AW17" s="101">
        <v>0.46543009115044981</v>
      </c>
      <c r="AX17" s="101">
        <v>0.46479380200466219</v>
      </c>
      <c r="AY17" s="101">
        <v>0.46415839093789574</v>
      </c>
      <c r="AZ17" s="101">
        <v>0.46352385673840141</v>
      </c>
      <c r="BA17" s="101">
        <v>0.46289019819610239</v>
      </c>
      <c r="BB17" s="99">
        <v>0.46225741410259175</v>
      </c>
      <c r="BD17" s="111"/>
      <c r="BE17" s="111"/>
      <c r="BF17" s="111"/>
      <c r="BG17" s="111"/>
      <c r="BH17" s="111"/>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row>
    <row r="18" spans="1:115" ht="14.45">
      <c r="A18" s="106"/>
      <c r="B18" s="106"/>
      <c r="C18" s="99" t="s">
        <v>61</v>
      </c>
      <c r="D18" s="340" t="s">
        <v>36</v>
      </c>
      <c r="E18" s="201"/>
      <c r="F18" s="201">
        <v>0.27192659343469749</v>
      </c>
      <c r="G18" s="201">
        <v>0.27550292176841307</v>
      </c>
      <c r="H18" s="201">
        <v>0.27904635876462158</v>
      </c>
      <c r="I18" s="201">
        <v>0.28255623934113083</v>
      </c>
      <c r="J18" s="201">
        <v>0.28602863346680485</v>
      </c>
      <c r="K18" s="201">
        <v>0.28946222609276351</v>
      </c>
      <c r="L18" s="201">
        <v>0.29285455339179467</v>
      </c>
      <c r="M18" s="201">
        <v>0.29620513166775858</v>
      </c>
      <c r="N18" s="201">
        <v>0.29951019716006727</v>
      </c>
      <c r="O18" s="201">
        <v>0.30276798135470961</v>
      </c>
      <c r="P18" s="201">
        <v>0.30597620181052587</v>
      </c>
      <c r="Q18" s="201">
        <v>0.30913221331425145</v>
      </c>
      <c r="R18" s="201">
        <v>0.31223471593251062</v>
      </c>
      <c r="S18" s="201">
        <v>0.31528144233964805</v>
      </c>
      <c r="T18" s="201">
        <v>0.31827106237127922</v>
      </c>
      <c r="U18" s="201">
        <v>0.32120102150716578</v>
      </c>
      <c r="V18" s="201">
        <v>0.32407030700851502</v>
      </c>
      <c r="W18" s="201">
        <v>0.32687702943728075</v>
      </c>
      <c r="X18" s="201">
        <v>0.3296198737445829</v>
      </c>
      <c r="Y18" s="201">
        <v>0.33229849227382102</v>
      </c>
      <c r="Z18" s="201">
        <v>0.33491196297922848</v>
      </c>
      <c r="AA18" s="201">
        <v>0.33745866850183792</v>
      </c>
      <c r="AB18" s="201">
        <v>0.33993827630055318</v>
      </c>
      <c r="AC18" s="201">
        <v>0.34234916901640677</v>
      </c>
      <c r="AD18" s="201">
        <v>0.34469093853078081</v>
      </c>
      <c r="AE18" s="201">
        <v>0.34696396273128438</v>
      </c>
      <c r="AF18" s="201">
        <v>0.3491662917178539</v>
      </c>
      <c r="AG18" s="201">
        <v>0.35129851499515985</v>
      </c>
      <c r="AH18" s="101">
        <v>0.35336137322291622</v>
      </c>
      <c r="AI18" s="101">
        <v>0.35535347526220507</v>
      </c>
      <c r="AJ18" s="101">
        <v>0.3572734712596925</v>
      </c>
      <c r="AK18" s="101">
        <v>0.35912005416600151</v>
      </c>
      <c r="AL18" s="101">
        <v>0.36089196121316586</v>
      </c>
      <c r="AM18" s="101">
        <v>0.36258797534883536</v>
      </c>
      <c r="AN18" s="101">
        <v>0.36420692662496107</v>
      </c>
      <c r="AO18" s="101">
        <v>0.36574769353875047</v>
      </c>
      <c r="AP18" s="101">
        <v>0.36720920432374576</v>
      </c>
      <c r="AQ18" s="101">
        <v>0.36859043818895315</v>
      </c>
      <c r="AR18" s="101">
        <v>0.36989042650402176</v>
      </c>
      <c r="AS18" s="101">
        <v>0.3711082539285514</v>
      </c>
      <c r="AT18" s="101">
        <v>0.37224305948369113</v>
      </c>
      <c r="AU18" s="101">
        <v>0.37329403756427515</v>
      </c>
      <c r="AV18" s="101">
        <v>0.37426043888983651</v>
      </c>
      <c r="AW18" s="101">
        <v>0.37514157139292792</v>
      </c>
      <c r="AX18" s="101">
        <v>0.37593680104328148</v>
      </c>
      <c r="AY18" s="101">
        <v>0.37664555260643334</v>
      </c>
      <c r="AZ18" s="101">
        <v>0.37726731033554817</v>
      </c>
      <c r="BA18" s="101">
        <v>0.37780161859527905</v>
      </c>
      <c r="BB18" s="99">
        <v>0.37824808241661151</v>
      </c>
      <c r="BD18" s="111"/>
      <c r="BE18" s="111"/>
      <c r="BF18" s="111"/>
      <c r="BG18" s="111"/>
      <c r="BH18" s="111"/>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row>
    <row r="19" spans="1:115" ht="14.45">
      <c r="A19" s="106"/>
      <c r="B19" s="106"/>
      <c r="C19" s="99" t="s">
        <v>329</v>
      </c>
      <c r="D19" s="340" t="s">
        <v>36</v>
      </c>
      <c r="E19" s="201"/>
      <c r="F19" s="201">
        <v>0.10272429782748704</v>
      </c>
      <c r="G19" s="201">
        <v>0.10401088917228646</v>
      </c>
      <c r="H19" s="201">
        <v>0.10531359469185776</v>
      </c>
      <c r="I19" s="201">
        <v>0.10663261621145778</v>
      </c>
      <c r="J19" s="201">
        <v>0.10796815808414478</v>
      </c>
      <c r="K19" s="201">
        <v>0.10932042722243843</v>
      </c>
      <c r="L19" s="201">
        <v>0.11068963313037627</v>
      </c>
      <c r="M19" s="201">
        <v>0.11207598793597182</v>
      </c>
      <c r="N19" s="201">
        <v>0.11347970642407892</v>
      </c>
      <c r="O19" s="201">
        <v>0.11490100606966804</v>
      </c>
      <c r="P19" s="201">
        <v>0.11634010707151905</v>
      </c>
      <c r="Q19" s="201">
        <v>0.11779723238633626</v>
      </c>
      <c r="R19" s="201">
        <v>0.11927260776329046</v>
      </c>
      <c r="S19" s="201">
        <v>0.12076646177899386</v>
      </c>
      <c r="T19" s="201">
        <v>0.12227902587291289</v>
      </c>
      <c r="U19" s="201">
        <v>0.12381053438322462</v>
      </c>
      <c r="V19" s="201">
        <v>0.12536122458312221</v>
      </c>
      <c r="W19" s="201">
        <v>0.12693133671757523</v>
      </c>
      <c r="X19" s="201">
        <v>0.12852111404055006</v>
      </c>
      <c r="Y19" s="201">
        <v>0.1301308028526969</v>
      </c>
      <c r="Z19" s="201">
        <v>0.13176065253950858</v>
      </c>
      <c r="AA19" s="201">
        <v>0.13341091560995708</v>
      </c>
      <c r="AB19" s="201">
        <v>0.13508184773561435</v>
      </c>
      <c r="AC19" s="201">
        <v>0.13677370779026296</v>
      </c>
      <c r="AD19" s="201">
        <v>0.13848675789000275</v>
      </c>
      <c r="AE19" s="201">
        <v>0.14022126343385991</v>
      </c>
      <c r="AF19" s="201">
        <v>0.14197749314490465</v>
      </c>
      <c r="AG19" s="201">
        <v>0.14375571911188395</v>
      </c>
      <c r="AH19" s="101">
        <v>0.14555621683137551</v>
      </c>
      <c r="AI19" s="101">
        <v>0.14737926525047002</v>
      </c>
      <c r="AJ19" s="101">
        <v>0.14922514680998761</v>
      </c>
      <c r="AK19" s="101">
        <v>0.15109414748823588</v>
      </c>
      <c r="AL19" s="101">
        <v>0.1529865568453159</v>
      </c>
      <c r="AM19" s="101">
        <v>0.15490266806798303</v>
      </c>
      <c r="AN19" s="101">
        <v>0.15684277801506968</v>
      </c>
      <c r="AO19" s="101">
        <v>0.1588071872634772</v>
      </c>
      <c r="AP19" s="101">
        <v>0.1607962001547433</v>
      </c>
      <c r="AQ19" s="101">
        <v>0.16281012484219315</v>
      </c>
      <c r="AR19" s="101">
        <v>0.16484927333868085</v>
      </c>
      <c r="AS19" s="101">
        <v>0.16691396156492899</v>
      </c>
      <c r="AT19" s="101">
        <v>0.16900450939847333</v>
      </c>
      <c r="AU19" s="101">
        <v>0.17112124072322099</v>
      </c>
      <c r="AV19" s="101">
        <v>0.17326448347962869</v>
      </c>
      <c r="AW19" s="101">
        <v>0.1754345697155103</v>
      </c>
      <c r="AX19" s="101">
        <v>0.17763183563747978</v>
      </c>
      <c r="AY19" s="101">
        <v>0.17985662166303937</v>
      </c>
      <c r="AZ19" s="101">
        <v>0.18210927247331932</v>
      </c>
      <c r="BA19" s="101">
        <v>0.18439013706647886</v>
      </c>
      <c r="BB19" s="99">
        <v>0.18669956881177555</v>
      </c>
      <c r="BD19" s="111"/>
      <c r="BE19" s="111"/>
      <c r="BF19" s="111"/>
      <c r="BG19" s="111"/>
      <c r="BH19" s="111"/>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row>
    <row r="20" spans="1:115" ht="14.45">
      <c r="A20" s="106"/>
      <c r="B20" s="106"/>
      <c r="D20" s="340"/>
      <c r="E20" s="201"/>
      <c r="F20" s="201">
        <v>24.898199999999999</v>
      </c>
      <c r="G20" s="201">
        <v>24.898199999999999</v>
      </c>
      <c r="H20" s="201">
        <v>24.898199999999999</v>
      </c>
      <c r="I20" s="201">
        <v>24.898199999999999</v>
      </c>
      <c r="J20" s="201">
        <v>24.898199999999999</v>
      </c>
      <c r="K20" s="201">
        <v>24.898199999999999</v>
      </c>
      <c r="L20" s="201">
        <v>24.898199999999999</v>
      </c>
      <c r="M20" s="201">
        <v>24.898199999999999</v>
      </c>
      <c r="N20" s="201">
        <v>24.898199999999999</v>
      </c>
      <c r="O20" s="201">
        <v>24.898199999999999</v>
      </c>
      <c r="P20" s="201">
        <v>24.898199999999999</v>
      </c>
      <c r="Q20" s="201">
        <v>24.898199999999999</v>
      </c>
      <c r="R20" s="201">
        <v>24.898199999999999</v>
      </c>
      <c r="S20" s="201">
        <v>24.898199999999999</v>
      </c>
      <c r="T20" s="201">
        <v>24.898199999999999</v>
      </c>
      <c r="U20" s="201">
        <v>24.898199999999999</v>
      </c>
      <c r="V20" s="201">
        <v>24.898199999999999</v>
      </c>
      <c r="W20" s="201">
        <v>24.898199999999999</v>
      </c>
      <c r="X20" s="201">
        <v>24.898199999999999</v>
      </c>
      <c r="Y20" s="201">
        <v>24.898199999999999</v>
      </c>
      <c r="Z20" s="201">
        <v>24.898199999999999</v>
      </c>
      <c r="AA20" s="201">
        <v>24.898199999999999</v>
      </c>
      <c r="AB20" s="201">
        <v>24.898199999999999</v>
      </c>
      <c r="AC20" s="201">
        <v>24.898199999999999</v>
      </c>
      <c r="AD20" s="201">
        <v>24.898199999999999</v>
      </c>
      <c r="AE20" s="201">
        <v>24.898199999999999</v>
      </c>
      <c r="AF20" s="201">
        <v>24.898199999999999</v>
      </c>
      <c r="AG20" s="201">
        <v>24.898199999999999</v>
      </c>
      <c r="AH20" s="101">
        <v>24.898199999999999</v>
      </c>
      <c r="AI20" s="101">
        <v>24.898199999999999</v>
      </c>
      <c r="AJ20" s="101">
        <v>24.898199999999999</v>
      </c>
      <c r="AK20" s="101">
        <v>24.898199999999999</v>
      </c>
      <c r="AL20" s="101">
        <v>24.898199999999999</v>
      </c>
      <c r="AM20" s="101">
        <v>24.898199999999999</v>
      </c>
      <c r="AN20" s="101">
        <v>24.898199999999999</v>
      </c>
      <c r="AO20" s="101">
        <v>24.898199999999999</v>
      </c>
      <c r="AP20" s="101">
        <v>24.898199999999999</v>
      </c>
      <c r="AQ20" s="101">
        <v>24.898199999999999</v>
      </c>
      <c r="AR20" s="101">
        <v>24.898199999999999</v>
      </c>
      <c r="AS20" s="101">
        <v>24.898199999999999</v>
      </c>
      <c r="AT20" s="101">
        <v>24.898199999999999</v>
      </c>
      <c r="AU20" s="101">
        <v>24.898199999999999</v>
      </c>
      <c r="AV20" s="101">
        <v>24.898199999999999</v>
      </c>
      <c r="AW20" s="101">
        <v>24.898199999999999</v>
      </c>
      <c r="AX20" s="101">
        <v>24.898199999999999</v>
      </c>
      <c r="AY20" s="101">
        <v>24.898199999999999</v>
      </c>
      <c r="AZ20" s="101">
        <v>24.898199999999999</v>
      </c>
      <c r="BA20" s="101">
        <v>24.898199999999999</v>
      </c>
      <c r="BB20" s="99">
        <v>24.898199999999999</v>
      </c>
      <c r="BD20" s="111"/>
      <c r="BE20" s="111"/>
      <c r="BF20" s="111"/>
      <c r="BG20" s="111"/>
      <c r="BH20" s="111"/>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row>
    <row r="21" spans="1:115" ht="14.45">
      <c r="A21" s="106"/>
      <c r="B21" s="106"/>
      <c r="D21" s="202" t="s">
        <v>330</v>
      </c>
      <c r="E21" s="203"/>
      <c r="F21" s="203">
        <v>24.898199999999996</v>
      </c>
      <c r="G21" s="203">
        <v>24.898199999999999</v>
      </c>
      <c r="H21" s="203">
        <v>24.898199999999999</v>
      </c>
      <c r="I21" s="203">
        <v>24.898199999999996</v>
      </c>
      <c r="J21" s="203">
        <v>24.898199999999996</v>
      </c>
      <c r="K21" s="203">
        <v>24.898199999999999</v>
      </c>
      <c r="L21" s="203">
        <v>24.898199999999999</v>
      </c>
      <c r="M21" s="203">
        <v>24.898199999999996</v>
      </c>
      <c r="N21" s="203">
        <v>24.898199999999999</v>
      </c>
      <c r="O21" s="203">
        <v>24.898199999999999</v>
      </c>
      <c r="P21" s="203">
        <v>24.898199999999999</v>
      </c>
      <c r="Q21" s="203">
        <v>24.898199999999999</v>
      </c>
      <c r="R21" s="203">
        <v>24.898199999999996</v>
      </c>
      <c r="S21" s="203">
        <v>24.898199999999999</v>
      </c>
      <c r="T21" s="203">
        <v>24.898200000000003</v>
      </c>
      <c r="U21" s="203">
        <v>24.898199999999996</v>
      </c>
      <c r="V21" s="203">
        <v>24.898200000000003</v>
      </c>
      <c r="W21" s="203">
        <v>24.898199999999999</v>
      </c>
      <c r="X21" s="203">
        <v>24.898199999999999</v>
      </c>
      <c r="Y21" s="203">
        <v>24.898199999999999</v>
      </c>
      <c r="Z21" s="203">
        <v>24.898199999999996</v>
      </c>
      <c r="AA21" s="203">
        <v>24.898200000000003</v>
      </c>
      <c r="AB21" s="203">
        <v>24.898200000000003</v>
      </c>
      <c r="AC21" s="203">
        <v>24.898199999999999</v>
      </c>
      <c r="AD21" s="203">
        <v>24.898200000000003</v>
      </c>
      <c r="AE21" s="203">
        <v>24.898199999999999</v>
      </c>
      <c r="AF21" s="203">
        <v>24.898200000000003</v>
      </c>
      <c r="AG21" s="203">
        <v>24.898199999999999</v>
      </c>
      <c r="AH21" s="203">
        <v>24.898200000000003</v>
      </c>
      <c r="AI21" s="203">
        <v>24.898200000000003</v>
      </c>
      <c r="AJ21" s="203">
        <v>24.898199999999999</v>
      </c>
      <c r="AK21" s="203">
        <v>24.898199999999999</v>
      </c>
      <c r="AL21" s="203">
        <v>24.898200000000003</v>
      </c>
      <c r="AM21" s="203">
        <v>24.898199999999999</v>
      </c>
      <c r="AN21" s="203">
        <v>24.898199999999999</v>
      </c>
      <c r="AO21" s="203">
        <v>24.898199999999999</v>
      </c>
      <c r="AP21" s="203">
        <v>24.898199999999999</v>
      </c>
      <c r="AQ21" s="203">
        <v>24.898200000000003</v>
      </c>
      <c r="AR21" s="203">
        <v>24.898199999999996</v>
      </c>
      <c r="AS21" s="203">
        <v>24.898199999999999</v>
      </c>
      <c r="AT21" s="203">
        <v>24.898199999999996</v>
      </c>
      <c r="AU21" s="203">
        <v>24.898200000000003</v>
      </c>
      <c r="AV21" s="203">
        <v>24.898199999999999</v>
      </c>
      <c r="AW21" s="203">
        <v>24.898199999999996</v>
      </c>
      <c r="AX21" s="203">
        <v>24.898199999999999</v>
      </c>
      <c r="AY21" s="203">
        <v>24.898199999999999</v>
      </c>
      <c r="AZ21" s="203">
        <v>24.898199999999996</v>
      </c>
      <c r="BA21" s="203">
        <v>24.898199999999999</v>
      </c>
      <c r="BB21" s="203">
        <v>24.898199999999999</v>
      </c>
      <c r="BD21" s="111"/>
      <c r="BE21" s="111"/>
      <c r="BF21" s="111"/>
      <c r="BG21" s="111"/>
      <c r="BH21" s="111"/>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row>
    <row r="22" spans="1:115" s="209" customFormat="1" ht="14.45">
      <c r="A22" s="204"/>
      <c r="B22" s="204"/>
      <c r="C22" s="205"/>
      <c r="D22" s="345"/>
      <c r="E22" s="206"/>
      <c r="F22" s="206"/>
      <c r="G22" s="206"/>
      <c r="H22" s="206"/>
      <c r="I22" s="206"/>
      <c r="J22" s="206"/>
      <c r="K22" s="206"/>
      <c r="L22" s="206"/>
      <c r="M22" s="206"/>
      <c r="N22" s="206"/>
      <c r="O22" s="206"/>
      <c r="P22" s="206"/>
      <c r="Q22" s="206"/>
      <c r="R22" s="206"/>
      <c r="S22" s="206"/>
      <c r="T22" s="206"/>
      <c r="U22" s="206"/>
      <c r="V22" s="206"/>
      <c r="W22" s="206"/>
      <c r="X22" s="206"/>
      <c r="Y22" s="206"/>
      <c r="Z22" s="206"/>
      <c r="AA22" s="206"/>
      <c r="AB22" s="206"/>
      <c r="AC22" s="206"/>
      <c r="AD22" s="206"/>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5"/>
      <c r="BD22" s="207"/>
      <c r="BE22" s="207"/>
      <c r="BF22" s="207"/>
      <c r="BG22" s="207"/>
      <c r="BH22" s="207"/>
      <c r="BI22" s="208"/>
      <c r="BJ22" s="208"/>
      <c r="BK22" s="208"/>
      <c r="BL22" s="208"/>
      <c r="BM22" s="208"/>
      <c r="BN22" s="208"/>
      <c r="BO22" s="208"/>
      <c r="BP22" s="208"/>
      <c r="BQ22" s="208"/>
      <c r="BR22" s="208"/>
      <c r="BS22" s="208"/>
      <c r="BT22" s="208"/>
      <c r="BU22" s="208"/>
      <c r="BV22" s="208"/>
      <c r="BW22" s="208"/>
      <c r="BX22" s="208"/>
      <c r="BY22" s="208"/>
      <c r="BZ22" s="208"/>
      <c r="CA22" s="208"/>
      <c r="CB22" s="208"/>
      <c r="CC22" s="208"/>
      <c r="CD22" s="208"/>
      <c r="CE22" s="208"/>
      <c r="CF22" s="208"/>
      <c r="CG22" s="208"/>
      <c r="CH22" s="208"/>
      <c r="CI22" s="208"/>
      <c r="CJ22" s="208"/>
      <c r="CK22" s="208"/>
      <c r="CL22" s="208"/>
      <c r="CM22" s="208"/>
      <c r="CN22" s="208"/>
      <c r="CO22" s="208"/>
      <c r="CP22" s="208"/>
      <c r="CQ22" s="208"/>
      <c r="CR22" s="208"/>
    </row>
    <row r="23" spans="1:115" s="209" customFormat="1" ht="14.45">
      <c r="A23" s="204"/>
      <c r="B23" s="204"/>
      <c r="C23" s="205"/>
      <c r="D23" s="345"/>
      <c r="E23" s="206"/>
      <c r="F23" s="206"/>
      <c r="G23" s="206"/>
      <c r="H23" s="206"/>
      <c r="I23" s="206"/>
      <c r="J23" s="206"/>
      <c r="K23" s="206"/>
      <c r="L23" s="206"/>
      <c r="M23" s="206"/>
      <c r="N23" s="206"/>
      <c r="O23" s="206"/>
      <c r="P23" s="206"/>
      <c r="Q23" s="206"/>
      <c r="R23" s="206"/>
      <c r="S23" s="206"/>
      <c r="T23" s="206"/>
      <c r="U23" s="206"/>
      <c r="V23" s="206"/>
      <c r="W23" s="206"/>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5"/>
      <c r="BD23" s="207"/>
      <c r="BE23" s="207"/>
      <c r="BF23" s="207"/>
      <c r="BG23" s="207"/>
      <c r="BH23" s="207"/>
      <c r="BI23" s="208"/>
      <c r="BJ23" s="208"/>
      <c r="BK23" s="208"/>
      <c r="BL23" s="208"/>
      <c r="BM23" s="208"/>
      <c r="BN23" s="208"/>
      <c r="BO23" s="208"/>
      <c r="BP23" s="208"/>
      <c r="BQ23" s="208"/>
      <c r="BR23" s="208"/>
      <c r="BS23" s="208"/>
      <c r="BT23" s="208"/>
      <c r="BU23" s="208"/>
      <c r="BV23" s="208"/>
      <c r="BW23" s="208"/>
      <c r="BX23" s="208"/>
      <c r="BY23" s="208"/>
      <c r="BZ23" s="208"/>
      <c r="CA23" s="208"/>
      <c r="CB23" s="208"/>
      <c r="CC23" s="208"/>
      <c r="CD23" s="208"/>
      <c r="CE23" s="208"/>
      <c r="CF23" s="208"/>
      <c r="CG23" s="208"/>
      <c r="CH23" s="208"/>
      <c r="CI23" s="208"/>
      <c r="CJ23" s="208"/>
      <c r="CK23" s="208"/>
      <c r="CL23" s="208"/>
      <c r="CM23" s="208"/>
      <c r="CN23" s="208"/>
      <c r="CO23" s="208"/>
      <c r="CP23" s="208"/>
      <c r="CQ23" s="208"/>
      <c r="CR23" s="208"/>
    </row>
    <row r="24" spans="1:115" s="209" customFormat="1" ht="14.45">
      <c r="A24" s="204"/>
      <c r="B24" s="204"/>
      <c r="C24" s="205"/>
      <c r="D24" s="345"/>
      <c r="E24" s="206"/>
      <c r="F24" s="206"/>
      <c r="G24" s="206"/>
      <c r="H24" s="206"/>
      <c r="I24" s="206"/>
      <c r="J24" s="206"/>
      <c r="K24" s="206"/>
      <c r="L24" s="206"/>
      <c r="M24" s="206"/>
      <c r="N24" s="206"/>
      <c r="O24" s="206"/>
      <c r="P24" s="206"/>
      <c r="Q24" s="206"/>
      <c r="R24" s="206"/>
      <c r="S24" s="206"/>
      <c r="T24" s="206"/>
      <c r="U24" s="206"/>
      <c r="V24" s="206"/>
      <c r="W24" s="206"/>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5"/>
      <c r="BD24" s="207"/>
      <c r="BE24" s="207"/>
      <c r="BF24" s="207"/>
      <c r="BG24" s="207"/>
      <c r="BH24" s="207"/>
      <c r="BI24" s="208"/>
      <c r="BJ24" s="208"/>
      <c r="BK24" s="208"/>
      <c r="BL24" s="208"/>
      <c r="BM24" s="208"/>
      <c r="BN24" s="208"/>
      <c r="BO24" s="208"/>
      <c r="BP24" s="208"/>
      <c r="BQ24" s="208"/>
      <c r="BR24" s="208"/>
      <c r="BS24" s="208"/>
      <c r="BT24" s="208"/>
      <c r="BU24" s="208"/>
      <c r="BV24" s="208"/>
      <c r="BW24" s="208"/>
      <c r="BX24" s="208"/>
      <c r="BY24" s="208"/>
      <c r="BZ24" s="208"/>
      <c r="CA24" s="208"/>
      <c r="CB24" s="208"/>
      <c r="CC24" s="208"/>
      <c r="CD24" s="208"/>
      <c r="CE24" s="208"/>
      <c r="CF24" s="208"/>
      <c r="CG24" s="208"/>
      <c r="CH24" s="208"/>
      <c r="CI24" s="208"/>
      <c r="CJ24" s="208"/>
      <c r="CK24" s="208"/>
      <c r="CL24" s="208"/>
      <c r="CM24" s="208"/>
      <c r="CN24" s="208"/>
      <c r="CO24" s="208"/>
      <c r="CP24" s="208"/>
      <c r="CQ24" s="208"/>
      <c r="CR24" s="208"/>
    </row>
    <row r="25" spans="1:115" s="209" customFormat="1" ht="14.45">
      <c r="A25" s="204"/>
      <c r="B25" s="204"/>
      <c r="C25" s="205"/>
      <c r="D25" s="345"/>
      <c r="E25" s="206"/>
      <c r="F25" s="206"/>
      <c r="G25" s="206"/>
      <c r="H25" s="206"/>
      <c r="I25" s="206"/>
      <c r="J25" s="206"/>
      <c r="K25" s="206"/>
      <c r="L25" s="206"/>
      <c r="M25" s="206"/>
      <c r="N25" s="206"/>
      <c r="O25" s="206"/>
      <c r="P25" s="206"/>
      <c r="Q25" s="206"/>
      <c r="R25" s="206"/>
      <c r="S25" s="206"/>
      <c r="T25" s="206"/>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5"/>
      <c r="BD25" s="207"/>
      <c r="BE25" s="207"/>
      <c r="BF25" s="207"/>
      <c r="BG25" s="207"/>
      <c r="BH25" s="207"/>
      <c r="BI25" s="208"/>
      <c r="BJ25" s="208"/>
      <c r="BK25" s="208"/>
      <c r="BL25" s="208"/>
      <c r="BM25" s="208"/>
      <c r="BN25" s="208"/>
      <c r="BO25" s="208"/>
      <c r="BP25" s="208"/>
      <c r="BQ25" s="208"/>
      <c r="BR25" s="208"/>
      <c r="BS25" s="208"/>
      <c r="BT25" s="208"/>
      <c r="BU25" s="208"/>
      <c r="BV25" s="208"/>
      <c r="BW25" s="208"/>
      <c r="BX25" s="208"/>
      <c r="BY25" s="208"/>
      <c r="BZ25" s="208"/>
      <c r="CA25" s="208"/>
      <c r="CB25" s="208"/>
      <c r="CC25" s="208"/>
      <c r="CD25" s="208"/>
      <c r="CE25" s="208"/>
      <c r="CF25" s="208"/>
      <c r="CG25" s="208"/>
      <c r="CH25" s="208"/>
      <c r="CI25" s="208"/>
      <c r="CJ25" s="208"/>
      <c r="CK25" s="208"/>
      <c r="CL25" s="208"/>
      <c r="CM25" s="208"/>
      <c r="CN25" s="208"/>
      <c r="CO25" s="208"/>
      <c r="CP25" s="208"/>
      <c r="CQ25" s="208"/>
      <c r="CR25" s="208"/>
    </row>
    <row r="26" spans="1:115" s="209" customFormat="1" ht="14.45">
      <c r="A26" s="204"/>
      <c r="B26" s="204"/>
      <c r="C26" s="205"/>
      <c r="D26" s="345"/>
      <c r="E26" s="206"/>
      <c r="F26" s="206"/>
      <c r="G26" s="206"/>
      <c r="H26" s="206"/>
      <c r="I26" s="206"/>
      <c r="J26" s="206"/>
      <c r="K26" s="206"/>
      <c r="L26" s="206"/>
      <c r="M26" s="206"/>
      <c r="N26" s="206"/>
      <c r="O26" s="206"/>
      <c r="P26" s="206"/>
      <c r="Q26" s="206"/>
      <c r="R26" s="206"/>
      <c r="S26" s="206"/>
      <c r="T26" s="206"/>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5"/>
      <c r="BD26" s="207"/>
      <c r="BE26" s="207"/>
      <c r="BF26" s="207"/>
      <c r="BG26" s="207"/>
      <c r="BH26" s="207"/>
      <c r="BI26" s="208"/>
      <c r="BJ26" s="208"/>
      <c r="BK26" s="208"/>
      <c r="BL26" s="208"/>
      <c r="BM26" s="208"/>
      <c r="BN26" s="208"/>
      <c r="BO26" s="208"/>
      <c r="BP26" s="208"/>
      <c r="BQ26" s="208"/>
      <c r="BR26" s="208"/>
      <c r="BS26" s="208"/>
      <c r="BT26" s="208"/>
      <c r="BU26" s="208"/>
      <c r="BV26" s="208"/>
      <c r="BW26" s="208"/>
      <c r="BX26" s="208"/>
      <c r="BY26" s="208"/>
      <c r="BZ26" s="208"/>
      <c r="CA26" s="208"/>
      <c r="CB26" s="208"/>
      <c r="CC26" s="208"/>
      <c r="CD26" s="208"/>
      <c r="CE26" s="208"/>
      <c r="CF26" s="208"/>
      <c r="CG26" s="208"/>
      <c r="CH26" s="208"/>
      <c r="CI26" s="208"/>
      <c r="CJ26" s="208"/>
      <c r="CK26" s="208"/>
      <c r="CL26" s="208"/>
      <c r="CM26" s="208"/>
      <c r="CN26" s="208"/>
      <c r="CO26" s="208"/>
      <c r="CP26" s="208"/>
      <c r="CQ26" s="208"/>
      <c r="CR26" s="208"/>
    </row>
    <row r="27" spans="1:115" s="209" customFormat="1" ht="14.45">
      <c r="A27" s="204"/>
      <c r="B27" s="204"/>
      <c r="C27" s="205"/>
      <c r="D27" s="345"/>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5"/>
      <c r="BD27" s="207"/>
      <c r="BE27" s="207"/>
      <c r="BF27" s="207"/>
      <c r="BG27" s="207"/>
      <c r="BH27" s="207"/>
      <c r="BI27" s="208"/>
      <c r="BJ27" s="208"/>
      <c r="BK27" s="208"/>
      <c r="BL27" s="208"/>
      <c r="BM27" s="208"/>
      <c r="BN27" s="208"/>
      <c r="BO27" s="208"/>
      <c r="BP27" s="208"/>
      <c r="BQ27" s="208"/>
      <c r="BR27" s="208"/>
      <c r="BS27" s="208"/>
      <c r="BT27" s="208"/>
      <c r="BU27" s="208"/>
      <c r="BV27" s="208"/>
      <c r="BW27" s="208"/>
      <c r="BX27" s="208"/>
      <c r="BY27" s="208"/>
      <c r="BZ27" s="208"/>
      <c r="CA27" s="208"/>
      <c r="CB27" s="208"/>
      <c r="CC27" s="208"/>
      <c r="CD27" s="208"/>
      <c r="CE27" s="208"/>
      <c r="CF27" s="208"/>
      <c r="CG27" s="208"/>
      <c r="CH27" s="208"/>
      <c r="CI27" s="208"/>
      <c r="CJ27" s="208"/>
      <c r="CK27" s="208"/>
      <c r="CL27" s="208"/>
      <c r="CM27" s="208"/>
      <c r="CN27" s="208"/>
      <c r="CO27" s="208"/>
      <c r="CP27" s="208"/>
      <c r="CQ27" s="208"/>
      <c r="CR27" s="208"/>
    </row>
    <row r="28" spans="1:115" s="226" customFormat="1" ht="17.45">
      <c r="A28" s="222" t="s">
        <v>30</v>
      </c>
      <c r="B28" s="222"/>
      <c r="C28" s="222" t="s">
        <v>31</v>
      </c>
      <c r="D28" s="222" t="s">
        <v>32</v>
      </c>
      <c r="E28" s="223">
        <v>2021</v>
      </c>
      <c r="F28" s="223">
        <v>2022</v>
      </c>
      <c r="G28" s="223">
        <v>2023</v>
      </c>
      <c r="H28" s="223">
        <v>2024</v>
      </c>
      <c r="I28" s="223">
        <v>2025</v>
      </c>
      <c r="J28" s="223">
        <v>2026</v>
      </c>
      <c r="K28" s="223">
        <v>2027</v>
      </c>
      <c r="L28" s="223">
        <v>2028</v>
      </c>
      <c r="M28" s="223">
        <v>2029</v>
      </c>
      <c r="N28" s="223">
        <v>2030</v>
      </c>
      <c r="O28" s="223">
        <v>2031</v>
      </c>
      <c r="P28" s="223">
        <v>2032</v>
      </c>
      <c r="Q28" s="223">
        <v>2033</v>
      </c>
      <c r="R28" s="223">
        <v>2034</v>
      </c>
      <c r="S28" s="223">
        <v>2035</v>
      </c>
      <c r="T28" s="223">
        <v>2036</v>
      </c>
      <c r="U28" s="223">
        <v>2037</v>
      </c>
      <c r="V28" s="223">
        <v>2038</v>
      </c>
      <c r="W28" s="223">
        <v>2039</v>
      </c>
      <c r="X28" s="223">
        <v>2040</v>
      </c>
      <c r="Y28" s="223">
        <v>2041</v>
      </c>
      <c r="Z28" s="223">
        <v>2042</v>
      </c>
      <c r="AA28" s="223">
        <v>2043</v>
      </c>
      <c r="AB28" s="223">
        <v>2044</v>
      </c>
      <c r="AC28" s="223">
        <v>2045</v>
      </c>
      <c r="AD28" s="223">
        <v>2046</v>
      </c>
      <c r="AE28" s="223">
        <v>2047</v>
      </c>
      <c r="AF28" s="223">
        <v>2048</v>
      </c>
      <c r="AG28" s="223">
        <v>2049</v>
      </c>
      <c r="AH28" s="223">
        <v>2050</v>
      </c>
      <c r="AI28" s="223">
        <v>2051</v>
      </c>
      <c r="AJ28" s="223">
        <v>2052</v>
      </c>
      <c r="AK28" s="223">
        <v>2053</v>
      </c>
      <c r="AL28" s="223">
        <v>2054</v>
      </c>
      <c r="AM28" s="223">
        <v>2055</v>
      </c>
      <c r="AN28" s="223">
        <v>2056</v>
      </c>
      <c r="AO28" s="223">
        <v>2057</v>
      </c>
      <c r="AP28" s="223">
        <v>2058</v>
      </c>
      <c r="AQ28" s="223">
        <v>2059</v>
      </c>
      <c r="AR28" s="223">
        <v>2060</v>
      </c>
      <c r="AS28" s="223">
        <v>2061</v>
      </c>
      <c r="AT28" s="223">
        <v>2062</v>
      </c>
      <c r="AU28" s="223">
        <v>2063</v>
      </c>
      <c r="AV28" s="223">
        <v>2064</v>
      </c>
      <c r="AW28" s="223">
        <v>2065</v>
      </c>
      <c r="AX28" s="223">
        <v>2066</v>
      </c>
      <c r="AY28" s="223">
        <v>2067</v>
      </c>
      <c r="AZ28" s="223">
        <v>2068</v>
      </c>
      <c r="BA28" s="223">
        <v>2069</v>
      </c>
      <c r="BB28" s="223">
        <v>2070</v>
      </c>
      <c r="BC28" s="223"/>
      <c r="BD28" s="224">
        <v>2022</v>
      </c>
      <c r="BE28" s="224">
        <v>2023</v>
      </c>
      <c r="BF28" s="224">
        <v>2024</v>
      </c>
      <c r="BG28" s="224">
        <v>2025</v>
      </c>
      <c r="BH28" s="224">
        <v>2026</v>
      </c>
      <c r="BI28" s="225">
        <v>2027</v>
      </c>
      <c r="BJ28" s="225">
        <v>2028</v>
      </c>
      <c r="BK28" s="225">
        <v>2029</v>
      </c>
      <c r="BL28" s="225">
        <v>2030</v>
      </c>
      <c r="BM28" s="225">
        <v>2031</v>
      </c>
      <c r="BN28" s="225">
        <v>2032</v>
      </c>
      <c r="BO28" s="225">
        <v>2033</v>
      </c>
      <c r="BP28" s="225">
        <v>2034</v>
      </c>
      <c r="BQ28" s="225">
        <v>2035</v>
      </c>
      <c r="BR28" s="225">
        <v>2036</v>
      </c>
      <c r="BS28" s="225">
        <v>2037</v>
      </c>
      <c r="BT28" s="225">
        <v>2038</v>
      </c>
      <c r="BU28" s="225">
        <v>2039</v>
      </c>
      <c r="BV28" s="225">
        <v>2040</v>
      </c>
      <c r="BW28" s="225">
        <v>2041</v>
      </c>
      <c r="BX28" s="225">
        <v>2042</v>
      </c>
      <c r="BY28" s="225">
        <v>2043</v>
      </c>
      <c r="BZ28" s="225">
        <v>2044</v>
      </c>
      <c r="CA28" s="225">
        <v>2045</v>
      </c>
      <c r="CB28" s="225">
        <v>2046</v>
      </c>
      <c r="CC28" s="225">
        <v>2047</v>
      </c>
      <c r="CD28" s="225">
        <v>2048</v>
      </c>
      <c r="CE28" s="225">
        <v>2049</v>
      </c>
      <c r="CF28" s="225">
        <v>2050</v>
      </c>
      <c r="CG28" s="225">
        <v>2051</v>
      </c>
      <c r="CH28" s="225">
        <v>2052</v>
      </c>
      <c r="CI28" s="225">
        <v>2053</v>
      </c>
      <c r="CJ28" s="225">
        <v>2054</v>
      </c>
      <c r="CK28" s="225">
        <v>2055</v>
      </c>
      <c r="CL28" s="225">
        <v>2056</v>
      </c>
      <c r="CM28" s="225">
        <v>2057</v>
      </c>
      <c r="CN28" s="225">
        <v>2058</v>
      </c>
      <c r="CO28" s="225">
        <v>2059</v>
      </c>
      <c r="CP28" s="225">
        <v>2060</v>
      </c>
      <c r="CQ28" s="225">
        <v>2061</v>
      </c>
      <c r="CR28" s="225">
        <v>2062</v>
      </c>
      <c r="CS28" s="225">
        <v>2063</v>
      </c>
      <c r="CT28" s="225">
        <v>2064</v>
      </c>
      <c r="CU28" s="225">
        <v>2065</v>
      </c>
      <c r="CV28" s="225">
        <v>2066</v>
      </c>
      <c r="CW28" s="225">
        <v>2067</v>
      </c>
      <c r="CX28" s="225">
        <v>2068</v>
      </c>
      <c r="CY28" s="225">
        <v>2069</v>
      </c>
      <c r="CZ28" s="225">
        <v>2070</v>
      </c>
    </row>
    <row r="29" spans="1:115" ht="14.45">
      <c r="A29" s="106" t="s">
        <v>66</v>
      </c>
      <c r="B29" s="106"/>
      <c r="C29" s="124" t="s">
        <v>157</v>
      </c>
      <c r="D29" s="106"/>
      <c r="E29" s="106"/>
      <c r="F29" s="106"/>
      <c r="G29" s="106"/>
      <c r="H29" s="106"/>
      <c r="I29" s="106"/>
      <c r="J29" s="106"/>
      <c r="K29" s="106"/>
      <c r="L29" s="106"/>
      <c r="M29" s="106"/>
      <c r="N29" s="106"/>
      <c r="O29" s="106"/>
      <c r="P29" s="106"/>
      <c r="Q29" s="106"/>
      <c r="R29" s="106"/>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22"/>
      <c r="AQ29" s="122"/>
      <c r="AR29" s="122"/>
      <c r="AS29" s="122"/>
      <c r="AT29" s="122"/>
      <c r="AU29" s="122"/>
      <c r="AV29" s="122"/>
      <c r="AW29" s="122"/>
      <c r="AX29" s="122"/>
      <c r="AY29" s="122"/>
      <c r="AZ29" s="122"/>
      <c r="BA29" s="122"/>
      <c r="BB29" s="122"/>
      <c r="BC29" s="106"/>
      <c r="BF29" s="136"/>
      <c r="BG29" s="108"/>
      <c r="BH29" s="108"/>
      <c r="BI29" s="108"/>
      <c r="BJ29" s="103"/>
      <c r="BK29" s="103"/>
      <c r="BL29" s="103"/>
      <c r="BM29" s="103"/>
      <c r="BN29" s="103"/>
      <c r="BO29" s="103"/>
      <c r="BP29" s="103"/>
      <c r="BQ29" s="103"/>
      <c r="BR29" s="103"/>
      <c r="BS29" s="103"/>
      <c r="BT29" s="103"/>
      <c r="BU29" s="103"/>
      <c r="BV29" s="103"/>
      <c r="BW29" s="103"/>
      <c r="BX29" s="103"/>
      <c r="BY29" s="103"/>
      <c r="BZ29" s="103"/>
      <c r="CA29" s="103"/>
      <c r="CB29" s="103"/>
      <c r="CC29" s="103"/>
      <c r="CD29" s="103"/>
      <c r="CE29" s="103"/>
      <c r="CF29" s="103"/>
      <c r="CG29" s="103"/>
      <c r="CH29" s="103"/>
      <c r="CI29" s="103"/>
      <c r="CJ29" s="103"/>
      <c r="CK29" s="103"/>
      <c r="CL29" s="103"/>
      <c r="CM29" s="103"/>
      <c r="CN29" s="103"/>
      <c r="CO29" s="103"/>
      <c r="CP29" s="103"/>
      <c r="CQ29" s="103"/>
      <c r="CR29" s="103"/>
      <c r="CS29" s="103"/>
      <c r="CT29" s="103"/>
      <c r="CU29" s="103"/>
      <c r="CV29" s="103"/>
      <c r="CW29" s="103"/>
      <c r="CX29" s="103"/>
      <c r="CY29" s="103"/>
      <c r="CZ29" s="103"/>
      <c r="DA29" s="103"/>
      <c r="DB29" s="103"/>
      <c r="DC29" s="103"/>
      <c r="DD29" s="103"/>
      <c r="DE29" s="103"/>
      <c r="DF29" s="103"/>
      <c r="DG29" s="103"/>
      <c r="DH29" s="103"/>
      <c r="DI29" s="99"/>
      <c r="DJ29" s="99"/>
      <c r="DK29" s="99"/>
    </row>
    <row r="30" spans="1:115" s="209" customFormat="1" ht="14.45">
      <c r="A30" s="204"/>
      <c r="B30" s="204"/>
      <c r="C30" s="345" t="s">
        <v>158</v>
      </c>
      <c r="D30" s="342" t="s">
        <v>159</v>
      </c>
      <c r="E30" s="211">
        <f>(1-'Net Zero 2070 - %'!F31/100)*'[1]Emisiones Agricultura-OseMOSYS'!Q$39</f>
        <v>4.4503554422821781</v>
      </c>
      <c r="F30" s="211">
        <f>(1-'Net Zero 2070 - %'!G31/100)*'[1]Emisiones Agricultura-OseMOSYS'!R$39</f>
        <v>4.668536548650807</v>
      </c>
      <c r="G30" s="211">
        <f>(1-'Net Zero 2070 - %'!H31/100)*'[1]Emisiones Agricultura-OseMOSYS'!S$39</f>
        <v>5.0496847860828025</v>
      </c>
      <c r="H30" s="211">
        <f>(1-'Net Zero 2070 - %'!I31/100)*'[1]Emisiones Agricultura-OseMOSYS'!T$39</f>
        <v>5.0951480458930778</v>
      </c>
      <c r="I30" s="211">
        <f>(1-'Net Zero 2070 - %'!J31/100)*'[1]Emisiones Agricultura-OseMOSYS'!U$39</f>
        <v>5.3401539155484175</v>
      </c>
      <c r="J30" s="211">
        <f>(1-'Net Zero 2070 - %'!K31/100)*'[1]Emisiones Agricultura-OseMOSYS'!V$39</f>
        <v>5.5820698953211449</v>
      </c>
      <c r="K30" s="211">
        <f>(1-'Net Zero 2070 - %'!L31/100)*'[1]Emisiones Agricultura-OseMOSYS'!W$39</f>
        <v>5.7895215135131277</v>
      </c>
      <c r="L30" s="211">
        <f>(1-'Net Zero 2070 - %'!M31/100)*'[1]Emisiones Agricultura-OseMOSYS'!X$39</f>
        <v>5.9192736955272496</v>
      </c>
      <c r="M30" s="211">
        <f>(1-'Net Zero 2070 - %'!N31/100)*'[1]Emisiones Agricultura-OseMOSYS'!Y$39</f>
        <v>6.0719434896877331</v>
      </c>
      <c r="N30" s="211">
        <f>(1-'Net Zero 2070 - %'!O31/100)*'[1]Emisiones Agricultura-OseMOSYS'!Z$39</f>
        <v>6.1498043472087787</v>
      </c>
      <c r="O30" s="211">
        <f>(1-'Net Zero 2070 - %'!P31/100)*'[1]Emisiones Agricultura-OseMOSYS'!AA$39</f>
        <v>6.2798490256905657</v>
      </c>
      <c r="P30" s="211">
        <f>(1-'Net Zero 2070 - %'!Q31/100)*'[1]Emisiones Agricultura-OseMOSYS'!AB$39</f>
        <v>6.4682211014042981</v>
      </c>
      <c r="Q30" s="211">
        <f>(1-'Net Zero 2070 - %'!R31/100)*'[1]Emisiones Agricultura-OseMOSYS'!AC$39</f>
        <v>6.592606837960088</v>
      </c>
      <c r="R30" s="211">
        <f>(1-'Net Zero 2070 - %'!S31/100)*'[1]Emisiones Agricultura-OseMOSYS'!AD$39</f>
        <v>6.7191503718486976</v>
      </c>
      <c r="S30" s="211">
        <f>(1-'Net Zero 2070 - %'!T31/100)*'[1]Emisiones Agricultura-OseMOSYS'!AE$39</f>
        <v>6.8454881514613364</v>
      </c>
      <c r="T30" s="211">
        <f>(1-'Net Zero 2070 - %'!U31/100)*'[1]Emisiones Agricultura-OseMOSYS'!AF$39</f>
        <v>6.9553165804009209</v>
      </c>
      <c r="U30" s="211">
        <f>(1-'Net Zero 2070 - %'!V31/100)*'[1]Emisiones Agricultura-OseMOSYS'!AG$39</f>
        <v>7.0712321962773785</v>
      </c>
      <c r="V30" s="211">
        <f>(1-'Net Zero 2070 - %'!W31/100)*'[1]Emisiones Agricultura-OseMOSYS'!AH$39</f>
        <v>7.2322502336364485</v>
      </c>
      <c r="W30" s="211">
        <f>(1-'Net Zero 2070 - %'!X31/100)*'[1]Emisiones Agricultura-OseMOSYS'!AI$39</f>
        <v>7.3831833046568471</v>
      </c>
      <c r="X30" s="211">
        <f>(1-'Net Zero 2070 - %'!Y31/100)*'[1]Emisiones Agricultura-OseMOSYS'!AJ$39</f>
        <v>7.5466135250977375</v>
      </c>
      <c r="Y30" s="211">
        <f>(1-'Net Zero 2070 - %'!Z31/100)*'[1]Emisiones Agricultura-OseMOSYS'!AK$39</f>
        <v>7.7163854817353421</v>
      </c>
      <c r="Z30" s="211">
        <f>(1-'Net Zero 2070 - %'!AA31/100)*'[1]Emisiones Agricultura-OseMOSYS'!AL$39</f>
        <v>7.8557462668343572</v>
      </c>
      <c r="AA30" s="211">
        <f>(1-'Net Zero 2070 - %'!AB31/100)*'[1]Emisiones Agricultura-OseMOSYS'!AM$39</f>
        <v>8.0453496911896138</v>
      </c>
      <c r="AB30" s="211">
        <f>(1-'Net Zero 2070 - %'!AC31/100)*'[1]Emisiones Agricultura-OseMOSYS'!AN$39</f>
        <v>8.2185404578409766</v>
      </c>
      <c r="AC30" s="211">
        <f>(1-'Net Zero 2070 - %'!AD31/100)*'[1]Emisiones Agricultura-OseMOSYS'!AO$39</f>
        <v>8.4432395603171102</v>
      </c>
      <c r="AD30" s="211">
        <f>(1-'Net Zero 2070 - %'!AE31/100)*'[1]Emisiones Agricultura-OseMOSYS'!AP$39</f>
        <v>8.6360317574818577</v>
      </c>
      <c r="AE30" s="211">
        <f>(1-'Net Zero 2070 - %'!AF31/100)*'[1]Emisiones Agricultura-OseMOSYS'!AQ$39</f>
        <v>8.8276288377144549</v>
      </c>
      <c r="AF30" s="211">
        <f>(1-'Net Zero 2070 - %'!AG31/100)*'[1]Emisiones Agricultura-OseMOSYS'!AR$39</f>
        <v>9.0295514157656687</v>
      </c>
      <c r="AG30" s="211">
        <f>(1-'Net Zero 2070 - %'!AH31/100)*'[1]Emisiones Agricultura-OseMOSYS'!AS$39</f>
        <v>9.2312397585343877</v>
      </c>
      <c r="AH30" s="211">
        <f>(1-'Net Zero 2070 - %'!AI31/100)*'[1]Emisiones Agricultura-OseMOSYS'!AT$39</f>
        <v>9.2376284486082003</v>
      </c>
      <c r="AI30" s="211">
        <f>(1-'Net Zero 2070 - %'!AJ31/100)*'[1]Emisiones Agricultura-OseMOSYS'!AU$39</f>
        <v>9.2385023123581398</v>
      </c>
      <c r="AJ30" s="211">
        <f>(1-'Net Zero 2070 - %'!AK31/100)*'[1]Emisiones Agricultura-OseMOSYS'!AV$39</f>
        <v>9.2383554864976674</v>
      </c>
      <c r="AK30" s="211">
        <f>(1-'Net Zero 2070 - %'!AL31/100)*'[1]Emisiones Agricultura-OseMOSYS'!AW$39</f>
        <v>9.2362214183051403</v>
      </c>
      <c r="AL30" s="211">
        <f>(1-'Net Zero 2070 - %'!AM31/100)*'[1]Emisiones Agricultura-OseMOSYS'!AX$39</f>
        <v>9.2328718160450514</v>
      </c>
      <c r="AM30" s="211">
        <f>(1-'Net Zero 2070 - %'!AN31/100)*'[1]Emisiones Agricultura-OseMOSYS'!AY$39</f>
        <v>9.2276553618981936</v>
      </c>
      <c r="AN30" s="211">
        <f>(1-'Net Zero 2070 - %'!AO31/100)*'[1]Emisiones Agricultura-OseMOSYS'!AZ$39</f>
        <v>9.2194020758152213</v>
      </c>
      <c r="AO30" s="211">
        <f>(1-'Net Zero 2070 - %'!AP31/100)*'[1]Emisiones Agricultura-OseMOSYS'!BA$39</f>
        <v>9.2034055436422904</v>
      </c>
      <c r="AP30" s="211">
        <f>(1-'Net Zero 2070 - %'!AQ31/100)*'[1]Emisiones Agricultura-OseMOSYS'!BB$39</f>
        <v>9.1851667800701549</v>
      </c>
      <c r="AQ30" s="211">
        <f>(1-'Net Zero 2070 - %'!AR31/100)*'[1]Emisiones Agricultura-OseMOSYS'!BC$39</f>
        <v>9.1648737342960302</v>
      </c>
      <c r="AR30" s="211">
        <f>(1-'Net Zero 2070 - %'!AS31/100)*'[1]Emisiones Agricultura-OseMOSYS'!BD$39</f>
        <v>9.1424740847171257</v>
      </c>
      <c r="AS30" s="211">
        <f>(1-'Net Zero 2070 - %'!AT31/100)*'[1]Emisiones Agricultura-OseMOSYS'!BE$39</f>
        <v>9.1180061039008393</v>
      </c>
      <c r="AT30" s="211">
        <f>(1-'Net Zero 2070 - %'!AU31/100)*'[1]Emisiones Agricultura-OseMOSYS'!BF$39</f>
        <v>9.0915870049749703</v>
      </c>
      <c r="AU30" s="211">
        <f>(1-'Net Zero 2070 - %'!AV31/100)*'[1]Emisiones Agricultura-OseMOSYS'!BG$39</f>
        <v>9.0630380350915036</v>
      </c>
      <c r="AV30" s="211">
        <f>(1-'Net Zero 2070 - %'!AW31/100)*'[1]Emisiones Agricultura-OseMOSYS'!BH$39</f>
        <v>9.0324344806959349</v>
      </c>
      <c r="AW30" s="211">
        <f>(1-'Net Zero 2070 - %'!AX31/100)*'[1]Emisiones Agricultura-OseMOSYS'!BI$39</f>
        <v>8.999779187513834</v>
      </c>
      <c r="AX30" s="211">
        <f>(1-'Net Zero 2070 - %'!AY31/100)*'[1]Emisiones Agricultura-OseMOSYS'!BJ$39</f>
        <v>8.9650360281385701</v>
      </c>
      <c r="AY30" s="211">
        <f>(1-'Net Zero 2070 - %'!AZ31/100)*'[1]Emisiones Agricultura-OseMOSYS'!BK$39</f>
        <v>8.9282581435016919</v>
      </c>
      <c r="AZ30" s="211">
        <f>(1-'Net Zero 2070 - %'!BA31/100)*'[1]Emisiones Agricultura-OseMOSYS'!BL$39</f>
        <v>8.8894602135685457</v>
      </c>
      <c r="BA30" s="211">
        <f>(1-'Net Zero 2070 - %'!BB31/100)*'[1]Emisiones Agricultura-OseMOSYS'!BM$39</f>
        <v>8.8486511078926604</v>
      </c>
      <c r="BB30" s="205"/>
      <c r="BC30" s="205"/>
      <c r="BD30" s="205" t="s">
        <v>377</v>
      </c>
      <c r="BE30" s="205">
        <v>1.405</v>
      </c>
      <c r="BF30" s="205" t="s">
        <v>71</v>
      </c>
      <c r="BG30" s="205"/>
      <c r="BH30" s="205"/>
    </row>
    <row r="31" spans="1:115" s="209" customFormat="1" ht="14.45">
      <c r="A31" s="204"/>
      <c r="B31" s="204"/>
      <c r="C31" s="345" t="s">
        <v>160</v>
      </c>
      <c r="D31" s="342" t="s">
        <v>159</v>
      </c>
      <c r="E31" s="211">
        <f>(1-'Net Zero 2070 - %'!F32/100)*'[1]Emisiones Agricultura-OseMOSYS'!$Q$90</f>
        <v>0.64669605229192384</v>
      </c>
      <c r="F31" s="211">
        <f>(1-'Net Zero 2070 - %'!G32/100)*'[1]Emisiones Agricultura-OseMOSYS'!$Q$90</f>
        <v>0.64246502628296809</v>
      </c>
      <c r="G31" s="211">
        <f>(1-'Net Zero 2070 - %'!H32/100)*'[1]Emisiones Agricultura-OseMOSYS'!$Q$90</f>
        <v>0.63823400027401234</v>
      </c>
      <c r="H31" s="211">
        <f>(1-'Net Zero 2070 - %'!I32/100)*'[1]Emisiones Agricultura-OseMOSYS'!$Q$90</f>
        <v>0.63400297426505658</v>
      </c>
      <c r="I31" s="211">
        <f>(1-'Net Zero 2070 - %'!J32/100)*'[1]Emisiones Agricultura-OseMOSYS'!$Q$90</f>
        <v>0.62977194825610094</v>
      </c>
      <c r="J31" s="211">
        <f>(1-'Net Zero 2070 - %'!K32/100)*'[1]Emisiones Agricultura-OseMOSYS'!$Q$90</f>
        <v>0.62554092224714519</v>
      </c>
      <c r="K31" s="211">
        <f>(1-'Net Zero 2070 - %'!L32/100)*'[1]Emisiones Agricultura-OseMOSYS'!$Q$90</f>
        <v>0.62130989623818944</v>
      </c>
      <c r="L31" s="211">
        <f>(1-'Net Zero 2070 - %'!M32/100)*'[1]Emisiones Agricultura-OseMOSYS'!$Q$90</f>
        <v>0.61707887022923369</v>
      </c>
      <c r="M31" s="211">
        <f>(1-'Net Zero 2070 - %'!N32/100)*'[1]Emisiones Agricultura-OseMOSYS'!$Q$90</f>
        <v>0.61284784422027805</v>
      </c>
      <c r="N31" s="211">
        <f>(1-'Net Zero 2070 - %'!O32/100)*'[1]Emisiones Agricultura-OseMOSYS'!$Q$90</f>
        <v>0.6086168182113223</v>
      </c>
      <c r="O31" s="211">
        <f>(1-'Net Zero 2070 - %'!P32/100)*'[1]Emisiones Agricultura-OseMOSYS'!$Q$90</f>
        <v>0.60438579220236655</v>
      </c>
      <c r="P31" s="211">
        <f>(1-'Net Zero 2070 - %'!Q32/100)*'[1]Emisiones Agricultura-OseMOSYS'!$Q$90</f>
        <v>0.60015476619341079</v>
      </c>
      <c r="Q31" s="211">
        <f>(1-'Net Zero 2070 - %'!R32/100)*'[1]Emisiones Agricultura-OseMOSYS'!$Q$90</f>
        <v>0.59592374018445515</v>
      </c>
      <c r="R31" s="211">
        <f>(1-'Net Zero 2070 - %'!S32/100)*'[1]Emisiones Agricultura-OseMOSYS'!$Q$90</f>
        <v>0.59169271417549951</v>
      </c>
      <c r="S31" s="211">
        <f>(1-'Net Zero 2070 - %'!T32/100)*'[1]Emisiones Agricultura-OseMOSYS'!$Q$90</f>
        <v>0.58746168816654376</v>
      </c>
      <c r="T31" s="211">
        <f>(1-'Net Zero 2070 - %'!U32/100)*'[1]Emisiones Agricultura-OseMOSYS'!$Q$90</f>
        <v>0.58323066215758801</v>
      </c>
      <c r="U31" s="211">
        <f>(1-'Net Zero 2070 - %'!V32/100)*'[1]Emisiones Agricultura-OseMOSYS'!$Q$90</f>
        <v>0.57899963614863226</v>
      </c>
      <c r="V31" s="211">
        <f>(1-'Net Zero 2070 - %'!W32/100)*'[1]Emisiones Agricultura-OseMOSYS'!$Q$90</f>
        <v>0.57476861013967662</v>
      </c>
      <c r="W31" s="211">
        <f>(1-'Net Zero 2070 - %'!X32/100)*'[1]Emisiones Agricultura-OseMOSYS'!$Q$90</f>
        <v>0.57053758413072087</v>
      </c>
      <c r="X31" s="211">
        <f>(1-'Net Zero 2070 - %'!Y32/100)*'[1]Emisiones Agricultura-OseMOSYS'!$Q$90</f>
        <v>0.56630655812176511</v>
      </c>
      <c r="Y31" s="211">
        <f>(1-'Net Zero 2070 - %'!Z32/100)*'[1]Emisiones Agricultura-OseMOSYS'!$Q$90</f>
        <v>0.56207553211280936</v>
      </c>
      <c r="Z31" s="211">
        <f>(1-'Net Zero 2070 - %'!AA32/100)*'[1]Emisiones Agricultura-OseMOSYS'!$Q$90</f>
        <v>0.55784450610385372</v>
      </c>
      <c r="AA31" s="211">
        <f>(1-'Net Zero 2070 - %'!AB32/100)*'[1]Emisiones Agricultura-OseMOSYS'!$Q$90</f>
        <v>0.55361348009489797</v>
      </c>
      <c r="AB31" s="211">
        <f>(1-'Net Zero 2070 - %'!AC32/100)*'[1]Emisiones Agricultura-OseMOSYS'!$Q$90</f>
        <v>0.54938245408594222</v>
      </c>
      <c r="AC31" s="211">
        <f>(1-'Net Zero 2070 - %'!AD32/100)*'[1]Emisiones Agricultura-OseMOSYS'!$Q$90</f>
        <v>0.54515142807698647</v>
      </c>
      <c r="AD31" s="211">
        <f>(1-'Net Zero 2070 - %'!AE32/100)*'[1]Emisiones Agricultura-OseMOSYS'!$Q$90</f>
        <v>0.54092040206803083</v>
      </c>
      <c r="AE31" s="211">
        <f>(1-'Net Zero 2070 - %'!AF32/100)*'[1]Emisiones Agricultura-OseMOSYS'!$Q$90</f>
        <v>0.53668937605907518</v>
      </c>
      <c r="AF31" s="211">
        <f>(1-'Net Zero 2070 - %'!AG32/100)*'[1]Emisiones Agricultura-OseMOSYS'!$Q$90</f>
        <v>0.53245835005011943</v>
      </c>
      <c r="AG31" s="211">
        <f>(1-'Net Zero 2070 - %'!AH32/100)*'[1]Emisiones Agricultura-OseMOSYS'!$Q$90</f>
        <v>0.52822732404116368</v>
      </c>
      <c r="AH31" s="211">
        <f>(1-'Net Zero 2070 - %'!AI32/100)*'[1]Emisiones Agricultura-OseMOSYS'!$Q$90</f>
        <v>0.52399629803220804</v>
      </c>
      <c r="AI31" s="211">
        <f>(1-'Net Zero 2070 - %'!AJ32/100)*'[1]Emisiones Agricultura-OseMOSYS'!$Q$90</f>
        <v>0.51976527202325229</v>
      </c>
      <c r="AJ31" s="211">
        <f>(1-'Net Zero 2070 - %'!AK32/100)*'[1]Emisiones Agricultura-OseMOSYS'!$Q$90</f>
        <v>0.51553424601429654</v>
      </c>
      <c r="AK31" s="211">
        <f>(1-'Net Zero 2070 - %'!AL32/100)*'[1]Emisiones Agricultura-OseMOSYS'!$Q$90</f>
        <v>0.5113032200053409</v>
      </c>
      <c r="AL31" s="211">
        <f>(1-'Net Zero 2070 - %'!AM32/100)*'[1]Emisiones Agricultura-OseMOSYS'!$Q$90</f>
        <v>0.50707219399638526</v>
      </c>
      <c r="AM31" s="211">
        <f>(1-'Net Zero 2070 - %'!AN32/100)*'[1]Emisiones Agricultura-OseMOSYS'!$Q$90</f>
        <v>0.50284116798742939</v>
      </c>
      <c r="AN31" s="211">
        <f>(1-'Net Zero 2070 - %'!AO32/100)*'[1]Emisiones Agricultura-OseMOSYS'!$Q$90</f>
        <v>0.49861014197847375</v>
      </c>
      <c r="AO31" s="211">
        <f>(1-'Net Zero 2070 - %'!AP32/100)*'[1]Emisiones Agricultura-OseMOSYS'!$Q$90</f>
        <v>0.49437911596951806</v>
      </c>
      <c r="AP31" s="211">
        <f>(1-'Net Zero 2070 - %'!AQ32/100)*'[1]Emisiones Agricultura-OseMOSYS'!$Q$90</f>
        <v>0.49014808996056231</v>
      </c>
      <c r="AQ31" s="211">
        <f>(1-'Net Zero 2070 - %'!AR32/100)*'[1]Emisiones Agricultura-OseMOSYS'!$Q$90</f>
        <v>0.48591706395160666</v>
      </c>
      <c r="AR31" s="211">
        <f>(1-'Net Zero 2070 - %'!AS32/100)*'[1]Emisiones Agricultura-OseMOSYS'!$Q$90</f>
        <v>0.48168603794265097</v>
      </c>
      <c r="AS31" s="211">
        <f>(1-'Net Zero 2070 - %'!AT32/100)*'[1]Emisiones Agricultura-OseMOSYS'!$Q$90</f>
        <v>0.47745501193369527</v>
      </c>
      <c r="AT31" s="211">
        <f>(1-'Net Zero 2070 - %'!AU32/100)*'[1]Emisiones Agricultura-OseMOSYS'!$Q$90</f>
        <v>0.47322398592473952</v>
      </c>
      <c r="AU31" s="211">
        <f>(1-'Net Zero 2070 - %'!AV32/100)*'[1]Emisiones Agricultura-OseMOSYS'!$Q$90</f>
        <v>0.46899295991578377</v>
      </c>
      <c r="AV31" s="211">
        <f>(1-'Net Zero 2070 - %'!AW32/100)*'[1]Emisiones Agricultura-OseMOSYS'!$Q$90</f>
        <v>0.46476193390682807</v>
      </c>
      <c r="AW31" s="211">
        <f>(1-'Net Zero 2070 - %'!AX32/100)*'[1]Emisiones Agricultura-OseMOSYS'!$Q$90</f>
        <v>0.46053090789787238</v>
      </c>
      <c r="AX31" s="211">
        <f>(1-'Net Zero 2070 - %'!AY32/100)*'[1]Emisiones Agricultura-OseMOSYS'!$Q$90</f>
        <v>0.45629988188891668</v>
      </c>
      <c r="AY31" s="211">
        <f>(1-'Net Zero 2070 - %'!AZ32/100)*'[1]Emisiones Agricultura-OseMOSYS'!$Q$90</f>
        <v>0.45206885587996104</v>
      </c>
      <c r="AZ31" s="211">
        <f>(1-'Net Zero 2070 - %'!BA32/100)*'[1]Emisiones Agricultura-OseMOSYS'!$Q$90</f>
        <v>0.44783782987100529</v>
      </c>
      <c r="BA31" s="211">
        <f>(1-'Net Zero 2070 - %'!BB32/100)*'[1]Emisiones Agricultura-OseMOSYS'!$Q$90</f>
        <v>0.44360680386204959</v>
      </c>
      <c r="BB31" s="205"/>
      <c r="BC31" s="205"/>
      <c r="BD31" s="205"/>
      <c r="BE31" s="205">
        <v>1.038</v>
      </c>
      <c r="BF31" s="205" t="s">
        <v>71</v>
      </c>
      <c r="BG31" s="205"/>
      <c r="BH31" s="205"/>
    </row>
    <row r="32" spans="1:115" s="209" customFormat="1" ht="14.45" hidden="1" customHeight="1">
      <c r="A32" s="205"/>
      <c r="B32" s="205"/>
      <c r="C32" s="205" t="s">
        <v>161</v>
      </c>
      <c r="D32" s="342"/>
      <c r="E32" s="211">
        <f>(1+'Net Zero 2070 - %'!F34/100)*'[1]Calibración Agricultura-OseMOSY'!$Q$130</f>
        <v>16.892632580387254</v>
      </c>
      <c r="F32" s="211">
        <f>(1+'Net Zero 2070 - %'!G34/100)*'[1]Calibración Agricultura-OseMOSY'!$Q$130</f>
        <v>17.092940476597377</v>
      </c>
      <c r="G32" s="211">
        <f>(1+'Net Zero 2070 - %'!H34/100)*'[1]Calibración Agricultura-OseMOSY'!$Q$130</f>
        <v>17.293248372807504</v>
      </c>
      <c r="H32" s="211">
        <f>(1+'Net Zero 2070 - %'!I34/100)*'[1]Calibración Agricultura-OseMOSY'!$Q$130</f>
        <v>17.493556269017631</v>
      </c>
      <c r="I32" s="211">
        <f>(1+'Net Zero 2070 - %'!J34/100)*'[1]Calibración Agricultura-OseMOSY'!$Q$130</f>
        <v>17.693864165227755</v>
      </c>
      <c r="J32" s="211">
        <f>(1+'Net Zero 2070 - %'!K34/100)*'[1]Calibración Agricultura-OseMOSY'!$Q$130</f>
        <v>17.894172061437882</v>
      </c>
      <c r="K32" s="211">
        <f>(1+'Net Zero 2070 - %'!L34/100)*'[1]Calibración Agricultura-OseMOSY'!$Q$130</f>
        <v>18.094479957648005</v>
      </c>
      <c r="L32" s="211">
        <f>(1+'Net Zero 2070 - %'!M34/100)*'[1]Calibración Agricultura-OseMOSY'!$Q$130</f>
        <v>18.294787853858132</v>
      </c>
      <c r="M32" s="211">
        <f>(1+'Net Zero 2070 - %'!N34/100)*'[1]Calibración Agricultura-OseMOSY'!$Q$130</f>
        <v>18.495095750068259</v>
      </c>
      <c r="N32" s="211">
        <f>(1+'Net Zero 2070 - %'!O34/100)*'[1]Calibración Agricultura-OseMOSY'!$Q$130</f>
        <v>18.695403646278379</v>
      </c>
      <c r="O32" s="211">
        <f>(1+'Net Zero 2070 - %'!P34/100)*'[1]Calibración Agricultura-OseMOSY'!$Q$130</f>
        <v>18.895711542488506</v>
      </c>
      <c r="P32" s="211">
        <f>(1+'Net Zero 2070 - %'!Q34/100)*'[1]Calibración Agricultura-OseMOSY'!$Q$130</f>
        <v>19.096019438698633</v>
      </c>
      <c r="Q32" s="211">
        <f>(1+'Net Zero 2070 - %'!R34/100)*'[1]Calibración Agricultura-OseMOSY'!$Q$130</f>
        <v>19.296327334908757</v>
      </c>
      <c r="R32" s="211">
        <f>(1+'Net Zero 2070 - %'!S34/100)*'[1]Calibración Agricultura-OseMOSY'!$Q$130</f>
        <v>19.496635231118884</v>
      </c>
      <c r="S32" s="211">
        <f>(1+'Net Zero 2070 - %'!T34/100)*'[1]Calibración Agricultura-OseMOSY'!$Q$130</f>
        <v>19.696943127329007</v>
      </c>
      <c r="T32" s="211">
        <f>(1+'Net Zero 2070 - %'!U34/100)*'[1]Calibración Agricultura-OseMOSY'!$Q$130</f>
        <v>19.897251023539134</v>
      </c>
      <c r="U32" s="211">
        <f>(1+'Net Zero 2070 - %'!V34/100)*'[1]Calibración Agricultura-OseMOSY'!$Q$130</f>
        <v>20.097558919749261</v>
      </c>
      <c r="V32" s="211">
        <f>(1+'Net Zero 2070 - %'!W34/100)*'[1]Calibración Agricultura-OseMOSY'!$Q$130</f>
        <v>20.297866815959384</v>
      </c>
      <c r="W32" s="211">
        <f>(1+'Net Zero 2070 - %'!X34/100)*'[1]Calibración Agricultura-OseMOSY'!$Q$130</f>
        <v>20.498174712169511</v>
      </c>
      <c r="X32" s="211">
        <f>(1+'Net Zero 2070 - %'!Y34/100)*'[1]Calibración Agricultura-OseMOSY'!$Q$130</f>
        <v>20.698482608379638</v>
      </c>
      <c r="Y32" s="211">
        <f>(1+'Net Zero 2070 - %'!Z34/100)*'[1]Calibración Agricultura-OseMOSY'!$Q$130</f>
        <v>20.898790504589762</v>
      </c>
      <c r="Z32" s="211">
        <f>(1+'Net Zero 2070 - %'!AA34/100)*'[1]Calibración Agricultura-OseMOSY'!$Q$130</f>
        <v>21.099098400799885</v>
      </c>
      <c r="AA32" s="211">
        <f>(1+'Net Zero 2070 - %'!AB34/100)*'[1]Calibración Agricultura-OseMOSY'!$Q$130</f>
        <v>21.299406297010009</v>
      </c>
      <c r="AB32" s="211">
        <f>(1+'Net Zero 2070 - %'!AC34/100)*'[1]Calibración Agricultura-OseMOSY'!$Q$130</f>
        <v>21.499714193220136</v>
      </c>
      <c r="AC32" s="211">
        <f>(1+'Net Zero 2070 - %'!AD34/100)*'[1]Calibración Agricultura-OseMOSY'!$Q$130</f>
        <v>21.700022089430263</v>
      </c>
      <c r="AD32" s="211">
        <f>(1+'Net Zero 2070 - %'!AE34/100)*'[1]Calibración Agricultura-OseMOSY'!$Q$130</f>
        <v>21.900329985640386</v>
      </c>
      <c r="AE32" s="211">
        <f>(1+'Net Zero 2070 - %'!AF34/100)*'[1]Calibración Agricultura-OseMOSY'!$Q$130</f>
        <v>22.100637881850513</v>
      </c>
      <c r="AF32" s="211">
        <f>(1+'Net Zero 2070 - %'!AG34/100)*'[1]Calibración Agricultura-OseMOSY'!$Q$130</f>
        <v>22.30094577806064</v>
      </c>
      <c r="AG32" s="211">
        <f>(1+'Net Zero 2070 - %'!AH34/100)*'[1]Calibración Agricultura-OseMOSY'!$Q$130</f>
        <v>22.501253674270764</v>
      </c>
      <c r="AH32" s="211">
        <f>(1+'Net Zero 2070 - %'!AI34/100)*'[1]Calibración Agricultura-OseMOSY'!$Q$130</f>
        <v>22.701561570480891</v>
      </c>
      <c r="AI32" s="211">
        <f>(1+'Net Zero 2070 - %'!AJ34/100)*'[1]Calibración Agricultura-OseMOSY'!$Q$130</f>
        <v>22.901869466691018</v>
      </c>
      <c r="AJ32" s="211">
        <f>(1+'Net Zero 2070 - %'!AK34/100)*'[1]Calibración Agricultura-OseMOSY'!$Q$130</f>
        <v>23.102177362901145</v>
      </c>
      <c r="AK32" s="211">
        <f>(1+'Net Zero 2070 - %'!AL34/100)*'[1]Calibración Agricultura-OseMOSY'!$Q$130</f>
        <v>23.302485259111272</v>
      </c>
      <c r="AL32" s="211">
        <f>(1+'Net Zero 2070 - %'!AM34/100)*'[1]Calibración Agricultura-OseMOSY'!$Q$130</f>
        <v>23.502793155321395</v>
      </c>
      <c r="AM32" s="211">
        <f>(1+'Net Zero 2070 - %'!AN34/100)*'[1]Calibración Agricultura-OseMOSY'!$Q$130</f>
        <v>23.703101051531522</v>
      </c>
      <c r="AN32" s="211">
        <f>(1+'Net Zero 2070 - %'!AO34/100)*'[1]Calibración Agricultura-OseMOSY'!$Q$130</f>
        <v>23.903408947741649</v>
      </c>
      <c r="AO32" s="211">
        <f>(1+'Net Zero 2070 - %'!AP34/100)*'[1]Calibración Agricultura-OseMOSY'!$Q$130</f>
        <v>24.103716843951773</v>
      </c>
      <c r="AP32" s="211">
        <f>(1+'Net Zero 2070 - %'!AQ34/100)*'[1]Calibración Agricultura-OseMOSY'!$Q$130</f>
        <v>24.3040247401619</v>
      </c>
      <c r="AQ32" s="211">
        <f>(1+'Net Zero 2070 - %'!AR34/100)*'[1]Calibración Agricultura-OseMOSY'!$Q$130</f>
        <v>24.504332636372027</v>
      </c>
      <c r="AR32" s="211">
        <f>(1+'Net Zero 2070 - %'!AS34/100)*'[1]Calibración Agricultura-OseMOSY'!$Q$130</f>
        <v>24.70464053258215</v>
      </c>
      <c r="AS32" s="211">
        <f>(1+'Net Zero 2070 - %'!AT34/100)*'[1]Calibración Agricultura-OseMOSY'!$Q$130</f>
        <v>24.904948428792281</v>
      </c>
      <c r="AT32" s="211">
        <f>(1+'Net Zero 2070 - %'!AU34/100)*'[1]Calibración Agricultura-OseMOSY'!$Q$130</f>
        <v>25.105256325002404</v>
      </c>
      <c r="AU32" s="211">
        <f>(1+'Net Zero 2070 - %'!AV34/100)*'[1]Calibración Agricultura-OseMOSY'!$Q$130</f>
        <v>25.305564221212531</v>
      </c>
      <c r="AV32" s="211">
        <f>(1+'Net Zero 2070 - %'!AW34/100)*'[1]Calibración Agricultura-OseMOSY'!$Q$130</f>
        <v>25.505872117422658</v>
      </c>
      <c r="AW32" s="211">
        <f>(1+'Net Zero 2070 - %'!AX34/100)*'[1]Calibración Agricultura-OseMOSY'!$Q$130</f>
        <v>25.706180013632782</v>
      </c>
      <c r="AX32" s="211">
        <f>(1+'Net Zero 2070 - %'!AY34/100)*'[1]Calibración Agricultura-OseMOSY'!$Q$130</f>
        <v>25.906487909842909</v>
      </c>
      <c r="AY32" s="211">
        <f>(1+'Net Zero 2070 - %'!AZ34/100)*'[1]Calibración Agricultura-OseMOSY'!$Q$130</f>
        <v>26.106795806053036</v>
      </c>
      <c r="AZ32" s="211">
        <f>(1+'Net Zero 2070 - %'!BA34/100)*'[1]Calibración Agricultura-OseMOSY'!$Q$130</f>
        <v>26.307103702263159</v>
      </c>
      <c r="BA32" s="211">
        <f>(1+'Net Zero 2070 - %'!BB34/100)*'[1]Calibración Agricultura-OseMOSY'!$Q$130</f>
        <v>26.507411598473286</v>
      </c>
      <c r="BB32" s="205"/>
      <c r="BC32" s="205"/>
      <c r="BD32" s="205"/>
      <c r="BE32" s="205">
        <v>1.405</v>
      </c>
      <c r="BF32" s="205" t="s">
        <v>75</v>
      </c>
      <c r="BG32" s="205"/>
      <c r="BH32" s="205"/>
    </row>
    <row r="33" spans="1:115" ht="14.45">
      <c r="A33" s="106" t="s">
        <v>66</v>
      </c>
      <c r="B33" s="106"/>
      <c r="C33" s="124" t="s">
        <v>162</v>
      </c>
      <c r="D33" s="340"/>
      <c r="E33" s="340"/>
      <c r="F33" s="112"/>
      <c r="G33" s="112"/>
      <c r="H33" s="112"/>
      <c r="I33" s="112"/>
      <c r="J33" s="112"/>
      <c r="K33" s="112"/>
      <c r="L33" s="112"/>
      <c r="M33" s="112"/>
      <c r="N33" s="112"/>
      <c r="O33" s="112"/>
      <c r="P33" s="112"/>
      <c r="Q33" s="112"/>
      <c r="R33" s="112"/>
      <c r="S33" s="112"/>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c r="BC33" s="112"/>
      <c r="BF33" s="343"/>
      <c r="BG33" s="130"/>
      <c r="BI33" s="99"/>
      <c r="BJ33" s="99"/>
      <c r="BK33" s="99"/>
      <c r="BL33" s="99"/>
      <c r="BM33" s="99"/>
      <c r="BN33" s="99"/>
      <c r="BO33" s="99"/>
      <c r="BP33" s="99"/>
      <c r="BQ33" s="99"/>
      <c r="BR33" s="99"/>
      <c r="BS33" s="99"/>
      <c r="BT33" s="99"/>
      <c r="BU33" s="99"/>
      <c r="BV33" s="99"/>
      <c r="BW33" s="99"/>
      <c r="BX33" s="99"/>
      <c r="BY33" s="99"/>
      <c r="BZ33" s="99"/>
      <c r="CA33" s="99"/>
      <c r="CB33" s="99"/>
      <c r="CC33" s="99"/>
      <c r="CD33" s="99"/>
      <c r="CE33" s="99"/>
      <c r="CF33" s="99"/>
      <c r="CG33" s="99"/>
      <c r="CH33" s="99"/>
      <c r="CI33" s="99"/>
      <c r="CJ33" s="99"/>
      <c r="CK33" s="99"/>
      <c r="CL33" s="99"/>
      <c r="CM33" s="99"/>
      <c r="CN33" s="99"/>
      <c r="CO33" s="99"/>
      <c r="CP33" s="99"/>
      <c r="CQ33" s="99"/>
      <c r="CR33" s="99"/>
      <c r="CS33" s="99"/>
      <c r="CT33" s="99"/>
      <c r="CU33" s="99"/>
      <c r="CV33" s="99"/>
      <c r="CW33" s="99"/>
      <c r="CX33" s="99"/>
      <c r="CY33" s="99"/>
      <c r="CZ33" s="99"/>
      <c r="DA33" s="99"/>
      <c r="DB33" s="99"/>
      <c r="DC33" s="99"/>
      <c r="DD33" s="99"/>
      <c r="DE33" s="99"/>
      <c r="DF33" s="99"/>
      <c r="DG33" s="99"/>
      <c r="DH33" s="99"/>
      <c r="DI33" s="99"/>
      <c r="DJ33" s="99"/>
      <c r="DK33" s="99"/>
    </row>
    <row r="34" spans="1:115" s="209" customFormat="1" ht="14.45" customHeight="1">
      <c r="A34" s="205"/>
      <c r="B34" s="380" t="s">
        <v>163</v>
      </c>
      <c r="C34" s="205" t="s">
        <v>164</v>
      </c>
      <c r="D34" s="366" t="s">
        <v>165</v>
      </c>
      <c r="E34" s="211">
        <f>(1+'Net Zero 2070 - %'!F$34/100)*'[1]Calibración Agricultura-OseMOSY'!$Q116</f>
        <v>27.809028060447197</v>
      </c>
      <c r="F34" s="211">
        <f>(1+'Net Zero 2070 - %'!G$34/100)*'[1]Calibración Agricultura-OseMOSY'!$Q116</f>
        <v>28.138779381322063</v>
      </c>
      <c r="G34" s="211">
        <f>(1+'Net Zero 2070 - %'!H$34/100)*'[1]Calibración Agricultura-OseMOSY'!$Q116</f>
        <v>28.468530702196933</v>
      </c>
      <c r="H34" s="211">
        <f>(1+'Net Zero 2070 - %'!I$34/100)*'[1]Calibración Agricultura-OseMOSY'!$Q116</f>
        <v>28.798282023071799</v>
      </c>
      <c r="I34" s="211">
        <f>(1+'Net Zero 2070 - %'!J$34/100)*'[1]Calibración Agricultura-OseMOSY'!$Q116</f>
        <v>29.128033343946669</v>
      </c>
      <c r="J34" s="211">
        <v>29.128033343946669</v>
      </c>
      <c r="K34" s="211">
        <v>29.128033343946669</v>
      </c>
      <c r="L34" s="211">
        <v>29.128033343946669</v>
      </c>
      <c r="M34" s="211">
        <v>29.128033343946669</v>
      </c>
      <c r="N34" s="211">
        <v>29.128033343946669</v>
      </c>
      <c r="O34" s="211">
        <v>29.128033343946669</v>
      </c>
      <c r="P34" s="211">
        <v>29.128033343946669</v>
      </c>
      <c r="Q34" s="211">
        <v>29.128033343946669</v>
      </c>
      <c r="R34" s="211">
        <v>29.128033343946669</v>
      </c>
      <c r="S34" s="211">
        <v>29.128033343946669</v>
      </c>
      <c r="T34" s="211">
        <v>29.128033343946669</v>
      </c>
      <c r="U34" s="211">
        <v>29.128033343946669</v>
      </c>
      <c r="V34" s="211">
        <v>29.128033343946669</v>
      </c>
      <c r="W34" s="211">
        <v>29.128033343946669</v>
      </c>
      <c r="X34" s="211">
        <v>29.128033343946669</v>
      </c>
      <c r="Y34" s="211">
        <v>29.128033343946669</v>
      </c>
      <c r="Z34" s="211">
        <v>29.128033343946669</v>
      </c>
      <c r="AA34" s="211">
        <v>29.128033343946669</v>
      </c>
      <c r="AB34" s="211">
        <v>29.128033343946669</v>
      </c>
      <c r="AC34" s="211">
        <v>29.128033343946669</v>
      </c>
      <c r="AD34" s="211">
        <v>29.128033343946669</v>
      </c>
      <c r="AE34" s="211">
        <v>29.128033343946669</v>
      </c>
      <c r="AF34" s="211">
        <v>29.128033343946669</v>
      </c>
      <c r="AG34" s="211">
        <v>29.128033343946669</v>
      </c>
      <c r="AH34" s="211">
        <v>29.128033343946669</v>
      </c>
      <c r="AI34" s="211">
        <v>29.128033343946669</v>
      </c>
      <c r="AJ34" s="211">
        <v>29.128033343946669</v>
      </c>
      <c r="AK34" s="211">
        <v>29.128033343946669</v>
      </c>
      <c r="AL34" s="211">
        <v>29.128033343946669</v>
      </c>
      <c r="AM34" s="211">
        <v>29.128033343946669</v>
      </c>
      <c r="AN34" s="211">
        <v>29.128033343946669</v>
      </c>
      <c r="AO34" s="211">
        <v>29.128033343946669</v>
      </c>
      <c r="AP34" s="211">
        <v>29.128033343946669</v>
      </c>
      <c r="AQ34" s="211">
        <v>29.128033343946669</v>
      </c>
      <c r="AR34" s="211">
        <v>29.128033343946669</v>
      </c>
      <c r="AS34" s="211">
        <v>29.128033343946669</v>
      </c>
      <c r="AT34" s="211">
        <v>29.128033343946669</v>
      </c>
      <c r="AU34" s="211">
        <v>29.128033343946669</v>
      </c>
      <c r="AV34" s="211">
        <v>29.128033343946669</v>
      </c>
      <c r="AW34" s="211">
        <v>29.128033343946669</v>
      </c>
      <c r="AX34" s="211">
        <v>29.128033343946669</v>
      </c>
      <c r="AY34" s="211">
        <v>29.128033343946669</v>
      </c>
      <c r="AZ34" s="211">
        <v>29.128033343946669</v>
      </c>
      <c r="BA34" s="211">
        <v>29.128033343946669</v>
      </c>
      <c r="BB34" s="211"/>
      <c r="BC34" s="205"/>
      <c r="BD34" s="205"/>
      <c r="BE34" s="205">
        <v>1</v>
      </c>
      <c r="BF34" s="205" t="s">
        <v>75</v>
      </c>
      <c r="BG34" s="205"/>
      <c r="BH34" s="205"/>
    </row>
    <row r="35" spans="1:115" s="209" customFormat="1" ht="14.45">
      <c r="A35" s="205"/>
      <c r="B35" s="380"/>
      <c r="C35" s="205" t="s">
        <v>166</v>
      </c>
      <c r="D35" s="366"/>
      <c r="E35" s="211">
        <f>(1+'Net Zero 2070 - %'!F$34/100)*'[1]Calibración Agricultura-OseMOSY'!$Q117</f>
        <v>0.57298479739414476</v>
      </c>
      <c r="F35" s="211">
        <f>(1+'Net Zero 2070 - %'!G$34/100)*'[1]Calibración Agricultura-OseMOSY'!$Q117</f>
        <v>0.57977908352925323</v>
      </c>
      <c r="G35" s="211">
        <f>(1+'Net Zero 2070 - %'!H$34/100)*'[1]Calibración Agricultura-OseMOSY'!$Q117</f>
        <v>0.58657336966436158</v>
      </c>
      <c r="H35" s="211">
        <f>(1+'Net Zero 2070 - %'!I$34/100)*'[1]Calibración Agricultura-OseMOSY'!$Q117</f>
        <v>0.59336765579947004</v>
      </c>
      <c r="I35" s="211">
        <f>(1+'Net Zero 2070 - %'!J$34/100)*'[1]Calibración Agricultura-OseMOSY'!$Q117</f>
        <v>0.6001619419345785</v>
      </c>
      <c r="J35" s="211">
        <f>(1+'Net Zero 2070 - %'!K$34/100)*'[1]Calibración Agricultura-OseMOSY'!$Q117</f>
        <v>0.60695622806968696</v>
      </c>
      <c r="K35" s="211">
        <f>(1+'Net Zero 2070 - %'!L$34/100)*'[1]Calibración Agricultura-OseMOSY'!$Q117</f>
        <v>0.61375051420479543</v>
      </c>
      <c r="L35" s="211">
        <f>(1+'Net Zero 2070 - %'!M$34/100)*'[1]Calibración Agricultura-OseMOSY'!$Q117</f>
        <v>0.62054480033990378</v>
      </c>
      <c r="M35" s="211">
        <f>(1+'Net Zero 2070 - %'!N$34/100)*'[1]Calibración Agricultura-OseMOSY'!$Q117</f>
        <v>0.62733908647501224</v>
      </c>
      <c r="N35" s="211">
        <f>(1+'Net Zero 2070 - %'!O$34/100)*'[1]Calibración Agricultura-OseMOSY'!$Q117</f>
        <v>0.63413337261012059</v>
      </c>
      <c r="O35" s="211">
        <f>(1+'Net Zero 2070 - %'!P$34/100)*'[1]Calibración Agricultura-OseMOSY'!$Q117</f>
        <v>0.64092765874522906</v>
      </c>
      <c r="P35" s="211">
        <f>(1+'Net Zero 2070 - %'!Q$34/100)*'[1]Calibración Agricultura-OseMOSY'!$Q117</f>
        <v>0.64772194488033752</v>
      </c>
      <c r="Q35" s="211">
        <f>(1+'Net Zero 2070 - %'!R$34/100)*'[1]Calibración Agricultura-OseMOSY'!$Q117</f>
        <v>0.65451623101544587</v>
      </c>
      <c r="R35" s="211">
        <f>(1+'Net Zero 2070 - %'!S$34/100)*'[1]Calibración Agricultura-OseMOSY'!$Q117</f>
        <v>0.66131051715055433</v>
      </c>
      <c r="S35" s="211">
        <f>(1+'Net Zero 2070 - %'!T$34/100)*'[1]Calibración Agricultura-OseMOSY'!$Q117</f>
        <v>0.6681048032856628</v>
      </c>
      <c r="T35" s="211">
        <f>(1+'Net Zero 2070 - %'!U$34/100)*'[1]Calibración Agricultura-OseMOSY'!$Q117</f>
        <v>0.67489908942077126</v>
      </c>
      <c r="U35" s="211">
        <f>(1+'Net Zero 2070 - %'!V$34/100)*'[1]Calibración Agricultura-OseMOSY'!$Q117</f>
        <v>0.68169337555587972</v>
      </c>
      <c r="V35" s="211">
        <f>(1+'Net Zero 2070 - %'!W$34/100)*'[1]Calibración Agricultura-OseMOSY'!$Q117</f>
        <v>0.68848766169098807</v>
      </c>
      <c r="W35" s="211">
        <f>(1+'Net Zero 2070 - %'!X$34/100)*'[1]Calibración Agricultura-OseMOSY'!$Q117</f>
        <v>0.69528194782609654</v>
      </c>
      <c r="X35" s="211">
        <f>(1+'Net Zero 2070 - %'!Y$34/100)*'[1]Calibración Agricultura-OseMOSY'!$Q117</f>
        <v>0.702076233961205</v>
      </c>
      <c r="Y35" s="211">
        <f>(1+'Net Zero 2070 - %'!Z$34/100)*'[1]Calibración Agricultura-OseMOSY'!$Q117</f>
        <v>0.70887052009631346</v>
      </c>
      <c r="Z35" s="211">
        <f>(1+'Net Zero 2070 - %'!AA$34/100)*'[1]Calibración Agricultura-OseMOSY'!$Q117</f>
        <v>0.71566480623142181</v>
      </c>
      <c r="AA35" s="211">
        <f>(1+'Net Zero 2070 - %'!AB$34/100)*'[1]Calibración Agricultura-OseMOSY'!$Q117</f>
        <v>0.72245909236653016</v>
      </c>
      <c r="AB35" s="211">
        <f>(1+'Net Zero 2070 - %'!AC$34/100)*'[1]Calibración Agricultura-OseMOSY'!$Q117</f>
        <v>0.72925337850163863</v>
      </c>
      <c r="AC35" s="211">
        <f>(1+'Net Zero 2070 - %'!AD$34/100)*'[1]Calibración Agricultura-OseMOSY'!$Q117</f>
        <v>0.73604766463674709</v>
      </c>
      <c r="AD35" s="211">
        <f>(1+'Net Zero 2070 - %'!AE$34/100)*'[1]Calibración Agricultura-OseMOSY'!$Q117</f>
        <v>0.74284195077185555</v>
      </c>
      <c r="AE35" s="211">
        <f>(1+'Net Zero 2070 - %'!AF$34/100)*'[1]Calibración Agricultura-OseMOSY'!$Q117</f>
        <v>0.74963623690696402</v>
      </c>
      <c r="AF35" s="211">
        <f>(1+'Net Zero 2070 - %'!AG$34/100)*'[1]Calibración Agricultura-OseMOSY'!$Q117</f>
        <v>0.75643052304207237</v>
      </c>
      <c r="AG35" s="211">
        <f>(1+'Net Zero 2070 - %'!AH$34/100)*'[1]Calibración Agricultura-OseMOSY'!$Q117</f>
        <v>0.76322480917718083</v>
      </c>
      <c r="AH35" s="211">
        <f>(1+'Net Zero 2070 - %'!AI$34/100)*'[1]Calibración Agricultura-OseMOSY'!$Q117</f>
        <v>0.77001909531228929</v>
      </c>
      <c r="AI35" s="211">
        <f>(1+'Net Zero 2070 - %'!AJ$34/100)*'[1]Calibración Agricultura-OseMOSY'!$Q117</f>
        <v>0.77681338144739787</v>
      </c>
      <c r="AJ35" s="211">
        <f>(1+'Net Zero 2070 - %'!AK$34/100)*'[1]Calibración Agricultura-OseMOSY'!$Q117</f>
        <v>0.78360766758250633</v>
      </c>
      <c r="AK35" s="211">
        <f>(1+'Net Zero 2070 - %'!AL$34/100)*'[1]Calibración Agricultura-OseMOSY'!$Q117</f>
        <v>0.79040195371761479</v>
      </c>
      <c r="AL35" s="211">
        <f>(1+'Net Zero 2070 - %'!AM$34/100)*'[1]Calibración Agricultura-OseMOSY'!$Q117</f>
        <v>0.79719623985272314</v>
      </c>
      <c r="AM35" s="211">
        <f>(1+'Net Zero 2070 - %'!AN$34/100)*'[1]Calibración Agricultura-OseMOSY'!$Q117</f>
        <v>0.80399052598783161</v>
      </c>
      <c r="AN35" s="211">
        <f>(1+'Net Zero 2070 - %'!AO$34/100)*'[1]Calibración Agricultura-OseMOSY'!$Q117</f>
        <v>0.81078481212294007</v>
      </c>
      <c r="AO35" s="211">
        <f>(1+'Net Zero 2070 - %'!AP$34/100)*'[1]Calibración Agricultura-OseMOSY'!$Q117</f>
        <v>0.81757909825804853</v>
      </c>
      <c r="AP35" s="211">
        <f>(1+'Net Zero 2070 - %'!AQ$34/100)*'[1]Calibración Agricultura-OseMOSY'!$Q117</f>
        <v>0.82437338439315699</v>
      </c>
      <c r="AQ35" s="211">
        <f>(1+'Net Zero 2070 - %'!AR$34/100)*'[1]Calibración Agricultura-OseMOSY'!$Q117</f>
        <v>0.83116767052826535</v>
      </c>
      <c r="AR35" s="211">
        <f>(1+'Net Zero 2070 - %'!AS$34/100)*'[1]Calibración Agricultura-OseMOSY'!$Q117</f>
        <v>0.83796195666337381</v>
      </c>
      <c r="AS35" s="211">
        <f>(1+'Net Zero 2070 - %'!AT$34/100)*'[1]Calibración Agricultura-OseMOSY'!$Q117</f>
        <v>0.84475624279848238</v>
      </c>
      <c r="AT35" s="211">
        <f>(1+'Net Zero 2070 - %'!AU$34/100)*'[1]Calibración Agricultura-OseMOSY'!$Q117</f>
        <v>0.85155052893359084</v>
      </c>
      <c r="AU35" s="211">
        <f>(1+'Net Zero 2070 - %'!AV$34/100)*'[1]Calibración Agricultura-OseMOSY'!$Q117</f>
        <v>0.85834481506869931</v>
      </c>
      <c r="AV35" s="211">
        <f>(1+'Net Zero 2070 - %'!AW$34/100)*'[1]Calibración Agricultura-OseMOSY'!$Q117</f>
        <v>0.86513910120380777</v>
      </c>
      <c r="AW35" s="211">
        <f>(1+'Net Zero 2070 - %'!AX$34/100)*'[1]Calibración Agricultura-OseMOSY'!$Q117</f>
        <v>0.87193338733891612</v>
      </c>
      <c r="AX35" s="211">
        <f>(1+'Net Zero 2070 - %'!AY$34/100)*'[1]Calibración Agricultura-OseMOSY'!$Q117</f>
        <v>0.87872767347402458</v>
      </c>
      <c r="AY35" s="211">
        <f>(1+'Net Zero 2070 - %'!AZ$34/100)*'[1]Calibración Agricultura-OseMOSY'!$Q117</f>
        <v>0.88552195960913305</v>
      </c>
      <c r="AZ35" s="211">
        <f>(1+'Net Zero 2070 - %'!BA$34/100)*'[1]Calibración Agricultura-OseMOSY'!$Q117</f>
        <v>0.89231624574424151</v>
      </c>
      <c r="BA35" s="211">
        <f>(1+'Net Zero 2070 - %'!BB$34/100)*'[1]Calibración Agricultura-OseMOSY'!$Q117</f>
        <v>0.89911053187934997</v>
      </c>
      <c r="BB35" s="211"/>
      <c r="BC35" s="205"/>
      <c r="BD35" s="205"/>
      <c r="BE35" s="205">
        <v>1</v>
      </c>
      <c r="BF35" s="205" t="s">
        <v>75</v>
      </c>
      <c r="BG35" s="205"/>
      <c r="BH35" s="205"/>
    </row>
    <row r="36" spans="1:115" s="209" customFormat="1" ht="14.45">
      <c r="A36" s="205"/>
      <c r="B36" s="380"/>
      <c r="C36" s="205" t="s">
        <v>167</v>
      </c>
      <c r="D36" s="366"/>
      <c r="E36" s="211">
        <f>(1+'Net Zero 2070 - %'!F$34/100)*'[1]Calibración Agricultura-OseMOSY'!$Q118</f>
        <v>0.17194759278711946</v>
      </c>
      <c r="F36" s="211">
        <f>(1+'Net Zero 2070 - %'!G$34/100)*'[1]Calibración Agricultura-OseMOSY'!$Q118</f>
        <v>0.17398649704941732</v>
      </c>
      <c r="G36" s="211">
        <f>(1+'Net Zero 2070 - %'!H$34/100)*'[1]Calibración Agricultura-OseMOSY'!$Q118</f>
        <v>0.17602540131171518</v>
      </c>
      <c r="H36" s="211">
        <f>(1+'Net Zero 2070 - %'!I$34/100)*'[1]Calibración Agricultura-OseMOSY'!$Q118</f>
        <v>0.17806430557401304</v>
      </c>
      <c r="I36" s="211">
        <f>(1+'Net Zero 2070 - %'!J$34/100)*'[1]Calibración Agricultura-OseMOSY'!$Q118</f>
        <v>0.18010320983631092</v>
      </c>
      <c r="J36" s="211">
        <f>(1+'Net Zero 2070 - %'!K$34/100)*'[1]Calibración Agricultura-OseMOSY'!$Q118</f>
        <v>0.18214211409860878</v>
      </c>
      <c r="K36" s="211">
        <f>(1+'Net Zero 2070 - %'!L$34/100)*'[1]Calibración Agricultura-OseMOSY'!$Q118</f>
        <v>0.18418101836090664</v>
      </c>
      <c r="L36" s="211">
        <f>(1+'Net Zero 2070 - %'!M$34/100)*'[1]Calibración Agricultura-OseMOSY'!$Q118</f>
        <v>0.1862199226232045</v>
      </c>
      <c r="M36" s="211">
        <f>(1+'Net Zero 2070 - %'!N$34/100)*'[1]Calibración Agricultura-OseMOSY'!$Q118</f>
        <v>0.18825882688550236</v>
      </c>
      <c r="N36" s="211">
        <f>(1+'Net Zero 2070 - %'!O$34/100)*'[1]Calibración Agricultura-OseMOSY'!$Q118</f>
        <v>0.19029773114780019</v>
      </c>
      <c r="O36" s="211">
        <f>(1+'Net Zero 2070 - %'!P$34/100)*'[1]Calibración Agricultura-OseMOSY'!$Q118</f>
        <v>0.19233663541009804</v>
      </c>
      <c r="P36" s="211">
        <f>(1+'Net Zero 2070 - %'!Q$34/100)*'[1]Calibración Agricultura-OseMOSY'!$Q118</f>
        <v>0.1943755396723959</v>
      </c>
      <c r="Q36" s="211">
        <f>(1+'Net Zero 2070 - %'!R$34/100)*'[1]Calibración Agricultura-OseMOSY'!$Q118</f>
        <v>0.19641444393469376</v>
      </c>
      <c r="R36" s="211">
        <f>(1+'Net Zero 2070 - %'!S$34/100)*'[1]Calibración Agricultura-OseMOSY'!$Q118</f>
        <v>0.19845334819699162</v>
      </c>
      <c r="S36" s="211">
        <f>(1+'Net Zero 2070 - %'!T$34/100)*'[1]Calibración Agricultura-OseMOSY'!$Q118</f>
        <v>0.20049225245928948</v>
      </c>
      <c r="T36" s="211">
        <f>(1+'Net Zero 2070 - %'!U$34/100)*'[1]Calibración Agricultura-OseMOSY'!$Q118</f>
        <v>0.20253115672158734</v>
      </c>
      <c r="U36" s="211">
        <f>(1+'Net Zero 2070 - %'!V$34/100)*'[1]Calibración Agricultura-OseMOSY'!$Q118</f>
        <v>0.20457006098388519</v>
      </c>
      <c r="V36" s="211">
        <f>(1+'Net Zero 2070 - %'!W$34/100)*'[1]Calibración Agricultura-OseMOSY'!$Q118</f>
        <v>0.20660896524618308</v>
      </c>
      <c r="W36" s="211">
        <f>(1+'Net Zero 2070 - %'!X$34/100)*'[1]Calibración Agricultura-OseMOSY'!$Q118</f>
        <v>0.20864786950848094</v>
      </c>
      <c r="X36" s="211">
        <f>(1+'Net Zero 2070 - %'!Y$34/100)*'[1]Calibración Agricultura-OseMOSY'!$Q118</f>
        <v>0.2106867737707788</v>
      </c>
      <c r="Y36" s="211">
        <f>(1+'Net Zero 2070 - %'!Z$34/100)*'[1]Calibración Agricultura-OseMOSY'!$Q118</f>
        <v>0.21272567803307665</v>
      </c>
      <c r="Z36" s="211">
        <f>(1+'Net Zero 2070 - %'!AA$34/100)*'[1]Calibración Agricultura-OseMOSY'!$Q118</f>
        <v>0.21476458229537448</v>
      </c>
      <c r="AA36" s="211">
        <f>(1+'Net Zero 2070 - %'!AB$34/100)*'[1]Calibración Agricultura-OseMOSY'!$Q118</f>
        <v>0.21680348655767234</v>
      </c>
      <c r="AB36" s="211">
        <f>(1+'Net Zero 2070 - %'!AC$34/100)*'[1]Calibración Agricultura-OseMOSY'!$Q118</f>
        <v>0.2188423908199702</v>
      </c>
      <c r="AC36" s="211">
        <f>(1+'Net Zero 2070 - %'!AD$34/100)*'[1]Calibración Agricultura-OseMOSY'!$Q118</f>
        <v>0.22088129508226806</v>
      </c>
      <c r="AD36" s="211">
        <f>(1+'Net Zero 2070 - %'!AE$34/100)*'[1]Calibración Agricultura-OseMOSY'!$Q118</f>
        <v>0.22292019934456592</v>
      </c>
      <c r="AE36" s="211">
        <f>(1+'Net Zero 2070 - %'!AF$34/100)*'[1]Calibración Agricultura-OseMOSY'!$Q118</f>
        <v>0.22495910360686378</v>
      </c>
      <c r="AF36" s="211">
        <f>(1+'Net Zero 2070 - %'!AG$34/100)*'[1]Calibración Agricultura-OseMOSY'!$Q118</f>
        <v>0.22699800786916163</v>
      </c>
      <c r="AG36" s="211">
        <f>(1+'Net Zero 2070 - %'!AH$34/100)*'[1]Calibración Agricultura-OseMOSY'!$Q118</f>
        <v>0.22903691213145949</v>
      </c>
      <c r="AH36" s="211">
        <f>(1+'Net Zero 2070 - %'!AI$34/100)*'[1]Calibración Agricultura-OseMOSY'!$Q118</f>
        <v>0.23107581639375735</v>
      </c>
      <c r="AI36" s="211">
        <f>(1+'Net Zero 2070 - %'!AJ$34/100)*'[1]Calibración Agricultura-OseMOSY'!$Q118</f>
        <v>0.23311472065605526</v>
      </c>
      <c r="AJ36" s="211">
        <f>(1+'Net Zero 2070 - %'!AK$34/100)*'[1]Calibración Agricultura-OseMOSY'!$Q118</f>
        <v>0.23515362491835312</v>
      </c>
      <c r="AK36" s="211">
        <f>(1+'Net Zero 2070 - %'!AL$34/100)*'[1]Calibración Agricultura-OseMOSY'!$Q118</f>
        <v>0.23719252918065098</v>
      </c>
      <c r="AL36" s="211">
        <f>(1+'Net Zero 2070 - %'!AM$34/100)*'[1]Calibración Agricultura-OseMOSY'!$Q118</f>
        <v>0.23923143344294884</v>
      </c>
      <c r="AM36" s="211">
        <f>(1+'Net Zero 2070 - %'!AN$34/100)*'[1]Calibración Agricultura-OseMOSY'!$Q118</f>
        <v>0.2412703377052467</v>
      </c>
      <c r="AN36" s="211">
        <f>(1+'Net Zero 2070 - %'!AO$34/100)*'[1]Calibración Agricultura-OseMOSY'!$Q118</f>
        <v>0.24330924196754455</v>
      </c>
      <c r="AO36" s="211">
        <f>(1+'Net Zero 2070 - %'!AP$34/100)*'[1]Calibración Agricultura-OseMOSY'!$Q118</f>
        <v>0.24534814622984244</v>
      </c>
      <c r="AP36" s="211">
        <f>(1+'Net Zero 2070 - %'!AQ$34/100)*'[1]Calibración Agricultura-OseMOSY'!$Q118</f>
        <v>0.2473870504921403</v>
      </c>
      <c r="AQ36" s="211">
        <f>(1+'Net Zero 2070 - %'!AR$34/100)*'[1]Calibración Agricultura-OseMOSY'!$Q118</f>
        <v>0.24942595475443816</v>
      </c>
      <c r="AR36" s="211">
        <f>(1+'Net Zero 2070 - %'!AS$34/100)*'[1]Calibración Agricultura-OseMOSY'!$Q118</f>
        <v>0.25146485901673599</v>
      </c>
      <c r="AS36" s="211">
        <f>(1+'Net Zero 2070 - %'!AT$34/100)*'[1]Calibración Agricultura-OseMOSY'!$Q118</f>
        <v>0.2535037632790339</v>
      </c>
      <c r="AT36" s="211">
        <f>(1+'Net Zero 2070 - %'!AU$34/100)*'[1]Calibración Agricultura-OseMOSY'!$Q118</f>
        <v>0.25554266754133176</v>
      </c>
      <c r="AU36" s="211">
        <f>(1+'Net Zero 2070 - %'!AV$34/100)*'[1]Calibración Agricultura-OseMOSY'!$Q118</f>
        <v>0.25758157180362962</v>
      </c>
      <c r="AV36" s="211">
        <f>(1+'Net Zero 2070 - %'!AW$34/100)*'[1]Calibración Agricultura-OseMOSY'!$Q118</f>
        <v>0.25962047606592747</v>
      </c>
      <c r="AW36" s="211">
        <f>(1+'Net Zero 2070 - %'!AX$34/100)*'[1]Calibración Agricultura-OseMOSY'!$Q118</f>
        <v>0.26165938032822533</v>
      </c>
      <c r="AX36" s="211">
        <f>(1+'Net Zero 2070 - %'!AY$34/100)*'[1]Calibración Agricultura-OseMOSY'!$Q118</f>
        <v>0.26369828459052319</v>
      </c>
      <c r="AY36" s="211">
        <f>(1+'Net Zero 2070 - %'!AZ$34/100)*'[1]Calibración Agricultura-OseMOSY'!$Q118</f>
        <v>0.26573718885282105</v>
      </c>
      <c r="AZ36" s="211">
        <f>(1+'Net Zero 2070 - %'!BA$34/100)*'[1]Calibración Agricultura-OseMOSY'!$Q118</f>
        <v>0.26777609311511896</v>
      </c>
      <c r="BA36" s="211">
        <f>(1+'Net Zero 2070 - %'!BB$34/100)*'[1]Calibración Agricultura-OseMOSY'!$Q118</f>
        <v>0.26981499737741682</v>
      </c>
      <c r="BB36" s="211"/>
      <c r="BC36" s="205"/>
      <c r="BD36" s="205"/>
      <c r="BE36" s="205">
        <v>1</v>
      </c>
      <c r="BF36" s="205" t="s">
        <v>75</v>
      </c>
      <c r="BG36" s="205"/>
      <c r="BH36" s="205"/>
    </row>
    <row r="37" spans="1:115" s="209" customFormat="1" ht="14.45">
      <c r="A37" s="205"/>
      <c r="B37" s="380"/>
      <c r="C37" s="205" t="s">
        <v>168</v>
      </c>
      <c r="D37" s="366"/>
      <c r="E37" s="211">
        <f>(1+'Net Zero 2070 - %'!F$34/100)*'[1]Calibración Agricultura-OseMOSY'!$Q119</f>
        <v>80.11873679795282</v>
      </c>
      <c r="F37" s="211">
        <f>(1+'Net Zero 2070 - %'!G$34/100)*'[1]Calibración Agricultura-OseMOSY'!$Q119</f>
        <v>81.068761344964116</v>
      </c>
      <c r="G37" s="211">
        <f>(1+'Net Zero 2070 - %'!H$34/100)*'[1]Calibración Agricultura-OseMOSY'!$Q119</f>
        <v>82.018785891975426</v>
      </c>
      <c r="H37" s="211">
        <f>(1+'Net Zero 2070 - %'!I$34/100)*'[1]Calibración Agricultura-OseMOSY'!$Q119</f>
        <v>82.968810438986722</v>
      </c>
      <c r="I37" s="211">
        <f>(1+'Net Zero 2070 - %'!J$34/100)*'[1]Calibración Agricultura-OseMOSY'!$Q119</f>
        <v>83.918834985998018</v>
      </c>
      <c r="J37" s="211">
        <f>(1+'Net Zero 2070 - %'!K$34/100)*'[1]Calibración Agricultura-OseMOSY'!$Q119</f>
        <v>84.868859533009314</v>
      </c>
      <c r="K37" s="211">
        <f>(1+'Net Zero 2070 - %'!L$34/100)*'[1]Calibración Agricultura-OseMOSY'!$Q119</f>
        <v>85.818884080020624</v>
      </c>
      <c r="L37" s="211">
        <f>(1+'Net Zero 2070 - %'!M$34/100)*'[1]Calibración Agricultura-OseMOSY'!$Q119</f>
        <v>86.768908627031919</v>
      </c>
      <c r="M37" s="211">
        <f>(1+'Net Zero 2070 - %'!N$34/100)*'[1]Calibración Agricultura-OseMOSY'!$Q119</f>
        <v>87.718933174043215</v>
      </c>
      <c r="N37" s="211">
        <f>(1+'Net Zero 2070 - %'!O$34/100)*'[1]Calibración Agricultura-OseMOSY'!$Q119</f>
        <v>88.668957721054497</v>
      </c>
      <c r="O37" s="211">
        <f>(1+'Net Zero 2070 - %'!P$34/100)*'[1]Calibración Agricultura-OseMOSY'!$Q119</f>
        <v>89.618982268065793</v>
      </c>
      <c r="P37" s="211">
        <f>(1+'Net Zero 2070 - %'!Q$34/100)*'[1]Calibración Agricultura-OseMOSY'!$Q119</f>
        <v>90.569006815077103</v>
      </c>
      <c r="Q37" s="211">
        <f>(1+'Net Zero 2070 - %'!R$34/100)*'[1]Calibración Agricultura-OseMOSY'!$Q119</f>
        <v>91.519031362088398</v>
      </c>
      <c r="R37" s="211">
        <f>(1+'Net Zero 2070 - %'!S$34/100)*'[1]Calibración Agricultura-OseMOSY'!$Q119</f>
        <v>92.469055909099694</v>
      </c>
      <c r="S37" s="211">
        <f>(1+'Net Zero 2070 - %'!T$34/100)*'[1]Calibración Agricultura-OseMOSY'!$Q119</f>
        <v>93.41908045611099</v>
      </c>
      <c r="T37" s="211">
        <f>(1+'Net Zero 2070 - %'!U$34/100)*'[1]Calibración Agricultura-OseMOSY'!$Q119</f>
        <v>94.3691050031223</v>
      </c>
      <c r="U37" s="211">
        <f>(1+'Net Zero 2070 - %'!V$34/100)*'[1]Calibración Agricultura-OseMOSY'!$Q119</f>
        <v>95.319129550133596</v>
      </c>
      <c r="V37" s="211">
        <f>(1+'Net Zero 2070 - %'!W$34/100)*'[1]Calibración Agricultura-OseMOSY'!$Q119</f>
        <v>96.269154097144892</v>
      </c>
      <c r="W37" s="211">
        <f>(1+'Net Zero 2070 - %'!X$34/100)*'[1]Calibración Agricultura-OseMOSY'!$Q119</f>
        <v>97.219178644156187</v>
      </c>
      <c r="X37" s="211">
        <f>(1+'Net Zero 2070 - %'!Y$34/100)*'[1]Calibración Agricultura-OseMOSY'!$Q119</f>
        <v>98.169203191167483</v>
      </c>
      <c r="Y37" s="211">
        <f>(1+'Net Zero 2070 - %'!Z$34/100)*'[1]Calibración Agricultura-OseMOSY'!$Q119</f>
        <v>99.119227738178793</v>
      </c>
      <c r="Z37" s="211">
        <f>(1+'Net Zero 2070 - %'!AA$34/100)*'[1]Calibración Agricultura-OseMOSY'!$Q119</f>
        <v>100.06925228519007</v>
      </c>
      <c r="AA37" s="211">
        <f>(1+'Net Zero 2070 - %'!AB$34/100)*'[1]Calibración Agricultura-OseMOSY'!$Q119</f>
        <v>101.01927683220137</v>
      </c>
      <c r="AB37" s="211">
        <f>(1+'Net Zero 2070 - %'!AC$34/100)*'[1]Calibración Agricultura-OseMOSY'!$Q119</f>
        <v>101.96930137921267</v>
      </c>
      <c r="AC37" s="211">
        <f>(1+'Net Zero 2070 - %'!AD$34/100)*'[1]Calibración Agricultura-OseMOSY'!$Q119</f>
        <v>102.91932592622396</v>
      </c>
      <c r="AD37" s="211">
        <f>(1+'Net Zero 2070 - %'!AE$34/100)*'[1]Calibración Agricultura-OseMOSY'!$Q119</f>
        <v>103.86935047323527</v>
      </c>
      <c r="AE37" s="211">
        <f>(1+'Net Zero 2070 - %'!AF$34/100)*'[1]Calibración Agricultura-OseMOSY'!$Q119</f>
        <v>104.81937502024657</v>
      </c>
      <c r="AF37" s="211">
        <f>(1+'Net Zero 2070 - %'!AG$34/100)*'[1]Calibración Agricultura-OseMOSY'!$Q119</f>
        <v>105.76939956725786</v>
      </c>
      <c r="AG37" s="211">
        <f>(1+'Net Zero 2070 - %'!AH$34/100)*'[1]Calibración Agricultura-OseMOSY'!$Q119</f>
        <v>106.71942411426916</v>
      </c>
      <c r="AH37" s="211">
        <f>(1+'Net Zero 2070 - %'!AI$34/100)*'[1]Calibración Agricultura-OseMOSY'!$Q119</f>
        <v>107.66944866128047</v>
      </c>
      <c r="AI37" s="211">
        <f>(1+'Net Zero 2070 - %'!AJ$34/100)*'[1]Calibración Agricultura-OseMOSY'!$Q119</f>
        <v>108.61947320829178</v>
      </c>
      <c r="AJ37" s="211">
        <f>(1+'Net Zero 2070 - %'!AK$34/100)*'[1]Calibración Agricultura-OseMOSY'!$Q119</f>
        <v>109.56949775530308</v>
      </c>
      <c r="AK37" s="211">
        <f>(1+'Net Zero 2070 - %'!AL$34/100)*'[1]Calibración Agricultura-OseMOSY'!$Q119</f>
        <v>110.51952230231439</v>
      </c>
      <c r="AL37" s="211">
        <f>(1+'Net Zero 2070 - %'!AM$34/100)*'[1]Calibración Agricultura-OseMOSY'!$Q119</f>
        <v>111.46954684932568</v>
      </c>
      <c r="AM37" s="211">
        <f>(1+'Net Zero 2070 - %'!AN$34/100)*'[1]Calibración Agricultura-OseMOSY'!$Q119</f>
        <v>112.41957139633698</v>
      </c>
      <c r="AN37" s="211">
        <f>(1+'Net Zero 2070 - %'!AO$34/100)*'[1]Calibración Agricultura-OseMOSY'!$Q119</f>
        <v>113.36959594334827</v>
      </c>
      <c r="AO37" s="211">
        <f>(1+'Net Zero 2070 - %'!AP$34/100)*'[1]Calibración Agricultura-OseMOSY'!$Q119</f>
        <v>114.31962049035957</v>
      </c>
      <c r="AP37" s="211">
        <f>(1+'Net Zero 2070 - %'!AQ$34/100)*'[1]Calibración Agricultura-OseMOSY'!$Q119</f>
        <v>115.26964503737088</v>
      </c>
      <c r="AQ37" s="211">
        <f>(1+'Net Zero 2070 - %'!AR$34/100)*'[1]Calibración Agricultura-OseMOSY'!$Q119</f>
        <v>116.21966958438217</v>
      </c>
      <c r="AR37" s="211">
        <f>(1+'Net Zero 2070 - %'!AS$34/100)*'[1]Calibración Agricultura-OseMOSY'!$Q119</f>
        <v>117.16969413139347</v>
      </c>
      <c r="AS37" s="211">
        <f>(1+'Net Zero 2070 - %'!AT$34/100)*'[1]Calibración Agricultura-OseMOSY'!$Q119</f>
        <v>118.11971867840479</v>
      </c>
      <c r="AT37" s="211">
        <f>(1+'Net Zero 2070 - %'!AU$34/100)*'[1]Calibración Agricultura-OseMOSY'!$Q119</f>
        <v>119.06974322541609</v>
      </c>
      <c r="AU37" s="211">
        <f>(1+'Net Zero 2070 - %'!AV$34/100)*'[1]Calibración Agricultura-OseMOSY'!$Q119</f>
        <v>120.01976777242739</v>
      </c>
      <c r="AV37" s="211">
        <f>(1+'Net Zero 2070 - %'!AW$34/100)*'[1]Calibración Agricultura-OseMOSY'!$Q119</f>
        <v>120.96979231943868</v>
      </c>
      <c r="AW37" s="211">
        <f>(1+'Net Zero 2070 - %'!AX$34/100)*'[1]Calibración Agricultura-OseMOSY'!$Q119</f>
        <v>121.91981686644999</v>
      </c>
      <c r="AX37" s="211">
        <f>(1+'Net Zero 2070 - %'!AY$34/100)*'[1]Calibración Agricultura-OseMOSY'!$Q119</f>
        <v>122.86984141346129</v>
      </c>
      <c r="AY37" s="211">
        <f>(1+'Net Zero 2070 - %'!AZ$34/100)*'[1]Calibración Agricultura-OseMOSY'!$Q119</f>
        <v>123.81986596047258</v>
      </c>
      <c r="AZ37" s="211">
        <f>(1+'Net Zero 2070 - %'!BA$34/100)*'[1]Calibración Agricultura-OseMOSY'!$Q119</f>
        <v>124.76989050748388</v>
      </c>
      <c r="BA37" s="211">
        <f>(1+'Net Zero 2070 - %'!BB$34/100)*'[1]Calibración Agricultura-OseMOSY'!$Q119</f>
        <v>125.71991505449519</v>
      </c>
      <c r="BB37" s="211"/>
      <c r="BC37" s="205"/>
      <c r="BD37" s="205"/>
      <c r="BE37" s="205">
        <v>1</v>
      </c>
      <c r="BF37" s="205" t="s">
        <v>75</v>
      </c>
      <c r="BG37" s="205"/>
      <c r="BH37" s="205"/>
    </row>
    <row r="38" spans="1:115" s="209" customFormat="1" ht="14.45">
      <c r="A38" s="205"/>
      <c r="B38" s="380"/>
      <c r="C38" s="205" t="s">
        <v>169</v>
      </c>
      <c r="D38" s="366"/>
      <c r="E38" s="211">
        <f>(1+'Net Zero 2070 - %'!F$34/100)*'[1]Calibración Agricultura-OseMOSY'!$Q120</f>
        <v>4.3392040934662024</v>
      </c>
      <c r="F38" s="211">
        <f>(1+'Net Zero 2070 - %'!G$34/100)*'[1]Calibración Agricultura-OseMOSY'!$Q120</f>
        <v>4.3906571064322053</v>
      </c>
      <c r="G38" s="211">
        <f>(1+'Net Zero 2070 - %'!H$34/100)*'[1]Calibración Agricultura-OseMOSY'!$Q120</f>
        <v>4.4421101193982073</v>
      </c>
      <c r="H38" s="211">
        <f>(1+'Net Zero 2070 - %'!I$34/100)*'[1]Calibración Agricultura-OseMOSY'!$Q120</f>
        <v>4.4935631323642102</v>
      </c>
      <c r="I38" s="211">
        <f>(1+'Net Zero 2070 - %'!J$34/100)*'[1]Calibración Agricultura-OseMOSY'!$Q120</f>
        <v>4.5450161453302123</v>
      </c>
      <c r="J38" s="211">
        <f>(1+'Net Zero 2070 - %'!K$34/100)*'[1]Calibración Agricultura-OseMOSY'!$Q120</f>
        <v>4.5964691582962152</v>
      </c>
      <c r="K38" s="211">
        <f>(1+'Net Zero 2070 - %'!L$34/100)*'[1]Calibración Agricultura-OseMOSY'!$Q120</f>
        <v>4.6479221712622172</v>
      </c>
      <c r="L38" s="211">
        <f>(1+'Net Zero 2070 - %'!M$34/100)*'[1]Calibración Agricultura-OseMOSY'!$Q120</f>
        <v>4.6993751842282201</v>
      </c>
      <c r="M38" s="211">
        <f>(1+'Net Zero 2070 - %'!N$34/100)*'[1]Calibración Agricultura-OseMOSY'!$Q120</f>
        <v>4.7508281971942221</v>
      </c>
      <c r="N38" s="211">
        <f>(1+'Net Zero 2070 - %'!O$34/100)*'[1]Calibración Agricultura-OseMOSY'!$Q120</f>
        <v>4.8022812101602241</v>
      </c>
      <c r="O38" s="211">
        <f>(1+'Net Zero 2070 - %'!P$34/100)*'[1]Calibración Agricultura-OseMOSY'!$Q120</f>
        <v>4.8537342231262262</v>
      </c>
      <c r="P38" s="211">
        <f>(1+'Net Zero 2070 - %'!Q$34/100)*'[1]Calibración Agricultura-OseMOSY'!$Q120</f>
        <v>4.9051872360922291</v>
      </c>
      <c r="Q38" s="211">
        <f>(1+'Net Zero 2070 - %'!R$34/100)*'[1]Calibración Agricultura-OseMOSY'!$Q120</f>
        <v>4.9566402490582311</v>
      </c>
      <c r="R38" s="211">
        <f>(1+'Net Zero 2070 - %'!S$34/100)*'[1]Calibración Agricultura-OseMOSY'!$Q120</f>
        <v>5.008093262024234</v>
      </c>
      <c r="S38" s="211">
        <f>(1+'Net Zero 2070 - %'!T$34/100)*'[1]Calibración Agricultura-OseMOSY'!$Q120</f>
        <v>5.059546274990236</v>
      </c>
      <c r="T38" s="211">
        <f>(1+'Net Zero 2070 - %'!U$34/100)*'[1]Calibración Agricultura-OseMOSY'!$Q120</f>
        <v>5.1109992879562389</v>
      </c>
      <c r="U38" s="211">
        <f>(1+'Net Zero 2070 - %'!V$34/100)*'[1]Calibración Agricultura-OseMOSY'!$Q120</f>
        <v>5.1624523009222409</v>
      </c>
      <c r="V38" s="211">
        <f>(1+'Net Zero 2070 - %'!W$34/100)*'[1]Calibración Agricultura-OseMOSY'!$Q120</f>
        <v>5.2139053138882439</v>
      </c>
      <c r="W38" s="211">
        <f>(1+'Net Zero 2070 - %'!X$34/100)*'[1]Calibración Agricultura-OseMOSY'!$Q120</f>
        <v>5.2653583268542459</v>
      </c>
      <c r="X38" s="211">
        <f>(1+'Net Zero 2070 - %'!Y$34/100)*'[1]Calibración Agricultura-OseMOSY'!$Q120</f>
        <v>5.3168113398202488</v>
      </c>
      <c r="Y38" s="211">
        <f>(1+'Net Zero 2070 - %'!Z$34/100)*'[1]Calibración Agricultura-OseMOSY'!$Q120</f>
        <v>5.3682643527862508</v>
      </c>
      <c r="Z38" s="211">
        <f>(1+'Net Zero 2070 - %'!AA$34/100)*'[1]Calibración Agricultura-OseMOSY'!$Q120</f>
        <v>5.4197173657522519</v>
      </c>
      <c r="AA38" s="211">
        <f>(1+'Net Zero 2070 - %'!AB$34/100)*'[1]Calibración Agricultura-OseMOSY'!$Q120</f>
        <v>5.4711703787182548</v>
      </c>
      <c r="AB38" s="211">
        <f>(1+'Net Zero 2070 - %'!AC$34/100)*'[1]Calibración Agricultura-OseMOSY'!$Q120</f>
        <v>5.5226233916842569</v>
      </c>
      <c r="AC38" s="211">
        <f>(1+'Net Zero 2070 - %'!AD$34/100)*'[1]Calibración Agricultura-OseMOSY'!$Q120</f>
        <v>5.5740764046502598</v>
      </c>
      <c r="AD38" s="211">
        <f>(1+'Net Zero 2070 - %'!AE$34/100)*'[1]Calibración Agricultura-OseMOSY'!$Q120</f>
        <v>5.6255294176162618</v>
      </c>
      <c r="AE38" s="211">
        <f>(1+'Net Zero 2070 - %'!AF$34/100)*'[1]Calibración Agricultura-OseMOSY'!$Q120</f>
        <v>5.6769824305822647</v>
      </c>
      <c r="AF38" s="211">
        <f>(1+'Net Zero 2070 - %'!AG$34/100)*'[1]Calibración Agricultura-OseMOSY'!$Q120</f>
        <v>5.7284354435482667</v>
      </c>
      <c r="AG38" s="211">
        <f>(1+'Net Zero 2070 - %'!AH$34/100)*'[1]Calibración Agricultura-OseMOSY'!$Q120</f>
        <v>5.7798884565142696</v>
      </c>
      <c r="AH38" s="211">
        <f>(1+'Net Zero 2070 - %'!AI$34/100)*'[1]Calibración Agricultura-OseMOSY'!$Q120</f>
        <v>5.8313414694802717</v>
      </c>
      <c r="AI38" s="211">
        <f>(1+'Net Zero 2070 - %'!AJ$34/100)*'[1]Calibración Agricultura-OseMOSY'!$Q120</f>
        <v>5.8827944824462755</v>
      </c>
      <c r="AJ38" s="211">
        <f>(1+'Net Zero 2070 - %'!AK$34/100)*'[1]Calibración Agricultura-OseMOSY'!$Q120</f>
        <v>5.9342474954122775</v>
      </c>
      <c r="AK38" s="211">
        <f>(1+'Net Zero 2070 - %'!AL$34/100)*'[1]Calibración Agricultura-OseMOSY'!$Q120</f>
        <v>5.9857005083782804</v>
      </c>
      <c r="AL38" s="211">
        <f>(1+'Net Zero 2070 - %'!AM$34/100)*'[1]Calibración Agricultura-OseMOSY'!$Q120</f>
        <v>6.0371535213442824</v>
      </c>
      <c r="AM38" s="211">
        <f>(1+'Net Zero 2070 - %'!AN$34/100)*'[1]Calibración Agricultura-OseMOSY'!$Q120</f>
        <v>6.0886065343102853</v>
      </c>
      <c r="AN38" s="211">
        <f>(1+'Net Zero 2070 - %'!AO$34/100)*'[1]Calibración Agricultura-OseMOSY'!$Q120</f>
        <v>6.1400595472762873</v>
      </c>
      <c r="AO38" s="211">
        <f>(1+'Net Zero 2070 - %'!AP$34/100)*'[1]Calibración Agricultura-OseMOSY'!$Q120</f>
        <v>6.1915125602422902</v>
      </c>
      <c r="AP38" s="211">
        <f>(1+'Net Zero 2070 - %'!AQ$34/100)*'[1]Calibración Agricultura-OseMOSY'!$Q120</f>
        <v>6.2429655732082923</v>
      </c>
      <c r="AQ38" s="211">
        <f>(1+'Net Zero 2070 - %'!AR$34/100)*'[1]Calibración Agricultura-OseMOSY'!$Q120</f>
        <v>6.2944185861742952</v>
      </c>
      <c r="AR38" s="211">
        <f>(1+'Net Zero 2070 - %'!AS$34/100)*'[1]Calibración Agricultura-OseMOSY'!$Q120</f>
        <v>6.3458715991402972</v>
      </c>
      <c r="AS38" s="211">
        <f>(1+'Net Zero 2070 - %'!AT$34/100)*'[1]Calibración Agricultura-OseMOSY'!$Q120</f>
        <v>6.397324612106301</v>
      </c>
      <c r="AT38" s="211">
        <f>(1+'Net Zero 2070 - %'!AU$34/100)*'[1]Calibración Agricultura-OseMOSY'!$Q120</f>
        <v>6.448777625072303</v>
      </c>
      <c r="AU38" s="211">
        <f>(1+'Net Zero 2070 - %'!AV$34/100)*'[1]Calibración Agricultura-OseMOSY'!$Q120</f>
        <v>6.5002306380383059</v>
      </c>
      <c r="AV38" s="211">
        <f>(1+'Net Zero 2070 - %'!AW$34/100)*'[1]Calibración Agricultura-OseMOSY'!$Q120</f>
        <v>6.5516836510043079</v>
      </c>
      <c r="AW38" s="211">
        <f>(1+'Net Zero 2070 - %'!AX$34/100)*'[1]Calibración Agricultura-OseMOSY'!$Q120</f>
        <v>6.6031366639703108</v>
      </c>
      <c r="AX38" s="211">
        <f>(1+'Net Zero 2070 - %'!AY$34/100)*'[1]Calibración Agricultura-OseMOSY'!$Q120</f>
        <v>6.6545896769363129</v>
      </c>
      <c r="AY38" s="211">
        <f>(1+'Net Zero 2070 - %'!AZ$34/100)*'[1]Calibración Agricultura-OseMOSY'!$Q120</f>
        <v>6.7060426899023158</v>
      </c>
      <c r="AZ38" s="211">
        <f>(1+'Net Zero 2070 - %'!BA$34/100)*'[1]Calibración Agricultura-OseMOSY'!$Q120</f>
        <v>6.7574957028683178</v>
      </c>
      <c r="BA38" s="211">
        <f>(1+'Net Zero 2070 - %'!BB$34/100)*'[1]Calibración Agricultura-OseMOSY'!$Q120</f>
        <v>6.8089487158343207</v>
      </c>
      <c r="BB38" s="211"/>
      <c r="BC38" s="205"/>
      <c r="BD38" s="205"/>
      <c r="BE38" s="205">
        <v>1</v>
      </c>
      <c r="BF38" s="205" t="s">
        <v>75</v>
      </c>
      <c r="BG38" s="205"/>
      <c r="BH38" s="205"/>
    </row>
    <row r="39" spans="1:115" s="209" customFormat="1" ht="14.45">
      <c r="A39" s="205"/>
      <c r="B39" s="380"/>
      <c r="C39" s="205" t="s">
        <v>170</v>
      </c>
      <c r="D39" s="366"/>
      <c r="E39" s="211">
        <f>(1+'Net Zero 2070 - %'!F$34/100)*'[1]Calibración Agricultura-OseMOSY'!$Q121</f>
        <v>16.349162662171235</v>
      </c>
      <c r="F39" s="211">
        <f>(1+'Net Zero 2070 - %'!G$34/100)*'[1]Calibración Agricultura-OseMOSY'!$Q121</f>
        <v>16.543026251050733</v>
      </c>
      <c r="G39" s="211">
        <f>(1+'Net Zero 2070 - %'!H$34/100)*'[1]Calibración Agricultura-OseMOSY'!$Q121</f>
        <v>16.736889839930235</v>
      </c>
      <c r="H39" s="211">
        <f>(1+'Net Zero 2070 - %'!I$34/100)*'[1]Calibración Agricultura-OseMOSY'!$Q121</f>
        <v>16.930753428809737</v>
      </c>
      <c r="I39" s="211">
        <f>(1+'Net Zero 2070 - %'!J$34/100)*'[1]Calibración Agricultura-OseMOSY'!$Q121</f>
        <v>17.124617017689239</v>
      </c>
      <c r="J39" s="211">
        <f>(1+'Net Zero 2070 - %'!K$34/100)*'[1]Calibración Agricultura-OseMOSY'!$Q121</f>
        <v>17.318480606568738</v>
      </c>
      <c r="K39" s="211">
        <f>(1+'Net Zero 2070 - %'!L$34/100)*'[1]Calibración Agricultura-OseMOSY'!$Q121</f>
        <v>17.51234419544824</v>
      </c>
      <c r="L39" s="211">
        <f>(1+'Net Zero 2070 - %'!M$34/100)*'[1]Calibración Agricultura-OseMOSY'!$Q121</f>
        <v>17.706207784327741</v>
      </c>
      <c r="M39" s="211">
        <f>(1+'Net Zero 2070 - %'!N$34/100)*'[1]Calibración Agricultura-OseMOSY'!$Q121</f>
        <v>17.900071373207243</v>
      </c>
      <c r="N39" s="211">
        <f>(1+'Net Zero 2070 - %'!O$34/100)*'[1]Calibración Agricultura-OseMOSY'!$Q121</f>
        <v>18.093934962086738</v>
      </c>
      <c r="O39" s="211">
        <f>(1+'Net Zero 2070 - %'!P$34/100)*'[1]Calibración Agricultura-OseMOSY'!$Q121</f>
        <v>18.28779855096624</v>
      </c>
      <c r="P39" s="211">
        <f>(1+'Net Zero 2070 - %'!Q$34/100)*'[1]Calibración Agricultura-OseMOSY'!$Q121</f>
        <v>18.481662139845742</v>
      </c>
      <c r="Q39" s="211">
        <f>(1+'Net Zero 2070 - %'!R$34/100)*'[1]Calibración Agricultura-OseMOSY'!$Q121</f>
        <v>18.675525728725241</v>
      </c>
      <c r="R39" s="211">
        <f>(1+'Net Zero 2070 - %'!S$34/100)*'[1]Calibración Agricultura-OseMOSY'!$Q121</f>
        <v>18.869389317604742</v>
      </c>
      <c r="S39" s="211">
        <f>(1+'Net Zero 2070 - %'!T$34/100)*'[1]Calibración Agricultura-OseMOSY'!$Q121</f>
        <v>19.063252906484244</v>
      </c>
      <c r="T39" s="211">
        <f>(1+'Net Zero 2070 - %'!U$34/100)*'[1]Calibración Agricultura-OseMOSY'!$Q121</f>
        <v>19.257116495363746</v>
      </c>
      <c r="U39" s="211">
        <f>(1+'Net Zero 2070 - %'!V$34/100)*'[1]Calibración Agricultura-OseMOSY'!$Q121</f>
        <v>19.450980084243245</v>
      </c>
      <c r="V39" s="211">
        <f>(1+'Net Zero 2070 - %'!W$34/100)*'[1]Calibración Agricultura-OseMOSY'!$Q121</f>
        <v>19.644843673122747</v>
      </c>
      <c r="W39" s="211">
        <f>(1+'Net Zero 2070 - %'!X$34/100)*'[1]Calibración Agricultura-OseMOSY'!$Q121</f>
        <v>19.838707262002249</v>
      </c>
      <c r="X39" s="211">
        <f>(1+'Net Zero 2070 - %'!Y$34/100)*'[1]Calibración Agricultura-OseMOSY'!$Q121</f>
        <v>20.032570850881747</v>
      </c>
      <c r="Y39" s="211">
        <f>(1+'Net Zero 2070 - %'!Z$34/100)*'[1]Calibración Agricultura-OseMOSY'!$Q121</f>
        <v>20.226434439761249</v>
      </c>
      <c r="Z39" s="211">
        <f>(1+'Net Zero 2070 - %'!AA$34/100)*'[1]Calibración Agricultura-OseMOSY'!$Q121</f>
        <v>20.420298028640747</v>
      </c>
      <c r="AA39" s="211">
        <f>(1+'Net Zero 2070 - %'!AB$34/100)*'[1]Calibración Agricultura-OseMOSY'!$Q121</f>
        <v>20.614161617520249</v>
      </c>
      <c r="AB39" s="211">
        <f>(1+'Net Zero 2070 - %'!AC$34/100)*'[1]Calibración Agricultura-OseMOSY'!$Q121</f>
        <v>20.808025206399748</v>
      </c>
      <c r="AC39" s="211">
        <f>(1+'Net Zero 2070 - %'!AD$34/100)*'[1]Calibración Agricultura-OseMOSY'!$Q121</f>
        <v>21.00188879527925</v>
      </c>
      <c r="AD39" s="211">
        <f>(1+'Net Zero 2070 - %'!AE$34/100)*'[1]Calibración Agricultura-OseMOSY'!$Q121</f>
        <v>21.195752384158752</v>
      </c>
      <c r="AE39" s="211">
        <f>(1+'Net Zero 2070 - %'!AF$34/100)*'[1]Calibración Agricultura-OseMOSY'!$Q121</f>
        <v>21.389615973038254</v>
      </c>
      <c r="AF39" s="211">
        <f>(1+'Net Zero 2070 - %'!AG$34/100)*'[1]Calibración Agricultura-OseMOSY'!$Q121</f>
        <v>21.583479561917752</v>
      </c>
      <c r="AG39" s="211">
        <f>(1+'Net Zero 2070 - %'!AH$34/100)*'[1]Calibración Agricultura-OseMOSY'!$Q121</f>
        <v>21.777343150797254</v>
      </c>
      <c r="AH39" s="211">
        <f>(1+'Net Zero 2070 - %'!AI$34/100)*'[1]Calibración Agricultura-OseMOSY'!$Q121</f>
        <v>21.971206739676756</v>
      </c>
      <c r="AI39" s="211">
        <f>(1+'Net Zero 2070 - %'!AJ$34/100)*'[1]Calibración Agricultura-OseMOSY'!$Q121</f>
        <v>22.165070328556258</v>
      </c>
      <c r="AJ39" s="211">
        <f>(1+'Net Zero 2070 - %'!AK$34/100)*'[1]Calibración Agricultura-OseMOSY'!$Q121</f>
        <v>22.35893391743576</v>
      </c>
      <c r="AK39" s="211">
        <f>(1+'Net Zero 2070 - %'!AL$34/100)*'[1]Calibración Agricultura-OseMOSY'!$Q121</f>
        <v>22.552797506315262</v>
      </c>
      <c r="AL39" s="211">
        <f>(1+'Net Zero 2070 - %'!AM$34/100)*'[1]Calibración Agricultura-OseMOSY'!$Q121</f>
        <v>22.746661095194764</v>
      </c>
      <c r="AM39" s="211">
        <f>(1+'Net Zero 2070 - %'!AN$34/100)*'[1]Calibración Agricultura-OseMOSY'!$Q121</f>
        <v>22.940524684074262</v>
      </c>
      <c r="AN39" s="211">
        <f>(1+'Net Zero 2070 - %'!AO$34/100)*'[1]Calibración Agricultura-OseMOSY'!$Q121</f>
        <v>23.134388272953764</v>
      </c>
      <c r="AO39" s="211">
        <f>(1+'Net Zero 2070 - %'!AP$34/100)*'[1]Calibración Agricultura-OseMOSY'!$Q121</f>
        <v>23.328251861833266</v>
      </c>
      <c r="AP39" s="211">
        <f>(1+'Net Zero 2070 - %'!AQ$34/100)*'[1]Calibración Agricultura-OseMOSY'!$Q121</f>
        <v>23.522115450712768</v>
      </c>
      <c r="AQ39" s="211">
        <f>(1+'Net Zero 2070 - %'!AR$34/100)*'[1]Calibración Agricultura-OseMOSY'!$Q121</f>
        <v>23.715979039592266</v>
      </c>
      <c r="AR39" s="211">
        <f>(1+'Net Zero 2070 - %'!AS$34/100)*'[1]Calibración Agricultura-OseMOSY'!$Q121</f>
        <v>23.909842628471768</v>
      </c>
      <c r="AS39" s="211">
        <f>(1+'Net Zero 2070 - %'!AT$34/100)*'[1]Calibración Agricultura-OseMOSY'!$Q121</f>
        <v>24.103706217351274</v>
      </c>
      <c r="AT39" s="211">
        <f>(1+'Net Zero 2070 - %'!AU$34/100)*'[1]Calibración Agricultura-OseMOSY'!$Q121</f>
        <v>24.297569806230772</v>
      </c>
      <c r="AU39" s="211">
        <f>(1+'Net Zero 2070 - %'!AV$34/100)*'[1]Calibración Agricultura-OseMOSY'!$Q121</f>
        <v>24.491433395110274</v>
      </c>
      <c r="AV39" s="211">
        <f>(1+'Net Zero 2070 - %'!AW$34/100)*'[1]Calibración Agricultura-OseMOSY'!$Q121</f>
        <v>24.685296983989776</v>
      </c>
      <c r="AW39" s="211">
        <f>(1+'Net Zero 2070 - %'!AX$34/100)*'[1]Calibración Agricultura-OseMOSY'!$Q121</f>
        <v>24.879160572869278</v>
      </c>
      <c r="AX39" s="211">
        <f>(1+'Net Zero 2070 - %'!AY$34/100)*'[1]Calibración Agricultura-OseMOSY'!$Q121</f>
        <v>25.073024161748776</v>
      </c>
      <c r="AY39" s="211">
        <f>(1+'Net Zero 2070 - %'!AZ$34/100)*'[1]Calibración Agricultura-OseMOSY'!$Q121</f>
        <v>25.266887750628278</v>
      </c>
      <c r="AZ39" s="211">
        <f>(1+'Net Zero 2070 - %'!BA$34/100)*'[1]Calibración Agricultura-OseMOSY'!$Q121</f>
        <v>25.46075133950778</v>
      </c>
      <c r="BA39" s="211">
        <f>(1+'Net Zero 2070 - %'!BB$34/100)*'[1]Calibración Agricultura-OseMOSY'!$Q121</f>
        <v>25.654614928387279</v>
      </c>
      <c r="BB39" s="211"/>
      <c r="BC39" s="205"/>
      <c r="BD39" s="205"/>
      <c r="BE39" s="205">
        <v>1</v>
      </c>
      <c r="BF39" s="205" t="s">
        <v>75</v>
      </c>
      <c r="BG39" s="205"/>
      <c r="BH39" s="205"/>
      <c r="CX39" s="209" t="s">
        <v>85</v>
      </c>
    </row>
    <row r="40" spans="1:115" s="209" customFormat="1" ht="14.45">
      <c r="A40" s="205"/>
      <c r="B40" s="380"/>
      <c r="C40" s="205" t="s">
        <v>171</v>
      </c>
      <c r="D40" s="366"/>
      <c r="E40" s="211">
        <f>(1+'Net Zero 2070 - %'!F$34/100)*'[1]Calibración Agricultura-OseMOSY'!$Q122</f>
        <v>1.100569307546037</v>
      </c>
      <c r="F40" s="211">
        <f>(1+'Net Zero 2070 - %'!G$34/100)*'[1]Calibración Agricultura-OseMOSY'!$Q122</f>
        <v>1.1136195364892705</v>
      </c>
      <c r="G40" s="211">
        <f>(1+'Net Zero 2070 - %'!H$34/100)*'[1]Calibración Agricultura-OseMOSY'!$Q122</f>
        <v>1.1266697654325042</v>
      </c>
      <c r="H40" s="211">
        <f>(1+'Net Zero 2070 - %'!I$34/100)*'[1]Calibración Agricultura-OseMOSY'!$Q122</f>
        <v>1.1397199943757379</v>
      </c>
      <c r="I40" s="211">
        <f>(1+'Net Zero 2070 - %'!J$34/100)*'[1]Calibración Agricultura-OseMOSY'!$Q122</f>
        <v>1.1527702233189716</v>
      </c>
      <c r="J40" s="211">
        <f>(1+'Net Zero 2070 - %'!K$34/100)*'[1]Calibración Agricultura-OseMOSY'!$Q122</f>
        <v>1.1658204522622051</v>
      </c>
      <c r="K40" s="211">
        <f>(1+'Net Zero 2070 - %'!L$34/100)*'[1]Calibración Agricultura-OseMOSY'!$Q122</f>
        <v>1.1788706812054388</v>
      </c>
      <c r="L40" s="211">
        <f>(1+'Net Zero 2070 - %'!M$34/100)*'[1]Calibración Agricultura-OseMOSY'!$Q122</f>
        <v>1.1919209101486725</v>
      </c>
      <c r="M40" s="211">
        <f>(1+'Net Zero 2070 - %'!N$34/100)*'[1]Calibración Agricultura-OseMOSY'!$Q122</f>
        <v>1.2049711390919062</v>
      </c>
      <c r="N40" s="211">
        <f>(1+'Net Zero 2070 - %'!O$34/100)*'[1]Calibración Agricultura-OseMOSY'!$Q122</f>
        <v>1.2180213680351395</v>
      </c>
      <c r="O40" s="211">
        <f>(1+'Net Zero 2070 - %'!P$34/100)*'[1]Calibración Agricultura-OseMOSY'!$Q122</f>
        <v>1.2310715969783732</v>
      </c>
      <c r="P40" s="211">
        <f>(1+'Net Zero 2070 - %'!Q$34/100)*'[1]Calibración Agricultura-OseMOSY'!$Q122</f>
        <v>1.2441218259216069</v>
      </c>
      <c r="Q40" s="211">
        <f>(1+'Net Zero 2070 - %'!R$34/100)*'[1]Calibración Agricultura-OseMOSY'!$Q122</f>
        <v>1.2571720548648404</v>
      </c>
      <c r="R40" s="211">
        <f>(1+'Net Zero 2070 - %'!S$34/100)*'[1]Calibración Agricultura-OseMOSY'!$Q122</f>
        <v>1.2702222838080741</v>
      </c>
      <c r="S40" s="211">
        <f>(1+'Net Zero 2070 - %'!T$34/100)*'[1]Calibración Agricultura-OseMOSY'!$Q122</f>
        <v>1.2832725127513078</v>
      </c>
      <c r="T40" s="211">
        <f>(1+'Net Zero 2070 - %'!U$34/100)*'[1]Calibración Agricultura-OseMOSY'!$Q122</f>
        <v>1.2963227416945415</v>
      </c>
      <c r="U40" s="211">
        <f>(1+'Net Zero 2070 - %'!V$34/100)*'[1]Calibración Agricultura-OseMOSY'!$Q122</f>
        <v>1.309372970637775</v>
      </c>
      <c r="V40" s="211">
        <f>(1+'Net Zero 2070 - %'!W$34/100)*'[1]Calibración Agricultura-OseMOSY'!$Q122</f>
        <v>1.3224231995810087</v>
      </c>
      <c r="W40" s="211">
        <f>(1+'Net Zero 2070 - %'!X$34/100)*'[1]Calibración Agricultura-OseMOSY'!$Q122</f>
        <v>1.3354734285242424</v>
      </c>
      <c r="X40" s="211">
        <f>(1+'Net Zero 2070 - %'!Y$34/100)*'[1]Calibración Agricultura-OseMOSY'!$Q122</f>
        <v>1.3485236574674762</v>
      </c>
      <c r="Y40" s="211">
        <f>(1+'Net Zero 2070 - %'!Z$34/100)*'[1]Calibración Agricultura-OseMOSY'!$Q122</f>
        <v>1.3615738864107096</v>
      </c>
      <c r="Z40" s="211">
        <f>(1+'Net Zero 2070 - %'!AA$34/100)*'[1]Calibración Agricultura-OseMOSY'!$Q122</f>
        <v>1.3746241153539431</v>
      </c>
      <c r="AA40" s="211">
        <f>(1+'Net Zero 2070 - %'!AB$34/100)*'[1]Calibración Agricultura-OseMOSY'!$Q122</f>
        <v>1.3876743442971768</v>
      </c>
      <c r="AB40" s="211">
        <f>(1+'Net Zero 2070 - %'!AC$34/100)*'[1]Calibración Agricultura-OseMOSY'!$Q122</f>
        <v>1.4007245732404103</v>
      </c>
      <c r="AC40" s="211">
        <f>(1+'Net Zero 2070 - %'!AD$34/100)*'[1]Calibración Agricultura-OseMOSY'!$Q122</f>
        <v>1.413774802183644</v>
      </c>
      <c r="AD40" s="211">
        <f>(1+'Net Zero 2070 - %'!AE$34/100)*'[1]Calibración Agricultura-OseMOSY'!$Q122</f>
        <v>1.4268250311268778</v>
      </c>
      <c r="AE40" s="211">
        <f>(1+'Net Zero 2070 - %'!AF$34/100)*'[1]Calibración Agricultura-OseMOSY'!$Q122</f>
        <v>1.4398752600701115</v>
      </c>
      <c r="AF40" s="211">
        <f>(1+'Net Zero 2070 - %'!AG$34/100)*'[1]Calibración Agricultura-OseMOSY'!$Q122</f>
        <v>1.452925489013345</v>
      </c>
      <c r="AG40" s="211">
        <f>(1+'Net Zero 2070 - %'!AH$34/100)*'[1]Calibración Agricultura-OseMOSY'!$Q122</f>
        <v>1.4659757179565787</v>
      </c>
      <c r="AH40" s="211">
        <f>(1+'Net Zero 2070 - %'!AI$34/100)*'[1]Calibración Agricultura-OseMOSY'!$Q122</f>
        <v>1.4790259468998124</v>
      </c>
      <c r="AI40" s="211">
        <f>(1+'Net Zero 2070 - %'!AJ$34/100)*'[1]Calibración Agricultura-OseMOSY'!$Q122</f>
        <v>1.4920761758430463</v>
      </c>
      <c r="AJ40" s="211">
        <f>(1+'Net Zero 2070 - %'!AK$34/100)*'[1]Calibración Agricultura-OseMOSY'!$Q122</f>
        <v>1.5051264047862798</v>
      </c>
      <c r="AK40" s="211">
        <f>(1+'Net Zero 2070 - %'!AL$34/100)*'[1]Calibración Agricultura-OseMOSY'!$Q122</f>
        <v>1.5181766337295135</v>
      </c>
      <c r="AL40" s="211">
        <f>(1+'Net Zero 2070 - %'!AM$34/100)*'[1]Calibración Agricultura-OseMOSY'!$Q122</f>
        <v>1.5312268626727472</v>
      </c>
      <c r="AM40" s="211">
        <f>(1+'Net Zero 2070 - %'!AN$34/100)*'[1]Calibración Agricultura-OseMOSY'!$Q122</f>
        <v>1.5442770916159809</v>
      </c>
      <c r="AN40" s="211">
        <f>(1+'Net Zero 2070 - %'!AO$34/100)*'[1]Calibración Agricultura-OseMOSY'!$Q122</f>
        <v>1.5573273205592144</v>
      </c>
      <c r="AO40" s="211">
        <f>(1+'Net Zero 2070 - %'!AP$34/100)*'[1]Calibración Agricultura-OseMOSY'!$Q122</f>
        <v>1.5703775495024481</v>
      </c>
      <c r="AP40" s="211">
        <f>(1+'Net Zero 2070 - %'!AQ$34/100)*'[1]Calibración Agricultura-OseMOSY'!$Q122</f>
        <v>1.5834277784456818</v>
      </c>
      <c r="AQ40" s="211">
        <f>(1+'Net Zero 2070 - %'!AR$34/100)*'[1]Calibración Agricultura-OseMOSY'!$Q122</f>
        <v>1.5964780073889153</v>
      </c>
      <c r="AR40" s="211">
        <f>(1+'Net Zero 2070 - %'!AS$34/100)*'[1]Calibración Agricultura-OseMOSY'!$Q122</f>
        <v>1.609528236332149</v>
      </c>
      <c r="AS40" s="211">
        <f>(1+'Net Zero 2070 - %'!AT$34/100)*'[1]Calibración Agricultura-OseMOSY'!$Q122</f>
        <v>1.622578465275383</v>
      </c>
      <c r="AT40" s="211">
        <f>(1+'Net Zero 2070 - %'!AU$34/100)*'[1]Calibración Agricultura-OseMOSY'!$Q122</f>
        <v>1.6356286942186167</v>
      </c>
      <c r="AU40" s="211">
        <f>(1+'Net Zero 2070 - %'!AV$34/100)*'[1]Calibración Agricultura-OseMOSY'!$Q122</f>
        <v>1.6486789231618502</v>
      </c>
      <c r="AV40" s="211">
        <f>(1+'Net Zero 2070 - %'!AW$34/100)*'[1]Calibración Agricultura-OseMOSY'!$Q122</f>
        <v>1.6617291521050839</v>
      </c>
      <c r="AW40" s="211">
        <f>(1+'Net Zero 2070 - %'!AX$34/100)*'[1]Calibración Agricultura-OseMOSY'!$Q122</f>
        <v>1.6747793810483176</v>
      </c>
      <c r="AX40" s="211">
        <f>(1+'Net Zero 2070 - %'!AY$34/100)*'[1]Calibración Agricultura-OseMOSY'!$Q122</f>
        <v>1.6878296099915513</v>
      </c>
      <c r="AY40" s="211">
        <f>(1+'Net Zero 2070 - %'!AZ$34/100)*'[1]Calibración Agricultura-OseMOSY'!$Q122</f>
        <v>1.7008798389347848</v>
      </c>
      <c r="AZ40" s="211">
        <f>(1+'Net Zero 2070 - %'!BA$34/100)*'[1]Calibración Agricultura-OseMOSY'!$Q122</f>
        <v>1.7139300678780185</v>
      </c>
      <c r="BA40" s="211">
        <f>(1+'Net Zero 2070 - %'!BB$34/100)*'[1]Calibración Agricultura-OseMOSY'!$Q122</f>
        <v>1.7269802968212522</v>
      </c>
      <c r="BB40" s="211"/>
      <c r="BC40" s="205"/>
      <c r="BD40" s="205"/>
      <c r="BE40" s="205">
        <v>1</v>
      </c>
      <c r="BF40" s="205" t="s">
        <v>75</v>
      </c>
      <c r="BG40" s="205"/>
      <c r="BH40" s="205"/>
    </row>
    <row r="41" spans="1:115" s="209" customFormat="1" ht="14.45" customHeight="1">
      <c r="A41" s="205"/>
      <c r="B41" s="380"/>
      <c r="C41" s="205" t="s">
        <v>172</v>
      </c>
      <c r="D41" s="366"/>
      <c r="E41" s="211">
        <f>(1+'Net Zero 2070 - %'!F$34/100)*'[1]Calibración Agricultura-OseMOSY'!$Q123</f>
        <v>6.7527876059975283</v>
      </c>
      <c r="F41" s="211">
        <f>(1+'Net Zero 2070 - %'!G$34/100)*'[1]Calibración Agricultura-OseMOSY'!$Q123</f>
        <v>6.8328601863057994</v>
      </c>
      <c r="G41" s="211">
        <f>(1+'Net Zero 2070 - %'!H$34/100)*'[1]Calibración Agricultura-OseMOSY'!$Q123</f>
        <v>6.9129327666140705</v>
      </c>
      <c r="H41" s="211">
        <f>(1+'Net Zero 2070 - %'!I$34/100)*'[1]Calibración Agricultura-OseMOSY'!$Q123</f>
        <v>6.9930053469223417</v>
      </c>
      <c r="I41" s="211">
        <f>(1+'Net Zero 2070 - %'!J$34/100)*'[1]Calibración Agricultura-OseMOSY'!$Q123</f>
        <v>7.0730779272306128</v>
      </c>
      <c r="J41" s="211">
        <f>(1+'Net Zero 2070 - %'!K$34/100)*'[1]Calibración Agricultura-OseMOSY'!$Q123</f>
        <v>7.1531505075388839</v>
      </c>
      <c r="K41" s="211">
        <f>(1+'Net Zero 2070 - %'!L$34/100)*'[1]Calibración Agricultura-OseMOSY'!$Q123</f>
        <v>7.2332230878471551</v>
      </c>
      <c r="L41" s="211">
        <f>(1+'Net Zero 2070 - %'!M$34/100)*'[1]Calibración Agricultura-OseMOSY'!$Q123</f>
        <v>7.3132956681554262</v>
      </c>
      <c r="M41" s="211">
        <f>(1+'Net Zero 2070 - %'!N$34/100)*'[1]Calibración Agricultura-OseMOSY'!$Q123</f>
        <v>7.3933682484636973</v>
      </c>
      <c r="N41" s="211">
        <f>(1+'Net Zero 2070 - %'!O$34/100)*'[1]Calibración Agricultura-OseMOSY'!$Q123</f>
        <v>7.4734408287719676</v>
      </c>
      <c r="O41" s="211">
        <f>(1+'Net Zero 2070 - %'!P$34/100)*'[1]Calibración Agricultura-OseMOSY'!$Q123</f>
        <v>7.5535134090802387</v>
      </c>
      <c r="P41" s="211">
        <f>(1+'Net Zero 2070 - %'!Q$34/100)*'[1]Calibración Agricultura-OseMOSY'!$Q123</f>
        <v>7.6335859893885099</v>
      </c>
      <c r="Q41" s="211">
        <f>(1+'Net Zero 2070 - %'!R$34/100)*'[1]Calibración Agricultura-OseMOSY'!$Q123</f>
        <v>7.713658569696781</v>
      </c>
      <c r="R41" s="211">
        <f>(1+'Net Zero 2070 - %'!S$34/100)*'[1]Calibración Agricultura-OseMOSY'!$Q123</f>
        <v>7.7937311500050521</v>
      </c>
      <c r="S41" s="211">
        <f>(1+'Net Zero 2070 - %'!T$34/100)*'[1]Calibración Agricultura-OseMOSY'!$Q123</f>
        <v>7.8738037303133233</v>
      </c>
      <c r="T41" s="211">
        <f>(1+'Net Zero 2070 - %'!U$34/100)*'[1]Calibración Agricultura-OseMOSY'!$Q123</f>
        <v>7.9538763106215944</v>
      </c>
      <c r="U41" s="211">
        <f>(1+'Net Zero 2070 - %'!V$34/100)*'[1]Calibración Agricultura-OseMOSY'!$Q123</f>
        <v>8.0339488909298655</v>
      </c>
      <c r="V41" s="211">
        <f>(1+'Net Zero 2070 - %'!W$34/100)*'[1]Calibración Agricultura-OseMOSY'!$Q123</f>
        <v>8.1140214712381358</v>
      </c>
      <c r="W41" s="211">
        <f>(1+'Net Zero 2070 - %'!X$34/100)*'[1]Calibración Agricultura-OseMOSY'!$Q123</f>
        <v>8.1940940515464078</v>
      </c>
      <c r="X41" s="211">
        <f>(1+'Net Zero 2070 - %'!Y$34/100)*'[1]Calibración Agricultura-OseMOSY'!$Q123</f>
        <v>8.274166631854678</v>
      </c>
      <c r="Y41" s="211">
        <f>(1+'Net Zero 2070 - %'!Z$34/100)*'[1]Calibración Agricultura-OseMOSY'!$Q123</f>
        <v>8.3542392121629501</v>
      </c>
      <c r="Z41" s="211">
        <f>(1+'Net Zero 2070 - %'!AA$34/100)*'[1]Calibración Agricultura-OseMOSY'!$Q123</f>
        <v>8.4343117924712203</v>
      </c>
      <c r="AA41" s="211">
        <f>(1+'Net Zero 2070 - %'!AB$34/100)*'[1]Calibración Agricultura-OseMOSY'!$Q123</f>
        <v>8.5143843727794906</v>
      </c>
      <c r="AB41" s="211">
        <f>(1+'Net Zero 2070 - %'!AC$34/100)*'[1]Calibración Agricultura-OseMOSY'!$Q123</f>
        <v>8.5944569530877626</v>
      </c>
      <c r="AC41" s="211">
        <f>(1+'Net Zero 2070 - %'!AD$34/100)*'[1]Calibración Agricultura-OseMOSY'!$Q123</f>
        <v>8.6745295333960328</v>
      </c>
      <c r="AD41" s="211">
        <f>(1+'Net Zero 2070 - %'!AE$34/100)*'[1]Calibración Agricultura-OseMOSY'!$Q123</f>
        <v>8.7546021137043049</v>
      </c>
      <c r="AE41" s="211">
        <f>(1+'Net Zero 2070 - %'!AF$34/100)*'[1]Calibración Agricultura-OseMOSY'!$Q123</f>
        <v>8.8346746940125751</v>
      </c>
      <c r="AF41" s="211">
        <f>(1+'Net Zero 2070 - %'!AG$34/100)*'[1]Calibración Agricultura-OseMOSY'!$Q123</f>
        <v>8.9147472743208471</v>
      </c>
      <c r="AG41" s="211">
        <f>(1+'Net Zero 2070 - %'!AH$34/100)*'[1]Calibración Agricultura-OseMOSY'!$Q123</f>
        <v>8.9948198546291174</v>
      </c>
      <c r="AH41" s="211">
        <f>(1+'Net Zero 2070 - %'!AI$34/100)*'[1]Calibración Agricultura-OseMOSY'!$Q123</f>
        <v>9.0748924349373894</v>
      </c>
      <c r="AI41" s="211">
        <f>(1+'Net Zero 2070 - %'!AJ$34/100)*'[1]Calibración Agricultura-OseMOSY'!$Q123</f>
        <v>9.1549650152456614</v>
      </c>
      <c r="AJ41" s="211">
        <f>(1+'Net Zero 2070 - %'!AK$34/100)*'[1]Calibración Agricultura-OseMOSY'!$Q123</f>
        <v>9.2350375955539334</v>
      </c>
      <c r="AK41" s="211">
        <f>(1+'Net Zero 2070 - %'!AL$34/100)*'[1]Calibración Agricultura-OseMOSY'!$Q123</f>
        <v>9.3151101758622037</v>
      </c>
      <c r="AL41" s="211">
        <f>(1+'Net Zero 2070 - %'!AM$34/100)*'[1]Calibración Agricultura-OseMOSY'!$Q123</f>
        <v>9.3951827561704757</v>
      </c>
      <c r="AM41" s="211">
        <f>(1+'Net Zero 2070 - %'!AN$34/100)*'[1]Calibración Agricultura-OseMOSY'!$Q123</f>
        <v>9.475255336478746</v>
      </c>
      <c r="AN41" s="211">
        <f>(1+'Net Zero 2070 - %'!AO$34/100)*'[1]Calibración Agricultura-OseMOSY'!$Q123</f>
        <v>9.555327916787018</v>
      </c>
      <c r="AO41" s="211">
        <f>(1+'Net Zero 2070 - %'!AP$34/100)*'[1]Calibración Agricultura-OseMOSY'!$Q123</f>
        <v>9.6354004970952882</v>
      </c>
      <c r="AP41" s="211">
        <f>(1+'Net Zero 2070 - %'!AQ$34/100)*'[1]Calibración Agricultura-OseMOSY'!$Q123</f>
        <v>9.7154730774035603</v>
      </c>
      <c r="AQ41" s="211">
        <f>(1+'Net Zero 2070 - %'!AR$34/100)*'[1]Calibración Agricultura-OseMOSY'!$Q123</f>
        <v>9.7955456577118305</v>
      </c>
      <c r="AR41" s="211">
        <f>(1+'Net Zero 2070 - %'!AS$34/100)*'[1]Calibración Agricultura-OseMOSY'!$Q123</f>
        <v>9.8756182380201025</v>
      </c>
      <c r="AS41" s="211">
        <f>(1+'Net Zero 2070 - %'!AT$34/100)*'[1]Calibración Agricultura-OseMOSY'!$Q123</f>
        <v>9.9556908183283745</v>
      </c>
      <c r="AT41" s="211">
        <f>(1+'Net Zero 2070 - %'!AU$34/100)*'[1]Calibración Agricultura-OseMOSY'!$Q123</f>
        <v>10.035763398636647</v>
      </c>
      <c r="AU41" s="211">
        <f>(1+'Net Zero 2070 - %'!AV$34/100)*'[1]Calibración Agricultura-OseMOSY'!$Q123</f>
        <v>10.115835978944917</v>
      </c>
      <c r="AV41" s="211">
        <f>(1+'Net Zero 2070 - %'!AW$34/100)*'[1]Calibración Agricultura-OseMOSY'!$Q123</f>
        <v>10.195908559253189</v>
      </c>
      <c r="AW41" s="211">
        <f>(1+'Net Zero 2070 - %'!AX$34/100)*'[1]Calibración Agricultura-OseMOSY'!$Q123</f>
        <v>10.275981139561459</v>
      </c>
      <c r="AX41" s="211">
        <f>(1+'Net Zero 2070 - %'!AY$34/100)*'[1]Calibración Agricultura-OseMOSY'!$Q123</f>
        <v>10.356053719869731</v>
      </c>
      <c r="AY41" s="211">
        <f>(1+'Net Zero 2070 - %'!AZ$34/100)*'[1]Calibración Agricultura-OseMOSY'!$Q123</f>
        <v>10.436126300178001</v>
      </c>
      <c r="AZ41" s="211">
        <f>(1+'Net Zero 2070 - %'!BA$34/100)*'[1]Calibración Agricultura-OseMOSY'!$Q123</f>
        <v>10.516198880486273</v>
      </c>
      <c r="BA41" s="211">
        <f>(1+'Net Zero 2070 - %'!BB$34/100)*'[1]Calibración Agricultura-OseMOSY'!$Q123</f>
        <v>10.596271460794544</v>
      </c>
      <c r="BB41" s="211"/>
      <c r="BC41" s="205"/>
      <c r="BD41" s="205"/>
      <c r="BE41" s="205">
        <v>1</v>
      </c>
      <c r="BF41" s="205" t="s">
        <v>75</v>
      </c>
      <c r="BG41" s="205"/>
      <c r="BH41" s="205"/>
    </row>
    <row r="42" spans="1:115" s="209" customFormat="1" ht="14.45">
      <c r="A42" s="205"/>
      <c r="B42" s="380"/>
      <c r="C42" s="205" t="s">
        <v>173</v>
      </c>
      <c r="D42" s="366"/>
      <c r="E42" s="211">
        <f>(1+'Net Zero 2070 - %'!F$34/100)*'[1]Calibración Agricultura-OseMOSY'!$Q124</f>
        <v>1.4593523022996771</v>
      </c>
      <c r="F42" s="211">
        <f>(1+'Net Zero 2070 - %'!G$34/100)*'[1]Calibración Agricultura-OseMOSY'!$Q124</f>
        <v>1.4766568750542188</v>
      </c>
      <c r="G42" s="211">
        <f>(1+'Net Zero 2070 - %'!H$34/100)*'[1]Calibración Agricultura-OseMOSY'!$Q124</f>
        <v>1.4939614478087604</v>
      </c>
      <c r="H42" s="211">
        <f>(1+'Net Zero 2070 - %'!I$34/100)*'[1]Calibración Agricultura-OseMOSY'!$Q124</f>
        <v>1.5112660205633019</v>
      </c>
      <c r="I42" s="211">
        <f>(1+'Net Zero 2070 - %'!J$34/100)*'[1]Calibración Agricultura-OseMOSY'!$Q124</f>
        <v>1.5285705933178437</v>
      </c>
      <c r="J42" s="211">
        <f>(1+'Net Zero 2070 - %'!K$34/100)*'[1]Calibración Agricultura-OseMOSY'!$Q124</f>
        <v>1.5458751660723853</v>
      </c>
      <c r="K42" s="211">
        <f>(1+'Net Zero 2070 - %'!L$34/100)*'[1]Calibración Agricultura-OseMOSY'!$Q124</f>
        <v>1.5631797388269271</v>
      </c>
      <c r="L42" s="211">
        <f>(1+'Net Zero 2070 - %'!M$34/100)*'[1]Calibración Agricultura-OseMOSY'!$Q124</f>
        <v>1.5804843115814686</v>
      </c>
      <c r="M42" s="211">
        <f>(1+'Net Zero 2070 - %'!N$34/100)*'[1]Calibración Agricultura-OseMOSY'!$Q124</f>
        <v>1.5977888843360102</v>
      </c>
      <c r="N42" s="211">
        <f>(1+'Net Zero 2070 - %'!O$34/100)*'[1]Calibración Agricultura-OseMOSY'!$Q124</f>
        <v>1.6150934570905515</v>
      </c>
      <c r="O42" s="211">
        <f>(1+'Net Zero 2070 - %'!P$34/100)*'[1]Calibración Agricultura-OseMOSY'!$Q124</f>
        <v>1.6323980298450933</v>
      </c>
      <c r="P42" s="211">
        <f>(1+'Net Zero 2070 - %'!Q$34/100)*'[1]Calibración Agricultura-OseMOSY'!$Q124</f>
        <v>1.6497026025996349</v>
      </c>
      <c r="Q42" s="211">
        <f>(1+'Net Zero 2070 - %'!R$34/100)*'[1]Calibración Agricultura-OseMOSY'!$Q124</f>
        <v>1.6670071753541764</v>
      </c>
      <c r="R42" s="211">
        <f>(1+'Net Zero 2070 - %'!S$34/100)*'[1]Calibración Agricultura-OseMOSY'!$Q124</f>
        <v>1.6843117481087182</v>
      </c>
      <c r="S42" s="211">
        <f>(1+'Net Zero 2070 - %'!T$34/100)*'[1]Calibración Agricultura-OseMOSY'!$Q124</f>
        <v>1.7016163208632598</v>
      </c>
      <c r="T42" s="211">
        <f>(1+'Net Zero 2070 - %'!U$34/100)*'[1]Calibración Agricultura-OseMOSY'!$Q124</f>
        <v>1.7189208936178015</v>
      </c>
      <c r="U42" s="211">
        <f>(1+'Net Zero 2070 - %'!V$34/100)*'[1]Calibración Agricultura-OseMOSY'!$Q124</f>
        <v>1.7362254663723431</v>
      </c>
      <c r="V42" s="211">
        <f>(1+'Net Zero 2070 - %'!W$34/100)*'[1]Calibración Agricultura-OseMOSY'!$Q124</f>
        <v>1.7535300391268847</v>
      </c>
      <c r="W42" s="211">
        <f>(1+'Net Zero 2070 - %'!X$34/100)*'[1]Calibración Agricultura-OseMOSY'!$Q124</f>
        <v>1.7708346118814264</v>
      </c>
      <c r="X42" s="211">
        <f>(1+'Net Zero 2070 - %'!Y$34/100)*'[1]Calibración Agricultura-OseMOSY'!$Q124</f>
        <v>1.788139184635968</v>
      </c>
      <c r="Y42" s="211">
        <f>(1+'Net Zero 2070 - %'!Z$34/100)*'[1]Calibración Agricultura-OseMOSY'!$Q124</f>
        <v>1.8054437573905096</v>
      </c>
      <c r="Z42" s="211">
        <f>(1+'Net Zero 2070 - %'!AA$34/100)*'[1]Calibración Agricultura-OseMOSY'!$Q124</f>
        <v>1.8227483301450509</v>
      </c>
      <c r="AA42" s="211">
        <f>(1+'Net Zero 2070 - %'!AB$34/100)*'[1]Calibración Agricultura-OseMOSY'!$Q124</f>
        <v>1.8400529028995927</v>
      </c>
      <c r="AB42" s="211">
        <f>(1+'Net Zero 2070 - %'!AC$34/100)*'[1]Calibración Agricultura-OseMOSY'!$Q124</f>
        <v>1.8573574756541342</v>
      </c>
      <c r="AC42" s="211">
        <f>(1+'Net Zero 2070 - %'!AD$34/100)*'[1]Calibración Agricultura-OseMOSY'!$Q124</f>
        <v>1.8746620484086758</v>
      </c>
      <c r="AD42" s="211">
        <f>(1+'Net Zero 2070 - %'!AE$34/100)*'[1]Calibración Agricultura-OseMOSY'!$Q124</f>
        <v>1.8919666211632176</v>
      </c>
      <c r="AE42" s="211">
        <f>(1+'Net Zero 2070 - %'!AF$34/100)*'[1]Calibración Agricultura-OseMOSY'!$Q124</f>
        <v>1.9092711939177591</v>
      </c>
      <c r="AF42" s="211">
        <f>(1+'Net Zero 2070 - %'!AG$34/100)*'[1]Calibración Agricultura-OseMOSY'!$Q124</f>
        <v>1.9265757666723009</v>
      </c>
      <c r="AG42" s="211">
        <f>(1+'Net Zero 2070 - %'!AH$34/100)*'[1]Calibración Agricultura-OseMOSY'!$Q124</f>
        <v>1.9438803394268425</v>
      </c>
      <c r="AH42" s="211">
        <f>(1+'Net Zero 2070 - %'!AI$34/100)*'[1]Calibración Agricultura-OseMOSY'!$Q124</f>
        <v>1.961184912181384</v>
      </c>
      <c r="AI42" s="211">
        <f>(1+'Net Zero 2070 - %'!AJ$34/100)*'[1]Calibración Agricultura-OseMOSY'!$Q124</f>
        <v>1.978489484935926</v>
      </c>
      <c r="AJ42" s="211">
        <f>(1+'Net Zero 2070 - %'!AK$34/100)*'[1]Calibración Agricultura-OseMOSY'!$Q124</f>
        <v>1.9957940576904678</v>
      </c>
      <c r="AK42" s="211">
        <f>(1+'Net Zero 2070 - %'!AL$34/100)*'[1]Calibración Agricultura-OseMOSY'!$Q124</f>
        <v>2.0130986304450094</v>
      </c>
      <c r="AL42" s="211">
        <f>(1+'Net Zero 2070 - %'!AM$34/100)*'[1]Calibración Agricultura-OseMOSY'!$Q124</f>
        <v>2.0304032031995511</v>
      </c>
      <c r="AM42" s="211">
        <f>(1+'Net Zero 2070 - %'!AN$34/100)*'[1]Calibración Agricultura-OseMOSY'!$Q124</f>
        <v>2.0477077759540925</v>
      </c>
      <c r="AN42" s="211">
        <f>(1+'Net Zero 2070 - %'!AO$34/100)*'[1]Calibración Agricultura-OseMOSY'!$Q124</f>
        <v>2.0650123487086343</v>
      </c>
      <c r="AO42" s="211">
        <f>(1+'Net Zero 2070 - %'!AP$34/100)*'[1]Calibración Agricultura-OseMOSY'!$Q124</f>
        <v>2.082316921463176</v>
      </c>
      <c r="AP42" s="211">
        <f>(1+'Net Zero 2070 - %'!AQ$34/100)*'[1]Calibración Agricultura-OseMOSY'!$Q124</f>
        <v>2.0996214942177174</v>
      </c>
      <c r="AQ42" s="211">
        <f>(1+'Net Zero 2070 - %'!AR$34/100)*'[1]Calibración Agricultura-OseMOSY'!$Q124</f>
        <v>2.1169260669722592</v>
      </c>
      <c r="AR42" s="211">
        <f>(1+'Net Zero 2070 - %'!AS$34/100)*'[1]Calibración Agricultura-OseMOSY'!$Q124</f>
        <v>2.1342306397268009</v>
      </c>
      <c r="AS42" s="211">
        <f>(1+'Net Zero 2070 - %'!AT$34/100)*'[1]Calibración Agricultura-OseMOSY'!$Q124</f>
        <v>2.1515352124813427</v>
      </c>
      <c r="AT42" s="211">
        <f>(1+'Net Zero 2070 - %'!AU$34/100)*'[1]Calibración Agricultura-OseMOSY'!$Q124</f>
        <v>2.1688397852358845</v>
      </c>
      <c r="AU42" s="211">
        <f>(1+'Net Zero 2070 - %'!AV$34/100)*'[1]Calibración Agricultura-OseMOSY'!$Q124</f>
        <v>2.1861443579904263</v>
      </c>
      <c r="AV42" s="211">
        <f>(1+'Net Zero 2070 - %'!AW$34/100)*'[1]Calibración Agricultura-OseMOSY'!$Q124</f>
        <v>2.2034489307449676</v>
      </c>
      <c r="AW42" s="211">
        <f>(1+'Net Zero 2070 - %'!AX$34/100)*'[1]Calibración Agricultura-OseMOSY'!$Q124</f>
        <v>2.2207535034995094</v>
      </c>
      <c r="AX42" s="211">
        <f>(1+'Net Zero 2070 - %'!AY$34/100)*'[1]Calibración Agricultura-OseMOSY'!$Q124</f>
        <v>2.2380580762540512</v>
      </c>
      <c r="AY42" s="211">
        <f>(1+'Net Zero 2070 - %'!AZ$34/100)*'[1]Calibración Agricultura-OseMOSY'!$Q124</f>
        <v>2.2553626490085925</v>
      </c>
      <c r="AZ42" s="211">
        <f>(1+'Net Zero 2070 - %'!BA$34/100)*'[1]Calibración Agricultura-OseMOSY'!$Q124</f>
        <v>2.2726672217631343</v>
      </c>
      <c r="BA42" s="211">
        <f>(1+'Net Zero 2070 - %'!BB$34/100)*'[1]Calibración Agricultura-OseMOSY'!$Q124</f>
        <v>2.2899717945176761</v>
      </c>
      <c r="BB42" s="211"/>
      <c r="BC42" s="205"/>
      <c r="BD42" s="205"/>
      <c r="BE42" s="205">
        <v>1</v>
      </c>
      <c r="BF42" s="205" t="s">
        <v>75</v>
      </c>
      <c r="BG42" s="205"/>
      <c r="BH42" s="205"/>
    </row>
    <row r="43" spans="1:115" s="209" customFormat="1" ht="14.45">
      <c r="A43" s="205"/>
      <c r="B43" s="380"/>
      <c r="C43" s="205" t="s">
        <v>174</v>
      </c>
      <c r="D43" s="366"/>
      <c r="E43" s="211">
        <f>(1+'Net Zero 2070 - %'!F$34/100)*'[1]Calibración Agricultura-OseMOSY'!$Q125</f>
        <v>1.538382688283642</v>
      </c>
      <c r="F43" s="211">
        <f>(1+'Net Zero 2070 - %'!G$34/100)*'[1]Calibración Agricultura-OseMOSY'!$Q125</f>
        <v>1.5566243802395745</v>
      </c>
      <c r="G43" s="211">
        <f>(1+'Net Zero 2070 - %'!H$34/100)*'[1]Calibración Agricultura-OseMOSY'!$Q125</f>
        <v>1.574866072195507</v>
      </c>
      <c r="H43" s="211">
        <f>(1+'Net Zero 2070 - %'!I$34/100)*'[1]Calibración Agricultura-OseMOSY'!$Q125</f>
        <v>1.5931077641514395</v>
      </c>
      <c r="I43" s="211">
        <f>(1+'Net Zero 2070 - %'!J$34/100)*'[1]Calibración Agricultura-OseMOSY'!$Q125</f>
        <v>1.6113494561073722</v>
      </c>
      <c r="J43" s="211">
        <f>(1+'Net Zero 2070 - %'!K$34/100)*'[1]Calibración Agricultura-OseMOSY'!$Q125</f>
        <v>1.6295911480633047</v>
      </c>
      <c r="K43" s="211">
        <f>(1+'Net Zero 2070 - %'!L$34/100)*'[1]Calibración Agricultura-OseMOSY'!$Q125</f>
        <v>1.6478328400192372</v>
      </c>
      <c r="L43" s="211">
        <f>(1+'Net Zero 2070 - %'!M$34/100)*'[1]Calibración Agricultura-OseMOSY'!$Q125</f>
        <v>1.6660745319751697</v>
      </c>
      <c r="M43" s="211">
        <f>(1+'Net Zero 2070 - %'!N$34/100)*'[1]Calibración Agricultura-OseMOSY'!$Q125</f>
        <v>1.6843162239311023</v>
      </c>
      <c r="N43" s="211">
        <f>(1+'Net Zero 2070 - %'!O$34/100)*'[1]Calibración Agricultura-OseMOSY'!$Q125</f>
        <v>1.7025579158870345</v>
      </c>
      <c r="O43" s="211">
        <f>(1+'Net Zero 2070 - %'!P$34/100)*'[1]Calibración Agricultura-OseMOSY'!$Q125</f>
        <v>1.720799607842967</v>
      </c>
      <c r="P43" s="211">
        <f>(1+'Net Zero 2070 - %'!Q$34/100)*'[1]Calibración Agricultura-OseMOSY'!$Q125</f>
        <v>1.7390412997988995</v>
      </c>
      <c r="Q43" s="211">
        <f>(1+'Net Zero 2070 - %'!R$34/100)*'[1]Calibración Agricultura-OseMOSY'!$Q125</f>
        <v>1.757282991754832</v>
      </c>
      <c r="R43" s="211">
        <f>(1+'Net Zero 2070 - %'!S$34/100)*'[1]Calibración Agricultura-OseMOSY'!$Q125</f>
        <v>1.7755246837107646</v>
      </c>
      <c r="S43" s="211">
        <f>(1+'Net Zero 2070 - %'!T$34/100)*'[1]Calibración Agricultura-OseMOSY'!$Q125</f>
        <v>1.7937663756666971</v>
      </c>
      <c r="T43" s="211">
        <f>(1+'Net Zero 2070 - %'!U$34/100)*'[1]Calibración Agricultura-OseMOSY'!$Q125</f>
        <v>1.8120080676226296</v>
      </c>
      <c r="U43" s="211">
        <f>(1+'Net Zero 2070 - %'!V$34/100)*'[1]Calibración Agricultura-OseMOSY'!$Q125</f>
        <v>1.8302497595785621</v>
      </c>
      <c r="V43" s="211">
        <f>(1+'Net Zero 2070 - %'!W$34/100)*'[1]Calibración Agricultura-OseMOSY'!$Q125</f>
        <v>1.8484914515344948</v>
      </c>
      <c r="W43" s="211">
        <f>(1+'Net Zero 2070 - %'!X$34/100)*'[1]Calibración Agricultura-OseMOSY'!$Q125</f>
        <v>1.8667331434904273</v>
      </c>
      <c r="X43" s="211">
        <f>(1+'Net Zero 2070 - %'!Y$34/100)*'[1]Calibración Agricultura-OseMOSY'!$Q125</f>
        <v>1.8849748354463598</v>
      </c>
      <c r="Y43" s="211">
        <f>(1+'Net Zero 2070 - %'!Z$34/100)*'[1]Calibración Agricultura-OseMOSY'!$Q125</f>
        <v>1.9032165274022923</v>
      </c>
      <c r="Z43" s="211">
        <f>(1+'Net Zero 2070 - %'!AA$34/100)*'[1]Calibración Agricultura-OseMOSY'!$Q125</f>
        <v>1.9214582193582246</v>
      </c>
      <c r="AA43" s="211">
        <f>(1+'Net Zero 2070 - %'!AB$34/100)*'[1]Calibración Agricultura-OseMOSY'!$Q125</f>
        <v>1.9396999113141571</v>
      </c>
      <c r="AB43" s="211">
        <f>(1+'Net Zero 2070 - %'!AC$34/100)*'[1]Calibración Agricultura-OseMOSY'!$Q125</f>
        <v>1.9579416032700896</v>
      </c>
      <c r="AC43" s="211">
        <f>(1+'Net Zero 2070 - %'!AD$34/100)*'[1]Calibración Agricultura-OseMOSY'!$Q125</f>
        <v>1.9761832952260221</v>
      </c>
      <c r="AD43" s="211">
        <f>(1+'Net Zero 2070 - %'!AE$34/100)*'[1]Calibración Agricultura-OseMOSY'!$Q125</f>
        <v>1.9944249871819546</v>
      </c>
      <c r="AE43" s="211">
        <f>(1+'Net Zero 2070 - %'!AF$34/100)*'[1]Calibración Agricultura-OseMOSY'!$Q125</f>
        <v>2.0126666791378871</v>
      </c>
      <c r="AF43" s="211">
        <f>(1+'Net Zero 2070 - %'!AG$34/100)*'[1]Calibración Agricultura-OseMOSY'!$Q125</f>
        <v>2.0309083710938198</v>
      </c>
      <c r="AG43" s="211">
        <f>(1+'Net Zero 2070 - %'!AH$34/100)*'[1]Calibración Agricultura-OseMOSY'!$Q125</f>
        <v>2.0491500630497521</v>
      </c>
      <c r="AH43" s="211">
        <f>(1+'Net Zero 2070 - %'!AI$34/100)*'[1]Calibración Agricultura-OseMOSY'!$Q125</f>
        <v>2.0673917550056848</v>
      </c>
      <c r="AI43" s="211">
        <f>(1+'Net Zero 2070 - %'!AJ$34/100)*'[1]Calibración Agricultura-OseMOSY'!$Q125</f>
        <v>2.0856334469616176</v>
      </c>
      <c r="AJ43" s="211">
        <f>(1+'Net Zero 2070 - %'!AK$34/100)*'[1]Calibración Agricultura-OseMOSY'!$Q125</f>
        <v>2.1038751389175503</v>
      </c>
      <c r="AK43" s="211">
        <f>(1+'Net Zero 2070 - %'!AL$34/100)*'[1]Calibración Agricultura-OseMOSY'!$Q125</f>
        <v>2.1221168308734826</v>
      </c>
      <c r="AL43" s="211">
        <f>(1+'Net Zero 2070 - %'!AM$34/100)*'[1]Calibración Agricultura-OseMOSY'!$Q125</f>
        <v>2.1403585228294153</v>
      </c>
      <c r="AM43" s="211">
        <f>(1+'Net Zero 2070 - %'!AN$34/100)*'[1]Calibración Agricultura-OseMOSY'!$Q125</f>
        <v>2.1586002147853476</v>
      </c>
      <c r="AN43" s="211">
        <f>(1+'Net Zero 2070 - %'!AO$34/100)*'[1]Calibración Agricultura-OseMOSY'!$Q125</f>
        <v>2.1768419067412803</v>
      </c>
      <c r="AO43" s="211">
        <f>(1+'Net Zero 2070 - %'!AP$34/100)*'[1]Calibración Agricultura-OseMOSY'!$Q125</f>
        <v>2.1950835986972126</v>
      </c>
      <c r="AP43" s="211">
        <f>(1+'Net Zero 2070 - %'!AQ$34/100)*'[1]Calibración Agricultura-OseMOSY'!$Q125</f>
        <v>2.2133252906531453</v>
      </c>
      <c r="AQ43" s="211">
        <f>(1+'Net Zero 2070 - %'!AR$34/100)*'[1]Calibración Agricultura-OseMOSY'!$Q125</f>
        <v>2.231566982609078</v>
      </c>
      <c r="AR43" s="211">
        <f>(1+'Net Zero 2070 - %'!AS$34/100)*'[1]Calibración Agricultura-OseMOSY'!$Q125</f>
        <v>2.2498086745650103</v>
      </c>
      <c r="AS43" s="211">
        <f>(1+'Net Zero 2070 - %'!AT$34/100)*'[1]Calibración Agricultura-OseMOSY'!$Q125</f>
        <v>2.2680503665209431</v>
      </c>
      <c r="AT43" s="211">
        <f>(1+'Net Zero 2070 - %'!AU$34/100)*'[1]Calibración Agricultura-OseMOSY'!$Q125</f>
        <v>2.2862920584768758</v>
      </c>
      <c r="AU43" s="211">
        <f>(1+'Net Zero 2070 - %'!AV$34/100)*'[1]Calibración Agricultura-OseMOSY'!$Q125</f>
        <v>2.3045337504328085</v>
      </c>
      <c r="AV43" s="211">
        <f>(1+'Net Zero 2070 - %'!AW$34/100)*'[1]Calibración Agricultura-OseMOSY'!$Q125</f>
        <v>2.3227754423887408</v>
      </c>
      <c r="AW43" s="211">
        <f>(1+'Net Zero 2070 - %'!AX$34/100)*'[1]Calibración Agricultura-OseMOSY'!$Q125</f>
        <v>2.3410171343446735</v>
      </c>
      <c r="AX43" s="211">
        <f>(1+'Net Zero 2070 - %'!AY$34/100)*'[1]Calibración Agricultura-OseMOSY'!$Q125</f>
        <v>2.3592588263006058</v>
      </c>
      <c r="AY43" s="211">
        <f>(1+'Net Zero 2070 - %'!AZ$34/100)*'[1]Calibración Agricultura-OseMOSY'!$Q125</f>
        <v>2.3775005182565385</v>
      </c>
      <c r="AZ43" s="211">
        <f>(1+'Net Zero 2070 - %'!BA$34/100)*'[1]Calibración Agricultura-OseMOSY'!$Q125</f>
        <v>2.3957422102124708</v>
      </c>
      <c r="BA43" s="211">
        <f>(1+'Net Zero 2070 - %'!BB$34/100)*'[1]Calibración Agricultura-OseMOSY'!$Q125</f>
        <v>2.4139839021684035</v>
      </c>
      <c r="BB43" s="211"/>
      <c r="BC43" s="205"/>
      <c r="BD43" s="205"/>
      <c r="BE43" s="205">
        <v>2</v>
      </c>
      <c r="BF43" s="205" t="s">
        <v>75</v>
      </c>
      <c r="BG43" s="205"/>
      <c r="BH43" s="205"/>
    </row>
    <row r="44" spans="1:115" s="209" customFormat="1" ht="14.45">
      <c r="A44" s="205"/>
      <c r="B44" s="380"/>
      <c r="C44" s="205" t="s">
        <v>175</v>
      </c>
      <c r="D44" s="366"/>
      <c r="E44" s="211">
        <f>(1+'Net Zero 2070 - %'!F$34/100)*'[1]Calibración Agricultura-OseMOSY'!$Q126</f>
        <v>9.6136113533560916</v>
      </c>
      <c r="F44" s="211">
        <f>(1+'Net Zero 2070 - %'!G$34/100)*'[1]Calibración Agricultura-OseMOSY'!$Q126</f>
        <v>9.7276067448978623</v>
      </c>
      <c r="G44" s="211">
        <f>(1+'Net Zero 2070 - %'!H$34/100)*'[1]Calibración Agricultura-OseMOSY'!$Q126</f>
        <v>9.8416021364396347</v>
      </c>
      <c r="H44" s="211">
        <f>(1+'Net Zero 2070 - %'!I$34/100)*'[1]Calibración Agricultura-OseMOSY'!$Q126</f>
        <v>9.9555975279814071</v>
      </c>
      <c r="I44" s="211">
        <f>(1+'Net Zero 2070 - %'!J$34/100)*'[1]Calibración Agricultura-OseMOSY'!$Q126</f>
        <v>10.069592919523179</v>
      </c>
      <c r="J44" s="211">
        <f>(1+'Net Zero 2070 - %'!K$34/100)*'[1]Calibración Agricultura-OseMOSY'!$Q126</f>
        <v>10.18358831106495</v>
      </c>
      <c r="K44" s="211">
        <f>(1+'Net Zero 2070 - %'!L$34/100)*'[1]Calibración Agricultura-OseMOSY'!$Q126</f>
        <v>10.297583702606723</v>
      </c>
      <c r="L44" s="211">
        <f>(1+'Net Zero 2070 - %'!M$34/100)*'[1]Calibración Agricultura-OseMOSY'!$Q126</f>
        <v>10.411579094148495</v>
      </c>
      <c r="M44" s="211">
        <f>(1+'Net Zero 2070 - %'!N$34/100)*'[1]Calibración Agricultura-OseMOSY'!$Q126</f>
        <v>10.525574485690267</v>
      </c>
      <c r="N44" s="211">
        <f>(1+'Net Zero 2070 - %'!O$34/100)*'[1]Calibración Agricultura-OseMOSY'!$Q126</f>
        <v>10.639569877232036</v>
      </c>
      <c r="O44" s="211">
        <f>(1+'Net Zero 2070 - %'!P$34/100)*'[1]Calibración Agricultura-OseMOSY'!$Q126</f>
        <v>10.753565268773809</v>
      </c>
      <c r="P44" s="211">
        <f>(1+'Net Zero 2070 - %'!Q$34/100)*'[1]Calibración Agricultura-OseMOSY'!$Q126</f>
        <v>10.867560660315581</v>
      </c>
      <c r="Q44" s="211">
        <f>(1+'Net Zero 2070 - %'!R$34/100)*'[1]Calibración Agricultura-OseMOSY'!$Q126</f>
        <v>10.981556051857352</v>
      </c>
      <c r="R44" s="211">
        <f>(1+'Net Zero 2070 - %'!S$34/100)*'[1]Calibración Agricultura-OseMOSY'!$Q126</f>
        <v>11.095551443399124</v>
      </c>
      <c r="S44" s="211">
        <f>(1+'Net Zero 2070 - %'!T$34/100)*'[1]Calibración Agricultura-OseMOSY'!$Q126</f>
        <v>11.209546834940896</v>
      </c>
      <c r="T44" s="211">
        <f>(1+'Net Zero 2070 - %'!U$34/100)*'[1]Calibración Agricultura-OseMOSY'!$Q126</f>
        <v>11.323542226482669</v>
      </c>
      <c r="U44" s="211">
        <f>(1+'Net Zero 2070 - %'!V$34/100)*'[1]Calibración Agricultura-OseMOSY'!$Q126</f>
        <v>11.437537618024439</v>
      </c>
      <c r="V44" s="211">
        <f>(1+'Net Zero 2070 - %'!W$34/100)*'[1]Calibración Agricultura-OseMOSY'!$Q126</f>
        <v>11.551533009566212</v>
      </c>
      <c r="W44" s="211">
        <f>(1+'Net Zero 2070 - %'!X$34/100)*'[1]Calibración Agricultura-OseMOSY'!$Q126</f>
        <v>11.665528401107984</v>
      </c>
      <c r="X44" s="211">
        <f>(1+'Net Zero 2070 - %'!Y$34/100)*'[1]Calibración Agricultura-OseMOSY'!$Q126</f>
        <v>11.779523792649755</v>
      </c>
      <c r="Y44" s="211">
        <f>(1+'Net Zero 2070 - %'!Z$34/100)*'[1]Calibración Agricultura-OseMOSY'!$Q126</f>
        <v>11.893519184191527</v>
      </c>
      <c r="Z44" s="211">
        <f>(1+'Net Zero 2070 - %'!AA$34/100)*'[1]Calibración Agricultura-OseMOSY'!$Q126</f>
        <v>12.007514575733298</v>
      </c>
      <c r="AA44" s="211">
        <f>(1+'Net Zero 2070 - %'!AB$34/100)*'[1]Calibración Agricultura-OseMOSY'!$Q126</f>
        <v>12.121509967275069</v>
      </c>
      <c r="AB44" s="211">
        <f>(1+'Net Zero 2070 - %'!AC$34/100)*'[1]Calibración Agricultura-OseMOSY'!$Q126</f>
        <v>12.235505358816841</v>
      </c>
      <c r="AC44" s="211">
        <f>(1+'Net Zero 2070 - %'!AD$34/100)*'[1]Calibración Agricultura-OseMOSY'!$Q126</f>
        <v>12.349500750358613</v>
      </c>
      <c r="AD44" s="211">
        <f>(1+'Net Zero 2070 - %'!AE$34/100)*'[1]Calibración Agricultura-OseMOSY'!$Q126</f>
        <v>12.463496141900386</v>
      </c>
      <c r="AE44" s="211">
        <f>(1+'Net Zero 2070 - %'!AF$34/100)*'[1]Calibración Agricultura-OseMOSY'!$Q126</f>
        <v>12.577491533442156</v>
      </c>
      <c r="AF44" s="211">
        <f>(1+'Net Zero 2070 - %'!AG$34/100)*'[1]Calibración Agricultura-OseMOSY'!$Q126</f>
        <v>12.691486924983929</v>
      </c>
      <c r="AG44" s="211">
        <f>(1+'Net Zero 2070 - %'!AH$34/100)*'[1]Calibración Agricultura-OseMOSY'!$Q126</f>
        <v>12.805482316525701</v>
      </c>
      <c r="AH44" s="211">
        <f>(1+'Net Zero 2070 - %'!AI$34/100)*'[1]Calibración Agricultura-OseMOSY'!$Q126</f>
        <v>12.919477708067474</v>
      </c>
      <c r="AI44" s="211">
        <f>(1+'Net Zero 2070 - %'!AJ$34/100)*'[1]Calibración Agricultura-OseMOSY'!$Q126</f>
        <v>13.033473099609248</v>
      </c>
      <c r="AJ44" s="211">
        <f>(1+'Net Zero 2070 - %'!AK$34/100)*'[1]Calibración Agricultura-OseMOSY'!$Q126</f>
        <v>13.147468491151018</v>
      </c>
      <c r="AK44" s="211">
        <f>(1+'Net Zero 2070 - %'!AL$34/100)*'[1]Calibración Agricultura-OseMOSY'!$Q126</f>
        <v>13.261463882692791</v>
      </c>
      <c r="AL44" s="211">
        <f>(1+'Net Zero 2070 - %'!AM$34/100)*'[1]Calibración Agricultura-OseMOSY'!$Q126</f>
        <v>13.375459274234563</v>
      </c>
      <c r="AM44" s="211">
        <f>(1+'Net Zero 2070 - %'!AN$34/100)*'[1]Calibración Agricultura-OseMOSY'!$Q126</f>
        <v>13.489454665776334</v>
      </c>
      <c r="AN44" s="211">
        <f>(1+'Net Zero 2070 - %'!AO$34/100)*'[1]Calibración Agricultura-OseMOSY'!$Q126</f>
        <v>13.603450057318106</v>
      </c>
      <c r="AO44" s="211">
        <f>(1+'Net Zero 2070 - %'!AP$34/100)*'[1]Calibración Agricultura-OseMOSY'!$Q126</f>
        <v>13.717445448859879</v>
      </c>
      <c r="AP44" s="211">
        <f>(1+'Net Zero 2070 - %'!AQ$34/100)*'[1]Calibración Agricultura-OseMOSY'!$Q126</f>
        <v>13.831440840401651</v>
      </c>
      <c r="AQ44" s="211">
        <f>(1+'Net Zero 2070 - %'!AR$34/100)*'[1]Calibración Agricultura-OseMOSY'!$Q126</f>
        <v>13.945436231943422</v>
      </c>
      <c r="AR44" s="211">
        <f>(1+'Net Zero 2070 - %'!AS$34/100)*'[1]Calibración Agricultura-OseMOSY'!$Q126</f>
        <v>14.059431623485194</v>
      </c>
      <c r="AS44" s="211">
        <f>(1+'Net Zero 2070 - %'!AT$34/100)*'[1]Calibración Agricultura-OseMOSY'!$Q126</f>
        <v>14.173427015026968</v>
      </c>
      <c r="AT44" s="211">
        <f>(1+'Net Zero 2070 - %'!AU$34/100)*'[1]Calibración Agricultura-OseMOSY'!$Q126</f>
        <v>14.287422406568741</v>
      </c>
      <c r="AU44" s="211">
        <f>(1+'Net Zero 2070 - %'!AV$34/100)*'[1]Calibración Agricultura-OseMOSY'!$Q126</f>
        <v>14.401417798110513</v>
      </c>
      <c r="AV44" s="211">
        <f>(1+'Net Zero 2070 - %'!AW$34/100)*'[1]Calibración Agricultura-OseMOSY'!$Q126</f>
        <v>14.515413189652284</v>
      </c>
      <c r="AW44" s="211">
        <f>(1+'Net Zero 2070 - %'!AX$34/100)*'[1]Calibración Agricultura-OseMOSY'!$Q126</f>
        <v>14.629408581194056</v>
      </c>
      <c r="AX44" s="211">
        <f>(1+'Net Zero 2070 - %'!AY$34/100)*'[1]Calibración Agricultura-OseMOSY'!$Q126</f>
        <v>14.743403972735829</v>
      </c>
      <c r="AY44" s="211">
        <f>(1+'Net Zero 2070 - %'!AZ$34/100)*'[1]Calibración Agricultura-OseMOSY'!$Q126</f>
        <v>14.857399364277599</v>
      </c>
      <c r="AZ44" s="211">
        <f>(1+'Net Zero 2070 - %'!BA$34/100)*'[1]Calibración Agricultura-OseMOSY'!$Q126</f>
        <v>14.971394755819372</v>
      </c>
      <c r="BA44" s="211">
        <f>(1+'Net Zero 2070 - %'!BB$34/100)*'[1]Calibración Agricultura-OseMOSY'!$Q126</f>
        <v>15.085390147361144</v>
      </c>
      <c r="BB44" s="211"/>
      <c r="BC44" s="205"/>
      <c r="BD44" s="205"/>
      <c r="BE44" s="205">
        <v>1</v>
      </c>
      <c r="BF44" s="205" t="s">
        <v>75</v>
      </c>
      <c r="BG44" s="205"/>
      <c r="BH44" s="205"/>
    </row>
    <row r="45" spans="1:115" s="209" customFormat="1" ht="14.45">
      <c r="A45" s="205"/>
      <c r="B45" s="380"/>
      <c r="C45" s="205" t="s">
        <v>176</v>
      </c>
      <c r="D45" s="366"/>
      <c r="E45" s="211">
        <f>(1+'Net Zero 2070 - %'!F$34/100)*'[1]Calibración Agricultura-OseMOSY'!$Q127</f>
        <v>6.6327759982556023</v>
      </c>
      <c r="F45" s="211">
        <f>(1+'Net Zero 2070 - %'!G$34/100)*'[1]Calibración Agricultura-OseMOSY'!$Q127</f>
        <v>6.7114255160214791</v>
      </c>
      <c r="G45" s="211">
        <f>(1+'Net Zero 2070 - %'!H$34/100)*'[1]Calibración Agricultura-OseMOSY'!$Q127</f>
        <v>6.7900750337873559</v>
      </c>
      <c r="H45" s="211">
        <f>(1+'Net Zero 2070 - %'!I$34/100)*'[1]Calibración Agricultura-OseMOSY'!$Q127</f>
        <v>6.8687245515532327</v>
      </c>
      <c r="I45" s="211">
        <f>(1+'Net Zero 2070 - %'!J$34/100)*'[1]Calibración Agricultura-OseMOSY'!$Q127</f>
        <v>6.9473740693191095</v>
      </c>
      <c r="J45" s="211">
        <f>(1+'Net Zero 2070 - %'!K$34/100)*'[1]Calibración Agricultura-OseMOSY'!$Q127</f>
        <v>7.0260235870849863</v>
      </c>
      <c r="K45" s="211">
        <f>(1+'Net Zero 2070 - %'!L$34/100)*'[1]Calibración Agricultura-OseMOSY'!$Q127</f>
        <v>7.1046731048508631</v>
      </c>
      <c r="L45" s="211">
        <f>(1+'Net Zero 2070 - %'!M$34/100)*'[1]Calibración Agricultura-OseMOSY'!$Q127</f>
        <v>7.1833226226167399</v>
      </c>
      <c r="M45" s="211">
        <f>(1+'Net Zero 2070 - %'!N$34/100)*'[1]Calibración Agricultura-OseMOSY'!$Q127</f>
        <v>7.2619721403826167</v>
      </c>
      <c r="N45" s="211">
        <f>(1+'Net Zero 2070 - %'!O$34/100)*'[1]Calibración Agricultura-OseMOSY'!$Q127</f>
        <v>7.3406216581484918</v>
      </c>
      <c r="O45" s="211">
        <f>(1+'Net Zero 2070 - %'!P$34/100)*'[1]Calibración Agricultura-OseMOSY'!$Q127</f>
        <v>7.4192711759143686</v>
      </c>
      <c r="P45" s="211">
        <f>(1+'Net Zero 2070 - %'!Q$34/100)*'[1]Calibración Agricultura-OseMOSY'!$Q127</f>
        <v>7.4979206936802454</v>
      </c>
      <c r="Q45" s="211">
        <f>(1+'Net Zero 2070 - %'!R$34/100)*'[1]Calibración Agricultura-OseMOSY'!$Q127</f>
        <v>7.5765702114461222</v>
      </c>
      <c r="R45" s="211">
        <f>(1+'Net Zero 2070 - %'!S$34/100)*'[1]Calibración Agricultura-OseMOSY'!$Q127</f>
        <v>7.655219729211999</v>
      </c>
      <c r="S45" s="211">
        <f>(1+'Net Zero 2070 - %'!T$34/100)*'[1]Calibración Agricultura-OseMOSY'!$Q127</f>
        <v>7.7338692469778758</v>
      </c>
      <c r="T45" s="211">
        <f>(1+'Net Zero 2070 - %'!U$34/100)*'[1]Calibración Agricultura-OseMOSY'!$Q127</f>
        <v>7.8125187647437526</v>
      </c>
      <c r="U45" s="211">
        <f>(1+'Net Zero 2070 - %'!V$34/100)*'[1]Calibración Agricultura-OseMOSY'!$Q127</f>
        <v>7.8911682825096294</v>
      </c>
      <c r="V45" s="211">
        <f>(1+'Net Zero 2070 - %'!W$34/100)*'[1]Calibración Agricultura-OseMOSY'!$Q127</f>
        <v>7.9698178002755062</v>
      </c>
      <c r="W45" s="211">
        <f>(1+'Net Zero 2070 - %'!X$34/100)*'[1]Calibración Agricultura-OseMOSY'!$Q127</f>
        <v>8.0484673180413822</v>
      </c>
      <c r="X45" s="211">
        <f>(1+'Net Zero 2070 - %'!Y$34/100)*'[1]Calibración Agricultura-OseMOSY'!$Q127</f>
        <v>8.127116835807259</v>
      </c>
      <c r="Y45" s="211">
        <f>(1+'Net Zero 2070 - %'!Z$34/100)*'[1]Calibración Agricultura-OseMOSY'!$Q127</f>
        <v>8.2057663535731358</v>
      </c>
      <c r="Z45" s="211">
        <f>(1+'Net Zero 2070 - %'!AA$34/100)*'[1]Calibración Agricultura-OseMOSY'!$Q127</f>
        <v>8.2844158713390108</v>
      </c>
      <c r="AA45" s="211">
        <f>(1+'Net Zero 2070 - %'!AB$34/100)*'[1]Calibración Agricultura-OseMOSY'!$Q127</f>
        <v>8.3630653891048876</v>
      </c>
      <c r="AB45" s="211">
        <f>(1+'Net Zero 2070 - %'!AC$34/100)*'[1]Calibración Agricultura-OseMOSY'!$Q127</f>
        <v>8.4417149068707644</v>
      </c>
      <c r="AC45" s="211">
        <f>(1+'Net Zero 2070 - %'!AD$34/100)*'[1]Calibración Agricultura-OseMOSY'!$Q127</f>
        <v>8.5203644246366412</v>
      </c>
      <c r="AD45" s="211">
        <f>(1+'Net Zero 2070 - %'!AE$34/100)*'[1]Calibración Agricultura-OseMOSY'!$Q127</f>
        <v>8.599013942402518</v>
      </c>
      <c r="AE45" s="211">
        <f>(1+'Net Zero 2070 - %'!AF$34/100)*'[1]Calibración Agricultura-OseMOSY'!$Q127</f>
        <v>8.6776634601683948</v>
      </c>
      <c r="AF45" s="211">
        <f>(1+'Net Zero 2070 - %'!AG$34/100)*'[1]Calibración Agricultura-OseMOSY'!$Q127</f>
        <v>8.7563129779342717</v>
      </c>
      <c r="AG45" s="211">
        <f>(1+'Net Zero 2070 - %'!AH$34/100)*'[1]Calibración Agricultura-OseMOSY'!$Q127</f>
        <v>8.8349624957001485</v>
      </c>
      <c r="AH45" s="211">
        <f>(1+'Net Zero 2070 - %'!AI$34/100)*'[1]Calibración Agricultura-OseMOSY'!$Q127</f>
        <v>8.9136120134660253</v>
      </c>
      <c r="AI45" s="211">
        <f>(1+'Net Zero 2070 - %'!AJ$34/100)*'[1]Calibración Agricultura-OseMOSY'!$Q127</f>
        <v>8.9922615312319039</v>
      </c>
      <c r="AJ45" s="211">
        <f>(1+'Net Zero 2070 - %'!AK$34/100)*'[1]Calibración Agricultura-OseMOSY'!$Q127</f>
        <v>9.0709110489977807</v>
      </c>
      <c r="AK45" s="211">
        <f>(1+'Net Zero 2070 - %'!AL$34/100)*'[1]Calibración Agricultura-OseMOSY'!$Q127</f>
        <v>9.1495605667636575</v>
      </c>
      <c r="AL45" s="211">
        <f>(1+'Net Zero 2070 - %'!AM$34/100)*'[1]Calibración Agricultura-OseMOSY'!$Q127</f>
        <v>9.2282100845295343</v>
      </c>
      <c r="AM45" s="211">
        <f>(1+'Net Zero 2070 - %'!AN$34/100)*'[1]Calibración Agricultura-OseMOSY'!$Q127</f>
        <v>9.3068596022954111</v>
      </c>
      <c r="AN45" s="211">
        <f>(1+'Net Zero 2070 - %'!AO$34/100)*'[1]Calibración Agricultura-OseMOSY'!$Q127</f>
        <v>9.3855091200612879</v>
      </c>
      <c r="AO45" s="211">
        <f>(1+'Net Zero 2070 - %'!AP$34/100)*'[1]Calibración Agricultura-OseMOSY'!$Q127</f>
        <v>9.4641586378271647</v>
      </c>
      <c r="AP45" s="211">
        <f>(1+'Net Zero 2070 - %'!AQ$34/100)*'[1]Calibración Agricultura-OseMOSY'!$Q127</f>
        <v>9.5428081555930415</v>
      </c>
      <c r="AQ45" s="211">
        <f>(1+'Net Zero 2070 - %'!AR$34/100)*'[1]Calibración Agricultura-OseMOSY'!$Q127</f>
        <v>9.6214576733589183</v>
      </c>
      <c r="AR45" s="211">
        <f>(1+'Net Zero 2070 - %'!AS$34/100)*'[1]Calibración Agricultura-OseMOSY'!$Q127</f>
        <v>9.7001071911247951</v>
      </c>
      <c r="AS45" s="211">
        <f>(1+'Net Zero 2070 - %'!AT$34/100)*'[1]Calibración Agricultura-OseMOSY'!$Q127</f>
        <v>9.7787567088906737</v>
      </c>
      <c r="AT45" s="211">
        <f>(1+'Net Zero 2070 - %'!AU$34/100)*'[1]Calibración Agricultura-OseMOSY'!$Q127</f>
        <v>9.8574062266565505</v>
      </c>
      <c r="AU45" s="211">
        <f>(1+'Net Zero 2070 - %'!AV$34/100)*'[1]Calibración Agricultura-OseMOSY'!$Q127</f>
        <v>9.9360557444224273</v>
      </c>
      <c r="AV45" s="211">
        <f>(1+'Net Zero 2070 - %'!AW$34/100)*'[1]Calibración Agricultura-OseMOSY'!$Q127</f>
        <v>10.014705262188304</v>
      </c>
      <c r="AW45" s="211">
        <f>(1+'Net Zero 2070 - %'!AX$34/100)*'[1]Calibración Agricultura-OseMOSY'!$Q127</f>
        <v>10.093354779954181</v>
      </c>
      <c r="AX45" s="211">
        <f>(1+'Net Zero 2070 - %'!AY$34/100)*'[1]Calibración Agricultura-OseMOSY'!$Q127</f>
        <v>10.172004297720058</v>
      </c>
      <c r="AY45" s="211">
        <f>(1+'Net Zero 2070 - %'!AZ$34/100)*'[1]Calibración Agricultura-OseMOSY'!$Q127</f>
        <v>10.250653815485935</v>
      </c>
      <c r="AZ45" s="211">
        <f>(1+'Net Zero 2070 - %'!BA$34/100)*'[1]Calibración Agricultura-OseMOSY'!$Q127</f>
        <v>10.329303333251811</v>
      </c>
      <c r="BA45" s="211">
        <f>(1+'Net Zero 2070 - %'!BB$34/100)*'[1]Calibración Agricultura-OseMOSY'!$Q127</f>
        <v>10.407952851017688</v>
      </c>
      <c r="BB45" s="211"/>
      <c r="BC45" s="205"/>
      <c r="BD45" s="205"/>
      <c r="BE45" s="205">
        <v>1</v>
      </c>
      <c r="BF45" s="205" t="s">
        <v>75</v>
      </c>
      <c r="BG45" s="205"/>
      <c r="BH45" s="205"/>
    </row>
    <row r="46" spans="1:115" s="209" customFormat="1" ht="14.45">
      <c r="A46" s="205"/>
      <c r="B46" s="380"/>
      <c r="C46" s="205" t="s">
        <v>177</v>
      </c>
      <c r="D46" s="366"/>
      <c r="E46" s="211">
        <f>(1+'Net Zero 2070 - %'!F$34/100)*'[1]Calibración Agricultura-OseMOSY'!$Q128</f>
        <v>15.076598374371235</v>
      </c>
      <c r="F46" s="211">
        <f>(1+'Net Zero 2070 - %'!G$34/100)*'[1]Calibración Agricultura-OseMOSY'!$Q128</f>
        <v>15.255372268138483</v>
      </c>
      <c r="G46" s="211">
        <f>(1+'Net Zero 2070 - %'!H$34/100)*'[1]Calibración Agricultura-OseMOSY'!$Q128</f>
        <v>15.434146161905732</v>
      </c>
      <c r="H46" s="211">
        <f>(1+'Net Zero 2070 - %'!I$34/100)*'[1]Calibración Agricultura-OseMOSY'!$Q128</f>
        <v>15.612920055672978</v>
      </c>
      <c r="I46" s="211">
        <f>(1+'Net Zero 2070 - %'!J$34/100)*'[1]Calibración Agricultura-OseMOSY'!$Q128</f>
        <v>15.791693949440226</v>
      </c>
      <c r="J46" s="211">
        <f>(1+'Net Zero 2070 - %'!K$34/100)*'[1]Calibración Agricultura-OseMOSY'!$Q128</f>
        <v>15.970467843207475</v>
      </c>
      <c r="K46" s="211">
        <f>(1+'Net Zero 2070 - %'!L$34/100)*'[1]Calibración Agricultura-OseMOSY'!$Q128</f>
        <v>16.149241736974723</v>
      </c>
      <c r="L46" s="211">
        <f>(1+'Net Zero 2070 - %'!M$34/100)*'[1]Calibración Agricultura-OseMOSY'!$Q128</f>
        <v>16.328015630741969</v>
      </c>
      <c r="M46" s="211">
        <f>(1+'Net Zero 2070 - %'!N$34/100)*'[1]Calibración Agricultura-OseMOSY'!$Q128</f>
        <v>16.50678952450922</v>
      </c>
      <c r="N46" s="211">
        <f>(1+'Net Zero 2070 - %'!O$34/100)*'[1]Calibración Agricultura-OseMOSY'!$Q128</f>
        <v>16.685563418276462</v>
      </c>
      <c r="O46" s="211">
        <f>(1+'Net Zero 2070 - %'!P$34/100)*'[1]Calibración Agricultura-OseMOSY'!$Q128</f>
        <v>16.864337312043713</v>
      </c>
      <c r="P46" s="211">
        <f>(1+'Net Zero 2070 - %'!Q$34/100)*'[1]Calibración Agricultura-OseMOSY'!$Q128</f>
        <v>17.043111205810959</v>
      </c>
      <c r="Q46" s="211">
        <f>(1+'Net Zero 2070 - %'!R$34/100)*'[1]Calibración Agricultura-OseMOSY'!$Q128</f>
        <v>17.221885099578209</v>
      </c>
      <c r="R46" s="211">
        <f>(1+'Net Zero 2070 - %'!S$34/100)*'[1]Calibración Agricultura-OseMOSY'!$Q128</f>
        <v>17.400658993345456</v>
      </c>
      <c r="S46" s="211">
        <f>(1+'Net Zero 2070 - %'!T$34/100)*'[1]Calibración Agricultura-OseMOSY'!$Q128</f>
        <v>17.579432887112702</v>
      </c>
      <c r="T46" s="211">
        <f>(1+'Net Zero 2070 - %'!U$34/100)*'[1]Calibración Agricultura-OseMOSY'!$Q128</f>
        <v>17.758206780879952</v>
      </c>
      <c r="U46" s="211">
        <f>(1+'Net Zero 2070 - %'!V$34/100)*'[1]Calibración Agricultura-OseMOSY'!$Q128</f>
        <v>17.936980674647199</v>
      </c>
      <c r="V46" s="211">
        <f>(1+'Net Zero 2070 - %'!W$34/100)*'[1]Calibración Agricultura-OseMOSY'!$Q128</f>
        <v>18.115754568414449</v>
      </c>
      <c r="W46" s="211">
        <f>(1+'Net Zero 2070 - %'!X$34/100)*'[1]Calibración Agricultura-OseMOSY'!$Q128</f>
        <v>18.294528462181695</v>
      </c>
      <c r="X46" s="211">
        <f>(1+'Net Zero 2070 - %'!Y$34/100)*'[1]Calibración Agricultura-OseMOSY'!$Q128</f>
        <v>18.473302355948942</v>
      </c>
      <c r="Y46" s="211">
        <f>(1+'Net Zero 2070 - %'!Z$34/100)*'[1]Calibración Agricultura-OseMOSY'!$Q128</f>
        <v>18.652076249716192</v>
      </c>
      <c r="Z46" s="211">
        <f>(1+'Net Zero 2070 - %'!AA$34/100)*'[1]Calibración Agricultura-OseMOSY'!$Q128</f>
        <v>18.830850143483435</v>
      </c>
      <c r="AA46" s="211">
        <f>(1+'Net Zero 2070 - %'!AB$34/100)*'[1]Calibración Agricultura-OseMOSY'!$Q128</f>
        <v>19.009624037250685</v>
      </c>
      <c r="AB46" s="211">
        <f>(1+'Net Zero 2070 - %'!AC$34/100)*'[1]Calibración Agricultura-OseMOSY'!$Q128</f>
        <v>19.188397931017931</v>
      </c>
      <c r="AC46" s="211">
        <f>(1+'Net Zero 2070 - %'!AD$34/100)*'[1]Calibración Agricultura-OseMOSY'!$Q128</f>
        <v>19.367171824785181</v>
      </c>
      <c r="AD46" s="211">
        <f>(1+'Net Zero 2070 - %'!AE$34/100)*'[1]Calibración Agricultura-OseMOSY'!$Q128</f>
        <v>19.545945718552428</v>
      </c>
      <c r="AE46" s="211">
        <f>(1+'Net Zero 2070 - %'!AF$34/100)*'[1]Calibración Agricultura-OseMOSY'!$Q128</f>
        <v>19.724719612319674</v>
      </c>
      <c r="AF46" s="211">
        <f>(1+'Net Zero 2070 - %'!AG$34/100)*'[1]Calibración Agricultura-OseMOSY'!$Q128</f>
        <v>19.903493506086924</v>
      </c>
      <c r="AG46" s="211">
        <f>(1+'Net Zero 2070 - %'!AH$34/100)*'[1]Calibración Agricultura-OseMOSY'!$Q128</f>
        <v>20.082267399854171</v>
      </c>
      <c r="AH46" s="211">
        <f>(1+'Net Zero 2070 - %'!AI$34/100)*'[1]Calibración Agricultura-OseMOSY'!$Q128</f>
        <v>20.261041293621421</v>
      </c>
      <c r="AI46" s="211">
        <f>(1+'Net Zero 2070 - %'!AJ$34/100)*'[1]Calibración Agricultura-OseMOSY'!$Q128</f>
        <v>20.439815187388671</v>
      </c>
      <c r="AJ46" s="211">
        <f>(1+'Net Zero 2070 - %'!AK$34/100)*'[1]Calibración Agricultura-OseMOSY'!$Q128</f>
        <v>20.618589081155921</v>
      </c>
      <c r="AK46" s="211">
        <f>(1+'Net Zero 2070 - %'!AL$34/100)*'[1]Calibración Agricultura-OseMOSY'!$Q128</f>
        <v>20.797362974923168</v>
      </c>
      <c r="AL46" s="211">
        <f>(1+'Net Zero 2070 - %'!AM$34/100)*'[1]Calibración Agricultura-OseMOSY'!$Q128</f>
        <v>20.976136868690414</v>
      </c>
      <c r="AM46" s="211">
        <f>(1+'Net Zero 2070 - %'!AN$34/100)*'[1]Calibración Agricultura-OseMOSY'!$Q128</f>
        <v>21.154910762457664</v>
      </c>
      <c r="AN46" s="211">
        <f>(1+'Net Zero 2070 - %'!AO$34/100)*'[1]Calibración Agricultura-OseMOSY'!$Q128</f>
        <v>21.333684656224911</v>
      </c>
      <c r="AO46" s="211">
        <f>(1+'Net Zero 2070 - %'!AP$34/100)*'[1]Calibración Agricultura-OseMOSY'!$Q128</f>
        <v>21.512458549992161</v>
      </c>
      <c r="AP46" s="211">
        <f>(1+'Net Zero 2070 - %'!AQ$34/100)*'[1]Calibración Agricultura-OseMOSY'!$Q128</f>
        <v>21.691232443759407</v>
      </c>
      <c r="AQ46" s="211">
        <f>(1+'Net Zero 2070 - %'!AR$34/100)*'[1]Calibración Agricultura-OseMOSY'!$Q128</f>
        <v>21.870006337526654</v>
      </c>
      <c r="AR46" s="211">
        <f>(1+'Net Zero 2070 - %'!AS$34/100)*'[1]Calibración Agricultura-OseMOSY'!$Q128</f>
        <v>22.048780231293904</v>
      </c>
      <c r="AS46" s="211">
        <f>(1+'Net Zero 2070 - %'!AT$34/100)*'[1]Calibración Agricultura-OseMOSY'!$Q128</f>
        <v>22.227554125061154</v>
      </c>
      <c r="AT46" s="211">
        <f>(1+'Net Zero 2070 - %'!AU$34/100)*'[1]Calibración Agricultura-OseMOSY'!$Q128</f>
        <v>22.406328018828404</v>
      </c>
      <c r="AU46" s="211">
        <f>(1+'Net Zero 2070 - %'!AV$34/100)*'[1]Calibración Agricultura-OseMOSY'!$Q128</f>
        <v>22.58510191259565</v>
      </c>
      <c r="AV46" s="211">
        <f>(1+'Net Zero 2070 - %'!AW$34/100)*'[1]Calibración Agricultura-OseMOSY'!$Q128</f>
        <v>22.763875806362901</v>
      </c>
      <c r="AW46" s="211">
        <f>(1+'Net Zero 2070 - %'!AX$34/100)*'[1]Calibración Agricultura-OseMOSY'!$Q128</f>
        <v>22.942649700130147</v>
      </c>
      <c r="AX46" s="211">
        <f>(1+'Net Zero 2070 - %'!AY$34/100)*'[1]Calibración Agricultura-OseMOSY'!$Q128</f>
        <v>23.121423593897394</v>
      </c>
      <c r="AY46" s="211">
        <f>(1+'Net Zero 2070 - %'!AZ$34/100)*'[1]Calibración Agricultura-OseMOSY'!$Q128</f>
        <v>23.300197487664644</v>
      </c>
      <c r="AZ46" s="211">
        <f>(1+'Net Zero 2070 - %'!BA$34/100)*'[1]Calibración Agricultura-OseMOSY'!$Q128</f>
        <v>23.47897138143189</v>
      </c>
      <c r="BA46" s="211">
        <f>(1+'Net Zero 2070 - %'!BB$34/100)*'[1]Calibración Agricultura-OseMOSY'!$Q128</f>
        <v>23.65774527519914</v>
      </c>
      <c r="BB46" s="211"/>
      <c r="BC46" s="205"/>
      <c r="BD46" s="205"/>
      <c r="BE46" s="205">
        <v>1</v>
      </c>
      <c r="BF46" s="205" t="s">
        <v>75</v>
      </c>
      <c r="BG46" s="205"/>
      <c r="BH46" s="205"/>
      <c r="CX46" s="209" t="s">
        <v>85</v>
      </c>
    </row>
    <row r="47" spans="1:115" s="209" customFormat="1" ht="14.45">
      <c r="A47" s="205"/>
      <c r="B47" s="380"/>
      <c r="C47" s="205" t="s">
        <v>178</v>
      </c>
      <c r="D47" s="366"/>
      <c r="E47" s="211">
        <f>(1+'Net Zero 2070 - %'!F$34/100)*'[1]Calibración Agricultura-OseMOSY'!$Q129</f>
        <v>64.961714491092991</v>
      </c>
      <c r="F47" s="211">
        <f>(1+'Net Zero 2070 - %'!G$34/100)*'[1]Calibración Agricultura-OseMOSY'!$Q129</f>
        <v>65.732011500868808</v>
      </c>
      <c r="G47" s="211">
        <f>(1+'Net Zero 2070 - %'!H$34/100)*'[1]Calibración Agricultura-OseMOSY'!$Q129</f>
        <v>66.50230851064461</v>
      </c>
      <c r="H47" s="211">
        <f>(1+'Net Zero 2070 - %'!I$34/100)*'[1]Calibración Agricultura-OseMOSY'!$Q129</f>
        <v>67.272605520420413</v>
      </c>
      <c r="I47" s="211">
        <f>(1+'Net Zero 2070 - %'!J$34/100)*'[1]Calibración Agricultura-OseMOSY'!$Q129</f>
        <v>68.04290253019623</v>
      </c>
      <c r="J47" s="211">
        <f>(1+'Net Zero 2070 - %'!K$34/100)*'[1]Calibración Agricultura-OseMOSY'!$Q129</f>
        <v>68.813199539972032</v>
      </c>
      <c r="K47" s="211">
        <f>(1+'Net Zero 2070 - %'!L$34/100)*'[1]Calibración Agricultura-OseMOSY'!$Q129</f>
        <v>69.583496549747835</v>
      </c>
      <c r="L47" s="211">
        <f>(1+'Net Zero 2070 - %'!M$34/100)*'[1]Calibración Agricultura-OseMOSY'!$Q129</f>
        <v>70.353793559523638</v>
      </c>
      <c r="M47" s="211">
        <f>(1+'Net Zero 2070 - %'!N$34/100)*'[1]Calibración Agricultura-OseMOSY'!$Q129</f>
        <v>71.124090569299455</v>
      </c>
      <c r="N47" s="211">
        <f>(1+'Net Zero 2070 - %'!O$34/100)*'[1]Calibración Agricultura-OseMOSY'!$Q129</f>
        <v>71.894387579075243</v>
      </c>
      <c r="O47" s="211">
        <f>(1+'Net Zero 2070 - %'!P$34/100)*'[1]Calibración Agricultura-OseMOSY'!$Q129</f>
        <v>72.664684588851046</v>
      </c>
      <c r="P47" s="211">
        <f>(1+'Net Zero 2070 - %'!Q$34/100)*'[1]Calibración Agricultura-OseMOSY'!$Q129</f>
        <v>73.434981598626862</v>
      </c>
      <c r="Q47" s="211">
        <f>(1+'Net Zero 2070 - %'!R$34/100)*'[1]Calibración Agricultura-OseMOSY'!$Q129</f>
        <v>74.205278608402665</v>
      </c>
      <c r="R47" s="211">
        <f>(1+'Net Zero 2070 - %'!S$34/100)*'[1]Calibración Agricultura-OseMOSY'!$Q129</f>
        <v>74.975575618178468</v>
      </c>
      <c r="S47" s="211">
        <f>(1+'Net Zero 2070 - %'!T$34/100)*'[1]Calibración Agricultura-OseMOSY'!$Q129</f>
        <v>75.745872627954284</v>
      </c>
      <c r="T47" s="211">
        <f>(1+'Net Zero 2070 - %'!U$34/100)*'[1]Calibración Agricultura-OseMOSY'!$Q129</f>
        <v>76.516169637730087</v>
      </c>
      <c r="U47" s="211">
        <f>(1+'Net Zero 2070 - %'!V$34/100)*'[1]Calibración Agricultura-OseMOSY'!$Q129</f>
        <v>77.28646664750589</v>
      </c>
      <c r="V47" s="211">
        <f>(1+'Net Zero 2070 - %'!W$34/100)*'[1]Calibración Agricultura-OseMOSY'!$Q129</f>
        <v>78.056763657281692</v>
      </c>
      <c r="W47" s="211">
        <f>(1+'Net Zero 2070 - %'!X$34/100)*'[1]Calibración Agricultura-OseMOSY'!$Q129</f>
        <v>78.827060667057509</v>
      </c>
      <c r="X47" s="211">
        <f>(1+'Net Zero 2070 - %'!Y$34/100)*'[1]Calibración Agricultura-OseMOSY'!$Q129</f>
        <v>79.597357676833312</v>
      </c>
      <c r="Y47" s="211">
        <f>(1+'Net Zero 2070 - %'!Z$34/100)*'[1]Calibración Agricultura-OseMOSY'!$Q129</f>
        <v>80.367654686609114</v>
      </c>
      <c r="Z47" s="211">
        <f>(1+'Net Zero 2070 - %'!AA$34/100)*'[1]Calibración Agricultura-OseMOSY'!$Q129</f>
        <v>81.137951696384917</v>
      </c>
      <c r="AA47" s="211">
        <f>(1+'Net Zero 2070 - %'!AB$34/100)*'[1]Calibración Agricultura-OseMOSY'!$Q129</f>
        <v>81.90824870616072</v>
      </c>
      <c r="AB47" s="211">
        <f>(1+'Net Zero 2070 - %'!AC$34/100)*'[1]Calibración Agricultura-OseMOSY'!$Q129</f>
        <v>82.678545715936522</v>
      </c>
      <c r="AC47" s="211">
        <f>(1+'Net Zero 2070 - %'!AD$34/100)*'[1]Calibración Agricultura-OseMOSY'!$Q129</f>
        <v>83.448842725712339</v>
      </c>
      <c r="AD47" s="211">
        <f>(1+'Net Zero 2070 - %'!AE$34/100)*'[1]Calibración Agricultura-OseMOSY'!$Q129</f>
        <v>84.219139735488142</v>
      </c>
      <c r="AE47" s="211">
        <f>(1+'Net Zero 2070 - %'!AF$34/100)*'[1]Calibración Agricultura-OseMOSY'!$Q129</f>
        <v>84.989436745263944</v>
      </c>
      <c r="AF47" s="211">
        <f>(1+'Net Zero 2070 - %'!AG$34/100)*'[1]Calibración Agricultura-OseMOSY'!$Q129</f>
        <v>85.759733755039761</v>
      </c>
      <c r="AG47" s="211">
        <f>(1+'Net Zero 2070 - %'!AH$34/100)*'[1]Calibración Agricultura-OseMOSY'!$Q129</f>
        <v>86.530030764815564</v>
      </c>
      <c r="AH47" s="211">
        <f>(1+'Net Zero 2070 - %'!AI$34/100)*'[1]Calibración Agricultura-OseMOSY'!$Q129</f>
        <v>87.300327774591366</v>
      </c>
      <c r="AI47" s="211">
        <f>(1+'Net Zero 2070 - %'!AJ$34/100)*'[1]Calibración Agricultura-OseMOSY'!$Q129</f>
        <v>88.070624784367183</v>
      </c>
      <c r="AJ47" s="211">
        <f>(1+'Net Zero 2070 - %'!AK$34/100)*'[1]Calibración Agricultura-OseMOSY'!$Q129</f>
        <v>88.840921794143</v>
      </c>
      <c r="AK47" s="211">
        <f>(1+'Net Zero 2070 - %'!AL$34/100)*'[1]Calibración Agricultura-OseMOSY'!$Q129</f>
        <v>89.611218803918803</v>
      </c>
      <c r="AL47" s="211">
        <f>(1+'Net Zero 2070 - %'!AM$34/100)*'[1]Calibración Agricultura-OseMOSY'!$Q129</f>
        <v>90.381515813694605</v>
      </c>
      <c r="AM47" s="211">
        <f>(1+'Net Zero 2070 - %'!AN$34/100)*'[1]Calibración Agricultura-OseMOSY'!$Q129</f>
        <v>91.151812823470422</v>
      </c>
      <c r="AN47" s="211">
        <f>(1+'Net Zero 2070 - %'!AO$34/100)*'[1]Calibración Agricultura-OseMOSY'!$Q129</f>
        <v>91.922109833246225</v>
      </c>
      <c r="AO47" s="211">
        <f>(1+'Net Zero 2070 - %'!AP$34/100)*'[1]Calibración Agricultura-OseMOSY'!$Q129</f>
        <v>92.692406843022027</v>
      </c>
      <c r="AP47" s="211">
        <f>(1+'Net Zero 2070 - %'!AQ$34/100)*'[1]Calibración Agricultura-OseMOSY'!$Q129</f>
        <v>93.462703852797844</v>
      </c>
      <c r="AQ47" s="211">
        <f>(1+'Net Zero 2070 - %'!AR$34/100)*'[1]Calibración Agricultura-OseMOSY'!$Q129</f>
        <v>94.233000862573647</v>
      </c>
      <c r="AR47" s="211">
        <f>(1+'Net Zero 2070 - %'!AS$34/100)*'[1]Calibración Agricultura-OseMOSY'!$Q129</f>
        <v>95.003297872349449</v>
      </c>
      <c r="AS47" s="211">
        <f>(1+'Net Zero 2070 - %'!AT$34/100)*'[1]Calibración Agricultura-OseMOSY'!$Q129</f>
        <v>95.773594882125266</v>
      </c>
      <c r="AT47" s="211">
        <f>(1+'Net Zero 2070 - %'!AU$34/100)*'[1]Calibración Agricultura-OseMOSY'!$Q129</f>
        <v>96.543891891901083</v>
      </c>
      <c r="AU47" s="211">
        <f>(1+'Net Zero 2070 - %'!AV$34/100)*'[1]Calibración Agricultura-OseMOSY'!$Q129</f>
        <v>97.314188901676886</v>
      </c>
      <c r="AV47" s="211">
        <f>(1+'Net Zero 2070 - %'!AW$34/100)*'[1]Calibración Agricultura-OseMOSY'!$Q129</f>
        <v>98.084485911452688</v>
      </c>
      <c r="AW47" s="211">
        <f>(1+'Net Zero 2070 - %'!AX$34/100)*'[1]Calibración Agricultura-OseMOSY'!$Q129</f>
        <v>98.854782921228505</v>
      </c>
      <c r="AX47" s="211">
        <f>(1+'Net Zero 2070 - %'!AY$34/100)*'[1]Calibración Agricultura-OseMOSY'!$Q129</f>
        <v>99.625079931004308</v>
      </c>
      <c r="AY47" s="211">
        <f>(1+'Net Zero 2070 - %'!AZ$34/100)*'[1]Calibración Agricultura-OseMOSY'!$Q129</f>
        <v>100.39537694078011</v>
      </c>
      <c r="AZ47" s="211">
        <f>(1+'Net Zero 2070 - %'!BA$34/100)*'[1]Calibración Agricultura-OseMOSY'!$Q129</f>
        <v>101.16567395055593</v>
      </c>
      <c r="BA47" s="211">
        <f>(1+'Net Zero 2070 - %'!BB$34/100)*'[1]Calibración Agricultura-OseMOSY'!$Q129</f>
        <v>101.93597096033173</v>
      </c>
      <c r="BB47" s="211"/>
      <c r="BC47" s="205"/>
      <c r="BD47" s="205"/>
      <c r="BE47" s="205">
        <v>1</v>
      </c>
      <c r="BF47" s="205" t="s">
        <v>75</v>
      </c>
      <c r="BG47" s="205"/>
      <c r="BH47" s="205"/>
    </row>
    <row r="48" spans="1:115" s="209" customFormat="1" ht="14.45">
      <c r="A48" s="205"/>
      <c r="B48" s="380"/>
      <c r="C48" s="205" t="s">
        <v>179</v>
      </c>
      <c r="D48" s="366"/>
      <c r="E48" s="211">
        <f>(1+'Net Zero 2070 - %'!F$34/100)*'[1]Calibración Agricultura-OseMOSY'!$Q304</f>
        <v>4.5573252921102991</v>
      </c>
      <c r="F48" s="211">
        <f>(1+'Net Zero 2070 - %'!G$34/100)*'[1]Calibración Agricultura-OseMOSY'!$Q304</f>
        <v>4.611364722451528</v>
      </c>
      <c r="G48" s="211">
        <f>(1+'Net Zero 2070 - %'!H$34/100)*'[1]Calibración Agricultura-OseMOSY'!$Q304</f>
        <v>4.6654041527927568</v>
      </c>
      <c r="H48" s="211">
        <f>(1+'Net Zero 2070 - %'!I$34/100)*'[1]Calibración Agricultura-OseMOSY'!$Q304</f>
        <v>4.7194435831339856</v>
      </c>
      <c r="I48" s="211">
        <f>(1+'Net Zero 2070 - %'!J$34/100)*'[1]Calibración Agricultura-OseMOSY'!$Q304</f>
        <v>4.7734830134752144</v>
      </c>
      <c r="J48" s="211">
        <f>(1+'Net Zero 2070 - %'!K$34/100)*'[1]Calibración Agricultura-OseMOSY'!$Q304</f>
        <v>4.8275224438164432</v>
      </c>
      <c r="K48" s="211">
        <f>(1+'Net Zero 2070 - %'!L$34/100)*'[1]Calibración Agricultura-OseMOSY'!$Q304</f>
        <v>4.881561874157673</v>
      </c>
      <c r="L48" s="211">
        <f>(1+'Net Zero 2070 - %'!M$34/100)*'[1]Calibración Agricultura-OseMOSY'!$Q304</f>
        <v>4.9356013044989018</v>
      </c>
      <c r="M48" s="211">
        <f>(1+'Net Zero 2070 - %'!N$34/100)*'[1]Calibración Agricultura-OseMOSY'!$Q304</f>
        <v>4.9896407348401306</v>
      </c>
      <c r="N48" s="211">
        <f>(1+'Net Zero 2070 - %'!O$34/100)*'[1]Calibración Agricultura-OseMOSY'!$Q304</f>
        <v>5.0436801651813585</v>
      </c>
      <c r="O48" s="211">
        <f>(1+'Net Zero 2070 - %'!P$34/100)*'[1]Calibración Agricultura-OseMOSY'!$Q304</f>
        <v>5.0977195955225874</v>
      </c>
      <c r="P48" s="211">
        <f>(1+'Net Zero 2070 - %'!Q$34/100)*'[1]Calibración Agricultura-OseMOSY'!$Q304</f>
        <v>5.1517590258638162</v>
      </c>
      <c r="Q48" s="211">
        <f>(1+'Net Zero 2070 - %'!R$34/100)*'[1]Calibración Agricultura-OseMOSY'!$Q304</f>
        <v>5.205798456205045</v>
      </c>
      <c r="R48" s="211">
        <f>(1+'Net Zero 2070 - %'!S$34/100)*'[1]Calibración Agricultura-OseMOSY'!$Q304</f>
        <v>5.2598378865462738</v>
      </c>
      <c r="S48" s="211">
        <f>(1+'Net Zero 2070 - %'!T$34/100)*'[1]Calibración Agricultura-OseMOSY'!$Q304</f>
        <v>5.3138773168875026</v>
      </c>
      <c r="T48" s="211">
        <f>(1+'Net Zero 2070 - %'!U$34/100)*'[1]Calibración Agricultura-OseMOSY'!$Q304</f>
        <v>5.3679167472287315</v>
      </c>
      <c r="U48" s="211">
        <f>(1+'Net Zero 2070 - %'!V$34/100)*'[1]Calibración Agricultura-OseMOSY'!$Q304</f>
        <v>5.4219561775699603</v>
      </c>
      <c r="V48" s="211">
        <f>(1+'Net Zero 2070 - %'!W$34/100)*'[1]Calibración Agricultura-OseMOSY'!$Q304</f>
        <v>5.4759956079111891</v>
      </c>
      <c r="W48" s="211">
        <f>(1+'Net Zero 2070 - %'!X$34/100)*'[1]Calibración Agricultura-OseMOSY'!$Q304</f>
        <v>5.5300350382524179</v>
      </c>
      <c r="X48" s="211">
        <f>(1+'Net Zero 2070 - %'!Y$34/100)*'[1]Calibración Agricultura-OseMOSY'!$Q304</f>
        <v>5.5840744685936468</v>
      </c>
      <c r="Y48" s="211">
        <f>(1+'Net Zero 2070 - %'!Z$34/100)*'[1]Calibración Agricultura-OseMOSY'!$Q304</f>
        <v>5.6381138989348765</v>
      </c>
      <c r="Z48" s="211">
        <f>(1+'Net Zero 2070 - %'!AA$34/100)*'[1]Calibración Agricultura-OseMOSY'!$Q304</f>
        <v>5.6921533292761035</v>
      </c>
      <c r="AA48" s="211">
        <f>(1+'Net Zero 2070 - %'!AB$34/100)*'[1]Calibración Agricultura-OseMOSY'!$Q304</f>
        <v>5.7461927596173332</v>
      </c>
      <c r="AB48" s="211">
        <f>(1+'Net Zero 2070 - %'!AC$34/100)*'[1]Calibración Agricultura-OseMOSY'!$Q304</f>
        <v>5.800232189958562</v>
      </c>
      <c r="AC48" s="211">
        <f>(1+'Net Zero 2070 - %'!AD$34/100)*'[1]Calibración Agricultura-OseMOSY'!$Q304</f>
        <v>5.8542716202997909</v>
      </c>
      <c r="AD48" s="211">
        <f>(1+'Net Zero 2070 - %'!AE$34/100)*'[1]Calibración Agricultura-OseMOSY'!$Q304</f>
        <v>5.9083110506410197</v>
      </c>
      <c r="AE48" s="211">
        <f>(1+'Net Zero 2070 - %'!AF$34/100)*'[1]Calibración Agricultura-OseMOSY'!$Q304</f>
        <v>5.9623504809822485</v>
      </c>
      <c r="AF48" s="211">
        <f>(1+'Net Zero 2070 - %'!AG$34/100)*'[1]Calibración Agricultura-OseMOSY'!$Q304</f>
        <v>6.0163899113234773</v>
      </c>
      <c r="AG48" s="211">
        <f>(1+'Net Zero 2070 - %'!AH$34/100)*'[1]Calibración Agricultura-OseMOSY'!$Q304</f>
        <v>6.0704293416647062</v>
      </c>
      <c r="AH48" s="211">
        <f>(1+'Net Zero 2070 - %'!AI$34/100)*'[1]Calibración Agricultura-OseMOSY'!$Q304</f>
        <v>6.124468772005935</v>
      </c>
      <c r="AI48" s="211">
        <f>(1+'Net Zero 2070 - %'!AJ$34/100)*'[1]Calibración Agricultura-OseMOSY'!$Q304</f>
        <v>6.1785082023471647</v>
      </c>
      <c r="AJ48" s="211">
        <f>(1+'Net Zero 2070 - %'!AK$34/100)*'[1]Calibración Agricultura-OseMOSY'!$Q304</f>
        <v>6.2325476326883935</v>
      </c>
      <c r="AK48" s="211">
        <f>(1+'Net Zero 2070 - %'!AL$34/100)*'[1]Calibración Agricultura-OseMOSY'!$Q304</f>
        <v>6.2865870630296223</v>
      </c>
      <c r="AL48" s="211">
        <f>(1+'Net Zero 2070 - %'!AM$34/100)*'[1]Calibración Agricultura-OseMOSY'!$Q304</f>
        <v>6.340626493370852</v>
      </c>
      <c r="AM48" s="211">
        <f>(1+'Net Zero 2070 - %'!AN$34/100)*'[1]Calibración Agricultura-OseMOSY'!$Q304</f>
        <v>6.3946659237120809</v>
      </c>
      <c r="AN48" s="211">
        <f>(1+'Net Zero 2070 - %'!AO$34/100)*'[1]Calibración Agricultura-OseMOSY'!$Q304</f>
        <v>6.4487053540533097</v>
      </c>
      <c r="AO48" s="211">
        <f>(1+'Net Zero 2070 - %'!AP$34/100)*'[1]Calibración Agricultura-OseMOSY'!$Q304</f>
        <v>6.5027447843945385</v>
      </c>
      <c r="AP48" s="211">
        <f>(1+'Net Zero 2070 - %'!AQ$34/100)*'[1]Calibración Agricultura-OseMOSY'!$Q304</f>
        <v>6.5567842147357673</v>
      </c>
      <c r="AQ48" s="211">
        <f>(1+'Net Zero 2070 - %'!AR$34/100)*'[1]Calibración Agricultura-OseMOSY'!$Q304</f>
        <v>6.6108236450769962</v>
      </c>
      <c r="AR48" s="211">
        <f>(1+'Net Zero 2070 - %'!AS$34/100)*'[1]Calibración Agricultura-OseMOSY'!$Q304</f>
        <v>6.664863075418225</v>
      </c>
      <c r="AS48" s="211">
        <f>(1+'Net Zero 2070 - %'!AT$34/100)*'[1]Calibración Agricultura-OseMOSY'!$Q304</f>
        <v>6.7189025057594547</v>
      </c>
      <c r="AT48" s="211">
        <f>(1+'Net Zero 2070 - %'!AU$34/100)*'[1]Calibración Agricultura-OseMOSY'!$Q304</f>
        <v>6.7729419361006835</v>
      </c>
      <c r="AU48" s="211">
        <f>(1+'Net Zero 2070 - %'!AV$34/100)*'[1]Calibración Agricultura-OseMOSY'!$Q304</f>
        <v>6.8269813664419123</v>
      </c>
      <c r="AV48" s="211">
        <f>(1+'Net Zero 2070 - %'!AW$34/100)*'[1]Calibración Agricultura-OseMOSY'!$Q304</f>
        <v>6.8810207967831412</v>
      </c>
      <c r="AW48" s="211">
        <f>(1+'Net Zero 2070 - %'!AX$34/100)*'[1]Calibración Agricultura-OseMOSY'!$Q304</f>
        <v>6.9350602271243709</v>
      </c>
      <c r="AX48" s="211">
        <f>(1+'Net Zero 2070 - %'!AY$34/100)*'[1]Calibración Agricultura-OseMOSY'!$Q304</f>
        <v>6.9890996574655997</v>
      </c>
      <c r="AY48" s="211">
        <f>(1+'Net Zero 2070 - %'!AZ$34/100)*'[1]Calibración Agricultura-OseMOSY'!$Q304</f>
        <v>7.0431390878068285</v>
      </c>
      <c r="AZ48" s="211">
        <f>(1+'Net Zero 2070 - %'!BA$34/100)*'[1]Calibración Agricultura-OseMOSY'!$Q304</f>
        <v>7.0971785181480573</v>
      </c>
      <c r="BA48" s="211">
        <f>(1+'Net Zero 2070 - %'!BB$34/100)*'[1]Calibración Agricultura-OseMOSY'!$Q304</f>
        <v>7.1512179484892862</v>
      </c>
      <c r="BB48" s="211"/>
      <c r="BC48" s="205"/>
      <c r="BD48" s="205"/>
      <c r="BE48" s="205">
        <v>1</v>
      </c>
      <c r="BF48" s="205" t="s">
        <v>75</v>
      </c>
      <c r="BG48" s="205"/>
      <c r="BH48" s="205"/>
    </row>
    <row r="49" spans="1:115" s="209" customFormat="1" ht="14.45">
      <c r="A49" s="205"/>
      <c r="B49" s="344"/>
      <c r="C49" s="205"/>
      <c r="D49" s="342"/>
      <c r="E49" s="211"/>
      <c r="F49" s="211"/>
      <c r="G49" s="211"/>
      <c r="H49" s="211"/>
      <c r="I49" s="211"/>
      <c r="J49" s="211"/>
      <c r="K49" s="211"/>
      <c r="L49" s="211"/>
      <c r="M49" s="211"/>
      <c r="N49" s="211"/>
      <c r="O49" s="211"/>
      <c r="P49" s="211"/>
      <c r="Q49" s="211"/>
      <c r="R49" s="211"/>
      <c r="S49" s="211"/>
      <c r="T49" s="211"/>
      <c r="U49" s="211"/>
      <c r="V49" s="211"/>
      <c r="W49" s="211"/>
      <c r="X49" s="211"/>
      <c r="Y49" s="211"/>
      <c r="Z49" s="211"/>
      <c r="AA49" s="211"/>
      <c r="AB49" s="211"/>
      <c r="AC49" s="211"/>
      <c r="AD49" s="211"/>
      <c r="AE49" s="211"/>
      <c r="AF49" s="211"/>
      <c r="AG49" s="211"/>
      <c r="AH49" s="211"/>
      <c r="AI49" s="211"/>
      <c r="AJ49" s="211"/>
      <c r="AK49" s="211"/>
      <c r="AL49" s="211"/>
      <c r="AM49" s="211"/>
      <c r="AN49" s="211"/>
      <c r="AO49" s="211"/>
      <c r="AP49" s="211"/>
      <c r="AQ49" s="211"/>
      <c r="AR49" s="211"/>
      <c r="AS49" s="211"/>
      <c r="AT49" s="211"/>
      <c r="AU49" s="211"/>
      <c r="AV49" s="211"/>
      <c r="AW49" s="211"/>
      <c r="AX49" s="211"/>
      <c r="AY49" s="211"/>
      <c r="AZ49" s="211"/>
      <c r="BA49" s="211"/>
      <c r="BB49" s="211"/>
      <c r="BC49" s="205"/>
      <c r="BD49" s="205"/>
      <c r="BE49" s="205"/>
      <c r="BF49" s="205"/>
      <c r="BG49" s="205"/>
      <c r="BH49" s="205"/>
    </row>
    <row r="50" spans="1:115" s="209" customFormat="1" ht="14.45">
      <c r="A50" s="205"/>
      <c r="B50" s="205"/>
      <c r="C50" s="205" t="s">
        <v>180</v>
      </c>
      <c r="D50" s="131" t="s">
        <v>36</v>
      </c>
      <c r="E50" s="211">
        <f>(1+'Net Zero 2070 - %'!F35/100)*SUM('[1]Calibración Agricultura-OseMOSY'!$P$38+'[1]Calibración Agricultura-OseMOSY'!$P$299)</f>
        <v>2.3582918802176489</v>
      </c>
      <c r="F50" s="211">
        <f>(1+'Net Zero 2070 - %'!G35/100)*SUM('[1]Calibración Agricultura-OseMOSY'!$P$38+'[1]Calibración Agricultura-OseMOSY'!$P$299)</f>
        <v>2.3816413047742593</v>
      </c>
      <c r="G50" s="211">
        <f>(1+'Net Zero 2070 - %'!H35/100)*SUM('[1]Calibración Agricultura-OseMOSY'!$P$38+'[1]Calibración Agricultura-OseMOSY'!$P$299)</f>
        <v>2.4049907293308697</v>
      </c>
      <c r="H50" s="211">
        <f>(1+'Net Zero 2070 - %'!I35/100)*SUM('[1]Calibración Agricultura-OseMOSY'!$P$38+'[1]Calibración Agricultura-OseMOSY'!$P$299)</f>
        <v>2.42834015388748</v>
      </c>
      <c r="I50" s="211">
        <f>(1+'Net Zero 2070 - %'!J35/100)*SUM('[1]Calibración Agricultura-OseMOSY'!$P$38+'[1]Calibración Agricultura-OseMOSY'!$P$299)</f>
        <v>2.4516895784440904</v>
      </c>
      <c r="J50" s="211">
        <f>(1+'Net Zero 2070 - %'!K35/100)*SUM('[1]Calibración Agricultura-OseMOSY'!$P$38+'[1]Calibración Agricultura-OseMOSY'!$P$299)</f>
        <v>2.4750390030007008</v>
      </c>
      <c r="K50" s="211">
        <f>(1+'Net Zero 2070 - %'!L35/100)*SUM('[1]Calibración Agricultura-OseMOSY'!$P$38+'[1]Calibración Agricultura-OseMOSY'!$P$299)</f>
        <v>2.4983884275573112</v>
      </c>
      <c r="L50" s="211">
        <f>(1+'Net Zero 2070 - %'!M35/100)*SUM('[1]Calibración Agricultura-OseMOSY'!$P$38+'[1]Calibración Agricultura-OseMOSY'!$P$299)</f>
        <v>2.521737852113922</v>
      </c>
      <c r="M50" s="211">
        <f>(1+'Net Zero 2070 - %'!N35/100)*SUM('[1]Calibración Agricultura-OseMOSY'!$P$38+'[1]Calibración Agricultura-OseMOSY'!$P$299)</f>
        <v>2.5450872766705324</v>
      </c>
      <c r="N50" s="211">
        <f>(1+'Net Zero 2070 - %'!O35/100)*SUM('[1]Calibración Agricultura-OseMOSY'!$P$38+'[1]Calibración Agricultura-OseMOSY'!$P$299)</f>
        <v>2.5684367012271427</v>
      </c>
      <c r="O50" s="211">
        <f>(1+'Net Zero 2070 - %'!P35/100)*SUM('[1]Calibración Agricultura-OseMOSY'!$P$38+'[1]Calibración Agricultura-OseMOSY'!$P$299)</f>
        <v>2.5917861257837531</v>
      </c>
      <c r="P50" s="211">
        <f>(1+'Net Zero 2070 - %'!Q35/100)*SUM('[1]Calibración Agricultura-OseMOSY'!$P$38+'[1]Calibración Agricultura-OseMOSY'!$P$299)</f>
        <v>2.6151355503403635</v>
      </c>
      <c r="Q50" s="211">
        <f>(1+'Net Zero 2070 - %'!R35/100)*SUM('[1]Calibración Agricultura-OseMOSY'!$P$38+'[1]Calibración Agricultura-OseMOSY'!$P$299)</f>
        <v>2.6384849748969734</v>
      </c>
      <c r="R50" s="211">
        <f>(1+'Net Zero 2070 - %'!S35/100)*SUM('[1]Calibración Agricultura-OseMOSY'!$P$38+'[1]Calibración Agricultura-OseMOSY'!$P$299)</f>
        <v>2.6618343994535842</v>
      </c>
      <c r="S50" s="211">
        <f>(1+'Net Zero 2070 - %'!T35/100)*SUM('[1]Calibración Agricultura-OseMOSY'!$P$38+'[1]Calibración Agricultura-OseMOSY'!$P$299)</f>
        <v>2.6851838240101942</v>
      </c>
      <c r="T50" s="211">
        <f>(1+'Net Zero 2070 - %'!U35/100)*SUM('[1]Calibración Agricultura-OseMOSY'!$P$38+'[1]Calibración Agricultura-OseMOSY'!$P$299)</f>
        <v>2.7085332485668046</v>
      </c>
      <c r="U50" s="211">
        <f>(1+'Net Zero 2070 - %'!V35/100)*SUM('[1]Calibración Agricultura-OseMOSY'!$P$38+'[1]Calibración Agricultura-OseMOSY'!$P$299)</f>
        <v>2.7318826731234149</v>
      </c>
      <c r="V50" s="211">
        <f>(1+'Net Zero 2070 - %'!W35/100)*SUM('[1]Calibración Agricultura-OseMOSY'!$P$38+'[1]Calibración Agricultura-OseMOSY'!$P$299)</f>
        <v>2.7552320976800253</v>
      </c>
      <c r="W50" s="211">
        <f>(1+'Net Zero 2070 - %'!X35/100)*SUM('[1]Calibración Agricultura-OseMOSY'!$P$38+'[1]Calibración Agricultura-OseMOSY'!$P$299)</f>
        <v>2.7785815222366357</v>
      </c>
      <c r="X50" s="211">
        <f>(1+'Net Zero 2070 - %'!Y35/100)*SUM('[1]Calibración Agricultura-OseMOSY'!$P$38+'[1]Calibración Agricultura-OseMOSY'!$P$299)</f>
        <v>2.8019309467932461</v>
      </c>
      <c r="Y50" s="211">
        <f>(1+'Net Zero 2070 - %'!Z35/100)*SUM('[1]Calibración Agricultura-OseMOSY'!$P$38+'[1]Calibración Agricultura-OseMOSY'!$P$299)</f>
        <v>2.8252803713498564</v>
      </c>
      <c r="Z50" s="211">
        <f>(1+'Net Zero 2070 - %'!AA35/100)*SUM('[1]Calibración Agricultura-OseMOSY'!$P$38+'[1]Calibración Agricultura-OseMOSY'!$P$299)</f>
        <v>2.8486297959064668</v>
      </c>
      <c r="AA50" s="211">
        <f>(1+'Net Zero 2070 - %'!AB35/100)*SUM('[1]Calibración Agricultura-OseMOSY'!$P$38+'[1]Calibración Agricultura-OseMOSY'!$P$299)</f>
        <v>2.8719792204630772</v>
      </c>
      <c r="AB50" s="211">
        <f>(1+'Net Zero 2070 - %'!AC35/100)*SUM('[1]Calibración Agricultura-OseMOSY'!$P$38+'[1]Calibración Agricultura-OseMOSY'!$P$299)</f>
        <v>2.8953286450196876</v>
      </c>
      <c r="AC50" s="211">
        <f>(1+'Net Zero 2070 - %'!AD35/100)*SUM('[1]Calibración Agricultura-OseMOSY'!$P$38+'[1]Calibración Agricultura-OseMOSY'!$P$299)</f>
        <v>2.9186780695762984</v>
      </c>
      <c r="AD50" s="211">
        <f>(1+'Net Zero 2070 - %'!AE35/100)*SUM('[1]Calibración Agricultura-OseMOSY'!$P$38+'[1]Calibración Agricultura-OseMOSY'!$P$299)</f>
        <v>2.9420274941329088</v>
      </c>
      <c r="AE50" s="211">
        <f>(1+'Net Zero 2070 - %'!AF35/100)*SUM('[1]Calibración Agricultura-OseMOSY'!$P$38+'[1]Calibración Agricultura-OseMOSY'!$P$299)</f>
        <v>2.9653769186895191</v>
      </c>
      <c r="AF50" s="211">
        <f>(1+'Net Zero 2070 - %'!AG35/100)*SUM('[1]Calibración Agricultura-OseMOSY'!$P$38+'[1]Calibración Agricultura-OseMOSY'!$P$299)</f>
        <v>2.9887263432461295</v>
      </c>
      <c r="AG50" s="211">
        <f>(1+'Net Zero 2070 - %'!AH35/100)*SUM('[1]Calibración Agricultura-OseMOSY'!$P$38+'[1]Calibración Agricultura-OseMOSY'!$P$299)</f>
        <v>3.0120757678027399</v>
      </c>
      <c r="AH50" s="211">
        <f>(1+'Net Zero 2070 - %'!AI35/100)*SUM('[1]Calibración Agricultura-OseMOSY'!$P$38+'[1]Calibración Agricultura-OseMOSY'!$P$299)</f>
        <v>3.0354251923593503</v>
      </c>
      <c r="AI50" s="211">
        <f>(1+'Net Zero 2070 - %'!AJ35/100)*SUM('[1]Calibración Agricultura-OseMOSY'!$P$38+'[1]Calibración Agricultura-OseMOSY'!$P$299)</f>
        <v>3.0587746169159606</v>
      </c>
      <c r="AJ50" s="211">
        <f>(1+'Net Zero 2070 - %'!AK35/100)*SUM('[1]Calibración Agricultura-OseMOSY'!$P$38+'[1]Calibración Agricultura-OseMOSY'!$P$299)</f>
        <v>3.082124041472571</v>
      </c>
      <c r="AK50" s="211">
        <f>(1+'Net Zero 2070 - %'!AL35/100)*SUM('[1]Calibración Agricultura-OseMOSY'!$P$38+'[1]Calibración Agricultura-OseMOSY'!$P$299)</f>
        <v>3.1054734660291814</v>
      </c>
      <c r="AL50" s="211">
        <f>(1+'Net Zero 2070 - %'!AM35/100)*SUM('[1]Calibración Agricultura-OseMOSY'!$P$38+'[1]Calibración Agricultura-OseMOSY'!$P$299)</f>
        <v>3.1288228905857918</v>
      </c>
      <c r="AM50" s="211">
        <f>(1+'Net Zero 2070 - %'!AN35/100)*SUM('[1]Calibración Agricultura-OseMOSY'!$P$38+'[1]Calibración Agricultura-OseMOSY'!$P$299)</f>
        <v>3.1521723151424021</v>
      </c>
      <c r="AN50" s="211">
        <f>(1+'Net Zero 2070 - %'!AO35/100)*SUM('[1]Calibración Agricultura-OseMOSY'!$P$38+'[1]Calibración Agricultura-OseMOSY'!$P$299)</f>
        <v>3.1755217396990121</v>
      </c>
      <c r="AO50" s="211">
        <f>(1+'Net Zero 2070 - %'!AP35/100)*SUM('[1]Calibración Agricultura-OseMOSY'!$P$38+'[1]Calibración Agricultura-OseMOSY'!$P$299)</f>
        <v>3.1988711642556229</v>
      </c>
      <c r="AP50" s="211">
        <f>(1+'Net Zero 2070 - %'!AQ35/100)*SUM('[1]Calibración Agricultura-OseMOSY'!$P$38+'[1]Calibración Agricultura-OseMOSY'!$P$299)</f>
        <v>3.2222205888122328</v>
      </c>
      <c r="AQ50" s="211">
        <f>(1+'Net Zero 2070 - %'!AR35/100)*SUM('[1]Calibración Agricultura-OseMOSY'!$P$38+'[1]Calibración Agricultura-OseMOSY'!$P$299)</f>
        <v>3.2455700133688437</v>
      </c>
      <c r="AR50" s="211">
        <f>(1+'Net Zero 2070 - %'!AS35/100)*SUM('[1]Calibración Agricultura-OseMOSY'!$P$38+'[1]Calibración Agricultura-OseMOSY'!$P$299)</f>
        <v>3.2689194379254536</v>
      </c>
      <c r="AS50" s="211">
        <f>(1+'Net Zero 2070 - %'!AT35/100)*SUM('[1]Calibración Agricultura-OseMOSY'!$P$38+'[1]Calibración Agricultura-OseMOSY'!$P$299)</f>
        <v>3.292268862482064</v>
      </c>
      <c r="AT50" s="211">
        <f>(1+'Net Zero 2070 - %'!AU35/100)*SUM('[1]Calibración Agricultura-OseMOSY'!$P$38+'[1]Calibración Agricultura-OseMOSY'!$P$299)</f>
        <v>3.3156182870386743</v>
      </c>
      <c r="AU50" s="211">
        <f>(1+'Net Zero 2070 - %'!AV35/100)*SUM('[1]Calibración Agricultura-OseMOSY'!$P$38+'[1]Calibración Agricultura-OseMOSY'!$P$299)</f>
        <v>3.3389677115952852</v>
      </c>
      <c r="AV50" s="211">
        <f>(1+'Net Zero 2070 - %'!AW35/100)*SUM('[1]Calibración Agricultura-OseMOSY'!$P$38+'[1]Calibración Agricultura-OseMOSY'!$P$299)</f>
        <v>3.3623171361518955</v>
      </c>
      <c r="AW50" s="211">
        <f>(1+'Net Zero 2070 - %'!AX35/100)*SUM('[1]Calibración Agricultura-OseMOSY'!$P$38+'[1]Calibración Agricultura-OseMOSY'!$P$299)</f>
        <v>3.3856665607085059</v>
      </c>
      <c r="AX50" s="211">
        <f>(1+'Net Zero 2070 - %'!AY35/100)*SUM('[1]Calibración Agricultura-OseMOSY'!$P$38+'[1]Calibración Agricultura-OseMOSY'!$P$299)</f>
        <v>3.4090159852651163</v>
      </c>
      <c r="AY50" s="211">
        <f>(1+'Net Zero 2070 - %'!AZ35/100)*SUM('[1]Calibración Agricultura-OseMOSY'!$P$38+'[1]Calibración Agricultura-OseMOSY'!$P$299)</f>
        <v>3.4323654098217267</v>
      </c>
      <c r="AZ50" s="211">
        <f>(1+'Net Zero 2070 - %'!BA35/100)*SUM('[1]Calibración Agricultura-OseMOSY'!$P$38+'[1]Calibración Agricultura-OseMOSY'!$P$299)</f>
        <v>3.455714834378337</v>
      </c>
      <c r="BA50" s="211">
        <f>(1+'Net Zero 2070 - %'!BB35/100)*SUM('[1]Calibración Agricultura-OseMOSY'!$P$38+'[1]Calibración Agricultura-OseMOSY'!$P$299)</f>
        <v>3.4790642589349474</v>
      </c>
      <c r="BB50" s="205"/>
      <c r="BC50" s="205"/>
      <c r="BD50" s="205"/>
      <c r="BE50" s="205">
        <f>'Net Zero 2070 - %'!BE35</f>
        <v>1</v>
      </c>
      <c r="BF50" s="205" t="str">
        <f>'Net Zero 2070 - %'!BF35</f>
        <v>Incrementa</v>
      </c>
      <c r="BG50" s="205"/>
      <c r="BH50" s="205"/>
    </row>
    <row r="51" spans="1:115" ht="14.45">
      <c r="A51" s="106" t="s">
        <v>66</v>
      </c>
      <c r="B51" s="106"/>
      <c r="C51" s="124" t="s">
        <v>181</v>
      </c>
      <c r="D51" s="340"/>
      <c r="E51" s="340"/>
      <c r="F51" s="112"/>
      <c r="G51" s="112"/>
      <c r="H51" s="112"/>
      <c r="I51" s="112"/>
      <c r="J51" s="112"/>
      <c r="K51" s="112"/>
      <c r="L51" s="112"/>
      <c r="M51" s="112"/>
      <c r="N51" s="112"/>
      <c r="O51" s="112"/>
      <c r="P51" s="112"/>
      <c r="Q51" s="112"/>
      <c r="R51" s="112"/>
      <c r="S51" s="112"/>
      <c r="T51" s="112"/>
      <c r="U51" s="112"/>
      <c r="V51" s="112"/>
      <c r="W51" s="112"/>
      <c r="X51" s="112"/>
      <c r="Y51" s="112"/>
      <c r="Z51" s="112"/>
      <c r="AA51" s="112"/>
      <c r="AB51" s="112"/>
      <c r="AC51" s="112"/>
      <c r="AD51" s="112"/>
      <c r="AE51" s="112"/>
      <c r="AF51" s="112"/>
      <c r="AG51" s="112"/>
      <c r="AH51" s="112"/>
      <c r="AI51" s="112"/>
      <c r="AJ51" s="112"/>
      <c r="AK51" s="112"/>
      <c r="AL51" s="112"/>
      <c r="AM51" s="112"/>
      <c r="AN51" s="112"/>
      <c r="AO51" s="112"/>
      <c r="AP51" s="112"/>
      <c r="AQ51" s="112"/>
      <c r="AR51" s="112"/>
      <c r="AS51" s="112"/>
      <c r="AT51" s="112"/>
      <c r="AU51" s="112"/>
      <c r="AV51" s="112"/>
      <c r="AW51" s="112"/>
      <c r="AX51" s="112"/>
      <c r="AY51" s="112"/>
      <c r="AZ51" s="112"/>
      <c r="BA51" s="112"/>
      <c r="BB51" s="112"/>
      <c r="BC51" s="112"/>
      <c r="BF51" s="343"/>
      <c r="BG51" s="130"/>
      <c r="BI51" s="99"/>
      <c r="BJ51" s="99"/>
      <c r="BK51" s="99"/>
      <c r="BL51" s="99"/>
      <c r="BM51" s="99"/>
      <c r="BN51" s="99"/>
      <c r="BO51" s="99"/>
      <c r="BP51" s="99"/>
      <c r="BQ51" s="99"/>
      <c r="BR51" s="99"/>
      <c r="BS51" s="99"/>
      <c r="BT51" s="99"/>
      <c r="BU51" s="99"/>
      <c r="BV51" s="99"/>
      <c r="BW51" s="99"/>
      <c r="BX51" s="99"/>
      <c r="BY51" s="99"/>
      <c r="BZ51" s="99"/>
      <c r="CA51" s="99"/>
      <c r="CB51" s="99"/>
      <c r="CC51" s="99"/>
      <c r="CD51" s="99"/>
      <c r="CE51" s="99"/>
      <c r="CF51" s="99"/>
      <c r="CG51" s="99"/>
      <c r="CH51" s="99"/>
      <c r="CI51" s="99"/>
      <c r="CJ51" s="99"/>
      <c r="CK51" s="99"/>
      <c r="CL51" s="99"/>
      <c r="CM51" s="99"/>
      <c r="CN51" s="99"/>
      <c r="CO51" s="99"/>
      <c r="CP51" s="99"/>
      <c r="CQ51" s="99"/>
      <c r="CR51" s="99"/>
      <c r="CS51" s="99"/>
      <c r="CT51" s="99"/>
      <c r="CU51" s="99"/>
      <c r="CV51" s="99"/>
      <c r="CW51" s="99"/>
      <c r="CX51" s="99"/>
      <c r="CY51" s="99"/>
      <c r="CZ51" s="99"/>
      <c r="DA51" s="99"/>
      <c r="DB51" s="99"/>
      <c r="DC51" s="99"/>
      <c r="DD51" s="99"/>
      <c r="DE51" s="99"/>
      <c r="DF51" s="99"/>
      <c r="DG51" s="99"/>
      <c r="DH51" s="99"/>
      <c r="DI51" s="99"/>
      <c r="DJ51" s="99"/>
      <c r="DK51" s="99"/>
    </row>
    <row r="52" spans="1:115" s="209" customFormat="1" ht="14.45" customHeight="1">
      <c r="A52" s="205"/>
      <c r="B52" s="380" t="s">
        <v>182</v>
      </c>
      <c r="C52" s="205" t="s">
        <v>79</v>
      </c>
      <c r="D52" s="366" t="s">
        <v>165</v>
      </c>
      <c r="E52" s="211">
        <f>(1+'Net Zero 2070 - %'!F37/100)*'[1]Calibración Agricultura-OseMOSY'!Q210</f>
        <v>1.1422139495555654</v>
      </c>
      <c r="F52" s="211">
        <f>(1+'Net Zero 2070 - %'!G37/100)*'[1]Calibración Agricultura-OseMOSY'!R210</f>
        <v>1.3145846442196929</v>
      </c>
      <c r="G52" s="211">
        <f>(1+'Net Zero 2070 - %'!H37/100)*'[1]Calibración Agricultura-OseMOSY'!S210</f>
        <v>1.4858416610040919</v>
      </c>
      <c r="H52" s="211">
        <f>(1+'Net Zero 2070 - %'!I37/100)*'[1]Calibración Agricultura-OseMOSY'!T210</f>
        <v>1.6392295235753336</v>
      </c>
      <c r="I52" s="211">
        <f>(1+'Net Zero 2070 - %'!J37/100)*'[1]Calibración Agricultura-OseMOSY'!U210</f>
        <v>1.681333105908533</v>
      </c>
      <c r="J52" s="211">
        <f>(1+'Net Zero 2070 - %'!K37/100)*'[1]Calibración Agricultura-OseMOSY'!V210</f>
        <v>1.723665141315406</v>
      </c>
      <c r="K52" s="211">
        <f>(1+'Net Zero 2070 - %'!L37/100)*'[1]Calibración Agricultura-OseMOSY'!W210</f>
        <v>1.7662246302317688</v>
      </c>
      <c r="L52" s="211">
        <f>(1+'Net Zero 2070 - %'!M37/100)*'[1]Calibración Agricultura-OseMOSY'!X210</f>
        <v>1.8090127058376846</v>
      </c>
      <c r="M52" s="211">
        <f>(1+'Net Zero 2070 - %'!N37/100)*'[1]Calibración Agricultura-OseMOSY'!Y210</f>
        <v>1.852031091144297</v>
      </c>
      <c r="N52" s="211">
        <f>(1+'Net Zero 2070 - %'!O37/100)*'[1]Calibración Agricultura-OseMOSY'!Z210</f>
        <v>1.8952680107360531</v>
      </c>
      <c r="O52" s="211">
        <f>(1+'Net Zero 2070 - %'!P37/100)*'[1]Calibración Agricultura-OseMOSY'!AA210</f>
        <v>1.9387473046258425</v>
      </c>
      <c r="P52" s="211">
        <f>(1+'Net Zero 2070 - %'!Q37/100)*'[1]Calibración Agricultura-OseMOSY'!AB210</f>
        <v>1.9824598408220471</v>
      </c>
      <c r="Q52" s="211">
        <f>(1+'Net Zero 2070 - %'!R37/100)*'[1]Calibración Agricultura-OseMOSY'!AC210</f>
        <v>2.0264062252420567</v>
      </c>
      <c r="R52" s="211">
        <f>(1+'Net Zero 2070 - %'!S37/100)*'[1]Calibración Agricultura-OseMOSY'!AD210</f>
        <v>2.0705877690745078</v>
      </c>
      <c r="S52" s="211">
        <f>(1+'Net Zero 2070 - %'!T37/100)*'[1]Calibración Agricultura-OseMOSY'!AE210</f>
        <v>2.1150055527613492</v>
      </c>
      <c r="T52" s="211">
        <f>(1+'Net Zero 2070 - %'!U37/100)*'[1]Calibración Agricultura-OseMOSY'!AF210</f>
        <v>2.1596633290792653</v>
      </c>
      <c r="U52" s="211">
        <f>(1+'Net Zero 2070 - %'!V37/100)*'[1]Calibración Agricultura-OseMOSY'!AG210</f>
        <v>2.2045605121742931</v>
      </c>
      <c r="V52" s="211">
        <f>(1+'Net Zero 2070 - %'!W37/100)*'[1]Calibración Agricultura-OseMOSY'!AH210</f>
        <v>2.2496984679523551</v>
      </c>
      <c r="W52" s="211">
        <f>(1+'Net Zero 2070 - %'!X37/100)*'[1]Calibración Agricultura-OseMOSY'!AI210</f>
        <v>2.2950782771731806</v>
      </c>
      <c r="X52" s="211">
        <f>(1+'Net Zero 2070 - %'!Y37/100)*'[1]Calibración Agricultura-OseMOSY'!AJ210</f>
        <v>2.3407015054309532</v>
      </c>
      <c r="Y52" s="211">
        <f>(1+'Net Zero 2070 - %'!Z37/100)*'[1]Calibración Agricultura-OseMOSY'!AK210</f>
        <v>2.3865696176904221</v>
      </c>
      <c r="Z52" s="211">
        <f>(1+'Net Zero 2070 - %'!AA37/100)*'[1]Calibración Agricultura-OseMOSY'!AL210</f>
        <v>2.4326832541362728</v>
      </c>
      <c r="AA52" s="211">
        <f>(1+'Net Zero 2070 - %'!AB37/100)*'[1]Calibración Agricultura-OseMOSY'!AM210</f>
        <v>2.4790443486253269</v>
      </c>
      <c r="AB52" s="211">
        <f>(1+'Net Zero 2070 - %'!AC37/100)*'[1]Calibración Agricultura-OseMOSY'!AN210</f>
        <v>2.5256537050750967</v>
      </c>
      <c r="AC52" s="211">
        <f>(1+'Net Zero 2070 - %'!AD37/100)*'[1]Calibración Agricultura-OseMOSY'!AO210</f>
        <v>2.5725131724172807</v>
      </c>
      <c r="AD52" s="211">
        <f>(1+'Net Zero 2070 - %'!AE37/100)*'[1]Calibración Agricultura-OseMOSY'!AP210</f>
        <v>2.6196234383325412</v>
      </c>
      <c r="AE52" s="211">
        <f>(1+'Net Zero 2070 - %'!AF37/100)*'[1]Calibración Agricultura-OseMOSY'!AQ210</f>
        <v>2.6669860286385902</v>
      </c>
      <c r="AF52" s="211">
        <f>(1+'Net Zero 2070 - %'!AG37/100)*'[1]Calibración Agricultura-OseMOSY'!AR210</f>
        <v>2.7146023324407884</v>
      </c>
      <c r="AG52" s="211">
        <f>(1+'Net Zero 2070 - %'!AH37/100)*'[1]Calibración Agricultura-OseMOSY'!AS210</f>
        <v>2.7624736382933324</v>
      </c>
      <c r="AH52" s="211">
        <f>(1+'Net Zero 2070 - %'!AI37/100)*'[1]Calibración Agricultura-OseMOSY'!AT210</f>
        <v>2.8106014504688823</v>
      </c>
      <c r="AI52" s="211">
        <f>(1+'Net Zero 2070 - %'!AJ37/100)*'[1]Calibración Agricultura-OseMOSY'!AU210</f>
        <v>2.8589867678210155</v>
      </c>
      <c r="AJ52" s="211">
        <f>(1+'Net Zero 2070 - %'!AK37/100)*'[1]Calibración Agricultura-OseMOSY'!AV210</f>
        <v>2.9076310637496259</v>
      </c>
      <c r="AK52" s="211">
        <f>(1+'Net Zero 2070 - %'!AL37/100)*'[1]Calibración Agricultura-OseMOSY'!AW210</f>
        <v>2.9565357329197788</v>
      </c>
      <c r="AL52" s="211">
        <f>(1+'Net Zero 2070 - %'!AM37/100)*'[1]Calibración Agricultura-OseMOSY'!AX210</f>
        <v>3.0057020963772123</v>
      </c>
      <c r="AM52" s="211">
        <f>(1+'Net Zero 2070 - %'!AN37/100)*'[1]Calibración Agricultura-OseMOSY'!AY210</f>
        <v>3.0551315402284613</v>
      </c>
      <c r="AN52" s="211">
        <f>(1+'Net Zero 2070 - %'!AO37/100)*'[1]Calibración Agricultura-OseMOSY'!AZ210</f>
        <v>3.1048253398300818</v>
      </c>
      <c r="AO52" s="211">
        <f>(1+'Net Zero 2070 - %'!AP37/100)*'[1]Calibración Agricultura-OseMOSY'!BA210</f>
        <v>3.1547849305848903</v>
      </c>
      <c r="AP52" s="211">
        <f>(1+'Net Zero 2070 - %'!AQ37/100)*'[1]Calibración Agricultura-OseMOSY'!BB210</f>
        <v>3.2050116930045838</v>
      </c>
      <c r="AQ52" s="211">
        <f>(1+'Net Zero 2070 - %'!AR37/100)*'[1]Calibración Agricultura-OseMOSY'!BC210</f>
        <v>3.2555070076711781</v>
      </c>
      <c r="AR52" s="211">
        <f>(1+'Net Zero 2070 - %'!AS37/100)*'[1]Calibración Agricultura-OseMOSY'!BD210</f>
        <v>3.3062722625452974</v>
      </c>
      <c r="AS52" s="211">
        <f>(1+'Net Zero 2070 - %'!AT37/100)*'[1]Calibración Agricultura-OseMOSY'!BE210</f>
        <v>3.357308863309064</v>
      </c>
      <c r="AT52" s="211">
        <f>(1+'Net Zero 2070 - %'!AU37/100)*'[1]Calibración Agricultura-OseMOSY'!BF210</f>
        <v>3.4086182206642208</v>
      </c>
      <c r="AU52" s="211">
        <f>(1+'Net Zero 2070 - %'!AV37/100)*'[1]Calibración Agricultura-OseMOSY'!BG210</f>
        <v>3.4602017514046755</v>
      </c>
      <c r="AV52" s="211">
        <f>(1+'Net Zero 2070 - %'!AW37/100)*'[1]Calibración Agricultura-OseMOSY'!BH210</f>
        <v>3.5120608748469411</v>
      </c>
      <c r="AW52" s="211">
        <f>(1+'Net Zero 2070 - %'!AX37/100)*'[1]Calibración Agricultura-OseMOSY'!BI210</f>
        <v>3.5641970217019989</v>
      </c>
      <c r="AX52" s="211">
        <f>(1+'Net Zero 2070 - %'!AY37/100)*'[1]Calibración Agricultura-OseMOSY'!BJ210</f>
        <v>3.6166116283420542</v>
      </c>
      <c r="AY52" s="211">
        <f>(1+'Net Zero 2070 - %'!AZ37/100)*'[1]Calibración Agricultura-OseMOSY'!BK210</f>
        <v>3.6693061438084116</v>
      </c>
      <c r="AZ52" s="211">
        <f>(1+'Net Zero 2070 - %'!BA37/100)*'[1]Calibración Agricultura-OseMOSY'!BL210</f>
        <v>3.7222820204050704</v>
      </c>
      <c r="BA52" s="211">
        <f>(1+'Net Zero 2070 - %'!BB37/100)*'[1]Calibración Agricultura-OseMOSY'!BM210</f>
        <v>3.7755407180053027</v>
      </c>
      <c r="BB52" s="205"/>
      <c r="BC52" s="205"/>
      <c r="BD52" s="205"/>
      <c r="BE52" s="205">
        <f>'Net Zero 2070 - %'!BE37</f>
        <v>2.1000000000000001E-2</v>
      </c>
      <c r="BF52" s="205" t="str">
        <f>'Net Zero 2070 - %'!BF37</f>
        <v>Incrementa</v>
      </c>
      <c r="BG52" s="205"/>
      <c r="BH52" s="205"/>
    </row>
    <row r="53" spans="1:115" s="209" customFormat="1" ht="14.45">
      <c r="A53" s="205"/>
      <c r="B53" s="380"/>
      <c r="C53" s="205" t="s">
        <v>80</v>
      </c>
      <c r="D53" s="366"/>
      <c r="E53" s="211">
        <f>(1+'Net Zero 2070 - %'!F38/100)*'[1]Calibración Agricultura-OseMOSY'!Q211</f>
        <v>9.7357014681218879E-2</v>
      </c>
      <c r="F53" s="211">
        <f>(1+'Net Zero 2070 - %'!G38/100)*'[1]Calibración Agricultura-OseMOSY'!R211</f>
        <v>0.11849316310455703</v>
      </c>
      <c r="G53" s="211">
        <f>(1+'Net Zero 2070 - %'!H38/100)*'[1]Calibración Agricultura-OseMOSY'!S211</f>
        <v>9.2079083600624612E-2</v>
      </c>
      <c r="H53" s="211">
        <f>(1+'Net Zero 2070 - %'!I38/100)*'[1]Calibración Agricultura-OseMOSY'!T211</f>
        <v>0.10800593132634465</v>
      </c>
      <c r="I53" s="211">
        <f>(1+'Net Zero 2070 - %'!J38/100)*'[1]Calibración Agricultura-OseMOSY'!U211</f>
        <v>0.11441341370492615</v>
      </c>
      <c r="J53" s="211">
        <f>(1+'Net Zero 2070 - %'!K38/100)*'[1]Calibración Agricultura-OseMOSY'!V211</f>
        <v>0.12425947859868436</v>
      </c>
      <c r="K53" s="211">
        <f>(1+'Net Zero 2070 - %'!L38/100)*'[1]Calibración Agricultura-OseMOSY'!W211</f>
        <v>0.1333043123309991</v>
      </c>
      <c r="L53" s="211">
        <f>(1+'Net Zero 2070 - %'!M38/100)*'[1]Calibración Agricultura-OseMOSY'!X211</f>
        <v>0.14021602182625348</v>
      </c>
      <c r="M53" s="211">
        <f>(1+'Net Zero 2070 - %'!N38/100)*'[1]Calibración Agricultura-OseMOSY'!Y211</f>
        <v>0.14811712006365596</v>
      </c>
      <c r="N53" s="211">
        <f>(1+'Net Zero 2070 - %'!O38/100)*'[1]Calibración Agricultura-OseMOSY'!Z211</f>
        <v>0.15954473433634109</v>
      </c>
      <c r="O53" s="211">
        <f>(1+'Net Zero 2070 - %'!P38/100)*'[1]Calibración Agricultura-OseMOSY'!AA211</f>
        <v>0.16850945051917335</v>
      </c>
      <c r="P53" s="211">
        <f>(1+'Net Zero 2070 - %'!Q38/100)*'[1]Calibración Agricultura-OseMOSY'!AB211</f>
        <v>0.17968999182070472</v>
      </c>
      <c r="Q53" s="211">
        <f>(1+'Net Zero 2070 - %'!R38/100)*'[1]Calibración Agricultura-OseMOSY'!AC211</f>
        <v>0.18894779307996173</v>
      </c>
      <c r="R53" s="211">
        <f>(1+'Net Zero 2070 - %'!S38/100)*'[1]Calibración Agricultura-OseMOSY'!AD211</f>
        <v>0.19853139339045231</v>
      </c>
      <c r="S53" s="211">
        <f>(1+'Net Zero 2070 - %'!T38/100)*'[1]Calibración Agricultura-OseMOSY'!AE211</f>
        <v>0.20493494065748766</v>
      </c>
      <c r="T53" s="211">
        <f>(1+'Net Zero 2070 - %'!U38/100)*'[1]Calibración Agricultura-OseMOSY'!AF211</f>
        <v>0.21204432895969216</v>
      </c>
      <c r="U53" s="211">
        <f>(1+'Net Zero 2070 - %'!V38/100)*'[1]Calibración Agricultura-OseMOSY'!AG211</f>
        <v>0.22129204572402023</v>
      </c>
      <c r="V53" s="211">
        <f>(1+'Net Zero 2070 - %'!W38/100)*'[1]Calibración Agricultura-OseMOSY'!AH211</f>
        <v>0.22695619982387716</v>
      </c>
      <c r="W53" s="211">
        <f>(1+'Net Zero 2070 - %'!X38/100)*'[1]Calibración Agricultura-OseMOSY'!AI211</f>
        <v>0.23257419064038315</v>
      </c>
      <c r="X53" s="211">
        <f>(1+'Net Zero 2070 - %'!Y38/100)*'[1]Calibración Agricultura-OseMOSY'!AJ211</f>
        <v>0.23919785868645208</v>
      </c>
      <c r="Y53" s="211">
        <f>(1+'Net Zero 2070 - %'!Z38/100)*'[1]Calibración Agricultura-OseMOSY'!AK211</f>
        <v>0.2461373803777846</v>
      </c>
      <c r="Z53" s="211">
        <f>(1+'Net Zero 2070 - %'!AA38/100)*'[1]Calibración Agricultura-OseMOSY'!AL211</f>
        <v>0.25227452667717726</v>
      </c>
      <c r="AA53" s="211">
        <f>(1+'Net Zero 2070 - %'!AB38/100)*'[1]Calibración Agricultura-OseMOSY'!AM211</f>
        <v>0.25971694074059704</v>
      </c>
      <c r="AB53" s="211">
        <f>(1+'Net Zero 2070 - %'!AC38/100)*'[1]Calibración Agricultura-OseMOSY'!AN211</f>
        <v>0.26634789478249188</v>
      </c>
      <c r="AC53" s="211">
        <f>(1+'Net Zero 2070 - %'!AD38/100)*'[1]Calibración Agricultura-OseMOSY'!AO211</f>
        <v>0.27379407818667867</v>
      </c>
      <c r="AD53" s="211">
        <f>(1+'Net Zero 2070 - %'!AE38/100)*'[1]Calibración Agricultura-OseMOSY'!AP211</f>
        <v>0.28041502450293104</v>
      </c>
      <c r="AE53" s="211">
        <f>(1+'Net Zero 2070 - %'!AF38/100)*'[1]Calibración Agricultura-OseMOSY'!AQ211</f>
        <v>0.28720220881791253</v>
      </c>
      <c r="AF53" s="211">
        <f>(1+'Net Zero 2070 - %'!AG38/100)*'[1]Calibración Agricultura-OseMOSY'!AR211</f>
        <v>0.29427744644373055</v>
      </c>
      <c r="AG53" s="211">
        <f>(1+'Net Zero 2070 - %'!AH38/100)*'[1]Calibración Agricultura-OseMOSY'!AS211</f>
        <v>0.30145679070131559</v>
      </c>
      <c r="AH53" s="211">
        <f>(1+'Net Zero 2070 - %'!AI38/100)*'[1]Calibración Agricultura-OseMOSY'!AT211</f>
        <v>0.30939485355276564</v>
      </c>
      <c r="AI53" s="211">
        <f>(1+'Net Zero 2070 - %'!AJ38/100)*'[1]Calibración Agricultura-OseMOSY'!AU211</f>
        <v>0.31681093551533884</v>
      </c>
      <c r="AJ53" s="211">
        <f>(1+'Net Zero 2070 - %'!AK38/100)*'[1]Calibración Agricultura-OseMOSY'!AV211</f>
        <v>0.324263948082956</v>
      </c>
      <c r="AK53" s="211">
        <f>(1+'Net Zero 2070 - %'!AL38/100)*'[1]Calibración Agricultura-OseMOSY'!AW211</f>
        <v>0.33201100005010953</v>
      </c>
      <c r="AL53" s="211">
        <f>(1+'Net Zero 2070 - %'!AM38/100)*'[1]Calibración Agricultura-OseMOSY'!AX211</f>
        <v>0.33990327550615584</v>
      </c>
      <c r="AM53" s="211">
        <f>(1+'Net Zero 2070 - %'!AN38/100)*'[1]Calibración Agricultura-OseMOSY'!AY211</f>
        <v>0.34802838574652312</v>
      </c>
      <c r="AN53" s="211">
        <f>(1+'Net Zero 2070 - %'!AO38/100)*'[1]Calibración Agricultura-OseMOSY'!AZ211</f>
        <v>0.35602302358242111</v>
      </c>
      <c r="AO53" s="211">
        <f>(1+'Net Zero 2070 - %'!AP38/100)*'[1]Calibración Agricultura-OseMOSY'!BA211</f>
        <v>0.3641347835260958</v>
      </c>
      <c r="AP53" s="211">
        <f>(1+'Net Zero 2070 - %'!AQ38/100)*'[1]Calibración Agricultura-OseMOSY'!BB211</f>
        <v>0.37236642447703094</v>
      </c>
      <c r="AQ53" s="211">
        <f>(1+'Net Zero 2070 - %'!AR38/100)*'[1]Calibración Agricultura-OseMOSY'!BC211</f>
        <v>0.38069798517781894</v>
      </c>
      <c r="AR53" s="211">
        <f>(1+'Net Zero 2070 - %'!AS38/100)*'[1]Calibración Agricultura-OseMOSY'!BD211</f>
        <v>0.3891093941036029</v>
      </c>
      <c r="AS53" s="211">
        <f>(1+'Net Zero 2070 - %'!AT38/100)*'[1]Calibración Agricultura-OseMOSY'!BE211</f>
        <v>0.39761060373492496</v>
      </c>
      <c r="AT53" s="211">
        <f>(1+'Net Zero 2070 - %'!AU38/100)*'[1]Calibración Agricultura-OseMOSY'!BF211</f>
        <v>0.40620477140413058</v>
      </c>
      <c r="AU53" s="211">
        <f>(1+'Net Zero 2070 - %'!AV38/100)*'[1]Calibración Agricultura-OseMOSY'!BG211</f>
        <v>0.41489310374545141</v>
      </c>
      <c r="AV53" s="211">
        <f>(1+'Net Zero 2070 - %'!AW38/100)*'[1]Calibración Agricultura-OseMOSY'!BH211</f>
        <v>0.42365845627983023</v>
      </c>
      <c r="AW53" s="211">
        <f>(1+'Net Zero 2070 - %'!AX38/100)*'[1]Calibración Agricultura-OseMOSY'!BI211</f>
        <v>0.4325006682945241</v>
      </c>
      <c r="AX53" s="211">
        <f>(1+'Net Zero 2070 - %'!AY38/100)*'[1]Calibración Agricultura-OseMOSY'!BJ211</f>
        <v>0.44141147190290697</v>
      </c>
      <c r="AY53" s="211">
        <f>(1+'Net Zero 2070 - %'!AZ38/100)*'[1]Calibración Agricultura-OseMOSY'!BK211</f>
        <v>0.45040330846958399</v>
      </c>
      <c r="AZ53" s="211">
        <f>(1+'Net Zero 2070 - %'!BA38/100)*'[1]Calibración Agricultura-OseMOSY'!BL211</f>
        <v>0.45946979118135856</v>
      </c>
      <c r="BA53" s="211">
        <f>(1+'Net Zero 2070 - %'!BB38/100)*'[1]Calibración Agricultura-OseMOSY'!BM211</f>
        <v>0.46860557133332753</v>
      </c>
      <c r="BB53" s="205"/>
      <c r="BC53" s="205"/>
      <c r="BD53" s="205"/>
      <c r="BE53" s="205">
        <f>'Net Zero 2070 - %'!BE38</f>
        <v>0.72399999999999998</v>
      </c>
      <c r="BF53" s="205" t="str">
        <f>'Net Zero 2070 - %'!BF38</f>
        <v>Incrementa</v>
      </c>
      <c r="BG53" s="205"/>
      <c r="BH53" s="205"/>
    </row>
    <row r="54" spans="1:115" s="209" customFormat="1" ht="14.45">
      <c r="A54" s="205"/>
      <c r="B54" s="380"/>
      <c r="C54" s="205" t="s">
        <v>81</v>
      </c>
      <c r="D54" s="366"/>
      <c r="E54" s="211">
        <f>(1+'Net Zero 2070 - %'!F39/100)*'[1]Calibración Agricultura-OseMOSY'!Q212</f>
        <v>1.167392471844896E-2</v>
      </c>
      <c r="F54" s="211">
        <f>(1+'Net Zero 2070 - %'!G39/100)*'[1]Calibración Agricultura-OseMOSY'!R212</f>
        <v>1.2088225962949907E-2</v>
      </c>
      <c r="G54" s="211">
        <f>(1+'Net Zero 2070 - %'!H39/100)*'[1]Calibración Agricultura-OseMOSY'!S212</f>
        <v>1.2042665447410911E-2</v>
      </c>
      <c r="H54" s="211">
        <f>(1+'Net Zero 2070 - %'!I39/100)*'[1]Calibración Agricultura-OseMOSY'!T212</f>
        <v>1.4045363281402099E-2</v>
      </c>
      <c r="I54" s="211">
        <f>(1+'Net Zero 2070 - %'!J39/100)*'[1]Calibración Agricultura-OseMOSY'!U212</f>
        <v>1.4708271663571144E-2</v>
      </c>
      <c r="J54" s="211">
        <f>(1+'Net Zero 2070 - %'!K39/100)*'[1]Calibración Agricultura-OseMOSY'!V212</f>
        <v>1.6779701692408156E-2</v>
      </c>
      <c r="K54" s="211">
        <f>(1+'Net Zero 2070 - %'!L39/100)*'[1]Calibración Agricultura-OseMOSY'!W212</f>
        <v>1.8782940681975415E-2</v>
      </c>
      <c r="L54" s="211">
        <f>(1+'Net Zero 2070 - %'!M39/100)*'[1]Calibración Agricultura-OseMOSY'!X212</f>
        <v>2.0750835250793135E-2</v>
      </c>
      <c r="M54" s="211">
        <f>(1+'Net Zero 2070 - %'!N39/100)*'[1]Calibración Agricultura-OseMOSY'!Y212</f>
        <v>2.4432333380364483E-2</v>
      </c>
      <c r="N54" s="211">
        <f>(1+'Net Zero 2070 - %'!O39/100)*'[1]Calibración Agricultura-OseMOSY'!Z212</f>
        <v>2.3488922078893672E-2</v>
      </c>
      <c r="O54" s="211">
        <f>(1+'Net Zero 2070 - %'!P39/100)*'[1]Calibración Agricultura-OseMOSY'!AA212</f>
        <v>2.6590677179320895E-2</v>
      </c>
      <c r="P54" s="211">
        <f>(1+'Net Zero 2070 - %'!Q39/100)*'[1]Calibración Agricultura-OseMOSY'!AB212</f>
        <v>2.9834977119649893E-2</v>
      </c>
      <c r="Q54" s="211">
        <f>(1+'Net Zero 2070 - %'!R39/100)*'[1]Calibración Agricultura-OseMOSY'!AC212</f>
        <v>3.3019250123604314E-2</v>
      </c>
      <c r="R54" s="211">
        <f>(1+'Net Zero 2070 - %'!S39/100)*'[1]Calibración Agricultura-OseMOSY'!AD212</f>
        <v>3.6050194379795564E-2</v>
      </c>
      <c r="S54" s="211">
        <f>(1+'Net Zero 2070 - %'!T39/100)*'[1]Calibración Agricultura-OseMOSY'!AE212</f>
        <v>3.8767776872751659E-2</v>
      </c>
      <c r="T54" s="211">
        <f>(1+'Net Zero 2070 - %'!U39/100)*'[1]Calibración Agricultura-OseMOSY'!AF212</f>
        <v>4.2865460757826282E-2</v>
      </c>
      <c r="U54" s="211">
        <f>(1+'Net Zero 2070 - %'!V39/100)*'[1]Calibración Agricultura-OseMOSY'!AG212</f>
        <v>4.7227326297460029E-2</v>
      </c>
      <c r="V54" s="211">
        <f>(1+'Net Zero 2070 - %'!W39/100)*'[1]Calibración Agricultura-OseMOSY'!AH212</f>
        <v>5.1808243633424213E-2</v>
      </c>
      <c r="W54" s="211">
        <f>(1+'Net Zero 2070 - %'!X39/100)*'[1]Calibración Agricultura-OseMOSY'!AI212</f>
        <v>5.6584287945873744E-2</v>
      </c>
      <c r="X54" s="211">
        <f>(1+'Net Zero 2070 - %'!Y39/100)*'[1]Calibración Agricultura-OseMOSY'!AJ212</f>
        <v>6.1844049186907592E-2</v>
      </c>
      <c r="Y54" s="211">
        <f>(1+'Net Zero 2070 - %'!Z39/100)*'[1]Calibración Agricultura-OseMOSY'!AK212</f>
        <v>6.7820954096694322E-2</v>
      </c>
      <c r="Z54" s="211">
        <f>(1+'Net Zero 2070 - %'!AA39/100)*'[1]Calibración Agricultura-OseMOSY'!AL212</f>
        <v>7.3925579340593114E-2</v>
      </c>
      <c r="AA54" s="211">
        <f>(1+'Net Zero 2070 - %'!AB39/100)*'[1]Calibración Agricultura-OseMOSY'!AM212</f>
        <v>8.0872891760734048E-2</v>
      </c>
      <c r="AB54" s="211">
        <f>(1+'Net Zero 2070 - %'!AC39/100)*'[1]Calibración Agricultura-OseMOSY'!AN212</f>
        <v>8.8174263457241137E-2</v>
      </c>
      <c r="AC54" s="211">
        <f>(1+'Net Zero 2070 - %'!AD39/100)*'[1]Calibración Agricultura-OseMOSY'!AO212</f>
        <v>9.6560509637837702E-2</v>
      </c>
      <c r="AD54" s="211">
        <f>(1+'Net Zero 2070 - %'!AE39/100)*'[1]Calibración Agricultura-OseMOSY'!AP212</f>
        <v>0.10533254802749034</v>
      </c>
      <c r="AE54" s="211">
        <f>(1+'Net Zero 2070 - %'!AF39/100)*'[1]Calibración Agricultura-OseMOSY'!AQ212</f>
        <v>0.11481384913296587</v>
      </c>
      <c r="AF54" s="211">
        <f>(1+'Net Zero 2070 - %'!AG39/100)*'[1]Calibración Agricultura-OseMOSY'!AR212</f>
        <v>0.12518151177414547</v>
      </c>
      <c r="AG54" s="211">
        <f>(1+'Net Zero 2070 - %'!AH39/100)*'[1]Calibración Agricultura-OseMOSY'!AS212</f>
        <v>0.13646698832561521</v>
      </c>
      <c r="AH54" s="211">
        <f>(1+'Net Zero 2070 - %'!AI39/100)*'[1]Calibración Agricultura-OseMOSY'!AT212</f>
        <v>0.14614695261767152</v>
      </c>
      <c r="AI54" s="211">
        <f>(1+'Net Zero 2070 - %'!AJ39/100)*'[1]Calibración Agricultura-OseMOSY'!AU212</f>
        <v>0.15651233982961107</v>
      </c>
      <c r="AJ54" s="211">
        <f>(1+'Net Zero 2070 - %'!AK39/100)*'[1]Calibración Agricultura-OseMOSY'!AV212</f>
        <v>0.1676131238853284</v>
      </c>
      <c r="AK54" s="211">
        <f>(1+'Net Zero 2070 - %'!AL39/100)*'[1]Calibración Agricultura-OseMOSY'!AW212</f>
        <v>0.17950359949220487</v>
      </c>
      <c r="AL54" s="211">
        <f>(1+'Net Zero 2070 - %'!AM39/100)*'[1]Calibración Agricultura-OseMOSY'!AX212</f>
        <v>0.19223906650749009</v>
      </c>
      <c r="AM54" s="211">
        <f>(1+'Net Zero 2070 - %'!AN39/100)*'[1]Calibración Agricultura-OseMOSY'!AY212</f>
        <v>0.20587916018342142</v>
      </c>
      <c r="AN54" s="211">
        <f>(1+'Net Zero 2070 - %'!AO39/100)*'[1]Calibración Agricultura-OseMOSY'!AZ212</f>
        <v>0.22048748935909709</v>
      </c>
      <c r="AO54" s="211">
        <f>(1+'Net Zero 2070 - %'!AP39/100)*'[1]Calibración Agricultura-OseMOSY'!BA212</f>
        <v>0.23613319310970252</v>
      </c>
      <c r="AP54" s="211">
        <f>(1+'Net Zero 2070 - %'!AQ39/100)*'[1]Calibración Agricultura-OseMOSY'!BB212</f>
        <v>0.25289007201427333</v>
      </c>
      <c r="AQ54" s="211">
        <f>(1+'Net Zero 2070 - %'!AR39/100)*'[1]Calibración Agricultura-OseMOSY'!BC212</f>
        <v>0.27083719406387263</v>
      </c>
      <c r="AR54" s="211">
        <f>(1+'Net Zero 2070 - %'!AS39/100)*'[1]Calibración Agricultura-OseMOSY'!BD212</f>
        <v>0.29005920299457183</v>
      </c>
      <c r="AS54" s="211">
        <f>(1+'Net Zero 2070 - %'!AT39/100)*'[1]Calibración Agricultura-OseMOSY'!BE212</f>
        <v>0.31064653911320489</v>
      </c>
      <c r="AT54" s="211">
        <f>(1+'Net Zero 2070 - %'!AU39/100)*'[1]Calibración Agricultura-OseMOSY'!BF212</f>
        <v>0.33269612773580076</v>
      </c>
      <c r="AU54" s="211">
        <f>(1+'Net Zero 2070 - %'!AV39/100)*'[1]Calibración Agricultura-OseMOSY'!BG212</f>
        <v>0.35631184849751341</v>
      </c>
      <c r="AV54" s="211">
        <f>(1+'Net Zero 2070 - %'!AW39/100)*'[1]Calibración Agricultura-OseMOSY'!BH212</f>
        <v>0.38160495779944203</v>
      </c>
      <c r="AW54" s="211">
        <f>(1+'Net Zero 2070 - %'!AX39/100)*'[1]Calibración Agricultura-OseMOSY'!BI212</f>
        <v>0.40869464500707836</v>
      </c>
      <c r="AX54" s="211">
        <f>(1+'Net Zero 2070 - %'!AY39/100)*'[1]Calibración Agricultura-OseMOSY'!BJ212</f>
        <v>0.43770854233624279</v>
      </c>
      <c r="AY54" s="211">
        <f>(1+'Net Zero 2070 - %'!AZ39/100)*'[1]Calibración Agricultura-OseMOSY'!BK212</f>
        <v>0.46878335225584017</v>
      </c>
      <c r="AZ54" s="211">
        <f>(1+'Net Zero 2070 - %'!BA39/100)*'[1]Calibración Agricultura-OseMOSY'!BL212</f>
        <v>0.50206544066360936</v>
      </c>
      <c r="BA54" s="211">
        <f>(1+'Net Zero 2070 - %'!BB39/100)*'[1]Calibración Agricultura-OseMOSY'!BM212</f>
        <v>0.53771159034639904</v>
      </c>
      <c r="BB54" s="205"/>
      <c r="BC54" s="205"/>
      <c r="BD54" s="205"/>
      <c r="BE54" s="205">
        <f>'Net Zero 2070 - %'!BE39</f>
        <v>0.1046</v>
      </c>
      <c r="BF54" s="205" t="str">
        <f>'Net Zero 2070 - %'!BF39</f>
        <v>Incrementa</v>
      </c>
      <c r="BG54" s="205"/>
      <c r="BH54" s="205"/>
    </row>
    <row r="55" spans="1:115" s="209" customFormat="1" ht="14.45">
      <c r="A55" s="205"/>
      <c r="B55" s="380"/>
      <c r="C55" s="205" t="s">
        <v>82</v>
      </c>
      <c r="D55" s="366"/>
      <c r="E55" s="211">
        <f>(1+'Net Zero 2070 - %'!F40/100)*'[1]Calibración Agricultura-OseMOSY'!Q213</f>
        <v>12.023301263622944</v>
      </c>
      <c r="F55" s="211">
        <f>(1+'Net Zero 2070 - %'!G40/100)*'[1]Calibración Agricultura-OseMOSY'!R213</f>
        <v>12.409501881806227</v>
      </c>
      <c r="G55" s="211">
        <f>(1+'Net Zero 2070 - %'!H40/100)*'[1]Calibración Agricultura-OseMOSY'!S213</f>
        <v>12.792699502246393</v>
      </c>
      <c r="H55" s="211">
        <f>(1+'Net Zero 2070 - %'!I40/100)*'[1]Calibración Agricultura-OseMOSY'!T213</f>
        <v>13.159187939654579</v>
      </c>
      <c r="I55" s="211">
        <f>(1+'Net Zero 2070 - %'!J40/100)*'[1]Calibración Agricultura-OseMOSY'!U213</f>
        <v>13.476517172765362</v>
      </c>
      <c r="J55" s="211">
        <f>(1+'Net Zero 2070 - %'!K40/100)*'[1]Calibración Agricultura-OseMOSY'!V213</f>
        <v>13.490507205532291</v>
      </c>
      <c r="K55" s="211">
        <f>(1+'Net Zero 2070 - %'!L40/100)*'[1]Calibración Agricultura-OseMOSY'!W213</f>
        <v>13.504497202659751</v>
      </c>
      <c r="L55" s="211">
        <f>(1+'Net Zero 2070 - %'!M40/100)*'[1]Calibración Agricultura-OseMOSY'!X213</f>
        <v>13.518487164217708</v>
      </c>
      <c r="M55" s="211">
        <f>(1+'Net Zero 2070 - %'!N40/100)*'[1]Calibración Agricultura-OseMOSY'!Y213</f>
        <v>13.532477090276039</v>
      </c>
      <c r="N55" s="211">
        <f>(1+'Net Zero 2070 - %'!O40/100)*'[1]Calibración Agricultura-OseMOSY'!Z213</f>
        <v>13.546466980904503</v>
      </c>
      <c r="O55" s="211">
        <f>(1+'Net Zero 2070 - %'!P40/100)*'[1]Calibración Agricultura-OseMOSY'!AA213</f>
        <v>13.560456836172767</v>
      </c>
      <c r="P55" s="211">
        <f>(1+'Net Zero 2070 - %'!Q40/100)*'[1]Calibración Agricultura-OseMOSY'!AB213</f>
        <v>13.574446656150384</v>
      </c>
      <c r="Q55" s="211">
        <f>(1+'Net Zero 2070 - %'!R40/100)*'[1]Calibración Agricultura-OseMOSY'!AC213</f>
        <v>13.588436440906815</v>
      </c>
      <c r="R55" s="211">
        <f>(1+'Net Zero 2070 - %'!S40/100)*'[1]Calibración Agricultura-OseMOSY'!AD213</f>
        <v>13.6024261905114</v>
      </c>
      <c r="S55" s="211">
        <f>(1+'Net Zero 2070 - %'!T40/100)*'[1]Calibración Agricultura-OseMOSY'!AE213</f>
        <v>13.616415905033385</v>
      </c>
      <c r="T55" s="211">
        <f>(1+'Net Zero 2070 - %'!U40/100)*'[1]Calibración Agricultura-OseMOSY'!AF213</f>
        <v>13.630405584541924</v>
      </c>
      <c r="U55" s="211">
        <f>(1+'Net Zero 2070 - %'!V40/100)*'[1]Calibración Agricultura-OseMOSY'!AG213</f>
        <v>13.644395229106047</v>
      </c>
      <c r="V55" s="211">
        <f>(1+'Net Zero 2070 - %'!W40/100)*'[1]Calibración Agricultura-OseMOSY'!AH213</f>
        <v>13.658384838794699</v>
      </c>
      <c r="W55" s="211">
        <f>(1+'Net Zero 2070 - %'!X40/100)*'[1]Calibración Agricultura-OseMOSY'!AI213</f>
        <v>13.672374413676703</v>
      </c>
      <c r="X55" s="211">
        <f>(1+'Net Zero 2070 - %'!Y40/100)*'[1]Calibración Agricultura-OseMOSY'!AJ213</f>
        <v>13.686363953820804</v>
      </c>
      <c r="Y55" s="211">
        <f>(1+'Net Zero 2070 - %'!Z40/100)*'[1]Calibración Agricultura-OseMOSY'!AK213</f>
        <v>13.700353459295616</v>
      </c>
      <c r="Z55" s="211">
        <f>(1+'Net Zero 2070 - %'!AA40/100)*'[1]Calibración Agricultura-OseMOSY'!AL213</f>
        <v>13.714342930169677</v>
      </c>
      <c r="AA55" s="211">
        <f>(1+'Net Zero 2070 - %'!AB40/100)*'[1]Calibración Agricultura-OseMOSY'!AM213</f>
        <v>13.728332366511404</v>
      </c>
      <c r="AB55" s="211">
        <f>(1+'Net Zero 2070 - %'!AC40/100)*'[1]Calibración Agricultura-OseMOSY'!AN213</f>
        <v>13.74232176838912</v>
      </c>
      <c r="AC55" s="211">
        <f>(1+'Net Zero 2070 - %'!AD40/100)*'[1]Calibración Agricultura-OseMOSY'!AO213</f>
        <v>13.756311135871043</v>
      </c>
      <c r="AD55" s="211">
        <f>(1+'Net Zero 2070 - %'!AE40/100)*'[1]Calibración Agricultura-OseMOSY'!AP213</f>
        <v>13.770300469025294</v>
      </c>
      <c r="AE55" s="211">
        <f>(1+'Net Zero 2070 - %'!AF40/100)*'[1]Calibración Agricultura-OseMOSY'!AQ213</f>
        <v>13.784289767919887</v>
      </c>
      <c r="AF55" s="211">
        <f>(1+'Net Zero 2070 - %'!AG40/100)*'[1]Calibración Agricultura-OseMOSY'!AR213</f>
        <v>13.79827903262273</v>
      </c>
      <c r="AG55" s="211">
        <f>(1+'Net Zero 2070 - %'!AH40/100)*'[1]Calibración Agricultura-OseMOSY'!AS213</f>
        <v>13.812268263201643</v>
      </c>
      <c r="AH55" s="211">
        <f>(1+'Net Zero 2070 - %'!AI40/100)*'[1]Calibración Agricultura-OseMOSY'!AT213</f>
        <v>13.826257459724333</v>
      </c>
      <c r="AI55" s="211">
        <f>(1+'Net Zero 2070 - %'!AJ40/100)*'[1]Calibración Agricultura-OseMOSY'!AU213</f>
        <v>13.840246622258409</v>
      </c>
      <c r="AJ55" s="211">
        <f>(1+'Net Zero 2070 - %'!AK40/100)*'[1]Calibración Agricultura-OseMOSY'!AV213</f>
        <v>13.85423575087138</v>
      </c>
      <c r="AK55" s="211">
        <f>(1+'Net Zero 2070 - %'!AL40/100)*'[1]Calibración Agricultura-OseMOSY'!AW213</f>
        <v>13.868224845630655</v>
      </c>
      <c r="AL55" s="211">
        <f>(1+'Net Zero 2070 - %'!AM40/100)*'[1]Calibración Agricultura-OseMOSY'!AX213</f>
        <v>13.882213906603535</v>
      </c>
      <c r="AM55" s="211">
        <f>(1+'Net Zero 2070 - %'!AN40/100)*'[1]Calibración Agricultura-OseMOSY'!AY213</f>
        <v>13.896202933857234</v>
      </c>
      <c r="AN55" s="211">
        <f>(1+'Net Zero 2070 - %'!AO40/100)*'[1]Calibración Agricultura-OseMOSY'!AZ213</f>
        <v>13.91019192745885</v>
      </c>
      <c r="AO55" s="211">
        <f>(1+'Net Zero 2070 - %'!AP40/100)*'[1]Calibración Agricultura-OseMOSY'!BA213</f>
        <v>13.924180887475391</v>
      </c>
      <c r="AP55" s="211">
        <f>(1+'Net Zero 2070 - %'!AQ40/100)*'[1]Calibración Agricultura-OseMOSY'!BB213</f>
        <v>13.938169813973756</v>
      </c>
      <c r="AQ55" s="211">
        <f>(1+'Net Zero 2070 - %'!AR40/100)*'[1]Calibración Agricultura-OseMOSY'!BC213</f>
        <v>13.952158707020757</v>
      </c>
      <c r="AR55" s="211">
        <f>(1+'Net Zero 2070 - %'!AS40/100)*'[1]Calibración Agricultura-OseMOSY'!BD213</f>
        <v>13.966147566683093</v>
      </c>
      <c r="AS55" s="211">
        <f>(1+'Net Zero 2070 - %'!AT40/100)*'[1]Calibración Agricultura-OseMOSY'!BE213</f>
        <v>13.980136393027365</v>
      </c>
      <c r="AT55" s="211">
        <f>(1+'Net Zero 2070 - %'!AU40/100)*'[1]Calibración Agricultura-OseMOSY'!BF213</f>
        <v>13.994125186120083</v>
      </c>
      <c r="AU55" s="211">
        <f>(1+'Net Zero 2070 - %'!AV40/100)*'[1]Calibración Agricultura-OseMOSY'!BG213</f>
        <v>14.008113946027647</v>
      </c>
      <c r="AV55" s="211">
        <f>(1+'Net Zero 2070 - %'!AW40/100)*'[1]Calibración Agricultura-OseMOSY'!BH213</f>
        <v>14.022102672816366</v>
      </c>
      <c r="AW55" s="211">
        <f>(1+'Net Zero 2070 - %'!AX40/100)*'[1]Calibración Agricultura-OseMOSY'!BI213</f>
        <v>14.036091366552439</v>
      </c>
      <c r="AX55" s="211">
        <f>(1+'Net Zero 2070 - %'!AY40/100)*'[1]Calibración Agricultura-OseMOSY'!BJ213</f>
        <v>14.050080027301977</v>
      </c>
      <c r="AY55" s="211">
        <f>(1+'Net Zero 2070 - %'!AZ40/100)*'[1]Calibración Agricultura-OseMOSY'!BK213</f>
        <v>14.064068655130985</v>
      </c>
      <c r="AZ55" s="211">
        <f>(1+'Net Zero 2070 - %'!BA40/100)*'[1]Calibración Agricultura-OseMOSY'!BL213</f>
        <v>14.078057250105374</v>
      </c>
      <c r="BA55" s="211">
        <f>(1+'Net Zero 2070 - %'!BB40/100)*'[1]Calibración Agricultura-OseMOSY'!BM213</f>
        <v>14.092045812290946</v>
      </c>
      <c r="BB55" s="205"/>
      <c r="BC55" s="205"/>
      <c r="BD55" s="205"/>
      <c r="BE55" s="205">
        <f>'Net Zero 2070 - %'!BE40</f>
        <v>0.1046</v>
      </c>
      <c r="BF55" s="205" t="str">
        <f>'Net Zero 2070 - %'!BF40</f>
        <v>Reduce</v>
      </c>
      <c r="BG55" s="205"/>
      <c r="BH55" s="205"/>
    </row>
    <row r="56" spans="1:115" s="209" customFormat="1" ht="14.45">
      <c r="A56" s="205"/>
      <c r="B56" s="380"/>
      <c r="C56" s="205" t="s">
        <v>83</v>
      </c>
      <c r="D56" s="366"/>
      <c r="E56" s="211">
        <f>(1+'Net Zero 2070 - %'!F41/100)*'[1]Calibración Agricultura-OseMOSY'!Q214</f>
        <v>1.9627867707395164</v>
      </c>
      <c r="F56" s="211">
        <f>(1+'Net Zero 2070 - %'!G41/100)*'[1]Calibración Agricultura-OseMOSY'!R214</f>
        <v>2.0243623387086433</v>
      </c>
      <c r="G56" s="211">
        <f>(1+'Net Zero 2070 - %'!H41/100)*'[1]Calibración Agricultura-OseMOSY'!S214</f>
        <v>2.0875287357800945</v>
      </c>
      <c r="H56" s="211">
        <f>(1+'Net Zero 2070 - %'!I41/100)*'[1]Calibración Agricultura-OseMOSY'!T214</f>
        <v>2.1552906760536943</v>
      </c>
      <c r="I56" s="211">
        <f>(1+'Net Zero 2070 - %'!J41/100)*'[1]Calibración Agricultura-OseMOSY'!U214</f>
        <v>2.2126092779300035</v>
      </c>
      <c r="J56" s="211">
        <f>(1+'Net Zero 2070 - %'!K41/100)*'[1]Calibración Agricultura-OseMOSY'!V214</f>
        <v>2.295961977661765</v>
      </c>
      <c r="K56" s="211">
        <f>(1+'Net Zero 2070 - %'!L41/100)*'[1]Calibración Agricultura-OseMOSY'!W214</f>
        <v>2.3739762454029747</v>
      </c>
      <c r="L56" s="211">
        <f>(1+'Net Zero 2070 - %'!M41/100)*'[1]Calibración Agricultura-OseMOSY'!X214</f>
        <v>2.4389359896775087</v>
      </c>
      <c r="M56" s="211">
        <f>(1+'Net Zero 2070 - %'!N41/100)*'[1]Calibración Agricultura-OseMOSY'!Y214</f>
        <v>2.5104088640889484</v>
      </c>
      <c r="N56" s="211">
        <f>(1+'Net Zero 2070 - %'!O41/100)*'[1]Calibración Agricultura-OseMOSY'!Z214</f>
        <v>2.5707110151425905</v>
      </c>
      <c r="O56" s="211">
        <f>(1+'Net Zero 2070 - %'!P41/100)*'[1]Calibración Agricultura-OseMOSY'!AA214</f>
        <v>2.6414741207334851</v>
      </c>
      <c r="P56" s="211">
        <f>(1+'Net Zero 2070 - %'!Q41/100)*'[1]Calibración Agricultura-OseMOSY'!AB214</f>
        <v>2.7238200419871101</v>
      </c>
      <c r="Q56" s="211">
        <f>(1+'Net Zero 2070 - %'!R41/100)*'[1]Calibración Agricultura-OseMOSY'!AC214</f>
        <v>2.7927566119998883</v>
      </c>
      <c r="R56" s="211">
        <f>(1+'Net Zero 2070 - %'!S41/100)*'[1]Calibración Agricultura-OseMOSY'!AD214</f>
        <v>2.8612658549352479</v>
      </c>
      <c r="S56" s="211">
        <f>(1+'Net Zero 2070 - %'!T41/100)*'[1]Calibración Agricultura-OseMOSY'!AE214</f>
        <v>2.9342163453463175</v>
      </c>
      <c r="T56" s="211">
        <f>(1+'Net Zero 2070 - %'!U41/100)*'[1]Calibración Agricultura-OseMOSY'!AF214</f>
        <v>3.0053369015107343</v>
      </c>
      <c r="U56" s="211">
        <f>(1+'Net Zero 2070 - %'!V41/100)*'[1]Calibración Agricultura-OseMOSY'!AG214</f>
        <v>3.0796330927688094</v>
      </c>
      <c r="V56" s="211">
        <f>(1+'Net Zero 2070 - %'!W41/100)*'[1]Calibración Agricultura-OseMOSY'!AH214</f>
        <v>3.1605071634532496</v>
      </c>
      <c r="W56" s="211">
        <f>(1+'Net Zero 2070 - %'!X41/100)*'[1]Calibración Agricultura-OseMOSY'!AI214</f>
        <v>3.2352402568265166</v>
      </c>
      <c r="X56" s="211">
        <f>(1+'Net Zero 2070 - %'!Y41/100)*'[1]Calibración Agricultura-OseMOSY'!AJ214</f>
        <v>3.3121521515845864</v>
      </c>
      <c r="Y56" s="211">
        <f>(1+'Net Zero 2070 - %'!Z41/100)*'[1]Calibración Agricultura-OseMOSY'!AK214</f>
        <v>3.3897499372219433</v>
      </c>
      <c r="Z56" s="211">
        <f>(1+'Net Zero 2070 - %'!AA41/100)*'[1]Calibración Agricultura-OseMOSY'!AL214</f>
        <v>3.452659701654258</v>
      </c>
      <c r="AA56" s="211">
        <f>(1+'Net Zero 2070 - %'!AB41/100)*'[1]Calibración Agricultura-OseMOSY'!AM214</f>
        <v>3.531890823592116</v>
      </c>
      <c r="AB56" s="211">
        <f>(1+'Net Zero 2070 - %'!AC41/100)*'[1]Calibración Agricultura-OseMOSY'!AN214</f>
        <v>3.6011571214014766</v>
      </c>
      <c r="AC56" s="211">
        <f>(1+'Net Zero 2070 - %'!AD41/100)*'[1]Calibración Agricultura-OseMOSY'!AO214</f>
        <v>3.6872238391540075</v>
      </c>
      <c r="AD56" s="211">
        <f>(1+'Net Zero 2070 - %'!AE41/100)*'[1]Calibración Agricultura-OseMOSY'!AP214</f>
        <v>3.759065373475825</v>
      </c>
      <c r="AE56" s="211">
        <f>(1+'Net Zero 2070 - %'!AF41/100)*'[1]Calibración Agricultura-OseMOSY'!AQ214</f>
        <v>3.8303240544072628</v>
      </c>
      <c r="AF56" s="211">
        <f>(1+'Net Zero 2070 - %'!AG41/100)*'[1]Calibración Agricultura-OseMOSY'!AR214</f>
        <v>3.904191037528673</v>
      </c>
      <c r="AG56" s="211">
        <f>(1+'Net Zero 2070 - %'!AH41/100)*'[1]Calibración Agricultura-OseMOSY'!AS214</f>
        <v>3.9787318696554181</v>
      </c>
      <c r="AH56" s="211">
        <f>(1+'Net Zero 2070 - %'!AI41/100)*'[1]Calibración Agricultura-OseMOSY'!AT214</f>
        <v>4.0629873069648523</v>
      </c>
      <c r="AI56" s="211">
        <f>(1+'Net Zero 2070 - %'!AJ41/100)*'[1]Calibración Agricultura-OseMOSY'!AU214</f>
        <v>4.1402599989112838</v>
      </c>
      <c r="AJ56" s="211">
        <f>(1+'Net Zero 2070 - %'!AK41/100)*'[1]Calibración Agricultura-OseMOSY'!AV214</f>
        <v>4.2177064492693752</v>
      </c>
      <c r="AK56" s="211">
        <f>(1+'Net Zero 2070 - %'!AL41/100)*'[1]Calibración Agricultura-OseMOSY'!AW214</f>
        <v>4.2976588074498387</v>
      </c>
      <c r="AL56" s="211">
        <f>(1+'Net Zero 2070 - %'!AM41/100)*'[1]Calibración Agricultura-OseMOSY'!AX214</f>
        <v>4.378473783883436</v>
      </c>
      <c r="AM56" s="211">
        <f>(1+'Net Zero 2070 - %'!AN41/100)*'[1]Calibración Agricultura-OseMOSY'!AY214</f>
        <v>4.461557240915643</v>
      </c>
      <c r="AN56" s="211">
        <f>(1+'Net Zero 2070 - %'!AO41/100)*'[1]Calibración Agricultura-OseMOSY'!AZ214</f>
        <v>4.5423295794987633</v>
      </c>
      <c r="AO56" s="211">
        <f>(1+'Net Zero 2070 - %'!AP41/100)*'[1]Calibración Agricultura-OseMOSY'!BA214</f>
        <v>4.6239875048024102</v>
      </c>
      <c r="AP56" s="211">
        <f>(1+'Net Zero 2070 - %'!AQ41/100)*'[1]Calibración Agricultura-OseMOSY'!BB214</f>
        <v>4.7065053226642473</v>
      </c>
      <c r="AQ56" s="211">
        <f>(1+'Net Zero 2070 - %'!AR41/100)*'[1]Calibración Agricultura-OseMOSY'!BC214</f>
        <v>4.7895302566960574</v>
      </c>
      <c r="AR56" s="211">
        <f>(1+'Net Zero 2070 - %'!AS41/100)*'[1]Calibración Agricultura-OseMOSY'!BD214</f>
        <v>4.8727322091640612</v>
      </c>
      <c r="AS56" s="211">
        <f>(1+'Net Zero 2070 - %'!AT41/100)*'[1]Calibración Agricultura-OseMOSY'!BE214</f>
        <v>4.9563154576220905</v>
      </c>
      <c r="AT56" s="211">
        <f>(1+'Net Zero 2070 - %'!AU41/100)*'[1]Calibración Agricultura-OseMOSY'!BF214</f>
        <v>5.0403597940475073</v>
      </c>
      <c r="AU56" s="211">
        <f>(1+'Net Zero 2070 - %'!AV41/100)*'[1]Calibración Agricultura-OseMOSY'!BG214</f>
        <v>5.1248784474344626</v>
      </c>
      <c r="AV56" s="211">
        <f>(1+'Net Zero 2070 - %'!AW41/100)*'[1]Calibración Agricultura-OseMOSY'!BH214</f>
        <v>5.209644202937711</v>
      </c>
      <c r="AW56" s="211">
        <f>(1+'Net Zero 2070 - %'!AX41/100)*'[1]Calibración Agricultura-OseMOSY'!BI214</f>
        <v>5.2946367914325121</v>
      </c>
      <c r="AX56" s="211">
        <f>(1+'Net Zero 2070 - %'!AY41/100)*'[1]Calibración Agricultura-OseMOSY'!BJ214</f>
        <v>5.3797434370726451</v>
      </c>
      <c r="AY56" s="211">
        <f>(1+'Net Zero 2070 - %'!AZ41/100)*'[1]Calibración Agricultura-OseMOSY'!BK214</f>
        <v>5.4651179662580764</v>
      </c>
      <c r="AZ56" s="211">
        <f>(1+'Net Zero 2070 - %'!BA41/100)*'[1]Calibración Agricultura-OseMOSY'!BL214</f>
        <v>5.5506963266780636</v>
      </c>
      <c r="BA56" s="211">
        <f>(1+'Net Zero 2070 - %'!BB41/100)*'[1]Calibración Agricultura-OseMOSY'!BM214</f>
        <v>5.6364171690882747</v>
      </c>
      <c r="BB56" s="205"/>
      <c r="BC56" s="205"/>
      <c r="BD56" s="205"/>
      <c r="BE56" s="205">
        <f>'Net Zero 2070 - %'!BE41</f>
        <v>0.1046</v>
      </c>
      <c r="BF56" s="205" t="str">
        <f>'Net Zero 2070 - %'!BF41</f>
        <v>Reduce</v>
      </c>
      <c r="BG56" s="205"/>
      <c r="BH56" s="205"/>
    </row>
    <row r="57" spans="1:115" s="209" customFormat="1" ht="14.45">
      <c r="A57" s="205"/>
      <c r="B57" s="380"/>
      <c r="C57" s="205" t="s">
        <v>84</v>
      </c>
      <c r="D57" s="366"/>
      <c r="E57" s="211">
        <f>(1+'Net Zero 2070 - %'!F42/100)*'[1]Calibración Agricultura-OseMOSY'!Q215</f>
        <v>2.3896251063712826</v>
      </c>
      <c r="F57" s="211">
        <f>(1+'Net Zero 2070 - %'!G42/100)*'[1]Calibración Agricultura-OseMOSY'!R215</f>
        <v>2.4727357691845855</v>
      </c>
      <c r="G57" s="211">
        <f>(1+'Net Zero 2070 - %'!H42/100)*'[1]Calibración Agricultura-OseMOSY'!S215</f>
        <v>2.5319205575047872</v>
      </c>
      <c r="H57" s="211">
        <f>(1+'Net Zero 2070 - %'!I42/100)*'[1]Calibración Agricultura-OseMOSY'!T215</f>
        <v>2.6095110991796275</v>
      </c>
      <c r="I57" s="211">
        <f>(1+'Net Zero 2070 - %'!J42/100)*'[1]Calibración Agricultura-OseMOSY'!U215</f>
        <v>2.6528735455597183</v>
      </c>
      <c r="J57" s="211">
        <f>(1+'Net Zero 2070 - %'!K42/100)*'[1]Calibración Agricultura-OseMOSY'!V215</f>
        <v>2.7370568631246872</v>
      </c>
      <c r="K57" s="211">
        <f>(1+'Net Zero 2070 - %'!L42/100)*'[1]Calibración Agricultura-OseMOSY'!W215</f>
        <v>2.8135292102463292</v>
      </c>
      <c r="L57" s="211">
        <f>(1+'Net Zero 2070 - %'!M42/100)*'[1]Calibración Agricultura-OseMOSY'!X215</f>
        <v>2.8743372392568483</v>
      </c>
      <c r="M57" s="211">
        <f>(1+'Net Zero 2070 - %'!N42/100)*'[1]Calibración Agricultura-OseMOSY'!Y215</f>
        <v>2.9401323507820489</v>
      </c>
      <c r="N57" s="211">
        <f>(1+'Net Zero 2070 - %'!O42/100)*'[1]Calibración Agricultura-OseMOSY'!Z215</f>
        <v>3.0463514809504049</v>
      </c>
      <c r="O57" s="211">
        <f>(1+'Net Zero 2070 - %'!P42/100)*'[1]Calibración Agricultura-OseMOSY'!AA215</f>
        <v>3.1210686571669535</v>
      </c>
      <c r="P57" s="211">
        <f>(1+'Net Zero 2070 - %'!Q42/100)*'[1]Calibración Agricultura-OseMOSY'!AB215</f>
        <v>3.2090126283345799</v>
      </c>
      <c r="Q57" s="211">
        <f>(1+'Net Zero 2070 - %'!R42/100)*'[1]Calibración Agricultura-OseMOSY'!AC215</f>
        <v>3.284935217725109</v>
      </c>
      <c r="R57" s="211">
        <f>(1+'Net Zero 2070 - %'!S42/100)*'[1]Calibración Agricultura-OseMOSY'!AD215</f>
        <v>3.3625132143518588</v>
      </c>
      <c r="S57" s="211">
        <f>(1+'Net Zero 2070 - %'!T42/100)*'[1]Calibración Agricultura-OseMOSY'!AE215</f>
        <v>3.44833187040346</v>
      </c>
      <c r="T57" s="211">
        <f>(1+'Net Zero 2070 - %'!U42/100)*'[1]Calibración Agricultura-OseMOSY'!AF215</f>
        <v>3.5283917833185274</v>
      </c>
      <c r="U57" s="211">
        <f>(1+'Net Zero 2070 - %'!V42/100)*'[1]Calibración Agricultura-OseMOSY'!AG215</f>
        <v>3.6138682646245863</v>
      </c>
      <c r="V57" s="211">
        <f>(1+'Net Zero 2070 - %'!W42/100)*'[1]Calibración Agricultura-OseMOSY'!AH215</f>
        <v>3.7048522340040146</v>
      </c>
      <c r="W57" s="211">
        <f>(1+'Net Zero 2070 - %'!X42/100)*'[1]Calibración Agricultura-OseMOSY'!AI215</f>
        <v>3.7890444149723743</v>
      </c>
      <c r="X57" s="211">
        <f>(1+'Net Zero 2070 - %'!Y42/100)*'[1]Calibración Agricultura-OseMOSY'!AJ215</f>
        <v>3.8761343978460281</v>
      </c>
      <c r="Y57" s="211">
        <f>(1+'Net Zero 2070 - %'!Z42/100)*'[1]Calibración Agricultura-OseMOSY'!AK215</f>
        <v>3.96344825472225</v>
      </c>
      <c r="Z57" s="211">
        <f>(1+'Net Zero 2070 - %'!AA42/100)*'[1]Calibración Agricultura-OseMOSY'!AL215</f>
        <v>4.0338074615849786</v>
      </c>
      <c r="AA57" s="211">
        <f>(1+'Net Zero 2070 - %'!AB42/100)*'[1]Calibración Agricultura-OseMOSY'!AM215</f>
        <v>4.1232562522224159</v>
      </c>
      <c r="AB57" s="211">
        <f>(1+'Net Zero 2070 - %'!AC42/100)*'[1]Calibración Agricultura-OseMOSY'!AN215</f>
        <v>4.200872417472981</v>
      </c>
      <c r="AC57" s="211">
        <f>(1+'Net Zero 2070 - %'!AD42/100)*'[1]Calibración Agricultura-OseMOSY'!AO215</f>
        <v>4.2976010354311382</v>
      </c>
      <c r="AD57" s="211">
        <f>(1+'Net Zero 2070 - %'!AE42/100)*'[1]Calibración Agricultura-OseMOSY'!AP215</f>
        <v>4.377651694709396</v>
      </c>
      <c r="AE57" s="211">
        <f>(1+'Net Zero 2070 - %'!AF42/100)*'[1]Calibración Agricultura-OseMOSY'!AQ215</f>
        <v>4.4570434315847791</v>
      </c>
      <c r="AF57" s="211">
        <f>(1+'Net Zero 2070 - %'!AG42/100)*'[1]Calibración Agricultura-OseMOSY'!AR215</f>
        <v>4.5393800375359969</v>
      </c>
      <c r="AG57" s="211">
        <f>(1+'Net Zero 2070 - %'!AH42/100)*'[1]Calibración Agricultura-OseMOSY'!AS215</f>
        <v>4.6223609398325252</v>
      </c>
      <c r="AH57" s="211">
        <f>(1+'Net Zero 2070 - %'!AI42/100)*'[1]Calibración Agricultura-OseMOSY'!AT215</f>
        <v>4.7164540029786197</v>
      </c>
      <c r="AI57" s="211">
        <f>(1+'Net Zero 2070 - %'!AJ42/100)*'[1]Calibración Agricultura-OseMOSY'!AU215</f>
        <v>4.8022668101834576</v>
      </c>
      <c r="AJ57" s="211">
        <f>(1+'Net Zero 2070 - %'!AK42/100)*'[1]Calibración Agricultura-OseMOSY'!AV215</f>
        <v>4.8881367662687882</v>
      </c>
      <c r="AK57" s="211">
        <f>(1+'Net Zero 2070 - %'!AL42/100)*'[1]Calibración Agricultura-OseMOSY'!AW215</f>
        <v>4.9767994702915974</v>
      </c>
      <c r="AL57" s="211">
        <f>(1+'Net Zero 2070 - %'!AM42/100)*'[1]Calibración Agricultura-OseMOSY'!AX215</f>
        <v>5.0663295644853799</v>
      </c>
      <c r="AM57" s="211">
        <f>(1+'Net Zero 2070 - %'!AN42/100)*'[1]Calibración Agricultura-OseMOSY'!AY215</f>
        <v>5.1583383015785911</v>
      </c>
      <c r="AN57" s="211">
        <f>(1+'Net Zero 2070 - %'!AO42/100)*'[1]Calibración Agricultura-OseMOSY'!AZ215</f>
        <v>5.2475278451464114</v>
      </c>
      <c r="AO57" s="211">
        <f>(1+'Net Zero 2070 - %'!AP42/100)*'[1]Calibración Agricultura-OseMOSY'!BA215</f>
        <v>5.3375952161288485</v>
      </c>
      <c r="AP57" s="211">
        <f>(1+'Net Zero 2070 - %'!AQ42/100)*'[1]Calibración Agricultura-OseMOSY'!BB215</f>
        <v>5.4285091681339726</v>
      </c>
      <c r="AQ57" s="211">
        <f>(1+'Net Zero 2070 - %'!AR42/100)*'[1]Calibración Agricultura-OseMOSY'!BC215</f>
        <v>5.519865085371249</v>
      </c>
      <c r="AR57" s="211">
        <f>(1+'Net Zero 2070 - %'!AS42/100)*'[1]Calibración Agricultura-OseMOSY'!BD215</f>
        <v>5.6112855870028495</v>
      </c>
      <c r="AS57" s="211">
        <f>(1+'Net Zero 2070 - %'!AT42/100)*'[1]Calibración Agricultura-OseMOSY'!BE215</f>
        <v>5.7030024099044532</v>
      </c>
      <c r="AT57" s="211">
        <f>(1+'Net Zero 2070 - %'!AU42/100)*'[1]Calibración Agricultura-OseMOSY'!BF215</f>
        <v>5.7951046494565226</v>
      </c>
      <c r="AU57" s="211">
        <f>(1+'Net Zero 2070 - %'!AV42/100)*'[1]Calibración Agricultura-OseMOSY'!BG215</f>
        <v>5.8876062828996494</v>
      </c>
      <c r="AV57" s="211">
        <f>(1+'Net Zero 2070 - %'!AW42/100)*'[1]Calibración Agricultura-OseMOSY'!BH215</f>
        <v>5.9802462280055755</v>
      </c>
      <c r="AW57" s="211">
        <f>(1+'Net Zero 2070 - %'!AX42/100)*'[1]Calibración Agricultura-OseMOSY'!BI215</f>
        <v>6.0730018662618024</v>
      </c>
      <c r="AX57" s="211">
        <f>(1+'Net Zero 2070 - %'!AY42/100)*'[1]Calibración Agricultura-OseMOSY'!BJ215</f>
        <v>6.1657442737470829</v>
      </c>
      <c r="AY57" s="211">
        <f>(1+'Net Zero 2070 - %'!AZ42/100)*'[1]Calibración Agricultura-OseMOSY'!BK215</f>
        <v>6.2586495804033131</v>
      </c>
      <c r="AZ57" s="211">
        <f>(1+'Net Zero 2070 - %'!BA42/100)*'[1]Calibración Agricultura-OseMOSY'!BL215</f>
        <v>6.3516435171934083</v>
      </c>
      <c r="BA57" s="211">
        <f>(1+'Net Zero 2070 - %'!BB42/100)*'[1]Calibración Agricultura-OseMOSY'!BM215</f>
        <v>6.4446556870506653</v>
      </c>
      <c r="BB57" s="205"/>
      <c r="BC57" s="205"/>
      <c r="BD57" s="205"/>
      <c r="BE57" s="205">
        <f>'Net Zero 2070 - %'!BE42</f>
        <v>2.1000000000000001E-2</v>
      </c>
      <c r="BF57" s="205" t="str">
        <f>'Net Zero 2070 - %'!BF42</f>
        <v>Reduce</v>
      </c>
      <c r="BG57" s="205"/>
      <c r="BH57" s="205"/>
      <c r="CD57" s="209" t="s">
        <v>85</v>
      </c>
    </row>
    <row r="58" spans="1:115" s="209" customFormat="1" ht="14.45">
      <c r="A58" s="205"/>
      <c r="B58" s="380"/>
      <c r="C58" s="205" t="s">
        <v>86</v>
      </c>
      <c r="D58" s="366"/>
      <c r="E58" s="211">
        <f>(1+'Net Zero 2070 - %'!F43/100)*'[1]Calibración Agricultura-OseMOSY'!Q216</f>
        <v>2.0631763960067859E-2</v>
      </c>
      <c r="F58" s="211">
        <f>(1+'Net Zero 2070 - %'!G43/100)*'[1]Calibración Agricultura-OseMOSY'!R216</f>
        <v>2.1294289067939925E-2</v>
      </c>
      <c r="G58" s="211">
        <f>(1+'Net Zero 2070 - %'!H43/100)*'[1]Calibración Agricultura-OseMOSY'!S216</f>
        <v>2.1954754096453137E-2</v>
      </c>
      <c r="H58" s="211">
        <f>(1+'Net Zero 2070 - %'!I43/100)*'[1]Calibración Agricultura-OseMOSY'!T216</f>
        <v>2.2571561015960598E-2</v>
      </c>
      <c r="I58" s="211">
        <f>(1+'Net Zero 2070 - %'!J43/100)*'[1]Calibración Agricultura-OseMOSY'!U216</f>
        <v>2.3113259407434163E-2</v>
      </c>
      <c r="J58" s="211">
        <f>(1+'Net Zero 2070 - %'!K43/100)*'[1]Calibración Agricultura-OseMOSY'!V216</f>
        <v>2.387391106102656E-2</v>
      </c>
      <c r="K58" s="211">
        <f>(1+'Net Zero 2070 - %'!L43/100)*'[1]Calibración Agricultura-OseMOSY'!W216</f>
        <v>2.45785588099523E-2</v>
      </c>
      <c r="L58" s="211">
        <f>(1+'Net Zero 2070 - %'!M43/100)*'[1]Calibración Agricultura-OseMOSY'!X216</f>
        <v>2.5144047092855379E-2</v>
      </c>
      <c r="M58" s="211">
        <f>(1+'Net Zero 2070 - %'!N43/100)*'[1]Calibración Agricultura-OseMOSY'!Y216</f>
        <v>2.5769210354371637E-2</v>
      </c>
      <c r="N58" s="211">
        <f>(1+'Net Zero 2070 - %'!O43/100)*'[1]Calibración Agricultura-OseMOSY'!Z216</f>
        <v>2.6614529311688239E-2</v>
      </c>
      <c r="O58" s="211">
        <f>(1+'Net Zero 2070 - %'!P43/100)*'[1]Calibración Agricultura-OseMOSY'!AA216</f>
        <v>2.7299122783829292E-2</v>
      </c>
      <c r="P58" s="211">
        <f>(1+'Net Zero 2070 - %'!Q43/100)*'[1]Calibración Agricultura-OseMOSY'!AB216</f>
        <v>2.8117200333240517E-2</v>
      </c>
      <c r="Q58" s="211">
        <f>(1+'Net Zero 2070 - %'!R43/100)*'[1]Calibración Agricultura-OseMOSY'!AC216</f>
        <v>2.8812281427732463E-2</v>
      </c>
      <c r="R58" s="211">
        <f>(1+'Net Zero 2070 - %'!S43/100)*'[1]Calibración Agricultura-OseMOSY'!AD216</f>
        <v>2.9523916223953162E-2</v>
      </c>
      <c r="S58" s="211">
        <f>(1+'Net Zero 2070 - %'!T43/100)*'[1]Calibración Agricultura-OseMOSY'!AE216</f>
        <v>3.0309107449138943E-2</v>
      </c>
      <c r="T58" s="211">
        <f>(1+'Net Zero 2070 - %'!U43/100)*'[1]Calibración Agricultura-OseMOSY'!AF216</f>
        <v>3.1028839432012401E-2</v>
      </c>
      <c r="U58" s="211">
        <f>(1+'Net Zero 2070 - %'!V43/100)*'[1]Calibración Agricultura-OseMOSY'!AG216</f>
        <v>3.1788575112299593E-2</v>
      </c>
      <c r="V58" s="211">
        <f>(1+'Net Zero 2070 - %'!W43/100)*'[1]Calibración Agricultura-OseMOSY'!AH216</f>
        <v>3.2623415163520804E-2</v>
      </c>
      <c r="W58" s="211">
        <f>(1+'Net Zero 2070 - %'!X43/100)*'[1]Calibración Agricultura-OseMOSY'!AI216</f>
        <v>3.3398644574369037E-2</v>
      </c>
      <c r="X58" s="211">
        <f>(1+'Net Zero 2070 - %'!Y43/100)*'[1]Calibración Agricultura-OseMOSY'!AJ216</f>
        <v>3.4196019248647125E-2</v>
      </c>
      <c r="Y58" s="211">
        <f>(1+'Net Zero 2070 - %'!Z43/100)*'[1]Calibración Agricultura-OseMOSY'!AK216</f>
        <v>3.4993757683018226E-2</v>
      </c>
      <c r="Z58" s="211">
        <f>(1+'Net Zero 2070 - %'!AA43/100)*'[1]Calibración Agricultura-OseMOSY'!AL216</f>
        <v>3.5642354096675676E-2</v>
      </c>
      <c r="AA58" s="211">
        <f>(1+'Net Zero 2070 - %'!AB43/100)*'[1]Calibración Agricultura-OseMOSY'!AM216</f>
        <v>3.6460764797646608E-2</v>
      </c>
      <c r="AB58" s="211">
        <f>(1+'Net Zero 2070 - %'!AC43/100)*'[1]Calibración Agricultura-OseMOSY'!AN216</f>
        <v>3.7176537709669132E-2</v>
      </c>
      <c r="AC58" s="211">
        <f>(1+'Net Zero 2070 - %'!AD43/100)*'[1]Calibración Agricultura-OseMOSY'!AO216</f>
        <v>3.8065226217943927E-2</v>
      </c>
      <c r="AD58" s="211">
        <f>(1+'Net Zero 2070 - %'!AE43/100)*'[1]Calibración Agricultura-OseMOSY'!AP216</f>
        <v>3.8806288793777413E-2</v>
      </c>
      <c r="AE58" s="211">
        <f>(1+'Net Zero 2070 - %'!AF43/100)*'[1]Calibración Agricultura-OseMOSY'!AQ216</f>
        <v>3.9541916548342347E-2</v>
      </c>
      <c r="AF58" s="211">
        <f>(1+'Net Zero 2070 - %'!AG43/100)*'[1]Calibración Agricultura-OseMOSY'!AR216</f>
        <v>4.0304640984520475E-2</v>
      </c>
      <c r="AG58" s="211">
        <f>(1+'Net Zero 2070 - %'!AH43/100)*'[1]Calibración Agricultura-OseMOSY'!AS216</f>
        <v>4.1074238504633452E-2</v>
      </c>
      <c r="AH58" s="211">
        <f>(1+'Net Zero 2070 - %'!AI43/100)*'[1]Calibración Agricultura-OseMOSY'!AT216</f>
        <v>4.1943984750661828E-2</v>
      </c>
      <c r="AI58" s="211">
        <f>(1+'Net Zero 2070 - %'!AJ43/100)*'[1]Calibración Agricultura-OseMOSY'!AU216</f>
        <v>4.2741618040000956E-2</v>
      </c>
      <c r="AJ58" s="211">
        <f>(1+'Net Zero 2070 - %'!AK43/100)*'[1]Calibración Agricultura-OseMOSY'!AV216</f>
        <v>4.3541170643875179E-2</v>
      </c>
      <c r="AK58" s="211">
        <f>(1+'Net Zero 2070 - %'!AL43/100)*'[1]Calibración Agricultura-OseMOSY'!AW216</f>
        <v>4.4366589600764908E-2</v>
      </c>
      <c r="AL58" s="211">
        <f>(1+'Net Zero 2070 - %'!AM43/100)*'[1]Calibración Agricultura-OseMOSY'!AX216</f>
        <v>4.5200877112302675E-2</v>
      </c>
      <c r="AM58" s="211">
        <f>(1+'Net Zero 2070 - %'!AN43/100)*'[1]Calibración Agricultura-OseMOSY'!AY216</f>
        <v>4.6058563020650145E-2</v>
      </c>
      <c r="AN58" s="211">
        <f>(1+'Net Zero 2070 - %'!AO43/100)*'[1]Calibración Agricultura-OseMOSY'!AZ216</f>
        <v>4.6892399997989442E-2</v>
      </c>
      <c r="AO58" s="211">
        <f>(1+'Net Zero 2070 - %'!AP43/100)*'[1]Calibración Agricultura-OseMOSY'!BA216</f>
        <v>4.773539938585479E-2</v>
      </c>
      <c r="AP58" s="211">
        <f>(1+'Net Zero 2070 - %'!AQ43/100)*'[1]Calibración Agricultura-OseMOSY'!BB216</f>
        <v>4.8587272538833742E-2</v>
      </c>
      <c r="AQ58" s="211">
        <f>(1+'Net Zero 2070 - %'!AR43/100)*'[1]Calibración Agricultura-OseMOSY'!BC216</f>
        <v>4.9444373618507315E-2</v>
      </c>
      <c r="AR58" s="211">
        <f>(1+'Net Zero 2070 - %'!AS43/100)*'[1]Calibración Agricultura-OseMOSY'!BD216</f>
        <v>5.0303299301976141E-2</v>
      </c>
      <c r="AS58" s="211">
        <f>(1+'Net Zero 2070 - %'!AT43/100)*'[1]Calibración Agricultura-OseMOSY'!BE216</f>
        <v>5.116616405791953E-2</v>
      </c>
      <c r="AT58" s="211">
        <f>(1+'Net Zero 2070 - %'!AU43/100)*'[1]Calibración Agricultura-OseMOSY'!BF216</f>
        <v>5.2033791224946079E-2</v>
      </c>
      <c r="AU58" s="211">
        <f>(1+'Net Zero 2070 - %'!AV43/100)*'[1]Calibración Agricultura-OseMOSY'!BG216</f>
        <v>5.2906313809863104E-2</v>
      </c>
      <c r="AV58" s="211">
        <f>(1+'Net Zero 2070 - %'!AW43/100)*'[1]Calibración Agricultura-OseMOSY'!BH216</f>
        <v>5.378138658490289E-2</v>
      </c>
      <c r="AW58" s="211">
        <f>(1+'Net Zero 2070 - %'!AX43/100)*'[1]Calibración Agricultura-OseMOSY'!BI216</f>
        <v>5.4658801304869879E-2</v>
      </c>
      <c r="AX58" s="211">
        <f>(1+'Net Zero 2070 - %'!AY43/100)*'[1]Calibración Agricultura-OseMOSY'!BJ216</f>
        <v>5.5537393874989821E-2</v>
      </c>
      <c r="AY58" s="211">
        <f>(1+'Net Zero 2070 - %'!AZ43/100)*'[1]Calibración Agricultura-OseMOSY'!BK216</f>
        <v>5.6418751800658799E-2</v>
      </c>
      <c r="AZ58" s="211">
        <f>(1+'Net Zero 2070 - %'!BA43/100)*'[1]Calibración Agricultura-OseMOSY'!BL216</f>
        <v>5.730221366144668E-2</v>
      </c>
      <c r="BA58" s="211">
        <f>(1+'Net Zero 2070 - %'!BB43/100)*'[1]Calibración Agricultura-OseMOSY'!BM216</f>
        <v>5.8187146457445278E-2</v>
      </c>
      <c r="BB58" s="205"/>
      <c r="BC58" s="205"/>
      <c r="BD58" s="205"/>
      <c r="BE58" s="205">
        <f>'Net Zero 2070 - %'!BE43</f>
        <v>0.1046</v>
      </c>
      <c r="BF58" s="205" t="str">
        <f>'Net Zero 2070 - %'!BF43</f>
        <v>Incrementa</v>
      </c>
      <c r="BG58" s="205"/>
      <c r="BH58" s="205"/>
    </row>
    <row r="59" spans="1:115" s="209" customFormat="1" ht="14.45" customHeight="1">
      <c r="A59" s="205"/>
      <c r="B59" s="380"/>
      <c r="C59" s="205" t="s">
        <v>87</v>
      </c>
      <c r="D59" s="366"/>
      <c r="E59" s="211">
        <f>(1+'Net Zero 2070 - %'!F44/100)*'[1]Calibración Agricultura-OseMOSY'!Q217</f>
        <v>1.9467284392839859E-2</v>
      </c>
      <c r="F59" s="211">
        <f>(1+'Net Zero 2070 - %'!G44/100)*'[1]Calibración Agricultura-OseMOSY'!R217</f>
        <v>2.3797554869755756E-2</v>
      </c>
      <c r="G59" s="211">
        <f>(1+'Net Zero 2070 - %'!H44/100)*'[1]Calibración Agricultura-OseMOSY'!S217</f>
        <v>1.612994840118772E-2</v>
      </c>
      <c r="H59" s="211">
        <f>(1+'Net Zero 2070 - %'!I44/100)*'[1]Calibración Agricultura-OseMOSY'!T217</f>
        <v>2.7798446327764913E-2</v>
      </c>
      <c r="I59" s="211">
        <f>(1+'Net Zero 2070 - %'!J44/100)*'[1]Calibración Agricultura-OseMOSY'!U217</f>
        <v>2.2772364879193652E-2</v>
      </c>
      <c r="J59" s="211">
        <f>(1+'Net Zero 2070 - %'!K44/100)*'[1]Calibración Agricultura-OseMOSY'!V217</f>
        <v>3.0389812693564663E-2</v>
      </c>
      <c r="K59" s="211">
        <f>(1+'Net Zero 2070 - %'!L44/100)*'[1]Calibración Agricultura-OseMOSY'!W217</f>
        <v>3.7306051802004317E-2</v>
      </c>
      <c r="L59" s="211">
        <f>(1+'Net Zero 2070 - %'!M44/100)*'[1]Calibración Agricultura-OseMOSY'!X217</f>
        <v>4.4481958892432859E-2</v>
      </c>
      <c r="M59" s="211">
        <f>(1+'Net Zero 2070 - %'!N44/100)*'[1]Calibración Agricultura-OseMOSY'!Y217</f>
        <v>5.9636456918799208E-2</v>
      </c>
      <c r="N59" s="211">
        <f>(1+'Net Zero 2070 - %'!O44/100)*'[1]Calibración Agricultura-OseMOSY'!Z217</f>
        <v>5.9566308942833372E-2</v>
      </c>
      <c r="O59" s="211">
        <f>(1+'Net Zero 2070 - %'!P44/100)*'[1]Calibración Agricultura-OseMOSY'!AA217</f>
        <v>7.3121150276543201E-2</v>
      </c>
      <c r="P59" s="211">
        <f>(1+'Net Zero 2070 - %'!Q44/100)*'[1]Calibración Agricultura-OseMOSY'!AB217</f>
        <v>8.6447474613442918E-2</v>
      </c>
      <c r="Q59" s="211">
        <f>(1+'Net Zero 2070 - %'!R44/100)*'[1]Calibración Agricultura-OseMOSY'!AC217</f>
        <v>0.10074495922913045</v>
      </c>
      <c r="R59" s="211">
        <f>(1+'Net Zero 2070 - %'!S44/100)*'[1]Calibración Agricultura-OseMOSY'!AD217</f>
        <v>0.11434217835991803</v>
      </c>
      <c r="S59" s="211">
        <f>(1+'Net Zero 2070 - %'!T44/100)*'[1]Calibración Agricultura-OseMOSY'!AE217</f>
        <v>0.126379490864622</v>
      </c>
      <c r="T59" s="211">
        <f>(1+'Net Zero 2070 - %'!U44/100)*'[1]Calibración Agricultura-OseMOSY'!AF217</f>
        <v>0.1459732255887165</v>
      </c>
      <c r="U59" s="211">
        <f>(1+'Net Zero 2070 - %'!V44/100)*'[1]Calibración Agricultura-OseMOSY'!AG217</f>
        <v>0.16727021290618443</v>
      </c>
      <c r="V59" s="211">
        <f>(1+'Net Zero 2070 - %'!W44/100)*'[1]Calibración Agricultura-OseMOSY'!AH217</f>
        <v>0.18839634734034444</v>
      </c>
      <c r="W59" s="211">
        <f>(1+'Net Zero 2070 - %'!X44/100)*'[1]Calibración Agricultura-OseMOSY'!AI217</f>
        <v>0.21072117152135605</v>
      </c>
      <c r="X59" s="211">
        <f>(1+'Net Zero 2070 - %'!Y44/100)*'[1]Calibración Agricultura-OseMOSY'!AJ217</f>
        <v>0.23565289692906477</v>
      </c>
      <c r="Y59" s="211">
        <f>(1+'Net Zero 2070 - %'!Z44/100)*'[1]Calibración Agricultura-OseMOSY'!AK217</f>
        <v>0.26429865243426603</v>
      </c>
      <c r="Z59" s="211">
        <f>(1+'Net Zero 2070 - %'!AA44/100)*'[1]Calibración Agricultura-OseMOSY'!AL217</f>
        <v>0.29396421668861855</v>
      </c>
      <c r="AA59" s="211">
        <f>(1+'Net Zero 2070 - %'!AB44/100)*'[1]Calibración Agricultura-OseMOSY'!AM217</f>
        <v>0.32751286382395672</v>
      </c>
      <c r="AB59" s="211">
        <f>(1+'Net Zero 2070 - %'!AC44/100)*'[1]Calibración Agricultura-OseMOSY'!AN217</f>
        <v>0.36303737397533009</v>
      </c>
      <c r="AC59" s="211">
        <f>(1+'Net Zero 2070 - %'!AD44/100)*'[1]Calibración Agricultura-OseMOSY'!AO217</f>
        <v>0.40353256381133584</v>
      </c>
      <c r="AD59" s="211">
        <f>(1+'Net Zero 2070 - %'!AE44/100)*'[1]Calibración Agricultura-OseMOSY'!AP217</f>
        <v>0.44633946074347181</v>
      </c>
      <c r="AE59" s="211">
        <f>(1+'Net Zero 2070 - %'!AF44/100)*'[1]Calibración Agricultura-OseMOSY'!AQ217</f>
        <v>0.49275996106399961</v>
      </c>
      <c r="AF59" s="211">
        <f>(1+'Net Zero 2070 - %'!AG44/100)*'[1]Calibración Agricultura-OseMOSY'!AR217</f>
        <v>0.54358463055336526</v>
      </c>
      <c r="AG59" s="211">
        <f>(1+'Net Zero 2070 - %'!AH44/100)*'[1]Calibración Agricultura-OseMOSY'!AS217</f>
        <v>0.59900275031684325</v>
      </c>
      <c r="AH59" s="211">
        <f>(1+'Net Zero 2070 - %'!AI44/100)*'[1]Calibración Agricultura-OseMOSY'!AT217</f>
        <v>0.66089030312334862</v>
      </c>
      <c r="AI59" s="211">
        <f>(1+'Net Zero 2070 - %'!AJ44/100)*'[1]Calibración Agricultura-OseMOSY'!AU217</f>
        <v>0.72705582336227315</v>
      </c>
      <c r="AJ59" s="211">
        <f>(1+'Net Zero 2070 - %'!AK44/100)*'[1]Calibración Agricultura-OseMOSY'!AV217</f>
        <v>0.79896972148076795</v>
      </c>
      <c r="AK59" s="211">
        <f>(1+'Net Zero 2070 - %'!AL44/100)*'[1]Calibración Agricultura-OseMOSY'!AW217</f>
        <v>0.87765269081748831</v>
      </c>
      <c r="AL59" s="211">
        <f>(1+'Net Zero 2070 - %'!AM44/100)*'[1]Calibración Agricultura-OseMOSY'!AX217</f>
        <v>0.96338070912192086</v>
      </c>
      <c r="AM59" s="211">
        <f>(1+'Net Zero 2070 - %'!AN44/100)*'[1]Calibración Agricultura-OseMOSY'!AY217</f>
        <v>1.0570797795582632</v>
      </c>
      <c r="AN59" s="211">
        <f>(1+'Net Zero 2070 - %'!AO44/100)*'[1]Calibración Agricultura-OseMOSY'!AZ217</f>
        <v>1.158298130000565</v>
      </c>
      <c r="AO59" s="211">
        <f>(1+'Net Zero 2070 - %'!AP44/100)*'[1]Calibración Agricultura-OseMOSY'!BA217</f>
        <v>1.2684369128406245</v>
      </c>
      <c r="AP59" s="211">
        <f>(1+'Net Zero 2070 - %'!AQ44/100)*'[1]Calibración Agricultura-OseMOSY'!BB217</f>
        <v>1.3882644903004719</v>
      </c>
      <c r="AQ59" s="211">
        <f>(1+'Net Zero 2070 - %'!AR44/100)*'[1]Calibración Agricultura-OseMOSY'!BC217</f>
        <v>1.5184993216402607</v>
      </c>
      <c r="AR59" s="211">
        <f>(1+'Net Zero 2070 - %'!AS44/100)*'[1]Calibración Agricultura-OseMOSY'!BD217</f>
        <v>1.6598980610130334</v>
      </c>
      <c r="AS59" s="211">
        <f>(1+'Net Zero 2070 - %'!AT44/100)*'[1]Calibración Agricultura-OseMOSY'!BE217</f>
        <v>1.8134469115876284</v>
      </c>
      <c r="AT59" s="211">
        <f>(1+'Net Zero 2070 - %'!AU44/100)*'[1]Calibración Agricultura-OseMOSY'!BF217</f>
        <v>1.9801831695952954</v>
      </c>
      <c r="AU59" s="211">
        <f>(1+'Net Zero 2070 - %'!AV44/100)*'[1]Calibración Agricultura-OseMOSY'!BG217</f>
        <v>2.1612103505653688</v>
      </c>
      <c r="AV59" s="211">
        <f>(1+'Net Zero 2070 - %'!AW44/100)*'[1]Calibración Agricultura-OseMOSY'!BH217</f>
        <v>2.3576116418834476</v>
      </c>
      <c r="AW59" s="211">
        <f>(1+'Net Zero 2070 - %'!AX44/100)*'[1]Calibración Agricultura-OseMOSY'!BI217</f>
        <v>2.5706368177220833</v>
      </c>
      <c r="AX59" s="211">
        <f>(1+'Net Zero 2070 - %'!AY44/100)*'[1]Calibración Agricultura-OseMOSY'!BJ217</f>
        <v>2.8015864444866021</v>
      </c>
      <c r="AY59" s="211">
        <f>(1+'Net Zero 2070 - %'!AZ44/100)*'[1]Calibración Agricultura-OseMOSY'!BK217</f>
        <v>3.052002521988471</v>
      </c>
      <c r="AZ59" s="211">
        <f>(1+'Net Zero 2070 - %'!BA44/100)*'[1]Calibración Agricultura-OseMOSY'!BL217</f>
        <v>3.3234370213776958</v>
      </c>
      <c r="BA59" s="211">
        <f>(1+'Net Zero 2070 - %'!BB44/100)*'[1]Calibración Agricultura-OseMOSY'!BM217</f>
        <v>3.6175598091051908</v>
      </c>
      <c r="BB59" s="205"/>
      <c r="BC59" s="205"/>
      <c r="BD59" s="205"/>
      <c r="BE59" s="205">
        <f>'Net Zero 2070 - %'!BE44</f>
        <v>2.1000000000000001E-2</v>
      </c>
      <c r="BF59" s="205" t="str">
        <f>'Net Zero 2070 - %'!BF44</f>
        <v>Reduce</v>
      </c>
      <c r="BG59" s="205"/>
      <c r="BH59" s="205"/>
    </row>
    <row r="60" spans="1:115" s="209" customFormat="1" ht="14.45">
      <c r="A60" s="205"/>
      <c r="B60" s="380"/>
      <c r="C60" s="205" t="s">
        <v>88</v>
      </c>
      <c r="D60" s="366"/>
      <c r="E60" s="211">
        <f>(1+'Net Zero 2070 - %'!F45/100)*'[1]Calibración Agricultura-OseMOSY'!Q218</f>
        <v>8.4351771809150738E-2</v>
      </c>
      <c r="F60" s="211">
        <f>(1+'Net Zero 2070 - %'!G45/100)*'[1]Calibración Agricultura-OseMOSY'!R218</f>
        <v>8.7913233541931576E-2</v>
      </c>
      <c r="G60" s="211">
        <f>(1+'Net Zero 2070 - %'!H45/100)*'[1]Calibración Agricultura-OseMOSY'!S218</f>
        <v>8.9240360757582127E-2</v>
      </c>
      <c r="H60" s="211">
        <f>(1+'Net Zero 2070 - %'!I45/100)*'[1]Calibración Agricultura-OseMOSY'!T218</f>
        <v>9.3160996173663385E-2</v>
      </c>
      <c r="I60" s="211">
        <f>(1+'Net Zero 2070 - %'!J45/100)*'[1]Calibración Agricultura-OseMOSY'!U218</f>
        <v>9.409574252842734E-2</v>
      </c>
      <c r="J60" s="211">
        <f>(1+'Net Zero 2070 - %'!K45/100)*'[1]Calibración Agricultura-OseMOSY'!V218</f>
        <v>9.7747633361843722E-2</v>
      </c>
      <c r="K60" s="211">
        <f>(1+'Net Zero 2070 - %'!L45/100)*'[1]Calibración Agricultura-OseMOSY'!W218</f>
        <v>0.10106482099156322</v>
      </c>
      <c r="L60" s="211">
        <f>(1+'Net Zero 2070 - %'!M45/100)*'[1]Calibración Agricultura-OseMOSY'!X218</f>
        <v>0.10387315591070598</v>
      </c>
      <c r="M60" s="211">
        <f>(1+'Net Zero 2070 - %'!N45/100)*'[1]Calibración Agricultura-OseMOSY'!Y218</f>
        <v>0.10679809831874039</v>
      </c>
      <c r="N60" s="211">
        <f>(1+'Net Zero 2070 - %'!O45/100)*'[1]Calibración Agricultura-OseMOSY'!Z218</f>
        <v>0.11052560885611359</v>
      </c>
      <c r="O60" s="211">
        <f>(1+'Net Zero 2070 - %'!P45/100)*'[1]Calibración Agricultura-OseMOSY'!AA218</f>
        <v>0.11361925258682329</v>
      </c>
      <c r="P60" s="211">
        <f>(1+'Net Zero 2070 - %'!Q45/100)*'[1]Calibración Agricultura-OseMOSY'!AB218</f>
        <v>0.1170164885719418</v>
      </c>
      <c r="Q60" s="211">
        <f>(1+'Net Zero 2070 - %'!R45/100)*'[1]Calibración Agricultura-OseMOSY'!AC218</f>
        <v>0.12004775888929993</v>
      </c>
      <c r="R60" s="211">
        <f>(1+'Net Zero 2070 - %'!S45/100)*'[1]Calibración Agricultura-OseMOSY'!AD218</f>
        <v>0.12303938296374387</v>
      </c>
      <c r="S60" s="211">
        <f>(1+'Net Zero 2070 - %'!T45/100)*'[1]Calibración Agricultura-OseMOSY'!AE218</f>
        <v>0.12620580001074092</v>
      </c>
      <c r="T60" s="211">
        <f>(1+'Net Zero 2070 - %'!U45/100)*'[1]Calibración Agricultura-OseMOSY'!AF218</f>
        <v>0.12952057654850213</v>
      </c>
      <c r="U60" s="211">
        <f>(1+'Net Zero 2070 - %'!V45/100)*'[1]Calibración Agricultura-OseMOSY'!AG218</f>
        <v>0.13307452085561339</v>
      </c>
      <c r="V60" s="211">
        <f>(1+'Net Zero 2070 - %'!W45/100)*'[1]Calibración Agricultura-OseMOSY'!AH218</f>
        <v>0.13662137579531181</v>
      </c>
      <c r="W60" s="211">
        <f>(1+'Net Zero 2070 - %'!X45/100)*'[1]Calibración Agricultura-OseMOSY'!AI218</f>
        <v>0.13991851743218742</v>
      </c>
      <c r="X60" s="211">
        <f>(1+'Net Zero 2070 - %'!Y45/100)*'[1]Calibración Agricultura-OseMOSY'!AJ218</f>
        <v>0.14336986619051018</v>
      </c>
      <c r="Y60" s="211">
        <f>(1+'Net Zero 2070 - %'!Z45/100)*'[1]Calibración Agricultura-OseMOSY'!AK218</f>
        <v>0.14689578588286939</v>
      </c>
      <c r="Z60" s="211">
        <f>(1+'Net Zero 2070 - %'!AA45/100)*'[1]Calibración Agricultura-OseMOSY'!AL218</f>
        <v>0.14979583269443419</v>
      </c>
      <c r="AA60" s="211">
        <f>(1+'Net Zero 2070 - %'!AB45/100)*'[1]Calibración Agricultura-OseMOSY'!AM218</f>
        <v>0.15340897483267044</v>
      </c>
      <c r="AB60" s="211">
        <f>(1+'Net Zero 2070 - %'!AC45/100)*'[1]Calibración Agricultura-OseMOSY'!AN218</f>
        <v>0.1565860906081476</v>
      </c>
      <c r="AC60" s="211">
        <f>(1+'Net Zero 2070 - %'!AD45/100)*'[1]Calibración Agricultura-OseMOSY'!AO218</f>
        <v>0.16047129676773572</v>
      </c>
      <c r="AD60" s="211">
        <f>(1+'Net Zero 2070 - %'!AE45/100)*'[1]Calibración Agricultura-OseMOSY'!AP218</f>
        <v>0.16375814330573996</v>
      </c>
      <c r="AE60" s="211">
        <f>(1+'Net Zero 2070 - %'!AF45/100)*'[1]Calibración Agricultura-OseMOSY'!AQ218</f>
        <v>0.16703355927404789</v>
      </c>
      <c r="AF60" s="211">
        <f>(1+'Net Zero 2070 - %'!AG45/100)*'[1]Calibración Agricultura-OseMOSY'!AR218</f>
        <v>0.17043071515239355</v>
      </c>
      <c r="AG60" s="211">
        <f>(1+'Net Zero 2070 - %'!AH45/100)*'[1]Calibración Agricultura-OseMOSY'!AS218</f>
        <v>0.17386378698903257</v>
      </c>
      <c r="AH60" s="211">
        <f>(1+'Net Zero 2070 - %'!AI45/100)*'[1]Calibración Agricultura-OseMOSY'!AT218</f>
        <v>0.17772636807655209</v>
      </c>
      <c r="AI60" s="211">
        <f>(1+'Net Zero 2070 - %'!AJ45/100)*'[1]Calibración Agricultura-OseMOSY'!AU218</f>
        <v>0.1812873558498663</v>
      </c>
      <c r="AJ60" s="211">
        <f>(1+'Net Zero 2070 - %'!AK45/100)*'[1]Calibración Agricultura-OseMOSY'!AV218</f>
        <v>0.18485998486157212</v>
      </c>
      <c r="AK60" s="211">
        <f>(1+'Net Zero 2070 - %'!AL45/100)*'[1]Calibración Agricultura-OseMOSY'!AW218</f>
        <v>0.18855182720722932</v>
      </c>
      <c r="AL60" s="211">
        <f>(1+'Net Zero 2070 - %'!AM45/100)*'[1]Calibración Agricultura-OseMOSY'!AX218</f>
        <v>0.19228964433077991</v>
      </c>
      <c r="AM60" s="211">
        <f>(1+'Net Zero 2070 - %'!AN45/100)*'[1]Calibración Agricultura-OseMOSY'!AY218</f>
        <v>0.19613385472302464</v>
      </c>
      <c r="AN60" s="211">
        <f>(1+'Net Zero 2070 - %'!AO45/100)*'[1]Calibración Agricultura-OseMOSY'!AZ218</f>
        <v>0.19988269136118342</v>
      </c>
      <c r="AO60" s="211">
        <f>(1+'Net Zero 2070 - %'!AP45/100)*'[1]Calibración Agricultura-OseMOSY'!BA218</f>
        <v>0.20367652217823873</v>
      </c>
      <c r="AP60" s="211">
        <f>(1+'Net Zero 2070 - %'!AQ45/100)*'[1]Calibración Agricultura-OseMOSY'!BB218</f>
        <v>0.20751464380285833</v>
      </c>
      <c r="AQ60" s="211">
        <f>(1+'Net Zero 2070 - %'!AR45/100)*'[1]Calibración Agricultura-OseMOSY'!BC218</f>
        <v>0.21138203738906952</v>
      </c>
      <c r="AR60" s="211">
        <f>(1+'Net Zero 2070 - %'!AS45/100)*'[1]Calibración Agricultura-OseMOSY'!BD218</f>
        <v>0.21526450281175996</v>
      </c>
      <c r="AS60" s="211">
        <f>(1+'Net Zero 2070 - %'!AT45/100)*'[1]Calibración Agricultura-OseMOSY'!BE218</f>
        <v>0.21917066235091257</v>
      </c>
      <c r="AT60" s="211">
        <f>(1+'Net Zero 2070 - %'!AU45/100)*'[1]Calibración Agricultura-OseMOSY'!BF218</f>
        <v>0.2231038668311546</v>
      </c>
      <c r="AU60" s="211">
        <f>(1+'Net Zero 2070 - %'!AV45/100)*'[1]Calibración Agricultura-OseMOSY'!BG218</f>
        <v>0.22706474421150147</v>
      </c>
      <c r="AV60" s="211">
        <f>(1+'Net Zero 2070 - %'!AW45/100)*'[1]Calibración Agricultura-OseMOSY'!BH218</f>
        <v>0.23104331667836833</v>
      </c>
      <c r="AW60" s="211">
        <f>(1+'Net Zero 2070 - %'!AX45/100)*'[1]Calibración Agricultura-OseMOSY'!BI218</f>
        <v>0.23503877542044355</v>
      </c>
      <c r="AX60" s="211">
        <f>(1+'Net Zero 2070 - %'!AY45/100)*'[1]Calibración Agricultura-OseMOSY'!BJ218</f>
        <v>0.23904617099204467</v>
      </c>
      <c r="AY60" s="211">
        <f>(1+'Net Zero 2070 - %'!AZ45/100)*'[1]Calibración Agricultura-OseMOSY'!BK218</f>
        <v>0.24307232959863939</v>
      </c>
      <c r="AZ60" s="211">
        <f>(1+'Net Zero 2070 - %'!BA45/100)*'[1]Calibración Agricultura-OseMOSY'!BL218</f>
        <v>0.247114343208406</v>
      </c>
      <c r="BA60" s="211">
        <f>(1+'Net Zero 2070 - %'!BB45/100)*'[1]Calibración Agricultura-OseMOSY'!BM218</f>
        <v>0.25116946523760864</v>
      </c>
      <c r="BB60" s="205"/>
      <c r="BC60" s="205"/>
      <c r="BD60" s="205"/>
      <c r="BE60" s="205">
        <f>'Net Zero 2070 - %'!BE45</f>
        <v>0.215</v>
      </c>
      <c r="BF60" s="205" t="str">
        <f>'Net Zero 2070 - %'!BF45</f>
        <v>Incrementa</v>
      </c>
      <c r="BG60" s="205"/>
      <c r="BH60" s="205"/>
    </row>
    <row r="61" spans="1:115" s="209" customFormat="1" ht="14.45">
      <c r="A61" s="205"/>
      <c r="B61" s="380"/>
      <c r="C61" s="205" t="s">
        <v>89</v>
      </c>
      <c r="D61" s="366"/>
      <c r="E61" s="211">
        <f>(1+'Net Zero 2070 - %'!F46/100)*'[1]Calibración Agricultura-OseMOSY'!Q219</f>
        <v>1.7583091169471499</v>
      </c>
      <c r="F61" s="211">
        <f>(1+'Net Zero 2070 - %'!G46/100)*'[1]Calibración Agricultura-OseMOSY'!R219</f>
        <v>1.7685728466124271</v>
      </c>
      <c r="G61" s="211">
        <f>(1+'Net Zero 2070 - %'!H46/100)*'[1]Calibración Agricultura-OseMOSY'!S219</f>
        <v>1.8468895354408825</v>
      </c>
      <c r="H61" s="211">
        <f>(1+'Net Zero 2070 - %'!I46/100)*'[1]Calibración Agricultura-OseMOSY'!T219</f>
        <v>2.131697829161284</v>
      </c>
      <c r="I61" s="211">
        <f>(1+'Net Zero 2070 - %'!J46/100)*'[1]Calibración Agricultura-OseMOSY'!U219</f>
        <v>2.3455758612034385</v>
      </c>
      <c r="J61" s="211">
        <f>(1+'Net Zero 2070 - %'!K46/100)*'[1]Calibración Agricultura-OseMOSY'!V219</f>
        <v>2.7015786844197627</v>
      </c>
      <c r="K61" s="211">
        <f>(1+'Net Zero 2070 - %'!L46/100)*'[1]Calibración Agricultura-OseMOSY'!W219</f>
        <v>3.0534318422774041</v>
      </c>
      <c r="L61" s="211">
        <f>(1+'Net Zero 2070 - %'!M46/100)*'[1]Calibración Agricultura-OseMOSY'!X219</f>
        <v>3.3977708348822029</v>
      </c>
      <c r="M61" s="211">
        <f>(1+'Net Zero 2070 - %'!N46/100)*'[1]Calibración Agricultura-OseMOSY'!Y219</f>
        <v>3.8455315140509536</v>
      </c>
      <c r="N61" s="211">
        <f>(1+'Net Zero 2070 - %'!O46/100)*'[1]Calibración Agricultura-OseMOSY'!Z219</f>
        <v>3.4326404240532868</v>
      </c>
      <c r="O61" s="211">
        <f>(1+'Net Zero 2070 - %'!P46/100)*'[1]Calibración Agricultura-OseMOSY'!AA219</f>
        <v>3.7211209666644209</v>
      </c>
      <c r="P61" s="211">
        <f>(1+'Net Zero 2070 - %'!Q46/100)*'[1]Calibración Agricultura-OseMOSY'!AB219</f>
        <v>4.0019864462990444</v>
      </c>
      <c r="Q61" s="211">
        <f>(1+'Net Zero 2070 - %'!R46/100)*'[1]Calibración Agricultura-OseMOSY'!AC219</f>
        <v>4.2289822052745407</v>
      </c>
      <c r="R61" s="211">
        <f>(1+'Net Zero 2070 - %'!S46/100)*'[1]Calibración Agricultura-OseMOSY'!AD219</f>
        <v>4.4055870648603115</v>
      </c>
      <c r="S61" s="211">
        <f>(1+'Net Zero 2070 - %'!T46/100)*'[1]Calibración Agricultura-OseMOSY'!AE219</f>
        <v>4.5172507659655565</v>
      </c>
      <c r="T61" s="211">
        <f>(1+'Net Zero 2070 - %'!U46/100)*'[1]Calibración Agricultura-OseMOSY'!AF219</f>
        <v>4.7590563921051698</v>
      </c>
      <c r="U61" s="211">
        <f>(1+'Net Zero 2070 - %'!V46/100)*'[1]Calibración Agricultura-OseMOSY'!AG219</f>
        <v>4.9918020524149984</v>
      </c>
      <c r="V61" s="211">
        <f>(1+'Net Zero 2070 - %'!W46/100)*'[1]Calibración Agricultura-OseMOSY'!AH219</f>
        <v>5.224645503678591</v>
      </c>
      <c r="W61" s="211">
        <f>(1+'Net Zero 2070 - %'!X46/100)*'[1]Calibración Agricultura-OseMOSY'!AI219</f>
        <v>5.4428719586085466</v>
      </c>
      <c r="X61" s="211">
        <f>(1+'Net Zero 2070 - %'!Y46/100)*'[1]Calibración Agricultura-OseMOSY'!AJ219</f>
        <v>5.6718886502537753</v>
      </c>
      <c r="Y61" s="211">
        <f>(1+'Net Zero 2070 - %'!Z46/100)*'[1]Calibración Agricultura-OseMOSY'!AK219</f>
        <v>5.9297089301427599</v>
      </c>
      <c r="Z61" s="211">
        <f>(1+'Net Zero 2070 - %'!AA46/100)*'[1]Calibración Agricultura-OseMOSY'!AL219</f>
        <v>6.1612781396484868</v>
      </c>
      <c r="AA61" s="211">
        <f>(1+'Net Zero 2070 - %'!AB46/100)*'[1]Calibración Agricultura-OseMOSY'!AM219</f>
        <v>6.4250681559879901</v>
      </c>
      <c r="AB61" s="211">
        <f>(1+'Net Zero 2070 - %'!AC46/100)*'[1]Calibración Agricultura-OseMOSY'!AN219</f>
        <v>6.6777404130323879</v>
      </c>
      <c r="AC61" s="211">
        <f>(1+'Net Zero 2070 - %'!AD46/100)*'[1]Calibración Agricultura-OseMOSY'!AO219</f>
        <v>6.9718057107800266</v>
      </c>
      <c r="AD61" s="211">
        <f>(1+'Net Zero 2070 - %'!AE46/100)*'[1]Calibración Agricultura-OseMOSY'!AP219</f>
        <v>7.249963996815163</v>
      </c>
      <c r="AE61" s="211">
        <f>(1+'Net Zero 2070 - %'!AF46/100)*'[1]Calibración Agricultura-OseMOSY'!AQ219</f>
        <v>7.5330960161281348</v>
      </c>
      <c r="AF61" s="211">
        <f>(1+'Net Zero 2070 - %'!AG46/100)*'[1]Calibración Agricultura-OseMOSY'!AR219</f>
        <v>7.8291905132804018</v>
      </c>
      <c r="AG61" s="211">
        <f>(1+'Net Zero 2070 - %'!AH46/100)*'[1]Calibración Agricultura-OseMOSY'!AS219</f>
        <v>8.1357386775829319</v>
      </c>
      <c r="AH61" s="211">
        <f>(1+'Net Zero 2070 - %'!AI46/100)*'[1]Calibración Agricultura-OseMOSY'!AT219</f>
        <v>8.3057395172551889</v>
      </c>
      <c r="AI61" s="211">
        <f>(1+'Net Zero 2070 - %'!AJ46/100)*'[1]Calibración Agricultura-OseMOSY'!AU219</f>
        <v>8.4791717164601632</v>
      </c>
      <c r="AJ61" s="211">
        <f>(1+'Net Zero 2070 - %'!AK46/100)*'[1]Calibración Agricultura-OseMOSY'!AV219</f>
        <v>8.656202055045858</v>
      </c>
      <c r="AK61" s="211">
        <f>(1+'Net Zero 2070 - %'!AL46/100)*'[1]Calibración Agricultura-OseMOSY'!AW219</f>
        <v>8.8369361812398317</v>
      </c>
      <c r="AL61" s="211">
        <f>(1+'Net Zero 2070 - %'!AM46/100)*'[1]Calibración Agricultura-OseMOSY'!AX219</f>
        <v>9.0214289187124876</v>
      </c>
      <c r="AM61" s="211">
        <f>(1+'Net Zero 2070 - %'!AN46/100)*'[1]Calibración Agricultura-OseMOSY'!AY219</f>
        <v>9.2097764017528903</v>
      </c>
      <c r="AN61" s="211">
        <f>(1+'Net Zero 2070 - %'!AO46/100)*'[1]Calibración Agricultura-OseMOSY'!AZ219</f>
        <v>9.4019987204512994</v>
      </c>
      <c r="AO61" s="211">
        <f>(1+'Net Zero 2070 - %'!AP46/100)*'[1]Calibración Agricultura-OseMOSY'!BA219</f>
        <v>9.5982187339089098</v>
      </c>
      <c r="AP61" s="211">
        <f>(1+'Net Zero 2070 - %'!AQ46/100)*'[1]Calibración Agricultura-OseMOSY'!BB219</f>
        <v>9.7985190954415913</v>
      </c>
      <c r="AQ61" s="211">
        <f>(1+'Net Zero 2070 - %'!AR46/100)*'[1]Calibración Agricultura-OseMOSY'!BC219</f>
        <v>10.002979981606805</v>
      </c>
      <c r="AR61" s="211">
        <f>(1+'Net Zero 2070 - %'!AS46/100)*'[1]Calibración Agricultura-OseMOSY'!BD219</f>
        <v>10.211683625298784</v>
      </c>
      <c r="AS61" s="211">
        <f>(1+'Net Zero 2070 - %'!AT46/100)*'[1]Calibración Agricultura-OseMOSY'!BE219</f>
        <v>10.424720908215313</v>
      </c>
      <c r="AT61" s="211">
        <f>(1+'Net Zero 2070 - %'!AU46/100)*'[1]Calibración Agricultura-OseMOSY'!BF219</f>
        <v>10.64218294402666</v>
      </c>
      <c r="AU61" s="211">
        <f>(1+'Net Zero 2070 - %'!AV46/100)*'[1]Calibración Agricultura-OseMOSY'!BG219</f>
        <v>10.864161875439219</v>
      </c>
      <c r="AV61" s="211">
        <f>(1+'Net Zero 2070 - %'!AW46/100)*'[1]Calibración Agricultura-OseMOSY'!BH219</f>
        <v>11.090748648192109</v>
      </c>
      <c r="AW61" s="211">
        <f>(1+'Net Zero 2070 - %'!AX46/100)*'[1]Calibración Agricultura-OseMOSY'!BI219</f>
        <v>11.322038850995817</v>
      </c>
      <c r="AX61" s="211">
        <f>(1+'Net Zero 2070 - %'!AY46/100)*'[1]Calibración Agricultura-OseMOSY'!BJ219</f>
        <v>11.558128858794953</v>
      </c>
      <c r="AY61" s="211">
        <f>(1+'Net Zero 2070 - %'!AZ46/100)*'[1]Calibración Agricultura-OseMOSY'!BK219</f>
        <v>11.799120531573715</v>
      </c>
      <c r="AZ61" s="211">
        <f>(1+'Net Zero 2070 - %'!BA46/100)*'[1]Calibración Agricultura-OseMOSY'!BL219</f>
        <v>12.04511496907149</v>
      </c>
      <c r="BA61" s="211">
        <f>(1+'Net Zero 2070 - %'!BB46/100)*'[1]Calibración Agricultura-OseMOSY'!BM219</f>
        <v>12.296215432101548</v>
      </c>
      <c r="BB61" s="205"/>
      <c r="BC61" s="205"/>
      <c r="BD61" s="205"/>
      <c r="BE61" s="205">
        <f>'Net Zero 2070 - %'!BE46</f>
        <v>0.09</v>
      </c>
      <c r="BF61" s="205" t="str">
        <f>'Net Zero 2070 - %'!BF46</f>
        <v>Incrementa</v>
      </c>
      <c r="BG61" s="205"/>
      <c r="BH61" s="205"/>
    </row>
    <row r="62" spans="1:115" s="209" customFormat="1" ht="14.45">
      <c r="A62" s="205"/>
      <c r="B62" s="380"/>
      <c r="C62" s="205" t="s">
        <v>90</v>
      </c>
      <c r="D62" s="366"/>
      <c r="E62" s="211">
        <f>(1+'Net Zero 2070 - %'!F47/100)*'[1]Calibración Agricultura-OseMOSY'!Q220</f>
        <v>0.36644742290253607</v>
      </c>
      <c r="F62" s="211">
        <f>(1+'Net Zero 2070 - %'!G47/100)*'[1]Calibración Agricultura-OseMOSY'!R220</f>
        <v>0.37823362260510668</v>
      </c>
      <c r="G62" s="211">
        <f>(1+'Net Zero 2070 - %'!H47/100)*'[1]Calibración Agricultura-OseMOSY'!S220</f>
        <v>0.3905606202009726</v>
      </c>
      <c r="H62" s="211">
        <f>(1+'Net Zero 2070 - %'!I47/100)*'[1]Calibración Agricultura-OseMOSY'!T220</f>
        <v>0.40416408826112443</v>
      </c>
      <c r="I62" s="211">
        <f>(1+'Net Zero 2070 - %'!J47/100)*'[1]Calibración Agricultura-OseMOSY'!U220</f>
        <v>0.41577139509306688</v>
      </c>
      <c r="J62" s="211">
        <f>(1+'Net Zero 2070 - %'!K47/100)*'[1]Calibración Agricultura-OseMOSY'!V220</f>
        <v>0.43251375522582514</v>
      </c>
      <c r="K62" s="211">
        <f>(1+'Net Zero 2070 - %'!L47/100)*'[1]Calibración Agricultura-OseMOSY'!W220</f>
        <v>0.44829214453681099</v>
      </c>
      <c r="L62" s="211">
        <f>(1+'Net Zero 2070 - %'!M47/100)*'[1]Calibración Agricultura-OseMOSY'!X220</f>
        <v>0.46165501045727803</v>
      </c>
      <c r="M62" s="211">
        <f>(1+'Net Zero 2070 - %'!N47/100)*'[1]Calibración Agricultura-OseMOSY'!Y220</f>
        <v>0.47632866999734008</v>
      </c>
      <c r="N62" s="211">
        <f>(1+'Net Zero 2070 - %'!O47/100)*'[1]Calibración Agricultura-OseMOSY'!Z220</f>
        <v>0.48697880644365138</v>
      </c>
      <c r="O62" s="211">
        <f>(1+'Net Zero 2070 - %'!P47/100)*'[1]Calibración Agricultura-OseMOSY'!AA220</f>
        <v>0.50118997174508428</v>
      </c>
      <c r="P62" s="211">
        <f>(1+'Net Zero 2070 - %'!Q47/100)*'[1]Calibración Agricultura-OseMOSY'!AB220</f>
        <v>0.51756227973301761</v>
      </c>
      <c r="Q62" s="211">
        <f>(1+'Net Zero 2070 - %'!R47/100)*'[1]Calibración Agricultura-OseMOSY'!AC220</f>
        <v>0.53131998389455404</v>
      </c>
      <c r="R62" s="211">
        <f>(1+'Net Zero 2070 - %'!S47/100)*'[1]Calibración Agricultura-OseMOSY'!AD220</f>
        <v>0.54490705440359399</v>
      </c>
      <c r="S62" s="211">
        <f>(1+'Net Zero 2070 - %'!T47/100)*'[1]Calibración Agricultura-OseMOSY'!AE220</f>
        <v>0.55921275066040244</v>
      </c>
      <c r="T62" s="211">
        <f>(1+'Net Zero 2070 - %'!U47/100)*'[1]Calibración Agricultura-OseMOSY'!AF220</f>
        <v>0.57344737903990839</v>
      </c>
      <c r="U62" s="211">
        <f>(1+'Net Zero 2070 - %'!V47/100)*'[1]Calibración Agricultura-OseMOSY'!AG220</f>
        <v>0.58827067219444695</v>
      </c>
      <c r="V62" s="211">
        <f>(1+'Net Zero 2070 - %'!W47/100)*'[1]Calibración Agricultura-OseMOSY'!AH220</f>
        <v>0.60435461063428464</v>
      </c>
      <c r="W62" s="211">
        <f>(1+'Net Zero 2070 - %'!X47/100)*'[1]Calibración Agricultura-OseMOSY'!AI220</f>
        <v>0.61927229088562352</v>
      </c>
      <c r="X62" s="211">
        <f>(1+'Net Zero 2070 - %'!Y47/100)*'[1]Calibración Agricultura-OseMOSY'!AJ220</f>
        <v>0.63463514453251235</v>
      </c>
      <c r="Y62" s="211">
        <f>(1+'Net Zero 2070 - %'!Z47/100)*'[1]Calibración Agricultura-OseMOSY'!AK220</f>
        <v>0.65019473109103187</v>
      </c>
      <c r="Z62" s="211">
        <f>(1+'Net Zero 2070 - %'!AA47/100)*'[1]Calibración Agricultura-OseMOSY'!AL220</f>
        <v>0.66294921361330417</v>
      </c>
      <c r="AA62" s="211">
        <f>(1+'Net Zero 2070 - %'!AB47/100)*'[1]Calibración Agricultura-OseMOSY'!AM220</f>
        <v>0.67885686415164126</v>
      </c>
      <c r="AB62" s="211">
        <f>(1+'Net Zero 2070 - %'!AC47/100)*'[1]Calibración Agricultura-OseMOSY'!AN220</f>
        <v>0.6928762501685255</v>
      </c>
      <c r="AC62" s="211">
        <f>(1+'Net Zero 2070 - %'!AD47/100)*'[1]Calibración Agricultura-OseMOSY'!AO220</f>
        <v>0.71016165984908708</v>
      </c>
      <c r="AD62" s="211">
        <f>(1+'Net Zero 2070 - %'!AE47/100)*'[1]Calibración Agricultura-OseMOSY'!AP220</f>
        <v>0.72474054116686271</v>
      </c>
      <c r="AE62" s="211">
        <f>(1+'Net Zero 2070 - %'!AF47/100)*'[1]Calibración Agricultura-OseMOSY'!AQ220</f>
        <v>0.73922993471012077</v>
      </c>
      <c r="AF62" s="211">
        <f>(1+'Net Zero 2070 - %'!AG47/100)*'[1]Calibración Agricultura-OseMOSY'!AR220</f>
        <v>0.75424854783540862</v>
      </c>
      <c r="AG62" s="211">
        <f>(1+'Net Zero 2070 - %'!AH47/100)*'[1]Calibración Agricultura-OseMOSY'!AS220</f>
        <v>0.76942525380663906</v>
      </c>
      <c r="AH62" s="211">
        <f>(1+'Net Zero 2070 - %'!AI47/100)*'[1]Calibración Agricultura-OseMOSY'!AT220</f>
        <v>0.7865108853877536</v>
      </c>
      <c r="AI62" s="211">
        <f>(1+'Net Zero 2070 - %'!AJ47/100)*'[1]Calibración Agricultura-OseMOSY'!AU220</f>
        <v>0.8022749390937185</v>
      </c>
      <c r="AJ62" s="211">
        <f>(1+'Net Zero 2070 - %'!AK47/100)*'[1]Calibración Agricultura-OseMOSY'!AV220</f>
        <v>0.8181004923614108</v>
      </c>
      <c r="AK62" s="211">
        <f>(1+'Net Zero 2070 - %'!AL47/100)*'[1]Calibración Agricultura-OseMOSY'!AW220</f>
        <v>0.83444084600257373</v>
      </c>
      <c r="AL62" s="211">
        <f>(1+'Net Zero 2070 - %'!AM47/100)*'[1]Calibración Agricultura-OseMOSY'!AX220</f>
        <v>0.85097824529714483</v>
      </c>
      <c r="AM62" s="211">
        <f>(1+'Net Zero 2070 - %'!AN47/100)*'[1]Calibración Agricultura-OseMOSY'!AY220</f>
        <v>0.8679865880329789</v>
      </c>
      <c r="AN62" s="211">
        <f>(1+'Net Zero 2070 - %'!AO47/100)*'[1]Calibración Agricultura-OseMOSY'!AZ220</f>
        <v>0.88457511745942574</v>
      </c>
      <c r="AO62" s="211">
        <f>(1+'Net Zero 2070 - %'!AP47/100)*'[1]Calibración Agricultura-OseMOSY'!BA220</f>
        <v>0.90136549801513832</v>
      </c>
      <c r="AP62" s="211">
        <f>(1+'Net Zero 2070 - %'!AQ47/100)*'[1]Calibración Agricultura-OseMOSY'!BB220</f>
        <v>0.91835325437081716</v>
      </c>
      <c r="AQ62" s="211">
        <f>(1+'Net Zero 2070 - %'!AR47/100)*'[1]Calibración Agricultura-OseMOSY'!BC220</f>
        <v>0.9354698883215663</v>
      </c>
      <c r="AR62" s="211">
        <f>(1+'Net Zero 2070 - %'!AS47/100)*'[1]Calibración Agricultura-OseMOSY'!BD220</f>
        <v>0.95265102228247167</v>
      </c>
      <c r="AS62" s="211">
        <f>(1+'Net Zero 2070 - %'!AT47/100)*'[1]Calibración Agricultura-OseMOSY'!BE220</f>
        <v>0.96993663227944782</v>
      </c>
      <c r="AT62" s="211">
        <f>(1+'Net Zero 2070 - %'!AU47/100)*'[1]Calibración Agricultura-OseMOSY'!BF220</f>
        <v>0.98734248893957266</v>
      </c>
      <c r="AU62" s="211">
        <f>(1+'Net Zero 2070 - %'!AV47/100)*'[1]Calibración Agricultura-OseMOSY'!BG220</f>
        <v>1.0048713792045321</v>
      </c>
      <c r="AV62" s="211">
        <f>(1+'Net Zero 2070 - %'!AW47/100)*'[1]Calibración Agricultura-OseMOSY'!BH220</f>
        <v>1.0224788826539699</v>
      </c>
      <c r="AW62" s="211">
        <f>(1+'Net Zero 2070 - %'!AX47/100)*'[1]Calibración Agricultura-OseMOSY'!BI220</f>
        <v>1.0401610574750018</v>
      </c>
      <c r="AX62" s="211">
        <f>(1+'Net Zero 2070 - %'!AY47/100)*'[1]Calibración Agricultura-OseMOSY'!BJ220</f>
        <v>1.057895761738723</v>
      </c>
      <c r="AY62" s="211">
        <f>(1+'Net Zero 2070 - %'!AZ47/100)*'[1]Calibración Agricultura-OseMOSY'!BK220</f>
        <v>1.0757132513104826</v>
      </c>
      <c r="AZ62" s="211">
        <f>(1+'Net Zero 2070 - %'!BA47/100)*'[1]Calibración Agricultura-OseMOSY'!BL220</f>
        <v>1.0936009723329103</v>
      </c>
      <c r="BA62" s="211">
        <f>(1+'Net Zero 2070 - %'!BB47/100)*'[1]Calibración Agricultura-OseMOSY'!BM220</f>
        <v>1.1115468501467169</v>
      </c>
      <c r="BB62" s="205"/>
      <c r="BC62" s="205"/>
      <c r="BD62" s="205"/>
      <c r="BE62" s="205">
        <f>'Net Zero 2070 - %'!BE47</f>
        <v>0.215</v>
      </c>
      <c r="BF62" s="205" t="str">
        <f>'Net Zero 2070 - %'!BF47</f>
        <v>Incrementa</v>
      </c>
      <c r="BG62" s="205"/>
      <c r="BH62" s="205"/>
    </row>
    <row r="63" spans="1:115" s="209" customFormat="1" ht="14.45">
      <c r="A63" s="205"/>
      <c r="B63" s="380"/>
      <c r="C63" s="205" t="s">
        <v>91</v>
      </c>
      <c r="D63" s="366"/>
      <c r="E63" s="211">
        <f>(1+'Net Zero 2070 - %'!F48/100)*'[1]Calibración Agricultura-OseMOSY'!Q221</f>
        <v>0.19670875649193048</v>
      </c>
      <c r="F63" s="211">
        <f>(1+'Net Zero 2070 - %'!G48/100)*'[1]Calibración Agricultura-OseMOSY'!R221</f>
        <v>0.22499656128971066</v>
      </c>
      <c r="G63" s="211">
        <f>(1+'Net Zero 2070 - %'!H48/100)*'[1]Calibración Agricultura-OseMOSY'!S221</f>
        <v>0.19295433233591511</v>
      </c>
      <c r="H63" s="211">
        <f>(1+'Net Zero 2070 - %'!I48/100)*'[1]Calibración Agricultura-OseMOSY'!T221</f>
        <v>0.2157471457495507</v>
      </c>
      <c r="I63" s="211">
        <f>(1+'Net Zero 2070 - %'!J48/100)*'[1]Calibración Agricultura-OseMOSY'!U221</f>
        <v>0.17512416525369687</v>
      </c>
      <c r="J63" s="211">
        <f>(1+'Net Zero 2070 - %'!K48/100)*'[1]Calibración Agricultura-OseMOSY'!V221</f>
        <v>0.17363957766217511</v>
      </c>
      <c r="K63" s="211">
        <f>(1+'Net Zero 2070 - %'!L48/100)*'[1]Calibración Agricultura-OseMOSY'!W221</f>
        <v>0.16879440179866406</v>
      </c>
      <c r="L63" s="211">
        <f>(1+'Net Zero 2070 - %'!M48/100)*'[1]Calibración Agricultura-OseMOSY'!X221</f>
        <v>0.16376415540194256</v>
      </c>
      <c r="M63" s="211">
        <f>(1+'Net Zero 2070 - %'!N48/100)*'[1]Calibración Agricultura-OseMOSY'!Y221</f>
        <v>0.15438439221090366</v>
      </c>
      <c r="N63" s="211">
        <f>(1+'Net Zero 2070 - %'!O48/100)*'[1]Calibración Agricultura-OseMOSY'!Z221</f>
        <v>0.20130340057622706</v>
      </c>
      <c r="O63" s="211">
        <f>(1+'Net Zero 2070 - %'!P48/100)*'[1]Calibración Agricultura-OseMOSY'!AA221</f>
        <v>0.20152789496175211</v>
      </c>
      <c r="P63" s="211">
        <f>(1+'Net Zero 2070 - %'!Q48/100)*'[1]Calibración Agricultura-OseMOSY'!AB221</f>
        <v>0.19855242786007363</v>
      </c>
      <c r="Q63" s="211">
        <f>(1+'Net Zero 2070 - %'!R48/100)*'[1]Calibración Agricultura-OseMOSY'!AC221</f>
        <v>0.20089970702315524</v>
      </c>
      <c r="R63" s="211">
        <f>(1+'Net Zero 2070 - %'!S48/100)*'[1]Calibración Agricultura-OseMOSY'!AD221</f>
        <v>0.20407454364875866</v>
      </c>
      <c r="S63" s="211">
        <f>(1+'Net Zero 2070 - %'!T48/100)*'[1]Calibración Agricultura-OseMOSY'!AE221</f>
        <v>0.20904973047679873</v>
      </c>
      <c r="T63" s="211">
        <f>(1+'Net Zero 2070 - %'!U48/100)*'[1]Calibración Agricultura-OseMOSY'!AF221</f>
        <v>0.21603996402148787</v>
      </c>
      <c r="U63" s="211">
        <f>(1+'Net Zero 2070 - %'!V48/100)*'[1]Calibración Agricultura-OseMOSY'!AG221</f>
        <v>0.22620391043435442</v>
      </c>
      <c r="V63" s="211">
        <f>(1+'Net Zero 2070 - %'!W48/100)*'[1]Calibración Agricultura-OseMOSY'!AH221</f>
        <v>0.22986690235020055</v>
      </c>
      <c r="W63" s="211">
        <f>(1+'Net Zero 2070 - %'!X48/100)*'[1]Calibración Agricultura-OseMOSY'!AI221</f>
        <v>0.2335932140719971</v>
      </c>
      <c r="X63" s="211">
        <f>(1+'Net Zero 2070 - %'!Y48/100)*'[1]Calibración Agricultura-OseMOSY'!AJ221</f>
        <v>0.23879834864223565</v>
      </c>
      <c r="Y63" s="211">
        <f>(1+'Net Zero 2070 - %'!Z48/100)*'[1]Calibración Agricultura-OseMOSY'!AK221</f>
        <v>0.24451914473245601</v>
      </c>
      <c r="Z63" s="211">
        <f>(1+'Net Zero 2070 - %'!AA48/100)*'[1]Calibración Agricultura-OseMOSY'!AL221</f>
        <v>0.24947971961449056</v>
      </c>
      <c r="AA63" s="211">
        <f>(1+'Net Zero 2070 - %'!AB48/100)*'[1]Calibración Agricultura-OseMOSY'!AM221</f>
        <v>0.25568996692883877</v>
      </c>
      <c r="AB63" s="211">
        <f>(1+'Net Zero 2070 - %'!AC48/100)*'[1]Calibración Agricultura-OseMOSY'!AN221</f>
        <v>0.26095718742499369</v>
      </c>
      <c r="AC63" s="211">
        <f>(1+'Net Zero 2070 - %'!AD48/100)*'[1]Calibración Agricultura-OseMOSY'!AO221</f>
        <v>0.2666775500772523</v>
      </c>
      <c r="AD63" s="211">
        <f>(1+'Net Zero 2070 - %'!AE48/100)*'[1]Calibración Agricultura-OseMOSY'!AP221</f>
        <v>0.27166410515465761</v>
      </c>
      <c r="AE63" s="211">
        <f>(1+'Net Zero 2070 - %'!AF48/100)*'[1]Calibración Agricultura-OseMOSY'!AQ221</f>
        <v>0.27685020494484486</v>
      </c>
      <c r="AF63" s="211">
        <f>(1+'Net Zero 2070 - %'!AG48/100)*'[1]Calibración Agricultura-OseMOSY'!AR221</f>
        <v>0.28228512753417934</v>
      </c>
      <c r="AG63" s="211">
        <f>(1+'Net Zero 2070 - %'!AH48/100)*'[1]Calibración Agricultura-OseMOSY'!AS221</f>
        <v>0.28776984524145321</v>
      </c>
      <c r="AH63" s="211">
        <f>(1+'Net Zero 2070 - %'!AI48/100)*'[1]Calibración Agricultura-OseMOSY'!AT221</f>
        <v>0.29390582768331941</v>
      </c>
      <c r="AI63" s="211">
        <f>(1+'Net Zero 2070 - %'!AJ48/100)*'[1]Calibración Agricultura-OseMOSY'!AU221</f>
        <v>0.29946277760929224</v>
      </c>
      <c r="AJ63" s="211">
        <f>(1+'Net Zero 2070 - %'!AK48/100)*'[1]Calibración Agricultura-OseMOSY'!AV221</f>
        <v>0.304982270425882</v>
      </c>
      <c r="AK63" s="211">
        <f>(1+'Net Zero 2070 - %'!AL48/100)*'[1]Calibración Agricultura-OseMOSY'!AW221</f>
        <v>0.31075380154181032</v>
      </c>
      <c r="AL63" s="211">
        <f>(1+'Net Zero 2070 - %'!AM48/100)*'[1]Calibración Agricultura-OseMOSY'!AX221</f>
        <v>0.31662170538089096</v>
      </c>
      <c r="AM63" s="211">
        <f>(1+'Net Zero 2070 - %'!AN48/100)*'[1]Calibración Agricultura-OseMOSY'!AY221</f>
        <v>0.32265220555972901</v>
      </c>
      <c r="AN63" s="211">
        <f>(1+'Net Zero 2070 - %'!AO48/100)*'[1]Calibración Agricultura-OseMOSY'!AZ221</f>
        <v>0.32850344161911227</v>
      </c>
      <c r="AO63" s="211">
        <f>(1+'Net Zero 2070 - %'!AP48/100)*'[1]Calibración Agricultura-OseMOSY'!BA221</f>
        <v>0.33440448037957649</v>
      </c>
      <c r="AP63" s="211">
        <f>(1+'Net Zero 2070 - %'!AQ48/100)*'[1]Calibración Agricultura-OseMOSY'!BB221</f>
        <v>0.34036003655292019</v>
      </c>
      <c r="AQ63" s="211">
        <f>(1+'Net Zero 2070 - %'!AR48/100)*'[1]Calibración Agricultura-OseMOSY'!BC221</f>
        <v>0.34635564777866751</v>
      </c>
      <c r="AR63" s="211">
        <f>(1+'Net Zero 2070 - %'!AS48/100)*'[1]Calibración Agricultura-OseMOSY'!BD221</f>
        <v>0.35237606404381605</v>
      </c>
      <c r="AS63" s="211">
        <f>(1+'Net Zero 2070 - %'!AT48/100)*'[1]Calibración Agricultura-OseMOSY'!BE221</f>
        <v>0.358426264258626</v>
      </c>
      <c r="AT63" s="211">
        <f>(1+'Net Zero 2070 - %'!AU48/100)*'[1]Calibración Agricultura-OseMOSY'!BF221</f>
        <v>0.36450682542142593</v>
      </c>
      <c r="AU63" s="211">
        <f>(1+'Net Zero 2070 - %'!AV48/100)*'[1]Calibración Agricultura-OseMOSY'!BG221</f>
        <v>0.37061851999350365</v>
      </c>
      <c r="AV63" s="211">
        <f>(1+'Net Zero 2070 - %'!AW48/100)*'[1]Calibración Agricultura-OseMOSY'!BH221</f>
        <v>0.37674638829015944</v>
      </c>
      <c r="AW63" s="211">
        <f>(1+'Net Zero 2070 - %'!AX48/100)*'[1]Calibración Agricultura-OseMOSY'!BI221</f>
        <v>0.3828909960066722</v>
      </c>
      <c r="AX63" s="211">
        <f>(1+'Net Zero 2070 - %'!AY48/100)*'[1]Calibración Agricultura-OseMOSY'!BJ221</f>
        <v>0.38904549562533569</v>
      </c>
      <c r="AY63" s="211">
        <f>(1+'Net Zero 2070 - %'!AZ48/100)*'[1]Calibración Agricultura-OseMOSY'!BK221</f>
        <v>0.39522073065273278</v>
      </c>
      <c r="AZ63" s="211">
        <f>(1+'Net Zero 2070 - %'!BA48/100)*'[1]Calibración Agricultura-OseMOSY'!BL221</f>
        <v>0.40141033431435441</v>
      </c>
      <c r="BA63" s="211">
        <f>(1+'Net Zero 2070 - %'!BB48/100)*'[1]Calibración Agricultura-OseMOSY'!BM221</f>
        <v>0.40760944704468283</v>
      </c>
      <c r="BB63" s="205"/>
      <c r="BC63" s="205"/>
      <c r="BD63" s="205"/>
      <c r="BE63" s="205">
        <f>'Net Zero 2070 - %'!BE48</f>
        <v>0.1046</v>
      </c>
      <c r="BF63" s="205" t="str">
        <f>'Net Zero 2070 - %'!BF48</f>
        <v>Incrementa</v>
      </c>
      <c r="BG63" s="205"/>
      <c r="BH63" s="205"/>
    </row>
    <row r="64" spans="1:115" s="209" customFormat="1" ht="14.45">
      <c r="A64" s="205"/>
      <c r="B64" s="380"/>
      <c r="C64" s="205" t="s">
        <v>92</v>
      </c>
      <c r="D64" s="366"/>
      <c r="E64" s="211">
        <f>(1+'Net Zero 2070 - %'!F49/100)*'[1]Calibración Agricultura-OseMOSY'!Q222</f>
        <v>0.15082140104932998</v>
      </c>
      <c r="F64" s="211">
        <f>(1+'Net Zero 2070 - %'!G49/100)*'[1]Calibración Agricultura-OseMOSY'!R222</f>
        <v>0.15985650941159096</v>
      </c>
      <c r="G64" s="211">
        <f>(1+'Net Zero 2070 - %'!H49/100)*'[1]Calibración Agricultura-OseMOSY'!S222</f>
        <v>0.157414946479457</v>
      </c>
      <c r="H64" s="211">
        <f>(1+'Net Zero 2070 - %'!I49/100)*'[1]Calibración Agricultura-OseMOSY'!T222</f>
        <v>0.16494113300203522</v>
      </c>
      <c r="I64" s="211">
        <f>(1+'Net Zero 2070 - %'!J49/100)*'[1]Calibración Agricultura-OseMOSY'!U222</f>
        <v>0.16010844644374497</v>
      </c>
      <c r="J64" s="211">
        <f>(1+'Net Zero 2070 - %'!K49/100)*'[1]Calibración Agricultura-OseMOSY'!V222</f>
        <v>0.16378821791721995</v>
      </c>
      <c r="K64" s="211">
        <f>(1+'Net Zero 2070 - %'!L49/100)*'[1]Calibración Agricultura-OseMOSY'!W222</f>
        <v>0.16652334458365142</v>
      </c>
      <c r="L64" s="211">
        <f>(1+'Net Zero 2070 - %'!M49/100)*'[1]Calibración Agricultura-OseMOSY'!X222</f>
        <v>0.16845369023817755</v>
      </c>
      <c r="M64" s="211">
        <f>(1+'Net Zero 2070 - %'!N49/100)*'[1]Calibración Agricultura-OseMOSY'!Y222</f>
        <v>0.16818498343085997</v>
      </c>
      <c r="N64" s="211">
        <f>(1+'Net Zero 2070 - %'!O49/100)*'[1]Calibración Agricultura-OseMOSY'!Z222</f>
        <v>0.18065192869427535</v>
      </c>
      <c r="O64" s="211">
        <f>(1+'Net Zero 2070 - %'!P49/100)*'[1]Calibración Agricultura-OseMOSY'!AA222</f>
        <v>0.18252351002054953</v>
      </c>
      <c r="P64" s="211">
        <f>(1+'Net Zero 2070 - %'!Q49/100)*'[1]Calibración Agricultura-OseMOSY'!AB222</f>
        <v>0.18428741713739069</v>
      </c>
      <c r="Q64" s="211">
        <f>(1+'Net Zero 2070 - %'!R49/100)*'[1]Calibración Agricultura-OseMOSY'!AC222</f>
        <v>0.18636497420587728</v>
      </c>
      <c r="R64" s="211">
        <f>(1+'Net Zero 2070 - %'!S49/100)*'[1]Calibración Agricultura-OseMOSY'!AD222</f>
        <v>0.18859474473046595</v>
      </c>
      <c r="S64" s="211">
        <f>(1+'Net Zero 2070 - %'!T49/100)*'[1]Calibración Agricultura-OseMOSY'!AE222</f>
        <v>0.19148409165372751</v>
      </c>
      <c r="T64" s="211">
        <f>(1+'Net Zero 2070 - %'!U49/100)*'[1]Calibración Agricultura-OseMOSY'!AF222</f>
        <v>0.19424647970673209</v>
      </c>
      <c r="U64" s="211">
        <f>(1+'Net Zero 2070 - %'!V49/100)*'[1]Calibración Agricultura-OseMOSY'!AG222</f>
        <v>0.19779935997475764</v>
      </c>
      <c r="V64" s="211">
        <f>(1+'Net Zero 2070 - %'!W49/100)*'[1]Calibración Agricultura-OseMOSY'!AH222</f>
        <v>0.20009435960057989</v>
      </c>
      <c r="W64" s="211">
        <f>(1+'Net Zero 2070 - %'!X49/100)*'[1]Calibración Agricultura-OseMOSY'!AI222</f>
        <v>0.20196073871376602</v>
      </c>
      <c r="X64" s="211">
        <f>(1+'Net Zero 2070 - %'!Y49/100)*'[1]Calibración Agricultura-OseMOSY'!AJ222</f>
        <v>0.20409422063259861</v>
      </c>
      <c r="Y64" s="211">
        <f>(1+'Net Zero 2070 - %'!Z49/100)*'[1]Calibración Agricultura-OseMOSY'!AK222</f>
        <v>0.20615902001074501</v>
      </c>
      <c r="Z64" s="211">
        <f>(1+'Net Zero 2070 - %'!AA49/100)*'[1]Calibración Agricultura-OseMOSY'!AL222</f>
        <v>0.20725564833107463</v>
      </c>
      <c r="AA64" s="211">
        <f>(1+'Net Zero 2070 - %'!AB49/100)*'[1]Calibración Agricultura-OseMOSY'!AM222</f>
        <v>0.20918898633236152</v>
      </c>
      <c r="AB64" s="211">
        <f>(1+'Net Zero 2070 - %'!AC49/100)*'[1]Calibración Agricultura-OseMOSY'!AN222</f>
        <v>0.21029675071134762</v>
      </c>
      <c r="AC64" s="211">
        <f>(1+'Net Zero 2070 - %'!AD49/100)*'[1]Calibración Agricultura-OseMOSY'!AO222</f>
        <v>0.21198679625032385</v>
      </c>
      <c r="AD64" s="211">
        <f>(1+'Net Zero 2070 - %'!AE49/100)*'[1]Calibración Agricultura-OseMOSY'!AP222</f>
        <v>0.21272591844808822</v>
      </c>
      <c r="AE64" s="211">
        <f>(1+'Net Zero 2070 - %'!AF49/100)*'[1]Calibración Agricultura-OseMOSY'!AQ222</f>
        <v>0.21330579047771148</v>
      </c>
      <c r="AF64" s="211">
        <f>(1+'Net Zero 2070 - %'!AG49/100)*'[1]Calibración Agricultura-OseMOSY'!AR222</f>
        <v>0.21384763923147107</v>
      </c>
      <c r="AG64" s="211">
        <f>(1+'Net Zero 2070 - %'!AH49/100)*'[1]Calibración Agricultura-OseMOSY'!AS222</f>
        <v>0.21421701644474936</v>
      </c>
      <c r="AH64" s="211">
        <f>(1+'Net Zero 2070 - %'!AI49/100)*'[1]Calibración Agricultura-OseMOSY'!AT222</f>
        <v>0.21486882742069061</v>
      </c>
      <c r="AI64" s="211">
        <f>(1+'Net Zero 2070 - %'!AJ49/100)*'[1]Calibración Agricultura-OseMOSY'!AU222</f>
        <v>0.21489526769234277</v>
      </c>
      <c r="AJ64" s="211">
        <f>(1+'Net Zero 2070 - %'!AK49/100)*'[1]Calibración Agricultura-OseMOSY'!AV222</f>
        <v>0.21468204291726231</v>
      </c>
      <c r="AK64" s="211">
        <f>(1+'Net Zero 2070 - %'!AL49/100)*'[1]Calibración Agricultura-OseMOSY'!AW222</f>
        <v>0.21437457075527253</v>
      </c>
      <c r="AL64" s="211">
        <f>(1+'Net Zero 2070 - %'!AM49/100)*'[1]Calibración Agricultura-OseMOSY'!AX222</f>
        <v>0.21386779677913528</v>
      </c>
      <c r="AM64" s="211">
        <f>(1+'Net Zero 2070 - %'!AN49/100)*'[1]Calibración Agricultura-OseMOSY'!AY222</f>
        <v>0.21320874825038041</v>
      </c>
      <c r="AN64" s="211">
        <f>(1+'Net Zero 2070 - %'!AO49/100)*'[1]Calibración Agricultura-OseMOSY'!AZ222</f>
        <v>0.21216589664042032</v>
      </c>
      <c r="AO64" s="211">
        <f>(1+'Net Zero 2070 - %'!AP49/100)*'[1]Calibración Agricultura-OseMOSY'!BA222</f>
        <v>0.21088454888957178</v>
      </c>
      <c r="AP64" s="211">
        <f>(1+'Net Zero 2070 - %'!AQ49/100)*'[1]Calibración Agricultura-OseMOSY'!BB222</f>
        <v>0.20935513923056581</v>
      </c>
      <c r="AQ64" s="211">
        <f>(1+'Net Zero 2070 - %'!AR49/100)*'[1]Calibración Agricultura-OseMOSY'!BC222</f>
        <v>0.20755560390504091</v>
      </c>
      <c r="AR64" s="211">
        <f>(1+'Net Zero 2070 - %'!AS49/100)*'[1]Calibración Agricultura-OseMOSY'!BD222</f>
        <v>0.2054656665494673</v>
      </c>
      <c r="AS64" s="211">
        <f>(1+'Net Zero 2070 - %'!AT49/100)*'[1]Calibración Agricultura-OseMOSY'!BE222</f>
        <v>0.20308179969243406</v>
      </c>
      <c r="AT64" s="211">
        <f>(1+'Net Zero 2070 - %'!AU49/100)*'[1]Calibración Agricultura-OseMOSY'!BF222</f>
        <v>0.20039570768038925</v>
      </c>
      <c r="AU64" s="211">
        <f>(1+'Net Zero 2070 - %'!AV49/100)*'[1]Calibración Agricultura-OseMOSY'!BG222</f>
        <v>0.19739760500010398</v>
      </c>
      <c r="AV64" s="211">
        <f>(1+'Net Zero 2070 - %'!AW49/100)*'[1]Calibración Agricultura-OseMOSY'!BH222</f>
        <v>0.19406906005096139</v>
      </c>
      <c r="AW64" s="211">
        <f>(1+'Net Zero 2070 - %'!AX49/100)*'[1]Calibración Agricultura-OseMOSY'!BI222</f>
        <v>0.19040023602918069</v>
      </c>
      <c r="AX64" s="211">
        <f>(1+'Net Zero 2070 - %'!AY49/100)*'[1]Calibración Agricultura-OseMOSY'!BJ222</f>
        <v>0.18637770505482826</v>
      </c>
      <c r="AY64" s="211">
        <f>(1+'Net Zero 2070 - %'!AZ49/100)*'[1]Calibración Agricultura-OseMOSY'!BK222</f>
        <v>0.18199664714955022</v>
      </c>
      <c r="AZ64" s="211">
        <f>(1+'Net Zero 2070 - %'!BA49/100)*'[1]Calibración Agricultura-OseMOSY'!BL222</f>
        <v>0.17724357640135047</v>
      </c>
      <c r="BA64" s="211">
        <f>(1+'Net Zero 2070 - %'!BB49/100)*'[1]Calibración Agricultura-OseMOSY'!BM222</f>
        <v>0.17210567096405754</v>
      </c>
      <c r="BB64" s="205"/>
      <c r="BC64" s="205"/>
      <c r="BD64" s="205"/>
      <c r="BE64" s="205">
        <f>'Net Zero 2070 - %'!BE49</f>
        <v>0.1046</v>
      </c>
      <c r="BF64" s="205" t="str">
        <f>'Net Zero 2070 - %'!BF49</f>
        <v>Incrementa</v>
      </c>
      <c r="BG64" s="205"/>
      <c r="BH64" s="205"/>
      <c r="CD64" s="209" t="s">
        <v>85</v>
      </c>
    </row>
    <row r="65" spans="1:115" s="209" customFormat="1" ht="14.45">
      <c r="A65" s="205"/>
      <c r="B65" s="380"/>
      <c r="C65" s="205" t="s">
        <v>93</v>
      </c>
      <c r="D65" s="366"/>
      <c r="E65" s="211">
        <f>(1+'Net Zero 2070 - %'!F50/100)*'[1]Calibración Agricultura-OseMOSY'!Q223</f>
        <v>0.28540291252365368</v>
      </c>
      <c r="F65" s="211">
        <f>(1+'Net Zero 2070 - %'!G50/100)*'[1]Calibración Agricultura-OseMOSY'!R223</f>
        <v>0.30758692200461635</v>
      </c>
      <c r="G65" s="211">
        <f>(1+'Net Zero 2070 - %'!H50/100)*'[1]Calibración Agricultura-OseMOSY'!S223</f>
        <v>0.29350881675945728</v>
      </c>
      <c r="H65" s="211">
        <f>(1+'Net Zero 2070 - %'!I50/100)*'[1]Calibración Agricultura-OseMOSY'!T223</f>
        <v>0.31111415260012365</v>
      </c>
      <c r="I65" s="211">
        <f>(1+'Net Zero 2070 - %'!J50/100)*'[1]Calibración Agricultura-OseMOSY'!U223</f>
        <v>0.29051832541442135</v>
      </c>
      <c r="J65" s="211">
        <f>(1+'Net Zero 2070 - %'!K50/100)*'[1]Calibración Agricultura-OseMOSY'!V223</f>
        <v>0.29462729743938304</v>
      </c>
      <c r="K65" s="211">
        <f>(1+'Net Zero 2070 - %'!L50/100)*'[1]Calibración Agricultura-OseMOSY'!W223</f>
        <v>0.29627574081383784</v>
      </c>
      <c r="L65" s="211">
        <f>(1+'Net Zero 2070 - %'!M50/100)*'[1]Calibración Agricultura-OseMOSY'!X223</f>
        <v>0.29667187486320257</v>
      </c>
      <c r="M65" s="211">
        <f>(1+'Net Zero 2070 - %'!N50/100)*'[1]Calibración Agricultura-OseMOSY'!Y223</f>
        <v>0.2896031872241337</v>
      </c>
      <c r="N65" s="211">
        <f>(1+'Net Zero 2070 - %'!O50/100)*'[1]Calibración Agricultura-OseMOSY'!Z223</f>
        <v>0.32107986906520208</v>
      </c>
      <c r="O65" s="211">
        <f>(1+'Net Zero 2070 - %'!P50/100)*'[1]Calibración Agricultura-OseMOSY'!AA223</f>
        <v>0.32028595283796313</v>
      </c>
      <c r="P65" s="211">
        <f>(1+'Net Zero 2070 - %'!Q50/100)*'[1]Calibración Agricultura-OseMOSY'!AB223</f>
        <v>0.31795205059969162</v>
      </c>
      <c r="Q65" s="211">
        <f>(1+'Net Zero 2070 - %'!R50/100)*'[1]Calibración Agricultura-OseMOSY'!AC223</f>
        <v>0.31776491285161762</v>
      </c>
      <c r="R65" s="211">
        <f>(1+'Net Zero 2070 - %'!S50/100)*'[1]Calibración Agricultura-OseMOSY'!AD223</f>
        <v>0.31794058483729132</v>
      </c>
      <c r="S65" s="211">
        <f>(1+'Net Zero 2070 - %'!T50/100)*'[1]Calibración Agricultura-OseMOSY'!AE223</f>
        <v>0.3195513398483979</v>
      </c>
      <c r="T65" s="211">
        <f>(1+'Net Zero 2070 - %'!U50/100)*'[1]Calibración Agricultura-OseMOSY'!AF223</f>
        <v>0.3212796427445751</v>
      </c>
      <c r="U65" s="211">
        <f>(1+'Net Zero 2070 - %'!V50/100)*'[1]Calibración Agricultura-OseMOSY'!AG223</f>
        <v>0.32511673006897707</v>
      </c>
      <c r="V65" s="211">
        <f>(1+'Net Zero 2070 - %'!W50/100)*'[1]Calibración Agricultura-OseMOSY'!AH223</f>
        <v>0.32435324005630994</v>
      </c>
      <c r="W65" s="211">
        <f>(1+'Net Zero 2070 - %'!X50/100)*'[1]Calibración Agricultura-OseMOSY'!AI223</f>
        <v>0.32281012128039599</v>
      </c>
      <c r="X65" s="211">
        <f>(1+'Net Zero 2070 - %'!Y50/100)*'[1]Calibración Agricultura-OseMOSY'!AJ223</f>
        <v>0.32189758872725716</v>
      </c>
      <c r="Y65" s="211">
        <f>(1+'Net Zero 2070 - %'!Z50/100)*'[1]Calibración Agricultura-OseMOSY'!AK223</f>
        <v>0.32075801437214441</v>
      </c>
      <c r="Z65" s="211">
        <f>(1+'Net Zero 2070 - %'!AA50/100)*'[1]Calibración Agricultura-OseMOSY'!AL223</f>
        <v>0.31798132611420116</v>
      </c>
      <c r="AA65" s="211">
        <f>(1+'Net Zero 2070 - %'!AB50/100)*'[1]Calibración Agricultura-OseMOSY'!AM223</f>
        <v>0.31625807188543603</v>
      </c>
      <c r="AB65" s="211">
        <f>(1+'Net Zero 2070 - %'!AC50/100)*'[1]Calibración Agricultura-OseMOSY'!AN223</f>
        <v>0.31291511617140588</v>
      </c>
      <c r="AC65" s="211">
        <f>(1+'Net Zero 2070 - %'!AD50/100)*'[1]Calibración Agricultura-OseMOSY'!AO223</f>
        <v>0.30980512565517576</v>
      </c>
      <c r="AD65" s="211">
        <f>(1+'Net Zero 2070 - %'!AE50/100)*'[1]Calibración Agricultura-OseMOSY'!AP223</f>
        <v>0.30510014094656157</v>
      </c>
      <c r="AE65" s="211">
        <f>(1+'Net Zero 2070 - %'!AF50/100)*'[1]Calibración Agricultura-OseMOSY'!AQ223</f>
        <v>0.29996124794025919</v>
      </c>
      <c r="AF65" s="211">
        <f>(1+'Net Zero 2070 - %'!AG50/100)*'[1]Calibración Agricultura-OseMOSY'!AR223</f>
        <v>0.29446765639636641</v>
      </c>
      <c r="AG65" s="211">
        <f>(1+'Net Zero 2070 - %'!AH50/100)*'[1]Calibración Agricultura-OseMOSY'!AS223</f>
        <v>0.28838832654022262</v>
      </c>
      <c r="AH65" s="211">
        <f>(1+'Net Zero 2070 - %'!AI50/100)*'[1]Calibración Agricultura-OseMOSY'!AT223</f>
        <v>0.29069069368397515</v>
      </c>
      <c r="AI65" s="211">
        <f>(1+'Net Zero 2070 - %'!AJ50/100)*'[1]Calibración Agricultura-OseMOSY'!AU223</f>
        <v>0.29225892691099109</v>
      </c>
      <c r="AJ65" s="211">
        <f>(1+'Net Zero 2070 - %'!AK50/100)*'[1]Calibración Agricultura-OseMOSY'!AV223</f>
        <v>0.29363278712683843</v>
      </c>
      <c r="AK65" s="211">
        <f>(1+'Net Zero 2070 - %'!AL50/100)*'[1]Calibración Agricultura-OseMOSY'!AW223</f>
        <v>0.29507803124508464</v>
      </c>
      <c r="AL65" s="211">
        <f>(1+'Net Zero 2070 - %'!AM50/100)*'[1]Calibración Agricultura-OseMOSY'!AX223</f>
        <v>0.29644222450938873</v>
      </c>
      <c r="AM65" s="211">
        <f>(1+'Net Zero 2070 - %'!AN50/100)*'[1]Calibración Agricultura-OseMOSY'!AY223</f>
        <v>0.29778393083990862</v>
      </c>
      <c r="AN65" s="211">
        <f>(1+'Net Zero 2070 - %'!AO50/100)*'[1]Calibración Agricultura-OseMOSY'!AZ223</f>
        <v>0.29878482366161685</v>
      </c>
      <c r="AO65" s="211">
        <f>(1+'Net Zero 2070 - %'!AP50/100)*'[1]Calibración Agricultura-OseMOSY'!BA223</f>
        <v>0.29965572013034708</v>
      </c>
      <c r="AP65" s="211">
        <f>(1+'Net Zero 2070 - %'!AQ50/100)*'[1]Calibración Agricultura-OseMOSY'!BB223</f>
        <v>0.30039693428304914</v>
      </c>
      <c r="AQ65" s="211">
        <f>(1+'Net Zero 2070 - %'!AR50/100)*'[1]Calibración Agricultura-OseMOSY'!BC223</f>
        <v>0.30099284775592944</v>
      </c>
      <c r="AR65" s="211">
        <f>(1+'Net Zero 2070 - %'!AS50/100)*'[1]Calibración Agricultura-OseMOSY'!BD223</f>
        <v>0.30142864197921593</v>
      </c>
      <c r="AS65" s="211">
        <f>(1+'Net Zero 2070 - %'!AT50/100)*'[1]Calibración Agricultura-OseMOSY'!BE223</f>
        <v>0.30170610756063249</v>
      </c>
      <c r="AT65" s="211">
        <f>(1+'Net Zero 2070 - %'!AU50/100)*'[1]Calibración Agricultura-OseMOSY'!BF223</f>
        <v>0.30182285800703834</v>
      </c>
      <c r="AU65" s="211">
        <f>(1+'Net Zero 2070 - %'!AV50/100)*'[1]Calibración Agricultura-OseMOSY'!BG223</f>
        <v>0.30177688917772977</v>
      </c>
      <c r="AV65" s="211">
        <f>(1+'Net Zero 2070 - %'!AW50/100)*'[1]Calibración Agricultura-OseMOSY'!BH223</f>
        <v>0.30155383816983161</v>
      </c>
      <c r="AW65" s="211">
        <f>(1+'Net Zero 2070 - %'!AX50/100)*'[1]Calibración Agricultura-OseMOSY'!BI223</f>
        <v>0.30115258049495147</v>
      </c>
      <c r="AX65" s="211">
        <f>(1+'Net Zero 2070 - %'!AY50/100)*'[1]Calibración Agricultura-OseMOSY'!BJ223</f>
        <v>0.30056621874571932</v>
      </c>
      <c r="AY65" s="211">
        <f>(1+'Net Zero 2070 - %'!AZ50/100)*'[1]Calibración Agricultura-OseMOSY'!BK223</f>
        <v>0.29980139371757336</v>
      </c>
      <c r="AZ65" s="211">
        <f>(1+'Net Zero 2070 - %'!BA50/100)*'[1]Calibración Agricultura-OseMOSY'!BL223</f>
        <v>0.2988509524143324</v>
      </c>
      <c r="BA65" s="211">
        <f>(1+'Net Zero 2070 - %'!BB50/100)*'[1]Calibración Agricultura-OseMOSY'!BM223</f>
        <v>0.29770939184143569</v>
      </c>
      <c r="BB65" s="205"/>
      <c r="BC65" s="205"/>
      <c r="BD65" s="205"/>
      <c r="BE65" s="205">
        <f>'Net Zero 2070 - %'!BE50</f>
        <v>2.1000000000000001E-2</v>
      </c>
      <c r="BF65" s="205" t="str">
        <f>'Net Zero 2070 - %'!BF50</f>
        <v>Incrementa</v>
      </c>
      <c r="BG65" s="205"/>
      <c r="BH65" s="205"/>
    </row>
    <row r="66" spans="1:115" s="209" customFormat="1" ht="14.45">
      <c r="A66" s="205"/>
      <c r="B66" s="380"/>
      <c r="C66" s="205" t="s">
        <v>94</v>
      </c>
      <c r="D66" s="366"/>
      <c r="E66" s="211">
        <f>(1-'Net Zero 2070 - %'!F51/100)*'[1]Calibración Agricultura-OseMOSY'!Q312</f>
        <v>1.5249453882964017</v>
      </c>
      <c r="F66" s="211">
        <f>(1-'Net Zero 2070 - %'!G51/100)*'[1]Calibración Agricultura-OseMOSY'!R312</f>
        <v>1.5720778895928269</v>
      </c>
      <c r="G66" s="211">
        <f>(1-'Net Zero 2070 - %'!H51/100)*'[1]Calibración Agricultura-OseMOSY'!S312</f>
        <v>1.6148710394672861</v>
      </c>
      <c r="H66" s="211">
        <f>(1-'Net Zero 2070 - %'!I51/100)*'[1]Calibración Agricultura-OseMOSY'!T312</f>
        <v>1.6579349328892365</v>
      </c>
      <c r="I66" s="211">
        <f>(1-'Net Zero 2070 - %'!J51/100)*'[1]Calibración Agricultura-OseMOSY'!U312</f>
        <v>1.69117157592298</v>
      </c>
      <c r="J66" s="211">
        <f>(1-'Net Zero 2070 - %'!K51/100)*'[1]Calibración Agricultura-OseMOSY'!V312</f>
        <v>1.7427219018874158</v>
      </c>
      <c r="K66" s="211">
        <f>(1-'Net Zero 2070 - %'!L51/100)*'[1]Calibración Agricultura-OseMOSY'!W312</f>
        <v>1.7897762110874593</v>
      </c>
      <c r="L66" s="211">
        <f>(1-'Net Zero 2070 - %'!M51/100)*'[1]Calibración Agricultura-OseMOSY'!X312</f>
        <v>1.8265651476629001</v>
      </c>
      <c r="M66" s="211">
        <f>(1-'Net Zero 2070 - %'!N51/100)*'[1]Calibración Agricultura-OseMOSY'!Y312</f>
        <v>1.8672104678993731</v>
      </c>
      <c r="N66" s="211">
        <f>(1-'Net Zero 2070 - %'!O51/100)*'[1]Calibración Agricultura-OseMOSY'!Z312</f>
        <v>1.9237986752875251</v>
      </c>
      <c r="O66" s="211">
        <f>(1-'Net Zero 2070 - %'!P51/100)*'[1]Calibración Agricultura-OseMOSY'!AA312</f>
        <v>1.9682978505318058</v>
      </c>
      <c r="P66" s="211">
        <f>(1-'Net Zero 2070 - %'!Q51/100)*'[1]Calibración Agricultura-OseMOSY'!AB312</f>
        <v>2.0220178062883294</v>
      </c>
      <c r="Q66" s="211">
        <f>(1-'Net Zero 2070 - %'!R51/100)*'[1]Calibración Agricultura-OseMOSY'!AC312</f>
        <v>2.0664803500278075</v>
      </c>
      <c r="R66" s="211">
        <f>(1-'Net Zero 2070 - %'!S51/100)*'[1]Calibración Agricultura-OseMOSY'!AD312</f>
        <v>2.1117811832432145</v>
      </c>
      <c r="S66" s="211">
        <f>(1-'Net Zero 2070 - %'!T51/100)*'[1]Calibración Agricultura-OseMOSY'!AE312</f>
        <v>2.162481071695824</v>
      </c>
      <c r="T66" s="211">
        <f>(1-'Net Zero 2070 - %'!U51/100)*'[1]Calibración Agricultura-OseMOSY'!AF312</f>
        <v>2.2081662119061982</v>
      </c>
      <c r="U66" s="211">
        <f>(1-'Net Zero 2070 - %'!V51/100)*'[1]Calibración Agricultura-OseMOSY'!AG312</f>
        <v>2.2561842156557756</v>
      </c>
      <c r="V66" s="211">
        <f>(1-'Net Zero 2070 - %'!W51/100)*'[1]Calibración Agricultura-OseMOSY'!AH312</f>
        <v>2.3093699974166548</v>
      </c>
      <c r="W66" s="211">
        <f>(1-'Net Zero 2070 - %'!X51/100)*'[1]Calibración Agricultura-OseMOSY'!AI312</f>
        <v>2.3575902553675849</v>
      </c>
      <c r="X66" s="211">
        <f>(1-'Net Zero 2070 - %'!Y51/100)*'[1]Calibración Agricultura-OseMOSY'!AJ312</f>
        <v>2.4073390463326234</v>
      </c>
      <c r="Y66" s="211">
        <f>(1-'Net Zero 2070 - %'!Z51/100)*'[1]Calibración Agricultura-OseMOSY'!AK312</f>
        <v>2.4566617117653768</v>
      </c>
      <c r="Z66" s="211">
        <f>(1-'Net Zero 2070 - %'!AA51/100)*'[1]Calibración Agricultura-OseMOSY'!AL312</f>
        <v>2.4951693829922119</v>
      </c>
      <c r="AA66" s="211">
        <f>(1-'Net Zero 2070 - %'!AB51/100)*'[1]Calibración Agricultura-OseMOSY'!AM312</f>
        <v>2.545511224604986</v>
      </c>
      <c r="AB66" s="211">
        <f>(1-'Net Zero 2070 - %'!AC51/100)*'[1]Calibración Agricultura-OseMOSY'!AN312</f>
        <v>2.5884134475050717</v>
      </c>
      <c r="AC66" s="211">
        <f>(1-'Net Zero 2070 - %'!AD51/100)*'[1]Calibración Agricultura-OseMOSY'!AO312</f>
        <v>2.6429739033303408</v>
      </c>
      <c r="AD66" s="211">
        <f>(1-'Net Zero 2070 - %'!AE51/100)*'[1]Calibración Agricultura-OseMOSY'!AP312</f>
        <v>2.6869140520121402</v>
      </c>
      <c r="AE66" s="211">
        <f>(1-'Net Zero 2070 - %'!AF51/100)*'[1]Calibración Agricultura-OseMOSY'!AQ312</f>
        <v>2.7298895526664446</v>
      </c>
      <c r="AF66" s="211">
        <f>(1-'Net Zero 2070 - %'!AG51/100)*'[1]Calibración Agricultura-OseMOSY'!AR312</f>
        <v>2.7746603351497363</v>
      </c>
      <c r="AG66" s="211">
        <f>(1-'Net Zero 2070 - %'!AH51/100)*'[1]Calibración Agricultura-OseMOSY'!AS312</f>
        <v>2.8196170866687074</v>
      </c>
      <c r="AH66" s="211">
        <f>(1-'Net Zero 2070 - %'!AI51/100)*'[1]Calibración Agricultura-OseMOSY'!AT312</f>
        <v>2.8733051403857544</v>
      </c>
      <c r="AI66" s="211">
        <f>(1-'Net Zero 2070 - %'!AJ51/100)*'[1]Calibración Agricultura-OseMOSY'!AU312</f>
        <v>2.9218167327770033</v>
      </c>
      <c r="AJ66" s="211">
        <f>(1-'Net Zero 2070 - %'!AK51/100)*'[1]Calibración Agricultura-OseMOSY'!AV312</f>
        <v>2.9702363416362831</v>
      </c>
      <c r="AK66" s="211">
        <f>(1-'Net Zero 2070 - %'!AL51/100)*'[1]Calibración Agricultura-OseMOSY'!AW312</f>
        <v>3.0202100935117784</v>
      </c>
      <c r="AL66" s="211">
        <f>(1-'Net Zero 2070 - %'!AM51/100)*'[1]Calibración Agricultura-OseMOSY'!AX312</f>
        <v>3.0705682353409776</v>
      </c>
      <c r="AM66" s="211">
        <f>(1-'Net Zero 2070 - %'!AN51/100)*'[1]Calibración Agricultura-OseMOSY'!AY312</f>
        <v>3.1222879876646128</v>
      </c>
      <c r="AN66" s="211">
        <f>(1-'Net Zero 2070 - %'!AO51/100)*'[1]Calibración Agricultura-OseMOSY'!AZ312</f>
        <v>3.1721624186651174</v>
      </c>
      <c r="AO66" s="211">
        <f>(1-'Net Zero 2070 - %'!AP51/100)*'[1]Calibración Agricultura-OseMOSY'!BA312</f>
        <v>3.2224305200201528</v>
      </c>
      <c r="AP66" s="211">
        <f>(1-'Net Zero 2070 - %'!AQ51/100)*'[1]Calibración Agricultura-OseMOSY'!BB312</f>
        <v>3.2730705765015156</v>
      </c>
      <c r="AQ66" s="211">
        <f>(1-'Net Zero 2070 - %'!AR51/100)*'[1]Calibración Agricultura-OseMOSY'!BC312</f>
        <v>3.323835853105046</v>
      </c>
      <c r="AR66" s="211">
        <f>(1-'Net Zero 2070 - %'!AS51/100)*'[1]Calibración Agricultura-OseMOSY'!BD312</f>
        <v>3.3744975956950554</v>
      </c>
      <c r="AS66" s="211">
        <f>(1-'Net Zero 2070 - %'!AT51/100)*'[1]Calibración Agricultura-OseMOSY'!BE312</f>
        <v>3.4251959953720936</v>
      </c>
      <c r="AT66" s="211">
        <f>(1-'Net Zero 2070 - %'!AU51/100)*'[1]Calibración Agricultura-OseMOSY'!BF312</f>
        <v>3.4759844229363579</v>
      </c>
      <c r="AU66" s="211">
        <f>(1-'Net Zero 2070 - %'!AV51/100)*'[1]Calibración Agricultura-OseMOSY'!BG312</f>
        <v>3.5268704229999672</v>
      </c>
      <c r="AV66" s="211">
        <f>(1-'Net Zero 2070 - %'!AW51/100)*'[1]Calibración Agricultura-OseMOSY'!BH312</f>
        <v>3.5776968053124483</v>
      </c>
      <c r="AW66" s="211">
        <f>(1-'Net Zero 2070 - %'!AX51/100)*'[1]Calibración Agricultura-OseMOSY'!BI312</f>
        <v>3.628449619274388</v>
      </c>
      <c r="AX66" s="211">
        <f>(1-'Net Zero 2070 - %'!AY51/100)*'[1]Calibración Agricultura-OseMOSY'!BJ312</f>
        <v>3.6790516221580196</v>
      </c>
      <c r="AY66" s="211">
        <f>(1-'Net Zero 2070 - %'!AZ51/100)*'[1]Calibración Agricultura-OseMOSY'!BK312</f>
        <v>3.7296079175178525</v>
      </c>
      <c r="AZ66" s="211">
        <f>(1-'Net Zero 2070 - %'!BA51/100)*'[1]Calibración Agricultura-OseMOSY'!BL312</f>
        <v>3.7800741905015189</v>
      </c>
      <c r="BA66" s="211">
        <f>(1-'Net Zero 2070 - %'!BB51/100)*'[1]Calibración Agricultura-OseMOSY'!BM312</f>
        <v>3.8304085280772155</v>
      </c>
      <c r="BB66" s="205"/>
      <c r="BC66" s="205"/>
      <c r="BD66" s="205"/>
      <c r="BE66" s="205">
        <f>'Net Zero 2070 - %'!BE51</f>
        <v>0.1046</v>
      </c>
      <c r="BF66" s="205" t="str">
        <f>'Net Zero 2070 - %'!BF51</f>
        <v>Reduce</v>
      </c>
      <c r="BG66" s="205"/>
      <c r="BH66" s="205"/>
    </row>
    <row r="67" spans="1:115" ht="14.45">
      <c r="A67" s="106" t="s">
        <v>66</v>
      </c>
      <c r="B67" s="106"/>
      <c r="C67" s="124" t="s">
        <v>183</v>
      </c>
      <c r="D67" s="340"/>
      <c r="E67" s="340"/>
      <c r="F67" s="112"/>
      <c r="G67" s="112"/>
      <c r="H67" s="112"/>
      <c r="I67" s="112"/>
      <c r="J67" s="112"/>
      <c r="K67" s="112"/>
      <c r="L67" s="112"/>
      <c r="M67" s="112"/>
      <c r="N67" s="112"/>
      <c r="O67" s="112"/>
      <c r="P67" s="112"/>
      <c r="Q67" s="112"/>
      <c r="R67" s="112"/>
      <c r="S67" s="112"/>
      <c r="T67" s="112"/>
      <c r="U67" s="112"/>
      <c r="V67" s="112"/>
      <c r="W67" s="112"/>
      <c r="X67" s="112"/>
      <c r="Y67" s="112"/>
      <c r="Z67" s="112"/>
      <c r="AA67" s="112"/>
      <c r="AB67" s="112"/>
      <c r="AC67" s="112"/>
      <c r="AD67" s="112"/>
      <c r="AE67" s="112"/>
      <c r="AF67" s="112"/>
      <c r="AG67" s="112"/>
      <c r="AH67" s="112"/>
      <c r="AI67" s="112"/>
      <c r="AJ67" s="112"/>
      <c r="AK67" s="112"/>
      <c r="AL67" s="112"/>
      <c r="AM67" s="112"/>
      <c r="AN67" s="112"/>
      <c r="AO67" s="112"/>
      <c r="AP67" s="112"/>
      <c r="AQ67" s="112"/>
      <c r="AR67" s="112"/>
      <c r="AS67" s="112"/>
      <c r="AT67" s="112"/>
      <c r="AU67" s="112"/>
      <c r="AV67" s="112"/>
      <c r="AW67" s="112"/>
      <c r="AX67" s="112"/>
      <c r="AY67" s="112"/>
      <c r="AZ67" s="112"/>
      <c r="BA67" s="112"/>
      <c r="BB67" s="112"/>
      <c r="BC67" s="112"/>
      <c r="BF67" s="343"/>
      <c r="BG67" s="130"/>
      <c r="BI67" s="99"/>
      <c r="BJ67" s="99"/>
      <c r="BK67" s="99"/>
      <c r="BL67" s="99"/>
      <c r="BM67" s="99"/>
      <c r="BN67" s="99"/>
      <c r="BO67" s="99"/>
      <c r="BP67" s="99"/>
      <c r="BQ67" s="99"/>
      <c r="BR67" s="99"/>
      <c r="BS67" s="99"/>
      <c r="BT67" s="99"/>
      <c r="BU67" s="99"/>
      <c r="BV67" s="99"/>
      <c r="BW67" s="99"/>
      <c r="BX67" s="99"/>
      <c r="BY67" s="99"/>
      <c r="BZ67" s="99"/>
      <c r="CA67" s="99"/>
      <c r="CB67" s="99"/>
      <c r="CC67" s="99"/>
      <c r="CD67" s="99"/>
      <c r="CE67" s="99"/>
      <c r="CF67" s="99"/>
      <c r="CG67" s="99"/>
      <c r="CH67" s="99"/>
      <c r="CI67" s="99"/>
      <c r="CJ67" s="99"/>
      <c r="CK67" s="99"/>
      <c r="CL67" s="99"/>
      <c r="CM67" s="99"/>
      <c r="CN67" s="99"/>
      <c r="CO67" s="99"/>
      <c r="CP67" s="99"/>
      <c r="CQ67" s="99"/>
      <c r="CR67" s="99"/>
      <c r="CS67" s="99"/>
      <c r="CT67" s="99"/>
      <c r="CU67" s="99"/>
      <c r="CV67" s="99"/>
      <c r="CW67" s="99"/>
      <c r="CX67" s="99"/>
      <c r="CY67" s="99"/>
      <c r="CZ67" s="99"/>
      <c r="DA67" s="99"/>
      <c r="DB67" s="99"/>
      <c r="DC67" s="99"/>
      <c r="DD67" s="99"/>
      <c r="DE67" s="99"/>
      <c r="DF67" s="99"/>
      <c r="DG67" s="99"/>
      <c r="DH67" s="99"/>
      <c r="DI67" s="99"/>
      <c r="DJ67" s="99"/>
      <c r="DK67" s="99"/>
    </row>
    <row r="68" spans="1:115" s="209" customFormat="1" ht="14.45" customHeight="1">
      <c r="A68" s="205"/>
      <c r="B68" s="380" t="s">
        <v>96</v>
      </c>
      <c r="C68" s="205" t="s">
        <v>97</v>
      </c>
      <c r="D68" s="366" t="s">
        <v>165</v>
      </c>
      <c r="E68" s="211">
        <f>E52*'Políticas anunciadas - %'!F48</f>
        <v>7.6510834071735694</v>
      </c>
      <c r="F68" s="211">
        <f>F52*'Políticas anunciadas - %'!G48</f>
        <v>7.8899231810648995</v>
      </c>
      <c r="G68" s="211">
        <f>G52*'Políticas anunciadas - %'!H48</f>
        <v>8.1283267504138657</v>
      </c>
      <c r="H68" s="211">
        <f>H52*'Políticas anunciadas - %'!I48</f>
        <v>8.3495435051878175</v>
      </c>
      <c r="I68" s="211">
        <f>I52*'Políticas anunciadas - %'!J48</f>
        <v>8.3930519148891012</v>
      </c>
      <c r="J68" s="211">
        <f>I68</f>
        <v>8.3930519148891012</v>
      </c>
      <c r="K68" s="211">
        <f t="shared" ref="K68:BA68" si="0">J68</f>
        <v>8.3930519148891012</v>
      </c>
      <c r="L68" s="211">
        <f t="shared" si="0"/>
        <v>8.3930519148891012</v>
      </c>
      <c r="M68" s="211">
        <f t="shared" si="0"/>
        <v>8.3930519148891012</v>
      </c>
      <c r="N68" s="211">
        <f t="shared" si="0"/>
        <v>8.3930519148891012</v>
      </c>
      <c r="O68" s="211">
        <f t="shared" si="0"/>
        <v>8.3930519148891012</v>
      </c>
      <c r="P68" s="211">
        <f t="shared" si="0"/>
        <v>8.3930519148891012</v>
      </c>
      <c r="Q68" s="211">
        <f t="shared" si="0"/>
        <v>8.3930519148891012</v>
      </c>
      <c r="R68" s="211">
        <f t="shared" si="0"/>
        <v>8.3930519148891012</v>
      </c>
      <c r="S68" s="211">
        <f t="shared" si="0"/>
        <v>8.3930519148891012</v>
      </c>
      <c r="T68" s="211">
        <f t="shared" si="0"/>
        <v>8.3930519148891012</v>
      </c>
      <c r="U68" s="211">
        <f t="shared" si="0"/>
        <v>8.3930519148891012</v>
      </c>
      <c r="V68" s="211">
        <f t="shared" si="0"/>
        <v>8.3930519148891012</v>
      </c>
      <c r="W68" s="211">
        <f t="shared" si="0"/>
        <v>8.3930519148891012</v>
      </c>
      <c r="X68" s="211">
        <f t="shared" si="0"/>
        <v>8.3930519148891012</v>
      </c>
      <c r="Y68" s="211">
        <f t="shared" si="0"/>
        <v>8.3930519148891012</v>
      </c>
      <c r="Z68" s="211">
        <f t="shared" si="0"/>
        <v>8.3930519148891012</v>
      </c>
      <c r="AA68" s="211">
        <f t="shared" si="0"/>
        <v>8.3930519148891012</v>
      </c>
      <c r="AB68" s="211">
        <f t="shared" si="0"/>
        <v>8.3930519148891012</v>
      </c>
      <c r="AC68" s="211">
        <f t="shared" si="0"/>
        <v>8.3930519148891012</v>
      </c>
      <c r="AD68" s="211">
        <f t="shared" si="0"/>
        <v>8.3930519148891012</v>
      </c>
      <c r="AE68" s="211">
        <f t="shared" si="0"/>
        <v>8.3930519148891012</v>
      </c>
      <c r="AF68" s="211">
        <f t="shared" si="0"/>
        <v>8.3930519148891012</v>
      </c>
      <c r="AG68" s="211">
        <f t="shared" si="0"/>
        <v>8.3930519148891012</v>
      </c>
      <c r="AH68" s="211">
        <f t="shared" si="0"/>
        <v>8.3930519148891012</v>
      </c>
      <c r="AI68" s="211">
        <f t="shared" si="0"/>
        <v>8.3930519148891012</v>
      </c>
      <c r="AJ68" s="211">
        <f t="shared" si="0"/>
        <v>8.3930519148891012</v>
      </c>
      <c r="AK68" s="211">
        <f t="shared" si="0"/>
        <v>8.3930519148891012</v>
      </c>
      <c r="AL68" s="211">
        <f t="shared" si="0"/>
        <v>8.3930519148891012</v>
      </c>
      <c r="AM68" s="211">
        <f t="shared" si="0"/>
        <v>8.3930519148891012</v>
      </c>
      <c r="AN68" s="211">
        <f t="shared" si="0"/>
        <v>8.3930519148891012</v>
      </c>
      <c r="AO68" s="211">
        <f t="shared" si="0"/>
        <v>8.3930519148891012</v>
      </c>
      <c r="AP68" s="211">
        <f t="shared" si="0"/>
        <v>8.3930519148891012</v>
      </c>
      <c r="AQ68" s="211">
        <f t="shared" si="0"/>
        <v>8.3930519148891012</v>
      </c>
      <c r="AR68" s="211">
        <f t="shared" si="0"/>
        <v>8.3930519148891012</v>
      </c>
      <c r="AS68" s="211">
        <f t="shared" si="0"/>
        <v>8.3930519148891012</v>
      </c>
      <c r="AT68" s="211">
        <f t="shared" si="0"/>
        <v>8.3930519148891012</v>
      </c>
      <c r="AU68" s="211">
        <f t="shared" si="0"/>
        <v>8.3930519148891012</v>
      </c>
      <c r="AV68" s="211">
        <f t="shared" si="0"/>
        <v>8.3930519148891012</v>
      </c>
      <c r="AW68" s="211">
        <f t="shared" si="0"/>
        <v>8.3930519148891012</v>
      </c>
      <c r="AX68" s="211">
        <f t="shared" si="0"/>
        <v>8.3930519148891012</v>
      </c>
      <c r="AY68" s="211">
        <f t="shared" si="0"/>
        <v>8.3930519148891012</v>
      </c>
      <c r="AZ68" s="211">
        <f t="shared" si="0"/>
        <v>8.3930519148891012</v>
      </c>
      <c r="BA68" s="211">
        <f t="shared" si="0"/>
        <v>8.3930519148891012</v>
      </c>
      <c r="BB68" s="211"/>
      <c r="BC68" s="205"/>
      <c r="BD68" s="205"/>
      <c r="BE68" s="205"/>
      <c r="BF68" s="205"/>
      <c r="BG68" s="205"/>
      <c r="BH68" s="205"/>
    </row>
    <row r="69" spans="1:115" s="209" customFormat="1" ht="14.45">
      <c r="A69" s="205"/>
      <c r="B69" s="380"/>
      <c r="C69" s="205" t="s">
        <v>98</v>
      </c>
      <c r="D69" s="366"/>
      <c r="E69" s="211">
        <f>E53*'Políticas anunciadas - %'!F49</f>
        <v>0.31249675189511994</v>
      </c>
      <c r="F69" s="211">
        <f>F53*'Políticas anunciadas - %'!G49</f>
        <v>0.32449999772973737</v>
      </c>
      <c r="G69" s="211">
        <f>G53*'Políticas anunciadas - %'!H49</f>
        <v>0.33662031958327426</v>
      </c>
      <c r="H69" s="211">
        <f>H53*'Políticas anunciadas - %'!I49</f>
        <v>0.34815879382555187</v>
      </c>
      <c r="I69" s="211">
        <f>I53*'Políticas anunciadas - %'!J49</f>
        <v>0.35867251538617989</v>
      </c>
      <c r="J69" s="211">
        <f>J53*'Políticas anunciadas - %'!K49</f>
        <v>0.37268148185929417</v>
      </c>
      <c r="K69" s="211">
        <f>K53*'Políticas anunciadas - %'!L49</f>
        <v>0.38594812144303992</v>
      </c>
      <c r="L69" s="211">
        <f>L53*'Políticas anunciadas - %'!M49</f>
        <v>0.39714133770207954</v>
      </c>
      <c r="M69" s="211">
        <f>M53*'Políticas anunciadas - %'!N49</f>
        <v>0.40938403742519708</v>
      </c>
      <c r="N69" s="211">
        <f>N53*'Políticas anunciadas - %'!O49</f>
        <v>0.42522336111932807</v>
      </c>
      <c r="O69" s="211">
        <f>O53*'Políticas anunciadas - %'!P49</f>
        <v>0.43865462716117892</v>
      </c>
      <c r="P69" s="211">
        <f>P53*'Políticas anunciadas - %'!Q49</f>
        <v>0.45436467817071419</v>
      </c>
      <c r="Q69" s="211">
        <f>Q53*'Políticas anunciadas - %'!R49</f>
        <v>0.46821620255342905</v>
      </c>
      <c r="R69" s="211">
        <f>R53*'Políticas anunciadas - %'!S49</f>
        <v>0.48245850323327272</v>
      </c>
      <c r="S69" s="211">
        <f>S53*'Políticas anunciadas - %'!T49</f>
        <v>0.49803199169083667</v>
      </c>
      <c r="T69" s="211">
        <f>T53*'Políticas anunciadas - %'!U49</f>
        <v>0.51265929050027126</v>
      </c>
      <c r="U69" s="211">
        <f>U53*'Políticas anunciadas - %'!V49</f>
        <v>0.52807361113868523</v>
      </c>
      <c r="V69" s="211">
        <f>V53*'Políticas anunciadas - %'!W49</f>
        <v>0.54487692357416573</v>
      </c>
      <c r="W69" s="211">
        <f>W53*'Políticas anunciadas - %'!X49</f>
        <v>0.56082296752779925</v>
      </c>
      <c r="X69" s="211">
        <f>X53*'Políticas anunciadas - %'!Y49</f>
        <v>0.57727500214737049</v>
      </c>
      <c r="Y69" s="211">
        <f>Y53*'Políticas anunciadas - %'!Z49</f>
        <v>0.59386938853939664</v>
      </c>
      <c r="Z69" s="211">
        <f>Z53*'Políticas anunciadas - %'!AA49</f>
        <v>0.60805530368732619</v>
      </c>
      <c r="AA69" s="211">
        <f>AA53*'Políticas anunciadas - %'!AB49</f>
        <v>0.62526239009462681</v>
      </c>
      <c r="AB69" s="211">
        <f>AB53*'Políticas anunciadas - %'!AC49</f>
        <v>0.6408392730336524</v>
      </c>
      <c r="AC69" s="211">
        <f>AC53*'Políticas anunciadas - %'!AD49</f>
        <v>0.65953288281037448</v>
      </c>
      <c r="AD69" s="211">
        <f>AD53*'Políticas anunciadas - %'!AE49</f>
        <v>0.67580597443559498</v>
      </c>
      <c r="AE69" s="211">
        <f>AE53*'Políticas anunciadas - %'!AF49</f>
        <v>0.69210780201571109</v>
      </c>
      <c r="AF69" s="211">
        <f>AF53*'Políticas anunciadas - %'!AG49</f>
        <v>0.70900892291773376</v>
      </c>
      <c r="AG69" s="211">
        <f>AG53*'Políticas anunciadas - %'!AH49</f>
        <v>0.7261586087768539</v>
      </c>
      <c r="AH69" s="211">
        <f>AH53*'Políticas anunciadas - %'!AI49</f>
        <v>0.74521553370903926</v>
      </c>
      <c r="AI69" s="211">
        <f>AI53*'Políticas anunciadas - %'!AJ49</f>
        <v>0.76312998726838566</v>
      </c>
      <c r="AJ69" s="211">
        <f>AJ53*'Políticas anunciadas - %'!AK49</f>
        <v>0.78121088732071686</v>
      </c>
      <c r="AK69" s="211">
        <f>AK53*'Políticas anunciadas - %'!AL49</f>
        <v>0.79989001022962103</v>
      </c>
      <c r="AL69" s="211">
        <f>AL53*'Políticas anunciadas - %'!AM49</f>
        <v>0.81886579695274542</v>
      </c>
      <c r="AM69" s="211">
        <f>AM53*'Políticas anunciadas - %'!AN49</f>
        <v>0.83840465418762811</v>
      </c>
      <c r="AN69" s="211">
        <f>AN53*'Políticas anunciadas - %'!AO49</f>
        <v>0.85764811896365378</v>
      </c>
      <c r="AO69" s="211">
        <f>AO53*'Políticas anunciadas - %'!AP49</f>
        <v>0.87719620099482742</v>
      </c>
      <c r="AP69" s="211">
        <f>AP53*'Políticas anunciadas - %'!AQ49</f>
        <v>0.89704552957683592</v>
      </c>
      <c r="AQ69" s="211">
        <f>AQ53*'Políticas anunciadas - %'!AR49</f>
        <v>0.91713035213998884</v>
      </c>
      <c r="AR69" s="211">
        <f>AR53*'Políticas anunciadas - %'!AS49</f>
        <v>0.93738817497725213</v>
      </c>
      <c r="AS69" s="211">
        <f>AS53*'Políticas anunciadas - %'!AT49</f>
        <v>0.95785863939331151</v>
      </c>
      <c r="AT69" s="211">
        <f>AT53*'Políticas anunciadas - %'!AU49</f>
        <v>0.97855782700848626</v>
      </c>
      <c r="AU69" s="211">
        <f>AU53*'Políticas anunciadas - %'!AV49</f>
        <v>0.99948905407405164</v>
      </c>
      <c r="AV69" s="211">
        <f>AV53*'Políticas anunciadas - %'!AW49</f>
        <v>1.0206086485644665</v>
      </c>
      <c r="AW69" s="211">
        <f>AW53*'Políticas anunciadas - %'!AX49</f>
        <v>1.0419128715154558</v>
      </c>
      <c r="AX69" s="211">
        <f>AX53*'Políticas anunciadas - %'!AY49</f>
        <v>1.0633796109473332</v>
      </c>
      <c r="AY69" s="211">
        <f>AY53*'Políticas anunciadas - %'!AZ49</f>
        <v>1.0850392787631811</v>
      </c>
      <c r="AZ69" s="211">
        <f>AZ53*'Políticas anunciadas - %'!BA49</f>
        <v>1.1068793842238722</v>
      </c>
      <c r="BA69" s="211">
        <f>BA53*'Políticas anunciadas - %'!BB49</f>
        <v>1.1288877625840885</v>
      </c>
      <c r="BB69" s="211"/>
      <c r="BC69" s="205"/>
      <c r="BD69" s="205"/>
      <c r="BE69" s="205"/>
      <c r="BF69" s="205"/>
      <c r="BG69" s="205"/>
      <c r="BH69" s="205"/>
    </row>
    <row r="70" spans="1:115" s="209" customFormat="1" ht="14.45">
      <c r="A70" s="205"/>
      <c r="B70" s="380"/>
      <c r="C70" s="205" t="s">
        <v>99</v>
      </c>
      <c r="D70" s="366"/>
      <c r="E70" s="211">
        <f>E54*'Políticas anunciadas - %'!F50</f>
        <v>5.0550410479140006E-3</v>
      </c>
      <c r="F70" s="211">
        <f>F54*'Políticas anunciadas - %'!G50</f>
        <v>5.2171931117986669E-3</v>
      </c>
      <c r="G70" s="211">
        <f>G54*'Políticas anunciadas - %'!H50</f>
        <v>5.3793180702939409E-3</v>
      </c>
      <c r="H70" s="211">
        <f>H54*'Políticas anunciadas - %'!I50</f>
        <v>5.530320270792006E-3</v>
      </c>
      <c r="I70" s="211">
        <f>I54*'Políticas anunciadas - %'!J50</f>
        <v>5.6634107437101558E-3</v>
      </c>
      <c r="J70" s="211">
        <f>J54*'Políticas anunciadas - %'!K50</f>
        <v>5.8498611203597947E-3</v>
      </c>
      <c r="K70" s="211">
        <f>K54*'Políticas anunciadas - %'!L50</f>
        <v>6.0226121184084368E-3</v>
      </c>
      <c r="L70" s="211">
        <f>L54*'Políticas anunciadas - %'!M50</f>
        <v>6.1612585027817062E-3</v>
      </c>
      <c r="M70" s="211">
        <f>M54*'Políticas anunciadas - %'!N50</f>
        <v>6.3145657294678796E-3</v>
      </c>
      <c r="N70" s="211">
        <f>N54*'Políticas anunciadas - %'!O50</f>
        <v>6.5213505429991851E-3</v>
      </c>
      <c r="O70" s="211">
        <f>O54*'Políticas anunciadas - %'!P50</f>
        <v>6.6891405332745431E-3</v>
      </c>
      <c r="P70" s="211">
        <f>P54*'Políticas anunciadas - %'!Q50</f>
        <v>6.889669824726951E-3</v>
      </c>
      <c r="Q70" s="211">
        <f>Q54*'Políticas anunciadas - %'!R50</f>
        <v>7.0600103067028309E-3</v>
      </c>
      <c r="R70" s="211">
        <f>R54*'Políticas anunciadas - %'!S50</f>
        <v>7.2343991352290223E-3</v>
      </c>
      <c r="S70" s="211">
        <f>S54*'Políticas anunciadas - %'!T50</f>
        <v>7.4267986887635038E-3</v>
      </c>
      <c r="T70" s="211">
        <f>T54*'Políticas anunciadas - %'!U50</f>
        <v>7.6031440041341184E-3</v>
      </c>
      <c r="U70" s="211">
        <f>U54*'Políticas anunciadas - %'!V50</f>
        <v>7.7892680017606413E-3</v>
      </c>
      <c r="V70" s="211">
        <f>V54*'Políticas anunciadas - %'!W50</f>
        <v>7.9938497970143164E-3</v>
      </c>
      <c r="W70" s="211">
        <f>W54*'Políticas anunciadas - %'!X50</f>
        <v>8.1838207308285813E-3</v>
      </c>
      <c r="X70" s="211">
        <f>X54*'Políticas anunciadas - %'!Y50</f>
        <v>8.3792076147776503E-3</v>
      </c>
      <c r="Y70" s="211">
        <f>Y54*'Políticas anunciadas - %'!Z50</f>
        <v>8.5746803124620227E-3</v>
      </c>
      <c r="Z70" s="211">
        <f>Z54*'Políticas anunciadas - %'!AA50</f>
        <v>8.7336055669356722E-3</v>
      </c>
      <c r="AA70" s="211">
        <f>AA54*'Políticas anunciadas - %'!AB50</f>
        <v>8.9341405513602302E-3</v>
      </c>
      <c r="AB70" s="211">
        <f>AB54*'Políticas anunciadas - %'!AC50</f>
        <v>9.1095274853881698E-3</v>
      </c>
      <c r="AC70" s="211">
        <f>AC54*'Políticas anunciadas - %'!AD50</f>
        <v>9.3272907296193946E-3</v>
      </c>
      <c r="AD70" s="211">
        <f>AD54*'Políticas anunciadas - %'!AE50</f>
        <v>9.5088782528233856E-3</v>
      </c>
      <c r="AE70" s="211">
        <f>AE54*'Políticas anunciadas - %'!AF50</f>
        <v>9.6891321207229677E-3</v>
      </c>
      <c r="AF70" s="211">
        <f>AF54*'Políticas anunciadas - %'!AG50</f>
        <v>9.8760251247713669E-3</v>
      </c>
      <c r="AG70" s="211">
        <f>AG54*'Políticas anunciadas - %'!AH50</f>
        <v>1.006460226703685E-2</v>
      </c>
      <c r="AH70" s="211">
        <f>AH54*'Políticas anunciadas - %'!AI50</f>
        <v>1.0277719706883369E-2</v>
      </c>
      <c r="AI70" s="211">
        <f>AI54*'Políticas anunciadas - %'!AJ50</f>
        <v>1.0473167575077087E-2</v>
      </c>
      <c r="AJ70" s="211">
        <f>AJ54*'Políticas anunciadas - %'!AK50</f>
        <v>1.0669086129276282E-2</v>
      </c>
      <c r="AK70" s="211">
        <f>AK54*'Políticas anunciadas - %'!AL50</f>
        <v>1.0871342272173476E-2</v>
      </c>
      <c r="AL70" s="211">
        <f>AL54*'Políticas anunciadas - %'!AM50</f>
        <v>1.1075771250163803E-2</v>
      </c>
      <c r="AM70" s="211">
        <f>AM54*'Políticas anunciadas - %'!AN50</f>
        <v>1.1285933653486563E-2</v>
      </c>
      <c r="AN70" s="211">
        <f>AN54*'Políticas anunciadas - %'!AO50</f>
        <v>1.1490252342769826E-2</v>
      </c>
      <c r="AO70" s="211">
        <f>AO54*'Políticas anunciadas - %'!AP50</f>
        <v>1.1696816249328511E-2</v>
      </c>
      <c r="AP70" s="211">
        <f>AP54*'Políticas anunciadas - %'!AQ50</f>
        <v>1.1905554594499913E-2</v>
      </c>
      <c r="AQ70" s="211">
        <f>AQ54*'Políticas anunciadas - %'!AR50</f>
        <v>1.2115573935416662E-2</v>
      </c>
      <c r="AR70" s="211">
        <f>AR54*'Políticas anunciadas - %'!AS50</f>
        <v>1.2326040272565252E-2</v>
      </c>
      <c r="AS70" s="211">
        <f>AS54*'Políticas anunciadas - %'!AT50</f>
        <v>1.2537471800513853E-2</v>
      </c>
      <c r="AT70" s="211">
        <f>AT54*'Políticas anunciadas - %'!AU50</f>
        <v>1.2750070306546644E-2</v>
      </c>
      <c r="AU70" s="211">
        <f>AU54*'Políticas anunciadas - %'!AV50</f>
        <v>1.2963868383552174E-2</v>
      </c>
      <c r="AV70" s="211">
        <f>AV54*'Políticas anunciadas - %'!AW50</f>
        <v>1.3178291358353864E-2</v>
      </c>
      <c r="AW70" s="211">
        <f>AW54*'Políticas anunciadas - %'!AX50</f>
        <v>1.339328818763443E-2</v>
      </c>
      <c r="AX70" s="211">
        <f>AX54*'Políticas anunciadas - %'!AY50</f>
        <v>1.3608573617771605E-2</v>
      </c>
      <c r="AY70" s="211">
        <f>AY54*'Políticas anunciadas - %'!AZ50</f>
        <v>1.3824536644485186E-2</v>
      </c>
      <c r="AZ70" s="211">
        <f>AZ54*'Políticas anunciadas - %'!BA50</f>
        <v>1.4041015210688127E-2</v>
      </c>
      <c r="BA70" s="211">
        <f>BA54*'Políticas anunciadas - %'!BB50</f>
        <v>1.4257854212927351E-2</v>
      </c>
      <c r="BB70" s="211"/>
      <c r="BC70" s="205"/>
      <c r="BD70" s="205"/>
      <c r="BE70" s="205"/>
      <c r="BF70" s="205"/>
      <c r="BG70" s="205"/>
      <c r="BH70" s="205"/>
    </row>
    <row r="71" spans="1:115" s="209" customFormat="1" ht="14.45">
      <c r="A71" s="205"/>
      <c r="B71" s="380"/>
      <c r="C71" s="205" t="s">
        <v>100</v>
      </c>
      <c r="D71" s="366"/>
      <c r="E71" s="211">
        <f>E55*'Políticas anunciadas - %'!F51</f>
        <v>11.999374130351402</v>
      </c>
      <c r="F71" s="211">
        <f>F55*'Políticas anunciadas - %'!G51</f>
        <v>12.384281643884584</v>
      </c>
      <c r="G71" s="211">
        <f>G55*'Políticas anunciadas - %'!H51</f>
        <v>12.769124816158186</v>
      </c>
      <c r="H71" s="211">
        <f>H55*'Políticas anunciadas - %'!I51</f>
        <v>13.127565406671357</v>
      </c>
      <c r="I71" s="211">
        <f>I55*'Políticas anunciadas - %'!J51</f>
        <v>13.443488138572672</v>
      </c>
      <c r="J71" s="211">
        <v>11.599555523687965</v>
      </c>
      <c r="K71" s="211">
        <v>11.599555523687965</v>
      </c>
      <c r="L71" s="211">
        <v>11.599555523687965</v>
      </c>
      <c r="M71" s="211">
        <v>11.599555523687965</v>
      </c>
      <c r="N71" s="211">
        <v>11.599555523687965</v>
      </c>
      <c r="O71" s="211">
        <v>11.599555523687965</v>
      </c>
      <c r="P71" s="211">
        <v>11.599555523687965</v>
      </c>
      <c r="Q71" s="211">
        <v>11.599555523687965</v>
      </c>
      <c r="R71" s="211">
        <v>11.599555523687965</v>
      </c>
      <c r="S71" s="211">
        <v>11.599555523687965</v>
      </c>
      <c r="T71" s="211">
        <v>11.599555523687965</v>
      </c>
      <c r="U71" s="211">
        <v>11.599555523687965</v>
      </c>
      <c r="V71" s="211">
        <v>11.599555523687965</v>
      </c>
      <c r="W71" s="211">
        <v>11.599555523687965</v>
      </c>
      <c r="X71" s="211">
        <v>11.599555523687965</v>
      </c>
      <c r="Y71" s="211">
        <v>11.599555523687965</v>
      </c>
      <c r="Z71" s="211">
        <v>11.599555523687965</v>
      </c>
      <c r="AA71" s="211">
        <v>11.599555523687965</v>
      </c>
      <c r="AB71" s="211">
        <v>11.599555523687965</v>
      </c>
      <c r="AC71" s="211">
        <v>11.599555523687965</v>
      </c>
      <c r="AD71" s="211">
        <v>11.599555523687965</v>
      </c>
      <c r="AE71" s="211">
        <v>11.599555523687965</v>
      </c>
      <c r="AF71" s="211">
        <v>11.599555523687965</v>
      </c>
      <c r="AG71" s="211">
        <v>11.599555523687965</v>
      </c>
      <c r="AH71" s="211">
        <v>11.599555523687965</v>
      </c>
      <c r="AI71" s="211">
        <v>11.599555523687965</v>
      </c>
      <c r="AJ71" s="211">
        <v>11.599555523687965</v>
      </c>
      <c r="AK71" s="211">
        <v>11.599555523687965</v>
      </c>
      <c r="AL71" s="211">
        <v>11.599555523687965</v>
      </c>
      <c r="AM71" s="211">
        <v>11.599555523687965</v>
      </c>
      <c r="AN71" s="211">
        <v>11.599555523687965</v>
      </c>
      <c r="AO71" s="211">
        <v>11.599555523687965</v>
      </c>
      <c r="AP71" s="211">
        <v>11.599555523687965</v>
      </c>
      <c r="AQ71" s="211">
        <v>11.599555523687965</v>
      </c>
      <c r="AR71" s="211">
        <v>11.599555523687965</v>
      </c>
      <c r="AS71" s="211">
        <v>11.599555523687965</v>
      </c>
      <c r="AT71" s="211">
        <v>11.599555523687965</v>
      </c>
      <c r="AU71" s="211">
        <v>11.599555523687965</v>
      </c>
      <c r="AV71" s="211">
        <v>11.599555523687965</v>
      </c>
      <c r="AW71" s="211">
        <v>11.599555523687965</v>
      </c>
      <c r="AX71" s="211">
        <v>11.599555523687965</v>
      </c>
      <c r="AY71" s="211">
        <v>11.599555523687965</v>
      </c>
      <c r="AZ71" s="211">
        <v>11.599555523687965</v>
      </c>
      <c r="BA71" s="211">
        <v>11.599555523687965</v>
      </c>
      <c r="BB71" s="211"/>
      <c r="BC71" s="205"/>
      <c r="BD71" s="205"/>
      <c r="BE71" s="205"/>
      <c r="BF71" s="205"/>
      <c r="BG71" s="205"/>
      <c r="BH71" s="205"/>
    </row>
    <row r="72" spans="1:115" s="209" customFormat="1" ht="14.45">
      <c r="A72" s="205"/>
      <c r="B72" s="380"/>
      <c r="C72" s="205" t="s">
        <v>101</v>
      </c>
      <c r="D72" s="366"/>
      <c r="E72" s="211">
        <f>E56*'Políticas anunciadas - %'!F52</f>
        <v>1.90132564352601</v>
      </c>
      <c r="F72" s="211">
        <f>F56*'Políticas anunciadas - %'!G52</f>
        <v>1.9623150349656324</v>
      </c>
      <c r="G72" s="211">
        <f>G56*'Políticas anunciadas - %'!H52</f>
        <v>2.0232942313996274</v>
      </c>
      <c r="H72" s="211">
        <f>H56*'Políticas anunciadas - %'!I52</f>
        <v>2.0800898841578381</v>
      </c>
      <c r="I72" s="211">
        <f>I56*'Políticas anunciadas - %'!J52</f>
        <v>2.1301484942996298</v>
      </c>
      <c r="J72" s="211">
        <f>J56*'Políticas anunciadas - %'!K52</f>
        <v>2.2002770805977234</v>
      </c>
      <c r="K72" s="211">
        <f>K56*'Políticas anunciadas - %'!L52</f>
        <v>2.2652529926469711</v>
      </c>
      <c r="L72" s="211">
        <f>L56*'Políticas anunciadas - %'!M52</f>
        <v>2.3174013181486686</v>
      </c>
      <c r="M72" s="211">
        <f>M56*'Políticas anunciadas - %'!N52</f>
        <v>2.3750639481201028</v>
      </c>
      <c r="N72" s="211">
        <f>N56*'Políticas anunciadas - %'!O52</f>
        <v>2.4528408177700656</v>
      </c>
      <c r="O72" s="211">
        <f>O56*'Políticas anunciadas - %'!P52</f>
        <v>2.5159507724101302</v>
      </c>
      <c r="P72" s="211">
        <f>P56*'Políticas anunciadas - %'!Q52</f>
        <v>2.5913747858855301</v>
      </c>
      <c r="Q72" s="211">
        <f>Q56*'Políticas anunciadas - %'!R52</f>
        <v>2.6554440433735511</v>
      </c>
      <c r="R72" s="211">
        <f>R56*'Políticas anunciadas - %'!S52</f>
        <v>2.7210359838698865</v>
      </c>
      <c r="S72" s="211">
        <f>S56*'Políticas anunciadas - %'!T52</f>
        <v>2.7934022023576719</v>
      </c>
      <c r="T72" s="211">
        <f>T56*'Políticas anunciadas - %'!U52</f>
        <v>2.8597300258217739</v>
      </c>
      <c r="U72" s="211">
        <f>U56*'Políticas anunciadas - %'!V52</f>
        <v>2.9297358529176618</v>
      </c>
      <c r="V72" s="211">
        <f>V56*'Políticas anunciadas - %'!W52</f>
        <v>3.0066841130460173</v>
      </c>
      <c r="W72" s="211">
        <f>W56*'Políticas anunciadas - %'!X52</f>
        <v>3.0781368677441607</v>
      </c>
      <c r="X72" s="211">
        <f>X56*'Políticas anunciadas - %'!Y52</f>
        <v>3.1516266948968616</v>
      </c>
      <c r="Y72" s="211">
        <f>Y56*'Políticas anunciadas - %'!Z52</f>
        <v>3.2251487987123926</v>
      </c>
      <c r="Z72" s="211">
        <f>Z56*'Políticas anunciadas - %'!AA52</f>
        <v>3.2849245075287112</v>
      </c>
      <c r="AA72" s="211">
        <f>AA56*'Políticas anunciadas - %'!AB52</f>
        <v>3.3603506622713795</v>
      </c>
      <c r="AB72" s="211">
        <f>AB56*'Políticas anunciadas - %'!AC52</f>
        <v>3.4263180148697008</v>
      </c>
      <c r="AC72" s="211">
        <f>AC56*'Políticas anunciadas - %'!AD52</f>
        <v>3.5082241431384507</v>
      </c>
      <c r="AD72" s="211">
        <f>AD56*'Políticas anunciadas - %'!AE52</f>
        <v>3.5765236902914048</v>
      </c>
      <c r="AE72" s="211">
        <f>AE56*'Políticas anunciadas - %'!AF52</f>
        <v>3.6443216167837429</v>
      </c>
      <c r="AF72" s="211">
        <f>AF56*'Políticas anunciadas - %'!AG52</f>
        <v>3.7146166861659129</v>
      </c>
      <c r="AG72" s="211">
        <f>AG56*'Políticas anunciadas - %'!AH52</f>
        <v>3.7855452014784001</v>
      </c>
      <c r="AH72" s="211">
        <f>AH56*'Políticas anunciadas - %'!AI52</f>
        <v>3.865703928108327</v>
      </c>
      <c r="AI72" s="211">
        <f>AI56*'Políticas anunciadas - %'!AJ52</f>
        <v>3.9392166929398917</v>
      </c>
      <c r="AJ72" s="211">
        <f>AJ56*'Políticas anunciadas - %'!AK52</f>
        <v>4.0129064943897115</v>
      </c>
      <c r="AK72" s="211">
        <f>AK56*'Políticas anunciadas - %'!AL52</f>
        <v>4.0889800192940813</v>
      </c>
      <c r="AL72" s="211">
        <f>AL56*'Políticas anunciadas - %'!AM52</f>
        <v>4.1658708010797634</v>
      </c>
      <c r="AM72" s="211">
        <f>AM56*'Políticas anunciadas - %'!AN52</f>
        <v>4.2449180655737901</v>
      </c>
      <c r="AN72" s="211">
        <f>AN56*'Políticas anunciadas - %'!AO52</f>
        <v>4.3217673650559769</v>
      </c>
      <c r="AO72" s="211">
        <f>AO56*'Políticas anunciadas - %'!AP52</f>
        <v>4.3994611461438691</v>
      </c>
      <c r="AP72" s="211">
        <f>AP56*'Políticas anunciadas - %'!AQ52</f>
        <v>4.4779727872363475</v>
      </c>
      <c r="AQ72" s="211">
        <f>AQ56*'Políticas anunciadas - %'!AR52</f>
        <v>4.5569662424301933</v>
      </c>
      <c r="AR72" s="211">
        <f>AR56*'Políticas anunciadas - %'!AS52</f>
        <v>4.6361278239340145</v>
      </c>
      <c r="AS72" s="211">
        <f>AS56*'Políticas anunciadas - %'!AT52</f>
        <v>4.715652437508508</v>
      </c>
      <c r="AT72" s="211">
        <f>AT56*'Políticas anunciadas - %'!AU52</f>
        <v>4.7956159803292469</v>
      </c>
      <c r="AU72" s="211">
        <f>AU56*'Políticas anunciadas - %'!AV52</f>
        <v>4.8760307113856669</v>
      </c>
      <c r="AV72" s="211">
        <f>AV56*'Políticas anunciadas - %'!AW52</f>
        <v>4.956680481919145</v>
      </c>
      <c r="AW72" s="211">
        <f>AW56*'Políticas anunciadas - %'!AX52</f>
        <v>5.0375460932788423</v>
      </c>
      <c r="AX72" s="211">
        <f>AX56*'Políticas anunciadas - %'!AY52</f>
        <v>5.1185202545403516</v>
      </c>
      <c r="AY72" s="211">
        <f>AY56*'Políticas anunciadas - %'!AZ52</f>
        <v>5.199749276590226</v>
      </c>
      <c r="AZ72" s="211">
        <f>AZ56*'Políticas anunciadas - %'!BA52</f>
        <v>5.2811722057601562</v>
      </c>
      <c r="BA72" s="211">
        <f>BA56*'Políticas anunciadas - %'!BB52</f>
        <v>5.3627307038151155</v>
      </c>
      <c r="BB72" s="211"/>
      <c r="BC72" s="205"/>
      <c r="BD72" s="205"/>
      <c r="BE72" s="205"/>
      <c r="BF72" s="205"/>
      <c r="BG72" s="205"/>
      <c r="BH72" s="205"/>
    </row>
    <row r="73" spans="1:115" s="209" customFormat="1" ht="14.45">
      <c r="A73" s="205"/>
      <c r="B73" s="380"/>
      <c r="C73" s="205" t="s">
        <v>102</v>
      </c>
      <c r="D73" s="366"/>
      <c r="E73" s="211">
        <f>E57*'Políticas anunciadas - %'!F53</f>
        <v>2.4846857594578502</v>
      </c>
      <c r="F73" s="211">
        <f>F57*'Políticas anunciadas - %'!G53</f>
        <v>2.5622488643670867</v>
      </c>
      <c r="G73" s="211">
        <f>G57*'Políticas anunciadas - %'!H53</f>
        <v>2.6396703120551241</v>
      </c>
      <c r="H73" s="211">
        <f>H57*'Políticas anunciadas - %'!I53</f>
        <v>2.711510349745077</v>
      </c>
      <c r="I73" s="211">
        <f>I57*'Políticas anunciadas - %'!J53</f>
        <v>2.7744571126567603</v>
      </c>
      <c r="J73" s="211">
        <f>J57*'Políticas anunciadas - %'!K53</f>
        <v>2.8634192109732499</v>
      </c>
      <c r="K73" s="211">
        <f>K57*'Políticas anunciadas - %'!L53</f>
        <v>2.9455347144997663</v>
      </c>
      <c r="L73" s="211">
        <f>L57*'Políticas anunciadas - %'!M53</f>
        <v>3.0108492033958001</v>
      </c>
      <c r="M73" s="211">
        <f>M57*'Políticas anunciadas - %'!N53</f>
        <v>3.0832151622388695</v>
      </c>
      <c r="N73" s="211">
        <f>N57*'Políticas anunciadas - %'!O53</f>
        <v>3.1815526031629129</v>
      </c>
      <c r="O73" s="211">
        <f>O57*'Políticas anunciadas - %'!P53</f>
        <v>3.260720298589892</v>
      </c>
      <c r="P73" s="211">
        <f>P57*'Políticas anunciadas - %'!Q53</f>
        <v>3.3557047756964833</v>
      </c>
      <c r="Q73" s="211">
        <f>Q57*'Políticas anunciadas - %'!R53</f>
        <v>3.4358423255504991</v>
      </c>
      <c r="R73" s="211">
        <f>R57*'Políticas anunciadas - %'!S53</f>
        <v>3.517817893569481</v>
      </c>
      <c r="S73" s="211">
        <f>S57*'Políticas anunciadas - %'!T53</f>
        <v>3.6084108473313683</v>
      </c>
      <c r="T73" s="211">
        <f>T57*'Políticas anunciadas - %'!U53</f>
        <v>3.6910627224228723</v>
      </c>
      <c r="U73" s="211">
        <f>U57*'Políticas anunciadas - %'!V53</f>
        <v>3.7783238343056125</v>
      </c>
      <c r="V73" s="211">
        <f>V57*'Políticas anunciadas - %'!W53</f>
        <v>3.874389479121179</v>
      </c>
      <c r="W73" s="211">
        <f>W57*'Políticas anunciadas - %'!X53</f>
        <v>3.963223834377672</v>
      </c>
      <c r="X73" s="211">
        <f>X57*'Políticas anunciadas - %'!Y53</f>
        <v>4.0545352753108226</v>
      </c>
      <c r="Y73" s="211">
        <f>Y57*'Políticas anunciadas - %'!Z53</f>
        <v>4.1457407902025523</v>
      </c>
      <c r="Z73" s="211">
        <f>Z57*'Políticas anunciadas - %'!AA53</f>
        <v>4.2191434610327931</v>
      </c>
      <c r="AA73" s="211">
        <f>AA57*'Políticas anunciadas - %'!AB53</f>
        <v>4.3125132792783729</v>
      </c>
      <c r="AB73" s="211">
        <f>AB57*'Políticas anunciadas - %'!AC53</f>
        <v>4.3936038478407378</v>
      </c>
      <c r="AC73" s="211">
        <f>AC57*'Políticas anunciadas - %'!AD53</f>
        <v>4.4949863049601424</v>
      </c>
      <c r="AD73" s="211">
        <f>AD57*'Políticas anunciadas - %'!AE53</f>
        <v>4.5787864820192956</v>
      </c>
      <c r="AE73" s="211">
        <f>AE57*'Políticas anunciadas - %'!AF53</f>
        <v>4.6618109797548639</v>
      </c>
      <c r="AF73" s="211">
        <f>AF57*'Políticas anunciadas - %'!AG53</f>
        <v>4.747894677359727</v>
      </c>
      <c r="AG73" s="211">
        <f>AG57*'Políticas anunciadas - %'!AH53</f>
        <v>4.8346500631874108</v>
      </c>
      <c r="AH73" s="211">
        <f>AH57*'Políticas anunciadas - %'!AI53</f>
        <v>4.9330459791260992</v>
      </c>
      <c r="AI73" s="211">
        <f>AI57*'Políticas anunciadas - %'!AJ53</f>
        <v>5.0228110419771221</v>
      </c>
      <c r="AJ73" s="211">
        <f>AJ57*'Políticas anunciadas - %'!AK53</f>
        <v>5.1126590268760861</v>
      </c>
      <c r="AK73" s="211">
        <f>AK57*'Políticas anunciadas - %'!AL53</f>
        <v>5.2053990044213707</v>
      </c>
      <c r="AL73" s="211">
        <f>AL57*'Políticas anunciadas - %'!AM53</f>
        <v>5.2990315459123645</v>
      </c>
      <c r="AM73" s="211">
        <f>AM57*'Políticas anunciadas - %'!AN53</f>
        <v>5.395256744287523</v>
      </c>
      <c r="AN73" s="211">
        <f>AN57*'Políticas anunciadas - %'!AO53</f>
        <v>5.4885384297762156</v>
      </c>
      <c r="AO73" s="211">
        <f>AO57*'Políticas anunciadas - %'!AP53</f>
        <v>5.5827444973764839</v>
      </c>
      <c r="AP73" s="211">
        <f>AP57*'Políticas anunciadas - %'!AQ53</f>
        <v>5.6778390716845175</v>
      </c>
      <c r="AQ73" s="211">
        <f>AQ57*'Políticas anunciadas - %'!AR53</f>
        <v>5.77339437196233</v>
      </c>
      <c r="AR73" s="211">
        <f>AR57*'Políticas anunciadas - %'!AS53</f>
        <v>5.8690122848587825</v>
      </c>
      <c r="AS73" s="211">
        <f>AS57*'Políticas anunciadas - %'!AT53</f>
        <v>5.9649392956765688</v>
      </c>
      <c r="AT73" s="211">
        <f>AT57*'Políticas anunciadas - %'!AU53</f>
        <v>6.0612706897195903</v>
      </c>
      <c r="AU73" s="211">
        <f>AU57*'Políticas anunciadas - %'!AV53</f>
        <v>6.1580210808386431</v>
      </c>
      <c r="AV73" s="211">
        <f>AV57*'Políticas anunciadas - %'!AW53</f>
        <v>6.2549168058038012</v>
      </c>
      <c r="AW73" s="211">
        <f>AW57*'Políticas anunciadas - %'!AX53</f>
        <v>6.3519334060937771</v>
      </c>
      <c r="AX73" s="211">
        <f>AX57*'Políticas anunciadas - %'!AY53</f>
        <v>6.4489355113193252</v>
      </c>
      <c r="AY73" s="211">
        <f>AY57*'Políticas anunciadas - %'!AZ53</f>
        <v>6.5461074448878032</v>
      </c>
      <c r="AZ73" s="211">
        <f>AZ57*'Políticas anunciadas - %'!BA53</f>
        <v>6.6433722235542234</v>
      </c>
      <c r="BA73" s="211">
        <f>BA57*'Políticas anunciadas - %'!BB53</f>
        <v>6.7406563942213547</v>
      </c>
      <c r="BB73" s="211"/>
      <c r="BC73" s="205"/>
      <c r="BD73" s="205"/>
      <c r="BE73" s="205"/>
      <c r="BF73" s="205"/>
      <c r="BG73" s="205"/>
      <c r="BH73" s="205"/>
      <c r="BT73" s="209" t="s">
        <v>85</v>
      </c>
    </row>
    <row r="74" spans="1:115" s="209" customFormat="1" ht="14.45">
      <c r="A74" s="205"/>
      <c r="B74" s="380"/>
      <c r="C74" s="205" t="s">
        <v>103</v>
      </c>
      <c r="D74" s="366"/>
      <c r="E74" s="211">
        <f>E58*'Políticas anunciadas - %'!F54</f>
        <v>2.0640646556634005E-2</v>
      </c>
      <c r="F74" s="211">
        <f>F58*'Políticas anunciadas - %'!G54</f>
        <v>2.1302742750779306E-2</v>
      </c>
      <c r="G74" s="211">
        <f>G58*'Políticas anunciadas - %'!H54</f>
        <v>2.1964728268719032E-2</v>
      </c>
      <c r="H74" s="211">
        <f>H58*'Políticas anunciadas - %'!I54</f>
        <v>2.2581297554747023E-2</v>
      </c>
      <c r="I74" s="211">
        <f>I58*'Políticas anunciadas - %'!J54</f>
        <v>2.312473001860256E-2</v>
      </c>
      <c r="J74" s="211">
        <f>J58*'Políticas anunciadas - %'!K54</f>
        <v>2.3886040616933824E-2</v>
      </c>
      <c r="K74" s="211">
        <f>K58*'Políticas anunciadas - %'!L54</f>
        <v>2.459141417557173E-2</v>
      </c>
      <c r="L74" s="211">
        <f>L58*'Políticas anunciadas - %'!M54</f>
        <v>2.5157532430414555E-2</v>
      </c>
      <c r="M74" s="211">
        <f>M58*'Políticas anunciadas - %'!N54</f>
        <v>2.5783513555120326E-2</v>
      </c>
      <c r="N74" s="211">
        <f>N58*'Políticas anunciadas - %'!O54</f>
        <v>2.6627853335732091E-2</v>
      </c>
      <c r="O74" s="211">
        <f>O58*'Políticas anunciadas - %'!P54</f>
        <v>2.7312970202675011E-2</v>
      </c>
      <c r="P74" s="211">
        <f>P58*'Políticas anunciadas - %'!Q54</f>
        <v>2.8131767555632094E-2</v>
      </c>
      <c r="Q74" s="211">
        <f>Q58*'Políticas anunciadas - %'!R54</f>
        <v>2.8827298541320465E-2</v>
      </c>
      <c r="R74" s="211">
        <f>R58*'Políticas anunciadas - %'!S54</f>
        <v>2.9539359657920091E-2</v>
      </c>
      <c r="S74" s="211">
        <f>S58*'Políticas anunciadas - %'!T54</f>
        <v>3.0324961821091088E-2</v>
      </c>
      <c r="T74" s="211">
        <f>T58*'Políticas anunciadas - %'!U54</f>
        <v>3.1045011627211853E-2</v>
      </c>
      <c r="U74" s="211">
        <f>U58*'Políticas anunciadas - %'!V54</f>
        <v>3.1804989560981975E-2</v>
      </c>
      <c r="V74" s="211">
        <f>V58*'Políticas anunciadas - %'!W54</f>
        <v>3.2640334019657609E-2</v>
      </c>
      <c r="W74" s="211">
        <f>W58*'Políticas anunciadas - %'!X54</f>
        <v>3.3416019689413351E-2</v>
      </c>
      <c r="X74" s="211">
        <f>X58*'Políticas anunciadas - %'!Y54</f>
        <v>3.4213819662780351E-2</v>
      </c>
      <c r="Y74" s="211">
        <f>Y58*'Políticas anunciadas - %'!Z54</f>
        <v>3.5011970029143802E-2</v>
      </c>
      <c r="Z74" s="211">
        <f>Z58*'Políticas anunciadas - %'!AA54</f>
        <v>3.566089057705258E-2</v>
      </c>
      <c r="AA74" s="211">
        <f>AA58*'Políticas anunciadas - %'!AB54</f>
        <v>3.6479711175444247E-2</v>
      </c>
      <c r="AB74" s="211">
        <f>AB58*'Políticas anunciadas - %'!AC54</f>
        <v>3.7195847737266287E-2</v>
      </c>
      <c r="AC74" s="211">
        <f>AC58*'Políticas anunciadas - %'!AD54</f>
        <v>3.8085014435340375E-2</v>
      </c>
      <c r="AD74" s="211">
        <f>AD58*'Políticas anunciadas - %'!AE54</f>
        <v>3.8826469123842806E-2</v>
      </c>
      <c r="AE74" s="211">
        <f>AE58*'Políticas anunciadas - %'!AF54</f>
        <v>3.9562478256610738E-2</v>
      </c>
      <c r="AF74" s="211">
        <f>AF58*'Políticas anunciadas - %'!AG54</f>
        <v>4.0325596182638743E-2</v>
      </c>
      <c r="AG74" s="211">
        <f>AG58*'Políticas anunciadas - %'!AH54</f>
        <v>4.1095590749501497E-2</v>
      </c>
      <c r="AH74" s="211">
        <f>AH58*'Políticas anunciadas - %'!AI54</f>
        <v>4.1965787788305356E-2</v>
      </c>
      <c r="AI74" s="211">
        <f>AI58*'Políticas anunciadas - %'!AJ54</f>
        <v>4.276383677136926E-2</v>
      </c>
      <c r="AJ74" s="211">
        <f>AJ58*'Políticas anunciadas - %'!AK54</f>
        <v>4.3563807650494189E-2</v>
      </c>
      <c r="AK74" s="211">
        <f>AK58*'Políticas anunciadas - %'!AL54</f>
        <v>4.438965605011732E-2</v>
      </c>
      <c r="AL74" s="211">
        <f>AL58*'Políticas anunciadas - %'!AM54</f>
        <v>4.5224376528277134E-2</v>
      </c>
      <c r="AM74" s="211">
        <f>AM58*'Políticas anunciadas - %'!AN54</f>
        <v>4.6082507618680026E-2</v>
      </c>
      <c r="AN74" s="211">
        <f>AN58*'Políticas anunciadas - %'!AO54</f>
        <v>4.6916777768108556E-2</v>
      </c>
      <c r="AO74" s="211">
        <f>AO58*'Políticas anunciadas - %'!AP54</f>
        <v>4.7760215545610836E-2</v>
      </c>
      <c r="AP74" s="211">
        <f>AP58*'Políticas anunciadas - %'!AQ54</f>
        <v>4.861253194911018E-2</v>
      </c>
      <c r="AQ74" s="211">
        <f>AQ58*'Políticas anunciadas - %'!AR54</f>
        <v>4.9470078889843463E-2</v>
      </c>
      <c r="AR74" s="211">
        <f>AR58*'Políticas anunciadas - %'!AS54</f>
        <v>5.0329450997008862E-2</v>
      </c>
      <c r="AS74" s="211">
        <f>AS58*'Políticas anunciadas - %'!AT54</f>
        <v>5.1192764152718444E-2</v>
      </c>
      <c r="AT74" s="211">
        <f>AT58*'Políticas anunciadas - %'!AU54</f>
        <v>5.2060842290936944E-2</v>
      </c>
      <c r="AU74" s="211">
        <f>AU58*'Políticas anunciadas - %'!AV54</f>
        <v>5.2933818494321133E-2</v>
      </c>
      <c r="AV74" s="211">
        <f>AV58*'Políticas anunciadas - %'!AW54</f>
        <v>5.380934626838936E-2</v>
      </c>
      <c r="AW74" s="211">
        <f>AW58*'Políticas anunciadas - %'!AX54</f>
        <v>5.4687217194048496E-2</v>
      </c>
      <c r="AX74" s="211">
        <f>AX58*'Políticas anunciadas - %'!AY54</f>
        <v>5.556626652918456E-2</v>
      </c>
      <c r="AY74" s="211">
        <f>AY58*'Políticas anunciadas - %'!AZ54</f>
        <v>5.6448082613652431E-2</v>
      </c>
      <c r="AZ74" s="211">
        <f>AZ58*'Políticas anunciadas - %'!BA54</f>
        <v>5.7332003739065593E-2</v>
      </c>
      <c r="BA74" s="211">
        <f>BA58*'Políticas anunciadas - %'!BB54</f>
        <v>5.8217396589982179E-2</v>
      </c>
      <c r="BB74" s="211"/>
      <c r="BC74" s="205"/>
      <c r="BD74" s="205"/>
      <c r="BE74" s="205"/>
      <c r="BF74" s="205"/>
      <c r="BG74" s="205"/>
      <c r="BH74" s="205"/>
    </row>
    <row r="75" spans="1:115" s="209" customFormat="1" ht="14.45" customHeight="1">
      <c r="A75" s="205"/>
      <c r="B75" s="380"/>
      <c r="C75" s="205" t="s">
        <v>104</v>
      </c>
      <c r="D75" s="366"/>
      <c r="E75" s="211">
        <f>E59*'Políticas anunciadas - %'!F55</f>
        <v>2.8613632089575763E-2</v>
      </c>
      <c r="F75" s="211">
        <f>F59*'Políticas anunciadas - %'!G55</f>
        <v>2.9506848521130603E-2</v>
      </c>
      <c r="G75" s="211">
        <f>G59*'Políticas anunciadas - %'!H55</f>
        <v>3.0398433628645853E-2</v>
      </c>
      <c r="H75" s="211">
        <f>H59*'Políticas anunciadas - %'!I55</f>
        <v>3.1225743239101413E-2</v>
      </c>
      <c r="I75" s="211">
        <f>I59*'Políticas anunciadas - %'!J55</f>
        <v>3.1950637929839959E-2</v>
      </c>
      <c r="J75" s="211">
        <f>J59*'Políticas anunciadas - %'!K55</f>
        <v>3.2975125127649677E-2</v>
      </c>
      <c r="K75" s="211">
        <f>K59*'Políticas anunciadas - %'!L55</f>
        <v>3.3920766964978318E-2</v>
      </c>
      <c r="L75" s="211">
        <f>L59*'Políticas anunciadas - %'!M55</f>
        <v>3.4672928379465423E-2</v>
      </c>
      <c r="M75" s="211">
        <f>M59*'Políticas anunciadas - %'!N55</f>
        <v>3.5506294495990666E-2</v>
      </c>
      <c r="N75" s="211">
        <f>N59*'Políticas anunciadas - %'!O55</f>
        <v>3.6638748104870729E-2</v>
      </c>
      <c r="O75" s="211">
        <f>O59*'Políticas anunciadas - %'!P55</f>
        <v>3.7550442994940633E-2</v>
      </c>
      <c r="P75" s="211">
        <f>P59*'Políticas anunciadas - %'!Q55</f>
        <v>3.8644283884800998E-2</v>
      </c>
      <c r="Q75" s="211">
        <f>Q59*'Políticas anunciadas - %'!R55</f>
        <v>3.9567147614894244E-2</v>
      </c>
      <c r="R75" s="211">
        <f>R59*'Políticas anunciadas - %'!S55</f>
        <v>4.0511177955431528E-2</v>
      </c>
      <c r="S75" s="211">
        <f>S59*'Políticas anunciadas - %'!T55</f>
        <v>4.1554446078566822E-2</v>
      </c>
      <c r="T75" s="211">
        <f>T59*'Políticas anunciadas - %'!U55</f>
        <v>4.2506264768869893E-2</v>
      </c>
      <c r="U75" s="211">
        <f>U59*'Políticas anunciadas - %'!V55</f>
        <v>4.3511163413149478E-2</v>
      </c>
      <c r="V75" s="211">
        <f>V59*'Políticas anunciadas - %'!W55</f>
        <v>4.4617455026379586E-2</v>
      </c>
      <c r="W75" s="211">
        <f>W59*'Políticas anunciadas - %'!X55</f>
        <v>4.5640471135579078E-2</v>
      </c>
      <c r="X75" s="211">
        <f>X59*'Políticas anunciadas - %'!Y55</f>
        <v>4.6692013354342511E-2</v>
      </c>
      <c r="Y75" s="211">
        <f>Y59*'Políticas anunciadas - %'!Z55</f>
        <v>4.7742335729201571E-2</v>
      </c>
      <c r="Z75" s="211">
        <f>Z59*'Políticas anunciadas - %'!AA55</f>
        <v>4.8587640617167381E-2</v>
      </c>
      <c r="AA75" s="211">
        <f>AA59*'Políticas anunciadas - %'!AB55</f>
        <v>4.9662887101508506E-2</v>
      </c>
      <c r="AB75" s="211">
        <f>AB59*'Políticas anunciadas - %'!AC55</f>
        <v>5.059672579155048E-2</v>
      </c>
      <c r="AC75" s="211">
        <f>AC59*'Políticas anunciadas - %'!AD55</f>
        <v>5.1764245795764129E-2</v>
      </c>
      <c r="AD75" s="211">
        <f>AD59*'Políticas anunciadas - %'!AE55</f>
        <v>5.2729288327313509E-2</v>
      </c>
      <c r="AE75" s="211">
        <f>AE59*'Políticas anunciadas - %'!AF55</f>
        <v>5.3685398138618473E-2</v>
      </c>
      <c r="AF75" s="211">
        <f>AF59*'Políticas anunciadas - %'!AG55</f>
        <v>5.4676737684393968E-2</v>
      </c>
      <c r="AG75" s="211">
        <f>AG59*'Políticas anunciadas - %'!AH55</f>
        <v>5.5675812389279059E-2</v>
      </c>
      <c r="AH75" s="211">
        <f>AH59*'Políticas anunciadas - %'!AI55</f>
        <v>5.6808939396213246E-2</v>
      </c>
      <c r="AI75" s="211">
        <f>AI59*'Políticas anunciadas - %'!AJ55</f>
        <v>5.7842673530656571E-2</v>
      </c>
      <c r="AJ75" s="211">
        <f>AJ59*'Políticas anunciadas - %'!AK55</f>
        <v>5.8877362595099743E-2</v>
      </c>
      <c r="AK75" s="211">
        <f>AK59*'Políticas anunciadas - %'!AL55</f>
        <v>5.9945355836247188E-2</v>
      </c>
      <c r="AL75" s="211">
        <f>AL59*'Políticas anunciadas - %'!AM55</f>
        <v>6.1023627840518582E-2</v>
      </c>
      <c r="AM75" s="211">
        <f>AM59*'Políticas anunciadas - %'!AN55</f>
        <v>6.2131756871955553E-2</v>
      </c>
      <c r="AN75" s="211">
        <f>AN59*'Políticas anunciadas - %'!AO55</f>
        <v>6.3205988419791748E-2</v>
      </c>
      <c r="AO75" s="211">
        <f>AO59*'Políticas anunciadas - %'!AP55</f>
        <v>6.4290865148633289E-2</v>
      </c>
      <c r="AP75" s="211">
        <f>AP59*'Políticas anunciadas - %'!AQ55</f>
        <v>6.5385973917461496E-2</v>
      </c>
      <c r="AQ75" s="211">
        <f>AQ59*'Políticas anunciadas - %'!AR55</f>
        <v>6.6486388404867286E-2</v>
      </c>
      <c r="AR75" s="211">
        <f>AR59*'Políticas anunciadas - %'!AS55</f>
        <v>6.7587523938959601E-2</v>
      </c>
      <c r="AS75" s="211">
        <f>AS59*'Políticas anunciadas - %'!AT55</f>
        <v>6.869221904357993E-2</v>
      </c>
      <c r="AT75" s="211">
        <f>AT59*'Políticas anunciadas - %'!AU55</f>
        <v>6.9801571023938358E-2</v>
      </c>
      <c r="AU75" s="211">
        <f>AU59*'Políticas anunciadas - %'!AV55</f>
        <v>7.0915748173087059E-2</v>
      </c>
      <c r="AV75" s="211">
        <f>AV59*'Políticas anunciadas - %'!AW55</f>
        <v>7.2031598986274287E-2</v>
      </c>
      <c r="AW75" s="211">
        <f>AW59*'Políticas anunciadas - %'!AX55</f>
        <v>7.3148841799258638E-2</v>
      </c>
      <c r="AX75" s="211">
        <f>AX59*'Políticas anunciadas - %'!AY55</f>
        <v>7.4265917687134184E-2</v>
      </c>
      <c r="AY75" s="211">
        <f>AY59*'Políticas anunciadas - %'!AZ55</f>
        <v>7.5384949317583827E-2</v>
      </c>
      <c r="AZ75" s="211">
        <f>AZ59*'Políticas anunciadas - %'!BA55</f>
        <v>7.6505050151840739E-2</v>
      </c>
      <c r="BA75" s="211">
        <f>BA59*'Políticas anunciadas - %'!BB55</f>
        <v>7.762537430430666E-2</v>
      </c>
      <c r="BB75" s="211"/>
      <c r="BC75" s="205"/>
      <c r="BD75" s="205"/>
      <c r="BE75" s="205"/>
      <c r="BF75" s="205"/>
      <c r="BG75" s="205"/>
      <c r="BH75" s="205"/>
    </row>
    <row r="76" spans="1:115" s="209" customFormat="1" ht="14.45">
      <c r="A76" s="205"/>
      <c r="B76" s="380"/>
      <c r="C76" s="205" t="s">
        <v>105</v>
      </c>
      <c r="D76" s="366"/>
      <c r="E76" s="211">
        <f>E60*'Políticas anunciadas - %'!F56</f>
        <v>9.0490030172099986E-2</v>
      </c>
      <c r="F76" s="211">
        <f>F60*'Políticas anunciadas - %'!G56</f>
        <v>9.3495375500870156E-2</v>
      </c>
      <c r="G76" s="211">
        <f>G60*'Políticas anunciadas - %'!H56</f>
        <v>9.6506395791134444E-2</v>
      </c>
      <c r="H76" s="211">
        <f>H60*'Políticas anunciadas - %'!I56</f>
        <v>9.932379379641465E-2</v>
      </c>
      <c r="I76" s="211">
        <f>I60*'Políticas anunciadas - %'!J56</f>
        <v>0.10182483605498691</v>
      </c>
      <c r="J76" s="211">
        <f>J60*'Políticas anunciadas - %'!K56</f>
        <v>0.1052912696079355</v>
      </c>
      <c r="K76" s="211">
        <f>K60*'Políticas anunciadas - %'!L56</f>
        <v>0.10851789490213364</v>
      </c>
      <c r="L76" s="211">
        <f>L60*'Políticas anunciadas - %'!M56</f>
        <v>0.11113582485567491</v>
      </c>
      <c r="M76" s="211">
        <f>M60*'Políticas anunciadas - %'!N56</f>
        <v>0.11402362451449219</v>
      </c>
      <c r="N76" s="211">
        <f>N60*'Políticas anunciadas - %'!O56</f>
        <v>0.11788380369966885</v>
      </c>
      <c r="O76" s="211">
        <f>O60*'Políticas anunciadas - %'!P56</f>
        <v>0.12104607119522307</v>
      </c>
      <c r="P76" s="211">
        <f>P60*'Políticas anunciadas - %'!Q56</f>
        <v>0.12480762496762116</v>
      </c>
      <c r="Q76" s="211">
        <f>Q60*'Políticas anunciadas - %'!R56</f>
        <v>0.12802917038600123</v>
      </c>
      <c r="R76" s="211">
        <f>R60*'Políticas anunciadas - %'!S56</f>
        <v>0.13133047403963019</v>
      </c>
      <c r="S76" s="211">
        <f>S60*'Políticas anunciadas - %'!T56</f>
        <v>0.13496548426693694</v>
      </c>
      <c r="T76" s="211">
        <f>T60*'Políticas anunciadas - %'!U56</f>
        <v>0.13831550835439818</v>
      </c>
      <c r="U76" s="211">
        <f>U60*'Políticas anunciadas - %'!V56</f>
        <v>0.14185004799615927</v>
      </c>
      <c r="V76" s="211">
        <f>V60*'Políticas anunciadas - %'!W56</f>
        <v>0.14572786210610544</v>
      </c>
      <c r="W76" s="211">
        <f>W60*'Políticas anunciadas - %'!X56</f>
        <v>0.1493465119788136</v>
      </c>
      <c r="X76" s="211">
        <f>X60*'Políticas anunciadas - %'!Y56</f>
        <v>0.1530709925137447</v>
      </c>
      <c r="Y76" s="211">
        <f>Y60*'Políticas anunciadas - %'!Z56</f>
        <v>0.15680411842396175</v>
      </c>
      <c r="Z76" s="211">
        <f>Z60*'Políticas anunciadas - %'!AA56</f>
        <v>0.15987527331472248</v>
      </c>
      <c r="AA76" s="211">
        <f>AA60*'Políticas anunciadas - %'!AB56</f>
        <v>0.16371456859721231</v>
      </c>
      <c r="AB76" s="211">
        <f>AB60*'Políticas anunciadas - %'!AC56</f>
        <v>0.16709976923762374</v>
      </c>
      <c r="AC76" s="211">
        <f>AC60*'Políticas anunciadas - %'!AD56</f>
        <v>0.17126933139213163</v>
      </c>
      <c r="AD76" s="211">
        <f>AD60*'Políticas anunciadas - %'!AE56</f>
        <v>0.17478175973550328</v>
      </c>
      <c r="AE76" s="211">
        <f>AE60*'Políticas anunciadas - %'!AF56</f>
        <v>0.17827608183328422</v>
      </c>
      <c r="AF76" s="211">
        <f>AF60*'Políticas anunciadas - %'!AG56</f>
        <v>0.18189904827184708</v>
      </c>
      <c r="AG76" s="211">
        <f>AG60*'Políticas anunciadas - %'!AH56</f>
        <v>0.18555965582465792</v>
      </c>
      <c r="AH76" s="211">
        <f>AH60*'Políticas anunciadas - %'!AI56</f>
        <v>0.18967979868343632</v>
      </c>
      <c r="AI76" s="211">
        <f>AI60*'Políticas anunciadas - %'!AJ56</f>
        <v>0.19348103747670534</v>
      </c>
      <c r="AJ76" s="211">
        <f>AJ60*'Políticas anunciadas - %'!AK56</f>
        <v>0.19729782690900854</v>
      </c>
      <c r="AK76" s="211">
        <f>AK60*'Políticas anunciadas - %'!AL56</f>
        <v>0.20123877417432195</v>
      </c>
      <c r="AL76" s="211">
        <f>AL60*'Políticas anunciadas - %'!AM56</f>
        <v>0.20522703863096187</v>
      </c>
      <c r="AM76" s="211">
        <f>AM60*'Políticas anunciadas - %'!AN56</f>
        <v>0.20932875975665222</v>
      </c>
      <c r="AN76" s="211">
        <f>AN60*'Políticas anunciadas - %'!AO56</f>
        <v>0.21332928926270575</v>
      </c>
      <c r="AO76" s="211">
        <f>AO60*'Políticas anunciadas - %'!AP56</f>
        <v>0.21737861213362258</v>
      </c>
      <c r="AP76" s="211">
        <f>AP60*'Políticas anunciadas - %'!AQ56</f>
        <v>0.22147551348504019</v>
      </c>
      <c r="AQ76" s="211">
        <f>AQ60*'Políticas anunciadas - %'!AR56</f>
        <v>0.22560345407266558</v>
      </c>
      <c r="AR76" s="211">
        <f>AR60*'Políticas anunciadas - %'!AS56</f>
        <v>0.22974693717232345</v>
      </c>
      <c r="AS76" s="211">
        <f>AS60*'Políticas anunciadas - %'!AT56</f>
        <v>0.23391563357336354</v>
      </c>
      <c r="AT76" s="211">
        <f>AT60*'Políticas anunciadas - %'!AU56</f>
        <v>0.23811334258961483</v>
      </c>
      <c r="AU76" s="211">
        <f>AU60*'Políticas anunciadas - %'!AV56</f>
        <v>0.24234071517392036</v>
      </c>
      <c r="AV76" s="211">
        <f>AV60*'Políticas anunciadas - %'!AW56</f>
        <v>0.24658704154146971</v>
      </c>
      <c r="AW76" s="211">
        <f>AW60*'Políticas anunciadas - %'!AX56</f>
        <v>0.25085137769839233</v>
      </c>
      <c r="AX76" s="211">
        <f>AX60*'Políticas anunciadas - %'!AY56</f>
        <v>0.25512838504403407</v>
      </c>
      <c r="AY76" s="211">
        <f>AY60*'Políticas anunciadas - %'!AZ56</f>
        <v>0.25942535713289472</v>
      </c>
      <c r="AZ76" s="211">
        <f>AZ60*'Políticas anunciadas - %'!BA56</f>
        <v>0.2637392647268112</v>
      </c>
      <c r="BA76" s="211">
        <f>BA60*'Políticas anunciadas - %'!BB56</f>
        <v>0.26806719767597775</v>
      </c>
      <c r="BB76" s="211"/>
      <c r="BC76" s="205"/>
      <c r="BD76" s="205"/>
      <c r="BE76" s="205"/>
      <c r="BF76" s="205"/>
      <c r="BG76" s="205"/>
      <c r="BH76" s="205"/>
    </row>
    <row r="77" spans="1:115" s="209" customFormat="1" ht="14.45">
      <c r="A77" s="205"/>
      <c r="B77" s="380"/>
      <c r="C77" s="205" t="s">
        <v>106</v>
      </c>
      <c r="D77" s="366"/>
      <c r="E77" s="211">
        <f>E61*'Políticas anunciadas - %'!F57</f>
        <v>2.7816659482299996E-2</v>
      </c>
      <c r="F77" s="211">
        <f>F61*'Políticas anunciadas - %'!G57</f>
        <v>2.8704763795502596E-2</v>
      </c>
      <c r="G77" s="211">
        <f>G61*'Políticas anunciadas - %'!H57</f>
        <v>2.9592468214696514E-2</v>
      </c>
      <c r="H77" s="211">
        <f>H61*'Políticas anunciadas - %'!I57</f>
        <v>3.0418743522466041E-2</v>
      </c>
      <c r="I77" s="211">
        <f>I61*'Políticas anunciadas - %'!J57</f>
        <v>3.114628069877284E-2</v>
      </c>
      <c r="J77" s="211">
        <f>J61*'Políticas anunciadas - %'!K57</f>
        <v>3.2167029317992139E-2</v>
      </c>
      <c r="K77" s="211">
        <f>K61*'Políticas anunciadas - %'!L57</f>
        <v>3.3112172834715944E-2</v>
      </c>
      <c r="L77" s="211">
        <f>L61*'Políticas anunciadas - %'!M57</f>
        <v>3.3869573313593207E-2</v>
      </c>
      <c r="M77" s="211">
        <f>M61*'Políticas anunciadas - %'!N57</f>
        <v>3.4707346544025811E-2</v>
      </c>
      <c r="N77" s="211">
        <f>N61*'Políticas anunciadas - %'!O57</f>
        <v>3.583878010174605E-2</v>
      </c>
      <c r="O77" s="211">
        <f>O61*'Políticas anunciadas - %'!P57</f>
        <v>3.6755629247361005E-2</v>
      </c>
      <c r="P77" s="211">
        <f>P61*'Políticas anunciadas - %'!Q57</f>
        <v>3.7852096623572813E-2</v>
      </c>
      <c r="Q77" s="211">
        <f>Q61*'Políticas anunciadas - %'!R57</f>
        <v>3.8782426054932248E-2</v>
      </c>
      <c r="R77" s="211">
        <f>R61*'Políticas anunciadas - %'!S57</f>
        <v>3.9734735864869537E-2</v>
      </c>
      <c r="S77" s="211">
        <f>S61*'Políticas anunciadas - %'!T57</f>
        <v>4.0785694460705055E-2</v>
      </c>
      <c r="T77" s="211">
        <f>T61*'Políticas anunciadas - %'!U57</f>
        <v>4.1748212808619595E-2</v>
      </c>
      <c r="U77" s="211">
        <f>U61*'Políticas anunciadas - %'!V57</f>
        <v>4.2764155489145722E-2</v>
      </c>
      <c r="V77" s="211">
        <f>V61*'Políticas anunciadas - %'!W57</f>
        <v>4.3881143391825757E-2</v>
      </c>
      <c r="W77" s="211">
        <f>W61*'Políticas anunciadas - %'!X57</f>
        <v>4.4917634244684389E-2</v>
      </c>
      <c r="X77" s="211">
        <f>X61*'Políticas anunciadas - %'!Y57</f>
        <v>4.5983566305446692E-2</v>
      </c>
      <c r="Y77" s="211">
        <f>Y61*'Políticas anunciadas - %'!Z57</f>
        <v>4.7049681208953475E-2</v>
      </c>
      <c r="Z77" s="211">
        <f>Z61*'Políticas anunciadas - %'!AA57</f>
        <v>4.7914999361862727E-2</v>
      </c>
      <c r="AA77" s="211">
        <f>AA61*'Políticas anunciadas - %'!AB57</f>
        <v>4.9008337873930642E-2</v>
      </c>
      <c r="AB77" s="211">
        <f>AB61*'Políticas anunciadas - %'!AC57</f>
        <v>4.9963452375634175E-2</v>
      </c>
      <c r="AC77" s="211">
        <f>AC61*'Políticas anunciadas - %'!AD57</f>
        <v>5.1150703839165652E-2</v>
      </c>
      <c r="AD77" s="211">
        <f>AD61*'Políticas anunciadas - %'!AE57</f>
        <v>5.213927800553151E-2</v>
      </c>
      <c r="AE77" s="211">
        <f>AE61*'Políticas anunciadas - %'!AF57</f>
        <v>5.3120278637166625E-2</v>
      </c>
      <c r="AF77" s="211">
        <f>AF61*'Políticas anunciadas - %'!AG57</f>
        <v>5.4137414026523653E-2</v>
      </c>
      <c r="AG77" s="211">
        <f>AG61*'Políticas anunciadas - %'!AH57</f>
        <v>5.5163511810083499E-2</v>
      </c>
      <c r="AH77" s="211">
        <f>AH61*'Políticas anunciadas - %'!AI57</f>
        <v>5.6323825009132113E-2</v>
      </c>
      <c r="AI77" s="211">
        <f>AI61*'Políticas anunciadas - %'!AJ57</f>
        <v>5.7387012768579167E-2</v>
      </c>
      <c r="AJ77" s="211">
        <f>AJ61*'Políticas anunciadas - %'!AK57</f>
        <v>5.8452500590686685E-2</v>
      </c>
      <c r="AK77" s="211">
        <f>AK61*'Políticas anunciadas - %'!AL57</f>
        <v>5.9552426728164465E-2</v>
      </c>
      <c r="AL77" s="211">
        <f>AL61*'Políticas anunciadas - %'!AM57</f>
        <v>6.0663966669473351E-2</v>
      </c>
      <c r="AM77" s="211">
        <f>AM61*'Políticas anunciadas - %'!AN57</f>
        <v>6.1806615724854741E-2</v>
      </c>
      <c r="AN77" s="211">
        <f>AN61*'Políticas anunciadas - %'!AO57</f>
        <v>6.2916969186291249E-2</v>
      </c>
      <c r="AO77" s="211">
        <f>AO61*'Políticas anunciadas - %'!AP57</f>
        <v>6.4039327407595659E-2</v>
      </c>
      <c r="AP77" s="211">
        <f>AP61*'Políticas anunciadas - %'!AQ57</f>
        <v>6.5173298789536274E-2</v>
      </c>
      <c r="AQ77" s="211">
        <f>AQ61*'Políticas anunciadas - %'!AR57</f>
        <v>6.6313989148294769E-2</v>
      </c>
      <c r="AR77" s="211">
        <f>AR61*'Políticas anunciadas - %'!AS57</f>
        <v>6.7456832280413798E-2</v>
      </c>
      <c r="AS77" s="211">
        <f>AS61*'Políticas anunciadas - %'!AT57</f>
        <v>6.8604663622221021E-2</v>
      </c>
      <c r="AT77" s="211">
        <f>AT61*'Políticas anunciadas - %'!AU57</f>
        <v>6.9758585943168999E-2</v>
      </c>
      <c r="AU77" s="211">
        <f>AU61*'Políticas anunciadas - %'!AV57</f>
        <v>7.0918775846133E-2</v>
      </c>
      <c r="AV77" s="211">
        <f>AV61*'Políticas anunciadas - %'!AW57</f>
        <v>7.2082088245428888E-2</v>
      </c>
      <c r="AW77" s="211">
        <f>AW61*'Políticas anunciadas - %'!AX57</f>
        <v>7.3248243494208817E-2</v>
      </c>
      <c r="AX77" s="211">
        <f>AX61*'Políticas anunciadas - %'!AY57</f>
        <v>7.4415681366264835E-2</v>
      </c>
      <c r="AY77" s="211">
        <f>AY61*'Políticas anunciadas - %'!AZ57</f>
        <v>7.5586528971583286E-2</v>
      </c>
      <c r="AZ77" s="211">
        <f>AZ61*'Políticas anunciadas - %'!BA57</f>
        <v>7.675989977020635E-2</v>
      </c>
      <c r="BA77" s="211">
        <f>BA61*'Políticas anunciadas - %'!BB57</f>
        <v>7.7934945705651418E-2</v>
      </c>
      <c r="BB77" s="211"/>
      <c r="BC77" s="205"/>
      <c r="BD77" s="205"/>
      <c r="BE77" s="205"/>
      <c r="BF77" s="205"/>
      <c r="BG77" s="205"/>
      <c r="BH77" s="205"/>
    </row>
    <row r="78" spans="1:115" s="209" customFormat="1" ht="14.45">
      <c r="A78" s="205"/>
      <c r="B78" s="380"/>
      <c r="C78" s="205" t="s">
        <v>107</v>
      </c>
      <c r="D78" s="366"/>
      <c r="E78" s="211">
        <f>E62*'Políticas anunciadas - %'!F58</f>
        <v>0.35091774751994997</v>
      </c>
      <c r="F78" s="211">
        <f>F62*'Políticas anunciadas - %'!G58</f>
        <v>0.36257239070313685</v>
      </c>
      <c r="G78" s="211">
        <f>G62*'Políticas anunciadas - %'!H58</f>
        <v>0.37424904122460145</v>
      </c>
      <c r="H78" s="211">
        <f>H62*'Políticas anunciadas - %'!I58</f>
        <v>0.38517483006564618</v>
      </c>
      <c r="I78" s="211">
        <f>I62*'Políticas anunciadas - %'!J58</f>
        <v>0.39487380037388004</v>
      </c>
      <c r="J78" s="211">
        <f>J62*'Políticas anunciadas - %'!K58</f>
        <v>0.40831653049580402</v>
      </c>
      <c r="K78" s="211">
        <f>K62*'Políticas anunciadas - %'!L58</f>
        <v>0.42082929105271238</v>
      </c>
      <c r="L78" s="211">
        <f>L62*'Políticas anunciadas - %'!M58</f>
        <v>0.43098154849714587</v>
      </c>
      <c r="M78" s="211">
        <f>M62*'Políticas anunciadas - %'!N58</f>
        <v>0.44218035293597435</v>
      </c>
      <c r="N78" s="211">
        <f>N62*'Políticas anunciadas - %'!O58</f>
        <v>0.45715001735214611</v>
      </c>
      <c r="O78" s="211">
        <f>O62*'Políticas anunciadas - %'!P58</f>
        <v>0.46941320020759375</v>
      </c>
      <c r="P78" s="211">
        <f>P62*'Políticas anunciadas - %'!Q58</f>
        <v>0.48400039809530199</v>
      </c>
      <c r="Q78" s="211">
        <f>Q62*'Políticas anunciadas - %'!R58</f>
        <v>0.49649345903915509</v>
      </c>
      <c r="R78" s="211">
        <f>R62*'Políticas anunciadas - %'!S58</f>
        <v>0.50929582013691987</v>
      </c>
      <c r="S78" s="211">
        <f>S62*'Políticas anunciadas - %'!T58</f>
        <v>0.5233922857779687</v>
      </c>
      <c r="T78" s="211">
        <f>T62*'Políticas anunciadas - %'!U58</f>
        <v>0.53638358332393754</v>
      </c>
      <c r="U78" s="211">
        <f>U62*'Políticas anunciadas - %'!V58</f>
        <v>0.55009042690933407</v>
      </c>
      <c r="V78" s="211">
        <f>V62*'Políticas anunciadas - %'!W58</f>
        <v>0.56512847905911623</v>
      </c>
      <c r="W78" s="211">
        <f>W62*'Políticas anunciadas - %'!X58</f>
        <v>0.57916149971320385</v>
      </c>
      <c r="X78" s="211">
        <f>X62*'Políticas anunciadas - %'!Y58</f>
        <v>0.59360492864691305</v>
      </c>
      <c r="Y78" s="211">
        <f>Y62*'Políticas anunciadas - %'!Z58</f>
        <v>0.60808188409858266</v>
      </c>
      <c r="Z78" s="211">
        <f>Z62*'Políticas anunciadas - %'!AA58</f>
        <v>0.6199917348799443</v>
      </c>
      <c r="AA78" s="211">
        <f>AA62*'Políticas anunciadas - %'!AB58</f>
        <v>0.63488041211911606</v>
      </c>
      <c r="AB78" s="211">
        <f>AB62*'Políticas anunciadas - %'!AC58</f>
        <v>0.64800812333080404</v>
      </c>
      <c r="AC78" s="211">
        <f>AC62*'Políticas anunciadas - %'!AD58</f>
        <v>0.66417756604865452</v>
      </c>
      <c r="AD78" s="211">
        <f>AD62*'Políticas anunciadas - %'!AE58</f>
        <v>0.67779866265163957</v>
      </c>
      <c r="AE78" s="211">
        <f>AE62*'Políticas anunciadas - %'!AF58</f>
        <v>0.69134954375235724</v>
      </c>
      <c r="AF78" s="211">
        <f>AF62*'Políticas anunciadas - %'!AG58</f>
        <v>0.70539930392530548</v>
      </c>
      <c r="AG78" s="211">
        <f>AG62*'Políticas anunciadas - %'!AH58</f>
        <v>0.71959503526215873</v>
      </c>
      <c r="AH78" s="211">
        <f>AH62*'Políticas anunciadas - %'!AI58</f>
        <v>0.73557283136536655</v>
      </c>
      <c r="AI78" s="211">
        <f>AI62*'Políticas anunciadas - %'!AJ58</f>
        <v>0.75031392662837482</v>
      </c>
      <c r="AJ78" s="211">
        <f>AJ62*'Políticas anunciadas - %'!AK58</f>
        <v>0.76511532682455607</v>
      </c>
      <c r="AK78" s="211">
        <f>AK62*'Políticas anunciadas - %'!AL58</f>
        <v>0.78039820754421685</v>
      </c>
      <c r="AL78" s="211">
        <f>AL62*'Políticas anunciadas - %'!AM58</f>
        <v>0.79586458297779994</v>
      </c>
      <c r="AM78" s="211">
        <f>AM62*'Políticas anunciadas - %'!AN58</f>
        <v>0.81177094012725337</v>
      </c>
      <c r="AN78" s="211">
        <f>AN62*'Políticas anunciadas - %'!AO58</f>
        <v>0.82728487907148252</v>
      </c>
      <c r="AO78" s="211">
        <f>AO62*'Políticas anunciadas - %'!AP58</f>
        <v>0.84298803728836713</v>
      </c>
      <c r="AP78" s="211">
        <f>AP62*'Políticas anunciadas - %'!AQ58</f>
        <v>0.85887570349111497</v>
      </c>
      <c r="AQ78" s="211">
        <f>AQ62*'Políticas anunciadas - %'!AR58</f>
        <v>0.87488373896364935</v>
      </c>
      <c r="AR78" s="211">
        <f>AR62*'Políticas anunciadas - %'!AS58</f>
        <v>0.89095204785307702</v>
      </c>
      <c r="AS78" s="211">
        <f>AS62*'Políticas anunciadas - %'!AT58</f>
        <v>0.90711813320375401</v>
      </c>
      <c r="AT78" s="211">
        <f>AT62*'Políticas anunciadas - %'!AU58</f>
        <v>0.92339672864598721</v>
      </c>
      <c r="AU78" s="211">
        <f>AU62*'Políticas anunciadas - %'!AV58</f>
        <v>0.93979035855627402</v>
      </c>
      <c r="AV78" s="211">
        <f>AV62*'Políticas anunciadas - %'!AW58</f>
        <v>0.95625749069559363</v>
      </c>
      <c r="AW78" s="211">
        <f>AW62*'Políticas anunciadas - %'!AX58</f>
        <v>0.97279446428272975</v>
      </c>
      <c r="AX78" s="211">
        <f>AX62*'Políticas anunciadas - %'!AY58</f>
        <v>0.98938057637711618</v>
      </c>
      <c r="AY78" s="211">
        <f>AY62*'Políticas anunciadas - %'!AZ58</f>
        <v>1.006044111174389</v>
      </c>
      <c r="AZ78" s="211">
        <f>AZ62*'Políticas anunciadas - %'!BA58</f>
        <v>1.0227733213756378</v>
      </c>
      <c r="BA78" s="211">
        <f>BA62*'Políticas anunciadas - %'!BB58</f>
        <v>1.0395569215031928</v>
      </c>
      <c r="BB78" s="211"/>
      <c r="BC78" s="205"/>
      <c r="BD78" s="205"/>
      <c r="BE78" s="205"/>
      <c r="BF78" s="205"/>
      <c r="BG78" s="205"/>
      <c r="BH78" s="205"/>
    </row>
    <row r="79" spans="1:115" s="209" customFormat="1" ht="14.45">
      <c r="A79" s="205"/>
      <c r="B79" s="380"/>
      <c r="C79" s="205" t="s">
        <v>108</v>
      </c>
      <c r="D79" s="366"/>
      <c r="E79" s="211">
        <f>E63*'Políticas anunciadas - %'!F59</f>
        <v>0.46392467014795202</v>
      </c>
      <c r="F79" s="211">
        <f>F63*'Políticas anunciadas - %'!G59</f>
        <v>0.47880612057307698</v>
      </c>
      <c r="G79" s="211">
        <f>G63*'Políticas anunciadas - %'!H59</f>
        <v>0.49368508341032402</v>
      </c>
      <c r="H79" s="211">
        <f>H63*'Políticas anunciadas - %'!I59</f>
        <v>0.50754325892139873</v>
      </c>
      <c r="I79" s="211">
        <f>I63*'Políticas anunciadas - %'!J59</f>
        <v>0.51975759173554403</v>
      </c>
      <c r="J79" s="211">
        <f>J63*'Políticas anunciadas - %'!K59</f>
        <v>0.53686901153733568</v>
      </c>
      <c r="K79" s="211">
        <f>K63*'Políticas anunciadas - %'!L59</f>
        <v>0.5527231755347809</v>
      </c>
      <c r="L79" s="211">
        <f>L63*'Políticas anunciadas - %'!M59</f>
        <v>0.56544740023007167</v>
      </c>
      <c r="M79" s="211">
        <f>M63*'Políticas anunciadas - %'!N59</f>
        <v>0.57951711873434175</v>
      </c>
      <c r="N79" s="211">
        <f>N63*'Políticas anunciadas - %'!O59</f>
        <v>0.59849472455392339</v>
      </c>
      <c r="O79" s="211">
        <f>O63*'Políticas anunciadas - %'!P59</f>
        <v>0.61389359375296693</v>
      </c>
      <c r="P79" s="211">
        <f>P63*'Políticas anunciadas - %'!Q59</f>
        <v>0.63229710116473181</v>
      </c>
      <c r="Q79" s="211">
        <f>Q63*'Políticas anunciadas - %'!R59</f>
        <v>0.64793004087075334</v>
      </c>
      <c r="R79" s="211">
        <f>R63*'Políticas anunciadas - %'!S59</f>
        <v>0.66393451620234067</v>
      </c>
      <c r="S79" s="211">
        <f>S63*'Políticas anunciadas - %'!T59</f>
        <v>0.68159191968612276</v>
      </c>
      <c r="T79" s="211">
        <f>T63*'Políticas anunciadas - %'!U59</f>
        <v>0.69777595093137024</v>
      </c>
      <c r="U79" s="211">
        <f>U63*'Políticas anunciadas - %'!V59</f>
        <v>0.71485741740949793</v>
      </c>
      <c r="V79" s="211">
        <f>V63*'Políticas anunciadas - %'!W59</f>
        <v>0.73363284197711909</v>
      </c>
      <c r="W79" s="211">
        <f>W63*'Políticas anunciadas - %'!X59</f>
        <v>0.75106735971339933</v>
      </c>
      <c r="X79" s="211">
        <f>X63*'Políticas anunciadas - %'!Y59</f>
        <v>0.76899892442833162</v>
      </c>
      <c r="Y79" s="211">
        <f>Y63*'Políticas anunciadas - %'!Z59</f>
        <v>0.78693836466958811</v>
      </c>
      <c r="Z79" s="211">
        <f>Z63*'Políticas anunciadas - %'!AA59</f>
        <v>0.80152367576024541</v>
      </c>
      <c r="AA79" s="211">
        <f>AA63*'Políticas anunciadas - %'!AB59</f>
        <v>0.8199277056425901</v>
      </c>
      <c r="AB79" s="211">
        <f>AB63*'Políticas anunciadas - %'!AC59</f>
        <v>0.83602378176659098</v>
      </c>
      <c r="AC79" s="211">
        <f>AC63*'Políticas anunciadas - %'!AD59</f>
        <v>0.85600892932380168</v>
      </c>
      <c r="AD79" s="211">
        <f>AD63*'Políticas anunciadas - %'!AE59</f>
        <v>0.8726740624071736</v>
      </c>
      <c r="AE79" s="211">
        <f>AE63*'Políticas anunciadas - %'!AF59</f>
        <v>0.88921679972929957</v>
      </c>
      <c r="AF79" s="211">
        <f>AF63*'Políticas anunciadas - %'!AG59</f>
        <v>0.90636884150982944</v>
      </c>
      <c r="AG79" s="211">
        <f>AG63*'Políticas anunciadas - %'!AH59</f>
        <v>0.92367544450152217</v>
      </c>
      <c r="AH79" s="211">
        <f>AH63*'Políticas anunciadas - %'!AI59</f>
        <v>0.9432342249439426</v>
      </c>
      <c r="AI79" s="211">
        <f>AI63*'Políticas anunciadas - %'!AJ59</f>
        <v>0.9611713864671525</v>
      </c>
      <c r="AJ79" s="211">
        <f>AJ63*'Políticas anunciadas - %'!AK59</f>
        <v>0.97915174503817404</v>
      </c>
      <c r="AK79" s="211">
        <f>AK63*'Políticas anunciadas - %'!AL59</f>
        <v>0.99771373365302374</v>
      </c>
      <c r="AL79" s="211">
        <f>AL63*'Políticas anunciadas - %'!AM59</f>
        <v>1.016475133468359</v>
      </c>
      <c r="AM79" s="211">
        <f>AM63*'Políticas anunciadas - %'!AN59</f>
        <v>1.0357627164404588</v>
      </c>
      <c r="AN79" s="211">
        <f>AN63*'Políticas anunciadas - %'!AO59</f>
        <v>1.0545139945472735</v>
      </c>
      <c r="AO79" s="211">
        <f>AO63*'Políticas anunciadas - %'!AP59</f>
        <v>1.073471326704696</v>
      </c>
      <c r="AP79" s="211">
        <f>AP63*'Políticas anunciadas - %'!AQ59</f>
        <v>1.0926282172250674</v>
      </c>
      <c r="AQ79" s="211">
        <f>AQ63*'Políticas anunciadas - %'!AR59</f>
        <v>1.1119026706935908</v>
      </c>
      <c r="AR79" s="211">
        <f>AR63*'Políticas anunciadas - %'!AS59</f>
        <v>1.1312181470890197</v>
      </c>
      <c r="AS79" s="211">
        <f>AS63*'Políticas anunciadas - %'!AT59</f>
        <v>1.1506222035413227</v>
      </c>
      <c r="AT79" s="211">
        <f>AT63*'Políticas anunciadas - %'!AU59</f>
        <v>1.1701333590097656</v>
      </c>
      <c r="AU79" s="211">
        <f>AU63*'Políticas anunciadas - %'!AV59</f>
        <v>1.189754604695592</v>
      </c>
      <c r="AV79" s="211">
        <f>AV63*'Políticas anunciadas - %'!AW59</f>
        <v>1.209433200163786</v>
      </c>
      <c r="AW79" s="211">
        <f>AW63*'Políticas anunciadas - %'!AX59</f>
        <v>1.2291644609312933</v>
      </c>
      <c r="AX79" s="211">
        <f>AX63*'Políticas anunciadas - %'!AY59</f>
        <v>1.2489222079441018</v>
      </c>
      <c r="AY79" s="211">
        <f>AY63*'Políticas anunciadas - %'!AZ59</f>
        <v>1.2687421411518838</v>
      </c>
      <c r="AZ79" s="211">
        <f>AZ63*'Políticas anunciadas - %'!BA59</f>
        <v>1.2886093878206808</v>
      </c>
      <c r="BA79" s="211">
        <f>BA63*'Políticas anunciadas - %'!BB59</f>
        <v>1.3085097133839232</v>
      </c>
      <c r="BB79" s="211"/>
      <c r="BC79" s="205"/>
      <c r="BD79" s="205"/>
      <c r="BE79" s="205"/>
      <c r="BF79" s="205"/>
      <c r="BG79" s="205"/>
      <c r="BH79" s="205"/>
    </row>
    <row r="80" spans="1:115" s="209" customFormat="1" ht="14.45">
      <c r="A80" s="205"/>
      <c r="B80" s="380"/>
      <c r="C80" s="205" t="s">
        <v>109</v>
      </c>
      <c r="D80" s="366"/>
      <c r="E80" s="211">
        <f>E64*'Políticas anunciadas - %'!F60</f>
        <v>0.20276983673068588</v>
      </c>
      <c r="F80" s="211">
        <f>F64*'Políticas anunciadas - %'!G60</f>
        <v>0.20927414544109793</v>
      </c>
      <c r="G80" s="211">
        <f>G64*'Políticas anunciadas - %'!H60</f>
        <v>0.21577736688924459</v>
      </c>
      <c r="H80" s="211">
        <f>H64*'Políticas anunciadas - %'!I60</f>
        <v>0.22183442780146048</v>
      </c>
      <c r="I80" s="211">
        <f>I64*'Políticas anunciadas - %'!J60</f>
        <v>0.22717300630324319</v>
      </c>
      <c r="J80" s="211">
        <f>J64*'Políticas anunciadas - %'!K60</f>
        <v>0.23465197869402593</v>
      </c>
      <c r="K80" s="211">
        <f>K64*'Políticas anunciadas - %'!L60</f>
        <v>0.24158143610839078</v>
      </c>
      <c r="L80" s="211">
        <f>L64*'Políticas anunciadas - %'!M60</f>
        <v>0.24714287556183878</v>
      </c>
      <c r="M80" s="211">
        <f>M64*'Políticas anunciadas - %'!N60</f>
        <v>0.25329239661026176</v>
      </c>
      <c r="N80" s="211">
        <f>N64*'Políticas anunciadas - %'!O60</f>
        <v>0.26158703210000345</v>
      </c>
      <c r="O80" s="211">
        <f>O64*'Políticas anunciadas - %'!P60</f>
        <v>0.26831749157811541</v>
      </c>
      <c r="P80" s="211">
        <f>P64*'Políticas anunciadas - %'!Q60</f>
        <v>0.27636120305387163</v>
      </c>
      <c r="Q80" s="211">
        <f>Q64*'Políticas anunciadas - %'!R60</f>
        <v>0.28319396887940901</v>
      </c>
      <c r="R80" s="211">
        <f>R64*'Políticas anunciadas - %'!S60</f>
        <v>0.2901891236076784</v>
      </c>
      <c r="S80" s="211">
        <f>S64*'Políticas anunciadas - %'!T60</f>
        <v>0.29790673177098748</v>
      </c>
      <c r="T80" s="211">
        <f>T64*'Políticas anunciadas - %'!U60</f>
        <v>0.30498036588532895</v>
      </c>
      <c r="U80" s="211">
        <f>U64*'Políticas anunciadas - %'!V60</f>
        <v>0.31244624642965535</v>
      </c>
      <c r="V80" s="211">
        <f>V64*'Políticas anunciadas - %'!W60</f>
        <v>0.32065251356546365</v>
      </c>
      <c r="W80" s="211">
        <f>W64*'Políticas anunciadas - %'!X60</f>
        <v>0.32827270395916774</v>
      </c>
      <c r="X80" s="211">
        <f>X64*'Políticas anunciadas - %'!Y60</f>
        <v>0.33611014111984511</v>
      </c>
      <c r="Y80" s="211">
        <f>Y64*'Políticas anunciadas - %'!Z60</f>
        <v>0.34395102047553755</v>
      </c>
      <c r="Z80" s="211">
        <f>Z64*'Políticas anunciadas - %'!AA60</f>
        <v>0.35032589411089654</v>
      </c>
      <c r="AA80" s="211">
        <f>AA64*'Políticas anunciadas - %'!AB60</f>
        <v>0.35836983394543809</v>
      </c>
      <c r="AB80" s="211">
        <f>AB64*'Políticas anunciadas - %'!AC60</f>
        <v>0.36540502508245504</v>
      </c>
      <c r="AC80" s="211">
        <f>AC64*'Políticas anunciadas - %'!AD60</f>
        <v>0.37414003179361338</v>
      </c>
      <c r="AD80" s="211">
        <f>AD64*'Políticas anunciadas - %'!AE60</f>
        <v>0.38142394345395431</v>
      </c>
      <c r="AE80" s="211">
        <f>AE64*'Políticas anunciadas - %'!AF60</f>
        <v>0.38865435899709921</v>
      </c>
      <c r="AF80" s="211">
        <f>AF64*'Políticas anunciadas - %'!AG60</f>
        <v>0.39615108623587003</v>
      </c>
      <c r="AG80" s="211">
        <f>AG64*'Políticas anunciadas - %'!AH60</f>
        <v>0.40371536830319193</v>
      </c>
      <c r="AH80" s="211">
        <f>AH64*'Políticas anunciadas - %'!AI60</f>
        <v>0.41226402064301276</v>
      </c>
      <c r="AI80" s="211">
        <f>AI64*'Políticas anunciadas - %'!AJ60</f>
        <v>0.42010390402820408</v>
      </c>
      <c r="AJ80" s="211">
        <f>AJ64*'Políticas anunciadas - %'!AK60</f>
        <v>0.42796266775948499</v>
      </c>
      <c r="AK80" s="211">
        <f>AK64*'Políticas anunciadas - %'!AL60</f>
        <v>0.43607564739393634</v>
      </c>
      <c r="AL80" s="211">
        <f>AL64*'Políticas anunciadas - %'!AM60</f>
        <v>0.44427578466230239</v>
      </c>
      <c r="AM80" s="211">
        <f>AM64*'Políticas anunciadas - %'!AN60</f>
        <v>0.45270590339027383</v>
      </c>
      <c r="AN80" s="211">
        <f>AN64*'Políticas anunciadas - %'!AO60</f>
        <v>0.46090161671372765</v>
      </c>
      <c r="AO80" s="211">
        <f>AO64*'Políticas anunciadas - %'!AP60</f>
        <v>0.4691873910942625</v>
      </c>
      <c r="AP80" s="211">
        <f>AP64*'Políticas anunciadas - %'!AQ60</f>
        <v>0.47756038742973334</v>
      </c>
      <c r="AQ80" s="211">
        <f>AQ64*'Políticas anunciadas - %'!AR60</f>
        <v>0.48598476758101788</v>
      </c>
      <c r="AR80" s="211">
        <f>AR64*'Políticas anunciadas - %'!AS60</f>
        <v>0.49442707782467771</v>
      </c>
      <c r="AS80" s="211">
        <f>AS64*'Políticas anunciadas - %'!AT60</f>
        <v>0.50290810418934961</v>
      </c>
      <c r="AT80" s="211">
        <f>AT64*'Políticas anunciadas - %'!AU60</f>
        <v>0.51143594084761879</v>
      </c>
      <c r="AU80" s="211">
        <f>AU64*'Políticas anunciadas - %'!AV60</f>
        <v>0.52001189517852087</v>
      </c>
      <c r="AV80" s="211">
        <f>AV64*'Políticas anunciadas - %'!AW60</f>
        <v>0.52861291566079538</v>
      </c>
      <c r="AW80" s="211">
        <f>AW64*'Políticas anunciadas - %'!AX60</f>
        <v>0.53723695482439937</v>
      </c>
      <c r="AX80" s="211">
        <f>AX64*'Políticas anunciadas - %'!AY60</f>
        <v>0.54587257046147197</v>
      </c>
      <c r="AY80" s="211">
        <f>AY64*'Políticas anunciadas - %'!AZ60</f>
        <v>0.55453536612455523</v>
      </c>
      <c r="AZ80" s="211">
        <f>AZ64*'Políticas anunciadas - %'!BA60</f>
        <v>0.56321884131468791</v>
      </c>
      <c r="BA80" s="211">
        <f>BA64*'Políticas anunciadas - %'!BB60</f>
        <v>0.57191677445986699</v>
      </c>
      <c r="BB80" s="211"/>
      <c r="BC80" s="205"/>
      <c r="BD80" s="205"/>
      <c r="BE80" s="205"/>
      <c r="BF80" s="205"/>
      <c r="BG80" s="205"/>
      <c r="BH80" s="205"/>
      <c r="BT80" s="209" t="s">
        <v>85</v>
      </c>
    </row>
    <row r="81" spans="1:115" s="209" customFormat="1" ht="14.45">
      <c r="A81" s="205"/>
      <c r="B81" s="380"/>
      <c r="C81" s="205" t="s">
        <v>110</v>
      </c>
      <c r="D81" s="366"/>
      <c r="E81" s="211">
        <f>E65*'Políticas anunciadas - %'!F61</f>
        <v>0.45068946535899285</v>
      </c>
      <c r="F81" s="211">
        <f>F65*'Políticas anunciadas - %'!G61</f>
        <v>0.46475839707402583</v>
      </c>
      <c r="G81" s="211">
        <f>G65*'Políticas anunciadas - %'!H61</f>
        <v>0.47880163402381792</v>
      </c>
      <c r="H81" s="211">
        <f>H65*'Políticas anunciadas - %'!I61</f>
        <v>0.4918324762760467</v>
      </c>
      <c r="I81" s="211">
        <f>I65*'Políticas anunciadas - %'!J61</f>
        <v>0.50325019492105394</v>
      </c>
      <c r="J81" s="211">
        <f>J65*'Políticas anunciadas - %'!K61</f>
        <v>0.51938675479582108</v>
      </c>
      <c r="K81" s="211">
        <f>K65*'Políticas anunciadas - %'!L61</f>
        <v>0.53428143201654354</v>
      </c>
      <c r="L81" s="211">
        <f>L65*'Políticas anunciadas - %'!M61</f>
        <v>0.54612862515503202</v>
      </c>
      <c r="M81" s="211">
        <f>M65*'Políticas anunciadas - %'!N61</f>
        <v>0.55925486261867408</v>
      </c>
      <c r="N81" s="211">
        <f>N65*'Políticas anunciadas - %'!O61</f>
        <v>0.57709198689329422</v>
      </c>
      <c r="O81" s="211">
        <f>O65*'Políticas anunciadas - %'!P61</f>
        <v>0.59145197031971919</v>
      </c>
      <c r="P81" s="211">
        <f>P65*'Políticas anunciadas - %'!Q61</f>
        <v>0.60868091085742082</v>
      </c>
      <c r="Q81" s="211">
        <f>Q65*'Políticas anunciadas - %'!R61</f>
        <v>0.62321681317883415</v>
      </c>
      <c r="R81" s="211">
        <f>R65*'Políticas anunciadas - %'!S61</f>
        <v>0.63808610793063236</v>
      </c>
      <c r="S81" s="211">
        <f>S65*'Políticas anunciadas - %'!T61</f>
        <v>0.65451848363078768</v>
      </c>
      <c r="T81" s="211">
        <f>T65*'Políticas anunciadas - %'!U61</f>
        <v>0.66951045163081213</v>
      </c>
      <c r="U81" s="211">
        <f>U65*'Políticas anunciadas - %'!V61</f>
        <v>0.68533847483711252</v>
      </c>
      <c r="V81" s="211">
        <f>V65*'Políticas anunciadas - %'!W61</f>
        <v>0.70276352504174755</v>
      </c>
      <c r="W81" s="211">
        <f>W65*'Políticas anunciadas - %'!X61</f>
        <v>0.71887691399794118</v>
      </c>
      <c r="X81" s="211">
        <f>X65*'Políticas anunciadas - %'!Y61</f>
        <v>0.73543961386397994</v>
      </c>
      <c r="Y81" s="211">
        <f>Y65*'Políticas anunciadas - %'!Z61</f>
        <v>0.75198310013296954</v>
      </c>
      <c r="Z81" s="211">
        <f>Z65*'Políticas anunciadas - %'!AA61</f>
        <v>0.76529738357765831</v>
      </c>
      <c r="AA81" s="211">
        <f>AA65*'Políticas anunciadas - %'!AB61</f>
        <v>0.78223344613832102</v>
      </c>
      <c r="AB81" s="211">
        <f>AB65*'Políticas anunciadas - %'!AC61</f>
        <v>0.7969422135757791</v>
      </c>
      <c r="AC81" s="211">
        <f>AC65*'Políticas anunciadas - %'!AD61</f>
        <v>0.81533166392055634</v>
      </c>
      <c r="AD81" s="211">
        <f>AD65*'Políticas anunciadas - %'!AE61</f>
        <v>0.83053191886306432</v>
      </c>
      <c r="AE81" s="211">
        <f>AE65*'Políticas anunciadas - %'!AF61</f>
        <v>0.8455914757320615</v>
      </c>
      <c r="AF81" s="211">
        <f>AF65*'Políticas anunciadas - %'!AG61</f>
        <v>0.86120593140396329</v>
      </c>
      <c r="AG81" s="211">
        <f>AG65*'Políticas anunciadas - %'!AH61</f>
        <v>0.87694222252522891</v>
      </c>
      <c r="AH81" s="211">
        <f>AH65*'Políticas anunciadas - %'!AI61</f>
        <v>0.89478995340190615</v>
      </c>
      <c r="AI81" s="211">
        <f>AI65*'Políticas anunciadas - %'!AJ61</f>
        <v>0.91107216053021178</v>
      </c>
      <c r="AJ81" s="211">
        <f>AJ65*'Políticas anunciadas - %'!AK61</f>
        <v>0.92736940863233486</v>
      </c>
      <c r="AK81" s="211">
        <f>AK65*'Políticas anunciadas - %'!AL61</f>
        <v>0.94419122633632047</v>
      </c>
      <c r="AL81" s="211">
        <f>AL65*'Políticas anunciadas - %'!AM61</f>
        <v>0.96117494345392807</v>
      </c>
      <c r="AM81" s="211">
        <f>AM65*'Políticas anunciadas - %'!AN61</f>
        <v>0.97862893458527589</v>
      </c>
      <c r="AN81" s="211">
        <f>AN65*'Políticas anunciadas - %'!AO61</f>
        <v>0.99554901101774107</v>
      </c>
      <c r="AO81" s="211">
        <f>AO65*'Políticas anunciadas - %'!AP61</f>
        <v>1.0126367582625282</v>
      </c>
      <c r="AP81" s="211">
        <f>AP65*'Políticas anunciadas - %'!AQ61</f>
        <v>1.0298856689910947</v>
      </c>
      <c r="AQ81" s="211">
        <f>AQ65*'Políticas anunciadas - %'!AR61</f>
        <v>1.0472181493784021</v>
      </c>
      <c r="AR81" s="211">
        <f>AR65*'Políticas anunciadas - %'!AS61</f>
        <v>1.0645619868749585</v>
      </c>
      <c r="AS81" s="211">
        <f>AS65*'Políticas anunciadas - %'!AT61</f>
        <v>1.0819618906874986</v>
      </c>
      <c r="AT81" s="211">
        <f>AT65*'Políticas anunciadas - %'!AU61</f>
        <v>1.0994351443226016</v>
      </c>
      <c r="AU81" s="211">
        <f>AU65*'Políticas anunciadas - %'!AV61</f>
        <v>1.1169843985414665</v>
      </c>
      <c r="AV81" s="211">
        <f>AV65*'Políticas anunciadas - %'!AW61</f>
        <v>1.134560014417193</v>
      </c>
      <c r="AW81" s="211">
        <f>AW65*'Políticas anunciadas - %'!AX61</f>
        <v>1.1521575554942491</v>
      </c>
      <c r="AX81" s="211">
        <f>AX65*'Políticas anunciadas - %'!AY61</f>
        <v>1.1697524673563984</v>
      </c>
      <c r="AY81" s="211">
        <f>AY65*'Políticas anunciadas - %'!AZ61</f>
        <v>1.187378183856433</v>
      </c>
      <c r="AZ81" s="211">
        <f>AZ65*'Políticas anunciadas - %'!BA61</f>
        <v>1.2050207412416356</v>
      </c>
      <c r="BA81" s="211">
        <f>BA65*'Políticas anunciadas - %'!BB61</f>
        <v>1.2226668160818719</v>
      </c>
      <c r="BB81" s="211"/>
      <c r="BC81" s="205"/>
      <c r="BD81" s="205"/>
      <c r="BE81" s="205"/>
      <c r="BF81" s="205"/>
      <c r="BG81" s="205"/>
      <c r="BH81" s="205"/>
    </row>
    <row r="82" spans="1:115" s="209" customFormat="1" ht="14.45">
      <c r="A82" s="205"/>
      <c r="B82" s="380"/>
      <c r="C82" s="205" t="s">
        <v>111</v>
      </c>
      <c r="D82" s="366"/>
      <c r="E82" s="211">
        <f>E66*'Políticas anunciadas - %'!F62</f>
        <v>1.5432118881442114</v>
      </c>
      <c r="F82" s="211">
        <f>F66*'Políticas anunciadas - %'!G62</f>
        <v>1.5893854742353648</v>
      </c>
      <c r="G82" s="211">
        <f>G66*'Políticas anunciadas - %'!H62</f>
        <v>1.6353510765478692</v>
      </c>
      <c r="H82" s="211">
        <f>H66*'Políticas anunciadas - %'!I62</f>
        <v>1.6777432627284115</v>
      </c>
      <c r="I82" s="211">
        <f>I66*'Políticas anunciadas - %'!J62</f>
        <v>1.7145285321485311</v>
      </c>
      <c r="J82" s="211">
        <f>J66*'Políticas anunciadas - %'!K62</f>
        <v>1.7672729818034965</v>
      </c>
      <c r="K82" s="211">
        <f>K66*'Políticas anunciadas - %'!L62</f>
        <v>1.8156594306946843</v>
      </c>
      <c r="L82" s="211">
        <f>L66*'Políticas anunciadas - %'!M62</f>
        <v>1.8535756966799597</v>
      </c>
      <c r="M82" s="211">
        <f>M66*'Políticas anunciadas - %'!N62</f>
        <v>1.8957268809426862</v>
      </c>
      <c r="N82" s="211">
        <f>N66*'Políticas anunciadas - %'!O62</f>
        <v>1.9537149137549592</v>
      </c>
      <c r="O82" s="211">
        <f>O66*'Políticas anunciadas - %'!P62</f>
        <v>1.9997942377641935</v>
      </c>
      <c r="P82" s="211">
        <f>P66*'Políticas anunciadas - %'!Q62</f>
        <v>2.055439633454514</v>
      </c>
      <c r="Q82" s="211">
        <f>Q66*'Políticas anunciadas - %'!R62</f>
        <v>2.101855968990443</v>
      </c>
      <c r="R82" s="211">
        <f>R66*'Políticas anunciadas - %'!S62</f>
        <v>2.1492718863633806</v>
      </c>
      <c r="S82" s="211">
        <f>S66*'Políticas anunciadas - %'!T62</f>
        <v>2.2018198915251292</v>
      </c>
      <c r="T82" s="211">
        <f>T66*'Políticas anunciadas - %'!U62</f>
        <v>2.2493890254314413</v>
      </c>
      <c r="U82" s="211">
        <f>U66*'Políticas anunciadas - %'!V62</f>
        <v>2.2996364704767323</v>
      </c>
      <c r="V82" s="211">
        <f>V66*'Políticas anunciadas - %'!W62</f>
        <v>2.3551017543036412</v>
      </c>
      <c r="W82" s="211">
        <f>W66*'Políticas anunciadas - %'!X62</f>
        <v>2.4060293192715503</v>
      </c>
      <c r="X82" s="211">
        <f>X66*'Políticas anunciadas - %'!Y62</f>
        <v>2.4583223904670128</v>
      </c>
      <c r="Y82" s="211">
        <f>Y66*'Políticas anunciadas - %'!Z62</f>
        <v>2.5104111822831539</v>
      </c>
      <c r="Z82" s="211">
        <f>Z66*'Políticas anunciadas - %'!AA62</f>
        <v>2.5515935383511423</v>
      </c>
      <c r="AA82" s="211">
        <f>AA66*'Políticas anunciadas - %'!AB62</f>
        <v>2.6047236444668247</v>
      </c>
      <c r="AB82" s="211">
        <f>AB66*'Políticas anunciadas - %'!AC62</f>
        <v>2.6503036153179047</v>
      </c>
      <c r="AC82" s="211">
        <f>AC66*'Políticas anunciadas - %'!AD62</f>
        <v>2.7079843558570844</v>
      </c>
      <c r="AD82" s="211">
        <f>AD66*'Políticas anunciadas - %'!AE62</f>
        <v>2.7549310457369245</v>
      </c>
      <c r="AE82" s="211">
        <f>AE66*'Políticas anunciadas - %'!AF62</f>
        <v>2.8012836178378802</v>
      </c>
      <c r="AF82" s="211">
        <f>AF66*'Políticas anunciadas - %'!AG62</f>
        <v>2.8493453681524197</v>
      </c>
      <c r="AG82" s="211">
        <f>AG66*'Políticas anunciadas - %'!AH62</f>
        <v>2.8976783224223865</v>
      </c>
      <c r="AH82" s="211">
        <f>AH66*'Políticas anunciadas - %'!AI62</f>
        <v>2.9528467913428487</v>
      </c>
      <c r="AI82" s="211">
        <f>AI66*'Políticas anunciadas - %'!AJ62</f>
        <v>3.0027054163965752</v>
      </c>
      <c r="AJ82" s="211">
        <f>AJ66*'Políticas anunciadas - %'!AK62</f>
        <v>3.0524767480614172</v>
      </c>
      <c r="AK82" s="211">
        <f>AK66*'Políticas anunciadas - %'!AL62</f>
        <v>3.1038356514612464</v>
      </c>
      <c r="AL82" s="211">
        <f>AL66*'Políticas anunciadas - %'!AM62</f>
        <v>3.1555848658468357</v>
      </c>
      <c r="AM82" s="211">
        <f>AM66*'Políticas anunciadas - %'!AN62</f>
        <v>3.2087335182541619</v>
      </c>
      <c r="AN82" s="211">
        <f>AN66*'Políticas anunciadas - %'!AO62</f>
        <v>3.2599874335526895</v>
      </c>
      <c r="AO82" s="211">
        <f>AO66*'Políticas anunciadas - %'!AP62</f>
        <v>3.3116479062734423</v>
      </c>
      <c r="AP82" s="211">
        <f>AP66*'Políticas anunciadas - %'!AQ62</f>
        <v>3.3636916392555443</v>
      </c>
      <c r="AQ82" s="211">
        <f>AQ66*'Políticas anunciadas - %'!AR62</f>
        <v>3.415863574182056</v>
      </c>
      <c r="AR82" s="211">
        <f>AR66*'Políticas anunciadas - %'!AS62</f>
        <v>3.4679274990691891</v>
      </c>
      <c r="AS82" s="211">
        <f>AS66*'Políticas anunciadas - %'!AT62</f>
        <v>3.5200288161001914</v>
      </c>
      <c r="AT82" s="211">
        <f>AT66*'Políticas anunciadas - %'!AU62</f>
        <v>3.5722230606159551</v>
      </c>
      <c r="AU82" s="211">
        <f>AU66*'Políticas anunciadas - %'!AV62</f>
        <v>3.6245179940243779</v>
      </c>
      <c r="AV82" s="211">
        <f>AV66*'Políticas anunciadas - %'!AW62</f>
        <v>3.6767518791779259</v>
      </c>
      <c r="AW82" s="211">
        <f>AW66*'Políticas anunciadas - %'!AX62</f>
        <v>3.7289101148190786</v>
      </c>
      <c r="AX82" s="211">
        <f>AX66*'Políticas anunciadas - %'!AY62</f>
        <v>3.7809131489207246</v>
      </c>
      <c r="AY82" s="211">
        <f>AY66*'Políticas anunciadas - %'!AZ62</f>
        <v>3.8328690311356888</v>
      </c>
      <c r="AZ82" s="211">
        <f>AZ66*'Políticas anunciadas - %'!BA62</f>
        <v>3.8847324465820221</v>
      </c>
      <c r="BA82" s="211">
        <f>BA66*'Políticas anunciadas - %'!BB62</f>
        <v>3.9364603778804081</v>
      </c>
      <c r="BB82" s="211"/>
      <c r="BC82" s="205"/>
      <c r="BD82" s="205"/>
      <c r="BE82" s="205"/>
      <c r="BF82" s="205"/>
      <c r="BG82" s="205"/>
      <c r="BH82" s="205"/>
    </row>
    <row r="83" spans="1:115" ht="14.45">
      <c r="A83" s="106" t="s">
        <v>66</v>
      </c>
      <c r="B83" s="106"/>
      <c r="C83" s="124" t="s">
        <v>184</v>
      </c>
      <c r="D83" s="340"/>
      <c r="E83" s="340"/>
      <c r="F83" s="112"/>
      <c r="G83" s="112"/>
      <c r="H83" s="112"/>
      <c r="I83" s="112"/>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12"/>
      <c r="AG83" s="112"/>
      <c r="AH83" s="112"/>
      <c r="AI83" s="112"/>
      <c r="AJ83" s="112"/>
      <c r="AK83" s="112"/>
      <c r="AL83" s="112"/>
      <c r="AM83" s="112"/>
      <c r="AN83" s="112"/>
      <c r="AO83" s="112"/>
      <c r="AP83" s="112"/>
      <c r="AQ83" s="112"/>
      <c r="AR83" s="112"/>
      <c r="AS83" s="112"/>
      <c r="AT83" s="112"/>
      <c r="AU83" s="112"/>
      <c r="AV83" s="112"/>
      <c r="AW83" s="112"/>
      <c r="AX83" s="112"/>
      <c r="AY83" s="112"/>
      <c r="AZ83" s="112"/>
      <c r="BA83" s="112"/>
      <c r="BB83" s="112"/>
      <c r="BC83" s="112"/>
      <c r="BF83" s="343"/>
      <c r="BG83" s="130"/>
      <c r="BI83" s="99"/>
      <c r="BJ83" s="99"/>
      <c r="BK83" s="99"/>
      <c r="BL83" s="99"/>
      <c r="BM83" s="99"/>
      <c r="BN83" s="99"/>
      <c r="BO83" s="99"/>
      <c r="BP83" s="99"/>
      <c r="BQ83" s="99"/>
      <c r="BR83" s="99"/>
      <c r="BS83" s="99"/>
      <c r="BT83" s="99"/>
      <c r="BU83" s="99"/>
      <c r="BV83" s="99"/>
      <c r="BW83" s="99"/>
      <c r="BX83" s="99"/>
      <c r="BY83" s="99"/>
      <c r="BZ83" s="99"/>
      <c r="CA83" s="99"/>
      <c r="CB83" s="99"/>
      <c r="CC83" s="99"/>
      <c r="CD83" s="99"/>
      <c r="CE83" s="99"/>
      <c r="CF83" s="99"/>
      <c r="CG83" s="99"/>
      <c r="CH83" s="99"/>
      <c r="CI83" s="99"/>
      <c r="CJ83" s="99"/>
      <c r="CK83" s="99"/>
      <c r="CL83" s="99"/>
      <c r="CM83" s="99"/>
      <c r="CN83" s="99"/>
      <c r="CO83" s="99"/>
      <c r="CP83" s="99"/>
      <c r="CQ83" s="99"/>
      <c r="CR83" s="99"/>
      <c r="CS83" s="99"/>
      <c r="CT83" s="99"/>
      <c r="CU83" s="99"/>
      <c r="CV83" s="99"/>
      <c r="CW83" s="99"/>
      <c r="CX83" s="99"/>
      <c r="CY83" s="99"/>
      <c r="CZ83" s="99"/>
      <c r="DA83" s="99"/>
      <c r="DB83" s="99"/>
      <c r="DC83" s="99"/>
      <c r="DD83" s="99"/>
      <c r="DE83" s="99"/>
      <c r="DF83" s="99"/>
      <c r="DG83" s="99"/>
      <c r="DH83" s="99"/>
      <c r="DI83" s="99"/>
      <c r="DJ83" s="99"/>
      <c r="DK83" s="99"/>
    </row>
    <row r="84" spans="1:115" s="209" customFormat="1" ht="14.45" customHeight="1">
      <c r="A84" s="205"/>
      <c r="B84" s="380" t="s">
        <v>113</v>
      </c>
      <c r="C84" s="205" t="s">
        <v>114</v>
      </c>
      <c r="D84" s="366" t="s">
        <v>165</v>
      </c>
      <c r="E84" s="211">
        <f>E52*'Políticas anunciadas - %'!F64</f>
        <v>2.5908546713092353E-5</v>
      </c>
      <c r="F84" s="211">
        <f>F52*'Políticas anunciadas - %'!G64</f>
        <v>2.6029836479988656E-5</v>
      </c>
      <c r="G84" s="211">
        <f>G52*'Políticas anunciadas - %'!H64</f>
        <v>2.7172262608270568E-5</v>
      </c>
      <c r="H84" s="211">
        <f>H52*'Políticas anunciadas - %'!I64</f>
        <v>3.1392493737844934E-5</v>
      </c>
      <c r="I84" s="211">
        <f>I52*'Políticas anunciadas - %'!J64</f>
        <v>3.4554942770325005E-5</v>
      </c>
      <c r="J84" s="211">
        <f>J52*'Políticas anunciadas - %'!K64</f>
        <v>3.9824956096931678E-5</v>
      </c>
      <c r="K84" s="211">
        <f>K52*'Políticas anunciadas - %'!L64</f>
        <v>4.5027224676584E-5</v>
      </c>
      <c r="L84" s="211">
        <f>L52*'Políticas anunciadas - %'!M64</f>
        <v>5.0113084914208341E-5</v>
      </c>
      <c r="M84" s="211">
        <f>M52*'Políticas anunciadas - %'!N64</f>
        <v>5.5617573883578415E-5</v>
      </c>
      <c r="N84" s="211">
        <f>N52*'Políticas anunciadas - %'!O64</f>
        <v>4.8571139803139517E-5</v>
      </c>
      <c r="O84" s="211">
        <f>O52*'Políticas anunciadas - %'!P64</f>
        <v>5.1613465242984066E-5</v>
      </c>
      <c r="P84" s="211">
        <f>P52*'Políticas anunciadas - %'!Q64</f>
        <v>5.4406002100659972E-5</v>
      </c>
      <c r="Q84" s="211">
        <f>Q52*'Políticas anunciadas - %'!R64</f>
        <v>5.634185284868546E-5</v>
      </c>
      <c r="R84" s="211">
        <f>R52*'Políticas anunciadas - %'!S64</f>
        <v>5.7513100361384408E-5</v>
      </c>
      <c r="S84" s="211">
        <f>S52*'Políticas anunciadas - %'!T64</f>
        <v>5.7774757388698097E-5</v>
      </c>
      <c r="T84" s="211">
        <f>T52*'Políticas anunciadas - %'!U64</f>
        <v>5.9647815226960929E-5</v>
      </c>
      <c r="U84" s="211">
        <f>U52*'Políticas anunciadas - %'!V64</f>
        <v>6.1308245410487603E-5</v>
      </c>
      <c r="V84" s="211">
        <f>V52*'Políticas anunciadas - %'!W64</f>
        <v>6.2877357135281879E-5</v>
      </c>
      <c r="W84" s="211">
        <f>W52*'Políticas anunciadas - %'!X64</f>
        <v>6.4184857931060566E-5</v>
      </c>
      <c r="X84" s="211">
        <f>X52*'Políticas anunciadas - %'!Y64</f>
        <v>6.5538800856968911E-5</v>
      </c>
      <c r="Y84" s="211">
        <f>Y52*'Políticas anunciadas - %'!Z64</f>
        <v>6.7140087000284456E-5</v>
      </c>
      <c r="Z84" s="211">
        <f>Z52*'Políticas anunciadas - %'!AA64</f>
        <v>6.835828106589953E-5</v>
      </c>
      <c r="AA84" s="211">
        <f>AA52*'Políticas anunciadas - %'!AB64</f>
        <v>6.9850029612397946E-5</v>
      </c>
      <c r="AB84" s="211">
        <f>AB52*'Políticas anunciadas - %'!AC64</f>
        <v>7.1135415464255531E-5</v>
      </c>
      <c r="AC84" s="211">
        <f>AC52*'Políticas anunciadas - %'!AD64</f>
        <v>7.277287690166619E-5</v>
      </c>
      <c r="AD84" s="211">
        <f>AD52*'Políticas anunciadas - %'!AE64</f>
        <v>7.4152907937279468E-5</v>
      </c>
      <c r="AE84" s="211">
        <f>AE52*'Políticas anunciadas - %'!AF64</f>
        <v>7.5497411746885609E-5</v>
      </c>
      <c r="AF84" s="211">
        <f>AF52*'Políticas anunciadas - %'!AG64</f>
        <v>7.688481639772925E-5</v>
      </c>
      <c r="AG84" s="211">
        <f>AG52*'Políticas anunciadas - %'!AH64</f>
        <v>7.8286201025112601E-5</v>
      </c>
      <c r="AH84" s="211">
        <f>AH52*'Políticas anunciadas - %'!AI64</f>
        <v>7.9881530243139506E-5</v>
      </c>
      <c r="AI84" s="211">
        <f>AI52*'Políticas anunciadas - %'!AJ64</f>
        <v>8.1338481201309186E-5</v>
      </c>
      <c r="AJ84" s="211">
        <f>AJ52*'Políticas anunciadas - %'!AK64</f>
        <v>8.2792373408882729E-5</v>
      </c>
      <c r="AK84" s="211">
        <f>AK52*'Políticas anunciadas - %'!AL64</f>
        <v>8.4292851836442352E-5</v>
      </c>
      <c r="AL84" s="211">
        <f>AL52*'Políticas anunciadas - %'!AM64</f>
        <v>8.5808966466465359E-5</v>
      </c>
      <c r="AM84" s="211">
        <f>AM52*'Políticas anunciadas - %'!AN64</f>
        <v>8.7367816283912065E-5</v>
      </c>
      <c r="AN84" s="211">
        <f>AN52*'Políticas anunciadas - %'!AO64</f>
        <v>8.887870218831521E-5</v>
      </c>
      <c r="AO84" s="211">
        <f>AO52*'Políticas anunciadas - %'!AP64</f>
        <v>9.0403886722699954E-5</v>
      </c>
      <c r="AP84" s="211">
        <f>AP52*'Políticas anunciadas - %'!AQ64</f>
        <v>9.1943620003424791E-5</v>
      </c>
      <c r="AQ84" s="211">
        <f>AQ52*'Políticas anunciadas - %'!AR64</f>
        <v>9.3491064270127892E-5</v>
      </c>
      <c r="AR84" s="211">
        <f>AR52*'Políticas anunciadas - %'!AS64</f>
        <v>9.5039565098926552E-5</v>
      </c>
      <c r="AS84" s="211">
        <f>AS52*'Políticas anunciadas - %'!AT64</f>
        <v>9.6592957028077838E-5</v>
      </c>
      <c r="AT84" s="211">
        <f>AT52*'Políticas anunciadas - %'!AU64</f>
        <v>9.81528242198251E-5</v>
      </c>
      <c r="AU84" s="211">
        <f>AU52*'Políticas anunciadas - %'!AV64</f>
        <v>9.9719535351770969E-5</v>
      </c>
      <c r="AV84" s="211">
        <f>AV52*'Políticas anunciadas - %'!AW64</f>
        <v>1.0128863620696184E-4</v>
      </c>
      <c r="AW84" s="211">
        <f>AW52*'Políticas anunciadas - %'!AX64</f>
        <v>1.0285968348746687E-4</v>
      </c>
      <c r="AX84" s="211">
        <f>AX52*'Políticas anunciadas - %'!AY64</f>
        <v>1.0443047334346046E-4</v>
      </c>
      <c r="AY84" s="211">
        <f>AY52*'Políticas anunciadas - %'!AZ64</f>
        <v>1.0600401079148012E-4</v>
      </c>
      <c r="AZ84" s="211">
        <f>AZ52*'Políticas anunciadas - %'!BA64</f>
        <v>1.0757906468900892E-4</v>
      </c>
      <c r="BA84" s="211">
        <f>BA52*'Políticas anunciadas - %'!BB64</f>
        <v>1.0915443546283314E-4</v>
      </c>
      <c r="BB84" s="211"/>
      <c r="BC84" s="205"/>
      <c r="BD84" s="205"/>
      <c r="BE84" s="205"/>
      <c r="BF84" s="205"/>
      <c r="BG84" s="205"/>
      <c r="BH84" s="205"/>
    </row>
    <row r="85" spans="1:115" s="209" customFormat="1" ht="14.45">
      <c r="A85" s="205"/>
      <c r="B85" s="380"/>
      <c r="C85" s="205" t="s">
        <v>115</v>
      </c>
      <c r="D85" s="366"/>
      <c r="E85" s="211">
        <f>E53*'Políticas anunciadas - %'!F65</f>
        <v>1.7367195753692639E-5</v>
      </c>
      <c r="F85" s="211">
        <f>F53*'Políticas anunciadas - %'!G65</f>
        <v>1.7570229675783932E-5</v>
      </c>
      <c r="G85" s="211">
        <f>G53*'Políticas anunciadas - %'!H65</f>
        <v>1.8468390682531153E-5</v>
      </c>
      <c r="H85" s="211">
        <f>H53*'Políticas anunciadas - %'!I65</f>
        <v>2.1483474903028944E-5</v>
      </c>
      <c r="I85" s="211">
        <f>I53*'Políticas anunciadas - %'!J65</f>
        <v>2.3809094050246529E-5</v>
      </c>
      <c r="J85" s="211">
        <f>J53*'Políticas anunciadas - %'!K65</f>
        <v>2.7626177314289275E-5</v>
      </c>
      <c r="K85" s="211">
        <f>K53*'Políticas anunciadas - %'!L65</f>
        <v>3.1445070678384106E-5</v>
      </c>
      <c r="L85" s="211">
        <f>L53*'Políticas anunciadas - %'!M65</f>
        <v>3.5230583640286694E-5</v>
      </c>
      <c r="M85" s="211">
        <f>M53*'Políticas anunciadas - %'!N65</f>
        <v>3.9359694789076777E-5</v>
      </c>
      <c r="N85" s="211">
        <f>N53*'Políticas anunciadas - %'!O65</f>
        <v>3.4599427498386251E-5</v>
      </c>
      <c r="O85" s="211">
        <f>O53*'Políticas anunciadas - %'!P65</f>
        <v>3.7007078012398855E-5</v>
      </c>
      <c r="P85" s="211">
        <f>P53*'Políticas anunciadas - %'!Q65</f>
        <v>3.9262707110718067E-5</v>
      </c>
      <c r="Q85" s="211">
        <f>Q53*'Políticas anunciadas - %'!R65</f>
        <v>4.0922009125128678E-5</v>
      </c>
      <c r="R85" s="211">
        <f>R53*'Políticas anunciadas - %'!S65</f>
        <v>4.2040318848089117E-5</v>
      </c>
      <c r="S85" s="211">
        <f>S53*'Políticas anunciadas - %'!T65</f>
        <v>4.2500300598004533E-5</v>
      </c>
      <c r="T85" s="211">
        <f>T53*'Políticas anunciadas - %'!U65</f>
        <v>4.4155474674907331E-5</v>
      </c>
      <c r="U85" s="211">
        <f>U53*'Políticas anunciadas - %'!V65</f>
        <v>4.5669555504011991E-5</v>
      </c>
      <c r="V85" s="211">
        <f>V53*'Políticas anunciadas - %'!W65</f>
        <v>4.7130497872908242E-5</v>
      </c>
      <c r="W85" s="211">
        <f>W53*'Políticas anunciadas - %'!X65</f>
        <v>4.8408584552474576E-5</v>
      </c>
      <c r="X85" s="211">
        <f>X53*'Políticas anunciadas - %'!Y65</f>
        <v>4.9733928909562246E-5</v>
      </c>
      <c r="Y85" s="211">
        <f>Y53*'Políticas anunciadas - %'!Z65</f>
        <v>5.1260555092415955E-5</v>
      </c>
      <c r="Z85" s="211">
        <f>Z53*'Políticas anunciadas - %'!AA65</f>
        <v>5.2507643939232276E-5</v>
      </c>
      <c r="AA85" s="211">
        <f>AA53*'Políticas anunciadas - %'!AB65</f>
        <v>5.3977288639346719E-5</v>
      </c>
      <c r="AB85" s="211">
        <f>AB53*'Políticas anunciadas - %'!AC65</f>
        <v>5.5300200439956566E-5</v>
      </c>
      <c r="AC85" s="211">
        <f>AC53*'Políticas anunciadas - %'!AD65</f>
        <v>5.6910216064129793E-5</v>
      </c>
      <c r="AD85" s="211">
        <f>AD53*'Políticas anunciadas - %'!AE65</f>
        <v>5.8332747380907504E-5</v>
      </c>
      <c r="AE85" s="211">
        <f>AE53*'Políticas anunciadas - %'!AF65</f>
        <v>5.9739799078795949E-5</v>
      </c>
      <c r="AF85" s="211">
        <f>AF53*'Políticas anunciadas - %'!AG65</f>
        <v>6.1193291785591696E-5</v>
      </c>
      <c r="AG85" s="211">
        <f>AG53*'Políticas anunciadas - %'!AH65</f>
        <v>6.267066082462467E-5</v>
      </c>
      <c r="AH85" s="211">
        <f>AH53*'Políticas anunciadas - %'!AI65</f>
        <v>6.431699146270779E-5</v>
      </c>
      <c r="AI85" s="211">
        <f>AI53*'Políticas anunciadas - %'!AJ65</f>
        <v>6.5865857145087025E-5</v>
      </c>
      <c r="AJ85" s="211">
        <f>AJ53*'Políticas anunciadas - %'!AK65</f>
        <v>6.7425534832892477E-5</v>
      </c>
      <c r="AK85" s="211">
        <f>AK53*'Políticas anunciadas - %'!AL65</f>
        <v>6.9036633537676822E-5</v>
      </c>
      <c r="AL85" s="211">
        <f>AL53*'Políticas anunciadas - %'!AM65</f>
        <v>7.0674298688962894E-5</v>
      </c>
      <c r="AM85" s="211">
        <f>AM53*'Políticas anunciadas - %'!AN65</f>
        <v>7.2361182447478817E-5</v>
      </c>
      <c r="AN85" s="211">
        <f>AN53*'Políticas anunciadas - %'!AO65</f>
        <v>7.402232882109232E-5</v>
      </c>
      <c r="AO85" s="211">
        <f>AO53*'Políticas anunciadas - %'!AP65</f>
        <v>7.5709207881710086E-5</v>
      </c>
      <c r="AP85" s="211">
        <f>AP53*'Políticas anunciadas - %'!AQ65</f>
        <v>7.7422219250825291E-5</v>
      </c>
      <c r="AQ85" s="211">
        <f>AQ53*'Políticas anunciadas - %'!AR65</f>
        <v>7.915576593052698E-5</v>
      </c>
      <c r="AR85" s="211">
        <f>AR53*'Políticas anunciadas - %'!AS65</f>
        <v>8.0904280939255444E-5</v>
      </c>
      <c r="AS85" s="211">
        <f>AS53*'Políticas anunciadas - %'!AT65</f>
        <v>8.2671051940472223E-5</v>
      </c>
      <c r="AT85" s="211">
        <f>AT53*'Políticas anunciadas - %'!AU65</f>
        <v>8.4457500753277163E-5</v>
      </c>
      <c r="AU85" s="211">
        <f>AU53*'Políticas anunciadas - %'!AV65</f>
        <v>8.6264026803002159E-5</v>
      </c>
      <c r="AV85" s="211">
        <f>AV53*'Políticas anunciadas - %'!AW65</f>
        <v>8.8086841938117812E-5</v>
      </c>
      <c r="AW85" s="211">
        <f>AW53*'Políticas anunciadas - %'!AX65</f>
        <v>8.9925582664073813E-5</v>
      </c>
      <c r="AX85" s="211">
        <f>AX53*'Políticas anunciadas - %'!AY65</f>
        <v>9.1778330070527701E-5</v>
      </c>
      <c r="AY85" s="211">
        <f>AY53*'Políticas anunciadas - %'!AZ65</f>
        <v>9.364772647293619E-5</v>
      </c>
      <c r="AZ85" s="211">
        <f>AZ53*'Políticas anunciadas - %'!BA65</f>
        <v>9.5532707531898744E-5</v>
      </c>
      <c r="BA85" s="211">
        <f>BA53*'Políticas anunciadas - %'!BB65</f>
        <v>9.7432214480765706E-5</v>
      </c>
      <c r="BB85" s="211"/>
      <c r="BC85" s="205"/>
      <c r="BD85" s="205"/>
      <c r="BE85" s="205"/>
      <c r="BF85" s="205"/>
      <c r="BG85" s="205"/>
      <c r="BH85" s="205"/>
    </row>
    <row r="86" spans="1:115" s="209" customFormat="1" ht="14.45">
      <c r="A86" s="205"/>
      <c r="B86" s="380"/>
      <c r="C86" s="205" t="s">
        <v>116</v>
      </c>
      <c r="D86" s="366"/>
      <c r="E86" s="211">
        <f>E54*'Políticas anunciadas - %'!F66</f>
        <v>1.0626011642087839E-2</v>
      </c>
      <c r="F86" s="211">
        <f>F54*'Políticas anunciadas - %'!G66</f>
        <v>1.0684668730712979E-2</v>
      </c>
      <c r="G86" s="211">
        <f>G54*'Políticas anunciadas - %'!H66</f>
        <v>1.1162908331185287E-2</v>
      </c>
      <c r="H86" s="211">
        <f>H54*'Políticas anunciadas - %'!I66</f>
        <v>1.2907402454909102E-2</v>
      </c>
      <c r="I86" s="211">
        <f>I54*'Políticas anunciadas - %'!J66</f>
        <v>1.4219497246235929E-2</v>
      </c>
      <c r="J86" s="211">
        <f>J54*'Políticas anunciadas - %'!K66</f>
        <v>1.6401740865681302E-2</v>
      </c>
      <c r="K86" s="211">
        <f>K54*'Políticas anunciadas - %'!L66</f>
        <v>1.8559657034085495E-2</v>
      </c>
      <c r="L86" s="211">
        <f>L54*'Políticas anunciadas - %'!M66</f>
        <v>2.0673098940742058E-2</v>
      </c>
      <c r="M86" s="211">
        <f>M54*'Políticas anunciadas - %'!N66</f>
        <v>2.457024529929825E-2</v>
      </c>
      <c r="N86" s="211">
        <f>N54*'Políticas anunciadas - %'!O66</f>
        <v>2.2978321775668106E-2</v>
      </c>
      <c r="O86" s="211">
        <f>O54*'Políticas anunciadas - %'!P66</f>
        <v>2.6148401397507289E-2</v>
      </c>
      <c r="P86" s="211">
        <f>P54*'Políticas anunciadas - %'!Q66</f>
        <v>2.9516890714081586E-2</v>
      </c>
      <c r="Q86" s="211">
        <f>Q54*'Políticas anunciadas - %'!R66</f>
        <v>3.2733778710162191E-2</v>
      </c>
      <c r="R86" s="211">
        <f>R54*'Políticas anunciadas - %'!S66</f>
        <v>3.5782656315526212E-2</v>
      </c>
      <c r="S86" s="211">
        <f>S54*'Políticas anunciadas - %'!T66</f>
        <v>3.8493222108134495E-2</v>
      </c>
      <c r="T86" s="211">
        <f>T54*'Políticas anunciadas - %'!U66</f>
        <v>4.2557937495059379E-2</v>
      </c>
      <c r="U86" s="211">
        <f>U54*'Políticas anunciadas - %'!V66</f>
        <v>4.6842964728523874E-2</v>
      </c>
      <c r="V86" s="211">
        <f>V54*'Políticas anunciadas - %'!W66</f>
        <v>5.1446849185209038E-2</v>
      </c>
      <c r="W86" s="211">
        <f>W54*'Políticas anunciadas - %'!X66</f>
        <v>5.623875064765993E-2</v>
      </c>
      <c r="X86" s="211">
        <f>X54*'Políticas anunciadas - %'!Y66</f>
        <v>6.149498645682943E-2</v>
      </c>
      <c r="Y86" s="211">
        <f>Y54*'Políticas anunciadas - %'!Z66</f>
        <v>6.7462249939849644E-2</v>
      </c>
      <c r="Z86" s="211">
        <f>Z54*'Políticas anunciadas - %'!AA66</f>
        <v>7.3554173774449103E-2</v>
      </c>
      <c r="AA86" s="211">
        <f>AA54*'Políticas anunciadas - %'!AB66</f>
        <v>8.048586464261788E-2</v>
      </c>
      <c r="AB86" s="211">
        <f>AB54*'Políticas anunciadas - %'!AC66</f>
        <v>8.7775899553339934E-2</v>
      </c>
      <c r="AC86" s="211">
        <f>AC54*'Políticas anunciadas - %'!AD66</f>
        <v>9.6160104064606206E-2</v>
      </c>
      <c r="AD86" s="211">
        <f>AD54*'Políticas anunciadas - %'!AE66</f>
        <v>0.10492744528423596</v>
      </c>
      <c r="AE86" s="211">
        <f>AE54*'Políticas anunciadas - %'!AF66</f>
        <v>0.11440054032940938</v>
      </c>
      <c r="AF86" s="211">
        <f>AF54*'Políticas anunciadas - %'!AG66</f>
        <v>0.12475882159528709</v>
      </c>
      <c r="AG86" s="211">
        <f>AG54*'Políticas anunciadas - %'!AH66</f>
        <v>0.13603483722632737</v>
      </c>
      <c r="AH86" s="211">
        <f>AH54*'Políticas anunciadas - %'!AI66</f>
        <v>0.14570504627410505</v>
      </c>
      <c r="AI86" s="211">
        <f>AI54*'Políticas anunciadas - %'!AJ66</f>
        <v>0.15606251388616266</v>
      </c>
      <c r="AJ86" s="211">
        <f>AJ54*'Políticas anunciadas - %'!AK66</f>
        <v>0.16715607223716517</v>
      </c>
      <c r="AK86" s="211">
        <f>AK54*'Políticas anunciadas - %'!AL66</f>
        <v>0.17903802243926586</v>
      </c>
      <c r="AL86" s="211">
        <f>AL54*'Políticas anunciadas - %'!AM66</f>
        <v>0.19176438091569856</v>
      </c>
      <c r="AM86" s="211">
        <f>AM54*'Políticas anunciadas - %'!AN66</f>
        <v>0.20539514326887948</v>
      </c>
      <c r="AN86" s="211">
        <f>AN54*'Políticas anunciadas - %'!AO66</f>
        <v>0.21999456688501873</v>
      </c>
      <c r="AO86" s="211">
        <f>AO54*'Políticas anunciadas - %'!AP66</f>
        <v>0.23563147360540002</v>
      </c>
      <c r="AP86" s="211">
        <f>AP54*'Políticas anunciadas - %'!AQ66</f>
        <v>0.25237957388889803</v>
      </c>
      <c r="AQ86" s="211">
        <f>AQ54*'Políticas anunciadas - %'!AR66</f>
        <v>0.27031781399141935</v>
      </c>
      <c r="AR86" s="211">
        <f>AR54*'Políticas anunciadas - %'!AS66</f>
        <v>0.289530747796238</v>
      </c>
      <c r="AS86" s="211">
        <f>AS54*'Políticas anunciadas - %'!AT66</f>
        <v>0.31010893504517334</v>
      </c>
      <c r="AT86" s="211">
        <f>AT54*'Políticas anunciadas - %'!AU66</f>
        <v>0.33214936784475818</v>
      </c>
      <c r="AU86" s="211">
        <f>AU54*'Políticas anunciadas - %'!AV66</f>
        <v>0.35575592745456341</v>
      </c>
      <c r="AV86" s="211">
        <f>AV54*'Políticas anunciadas - %'!AW66</f>
        <v>0.38103987350730212</v>
      </c>
      <c r="AW86" s="211">
        <f>AW54*'Políticas anunciadas - %'!AX66</f>
        <v>0.40812036796289675</v>
      </c>
      <c r="AX86" s="211">
        <f>AX54*'Políticas anunciadas - %'!AY66</f>
        <v>0.43712503626208904</v>
      </c>
      <c r="AY86" s="211">
        <f>AY54*'Políticas anunciadas - %'!AZ66</f>
        <v>0.46819056832014988</v>
      </c>
      <c r="AZ86" s="211">
        <f>AZ54*'Políticas anunciadas - %'!BA66</f>
        <v>0.50146336218865517</v>
      </c>
      <c r="BA86" s="211">
        <f>BA54*'Políticas anunciadas - %'!BB66</f>
        <v>0.53710021341398217</v>
      </c>
      <c r="BB86" s="211"/>
      <c r="BC86" s="205"/>
      <c r="BD86" s="205"/>
      <c r="BE86" s="205"/>
      <c r="BF86" s="205"/>
      <c r="BG86" s="205"/>
      <c r="BH86" s="205"/>
    </row>
    <row r="87" spans="1:115" s="209" customFormat="1" ht="14.45">
      <c r="A87" s="205"/>
      <c r="B87" s="380"/>
      <c r="C87" s="205" t="s">
        <v>117</v>
      </c>
      <c r="D87" s="366"/>
      <c r="E87" s="211">
        <f>E55*'Políticas anunciadas - %'!F67</f>
        <v>4.5504640865922444E-2</v>
      </c>
      <c r="F87" s="211">
        <f>F55*'Políticas anunciadas - %'!G67</f>
        <v>4.5755832925749994E-2</v>
      </c>
      <c r="G87" s="211">
        <f>G55*'Políticas anunciadas - %'!H67</f>
        <v>4.7803837577011482E-2</v>
      </c>
      <c r="H87" s="211">
        <f>H55*'Políticas anunciadas - %'!I67</f>
        <v>5.527442779153216E-2</v>
      </c>
      <c r="I87" s="211">
        <f>I55*'Políticas anunciadas - %'!J67</f>
        <v>6.0893318893146219E-2</v>
      </c>
      <c r="J87" s="211">
        <f>J55*'Políticas anunciadas - %'!K67</f>
        <v>6.0895725234182303E-2</v>
      </c>
      <c r="K87" s="211">
        <f>K55*'Políticas anunciadas - %'!L67</f>
        <v>6.0898065869217428E-2</v>
      </c>
      <c r="L87" s="211">
        <f>L55*'Políticas anunciadas - %'!M67</f>
        <v>6.0900340927257247E-2</v>
      </c>
      <c r="M87" s="211">
        <f>M55*'Políticas anunciadas - %'!N67</f>
        <v>6.090255053711513E-2</v>
      </c>
      <c r="N87" s="211">
        <f>N55*'Políticas anunciadas - %'!O67</f>
        <v>6.0904694827412342E-2</v>
      </c>
      <c r="O87" s="211">
        <f>O55*'Políticas anunciadas - %'!P67</f>
        <v>6.090677392657845E-2</v>
      </c>
      <c r="P87" s="211">
        <f>P55*'Políticas anunciadas - %'!Q67</f>
        <v>6.0908787962851381E-2</v>
      </c>
      <c r="Q87" s="211">
        <f>Q55*'Políticas anunciadas - %'!R67</f>
        <v>6.091073706427786E-2</v>
      </c>
      <c r="R87" s="211">
        <f>R55*'Políticas anunciadas - %'!S67</f>
        <v>6.0912621358713524E-2</v>
      </c>
      <c r="S87" s="211">
        <f>S55*'Políticas anunciadas - %'!T67</f>
        <v>6.0914440973823231E-2</v>
      </c>
      <c r="T87" s="211">
        <f>T55*'Políticas anunciadas - %'!U67</f>
        <v>6.0916196037081378E-2</v>
      </c>
      <c r="U87" s="211">
        <f>U55*'Políticas anunciadas - %'!V67</f>
        <v>6.0917886675772012E-2</v>
      </c>
      <c r="V87" s="211">
        <f>V55*'Políticas anunciadas - %'!W67</f>
        <v>6.0919513016989245E-2</v>
      </c>
      <c r="W87" s="211">
        <f>W55*'Políticas anunciadas - %'!X67</f>
        <v>6.0921075187637362E-2</v>
      </c>
      <c r="X87" s="211">
        <f>X55*'Políticas anunciadas - %'!Y67</f>
        <v>6.0922573314431162E-2</v>
      </c>
      <c r="Y87" s="211">
        <f>Y55*'Políticas anunciadas - %'!Z67</f>
        <v>6.0924007523896193E-2</v>
      </c>
      <c r="Z87" s="211">
        <f>Z55*'Políticas anunciadas - %'!AA67</f>
        <v>6.0925377942368984E-2</v>
      </c>
      <c r="AA87" s="211">
        <f>AA55*'Políticas anunciadas - %'!AB67</f>
        <v>6.0926684695997303E-2</v>
      </c>
      <c r="AB87" s="211">
        <f>AB55*'Políticas anunciadas - %'!AC67</f>
        <v>6.092792791074042E-2</v>
      </c>
      <c r="AC87" s="211">
        <f>AC55*'Políticas anunciadas - %'!AD67</f>
        <v>6.092910771236934E-2</v>
      </c>
      <c r="AD87" s="211">
        <f>AD55*'Políticas anunciadas - %'!AE67</f>
        <v>6.0930224226467114E-2</v>
      </c>
      <c r="AE87" s="211">
        <f>AE55*'Políticas anunciadas - %'!AF67</f>
        <v>6.0931277578428984E-2</v>
      </c>
      <c r="AF87" s="211">
        <f>AF55*'Políticas anunciadas - %'!AG67</f>
        <v>6.093226789346267E-2</v>
      </c>
      <c r="AG87" s="211">
        <f>AG55*'Políticas anunciadas - %'!AH67</f>
        <v>6.0933195296588735E-2</v>
      </c>
      <c r="AH87" s="211">
        <f>AH55*'Políticas anunciadas - %'!AI67</f>
        <v>6.0934059912640663E-2</v>
      </c>
      <c r="AI87" s="211">
        <f>AI55*'Políticas anunciadas - %'!AJ67</f>
        <v>6.0934861866265171E-2</v>
      </c>
      <c r="AJ87" s="211">
        <f>AJ55*'Políticas anunciadas - %'!AK67</f>
        <v>6.0935601281922519E-2</v>
      </c>
      <c r="AK87" s="211">
        <f>AK55*'Políticas anunciadas - %'!AL67</f>
        <v>6.0936278283886709E-2</v>
      </c>
      <c r="AL87" s="211">
        <f>AL55*'Políticas anunciadas - %'!AM67</f>
        <v>6.0936892996245669E-2</v>
      </c>
      <c r="AM87" s="211">
        <f>AM55*'Políticas anunciadas - %'!AN67</f>
        <v>6.0937445542901633E-2</v>
      </c>
      <c r="AN87" s="211">
        <f>AN55*'Políticas anunciadas - %'!AO67</f>
        <v>6.0937936047571285E-2</v>
      </c>
      <c r="AO87" s="211">
        <f>AO55*'Políticas anunciadas - %'!AP67</f>
        <v>6.0938364633786067E-2</v>
      </c>
      <c r="AP87" s="211">
        <f>AP55*'Políticas anunciadas - %'!AQ67</f>
        <v>6.0938731424892353E-2</v>
      </c>
      <c r="AQ87" s="211">
        <f>AQ55*'Políticas anunciadas - %'!AR67</f>
        <v>6.0939036544051813E-2</v>
      </c>
      <c r="AR87" s="211">
        <f>AR55*'Políticas anunciadas - %'!AS67</f>
        <v>6.0939280114241517E-2</v>
      </c>
      <c r="AS87" s="211">
        <f>AS55*'Políticas anunciadas - %'!AT67</f>
        <v>6.0939462258254293E-2</v>
      </c>
      <c r="AT87" s="211">
        <f>AT55*'Políticas anunciadas - %'!AU67</f>
        <v>6.0939583098698936E-2</v>
      </c>
      <c r="AU87" s="211">
        <f>AU55*'Políticas anunciadas - %'!AV67</f>
        <v>6.0939642758000422E-2</v>
      </c>
      <c r="AV87" s="211">
        <f>AV55*'Políticas anunciadas - %'!AW67</f>
        <v>6.0939641358400229E-2</v>
      </c>
      <c r="AW87" s="211">
        <f>AW55*'Políticas anunciadas - %'!AX67</f>
        <v>6.0939579021956465E-2</v>
      </c>
      <c r="AX87" s="211">
        <f>AX55*'Políticas anunciadas - %'!AY67</f>
        <v>6.093945587054423E-2</v>
      </c>
      <c r="AY87" s="211">
        <f>AY55*'Políticas anunciadas - %'!AZ67</f>
        <v>6.0939272025855785E-2</v>
      </c>
      <c r="AZ87" s="211">
        <f>AZ55*'Políticas anunciadas - %'!BA67</f>
        <v>6.0939027609400863E-2</v>
      </c>
      <c r="BA87" s="211">
        <f>BA55*'Políticas anunciadas - %'!BB67</f>
        <v>6.0938722742506814E-2</v>
      </c>
      <c r="BB87" s="211"/>
      <c r="BC87" s="205"/>
      <c r="BD87" s="205"/>
      <c r="BE87" s="205"/>
      <c r="BF87" s="205"/>
      <c r="BG87" s="205"/>
      <c r="BH87" s="205"/>
    </row>
    <row r="88" spans="1:115" s="209" customFormat="1" ht="14.45">
      <c r="A88" s="205"/>
      <c r="B88" s="380"/>
      <c r="C88" s="205" t="s">
        <v>118</v>
      </c>
      <c r="D88" s="366"/>
      <c r="E88" s="211">
        <f>E56*'Políticas anunciadas - %'!F68</f>
        <v>6.6049784205147247E-2</v>
      </c>
      <c r="F88" s="211">
        <f>F56*'Políticas anunciadas - %'!G68</f>
        <v>6.6414388364853555E-2</v>
      </c>
      <c r="G88" s="211">
        <f>G56*'Políticas anunciadas - %'!H68</f>
        <v>6.9387058024318105E-2</v>
      </c>
      <c r="H88" s="211">
        <f>H56*'Políticas anunciadas - %'!I68</f>
        <v>8.0230586556013353E-2</v>
      </c>
      <c r="I88" s="211">
        <f>I56*'Políticas anunciadas - %'!J68</f>
        <v>8.8386382045694073E-2</v>
      </c>
      <c r="J88" s="211">
        <f>J56*'Políticas anunciadas - %'!K68</f>
        <v>0.10195089947728854</v>
      </c>
      <c r="K88" s="211">
        <f>K56*'Políticas anunciadas - %'!L68</f>
        <v>0.11536420091687651</v>
      </c>
      <c r="L88" s="211">
        <f>L56*'Políticas anunciadas - %'!M68</f>
        <v>0.12850105664098271</v>
      </c>
      <c r="M88" s="211">
        <f>M56*'Políticas anunciadas - %'!N68</f>
        <v>0.14273380069749358</v>
      </c>
      <c r="N88" s="211">
        <f>N56*'Políticas anunciadas - %'!O68</f>
        <v>0.12475324960059131</v>
      </c>
      <c r="O88" s="211">
        <f>O56*'Políticas anunciadas - %'!P68</f>
        <v>0.13267678086185189</v>
      </c>
      <c r="P88" s="211">
        <f>P56*'Políticas anunciadas - %'!Q68</f>
        <v>0.13997053166466347</v>
      </c>
      <c r="Q88" s="211">
        <f>Q56*'Políticas anunciadas - %'!R68</f>
        <v>0.14507025330184253</v>
      </c>
      <c r="R88" s="211">
        <f>R56*'Políticas anunciadas - %'!S68</f>
        <v>0.14820778841414559</v>
      </c>
      <c r="S88" s="211">
        <f>S56*'Políticas anunciadas - %'!T68</f>
        <v>0.14900434662612466</v>
      </c>
      <c r="T88" s="211">
        <f>T56*'Políticas anunciadas - %'!U68</f>
        <v>0.1539612635100864</v>
      </c>
      <c r="U88" s="211">
        <f>U56*'Políticas anunciadas - %'!V68</f>
        <v>0.15837677330170011</v>
      </c>
      <c r="V88" s="211">
        <f>V56*'Políticas anunciadas - %'!W68</f>
        <v>0.16256315550202463</v>
      </c>
      <c r="W88" s="211">
        <f>W56*'Políticas anunciadas - %'!X68</f>
        <v>0.16607919278287819</v>
      </c>
      <c r="X88" s="211">
        <f>X56*'Políticas anunciadas - %'!Y68</f>
        <v>0.16972096547373086</v>
      </c>
      <c r="Y88" s="211">
        <f>Y56*'Políticas anunciadas - %'!Z68</f>
        <v>0.17400944707799845</v>
      </c>
      <c r="Z88" s="211">
        <f>Z56*'Políticas anunciadas - %'!AA68</f>
        <v>0.17731094707667125</v>
      </c>
      <c r="AA88" s="211">
        <f>AA56*'Políticas anunciadas - %'!AB68</f>
        <v>0.1813276630157736</v>
      </c>
      <c r="AB88" s="211">
        <f>AB56*'Políticas anunciadas - %'!AC68</f>
        <v>0.18481446593064962</v>
      </c>
      <c r="AC88" s="211">
        <f>AC56*'Políticas anunciadas - %'!AD68</f>
        <v>0.1892220832907405</v>
      </c>
      <c r="AD88" s="211">
        <f>AD56*'Políticas anunciadas - %'!AE68</f>
        <v>0.19296663178573098</v>
      </c>
      <c r="AE88" s="211">
        <f>AE56*'Políticas anunciadas - %'!AF68</f>
        <v>0.1966244022375041</v>
      </c>
      <c r="AF88" s="211">
        <f>AF56*'Políticas anunciadas - %'!AG68</f>
        <v>0.20039958874021235</v>
      </c>
      <c r="AG88" s="211">
        <f>AG56*'Políticas anunciadas - %'!AH68</f>
        <v>0.20421701577542636</v>
      </c>
      <c r="AH88" s="211">
        <f>AH56*'Políticas anunciadas - %'!AI68</f>
        <v>0.20854660131372291</v>
      </c>
      <c r="AI88" s="211">
        <f>AI56*'Políticas anunciadas - %'!AJ68</f>
        <v>0.21252127148287353</v>
      </c>
      <c r="AJ88" s="211">
        <f>AJ56*'Políticas anunciadas - %'!AK68</f>
        <v>0.21649399703486902</v>
      </c>
      <c r="AK88" s="211">
        <f>AK56*'Políticas anunciadas - %'!AL68</f>
        <v>0.22059467596008792</v>
      </c>
      <c r="AL88" s="211">
        <f>AL56*'Políticas anunciadas - %'!AM68</f>
        <v>0.22474253666135069</v>
      </c>
      <c r="AM88" s="211">
        <f>AM56*'Políticas anunciadas - %'!AN68</f>
        <v>0.22900870561868888</v>
      </c>
      <c r="AN88" s="211">
        <f>AN56*'Políticas anunciadas - %'!AO68</f>
        <v>0.23315551691518041</v>
      </c>
      <c r="AO88" s="211">
        <f>AO56*'Políticas anunciadas - %'!AP68</f>
        <v>0.23734612865736485</v>
      </c>
      <c r="AP88" s="211">
        <f>AP56*'Políticas anunciadas - %'!AQ68</f>
        <v>0.24158128403497955</v>
      </c>
      <c r="AQ88" s="211">
        <f>AQ56*'Políticas anunciadas - %'!AR68</f>
        <v>0.24584309005866695</v>
      </c>
      <c r="AR88" s="211">
        <f>AR56*'Políticas anunciadas - %'!AS68</f>
        <v>0.25011407886091158</v>
      </c>
      <c r="AS88" s="211">
        <f>AS56*'Políticas anunciadas - %'!AT68</f>
        <v>0.25440435239953019</v>
      </c>
      <c r="AT88" s="211">
        <f>AT56*'Políticas anunciadas - %'!AU68</f>
        <v>0.25871811303108422</v>
      </c>
      <c r="AU88" s="211">
        <f>AU56*'Políticas anunciadas - %'!AV68</f>
        <v>0.26305636994333598</v>
      </c>
      <c r="AV88" s="211">
        <f>AV56*'Políticas anunciadas - %'!AW68</f>
        <v>0.26740740267841789</v>
      </c>
      <c r="AW88" s="211">
        <f>AW56*'Políticas anunciadas - %'!AX68</f>
        <v>0.27177005092875334</v>
      </c>
      <c r="AX88" s="211">
        <f>AX56*'Políticas anunciadas - %'!AY68</f>
        <v>0.27613849536355733</v>
      </c>
      <c r="AY88" s="211">
        <f>AY56*'Políticas anunciadas - %'!AZ68</f>
        <v>0.28052068256897772</v>
      </c>
      <c r="AZ88" s="211">
        <f>AZ56*'Políticas anunciadas - %'!BA68</f>
        <v>0.2849133651472977</v>
      </c>
      <c r="BA88" s="211">
        <f>BA56*'Políticas anunciadas - %'!BB68</f>
        <v>0.28931336908781802</v>
      </c>
      <c r="BB88" s="211"/>
      <c r="BC88" s="205"/>
      <c r="BD88" s="205"/>
      <c r="BE88" s="205"/>
      <c r="BF88" s="205"/>
      <c r="BG88" s="205"/>
      <c r="BH88" s="205"/>
    </row>
    <row r="89" spans="1:115" s="209" customFormat="1" ht="14.45">
      <c r="A89" s="205"/>
      <c r="B89" s="380"/>
      <c r="C89" s="205" t="s">
        <v>119</v>
      </c>
      <c r="D89" s="366"/>
      <c r="E89" s="211">
        <f>E57*'Políticas anunciadas - %'!F69</f>
        <v>1.6403834753094301E-2</v>
      </c>
      <c r="F89" s="211">
        <f>F57*'Políticas anunciadas - %'!G69</f>
        <v>1.6480628612489081E-2</v>
      </c>
      <c r="G89" s="211">
        <f>G57*'Políticas anunciadas - %'!H69</f>
        <v>1.7203948590003834E-2</v>
      </c>
      <c r="H89" s="211">
        <f>H57*'Políticas anunciadas - %'!I69</f>
        <v>1.9875961607021861E-2</v>
      </c>
      <c r="I89" s="211">
        <f>I57*'Políticas anunciadas - %'!J69</f>
        <v>2.1878246486924883E-2</v>
      </c>
      <c r="J89" s="211">
        <f>J57*'Políticas anunciadas - %'!K69</f>
        <v>2.5214922554231113E-2</v>
      </c>
      <c r="K89" s="211">
        <f>K57*'Políticas anunciadas - %'!L69</f>
        <v>2.8508706457544677E-2</v>
      </c>
      <c r="L89" s="211">
        <f>L57*'Políticas anunciadas - %'!M69</f>
        <v>3.1728787145172146E-2</v>
      </c>
      <c r="M89" s="211">
        <f>M57*'Políticas anunciadas - %'!N69</f>
        <v>3.5213920003208846E-2</v>
      </c>
      <c r="N89" s="211">
        <f>N57*'Políticas anunciadas - %'!O69</f>
        <v>3.0752514215608987E-2</v>
      </c>
      <c r="O89" s="211">
        <f>O57*'Políticas anunciadas - %'!P69</f>
        <v>3.267874359207671E-2</v>
      </c>
      <c r="P89" s="211">
        <f>P57*'Políticas anunciadas - %'!Q69</f>
        <v>3.4446820885740297E-2</v>
      </c>
      <c r="Q89" s="211">
        <f>Q57*'Políticas anunciadas - %'!R69</f>
        <v>3.567249271245132E-2</v>
      </c>
      <c r="R89" s="211">
        <f>R57*'Políticas anunciadas - %'!S69</f>
        <v>3.6414060769743316E-2</v>
      </c>
      <c r="S89" s="211">
        <f>S57*'Políticas anunciadas - %'!T69</f>
        <v>3.6579727284564482E-2</v>
      </c>
      <c r="T89" s="211">
        <f>T57*'Políticas anunciadas - %'!U69</f>
        <v>3.7765642172114894E-2</v>
      </c>
      <c r="U89" s="211">
        <f>U57*'Políticas anunciadas - %'!V69</f>
        <v>3.881693318628273E-2</v>
      </c>
      <c r="V89" s="211">
        <f>V57*'Políticas anunciadas - %'!W69</f>
        <v>3.9810406487880971E-2</v>
      </c>
      <c r="W89" s="211">
        <f>W57*'Políticas anunciadas - %'!X69</f>
        <v>4.0638242461507955E-2</v>
      </c>
      <c r="X89" s="211">
        <f>X57*'Políticas anunciadas - %'!Y69</f>
        <v>4.1495482980154957E-2</v>
      </c>
      <c r="Y89" s="211">
        <f>Y57*'Políticas anunciadas - %'!Z69</f>
        <v>4.2509327314159781E-2</v>
      </c>
      <c r="Z89" s="211">
        <f>Z57*'Políticas anunciadas - %'!AA69</f>
        <v>4.328061928861282E-2</v>
      </c>
      <c r="AA89" s="211">
        <f>AA57*'Políticas anunciadas - %'!AB69</f>
        <v>4.4225110576407177E-2</v>
      </c>
      <c r="AB89" s="211">
        <f>AB57*'Políticas anunciadas - %'!AC69</f>
        <v>4.5038944611227122E-2</v>
      </c>
      <c r="AC89" s="211">
        <f>AC57*'Políticas anunciadas - %'!AD69</f>
        <v>4.607569310705361E-2</v>
      </c>
      <c r="AD89" s="211">
        <f>AD57*'Políticas anunciadas - %'!AE69</f>
        <v>4.6949451149642017E-2</v>
      </c>
      <c r="AE89" s="211">
        <f>AE57*'Políticas anunciadas - %'!AF69</f>
        <v>4.7800715350676488E-2</v>
      </c>
      <c r="AF89" s="211">
        <f>AF57*'Políticas anunciadas - %'!AG69</f>
        <v>4.8679141951756863E-2</v>
      </c>
      <c r="AG89" s="211">
        <f>AG57*'Políticas anunciadas - %'!AH69</f>
        <v>4.9566419887786616E-2</v>
      </c>
      <c r="AH89" s="211">
        <f>AH57*'Políticas anunciadas - %'!AI69</f>
        <v>5.0576492631699804E-2</v>
      </c>
      <c r="AI89" s="211">
        <f>AI57*'Políticas anunciadas - %'!AJ69</f>
        <v>5.1498952043485383E-2</v>
      </c>
      <c r="AJ89" s="211">
        <f>AJ57*'Políticas anunciadas - %'!AK69</f>
        <v>5.2419474826409206E-2</v>
      </c>
      <c r="AK89" s="211">
        <f>AK57*'Políticas anunciadas - %'!AL69</f>
        <v>5.3369493383946934E-2</v>
      </c>
      <c r="AL89" s="211">
        <f>AL57*'Políticas anunciadas - %'!AM69</f>
        <v>5.4329411905547326E-2</v>
      </c>
      <c r="AM89" s="211">
        <f>AM57*'Políticas anunciadas - %'!AN69</f>
        <v>5.5316387944514621E-2</v>
      </c>
      <c r="AN89" s="211">
        <f>AN57*'Políticas anunciadas - %'!AO69</f>
        <v>5.6272995931101702E-2</v>
      </c>
      <c r="AO89" s="211">
        <f>AO57*'Políticas anunciadas - %'!AP69</f>
        <v>5.723865700607738E-2</v>
      </c>
      <c r="AP89" s="211">
        <f>AP57*'Políticas anunciadas - %'!AQ69</f>
        <v>5.8213529529054002E-2</v>
      </c>
      <c r="AQ89" s="211">
        <f>AQ57*'Políticas anunciadas - %'!AR69</f>
        <v>5.9193284214707348E-2</v>
      </c>
      <c r="AR89" s="211">
        <f>AR57*'Políticas anunciadas - %'!AS69</f>
        <v>6.0173707856061451E-2</v>
      </c>
      <c r="AS89" s="211">
        <f>AS57*'Políticas anunciadas - %'!AT69</f>
        <v>6.1157228267096762E-2</v>
      </c>
      <c r="AT89" s="211">
        <f>AT57*'Políticas anunciadas - %'!AU69</f>
        <v>6.2144848450256827E-2</v>
      </c>
      <c r="AU89" s="211">
        <f>AU57*'Políticas anunciadas - %'!AV69</f>
        <v>6.3136801831466208E-2</v>
      </c>
      <c r="AV89" s="211">
        <f>AV57*'Políticas anunciadas - %'!AW69</f>
        <v>6.4130268251042843E-2</v>
      </c>
      <c r="AW89" s="211">
        <f>AW57*'Políticas anunciadas - %'!AX69</f>
        <v>6.5124967037666792E-2</v>
      </c>
      <c r="AX89" s="211">
        <f>AX57*'Políticas anunciadas - %'!AY69</f>
        <v>6.6119502837566957E-2</v>
      </c>
      <c r="AY89" s="211">
        <f>AY57*'Políticas anunciadas - %'!AZ69</f>
        <v>6.7115778258220987E-2</v>
      </c>
      <c r="AZ89" s="211">
        <f>AZ57*'Políticas anunciadas - %'!BA69</f>
        <v>6.8113013809423209E-2</v>
      </c>
      <c r="BA89" s="211">
        <f>BA57*'Políticas anunciadas - %'!BB69</f>
        <v>6.9110449988875444E-2</v>
      </c>
      <c r="BB89" s="211"/>
      <c r="BC89" s="205"/>
      <c r="BD89" s="205"/>
      <c r="BE89" s="205"/>
      <c r="BF89" s="205"/>
      <c r="BG89" s="205"/>
      <c r="BH89" s="205"/>
      <c r="BT89" s="209" t="s">
        <v>85</v>
      </c>
    </row>
    <row r="90" spans="1:115" s="209" customFormat="1" ht="14.45">
      <c r="A90" s="205"/>
      <c r="B90" s="380"/>
      <c r="C90" s="205" t="s">
        <v>120</v>
      </c>
      <c r="D90" s="366"/>
      <c r="E90" s="211">
        <f>E58*'Políticas anunciadas - %'!F70</f>
        <v>0</v>
      </c>
      <c r="F90" s="211">
        <f>F58*'Políticas anunciadas - %'!G70</f>
        <v>0</v>
      </c>
      <c r="G90" s="211">
        <f>G58*'Políticas anunciadas - %'!H70</f>
        <v>0</v>
      </c>
      <c r="H90" s="211">
        <f>H58*'Políticas anunciadas - %'!I70</f>
        <v>0</v>
      </c>
      <c r="I90" s="211">
        <f>I58*'Políticas anunciadas - %'!J70</f>
        <v>0</v>
      </c>
      <c r="J90" s="211">
        <f>J58*'Políticas anunciadas - %'!K70</f>
        <v>0</v>
      </c>
      <c r="K90" s="211">
        <f>K58*'Políticas anunciadas - %'!L70</f>
        <v>0</v>
      </c>
      <c r="L90" s="211">
        <f>L58*'Políticas anunciadas - %'!M70</f>
        <v>0</v>
      </c>
      <c r="M90" s="211">
        <f>M58*'Políticas anunciadas - %'!N70</f>
        <v>0</v>
      </c>
      <c r="N90" s="211">
        <f>N58*'Políticas anunciadas - %'!O70</f>
        <v>0</v>
      </c>
      <c r="O90" s="211">
        <f>O58*'Políticas anunciadas - %'!P70</f>
        <v>0</v>
      </c>
      <c r="P90" s="211">
        <f>P58*'Políticas anunciadas - %'!Q70</f>
        <v>0</v>
      </c>
      <c r="Q90" s="211">
        <f>Q58*'Políticas anunciadas - %'!R70</f>
        <v>0</v>
      </c>
      <c r="R90" s="211">
        <f>R58*'Políticas anunciadas - %'!S70</f>
        <v>0</v>
      </c>
      <c r="S90" s="211">
        <f>S58*'Políticas anunciadas - %'!T70</f>
        <v>0</v>
      </c>
      <c r="T90" s="211">
        <f>T58*'Políticas anunciadas - %'!U70</f>
        <v>0</v>
      </c>
      <c r="U90" s="211">
        <f>U58*'Políticas anunciadas - %'!V70</f>
        <v>0</v>
      </c>
      <c r="V90" s="211">
        <f>V58*'Políticas anunciadas - %'!W70</f>
        <v>0</v>
      </c>
      <c r="W90" s="211">
        <f>W58*'Políticas anunciadas - %'!X70</f>
        <v>0</v>
      </c>
      <c r="X90" s="211">
        <f>X58*'Políticas anunciadas - %'!Y70</f>
        <v>0</v>
      </c>
      <c r="Y90" s="211">
        <f>Y58*'Políticas anunciadas - %'!Z70</f>
        <v>0</v>
      </c>
      <c r="Z90" s="211">
        <f>Z58*'Políticas anunciadas - %'!AA70</f>
        <v>0</v>
      </c>
      <c r="AA90" s="211">
        <f>AA58*'Políticas anunciadas - %'!AB70</f>
        <v>0</v>
      </c>
      <c r="AB90" s="211">
        <f>AB58*'Políticas anunciadas - %'!AC70</f>
        <v>0</v>
      </c>
      <c r="AC90" s="211">
        <f>AC58*'Políticas anunciadas - %'!AD70</f>
        <v>0</v>
      </c>
      <c r="AD90" s="211">
        <f>AD58*'Políticas anunciadas - %'!AE70</f>
        <v>0</v>
      </c>
      <c r="AE90" s="211">
        <f>AE58*'Políticas anunciadas - %'!AF70</f>
        <v>0</v>
      </c>
      <c r="AF90" s="211">
        <f>AF58*'Políticas anunciadas - %'!AG70</f>
        <v>0</v>
      </c>
      <c r="AG90" s="211">
        <f>AG58*'Políticas anunciadas - %'!AH70</f>
        <v>0</v>
      </c>
      <c r="AH90" s="211">
        <f>AH58*'Políticas anunciadas - %'!AI70</f>
        <v>0</v>
      </c>
      <c r="AI90" s="211">
        <f>AI58*'Políticas anunciadas - %'!AJ70</f>
        <v>0</v>
      </c>
      <c r="AJ90" s="211">
        <f>AJ58*'Políticas anunciadas - %'!AK70</f>
        <v>0</v>
      </c>
      <c r="AK90" s="211">
        <f>AK58*'Políticas anunciadas - %'!AL70</f>
        <v>0</v>
      </c>
      <c r="AL90" s="211">
        <f>AL58*'Políticas anunciadas - %'!AM70</f>
        <v>0</v>
      </c>
      <c r="AM90" s="211">
        <f>AM58*'Políticas anunciadas - %'!AN70</f>
        <v>0</v>
      </c>
      <c r="AN90" s="211">
        <f>AN58*'Políticas anunciadas - %'!AO70</f>
        <v>0</v>
      </c>
      <c r="AO90" s="211">
        <f>AO58*'Políticas anunciadas - %'!AP70</f>
        <v>0</v>
      </c>
      <c r="AP90" s="211">
        <f>AP58*'Políticas anunciadas - %'!AQ70</f>
        <v>0</v>
      </c>
      <c r="AQ90" s="211">
        <f>AQ58*'Políticas anunciadas - %'!AR70</f>
        <v>0</v>
      </c>
      <c r="AR90" s="211">
        <f>AR58*'Políticas anunciadas - %'!AS70</f>
        <v>0</v>
      </c>
      <c r="AS90" s="211">
        <f>AS58*'Políticas anunciadas - %'!AT70</f>
        <v>0</v>
      </c>
      <c r="AT90" s="211">
        <f>AT58*'Políticas anunciadas - %'!AU70</f>
        <v>0</v>
      </c>
      <c r="AU90" s="211">
        <f>AU58*'Políticas anunciadas - %'!AV70</f>
        <v>0</v>
      </c>
      <c r="AV90" s="211">
        <f>AV58*'Políticas anunciadas - %'!AW70</f>
        <v>0</v>
      </c>
      <c r="AW90" s="211">
        <f>AW58*'Políticas anunciadas - %'!AX70</f>
        <v>0</v>
      </c>
      <c r="AX90" s="211">
        <f>AX58*'Políticas anunciadas - %'!AY70</f>
        <v>0</v>
      </c>
      <c r="AY90" s="211">
        <f>AY58*'Políticas anunciadas - %'!AZ70</f>
        <v>0</v>
      </c>
      <c r="AZ90" s="211">
        <f>AZ58*'Políticas anunciadas - %'!BA70</f>
        <v>0</v>
      </c>
      <c r="BA90" s="211">
        <f>BA58*'Políticas anunciadas - %'!BB70</f>
        <v>0</v>
      </c>
      <c r="BB90" s="211"/>
      <c r="BC90" s="205"/>
      <c r="BD90" s="205"/>
      <c r="BE90" s="205"/>
      <c r="BF90" s="205"/>
      <c r="BG90" s="205"/>
      <c r="BH90" s="205"/>
    </row>
    <row r="91" spans="1:115" s="209" customFormat="1" ht="14.45" customHeight="1">
      <c r="A91" s="205"/>
      <c r="B91" s="380"/>
      <c r="C91" s="205" t="s">
        <v>121</v>
      </c>
      <c r="D91" s="366"/>
      <c r="E91" s="211">
        <f>E59*'Políticas anunciadas - %'!F71</f>
        <v>5.5580724842251739E-2</v>
      </c>
      <c r="F91" s="211">
        <f>F59*'Políticas anunciadas - %'!G71</f>
        <v>5.5840923657519054E-2</v>
      </c>
      <c r="G91" s="211">
        <f>G59*'Políticas anunciadas - %'!H71</f>
        <v>5.8291731608724959E-2</v>
      </c>
      <c r="H91" s="211">
        <f>H59*'Políticas anunciadas - %'!I71</f>
        <v>6.7345250039577212E-2</v>
      </c>
      <c r="I91" s="211">
        <f>I59*'Políticas anunciadas - %'!J71</f>
        <v>7.4129544482966325E-2</v>
      </c>
      <c r="J91" s="211">
        <f>J59*'Políticas anunciadas - %'!K71</f>
        <v>8.5435124987530434E-2</v>
      </c>
      <c r="K91" s="211">
        <f>K59*'Políticas anunciadas - %'!L71</f>
        <v>9.6595374988547783E-2</v>
      </c>
      <c r="L91" s="211">
        <f>L59*'Políticas anunciadas - %'!M71</f>
        <v>0.10750589812918783</v>
      </c>
      <c r="M91" s="211">
        <f>M59*'Políticas anunciadas - %'!N71</f>
        <v>0.12766650565060442</v>
      </c>
      <c r="N91" s="211">
        <f>N59*'Políticas anunciadas - %'!O71</f>
        <v>0.11929630815274035</v>
      </c>
      <c r="O91" s="211">
        <f>O59*'Políticas anunciadas - %'!P71</f>
        <v>0.13564241216023459</v>
      </c>
      <c r="P91" s="211">
        <f>P59*'Políticas anunciadas - %'!Q71</f>
        <v>0.15299001179283656</v>
      </c>
      <c r="Q91" s="211">
        <f>Q59*'Políticas anunciadas - %'!R71</f>
        <v>0.16952399049481551</v>
      </c>
      <c r="R91" s="211">
        <f>R59*'Políticas anunciadas - %'!S71</f>
        <v>0.18516146117057375</v>
      </c>
      <c r="S91" s="211">
        <f>S59*'Políticas anunciadas - %'!T71</f>
        <v>0.19902412702016056</v>
      </c>
      <c r="T91" s="211">
        <f>T59*'Políticas anunciadas - %'!U71</f>
        <v>0.21985984421433463</v>
      </c>
      <c r="U91" s="211">
        <f>U59*'Políticas anunciadas - %'!V71</f>
        <v>0.24179874350930394</v>
      </c>
      <c r="V91" s="211">
        <f>V59*'Políticas anunciadas - %'!W71</f>
        <v>0.26534640582372399</v>
      </c>
      <c r="W91" s="211">
        <f>W59*'Políticas anunciadas - %'!X71</f>
        <v>0.28982463140629749</v>
      </c>
      <c r="X91" s="211">
        <f>X59*'Políticas anunciadas - %'!Y71</f>
        <v>0.31665399865953464</v>
      </c>
      <c r="Y91" s="211">
        <f>Y59*'Políticas anunciadas - %'!Z71</f>
        <v>0.34709804135666383</v>
      </c>
      <c r="Z91" s="211">
        <f>Z59*'Políticas anunciadas - %'!AA71</f>
        <v>0.37813351733023853</v>
      </c>
      <c r="AA91" s="211">
        <f>AA59*'Políticas anunciadas - %'!AB71</f>
        <v>0.41343230928407027</v>
      </c>
      <c r="AB91" s="211">
        <f>AB59*'Políticas anunciadas - %'!AC71</f>
        <v>0.45051314649396096</v>
      </c>
      <c r="AC91" s="211">
        <f>AC59*'Políticas anunciadas - %'!AD71</f>
        <v>0.4931453224263751</v>
      </c>
      <c r="AD91" s="211">
        <f>AD59*'Políticas anunciadas - %'!AE71</f>
        <v>0.53767189835033091</v>
      </c>
      <c r="AE91" s="211">
        <f>AE59*'Políticas anunciadas - %'!AF71</f>
        <v>0.58574014790945772</v>
      </c>
      <c r="AF91" s="211">
        <f>AF59*'Políticas anunciadas - %'!AG71</f>
        <v>0.63825950154908506</v>
      </c>
      <c r="AG91" s="211">
        <f>AG59*'Políticas anunciadas - %'!AH71</f>
        <v>0.69538561662158149</v>
      </c>
      <c r="AH91" s="211">
        <f>AH59*'Políticas anunciadas - %'!AI71</f>
        <v>0.75922524133302915</v>
      </c>
      <c r="AI91" s="211">
        <f>AI59*'Políticas anunciadas - %'!AJ71</f>
        <v>0.82718775892230456</v>
      </c>
      <c r="AJ91" s="211">
        <f>AJ59*'Políticas anunciadas - %'!AK71</f>
        <v>0.90091154126307305</v>
      </c>
      <c r="AK91" s="211">
        <f>AK59*'Políticas anunciadas - %'!AL71</f>
        <v>0.9814458498334494</v>
      </c>
      <c r="AL91" s="211">
        <f>AL59*'Políticas anunciadas - %'!AM71</f>
        <v>1.0690352958166567</v>
      </c>
      <c r="AM91" s="211">
        <f>AM59*'Políticas anunciadas - %'!AN71</f>
        <v>1.1646478566758895</v>
      </c>
      <c r="AN91" s="211">
        <f>AN59*'Políticas anunciadas - %'!AO71</f>
        <v>1.2677237685371103</v>
      </c>
      <c r="AO91" s="211">
        <f>AO59*'Políticas anunciadas - %'!AP71</f>
        <v>1.379741758878658</v>
      </c>
      <c r="AP91" s="211">
        <f>AP59*'Políticas anunciadas - %'!AQ71</f>
        <v>1.5014680069700674</v>
      </c>
      <c r="AQ91" s="211">
        <f>AQ59*'Políticas anunciadas - %'!AR71</f>
        <v>1.6336099325796309</v>
      </c>
      <c r="AR91" s="211">
        <f>AR59*'Políticas anunciadas - %'!AS71</f>
        <v>1.7769142886320837</v>
      </c>
      <c r="AS91" s="211">
        <f>AS59*'Políticas anunciadas - %'!AT71</f>
        <v>1.9323744139607795</v>
      </c>
      <c r="AT91" s="211">
        <f>AT59*'Políticas anunciadas - %'!AU71</f>
        <v>2.101030684400873</v>
      </c>
      <c r="AU91" s="211">
        <f>AU59*'Políticas anunciadas - %'!AV71</f>
        <v>2.2839869524158525</v>
      </c>
      <c r="AV91" s="211">
        <f>AV59*'Políticas anunciadas - %'!AW71</f>
        <v>2.4823206134907996</v>
      </c>
      <c r="AW91" s="211">
        <f>AW59*'Políticas anunciadas - %'!AX71</f>
        <v>2.6972804919903308</v>
      </c>
      <c r="AX91" s="211">
        <f>AX59*'Políticas anunciadas - %'!AY71</f>
        <v>2.9301641595237902</v>
      </c>
      <c r="AY91" s="211">
        <f>AY59*'Políticas anunciadas - %'!AZ71</f>
        <v>3.1825173559923172</v>
      </c>
      <c r="AZ91" s="211">
        <f>AZ59*'Políticas anunciadas - %'!BA71</f>
        <v>3.4558909103053326</v>
      </c>
      <c r="BA91" s="211">
        <f>BA59*'Políticas anunciadas - %'!BB71</f>
        <v>3.7519533191316095</v>
      </c>
      <c r="BB91" s="211"/>
      <c r="BC91" s="205"/>
      <c r="BD91" s="205"/>
      <c r="BE91" s="205"/>
      <c r="BF91" s="205"/>
      <c r="BG91" s="205"/>
      <c r="BH91" s="205"/>
    </row>
    <row r="92" spans="1:115" s="209" customFormat="1" ht="14.45">
      <c r="A92" s="205"/>
      <c r="B92" s="380"/>
      <c r="C92" s="205" t="s">
        <v>122</v>
      </c>
      <c r="D92" s="366"/>
      <c r="E92" s="211">
        <f>E60*'Políticas anunciadas - %'!F72</f>
        <v>4.940765628724769E-3</v>
      </c>
      <c r="F92" s="211">
        <f>F60*'Políticas anunciadas - %'!G72</f>
        <v>4.9735008775779275E-3</v>
      </c>
      <c r="G92" s="211">
        <f>G60*'Políticas anunciadas - %'!H72</f>
        <v>5.2018059821110274E-3</v>
      </c>
      <c r="H92" s="211">
        <f>H60*'Políticas anunciadas - %'!I72</f>
        <v>6.0212933722256336E-3</v>
      </c>
      <c r="I92" s="211">
        <f>I60*'Políticas anunciadas - %'!J72</f>
        <v>6.6406076258514156E-3</v>
      </c>
      <c r="J92" s="211">
        <f>J60*'Políticas anunciadas - %'!K72</f>
        <v>7.6680453373488599E-3</v>
      </c>
      <c r="K92" s="211">
        <f>K60*'Políticas anunciadas - %'!L72</f>
        <v>8.6862901585697053E-3</v>
      </c>
      <c r="L92" s="211">
        <f>L60*'Políticas anunciadas - %'!M72</f>
        <v>9.6858591432748865E-3</v>
      </c>
      <c r="M92" s="211">
        <f>M60*'Políticas anunciadas - %'!N72</f>
        <v>1.0770230240479649E-2</v>
      </c>
      <c r="N92" s="211">
        <f>N60*'Políticas anunciadas - %'!O72</f>
        <v>9.4235657620415931E-3</v>
      </c>
      <c r="O92" s="211">
        <f>O60*'Políticas anunciadas - %'!P72</f>
        <v>1.0032798896070581E-2</v>
      </c>
      <c r="P92" s="211">
        <f>P60*'Políticas anunciadas - %'!Q72</f>
        <v>1.0595613914351466E-2</v>
      </c>
      <c r="Q92" s="211">
        <f>Q60*'Políticas anunciadas - %'!R72</f>
        <v>1.09933174504122E-2</v>
      </c>
      <c r="R92" s="211">
        <f>R60*'Políticas anunciadas - %'!S72</f>
        <v>1.1242965452313004E-2</v>
      </c>
      <c r="S92" s="211">
        <f>S60*'Políticas anunciadas - %'!T72</f>
        <v>1.1315319109304981E-2</v>
      </c>
      <c r="T92" s="211">
        <f>T60*'Políticas anunciadas - %'!U72</f>
        <v>1.1704043606190425E-2</v>
      </c>
      <c r="U92" s="211">
        <f>U60*'Políticas anunciadas - %'!V72</f>
        <v>1.2052333333493906E-2</v>
      </c>
      <c r="V92" s="211">
        <f>V60*'Políticas anunciadas - %'!W72</f>
        <v>1.2383845759017482E-2</v>
      </c>
      <c r="W92" s="211">
        <f>W60*'Políticas anunciadas - %'!X72</f>
        <v>1.2664877847771235E-2</v>
      </c>
      <c r="X92" s="211">
        <f>X60*'Políticas anunciadas - %'!Y72</f>
        <v>1.2956038923836261E-2</v>
      </c>
      <c r="Y92" s="211">
        <f>Y60*'Políticas anunciadas - %'!Z72</f>
        <v>1.3297168078949945E-2</v>
      </c>
      <c r="Z92" s="211">
        <f>Z60*'Políticas anunciadas - %'!AA72</f>
        <v>1.3563447129771698E-2</v>
      </c>
      <c r="AA92" s="211">
        <f>AA60*'Políticas anunciadas - %'!AB72</f>
        <v>1.3884985015135055E-2</v>
      </c>
      <c r="AB92" s="211">
        <f>AB60*'Políticas anunciadas - %'!AC72</f>
        <v>1.416650648439326E-2</v>
      </c>
      <c r="AC92" s="211">
        <f>AC60*'Políticas anunciadas - %'!AD72</f>
        <v>1.4519200802801393E-2</v>
      </c>
      <c r="AD92" s="211">
        <f>AD60*'Políticas anunciadas - %'!AE72</f>
        <v>1.4821625664753276E-2</v>
      </c>
      <c r="AE92" s="211">
        <f>AE60*'Políticas anunciadas - %'!AF72</f>
        <v>1.5117933178712462E-2</v>
      </c>
      <c r="AF92" s="211">
        <f>AF60*'Políticas anunciadas - %'!AG72</f>
        <v>1.5423817224413583E-2</v>
      </c>
      <c r="AG92" s="211">
        <f>AG60*'Políticas anunciadas - %'!AH72</f>
        <v>1.5733511803391543E-2</v>
      </c>
      <c r="AH92" s="211">
        <f>AH60*'Políticas anunciadas - %'!AI72</f>
        <v>1.6083265475971789E-2</v>
      </c>
      <c r="AI92" s="211">
        <f>AI60*'Políticas anunciadas - %'!AJ72</f>
        <v>1.6406259028378056E-2</v>
      </c>
      <c r="AJ92" s="211">
        <f>AJ60*'Políticas anunciadas - %'!AK72</f>
        <v>1.6729684197111648E-2</v>
      </c>
      <c r="AK92" s="211">
        <f>AK60*'Políticas anunciadas - %'!AL72</f>
        <v>1.7063586723129472E-2</v>
      </c>
      <c r="AL92" s="211">
        <f>AL60*'Políticas anunciadas - %'!AM72</f>
        <v>1.740174028911684E-2</v>
      </c>
      <c r="AM92" s="211">
        <f>AM60*'Políticas anunciadas - %'!AN72</f>
        <v>1.7749666728307464E-2</v>
      </c>
      <c r="AN92" s="211">
        <f>AN60*'Políticas anunciadas - %'!AO72</f>
        <v>1.8088952552203247E-2</v>
      </c>
      <c r="AO92" s="211">
        <f>AO60*'Políticas anunciadas - %'!AP72</f>
        <v>1.8432239300057558E-2</v>
      </c>
      <c r="AP92" s="211">
        <f>AP60*'Políticas anunciadas - %'!AQ72</f>
        <v>1.8779592972340185E-2</v>
      </c>
      <c r="AQ92" s="211">
        <f>AQ60*'Políticas anunciadas - %'!AR72</f>
        <v>1.9129629638084223E-2</v>
      </c>
      <c r="AR92" s="211">
        <f>AR60*'Políticas anunciadas - %'!AS72</f>
        <v>1.9480992999898396E-2</v>
      </c>
      <c r="AS92" s="211">
        <f>AS60*'Políticas anunciadas - %'!AT72</f>
        <v>1.9834470902087509E-2</v>
      </c>
      <c r="AT92" s="211">
        <f>AT60*'Políticas anunciadas - %'!AU72</f>
        <v>2.0190393844078957E-2</v>
      </c>
      <c r="AU92" s="211">
        <f>AU60*'Políticas anunciadas - %'!AV72</f>
        <v>2.054884414946518E-2</v>
      </c>
      <c r="AV92" s="211">
        <f>AV60*'Políticas anunciadas - %'!AW72</f>
        <v>2.0908909086096644E-2</v>
      </c>
      <c r="AW92" s="211">
        <f>AW60*'Políticas anunciadas - %'!AX72</f>
        <v>2.1270498882319275E-2</v>
      </c>
      <c r="AX92" s="211">
        <f>AX60*'Políticas anunciadas - %'!AY72</f>
        <v>2.1633158417667022E-2</v>
      </c>
      <c r="AY92" s="211">
        <f>AY60*'Políticas anunciadas - %'!AZ72</f>
        <v>2.1997510300357639E-2</v>
      </c>
      <c r="AZ92" s="211">
        <f>AZ60*'Políticas anunciadas - %'!BA72</f>
        <v>2.2363300887016085E-2</v>
      </c>
      <c r="BA92" s="211">
        <f>BA60*'Políticas anunciadas - %'!BB72</f>
        <v>2.2730281324471358E-2</v>
      </c>
      <c r="BB92" s="211"/>
      <c r="BC92" s="205"/>
      <c r="BD92" s="205"/>
      <c r="BE92" s="205"/>
      <c r="BF92" s="205"/>
      <c r="BG92" s="205"/>
      <c r="BH92" s="205"/>
    </row>
    <row r="93" spans="1:115" s="209" customFormat="1" ht="14.45">
      <c r="A93" s="205"/>
      <c r="B93" s="380"/>
      <c r="C93" s="205" t="s">
        <v>123</v>
      </c>
      <c r="D93" s="366"/>
      <c r="E93" s="211">
        <f>E61*'Políticas anunciadas - %'!F73</f>
        <v>1.731911626002568</v>
      </c>
      <c r="F93" s="211">
        <f>F61*'Políticas anunciadas - %'!G73</f>
        <v>1.7412185273925926</v>
      </c>
      <c r="G93" s="211">
        <f>G61*'Políticas anunciadas - %'!H73</f>
        <v>1.8188901728828004</v>
      </c>
      <c r="H93" s="211">
        <f>H61*'Políticas anunciadas - %'!I73</f>
        <v>2.1028340102437544</v>
      </c>
      <c r="I93" s="211">
        <f>I61*'Políticas anunciadas - %'!J73</f>
        <v>2.3162611712500674</v>
      </c>
      <c r="J93" s="211">
        <f>J61*'Políticas anunciadas - %'!K73</f>
        <v>2.6713481842977842</v>
      </c>
      <c r="K93" s="211">
        <f>K61*'Políticas anunciadas - %'!L73</f>
        <v>3.0223717810119348</v>
      </c>
      <c r="L93" s="211">
        <f>L61*'Políticas anunciadas - %'!M73</f>
        <v>3.3660536262958494</v>
      </c>
      <c r="M93" s="211">
        <f>M61*'Políticas anunciadas - %'!N73</f>
        <v>3.8131067417235296</v>
      </c>
      <c r="N93" s="211">
        <f>N61*'Políticas anunciadas - %'!O73</f>
        <v>3.3989276516362841</v>
      </c>
      <c r="O93" s="211">
        <f>O61*'Políticas anunciadas - %'!P73</f>
        <v>3.6865745429377932</v>
      </c>
      <c r="P93" s="211">
        <f>P61*'Políticas anunciadas - %'!Q73</f>
        <v>3.96645806022772</v>
      </c>
      <c r="Q93" s="211">
        <f>Q61*'Políticas anunciadas - %'!R73</f>
        <v>4.1925949134251868</v>
      </c>
      <c r="R93" s="211">
        <f>R61*'Políticas anunciadas - %'!S73</f>
        <v>4.3683151082649578</v>
      </c>
      <c r="S93" s="211">
        <f>S61*'Políticas anunciadas - %'!T73</f>
        <v>4.4789930245410918</v>
      </c>
      <c r="T93" s="211">
        <f>T61*'Políticas anunciadas - %'!U73</f>
        <v>4.7198864433663026</v>
      </c>
      <c r="U93" s="211">
        <f>U61*'Políticas anunciadas - %'!V73</f>
        <v>4.9516544123734159</v>
      </c>
      <c r="V93" s="211">
        <f>V61*'Políticas anunciadas - %'!W73</f>
        <v>5.1834608992407691</v>
      </c>
      <c r="W93" s="211">
        <f>W61*'Políticas anunciadas - %'!X73</f>
        <v>5.4007231920639622</v>
      </c>
      <c r="X93" s="211">
        <f>X61*'Políticas anunciadas - %'!Y73</f>
        <v>5.6287413277182843</v>
      </c>
      <c r="Y93" s="211">
        <f>Y61*'Políticas anunciadas - %'!Z73</f>
        <v>5.8855607209921939</v>
      </c>
      <c r="Z93" s="211">
        <f>Z61*'Políticas anunciadas - %'!AA73</f>
        <v>6.1163158376594273</v>
      </c>
      <c r="AA93" s="211">
        <f>AA61*'Políticas anunciadas - %'!AB73</f>
        <v>6.3790773865995245</v>
      </c>
      <c r="AB93" s="211">
        <f>AB61*'Políticas anunciadas - %'!AC73</f>
        <v>6.6308520180990458</v>
      </c>
      <c r="AC93" s="211">
        <f>AC61*'Políticas anunciadas - %'!AD73</f>
        <v>6.9238057756403384</v>
      </c>
      <c r="AD93" s="211">
        <f>AD61*'Políticas anunciadas - %'!AE73</f>
        <v>7.2010374747892021</v>
      </c>
      <c r="AE93" s="211">
        <f>AE61*'Políticas anunciadas - %'!AF73</f>
        <v>7.4832487556044383</v>
      </c>
      <c r="AF93" s="211">
        <f>AF61*'Políticas anunciadas - %'!AG73</f>
        <v>7.7783882912616393</v>
      </c>
      <c r="AG93" s="211">
        <f>AG61*'Políticas anunciadas - %'!AH73</f>
        <v>8.083973081314328</v>
      </c>
      <c r="AH93" s="211">
        <f>AH61*'Políticas anunciadas - %'!AI73</f>
        <v>8.2528848665822139</v>
      </c>
      <c r="AI93" s="211">
        <f>AI61*'Políticas anunciadas - %'!AJ73</f>
        <v>8.4253195340282918</v>
      </c>
      <c r="AJ93" s="211">
        <f>AJ61*'Políticas anunciadas - %'!AK73</f>
        <v>8.6013504342255782</v>
      </c>
      <c r="AK93" s="211">
        <f>AK61*'Políticas anunciadas - %'!AL73</f>
        <v>8.7810524426171472</v>
      </c>
      <c r="AL93" s="211">
        <f>AL61*'Políticas anunciadas - %'!AM73</f>
        <v>8.9645019911706854</v>
      </c>
      <c r="AM93" s="211">
        <f>AM61*'Políticas anunciadas - %'!AN73</f>
        <v>9.1517771006893227</v>
      </c>
      <c r="AN93" s="211">
        <f>AN61*'Políticas anunciadas - %'!AO73</f>
        <v>9.3429574137922344</v>
      </c>
      <c r="AO93" s="211">
        <f>AO61*'Políticas anunciadas - %'!AP73</f>
        <v>9.5381242285789867</v>
      </c>
      <c r="AP93" s="211">
        <f>AP61*'Políticas anunciadas - %'!AQ73</f>
        <v>9.7373605329916924</v>
      </c>
      <c r="AQ93" s="211">
        <f>AQ61*'Políticas anunciadas - %'!AR73</f>
        <v>9.9407510398894754</v>
      </c>
      <c r="AR93" s="211">
        <f>AR61*'Políticas anunciadas - %'!AS73</f>
        <v>10.148382222849975</v>
      </c>
      <c r="AS93" s="211">
        <f>AS61*'Políticas anunciadas - %'!AT73</f>
        <v>10.360342352712934</v>
      </c>
      <c r="AT93" s="211">
        <f>AT61*'Políticas anunciadas - %'!AU73</f>
        <v>10.576721534881274</v>
      </c>
      <c r="AU93" s="211">
        <f>AU61*'Políticas anunciadas - %'!AV73</f>
        <v>10.79761174739526</v>
      </c>
      <c r="AV93" s="211">
        <f>AV61*'Políticas anunciadas - %'!AW73</f>
        <v>11.02310687979586</v>
      </c>
      <c r="AW93" s="211">
        <f>AW61*'Políticas anunciadas - %'!AX73</f>
        <v>11.253302772793518</v>
      </c>
      <c r="AX93" s="211">
        <f>AX61*'Políticas anunciadas - %'!AY73</f>
        <v>11.488297258759165</v>
      </c>
      <c r="AY93" s="211">
        <f>AY61*'Políticas anunciadas - %'!AZ73</f>
        <v>11.728190203054323</v>
      </c>
      <c r="AZ93" s="211">
        <f>AZ61*'Políticas anunciadas - %'!BA73</f>
        <v>11.973083546217783</v>
      </c>
      <c r="BA93" s="211">
        <f>BA61*'Políticas anunciadas - %'!BB73</f>
        <v>12.223081347026563</v>
      </c>
      <c r="BB93" s="211"/>
      <c r="BC93" s="205"/>
      <c r="BD93" s="205"/>
      <c r="BE93" s="205"/>
      <c r="BF93" s="205"/>
      <c r="BG93" s="205"/>
      <c r="BH93" s="205"/>
    </row>
    <row r="94" spans="1:115" s="209" customFormat="1" ht="14.45">
      <c r="A94" s="205"/>
      <c r="B94" s="380"/>
      <c r="C94" s="205" t="s">
        <v>124</v>
      </c>
      <c r="D94" s="366"/>
      <c r="E94" s="211">
        <f>E62*'Políticas anunciadas - %'!F74</f>
        <v>1.6061808151389474E-2</v>
      </c>
      <c r="F94" s="211">
        <f>F62*'Políticas anunciadas - %'!G74</f>
        <v>1.6168226331561911E-2</v>
      </c>
      <c r="G94" s="211">
        <f>G62*'Políticas anunciadas - %'!H74</f>
        <v>1.6910417535223606E-2</v>
      </c>
      <c r="H94" s="211">
        <f>H62*'Políticas anunciadas - %'!I74</f>
        <v>1.9574468055244112E-2</v>
      </c>
      <c r="I94" s="211">
        <f>I62*'Políticas anunciadas - %'!J74</f>
        <v>2.1587780864361458E-2</v>
      </c>
      <c r="J94" s="211">
        <f>J62*'Políticas anunciadas - %'!K74</f>
        <v>2.4927851746014258E-2</v>
      </c>
      <c r="K94" s="211">
        <f>K62*'Políticas anunciadas - %'!L74</f>
        <v>2.8238037696651289E-2</v>
      </c>
      <c r="L94" s="211">
        <f>L62*'Políticas anunciadas - %'!M74</f>
        <v>3.148751084977424E-2</v>
      </c>
      <c r="M94" s="211">
        <f>M62*'Políticas anunciadas - %'!N74</f>
        <v>3.501266501352477E-2</v>
      </c>
      <c r="N94" s="211">
        <f>N62*'Políticas anunciadas - %'!O74</f>
        <v>3.0634828029877815E-2</v>
      </c>
      <c r="O94" s="211">
        <f>O62*'Políticas anunciadas - %'!P74</f>
        <v>3.261536838608349E-2</v>
      </c>
      <c r="P94" s="211">
        <f>P62*'Políticas anunciadas - %'!Q74</f>
        <v>3.4445009281371522E-2</v>
      </c>
      <c r="Q94" s="211">
        <f>Q62*'Políticas anunciadas - %'!R74</f>
        <v>3.5737893497574565E-2</v>
      </c>
      <c r="R94" s="211">
        <f>R62*'Políticas anunciadas - %'!S74</f>
        <v>3.6549467778409936E-2</v>
      </c>
      <c r="S94" s="211">
        <f>S62*'Políticas anunciadas - %'!T74</f>
        <v>3.6784680424583667E-2</v>
      </c>
      <c r="T94" s="211">
        <f>T62*'Políticas anunciadas - %'!U74</f>
        <v>3.8048374912826546E-2</v>
      </c>
      <c r="U94" s="211">
        <f>U62*'Políticas anunciadas - %'!V74</f>
        <v>3.9180621046608889E-2</v>
      </c>
      <c r="V94" s="211">
        <f>V62*'Políticas anunciadas - %'!W74</f>
        <v>4.025832628071363E-2</v>
      </c>
      <c r="W94" s="211">
        <f>W62*'Políticas anunciadas - %'!X74</f>
        <v>4.1171926283859718E-2</v>
      </c>
      <c r="X94" s="211">
        <f>X62*'Políticas anunciadas - %'!Y74</f>
        <v>4.211845435184168E-2</v>
      </c>
      <c r="Y94" s="211">
        <f>Y62*'Políticas anunciadas - %'!Z74</f>
        <v>4.3227422365306384E-2</v>
      </c>
      <c r="Z94" s="211">
        <f>Z62*'Políticas anunciadas - %'!AA74</f>
        <v>4.4093062096154531E-2</v>
      </c>
      <c r="AA94" s="211">
        <f>AA62*'Políticas anunciadas - %'!AB74</f>
        <v>4.5138341353702045E-2</v>
      </c>
      <c r="AB94" s="211">
        <f>AB62*'Políticas anunciadas - %'!AC74</f>
        <v>4.6053532271367492E-2</v>
      </c>
      <c r="AC94" s="211">
        <f>AC62*'Políticas anunciadas - %'!AD74</f>
        <v>4.7200097177304688E-2</v>
      </c>
      <c r="AD94" s="211">
        <f>AD62*'Políticas anunciadas - %'!AE74</f>
        <v>4.8183242397681257E-2</v>
      </c>
      <c r="AE94" s="211">
        <f>AE62*'Políticas anunciadas - %'!AF74</f>
        <v>4.9146500888502642E-2</v>
      </c>
      <c r="AF94" s="211">
        <f>AF62*'Políticas anunciadas - %'!AG74</f>
        <v>5.0140891480531254E-2</v>
      </c>
      <c r="AG94" s="211">
        <f>AG62*'Políticas anunciadas - %'!AH74</f>
        <v>5.114766963737194E-2</v>
      </c>
      <c r="AH94" s="211">
        <f>AH62*'Políticas anunciadas - %'!AI74</f>
        <v>5.2284674873274553E-2</v>
      </c>
      <c r="AI94" s="211">
        <f>AI62*'Políticas anunciadas - %'!AJ74</f>
        <v>5.3334686321444447E-2</v>
      </c>
      <c r="AJ94" s="211">
        <f>AJ62*'Políticas anunciadas - %'!AK74</f>
        <v>5.4386100900053073E-2</v>
      </c>
      <c r="AK94" s="211">
        <f>AK62*'Políticas anunciadas - %'!AL74</f>
        <v>5.5471576050499932E-2</v>
      </c>
      <c r="AL94" s="211">
        <f>AL62*'Políticas anunciadas - %'!AM74</f>
        <v>5.6570870797658206E-2</v>
      </c>
      <c r="AM94" s="211">
        <f>AM62*'Políticas anunciadas - %'!AN74</f>
        <v>5.7701935927440176E-2</v>
      </c>
      <c r="AN94" s="211">
        <f>AN62*'Políticas anunciadas - %'!AO74</f>
        <v>5.8804911502767516E-2</v>
      </c>
      <c r="AO94" s="211">
        <f>AO62*'Políticas anunciadas - %'!AP74</f>
        <v>5.9920893579086622E-2</v>
      </c>
      <c r="AP94" s="211">
        <f>AP62*'Políticas anunciadas - %'!AQ74</f>
        <v>6.1050096715630497E-2</v>
      </c>
      <c r="AQ94" s="211">
        <f>AQ62*'Políticas anunciadas - %'!AR74</f>
        <v>6.218802192674476E-2</v>
      </c>
      <c r="AR94" s="211">
        <f>AR62*'Políticas anunciadas - %'!AS74</f>
        <v>6.3330260060056723E-2</v>
      </c>
      <c r="AS94" s="211">
        <f>AS62*'Políticas anunciadas - %'!AT74</f>
        <v>6.4479372298392665E-2</v>
      </c>
      <c r="AT94" s="211">
        <f>AT62*'Políticas anunciadas - %'!AU74</f>
        <v>6.5636433053857038E-2</v>
      </c>
      <c r="AU94" s="211">
        <f>AU62*'Políticas anunciadas - %'!AV74</f>
        <v>6.6801709950103275E-2</v>
      </c>
      <c r="AV94" s="211">
        <f>AV62*'Políticas anunciadas - %'!AW74</f>
        <v>6.7972235809616574E-2</v>
      </c>
      <c r="AW94" s="211">
        <f>AW62*'Políticas anunciadas - %'!AX74</f>
        <v>6.9147718796031155E-2</v>
      </c>
      <c r="AX94" s="211">
        <f>AX62*'Políticas anunciadas - %'!AY74</f>
        <v>7.0326679369907025E-2</v>
      </c>
      <c r="AY94" s="211">
        <f>AY62*'Políticas anunciadas - %'!AZ74</f>
        <v>7.1511141552316748E-2</v>
      </c>
      <c r="AZ94" s="211">
        <f>AZ62*'Políticas anunciadas - %'!BA74</f>
        <v>7.2700280780523485E-2</v>
      </c>
      <c r="BA94" s="211">
        <f>BA62*'Políticas anunciadas - %'!BB74</f>
        <v>7.3893288064141777E-2</v>
      </c>
      <c r="BB94" s="211"/>
      <c r="BC94" s="205"/>
      <c r="BD94" s="205"/>
      <c r="BE94" s="205"/>
      <c r="BF94" s="205"/>
      <c r="BG94" s="205"/>
      <c r="BH94" s="205"/>
    </row>
    <row r="95" spans="1:115" s="209" customFormat="1" ht="14.45">
      <c r="A95" s="205"/>
      <c r="B95" s="380"/>
      <c r="C95" s="205" t="s">
        <v>125</v>
      </c>
      <c r="D95" s="366"/>
      <c r="E95" s="211">
        <f>E63*'Políticas anunciadas - %'!F75</f>
        <v>9.3538921920018388E-3</v>
      </c>
      <c r="F95" s="211">
        <f>F63*'Políticas anunciadas - %'!G75</f>
        <v>9.4055270011642027E-3</v>
      </c>
      <c r="G95" s="211">
        <f>G63*'Políticas anunciadas - %'!H75</f>
        <v>9.8265129567080139E-3</v>
      </c>
      <c r="H95" s="211">
        <f>H63*'Políticas anunciadas - %'!I75</f>
        <v>1.1362160621374705E-2</v>
      </c>
      <c r="I95" s="211">
        <f>I63*'Políticas anunciadas - %'!J75</f>
        <v>1.2517174716705286E-2</v>
      </c>
      <c r="J95" s="211">
        <f>J63*'Políticas anunciadas - %'!K75</f>
        <v>1.4438165605904536E-2</v>
      </c>
      <c r="K95" s="211">
        <f>K63*'Políticas anunciadas - %'!L75</f>
        <v>1.6337741465456714E-2</v>
      </c>
      <c r="L95" s="211">
        <f>L63*'Políticas anunciadas - %'!M75</f>
        <v>1.8198167410279038E-2</v>
      </c>
      <c r="M95" s="211">
        <f>M63*'Políticas anunciadas - %'!N75</f>
        <v>2.0213791762471588E-2</v>
      </c>
      <c r="N95" s="211">
        <f>N63*'Políticas anunciadas - %'!O75</f>
        <v>1.7667407417129591E-2</v>
      </c>
      <c r="O95" s="211">
        <f>O63*'Políticas anunciadas - %'!P75</f>
        <v>1.8789528527587539E-2</v>
      </c>
      <c r="P95" s="211">
        <f>P63*'Políticas anunciadas - %'!Q75</f>
        <v>1.9822460875601321E-2</v>
      </c>
      <c r="Q95" s="211">
        <f>Q63*'Políticas anunciadas - %'!R75</f>
        <v>2.0544677412376543E-2</v>
      </c>
      <c r="R95" s="211">
        <f>R63*'Políticas anunciadas - %'!S75</f>
        <v>2.0989011418040351E-2</v>
      </c>
      <c r="S95" s="211">
        <f>S63*'Políticas anunciadas - %'!T75</f>
        <v>2.1101819048363016E-2</v>
      </c>
      <c r="T95" s="211">
        <f>T63*'Políticas anunciadas - %'!U75</f>
        <v>2.1803811745163961E-2</v>
      </c>
      <c r="U95" s="211">
        <f>U63*'Políticas anunciadas - %'!V75</f>
        <v>2.2429131010934772E-2</v>
      </c>
      <c r="V95" s="211">
        <f>V63*'Políticas anunciadas - %'!W75</f>
        <v>2.3022001498667562E-2</v>
      </c>
      <c r="W95" s="211">
        <f>W63*'Políticas anunciadas - %'!X75</f>
        <v>2.3519938533041709E-2</v>
      </c>
      <c r="X95" s="211">
        <f>X63*'Políticas anunciadas - %'!Y75</f>
        <v>2.4035682067225093E-2</v>
      </c>
      <c r="Y95" s="211">
        <f>Y63*'Políticas anunciadas - %'!Z75</f>
        <v>2.4643011751590289E-2</v>
      </c>
      <c r="Z95" s="211">
        <f>Z63*'Políticas anunciadas - %'!AA75</f>
        <v>2.5110566270217672E-2</v>
      </c>
      <c r="AA95" s="211">
        <f>AA63*'Políticas anunciadas - %'!AB75</f>
        <v>2.5679408823034541E-2</v>
      </c>
      <c r="AB95" s="211">
        <f>AB63*'Políticas anunciadas - %'!AC75</f>
        <v>2.6173205721131999E-2</v>
      </c>
      <c r="AC95" s="211">
        <f>AC63*'Políticas anunciadas - %'!AD75</f>
        <v>2.6797407270100458E-2</v>
      </c>
      <c r="AD95" s="211">
        <f>AD63*'Políticas anunciadas - %'!AE75</f>
        <v>2.7327705791910531E-2</v>
      </c>
      <c r="AE95" s="211">
        <f>AE63*'Políticas anunciadas - %'!AF75</f>
        <v>2.7845714910043409E-2</v>
      </c>
      <c r="AF95" s="211">
        <f>AF63*'Políticas anunciadas - %'!AG75</f>
        <v>2.838035235021058E-2</v>
      </c>
      <c r="AG95" s="211">
        <f>AG63*'Políticas anunciadas - %'!AH75</f>
        <v>2.8920971844550156E-2</v>
      </c>
      <c r="AH95" s="211">
        <f>AH63*'Políticas anunciadas - %'!AI75</f>
        <v>2.9534122619357988E-2</v>
      </c>
      <c r="AI95" s="211">
        <f>AI63*'Políticas anunciadas - %'!AJ75</f>
        <v>3.0097010700044599E-2</v>
      </c>
      <c r="AJ95" s="211">
        <f>AJ63*'Políticas anunciadas - %'!AK75</f>
        <v>3.0659623386353439E-2</v>
      </c>
      <c r="AK95" s="211">
        <f>AK63*'Políticas anunciadas - %'!AL75</f>
        <v>3.1240356677795775E-2</v>
      </c>
      <c r="AL95" s="211">
        <f>AL63*'Políticas anunciadas - %'!AM75</f>
        <v>3.1827771796466668E-2</v>
      </c>
      <c r="AM95" s="211">
        <f>AM63*'Políticas anunciadas - %'!AN75</f>
        <v>3.2431941590206834E-2</v>
      </c>
      <c r="AN95" s="211">
        <f>AN63*'Políticas anunciadas - %'!AO75</f>
        <v>3.3019208093417206E-2</v>
      </c>
      <c r="AO95" s="211">
        <f>AO63*'Políticas anunciadas - %'!AP75</f>
        <v>3.3612677563857586E-2</v>
      </c>
      <c r="AP95" s="211">
        <f>AP63*'Políticas anunciadas - %'!AQ75</f>
        <v>3.4212455251178144E-2</v>
      </c>
      <c r="AQ95" s="211">
        <f>AQ63*'Políticas anunciadas - %'!AR75</f>
        <v>3.4816007171423309E-2</v>
      </c>
      <c r="AR95" s="211">
        <f>AR63*'Políticas anunciadas - %'!AS75</f>
        <v>3.5420859545889215E-2</v>
      </c>
      <c r="AS95" s="211">
        <f>AS63*'Políticas anunciadas - %'!AT75</f>
        <v>3.6028443001874362E-2</v>
      </c>
      <c r="AT95" s="211">
        <f>AT63*'Políticas anunciadas - %'!AU75</f>
        <v>3.6639352672136589E-2</v>
      </c>
      <c r="AU95" s="211">
        <f>AU63*'Políticas anunciadas - %'!AV75</f>
        <v>3.7253731476651258E-2</v>
      </c>
      <c r="AV95" s="211">
        <f>AV63*'Políticas anunciadas - %'!AW75</f>
        <v>3.7869919578060005E-2</v>
      </c>
      <c r="AW95" s="211">
        <f>AW63*'Políticas anunciadas - %'!AX75</f>
        <v>3.8487752654978412E-2</v>
      </c>
      <c r="AX95" s="211">
        <f>AX63*'Políticas anunciadas - %'!AY75</f>
        <v>3.9106406580674699E-2</v>
      </c>
      <c r="AY95" s="211">
        <f>AY63*'Políticas anunciadas - %'!AZ75</f>
        <v>3.9727006741265052E-2</v>
      </c>
      <c r="AZ95" s="211">
        <f>AZ63*'Políticas anunciadas - %'!BA75</f>
        <v>4.0349093244131898E-2</v>
      </c>
      <c r="BA95" s="211">
        <f>BA63*'Políticas anunciadas - %'!BB75</f>
        <v>4.0972216589640155E-2</v>
      </c>
      <c r="BB95" s="211"/>
      <c r="BC95" s="205"/>
      <c r="BD95" s="205"/>
      <c r="BE95" s="205"/>
      <c r="BF95" s="205"/>
      <c r="BG95" s="205"/>
      <c r="BH95" s="205"/>
    </row>
    <row r="96" spans="1:115" s="209" customFormat="1" ht="14.45">
      <c r="A96" s="205"/>
      <c r="B96" s="380"/>
      <c r="C96" s="205" t="s">
        <v>126</v>
      </c>
      <c r="D96" s="366"/>
      <c r="E96" s="211">
        <f>E64*'Políticas anunciadas - %'!F76</f>
        <v>4.1568455048579447E-4</v>
      </c>
      <c r="F96" s="211">
        <f>F64*'Políticas anunciadas - %'!G76</f>
        <v>4.1797918805435975E-4</v>
      </c>
      <c r="G96" s="211">
        <f>G64*'Políticas anunciadas - %'!H76</f>
        <v>4.3668769506930008E-4</v>
      </c>
      <c r="H96" s="211">
        <f>H64*'Políticas anunciadas - %'!I76</f>
        <v>5.0493148023258842E-4</v>
      </c>
      <c r="I96" s="211">
        <f>I64*'Políticas anunciadas - %'!J76</f>
        <v>5.5626000799056095E-4</v>
      </c>
      <c r="J96" s="211">
        <f>J64*'Políticas anunciadas - %'!K76</f>
        <v>6.4162834641837466E-4</v>
      </c>
      <c r="K96" s="211">
        <f>K64*'Políticas anunciadas - %'!L76</f>
        <v>7.2604500646570702E-4</v>
      </c>
      <c r="L96" s="211">
        <f>L64*'Políticas anunciadas - %'!M76</f>
        <v>8.0872185442498127E-4</v>
      </c>
      <c r="M96" s="211">
        <f>M64*'Políticas anunciadas - %'!N76</f>
        <v>8.982956794799465E-4</v>
      </c>
      <c r="N96" s="211">
        <f>N64*'Políticas anunciadas - %'!O76</f>
        <v>7.8513501756183833E-4</v>
      </c>
      <c r="O96" s="211">
        <f>O64*'Políticas anunciadas - %'!P76</f>
        <v>8.3500178957682648E-4</v>
      </c>
      <c r="P96" s="211">
        <f>P64*'Políticas anunciadas - %'!Q76</f>
        <v>8.809050360492934E-4</v>
      </c>
      <c r="Q96" s="211">
        <f>Q64*'Políticas anunciadas - %'!R76</f>
        <v>9.1300015220848092E-4</v>
      </c>
      <c r="R96" s="211">
        <f>R64*'Políticas anunciadas - %'!S76</f>
        <v>9.3274624053392094E-4</v>
      </c>
      <c r="S96" s="211">
        <f>S64*'Políticas anunciadas - %'!T76</f>
        <v>9.3775938245810721E-4</v>
      </c>
      <c r="T96" s="211">
        <f>T64*'Políticas anunciadas - %'!U76</f>
        <v>9.6895575639788017E-4</v>
      </c>
      <c r="U96" s="211">
        <f>U64*'Políticas anunciadas - %'!V76</f>
        <v>9.9674478288722828E-4</v>
      </c>
      <c r="V96" s="211">
        <f>V64*'Políticas anunciadas - %'!W76</f>
        <v>1.0230917940704689E-3</v>
      </c>
      <c r="W96" s="211">
        <f>W64*'Políticas anunciadas - %'!X76</f>
        <v>1.0452199871322865E-3</v>
      </c>
      <c r="X96" s="211">
        <f>X64*'Políticas anunciadas - %'!Y76</f>
        <v>1.0681394964416079E-3</v>
      </c>
      <c r="Y96" s="211">
        <f>Y64*'Políticas anunciadas - %'!Z76</f>
        <v>1.0951290705846471E-3</v>
      </c>
      <c r="Z96" s="211">
        <f>Z64*'Políticas anunciadas - %'!AA76</f>
        <v>1.1159070725023311E-3</v>
      </c>
      <c r="AA96" s="211">
        <f>AA64*'Políticas anunciadas - %'!AB76</f>
        <v>1.1411862884705309E-3</v>
      </c>
      <c r="AB96" s="211">
        <f>AB64*'Políticas anunciadas - %'!AC76</f>
        <v>1.1631304949466794E-3</v>
      </c>
      <c r="AC96" s="211">
        <f>AC64*'Políticas anunciadas - %'!AD76</f>
        <v>1.1908698503903261E-3</v>
      </c>
      <c r="AD96" s="211">
        <f>AD64*'Políticas anunciadas - %'!AE76</f>
        <v>1.2144361795864641E-3</v>
      </c>
      <c r="AE96" s="211">
        <f>AE64*'Políticas anunciadas - %'!AF76</f>
        <v>1.2374563708607159E-3</v>
      </c>
      <c r="AF96" s="211">
        <f>AF64*'Políticas anunciadas - %'!AG76</f>
        <v>1.2612155204667799E-3</v>
      </c>
      <c r="AG96" s="211">
        <f>AG64*'Políticas anunciadas - %'!AH76</f>
        <v>1.2852405110135559E-3</v>
      </c>
      <c r="AH96" s="211">
        <f>AH64*'Políticas anunciadas - %'!AI76</f>
        <v>1.3124887729107739E-3</v>
      </c>
      <c r="AI96" s="211">
        <f>AI64*'Políticas anunciadas - %'!AJ76</f>
        <v>1.3375033736770835E-3</v>
      </c>
      <c r="AJ96" s="211">
        <f>AJ64*'Políticas anunciadas - %'!AK76</f>
        <v>1.3625057359884505E-3</v>
      </c>
      <c r="AK96" s="211">
        <f>AK64*'Políticas anunciadas - %'!AL76</f>
        <v>1.3883133733067162E-3</v>
      </c>
      <c r="AL96" s="211">
        <f>AL64*'Políticas anunciadas - %'!AM76</f>
        <v>1.4144179492993772E-3</v>
      </c>
      <c r="AM96" s="211">
        <f>AM64*'Políticas anunciadas - %'!AN76</f>
        <v>1.4412670987200555E-3</v>
      </c>
      <c r="AN96" s="211">
        <f>AN64*'Políticas anunciadas - %'!AO76</f>
        <v>1.4673650702800771E-3</v>
      </c>
      <c r="AO96" s="211">
        <f>AO64*'Políticas anunciadas - %'!AP76</f>
        <v>1.4937387000999709E-3</v>
      </c>
      <c r="AP96" s="211">
        <f>AP64*'Políticas anunciadas - %'!AQ76</f>
        <v>1.5203926654469774E-3</v>
      </c>
      <c r="AQ96" s="211">
        <f>AQ64*'Políticas anunciadas - %'!AR76</f>
        <v>1.5472143567292949E-3</v>
      </c>
      <c r="AR96" s="211">
        <f>AR64*'Políticas anunciadas - %'!AS76</f>
        <v>1.5740938398609383E-3</v>
      </c>
      <c r="AS96" s="211">
        <f>AS64*'Políticas anunciadas - %'!AT76</f>
        <v>1.601094691549153E-3</v>
      </c>
      <c r="AT96" s="211">
        <f>AT64*'Políticas anunciadas - %'!AU76</f>
        <v>1.6282433593398213E-3</v>
      </c>
      <c r="AU96" s="211">
        <f>AU64*'Políticas anunciadas - %'!AV76</f>
        <v>1.6555461945596938E-3</v>
      </c>
      <c r="AV96" s="211">
        <f>AV64*'Políticas anunciadas - %'!AW76</f>
        <v>1.6829294344657306E-3</v>
      </c>
      <c r="AW96" s="211">
        <f>AW64*'Políticas anunciadas - %'!AX76</f>
        <v>1.7103857766580944E-3</v>
      </c>
      <c r="AX96" s="211">
        <f>AX64*'Políticas anunciadas - %'!AY76</f>
        <v>1.7378785971579104E-3</v>
      </c>
      <c r="AY96" s="211">
        <f>AY64*'Políticas anunciadas - %'!AZ76</f>
        <v>1.7654579078332027E-3</v>
      </c>
      <c r="AZ96" s="211">
        <f>AZ64*'Políticas anunciadas - %'!BA76</f>
        <v>1.7931032711749569E-3</v>
      </c>
      <c r="BA96" s="211">
        <f>BA64*'Políticas anunciadas - %'!BB76</f>
        <v>1.820794711535611E-3</v>
      </c>
      <c r="BB96" s="211"/>
      <c r="BC96" s="205"/>
      <c r="BD96" s="205"/>
      <c r="BE96" s="205"/>
      <c r="BF96" s="205"/>
      <c r="BG96" s="205"/>
      <c r="BH96" s="205"/>
      <c r="BT96" s="209" t="s">
        <v>85</v>
      </c>
    </row>
    <row r="97" spans="1:115" s="209" customFormat="1" ht="14.45">
      <c r="A97" s="205"/>
      <c r="B97" s="380"/>
      <c r="C97" s="205" t="s">
        <v>127</v>
      </c>
      <c r="D97" s="366"/>
      <c r="E97" s="211">
        <f>E65*'Políticas anunciadas - %'!F77</f>
        <v>4.9937860207681534E-5</v>
      </c>
      <c r="F97" s="211">
        <f>F65*'Políticas anunciadas - %'!G77</f>
        <v>5.0171642190552429E-5</v>
      </c>
      <c r="G97" s="211">
        <f>G65*'Políticas anunciadas - %'!H77</f>
        <v>5.2373630473550789E-5</v>
      </c>
      <c r="H97" s="211">
        <f>H65*'Políticas anunciadas - %'!I77</f>
        <v>6.0507985307366799E-5</v>
      </c>
      <c r="I97" s="211">
        <f>I65*'Políticas anunciadas - %'!J77</f>
        <v>6.6603500406949858E-5</v>
      </c>
      <c r="J97" s="211">
        <f>J65*'Políticas anunciadas - %'!K77</f>
        <v>7.6761275434281413E-5</v>
      </c>
      <c r="K97" s="211">
        <f>K65*'Políticas anunciadas - %'!L77</f>
        <v>8.6788474719921464E-5</v>
      </c>
      <c r="L97" s="211">
        <f>L65*'Políticas anunciadas - %'!M77</f>
        <v>9.6591300806417031E-5</v>
      </c>
      <c r="M97" s="211">
        <f>M65*'Políticas anunciadas - %'!N77</f>
        <v>1.0720101981964987E-4</v>
      </c>
      <c r="N97" s="211">
        <f>N65*'Políticas anunciadas - %'!O77</f>
        <v>9.3619253000834705E-5</v>
      </c>
      <c r="O97" s="211">
        <f>O65*'Políticas anunciadas - %'!P77</f>
        <v>9.9483233879563688E-5</v>
      </c>
      <c r="P97" s="211">
        <f>P65*'Políticas anunciadas - %'!Q77</f>
        <v>1.0486575559209758E-4</v>
      </c>
      <c r="Q97" s="211">
        <f>Q65*'Políticas anunciadas - %'!R77</f>
        <v>1.0859704338327965E-4</v>
      </c>
      <c r="R97" s="211">
        <f>R65*'Políticas anunciadas - %'!S77</f>
        <v>1.1085458392406959E-4</v>
      </c>
      <c r="S97" s="211">
        <f>S65*'Políticas anunciadas - %'!T77</f>
        <v>1.1135891912268359E-4</v>
      </c>
      <c r="T97" s="211">
        <f>T65*'Políticas anunciadas - %'!U77</f>
        <v>1.1496917567330689E-4</v>
      </c>
      <c r="U97" s="211">
        <f>U65*'Políticas anunciadas - %'!V77</f>
        <v>1.1816959950671588E-4</v>
      </c>
      <c r="V97" s="211">
        <f>V65*'Políticas anunciadas - %'!W77</f>
        <v>1.2119401005473834E-4</v>
      </c>
      <c r="W97" s="211">
        <f>W65*'Políticas anunciadas - %'!X77</f>
        <v>1.2371417425707988E-4</v>
      </c>
      <c r="X97" s="211">
        <f>X65*'Políticas anunciadas - %'!Y77</f>
        <v>1.263238541172406E-4</v>
      </c>
      <c r="Y97" s="211">
        <f>Y65*'Políticas anunciadas - %'!Z77</f>
        <v>1.2941027978452746E-4</v>
      </c>
      <c r="Z97" s="211">
        <f>Z65*'Políticas anunciadas - %'!AA77</f>
        <v>1.3175830824124407E-4</v>
      </c>
      <c r="AA97" s="211">
        <f>AA65*'Políticas anunciadas - %'!AB77</f>
        <v>1.3463360384176521E-4</v>
      </c>
      <c r="AB97" s="211">
        <f>AB65*'Políticas anunciadas - %'!AC77</f>
        <v>1.3711114222683248E-4</v>
      </c>
      <c r="AC97" s="211">
        <f>AC65*'Políticas anunciadas - %'!AD77</f>
        <v>1.4026729456769539E-4</v>
      </c>
      <c r="AD97" s="211">
        <f>AD65*'Políticas anunciadas - %'!AE77</f>
        <v>1.4292725838974539E-4</v>
      </c>
      <c r="AE97" s="211">
        <f>AE65*'Políticas anunciadas - %'!AF77</f>
        <v>1.4551874466785754E-4</v>
      </c>
      <c r="AF97" s="211">
        <f>AF65*'Políticas anunciadas - %'!AG77</f>
        <v>1.4819292088748728E-4</v>
      </c>
      <c r="AG97" s="211">
        <f>AG65*'Políticas anunciadas - %'!AH77</f>
        <v>1.5089404304591771E-4</v>
      </c>
      <c r="AH97" s="211">
        <f>AH65*'Políticas anunciadas - %'!AI77</f>
        <v>1.539689869382665E-4</v>
      </c>
      <c r="AI97" s="211">
        <f>AI65*'Políticas anunciadas - %'!AJ77</f>
        <v>1.5677721134715468E-4</v>
      </c>
      <c r="AJ97" s="211">
        <f>AJ65*'Políticas anunciadas - %'!AK77</f>
        <v>1.5957954011622285E-4</v>
      </c>
      <c r="AK97" s="211">
        <f>AK65*'Políticas anunciadas - %'!AL77</f>
        <v>1.6247166227150567E-4</v>
      </c>
      <c r="AL97" s="211">
        <f>AL65*'Políticas anunciadas - %'!AM77</f>
        <v>1.6539392268585188E-4</v>
      </c>
      <c r="AM97" s="211">
        <f>AM65*'Políticas anunciadas - %'!AN77</f>
        <v>1.6839855374951114E-4</v>
      </c>
      <c r="AN97" s="211">
        <f>AN65*'Políticas anunciadas - %'!AO77</f>
        <v>1.713107359695086E-4</v>
      </c>
      <c r="AO97" s="211">
        <f>AO65*'Políticas anunciadas - %'!AP77</f>
        <v>1.742504783221946E-4</v>
      </c>
      <c r="AP97" s="211">
        <f>AP65*'Políticas anunciadas - %'!AQ77</f>
        <v>1.7721826289851349E-4</v>
      </c>
      <c r="AQ97" s="211">
        <f>AQ65*'Políticas anunciadas - %'!AR77</f>
        <v>1.802009101432834E-4</v>
      </c>
      <c r="AR97" s="211">
        <f>AR65*'Políticas anunciadas - %'!AS77</f>
        <v>1.8318559387627529E-4</v>
      </c>
      <c r="AS97" s="211">
        <f>AS65*'Políticas anunciadas - %'!AT77</f>
        <v>1.8617970504216706E-4</v>
      </c>
      <c r="AT97" s="211">
        <f>AT65*'Políticas anunciadas - %'!AU77</f>
        <v>1.8918629706087957E-4</v>
      </c>
      <c r="AU97" s="211">
        <f>AU65*'Políticas anunciadas - %'!AV77</f>
        <v>1.9220608054620314E-4</v>
      </c>
      <c r="AV97" s="211">
        <f>AV65*'Políticas anunciadas - %'!AW77</f>
        <v>1.952304701434274E-4</v>
      </c>
      <c r="AW97" s="211">
        <f>AW65*'Políticas anunciadas - %'!AX77</f>
        <v>1.9825861141056658E-4</v>
      </c>
      <c r="AX97" s="211">
        <f>AX65*'Políticas anunciadas - %'!AY77</f>
        <v>2.0128625650054046E-4</v>
      </c>
      <c r="AY97" s="211">
        <f>AY65*'Políticas anunciadas - %'!AZ77</f>
        <v>2.0431919748256202E-4</v>
      </c>
      <c r="AZ97" s="211">
        <f>AZ65*'Políticas anunciadas - %'!BA77</f>
        <v>2.0735506137046629E-4</v>
      </c>
      <c r="BA97" s="211">
        <f>BA65*'Políticas anunciadas - %'!BB77</f>
        <v>2.1039153602686787E-4</v>
      </c>
      <c r="BB97" s="211"/>
      <c r="BC97" s="205"/>
      <c r="BD97" s="205"/>
      <c r="BE97" s="205"/>
      <c r="BF97" s="205"/>
      <c r="BG97" s="205"/>
      <c r="BH97" s="205"/>
    </row>
    <row r="98" spans="1:115" s="209" customFormat="1" ht="14.45">
      <c r="A98" s="205"/>
      <c r="B98" s="380"/>
      <c r="C98" s="205" t="s">
        <v>128</v>
      </c>
      <c r="D98" s="366"/>
      <c r="E98" s="211">
        <f>E66*'Políticas anunciadas - %'!F78</f>
        <v>7.5521063315780925E-4</v>
      </c>
      <c r="F98" s="211">
        <f>F66*'Políticas anunciadas - %'!G78</f>
        <v>7.5779253734398482E-4</v>
      </c>
      <c r="G98" s="211">
        <f>G66*'Políticas anunciadas - %'!H78</f>
        <v>7.9005635417992673E-4</v>
      </c>
      <c r="H98" s="211">
        <f>H66*'Políticas anunciadas - %'!I78</f>
        <v>9.1161404427915721E-4</v>
      </c>
      <c r="I98" s="211">
        <f>I66*'Políticas anunciadas - %'!J78</f>
        <v>1.0021848490766704E-3</v>
      </c>
      <c r="J98" s="211">
        <f>J66*'Políticas anunciadas - %'!K78</f>
        <v>1.1535726830471124E-3</v>
      </c>
      <c r="K98" s="211">
        <f>K66*'Políticas anunciadas - %'!L78</f>
        <v>1.3026159079306729E-3</v>
      </c>
      <c r="L98" s="211">
        <f>L66*'Políticas anunciadas - %'!M78</f>
        <v>1.4479161562597704E-3</v>
      </c>
      <c r="M98" s="211">
        <f>M66*'Políticas anunciadas - %'!N78</f>
        <v>1.6049256929067121E-3</v>
      </c>
      <c r="N98" s="211">
        <f>N66*'Políticas anunciadas - %'!O78</f>
        <v>1.7757429690989934E-3</v>
      </c>
      <c r="O98" s="211">
        <f>O66*'Políticas anunciadas - %'!P78</f>
        <v>1.9536330074680138E-3</v>
      </c>
      <c r="P98" s="211">
        <f>P66*'Políticas anunciadas - %'!Q78</f>
        <v>2.1373761611981489E-3</v>
      </c>
      <c r="Q98" s="211">
        <f>Q66*'Políticas anunciadas - %'!R78</f>
        <v>2.3406544466499733E-3</v>
      </c>
      <c r="R98" s="211">
        <f>R66*'Políticas anunciadas - %'!S78</f>
        <v>2.5762602358990762E-3</v>
      </c>
      <c r="S98" s="211">
        <f>S66*'Políticas anunciadas - %'!T78</f>
        <v>2.8169943151597518E-3</v>
      </c>
      <c r="T98" s="211">
        <f>T66*'Políticas anunciadas - %'!U78</f>
        <v>3.0895213260789273E-3</v>
      </c>
      <c r="U98" s="211">
        <f>U66*'Políticas anunciadas - %'!V78</f>
        <v>3.3823122687786198E-3</v>
      </c>
      <c r="V98" s="211">
        <f>V66*'Políticas anunciadas - %'!W78</f>
        <v>3.7060616183430552E-3</v>
      </c>
      <c r="W98" s="211">
        <f>W66*'Políticas anunciadas - %'!X78</f>
        <v>4.0622764296702907E-3</v>
      </c>
      <c r="X98" s="211">
        <f>X66*'Políticas anunciadas - %'!Y78</f>
        <v>4.4375744558280555E-3</v>
      </c>
      <c r="Y98" s="211">
        <f>Y66*'Políticas anunciadas - %'!Z78</f>
        <v>4.8555123705487533E-3</v>
      </c>
      <c r="Z98" s="211">
        <f>Z66*'Políticas anunciadas - %'!AA78</f>
        <v>5.3024050302449095E-3</v>
      </c>
      <c r="AA98" s="211">
        <f>AA66*'Políticas anunciadas - %'!AB78</f>
        <v>5.8168728690151236E-3</v>
      </c>
      <c r="AB98" s="211">
        <f>AB66*'Políticas anunciadas - %'!AC78</f>
        <v>6.3733234836351868E-3</v>
      </c>
      <c r="AC98" s="211">
        <f>AC66*'Políticas anunciadas - %'!AD78</f>
        <v>6.9952066249279491E-3</v>
      </c>
      <c r="AD98" s="211">
        <f>AD66*'Políticas anunciadas - %'!AE78</f>
        <v>7.6511361321810302E-3</v>
      </c>
      <c r="AE98" s="211">
        <f>AE66*'Políticas anunciadas - %'!AF78</f>
        <v>8.3994798177087181E-3</v>
      </c>
      <c r="AF98" s="211">
        <f>AF66*'Políticas anunciadas - %'!AG78</f>
        <v>9.1940971663887622E-3</v>
      </c>
      <c r="AG98" s="211">
        <f>AG66*'Políticas anunciadas - %'!AH78</f>
        <v>1.0085157390898698E-2</v>
      </c>
      <c r="AH98" s="211">
        <f>AH66*'Políticas anunciadas - %'!AI78</f>
        <v>1.0277428432562191E-2</v>
      </c>
      <c r="AI98" s="211">
        <f>AI66*'Políticas anunciadas - %'!AJ78</f>
        <v>1.0451395449607256E-2</v>
      </c>
      <c r="AJ98" s="211">
        <f>AJ66*'Políticas anunciadas - %'!AK78</f>
        <v>1.0624492689682519E-2</v>
      </c>
      <c r="AK98" s="211">
        <f>AK66*'Políticas anunciadas - %'!AL78</f>
        <v>1.0803084536868153E-2</v>
      </c>
      <c r="AL98" s="211">
        <f>AL66*'Políticas anunciadas - %'!AM78</f>
        <v>1.0983186680693282E-2</v>
      </c>
      <c r="AM98" s="211">
        <f>AM66*'Políticas anunciadas - %'!AN78</f>
        <v>1.116825573795395E-2</v>
      </c>
      <c r="AN98" s="211">
        <f>AN66*'Políticas anunciadas - %'!AO78</f>
        <v>1.1346691720110704E-2</v>
      </c>
      <c r="AO98" s="211">
        <f>AO66*'Políticas anunciadas - %'!AP78</f>
        <v>1.1526457184241815E-2</v>
      </c>
      <c r="AP98" s="211">
        <f>AP66*'Políticas anunciadas - %'!AQ78</f>
        <v>1.1707577197926528E-2</v>
      </c>
      <c r="AQ98" s="211">
        <f>AQ66*'Políticas anunciadas - %'!AR78</f>
        <v>1.1889175310153028E-2</v>
      </c>
      <c r="AR98" s="211">
        <f>AR66*'Políticas anunciadas - %'!AS78</f>
        <v>1.2070402876602051E-2</v>
      </c>
      <c r="AS98" s="211">
        <f>AS66*'Políticas anunciadas - %'!AT78</f>
        <v>1.225174605802782E-2</v>
      </c>
      <c r="AT98" s="211">
        <f>AT66*'Políticas anunciadas - %'!AU78</f>
        <v>1.2433403420713212E-2</v>
      </c>
      <c r="AU98" s="211">
        <f>AU66*'Políticas anunciadas - %'!AV78</f>
        <v>1.2615418717881624E-2</v>
      </c>
      <c r="AV98" s="211">
        <f>AV66*'Políticas anunciadas - %'!AW78</f>
        <v>1.2797226117557929E-2</v>
      </c>
      <c r="AW98" s="211">
        <f>AW66*'Políticas anunciadas - %'!AX78</f>
        <v>1.2978768821492022E-2</v>
      </c>
      <c r="AX98" s="211">
        <f>AX66*'Políticas anunciadas - %'!AY78</f>
        <v>1.3159768468916403E-2</v>
      </c>
      <c r="AY98" s="211">
        <f>AY66*'Políticas anunciadas - %'!AZ78</f>
        <v>1.3340603686831442E-2</v>
      </c>
      <c r="AZ98" s="211">
        <f>AZ66*'Políticas anunciadas - %'!BA78</f>
        <v>1.3521118700207026E-2</v>
      </c>
      <c r="BA98" s="211">
        <f>BA66*'Políticas anunciadas - %'!BB78</f>
        <v>1.3701162507638875E-2</v>
      </c>
      <c r="BB98" s="211"/>
      <c r="BC98" s="205"/>
      <c r="BD98" s="205"/>
      <c r="BE98" s="205"/>
      <c r="BF98" s="205"/>
      <c r="BG98" s="205"/>
      <c r="BH98" s="205"/>
    </row>
    <row r="99" spans="1:115" ht="14.45">
      <c r="A99" s="106" t="s">
        <v>66</v>
      </c>
      <c r="B99" s="106"/>
      <c r="C99" s="124" t="s">
        <v>185</v>
      </c>
      <c r="D99" s="340"/>
      <c r="E99" s="340"/>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c r="BC99" s="112"/>
      <c r="BF99" s="343"/>
      <c r="BG99" s="130"/>
      <c r="BI99" s="99"/>
      <c r="BJ99" s="99"/>
      <c r="BK99" s="99"/>
      <c r="BL99" s="99"/>
      <c r="BM99" s="99"/>
      <c r="BN99" s="99"/>
      <c r="BO99" s="99"/>
      <c r="BP99" s="99"/>
      <c r="BQ99" s="99"/>
      <c r="BR99" s="99"/>
      <c r="BS99" s="99"/>
      <c r="BT99" s="99"/>
      <c r="BU99" s="99"/>
      <c r="BV99" s="99"/>
      <c r="BW99" s="99"/>
      <c r="BX99" s="99"/>
      <c r="BY99" s="99"/>
      <c r="BZ99" s="99"/>
      <c r="CA99" s="99"/>
      <c r="CB99" s="99"/>
      <c r="CC99" s="99"/>
      <c r="CD99" s="99"/>
      <c r="CE99" s="99"/>
      <c r="CF99" s="99"/>
      <c r="CG99" s="99"/>
      <c r="CH99" s="99"/>
      <c r="CI99" s="99"/>
      <c r="CJ99" s="99"/>
      <c r="CK99" s="99"/>
      <c r="CL99" s="99"/>
      <c r="CM99" s="99"/>
      <c r="CN99" s="99"/>
      <c r="CO99" s="99"/>
      <c r="CP99" s="99"/>
      <c r="CQ99" s="99"/>
      <c r="CR99" s="99"/>
      <c r="CS99" s="99"/>
      <c r="CT99" s="99"/>
      <c r="CU99" s="99"/>
      <c r="CV99" s="99"/>
      <c r="CW99" s="99"/>
      <c r="CX99" s="99"/>
      <c r="CY99" s="99"/>
      <c r="CZ99" s="99"/>
      <c r="DA99" s="99"/>
      <c r="DB99" s="99"/>
      <c r="DC99" s="99"/>
      <c r="DD99" s="99"/>
      <c r="DE99" s="99"/>
      <c r="DF99" s="99"/>
      <c r="DG99" s="99"/>
      <c r="DH99" s="99"/>
      <c r="DI99" s="99"/>
      <c r="DJ99" s="99"/>
      <c r="DK99" s="99"/>
    </row>
    <row r="100" spans="1:115" s="209" customFormat="1" ht="14.45" customHeight="1">
      <c r="A100" s="205"/>
      <c r="B100" s="380" t="s">
        <v>186</v>
      </c>
      <c r="C100" s="205" t="s">
        <v>187</v>
      </c>
      <c r="D100" s="366" t="s">
        <v>165</v>
      </c>
      <c r="E100" s="211">
        <f>E68+E84-E52</f>
        <v>6.5088953661647171</v>
      </c>
      <c r="F100" s="211">
        <f>F68+F84-F52</f>
        <v>6.5753645666816869</v>
      </c>
      <c r="G100" s="211">
        <f>G68+G84-G52</f>
        <v>6.6425122616723824</v>
      </c>
      <c r="H100" s="211">
        <f>H68+H84-H52</f>
        <v>6.7103453741062209</v>
      </c>
      <c r="I100" s="211">
        <f>I68+I84-I52</f>
        <v>6.7117533639233384</v>
      </c>
      <c r="J100" s="211">
        <f>I100</f>
        <v>6.7117533639233384</v>
      </c>
      <c r="K100" s="211">
        <f t="shared" ref="K100:BA100" si="1">J100</f>
        <v>6.7117533639233384</v>
      </c>
      <c r="L100" s="211">
        <f t="shared" si="1"/>
        <v>6.7117533639233384</v>
      </c>
      <c r="M100" s="211">
        <f t="shared" si="1"/>
        <v>6.7117533639233384</v>
      </c>
      <c r="N100" s="211">
        <f t="shared" si="1"/>
        <v>6.7117533639233384</v>
      </c>
      <c r="O100" s="211">
        <f t="shared" si="1"/>
        <v>6.7117533639233384</v>
      </c>
      <c r="P100" s="211">
        <f t="shared" si="1"/>
        <v>6.7117533639233384</v>
      </c>
      <c r="Q100" s="211">
        <f t="shared" si="1"/>
        <v>6.7117533639233384</v>
      </c>
      <c r="R100" s="211">
        <f t="shared" si="1"/>
        <v>6.7117533639233384</v>
      </c>
      <c r="S100" s="211">
        <f t="shared" si="1"/>
        <v>6.7117533639233384</v>
      </c>
      <c r="T100" s="211">
        <f t="shared" si="1"/>
        <v>6.7117533639233384</v>
      </c>
      <c r="U100" s="211">
        <f t="shared" si="1"/>
        <v>6.7117533639233384</v>
      </c>
      <c r="V100" s="211">
        <f t="shared" si="1"/>
        <v>6.7117533639233384</v>
      </c>
      <c r="W100" s="211">
        <f t="shared" si="1"/>
        <v>6.7117533639233384</v>
      </c>
      <c r="X100" s="211">
        <f t="shared" si="1"/>
        <v>6.7117533639233384</v>
      </c>
      <c r="Y100" s="211">
        <f t="shared" si="1"/>
        <v>6.7117533639233384</v>
      </c>
      <c r="Z100" s="211">
        <f t="shared" si="1"/>
        <v>6.7117533639233384</v>
      </c>
      <c r="AA100" s="211">
        <f t="shared" si="1"/>
        <v>6.7117533639233384</v>
      </c>
      <c r="AB100" s="211">
        <f t="shared" si="1"/>
        <v>6.7117533639233384</v>
      </c>
      <c r="AC100" s="211">
        <f t="shared" si="1"/>
        <v>6.7117533639233384</v>
      </c>
      <c r="AD100" s="211">
        <f t="shared" si="1"/>
        <v>6.7117533639233384</v>
      </c>
      <c r="AE100" s="211">
        <f t="shared" si="1"/>
        <v>6.7117533639233384</v>
      </c>
      <c r="AF100" s="211">
        <f t="shared" si="1"/>
        <v>6.7117533639233384</v>
      </c>
      <c r="AG100" s="211">
        <f t="shared" si="1"/>
        <v>6.7117533639233384</v>
      </c>
      <c r="AH100" s="211">
        <f t="shared" si="1"/>
        <v>6.7117533639233384</v>
      </c>
      <c r="AI100" s="211">
        <f t="shared" si="1"/>
        <v>6.7117533639233384</v>
      </c>
      <c r="AJ100" s="211">
        <f t="shared" si="1"/>
        <v>6.7117533639233384</v>
      </c>
      <c r="AK100" s="211">
        <f t="shared" si="1"/>
        <v>6.7117533639233384</v>
      </c>
      <c r="AL100" s="211">
        <f t="shared" si="1"/>
        <v>6.7117533639233384</v>
      </c>
      <c r="AM100" s="211">
        <f t="shared" si="1"/>
        <v>6.7117533639233384</v>
      </c>
      <c r="AN100" s="211">
        <f t="shared" si="1"/>
        <v>6.7117533639233384</v>
      </c>
      <c r="AO100" s="211">
        <f t="shared" si="1"/>
        <v>6.7117533639233384</v>
      </c>
      <c r="AP100" s="211">
        <f t="shared" si="1"/>
        <v>6.7117533639233384</v>
      </c>
      <c r="AQ100" s="211">
        <f t="shared" si="1"/>
        <v>6.7117533639233384</v>
      </c>
      <c r="AR100" s="211">
        <f t="shared" si="1"/>
        <v>6.7117533639233384</v>
      </c>
      <c r="AS100" s="211">
        <f t="shared" si="1"/>
        <v>6.7117533639233384</v>
      </c>
      <c r="AT100" s="211">
        <f t="shared" si="1"/>
        <v>6.7117533639233384</v>
      </c>
      <c r="AU100" s="211">
        <f t="shared" si="1"/>
        <v>6.7117533639233384</v>
      </c>
      <c r="AV100" s="211">
        <f t="shared" si="1"/>
        <v>6.7117533639233384</v>
      </c>
      <c r="AW100" s="211">
        <f t="shared" si="1"/>
        <v>6.7117533639233384</v>
      </c>
      <c r="AX100" s="211">
        <f t="shared" si="1"/>
        <v>6.7117533639233384</v>
      </c>
      <c r="AY100" s="211">
        <f t="shared" si="1"/>
        <v>6.7117533639233384</v>
      </c>
      <c r="AZ100" s="211">
        <f t="shared" si="1"/>
        <v>6.7117533639233384</v>
      </c>
      <c r="BA100" s="211">
        <f t="shared" si="1"/>
        <v>6.7117533639233384</v>
      </c>
      <c r="BB100" s="211"/>
      <c r="BC100" s="205"/>
      <c r="BD100" s="205"/>
      <c r="BE100" s="205"/>
      <c r="BF100" s="205"/>
      <c r="BG100" s="205"/>
      <c r="BH100" s="205"/>
    </row>
    <row r="101" spans="1:115" s="209" customFormat="1" ht="14.45">
      <c r="A101" s="205"/>
      <c r="B101" s="380"/>
      <c r="C101" s="205" t="s">
        <v>188</v>
      </c>
      <c r="D101" s="366"/>
      <c r="E101" s="211">
        <f>E69+E85-E53</f>
        <v>0.21515710440965474</v>
      </c>
      <c r="F101" s="211">
        <f>F69+F85-F53</f>
        <v>0.20602440485485612</v>
      </c>
      <c r="G101" s="211">
        <f>G69+G85-G53</f>
        <v>0.24455970437333219</v>
      </c>
      <c r="H101" s="211">
        <f>H69+H85-H53</f>
        <v>0.24017434597411028</v>
      </c>
      <c r="I101" s="211">
        <f>I69+I85-I53</f>
        <v>0.24428291077530401</v>
      </c>
      <c r="J101" s="211">
        <f>J69+J85-J53</f>
        <v>0.24844962943792409</v>
      </c>
      <c r="K101" s="211">
        <f>K69+K85-K53</f>
        <v>0.25267525418271919</v>
      </c>
      <c r="L101" s="211">
        <f>L69+L85-L53</f>
        <v>0.25696054645946637</v>
      </c>
      <c r="M101" s="211">
        <f>M69+M85-M53</f>
        <v>0.26130627705633019</v>
      </c>
      <c r="N101" s="211">
        <f>N69+N85-N53</f>
        <v>0.26571322621048538</v>
      </c>
      <c r="O101" s="211">
        <f>O69+O85-O53</f>
        <v>0.27018218372001801</v>
      </c>
      <c r="P101" s="211">
        <f>P69+P85-P53</f>
        <v>0.27471394905712021</v>
      </c>
      <c r="Q101" s="211">
        <f>Q69+Q85-Q53</f>
        <v>0.27930933148259246</v>
      </c>
      <c r="R101" s="211">
        <f>R69+R85-R53</f>
        <v>0.28396915016166846</v>
      </c>
      <c r="S101" s="211">
        <f>S69+S85-S53</f>
        <v>0.29313955133394698</v>
      </c>
      <c r="T101" s="211">
        <f>T69+T85-T53</f>
        <v>0.30065911701525405</v>
      </c>
      <c r="U101" s="211">
        <f>U69+U85-U53</f>
        <v>0.306827234970169</v>
      </c>
      <c r="V101" s="211">
        <f>V69+V85-V53</f>
        <v>0.31796785424816143</v>
      </c>
      <c r="W101" s="211">
        <f>W69+W85-W53</f>
        <v>0.32829718547196857</v>
      </c>
      <c r="X101" s="211">
        <f>X69+X85-X53</f>
        <v>0.33812687738982805</v>
      </c>
      <c r="Y101" s="211">
        <f>Y69+Y85-Y53</f>
        <v>0.34778326871670445</v>
      </c>
      <c r="Z101" s="211">
        <f>Z69+Z85-Z53</f>
        <v>0.3558332846540882</v>
      </c>
      <c r="AA101" s="211">
        <f>AA69+AA85-AA53</f>
        <v>0.36559942664266909</v>
      </c>
      <c r="AB101" s="211">
        <f>AB69+AB85-AB53</f>
        <v>0.3745466784516005</v>
      </c>
      <c r="AC101" s="211">
        <f>AC69+AC85-AC53</f>
        <v>0.38579571483975994</v>
      </c>
      <c r="AD101" s="211">
        <f>AD69+AD85-AD53</f>
        <v>0.39544928268004481</v>
      </c>
      <c r="AE101" s="211">
        <f>AE69+AE85-AE53</f>
        <v>0.40496533299687737</v>
      </c>
      <c r="AF101" s="211">
        <f>AF69+AF85-AF53</f>
        <v>0.41479266976578877</v>
      </c>
      <c r="AG101" s="211">
        <f>AG69+AG85-AG53</f>
        <v>0.42476448873636297</v>
      </c>
      <c r="AH101" s="211">
        <f>AH69+AH85-AH53</f>
        <v>0.43588499714773632</v>
      </c>
      <c r="AI101" s="211">
        <f>AI69+AI85-AI53</f>
        <v>0.44638491761019189</v>
      </c>
      <c r="AJ101" s="211">
        <f>AJ69+AJ85-AJ53</f>
        <v>0.45701436477259372</v>
      </c>
      <c r="AK101" s="211">
        <f>AK69+AK85-AK53</f>
        <v>0.46794804681304913</v>
      </c>
      <c r="AL101" s="211">
        <f>AL69+AL85-AL53</f>
        <v>0.47903319574527858</v>
      </c>
      <c r="AM101" s="211">
        <f>AM69+AM85-AM53</f>
        <v>0.49044862962355246</v>
      </c>
      <c r="AN101" s="211">
        <f>AN69+AN85-AN53</f>
        <v>0.50169911771005382</v>
      </c>
      <c r="AO101" s="211">
        <f>AO69+AO85-AO53</f>
        <v>0.51313712667661338</v>
      </c>
      <c r="AP101" s="211">
        <f>AP69+AP85-AP53</f>
        <v>0.52475652731905575</v>
      </c>
      <c r="AQ101" s="211">
        <f>AQ69+AQ85-AQ53</f>
        <v>0.53651152272810043</v>
      </c>
      <c r="AR101" s="211">
        <f>AR69+AR85-AR53</f>
        <v>0.54835968515458844</v>
      </c>
      <c r="AS101" s="211">
        <f>AS69+AS85-AS53</f>
        <v>0.56033070671032703</v>
      </c>
      <c r="AT101" s="211">
        <f>AT69+AT85-AT53</f>
        <v>0.57243751310510893</v>
      </c>
      <c r="AU101" s="211">
        <f>AU69+AU85-AU53</f>
        <v>0.58468221435540324</v>
      </c>
      <c r="AV101" s="211">
        <f>AV69+AV85-AV53</f>
        <v>0.59703827912657448</v>
      </c>
      <c r="AW101" s="211">
        <f>AW69+AW85-AW53</f>
        <v>0.60950212880359578</v>
      </c>
      <c r="AX101" s="211">
        <f>AX69+AX85-AX53</f>
        <v>0.62205991737449673</v>
      </c>
      <c r="AY101" s="211">
        <f>AY69+AY85-AY53</f>
        <v>0.63472961802007011</v>
      </c>
      <c r="AZ101" s="211">
        <f>AZ69+AZ85-AZ53</f>
        <v>0.64750512575004548</v>
      </c>
      <c r="BA101" s="211">
        <f>BA69+BA85-BA53</f>
        <v>0.66037962346524171</v>
      </c>
      <c r="BB101" s="211"/>
      <c r="BC101" s="205"/>
      <c r="BD101" s="205"/>
      <c r="BE101" s="205"/>
      <c r="BF101" s="205"/>
      <c r="BG101" s="205"/>
      <c r="BH101" s="205"/>
    </row>
    <row r="102" spans="1:115" s="209" customFormat="1" ht="14.45">
      <c r="A102" s="205"/>
      <c r="B102" s="380"/>
      <c r="C102" s="205" t="s">
        <v>189</v>
      </c>
      <c r="D102" s="366"/>
      <c r="E102" s="211">
        <f>E70+E86-E54</f>
        <v>4.0071279715528808E-3</v>
      </c>
      <c r="F102" s="211">
        <f>F70+F86-F54</f>
        <v>3.8136358795617404E-3</v>
      </c>
      <c r="G102" s="211">
        <f>G70+G86-G54</f>
        <v>4.4995609540683171E-3</v>
      </c>
      <c r="H102" s="211">
        <f>H70+H86-H54</f>
        <v>4.3923594442990075E-3</v>
      </c>
      <c r="I102" s="211">
        <f>I70+I86-I54</f>
        <v>5.1746363263749408E-3</v>
      </c>
      <c r="J102" s="211">
        <f>J70+J86-J54</f>
        <v>5.4719002936329426E-3</v>
      </c>
      <c r="K102" s="211">
        <f>K70+K86-K54</f>
        <v>5.7993284705185159E-3</v>
      </c>
      <c r="L102" s="211">
        <f>L70+L86-L54</f>
        <v>6.0835221927306275E-3</v>
      </c>
      <c r="M102" s="211">
        <f>M70+M86-M54</f>
        <v>6.4524776484016465E-3</v>
      </c>
      <c r="N102" s="211">
        <f>N70+N86-N54</f>
        <v>6.0107502397736198E-3</v>
      </c>
      <c r="O102" s="211">
        <f>O70+O86-O54</f>
        <v>6.2468647514609364E-3</v>
      </c>
      <c r="P102" s="211">
        <f>P70+P86-P54</f>
        <v>6.5715834191586442E-3</v>
      </c>
      <c r="Q102" s="211">
        <f>Q70+Q86-Q54</f>
        <v>6.7745388932607051E-3</v>
      </c>
      <c r="R102" s="211">
        <f>R70+R86-R54</f>
        <v>6.9668610709596734E-3</v>
      </c>
      <c r="S102" s="211">
        <f>S70+S86-S54</f>
        <v>7.1522439241463384E-3</v>
      </c>
      <c r="T102" s="211">
        <f>T70+T86-T54</f>
        <v>7.2956207413672133E-3</v>
      </c>
      <c r="U102" s="211">
        <f>U70+U86-U54</f>
        <v>7.4049064328244874E-3</v>
      </c>
      <c r="V102" s="211">
        <f>V70+V86-V54</f>
        <v>7.6324553487991456E-3</v>
      </c>
      <c r="W102" s="211">
        <f>W70+W86-W54</f>
        <v>7.8382834326147718E-3</v>
      </c>
      <c r="X102" s="211">
        <f>X70+X86-X54</f>
        <v>8.0301448846994902E-3</v>
      </c>
      <c r="Y102" s="211">
        <f>Y70+Y86-Y54</f>
        <v>8.2159761556173522E-3</v>
      </c>
      <c r="Z102" s="211">
        <f>Z70+Z86-Z54</f>
        <v>8.3622000007916586E-3</v>
      </c>
      <c r="AA102" s="211">
        <f>AA70+AA86-AA54</f>
        <v>8.5471134332440607E-3</v>
      </c>
      <c r="AB102" s="211">
        <f>AB70+AB86-AB54</f>
        <v>8.7111635814869637E-3</v>
      </c>
      <c r="AC102" s="211">
        <f>AC70+AC86-AC54</f>
        <v>8.9268851563878981E-3</v>
      </c>
      <c r="AD102" s="211">
        <f>AD70+AD86-AD54</f>
        <v>9.1037755095690065E-3</v>
      </c>
      <c r="AE102" s="211">
        <f>AE70+AE86-AE54</f>
        <v>9.2758233171664761E-3</v>
      </c>
      <c r="AF102" s="211">
        <f>AF70+AF86-AF54</f>
        <v>9.4533349459129945E-3</v>
      </c>
      <c r="AG102" s="211">
        <f>AG70+AG86-AG54</f>
        <v>9.6324511677489955E-3</v>
      </c>
      <c r="AH102" s="211">
        <f>AH70+AH86-AH54</f>
        <v>9.8358133633169031E-3</v>
      </c>
      <c r="AI102" s="211">
        <f>AI70+AI86-AI54</f>
        <v>1.0023341631628657E-2</v>
      </c>
      <c r="AJ102" s="211">
        <f>AJ70+AJ86-AJ54</f>
        <v>1.0212034481113047E-2</v>
      </c>
      <c r="AK102" s="211">
        <f>AK70+AK86-AK54</f>
        <v>1.0405765219234475E-2</v>
      </c>
      <c r="AL102" s="211">
        <f>AL70+AL86-AL54</f>
        <v>1.0601085658372256E-2</v>
      </c>
      <c r="AM102" s="211">
        <f>AM70+AM86-AM54</f>
        <v>1.0801916738944622E-2</v>
      </c>
      <c r="AN102" s="211">
        <f>AN70+AN86-AN54</f>
        <v>1.0997329868691452E-2</v>
      </c>
      <c r="AO102" s="211">
        <f>AO70+AO86-AO54</f>
        <v>1.1195096745026001E-2</v>
      </c>
      <c r="AP102" s="211">
        <f>AP70+AP86-AP54</f>
        <v>1.1395056469124643E-2</v>
      </c>
      <c r="AQ102" s="211">
        <f>AQ70+AQ86-AQ54</f>
        <v>1.15961938629634E-2</v>
      </c>
      <c r="AR102" s="211">
        <f>AR70+AR86-AR54</f>
        <v>1.1797585074231398E-2</v>
      </c>
      <c r="AS102" s="211">
        <f>AS70+AS86-AS54</f>
        <v>1.1999867732482294E-2</v>
      </c>
      <c r="AT102" s="211">
        <f>AT70+AT86-AT54</f>
        <v>1.2203310415504043E-2</v>
      </c>
      <c r="AU102" s="211">
        <f>AU70+AU86-AU54</f>
        <v>1.2407947340602188E-2</v>
      </c>
      <c r="AV102" s="211">
        <f>AV70+AV86-AV54</f>
        <v>1.2613207066213938E-2</v>
      </c>
      <c r="AW102" s="211">
        <f>AW70+AW86-AW54</f>
        <v>1.2819011143452796E-2</v>
      </c>
      <c r="AX102" s="211">
        <f>AX70+AX86-AX54</f>
        <v>1.3025067543617874E-2</v>
      </c>
      <c r="AY102" s="211">
        <f>AY70+AY86-AY54</f>
        <v>1.3231752708794897E-2</v>
      </c>
      <c r="AZ102" s="211">
        <f>AZ70+AZ86-AZ54</f>
        <v>1.3438936735733931E-2</v>
      </c>
      <c r="BA102" s="211">
        <f>BA70+BA86-BA54</f>
        <v>1.3646477280510494E-2</v>
      </c>
      <c r="BB102" s="211"/>
      <c r="BC102" s="205"/>
      <c r="BD102" s="205"/>
      <c r="BE102" s="205"/>
      <c r="BF102" s="205"/>
      <c r="BG102" s="205"/>
      <c r="BH102" s="205"/>
    </row>
    <row r="103" spans="1:115" s="209" customFormat="1" ht="14.45">
      <c r="A103" s="205"/>
      <c r="B103" s="380"/>
      <c r="C103" s="205" t="s">
        <v>190</v>
      </c>
      <c r="D103" s="366"/>
      <c r="E103" s="211">
        <f>E71+E87-E55</f>
        <v>2.1577507594381373E-2</v>
      </c>
      <c r="F103" s="211">
        <f>F71+F87-F55</f>
        <v>2.0535595004107066E-2</v>
      </c>
      <c r="G103" s="211">
        <f>G71+G87-G55</f>
        <v>2.4229151488805556E-2</v>
      </c>
      <c r="H103" s="211">
        <f>H71+H87-H55</f>
        <v>2.3651894808310203E-2</v>
      </c>
      <c r="I103" s="211">
        <f>I71+I87-I55</f>
        <v>2.786428470045621E-2</v>
      </c>
      <c r="J103" s="211">
        <v>2.4042370118467105E-2</v>
      </c>
      <c r="K103" s="211">
        <v>2.4042370118467105E-2</v>
      </c>
      <c r="L103" s="211">
        <v>2.4042370118467105E-2</v>
      </c>
      <c r="M103" s="211">
        <v>2.4042370118467105E-2</v>
      </c>
      <c r="N103" s="211">
        <v>2.4042370118467105E-2</v>
      </c>
      <c r="O103" s="211">
        <v>2.4042370118467105E-2</v>
      </c>
      <c r="P103" s="211">
        <v>2.4042370118467105E-2</v>
      </c>
      <c r="Q103" s="211">
        <v>2.4042370118467105E-2</v>
      </c>
      <c r="R103" s="211">
        <v>2.4042370118467105E-2</v>
      </c>
      <c r="S103" s="211">
        <v>2.4042370118467105E-2</v>
      </c>
      <c r="T103" s="211">
        <v>2.4042370118467105E-2</v>
      </c>
      <c r="U103" s="211">
        <v>2.4042370118467105E-2</v>
      </c>
      <c r="V103" s="211">
        <v>2.4042370118467105E-2</v>
      </c>
      <c r="W103" s="211">
        <v>2.4042370118467105E-2</v>
      </c>
      <c r="X103" s="211">
        <v>2.4042370118467105E-2</v>
      </c>
      <c r="Y103" s="211">
        <v>2.4042370118467105E-2</v>
      </c>
      <c r="Z103" s="211">
        <v>2.4042370118467105E-2</v>
      </c>
      <c r="AA103" s="211">
        <v>2.4042370118467105E-2</v>
      </c>
      <c r="AB103" s="211">
        <v>2.4042370118467105E-2</v>
      </c>
      <c r="AC103" s="211">
        <v>2.4042370118467105E-2</v>
      </c>
      <c r="AD103" s="211">
        <v>2.4042370118467105E-2</v>
      </c>
      <c r="AE103" s="211">
        <v>2.4042370118467105E-2</v>
      </c>
      <c r="AF103" s="211">
        <v>2.4042370118467105E-2</v>
      </c>
      <c r="AG103" s="211">
        <v>2.4042370118467105E-2</v>
      </c>
      <c r="AH103" s="211">
        <v>2.4042370118467105E-2</v>
      </c>
      <c r="AI103" s="211">
        <v>2.4042370118467105E-2</v>
      </c>
      <c r="AJ103" s="211">
        <v>2.4042370118467105E-2</v>
      </c>
      <c r="AK103" s="211">
        <v>2.4042370118467105E-2</v>
      </c>
      <c r="AL103" s="211">
        <v>2.4042370118467105E-2</v>
      </c>
      <c r="AM103" s="211">
        <v>2.4042370118467105E-2</v>
      </c>
      <c r="AN103" s="211">
        <v>2.4042370118467105E-2</v>
      </c>
      <c r="AO103" s="211">
        <v>2.4042370118467105E-2</v>
      </c>
      <c r="AP103" s="211">
        <v>2.4042370118467105E-2</v>
      </c>
      <c r="AQ103" s="211">
        <v>2.4042370118467105E-2</v>
      </c>
      <c r="AR103" s="211">
        <v>2.4042370118467105E-2</v>
      </c>
      <c r="AS103" s="211">
        <v>2.4042370118467105E-2</v>
      </c>
      <c r="AT103" s="211">
        <v>2.4042370118467105E-2</v>
      </c>
      <c r="AU103" s="211">
        <v>2.4042370118467105E-2</v>
      </c>
      <c r="AV103" s="211">
        <v>2.4042370118467105E-2</v>
      </c>
      <c r="AW103" s="211">
        <v>2.4042370118467105E-2</v>
      </c>
      <c r="AX103" s="211">
        <v>2.4042370118467105E-2</v>
      </c>
      <c r="AY103" s="211">
        <v>2.4042370118467105E-2</v>
      </c>
      <c r="AZ103" s="211">
        <v>2.4042370118467105E-2</v>
      </c>
      <c r="BA103" s="211">
        <v>2.4042370118467105E-2</v>
      </c>
      <c r="BB103" s="211"/>
      <c r="BC103" s="205"/>
      <c r="BD103" s="205"/>
      <c r="BE103" s="205"/>
      <c r="BF103" s="205"/>
      <c r="BG103" s="205"/>
      <c r="BH103" s="205"/>
    </row>
    <row r="104" spans="1:115" s="209" customFormat="1" ht="14.45">
      <c r="A104" s="205"/>
      <c r="B104" s="380"/>
      <c r="C104" s="205" t="s">
        <v>191</v>
      </c>
      <c r="D104" s="366"/>
      <c r="E104" s="211">
        <f>E72+E88-E56</f>
        <v>4.5886569916409048E-3</v>
      </c>
      <c r="F104" s="211">
        <f>F72+F88-F56</f>
        <v>4.367084621842654E-3</v>
      </c>
      <c r="G104" s="211">
        <f>G72+G88-G56</f>
        <v>5.1525536438510322E-3</v>
      </c>
      <c r="H104" s="211">
        <f>H72+H88-H56</f>
        <v>5.029794660157183E-3</v>
      </c>
      <c r="I104" s="211">
        <f>I72+I88-I56</f>
        <v>5.9255984153203656E-3</v>
      </c>
      <c r="J104" s="211">
        <f>J72+J88-J56</f>
        <v>6.2660024132470404E-3</v>
      </c>
      <c r="K104" s="211">
        <f>K72+K88-K56</f>
        <v>6.640948160872906E-3</v>
      </c>
      <c r="L104" s="211">
        <f>L72+L88-L56</f>
        <v>6.9663851121424258E-3</v>
      </c>
      <c r="M104" s="211">
        <f>M72+M88-M56</f>
        <v>7.3888847286478487E-3</v>
      </c>
      <c r="N104" s="211">
        <f>N72+N88-N56</f>
        <v>6.8830522280665107E-3</v>
      </c>
      <c r="O104" s="211">
        <f>O72+O88-O56</f>
        <v>7.1534325384972064E-3</v>
      </c>
      <c r="P104" s="211">
        <f>P72+P88-P56</f>
        <v>7.5252755630832446E-3</v>
      </c>
      <c r="Q104" s="211">
        <f>Q72+Q88-Q56</f>
        <v>7.7576846755054163E-3</v>
      </c>
      <c r="R104" s="211">
        <f>R72+R88-R56</f>
        <v>7.9779173487843913E-3</v>
      </c>
      <c r="S104" s="211">
        <f>S72+S88-S56</f>
        <v>8.1902036374792431E-3</v>
      </c>
      <c r="T104" s="211">
        <f>T72+T88-T56</f>
        <v>8.3543878211260747E-3</v>
      </c>
      <c r="U104" s="211">
        <f>U72+U88-U56</f>
        <v>8.4795334505525233E-3</v>
      </c>
      <c r="V104" s="211">
        <f>V72+V88-V56</f>
        <v>8.7401050947923942E-3</v>
      </c>
      <c r="W104" s="211">
        <f>W72+W88-W56</f>
        <v>8.9758037005225333E-3</v>
      </c>
      <c r="X104" s="211">
        <f>X72+X88-X56</f>
        <v>9.195508786006279E-3</v>
      </c>
      <c r="Y104" s="211">
        <f>Y72+Y88-Y56</f>
        <v>9.4083085684477652E-3</v>
      </c>
      <c r="Z104" s="211">
        <f>Z72+Z88-Z56</f>
        <v>9.5757529511244499E-3</v>
      </c>
      <c r="AA104" s="211">
        <f>AA72+AA88-AA56</f>
        <v>9.7875016950368376E-3</v>
      </c>
      <c r="AB104" s="211">
        <f>AB72+AB88-AB56</f>
        <v>9.9753593988736178E-3</v>
      </c>
      <c r="AC104" s="211">
        <f>AC72+AC88-AC56</f>
        <v>1.0222387275183653E-2</v>
      </c>
      <c r="AD104" s="211">
        <f>AD72+AD88-AD56</f>
        <v>1.0424948601310824E-2</v>
      </c>
      <c r="AE104" s="211">
        <f>AE72+AE88-AE56</f>
        <v>1.0621964613984236E-2</v>
      </c>
      <c r="AF104" s="211">
        <f>AF72+AF88-AF56</f>
        <v>1.0825237377452002E-2</v>
      </c>
      <c r="AG104" s="211">
        <f>AG72+AG88-AG56</f>
        <v>1.1030347598408152E-2</v>
      </c>
      <c r="AH104" s="211">
        <f>AH72+AH88-AH56</f>
        <v>1.1263222457197131E-2</v>
      </c>
      <c r="AI104" s="211">
        <f>AI72+AI88-AI56</f>
        <v>1.1477965511481614E-2</v>
      </c>
      <c r="AJ104" s="211">
        <f>AJ72+AJ88-AJ56</f>
        <v>1.1694042155204976E-2</v>
      </c>
      <c r="AK104" s="211">
        <f>AK72+AK88-AK56</f>
        <v>1.1915887804330616E-2</v>
      </c>
      <c r="AL104" s="211">
        <f>AL72+AL88-AL56</f>
        <v>1.2139553857678287E-2</v>
      </c>
      <c r="AM104" s="211">
        <f>AM72+AM88-AM56</f>
        <v>1.2369530276836294E-2</v>
      </c>
      <c r="AN104" s="211">
        <f>AN72+AN88-AN56</f>
        <v>1.2593302472393653E-2</v>
      </c>
      <c r="AO104" s="211">
        <f>AO72+AO88-AO56</f>
        <v>1.2819769998824171E-2</v>
      </c>
      <c r="AP104" s="211">
        <f>AP72+AP88-AP56</f>
        <v>1.304874860707983E-2</v>
      </c>
      <c r="AQ104" s="211">
        <f>AQ72+AQ88-AQ56</f>
        <v>1.3279075792802963E-2</v>
      </c>
      <c r="AR104" s="211">
        <f>AR72+AR88-AR56</f>
        <v>1.3509693630864739E-2</v>
      </c>
      <c r="AS104" s="211">
        <f>AS72+AS88-AS56</f>
        <v>1.3741332285947649E-2</v>
      </c>
      <c r="AT104" s="211">
        <f>AT72+AT88-AT56</f>
        <v>1.3974299312823568E-2</v>
      </c>
      <c r="AU104" s="211">
        <f>AU72+AU88-AU56</f>
        <v>1.4208633894540412E-2</v>
      </c>
      <c r="AV104" s="211">
        <f>AV72+AV88-AV56</f>
        <v>1.4443681659852103E-2</v>
      </c>
      <c r="AW104" s="211">
        <f>AW72+AW88-AW56</f>
        <v>1.467935277508392E-2</v>
      </c>
      <c r="AX104" s="211">
        <f>AX72+AX88-AX56</f>
        <v>1.4915312831264238E-2</v>
      </c>
      <c r="AY104" s="211">
        <f>AY72+AY88-AY56</f>
        <v>1.5151992901127009E-2</v>
      </c>
      <c r="AZ104" s="211">
        <f>AZ72+AZ88-AZ56</f>
        <v>1.5389244229390364E-2</v>
      </c>
      <c r="BA104" s="211">
        <f>BA72+BA88-BA56</f>
        <v>1.562690381465881E-2</v>
      </c>
      <c r="BB104" s="211"/>
      <c r="BC104" s="205"/>
      <c r="BD104" s="205"/>
      <c r="BE104" s="205"/>
      <c r="BF104" s="205"/>
      <c r="BG104" s="205"/>
      <c r="BH104" s="205"/>
    </row>
    <row r="105" spans="1:115" s="209" customFormat="1" ht="14.45">
      <c r="A105" s="205"/>
      <c r="B105" s="380"/>
      <c r="C105" s="205" t="s">
        <v>192</v>
      </c>
      <c r="D105" s="366"/>
      <c r="E105" s="211">
        <f>E73+E89-E57</f>
        <v>0.11146448783966179</v>
      </c>
      <c r="F105" s="211">
        <f>F73+F89-F57</f>
        <v>0.10599372379499039</v>
      </c>
      <c r="G105" s="211">
        <f>G73+G89-G57</f>
        <v>0.12495370314034071</v>
      </c>
      <c r="H105" s="211">
        <f>H73+H89-H57</f>
        <v>0.12187521217247133</v>
      </c>
      <c r="I105" s="211">
        <f>I73+I89-I57</f>
        <v>0.1434618135839667</v>
      </c>
      <c r="J105" s="211">
        <f>J73+J89-J57</f>
        <v>0.15157727040279401</v>
      </c>
      <c r="K105" s="211">
        <f>K73+K89-K57</f>
        <v>0.16051421071098204</v>
      </c>
      <c r="L105" s="211">
        <f>L73+L89-L57</f>
        <v>0.16824075128412419</v>
      </c>
      <c r="M105" s="211">
        <f>M73+M89-M57</f>
        <v>0.17829673146002945</v>
      </c>
      <c r="N105" s="211">
        <f>N73+N89-N57</f>
        <v>0.16595363642811689</v>
      </c>
      <c r="O105" s="211">
        <f>O73+O89-O57</f>
        <v>0.17233038501501508</v>
      </c>
      <c r="P105" s="211">
        <f>P73+P89-P57</f>
        <v>0.18113896824764364</v>
      </c>
      <c r="Q105" s="211">
        <f>Q73+Q89-Q57</f>
        <v>0.18657960053784128</v>
      </c>
      <c r="R105" s="211">
        <f>R73+R89-R57</f>
        <v>0.19171873998736544</v>
      </c>
      <c r="S105" s="211">
        <f>S73+S89-S57</f>
        <v>0.19665870421247256</v>
      </c>
      <c r="T105" s="211">
        <f>T73+T89-T57</f>
        <v>0.20043658127645969</v>
      </c>
      <c r="U105" s="211">
        <f>U73+U89-U57</f>
        <v>0.2032725028673088</v>
      </c>
      <c r="V105" s="211">
        <f>V73+V89-V57</f>
        <v>0.2093476516050452</v>
      </c>
      <c r="W105" s="211">
        <f>W73+W89-W57</f>
        <v>0.21481766186680584</v>
      </c>
      <c r="X105" s="211">
        <f>X73+X89-X57</f>
        <v>0.21989636044494931</v>
      </c>
      <c r="Y105" s="211">
        <f>Y73+Y89-Y57</f>
        <v>0.2248018627944619</v>
      </c>
      <c r="Z105" s="211">
        <f>Z73+Z89-Z57</f>
        <v>0.22861661873642714</v>
      </c>
      <c r="AA105" s="211">
        <f>AA73+AA89-AA57</f>
        <v>0.23348213763236458</v>
      </c>
      <c r="AB105" s="211">
        <f>AB73+AB89-AB57</f>
        <v>0.23777037497898412</v>
      </c>
      <c r="AC105" s="211">
        <f>AC73+AC89-AC57</f>
        <v>0.24346096263605776</v>
      </c>
      <c r="AD105" s="211">
        <f>AD73+AD89-AD57</f>
        <v>0.24808423845954142</v>
      </c>
      <c r="AE105" s="211">
        <f>AE73+AE89-AE57</f>
        <v>0.25256826352076089</v>
      </c>
      <c r="AF105" s="211">
        <f>AF73+AF89-AF57</f>
        <v>0.25719378177548702</v>
      </c>
      <c r="AG105" s="211">
        <f>AG73+AG89-AG57</f>
        <v>0.26185554324267191</v>
      </c>
      <c r="AH105" s="211">
        <f>AH73+AH89-AH57</f>
        <v>0.26716846877917888</v>
      </c>
      <c r="AI105" s="211">
        <f>AI73+AI89-AI57</f>
        <v>0.27204318383714998</v>
      </c>
      <c r="AJ105" s="211">
        <f>AJ73+AJ89-AJ57</f>
        <v>0.2769417354337067</v>
      </c>
      <c r="AK105" s="211">
        <f>AK73+AK89-AK57</f>
        <v>0.28196902751372033</v>
      </c>
      <c r="AL105" s="211">
        <f>AL73+AL89-AL57</f>
        <v>0.28703139333253169</v>
      </c>
      <c r="AM105" s="211">
        <f>AM73+AM89-AM57</f>
        <v>0.29223483065344613</v>
      </c>
      <c r="AN105" s="211">
        <f>AN73+AN89-AN57</f>
        <v>0.2972835805609062</v>
      </c>
      <c r="AO105" s="211">
        <f>AO73+AO89-AO57</f>
        <v>0.30238793825371246</v>
      </c>
      <c r="AP105" s="211">
        <f>AP73+AP89-AP57</f>
        <v>0.30754343307959875</v>
      </c>
      <c r="AQ105" s="211">
        <f>AQ73+AQ89-AQ57</f>
        <v>0.31272257080578836</v>
      </c>
      <c r="AR105" s="211">
        <f>AR73+AR89-AR57</f>
        <v>0.31790040571199452</v>
      </c>
      <c r="AS105" s="211">
        <f>AS73+AS89-AS57</f>
        <v>0.32309411403921207</v>
      </c>
      <c r="AT105" s="211">
        <f>AT73+AT89-AT57</f>
        <v>0.32831088871332437</v>
      </c>
      <c r="AU105" s="211">
        <f>AU73+AU89-AU57</f>
        <v>0.33355159977045989</v>
      </c>
      <c r="AV105" s="211">
        <f>AV73+AV89-AV57</f>
        <v>0.33880084604926886</v>
      </c>
      <c r="AW105" s="211">
        <f>AW73+AW89-AW57</f>
        <v>0.34405650686964151</v>
      </c>
      <c r="AX105" s="211">
        <f>AX73+AX89-AX57</f>
        <v>0.34931074040980903</v>
      </c>
      <c r="AY105" s="211">
        <f>AY73+AY89-AY57</f>
        <v>0.35457364274271086</v>
      </c>
      <c r="AZ105" s="211">
        <f>AZ73+AZ89-AZ57</f>
        <v>0.35984172017023841</v>
      </c>
      <c r="BA105" s="211">
        <f>BA73+BA89-BA57</f>
        <v>0.3651111571595651</v>
      </c>
      <c r="BB105" s="211"/>
      <c r="BC105" s="205"/>
      <c r="BD105" s="205"/>
      <c r="BE105" s="205"/>
      <c r="BF105" s="205"/>
      <c r="BG105" s="205"/>
      <c r="BH105" s="205"/>
      <c r="BT105" s="209" t="s">
        <v>85</v>
      </c>
    </row>
    <row r="106" spans="1:115" s="209" customFormat="1" ht="14.45">
      <c r="A106" s="205"/>
      <c r="B106" s="380"/>
      <c r="C106" s="205" t="s">
        <v>193</v>
      </c>
      <c r="D106" s="366"/>
      <c r="E106" s="211">
        <f>E74+E90-E58</f>
        <v>8.8825965661454287E-6</v>
      </c>
      <c r="F106" s="211">
        <f>F74+F90-F58</f>
        <v>8.453682839380805E-6</v>
      </c>
      <c r="G106" s="211">
        <f>G74+G90-G58</f>
        <v>9.9741722658953924E-6</v>
      </c>
      <c r="H106" s="211">
        <f>H74+H90-H58</f>
        <v>9.7365387864249697E-6</v>
      </c>
      <c r="I106" s="211">
        <f>I74+I90-I58</f>
        <v>1.1470611168396677E-5</v>
      </c>
      <c r="J106" s="211">
        <f>J74+J90-J58</f>
        <v>1.2129555907264278E-5</v>
      </c>
      <c r="K106" s="211">
        <f>K74+K90-K58</f>
        <v>1.2855365619429682E-5</v>
      </c>
      <c r="L106" s="211">
        <f>L74+L90-L58</f>
        <v>1.3485337559175636E-5</v>
      </c>
      <c r="M106" s="211">
        <f>M74+M90-M58</f>
        <v>1.4303200748688738E-5</v>
      </c>
      <c r="N106" s="211">
        <f>N74+N90-N58</f>
        <v>1.3324024043852301E-5</v>
      </c>
      <c r="O106" s="211">
        <f>O74+O90-O58</f>
        <v>1.3847418845719384E-5</v>
      </c>
      <c r="P106" s="211">
        <f>P74+P90-P58</f>
        <v>1.4567222391577428E-5</v>
      </c>
      <c r="Q106" s="211">
        <f>Q74+Q90-Q58</f>
        <v>1.5017113588002701E-5</v>
      </c>
      <c r="R106" s="211">
        <f>R74+R90-R58</f>
        <v>1.5443433966928766E-5</v>
      </c>
      <c r="S106" s="211">
        <f>S74+S90-S58</f>
        <v>1.5854371952145341E-5</v>
      </c>
      <c r="T106" s="211">
        <f>T74+T90-T58</f>
        <v>1.617219519945215E-5</v>
      </c>
      <c r="U106" s="211">
        <f>U74+U90-U58</f>
        <v>1.6414448682382232E-5</v>
      </c>
      <c r="V106" s="211">
        <f>V74+V90-V58</f>
        <v>1.6918856136804994E-5</v>
      </c>
      <c r="W106" s="211">
        <f>W74+W90-W58</f>
        <v>1.7375115044314382E-5</v>
      </c>
      <c r="X106" s="211">
        <f>X74+X90-X58</f>
        <v>1.7800414133226083E-5</v>
      </c>
      <c r="Y106" s="211">
        <f>Y74+Y90-Y58</f>
        <v>1.8212346125576206E-5</v>
      </c>
      <c r="Z106" s="211">
        <f>Z74+Z90-Z58</f>
        <v>1.8536480376904474E-5</v>
      </c>
      <c r="AA106" s="211">
        <f>AA74+AA90-AA58</f>
        <v>1.8946377797639247E-5</v>
      </c>
      <c r="AB106" s="211">
        <f>AB74+AB90-AB58</f>
        <v>1.9310027597155277E-5</v>
      </c>
      <c r="AC106" s="211">
        <f>AC74+AC90-AC58</f>
        <v>1.9788217396447816E-5</v>
      </c>
      <c r="AD106" s="211">
        <f>AD74+AD90-AD58</f>
        <v>2.018033006539327E-5</v>
      </c>
      <c r="AE106" s="211">
        <f>AE74+AE90-AE58</f>
        <v>2.0561708268390655E-5</v>
      </c>
      <c r="AF106" s="211">
        <f>AF74+AF90-AF58</f>
        <v>2.0955198118267904E-5</v>
      </c>
      <c r="AG106" s="211">
        <f>AG74+AG90-AG58</f>
        <v>2.1352244868044767E-5</v>
      </c>
      <c r="AH106" s="211">
        <f>AH74+AH90-AH58</f>
        <v>2.1803037643527978E-5</v>
      </c>
      <c r="AI106" s="211">
        <f>AI74+AI90-AI58</f>
        <v>2.2218731368303657E-5</v>
      </c>
      <c r="AJ106" s="211">
        <f>AJ74+AJ90-AJ58</f>
        <v>2.2637006619009858E-5</v>
      </c>
      <c r="AK106" s="211">
        <f>AK74+AK90-AK58</f>
        <v>2.3066449352411589E-5</v>
      </c>
      <c r="AL106" s="211">
        <f>AL74+AL90-AL58</f>
        <v>2.3499415974459481E-5</v>
      </c>
      <c r="AM106" s="211">
        <f>AM74+AM90-AM58</f>
        <v>2.3944598029880526E-5</v>
      </c>
      <c r="AN106" s="211">
        <f>AN74+AN90-AN58</f>
        <v>2.4377770119113351E-5</v>
      </c>
      <c r="AO106" s="211">
        <f>AO74+AO90-AO58</f>
        <v>2.4816159756045619E-5</v>
      </c>
      <c r="AP106" s="211">
        <f>AP74+AP90-AP58</f>
        <v>2.5259410276437522E-5</v>
      </c>
      <c r="AQ106" s="211">
        <f>AQ74+AQ90-AQ58</f>
        <v>2.5705271336148861E-5</v>
      </c>
      <c r="AR106" s="211">
        <f>AR74+AR90-AR58</f>
        <v>2.6151695032720912E-5</v>
      </c>
      <c r="AS106" s="211">
        <f>AS74+AS90-AS58</f>
        <v>2.6600094798913398E-5</v>
      </c>
      <c r="AT106" s="211">
        <f>AT74+AT90-AT58</f>
        <v>2.7051065990865708E-5</v>
      </c>
      <c r="AU106" s="211">
        <f>AU74+AU90-AU58</f>
        <v>2.750468445802956E-5</v>
      </c>
      <c r="AV106" s="211">
        <f>AV74+AV90-AV58</f>
        <v>2.7959683486469822E-5</v>
      </c>
      <c r="AW106" s="211">
        <f>AW74+AW90-AW58</f>
        <v>2.8415889178616538E-5</v>
      </c>
      <c r="AX106" s="211">
        <f>AX74+AX90-AX58</f>
        <v>2.8872654194739278E-5</v>
      </c>
      <c r="AY106" s="211">
        <f>AY74+AY90-AY58</f>
        <v>2.9330812993631772E-5</v>
      </c>
      <c r="AZ106" s="211">
        <f>AZ74+AZ90-AZ58</f>
        <v>2.9790077618913058E-5</v>
      </c>
      <c r="BA106" s="211">
        <f>BA74+BA90-BA58</f>
        <v>3.025013253690062E-5</v>
      </c>
      <c r="BB106" s="211"/>
      <c r="BC106" s="205"/>
      <c r="BD106" s="205"/>
      <c r="BE106" s="205"/>
      <c r="BF106" s="205"/>
      <c r="BG106" s="205"/>
      <c r="BH106" s="205"/>
    </row>
    <row r="107" spans="1:115" s="209" customFormat="1" ht="14.45" customHeight="1">
      <c r="A107" s="205"/>
      <c r="B107" s="380"/>
      <c r="C107" s="205" t="s">
        <v>194</v>
      </c>
      <c r="D107" s="366"/>
      <c r="E107" s="211">
        <f>E75+E91-E59</f>
        <v>6.4727072538987643E-2</v>
      </c>
      <c r="F107" s="211">
        <f>F75+F91-F59</f>
        <v>6.1550217308893901E-2</v>
      </c>
      <c r="G107" s="211">
        <f>G75+G91-G59</f>
        <v>7.2560216836183078E-2</v>
      </c>
      <c r="H107" s="211">
        <f>H75+H91-H59</f>
        <v>7.0772546950913715E-2</v>
      </c>
      <c r="I107" s="211">
        <f>I75+I91-I59</f>
        <v>8.3307817533612633E-2</v>
      </c>
      <c r="J107" s="211">
        <f>J75+J91-J59</f>
        <v>8.8020437421615444E-2</v>
      </c>
      <c r="K107" s="211">
        <f>K75+K91-K59</f>
        <v>9.3210090151521777E-2</v>
      </c>
      <c r="L107" s="211">
        <f>L75+L91-L59</f>
        <v>9.7696867616220401E-2</v>
      </c>
      <c r="M107" s="211">
        <f>M75+M91-M59</f>
        <v>0.10353634322779587</v>
      </c>
      <c r="N107" s="211">
        <f>N75+N91-N59</f>
        <v>9.6368747314777709E-2</v>
      </c>
      <c r="O107" s="211">
        <f>O75+O91-O59</f>
        <v>0.10007170487863204</v>
      </c>
      <c r="P107" s="211">
        <f>P75+P91-P59</f>
        <v>0.10518682106419465</v>
      </c>
      <c r="Q107" s="211">
        <f>Q75+Q91-Q59</f>
        <v>0.10834617888057931</v>
      </c>
      <c r="R107" s="211">
        <f>R75+R91-R59</f>
        <v>0.11133046076608724</v>
      </c>
      <c r="S107" s="211">
        <f>S75+S91-S59</f>
        <v>0.11419908223410538</v>
      </c>
      <c r="T107" s="211">
        <f>T75+T91-T59</f>
        <v>0.116392883394488</v>
      </c>
      <c r="U107" s="211">
        <f>U75+U91-U59</f>
        <v>0.11803969401626896</v>
      </c>
      <c r="V107" s="211">
        <f>V75+V91-V59</f>
        <v>0.12156751350975914</v>
      </c>
      <c r="W107" s="211">
        <f>W75+W91-W59</f>
        <v>0.1247439310205205</v>
      </c>
      <c r="X107" s="211">
        <f>X75+X91-X59</f>
        <v>0.1276931150848124</v>
      </c>
      <c r="Y107" s="211">
        <f>Y75+Y91-Y59</f>
        <v>0.13054172465159936</v>
      </c>
      <c r="Z107" s="211">
        <f>Z75+Z91-Z59</f>
        <v>0.13275694125878734</v>
      </c>
      <c r="AA107" s="211">
        <f>AA75+AA91-AA59</f>
        <v>0.13558233256162205</v>
      </c>
      <c r="AB107" s="211">
        <f>AB75+AB91-AB59</f>
        <v>0.13807249831018131</v>
      </c>
      <c r="AC107" s="211">
        <f>AC75+AC91-AC59</f>
        <v>0.14137700441080336</v>
      </c>
      <c r="AD107" s="211">
        <f>AD75+AD91-AD59</f>
        <v>0.1440617259341726</v>
      </c>
      <c r="AE107" s="211">
        <f>AE75+AE91-AE59</f>
        <v>0.14666558498407661</v>
      </c>
      <c r="AF107" s="211">
        <f>AF75+AF91-AF59</f>
        <v>0.14935160868011377</v>
      </c>
      <c r="AG107" s="211">
        <f>AG75+AG91-AG59</f>
        <v>0.15205867869401735</v>
      </c>
      <c r="AH107" s="211">
        <f>AH75+AH91-AH59</f>
        <v>0.15514387760589377</v>
      </c>
      <c r="AI107" s="211">
        <f>AI75+AI91-AI59</f>
        <v>0.15797460909068795</v>
      </c>
      <c r="AJ107" s="211">
        <f>AJ75+AJ91-AJ59</f>
        <v>0.16081918237740489</v>
      </c>
      <c r="AK107" s="211">
        <f>AK75+AK91-AK59</f>
        <v>0.16373851485220825</v>
      </c>
      <c r="AL107" s="211">
        <f>AL75+AL91-AL59</f>
        <v>0.16667821453525433</v>
      </c>
      <c r="AM107" s="211">
        <f>AM75+AM91-AM59</f>
        <v>0.16969983398958188</v>
      </c>
      <c r="AN107" s="211">
        <f>AN75+AN91-AN59</f>
        <v>0.17263162695633705</v>
      </c>
      <c r="AO107" s="211">
        <f>AO75+AO91-AO59</f>
        <v>0.17559571118666684</v>
      </c>
      <c r="AP107" s="211">
        <f>AP75+AP91-AP59</f>
        <v>0.17858949058705709</v>
      </c>
      <c r="AQ107" s="211">
        <f>AQ75+AQ91-AQ59</f>
        <v>0.18159699934423745</v>
      </c>
      <c r="AR107" s="211">
        <f>AR75+AR91-AR59</f>
        <v>0.1846037515580099</v>
      </c>
      <c r="AS107" s="211">
        <f>AS75+AS91-AS59</f>
        <v>0.187619721416731</v>
      </c>
      <c r="AT107" s="211">
        <f>AT75+AT91-AT59</f>
        <v>0.19064908582951601</v>
      </c>
      <c r="AU107" s="211">
        <f>AU75+AU91-AU59</f>
        <v>0.19369235002357055</v>
      </c>
      <c r="AV107" s="211">
        <f>AV75+AV91-AV59</f>
        <v>0.19674057059362626</v>
      </c>
      <c r="AW107" s="211">
        <f>AW75+AW91-AW59</f>
        <v>0.19979251606750603</v>
      </c>
      <c r="AX107" s="211">
        <f>AX75+AX91-AX59</f>
        <v>0.20284363272432238</v>
      </c>
      <c r="AY107" s="211">
        <f>AY75+AY91-AY59</f>
        <v>0.20589978332143</v>
      </c>
      <c r="AZ107" s="211">
        <f>AZ75+AZ91-AZ59</f>
        <v>0.20895893907947771</v>
      </c>
      <c r="BA107" s="211">
        <f>BA75+BA91-BA59</f>
        <v>0.21201888433072513</v>
      </c>
      <c r="BB107" s="211"/>
      <c r="BC107" s="205"/>
      <c r="BD107" s="205"/>
      <c r="BE107" s="205"/>
      <c r="BF107" s="205"/>
      <c r="BG107" s="205"/>
      <c r="BH107" s="205"/>
    </row>
    <row r="108" spans="1:115" s="209" customFormat="1" ht="14.45">
      <c r="A108" s="205"/>
      <c r="B108" s="380"/>
      <c r="C108" s="205" t="s">
        <v>195</v>
      </c>
      <c r="D108" s="366"/>
      <c r="E108" s="211">
        <f>E76+E92-E60</f>
        <v>1.1079023991674014E-2</v>
      </c>
      <c r="F108" s="211">
        <f>F76+F92-F60</f>
        <v>1.0555642836516513E-2</v>
      </c>
      <c r="G108" s="211">
        <f>G76+G92-G60</f>
        <v>1.2467841015663339E-2</v>
      </c>
      <c r="H108" s="211">
        <f>H76+H92-H60</f>
        <v>1.2184090994976901E-2</v>
      </c>
      <c r="I108" s="211">
        <f>I76+I92-I60</f>
        <v>1.4369701152410985E-2</v>
      </c>
      <c r="J108" s="211">
        <f>J76+J92-J60</f>
        <v>1.5211681583440634E-2</v>
      </c>
      <c r="K108" s="211">
        <f>K76+K92-K60</f>
        <v>1.6139364069140127E-2</v>
      </c>
      <c r="L108" s="211">
        <f>L76+L92-L60</f>
        <v>1.6948528088243819E-2</v>
      </c>
      <c r="M108" s="211">
        <f>M76+M92-M60</f>
        <v>1.7995756436231455E-2</v>
      </c>
      <c r="N108" s="211">
        <f>N76+N92-N60</f>
        <v>1.6781760605596857E-2</v>
      </c>
      <c r="O108" s="211">
        <f>O76+O92-O60</f>
        <v>1.7459617504470365E-2</v>
      </c>
      <c r="P108" s="211">
        <f>P76+P92-P60</f>
        <v>1.8386750310030814E-2</v>
      </c>
      <c r="Q108" s="211">
        <f>Q76+Q92-Q60</f>
        <v>1.8974728947113509E-2</v>
      </c>
      <c r="R108" s="211">
        <f>R76+R92-R60</f>
        <v>1.9534056528199339E-2</v>
      </c>
      <c r="S108" s="211">
        <f>S76+S92-S60</f>
        <v>2.0075003365500999E-2</v>
      </c>
      <c r="T108" s="211">
        <f>T76+T92-T60</f>
        <v>2.0498975412086479E-2</v>
      </c>
      <c r="U108" s="211">
        <f>U76+U92-U60</f>
        <v>2.0827860474039783E-2</v>
      </c>
      <c r="V108" s="211">
        <f>V76+V92-V60</f>
        <v>2.149033206981113E-2</v>
      </c>
      <c r="W108" s="211">
        <f>W76+W92-W60</f>
        <v>2.2092872394397417E-2</v>
      </c>
      <c r="X108" s="211">
        <f>X76+X92-X60</f>
        <v>2.2657165247070787E-2</v>
      </c>
      <c r="Y108" s="211">
        <f>Y76+Y92-Y60</f>
        <v>2.3205500620042313E-2</v>
      </c>
      <c r="Z108" s="211">
        <f>Z76+Z92-Z60</f>
        <v>2.3642887750059988E-2</v>
      </c>
      <c r="AA108" s="211">
        <f>AA76+AA92-AA60</f>
        <v>2.4190578779676924E-2</v>
      </c>
      <c r="AB108" s="211">
        <f>AB76+AB92-AB60</f>
        <v>2.4680185113869407E-2</v>
      </c>
      <c r="AC108" s="211">
        <f>AC76+AC92-AC60</f>
        <v>2.5317235427197299E-2</v>
      </c>
      <c r="AD108" s="211">
        <f>AD76+AD92-AD60</f>
        <v>2.5845242094516607E-2</v>
      </c>
      <c r="AE108" s="211">
        <f>AE76+AE92-AE60</f>
        <v>2.636045573794879E-2</v>
      </c>
      <c r="AF108" s="211">
        <f>AF76+AF92-AF60</f>
        <v>2.6892150343867105E-2</v>
      </c>
      <c r="AG108" s="211">
        <f>AG76+AG92-AG60</f>
        <v>2.7429380639016898E-2</v>
      </c>
      <c r="AH108" s="211">
        <f>AH76+AH92-AH60</f>
        <v>2.8036696082856E-2</v>
      </c>
      <c r="AI108" s="211">
        <f>AI76+AI92-AI60</f>
        <v>2.8599940655217093E-2</v>
      </c>
      <c r="AJ108" s="211">
        <f>AJ76+AJ92-AJ60</f>
        <v>2.9167526244548075E-2</v>
      </c>
      <c r="AK108" s="211">
        <f>AK76+AK92-AK60</f>
        <v>2.9750533690222097E-2</v>
      </c>
      <c r="AL108" s="211">
        <f>AL76+AL92-AL60</f>
        <v>3.0339134589298794E-2</v>
      </c>
      <c r="AM108" s="211">
        <f>AM76+AM92-AM60</f>
        <v>3.0944571761935047E-2</v>
      </c>
      <c r="AN108" s="211">
        <f>AN76+AN92-AN60</f>
        <v>3.153555045372558E-2</v>
      </c>
      <c r="AO108" s="211">
        <f>AO76+AO92-AO60</f>
        <v>3.2134329255441407E-2</v>
      </c>
      <c r="AP108" s="211">
        <f>AP76+AP92-AP60</f>
        <v>3.2740462654522046E-2</v>
      </c>
      <c r="AQ108" s="211">
        <f>AQ76+AQ92-AQ60</f>
        <v>3.3351046321680289E-2</v>
      </c>
      <c r="AR108" s="211">
        <f>AR76+AR92-AR60</f>
        <v>3.3963427360461873E-2</v>
      </c>
      <c r="AS108" s="211">
        <f>AS76+AS92-AS60</f>
        <v>3.4579442124538479E-2</v>
      </c>
      <c r="AT108" s="211">
        <f>AT76+AT92-AT60</f>
        <v>3.5199869602539208E-2</v>
      </c>
      <c r="AU108" s="211">
        <f>AU76+AU92-AU60</f>
        <v>3.5824815111884067E-2</v>
      </c>
      <c r="AV108" s="211">
        <f>AV76+AV92-AV60</f>
        <v>3.6452633949198038E-2</v>
      </c>
      <c r="AW108" s="211">
        <f>AW76+AW92-AW60</f>
        <v>3.7083101160268084E-2</v>
      </c>
      <c r="AX108" s="211">
        <f>AX76+AX92-AX60</f>
        <v>3.7715372469656394E-2</v>
      </c>
      <c r="AY108" s="211">
        <f>AY76+AY92-AY60</f>
        <v>3.8350537834612952E-2</v>
      </c>
      <c r="AZ108" s="211">
        <f>AZ76+AZ92-AZ60</f>
        <v>3.8988222405421297E-2</v>
      </c>
      <c r="BA108" s="211">
        <f>BA76+BA92-BA60</f>
        <v>3.9628013762840475E-2</v>
      </c>
      <c r="BB108" s="211"/>
      <c r="BC108" s="205"/>
      <c r="BD108" s="205"/>
      <c r="BE108" s="205"/>
      <c r="BF108" s="205"/>
      <c r="BG108" s="205"/>
      <c r="BH108" s="205"/>
    </row>
    <row r="109" spans="1:115" s="209" customFormat="1" ht="14.45">
      <c r="A109" s="205"/>
      <c r="B109" s="380"/>
      <c r="C109" s="205" t="s">
        <v>196</v>
      </c>
      <c r="D109" s="366"/>
      <c r="E109" s="211">
        <f>E77+E93-E61</f>
        <v>1.419168537718063E-3</v>
      </c>
      <c r="F109" s="211">
        <f>F77+F93-F61</f>
        <v>1.3504445756682415E-3</v>
      </c>
      <c r="G109" s="211">
        <f>G77+G93-G61</f>
        <v>1.593105656614302E-3</v>
      </c>
      <c r="H109" s="211">
        <f>H77+H93-H61</f>
        <v>1.5549246049362253E-3</v>
      </c>
      <c r="I109" s="211">
        <f>I77+I93-I61</f>
        <v>1.8315907454016234E-3</v>
      </c>
      <c r="J109" s="211">
        <f>J77+J93-J61</f>
        <v>1.9365291960138364E-3</v>
      </c>
      <c r="K109" s="211">
        <f>K77+K93-K61</f>
        <v>2.0521115692466729E-3</v>
      </c>
      <c r="L109" s="211">
        <f>L77+L93-L61</f>
        <v>2.1523647272396751E-3</v>
      </c>
      <c r="M109" s="211">
        <f>M77+M93-M61</f>
        <v>2.2825742166019403E-3</v>
      </c>
      <c r="N109" s="211">
        <f>N77+N93-N61</f>
        <v>2.1260076847431364E-3</v>
      </c>
      <c r="O109" s="211">
        <f>O77+O93-O61</f>
        <v>2.2092055207334482E-3</v>
      </c>
      <c r="P109" s="211">
        <f>P77+P93-P61</f>
        <v>2.3237105522486701E-3</v>
      </c>
      <c r="Q109" s="211">
        <f>Q77+Q93-Q61</f>
        <v>2.3951342055781311E-3</v>
      </c>
      <c r="R109" s="211">
        <f>R77+R93-R61</f>
        <v>2.4627792695159911E-3</v>
      </c>
      <c r="S109" s="211">
        <f>S77+S93-S61</f>
        <v>2.5279530362407598E-3</v>
      </c>
      <c r="T109" s="211">
        <f>T77+T93-T61</f>
        <v>2.5782640697524783E-3</v>
      </c>
      <c r="U109" s="211">
        <f>U77+U93-U61</f>
        <v>2.6165154475634722E-3</v>
      </c>
      <c r="V109" s="211">
        <f>V77+V93-V61</f>
        <v>2.6965389540034579E-3</v>
      </c>
      <c r="W109" s="211">
        <f>W77+W93-W61</f>
        <v>2.7688677000998752E-3</v>
      </c>
      <c r="X109" s="211">
        <f>X77+X93-X61</f>
        <v>2.8362437699556153E-3</v>
      </c>
      <c r="Y109" s="211">
        <f>Y77+Y93-Y61</f>
        <v>2.9014720583875331E-3</v>
      </c>
      <c r="Z109" s="211">
        <f>Z77+Z93-Z61</f>
        <v>2.9526973728035699E-3</v>
      </c>
      <c r="AA109" s="211">
        <f>AA77+AA93-AA61</f>
        <v>3.01756848546475E-3</v>
      </c>
      <c r="AB109" s="211">
        <f>AB77+AB93-AB61</f>
        <v>3.0750574422917509E-3</v>
      </c>
      <c r="AC109" s="211">
        <f>AC77+AC93-AC61</f>
        <v>3.1507686994771689E-3</v>
      </c>
      <c r="AD109" s="211">
        <f>AD77+AD93-AD61</f>
        <v>3.2127559795709359E-3</v>
      </c>
      <c r="AE109" s="211">
        <f>AE77+AE93-AE61</f>
        <v>3.2730181134699166E-3</v>
      </c>
      <c r="AF109" s="211">
        <f>AF77+AF93-AF61</f>
        <v>3.335192007761556E-3</v>
      </c>
      <c r="AG109" s="211">
        <f>AG77+AG93-AG61</f>
        <v>3.3979155414805007E-3</v>
      </c>
      <c r="AH109" s="211">
        <f>AH77+AH93-AH61</f>
        <v>3.4691743361570104E-3</v>
      </c>
      <c r="AI109" s="211">
        <f>AI77+AI93-AI61</f>
        <v>3.5348303367079836E-3</v>
      </c>
      <c r="AJ109" s="211">
        <f>AJ77+AJ93-AJ61</f>
        <v>3.6008797704063511E-3</v>
      </c>
      <c r="AK109" s="211">
        <f>AK77+AK93-AK61</f>
        <v>3.6686881054794895E-3</v>
      </c>
      <c r="AL109" s="211">
        <f>AL77+AL93-AL61</f>
        <v>3.7370391276709825E-3</v>
      </c>
      <c r="AM109" s="211">
        <f>AM77+AM93-AM61</f>
        <v>3.8073146612873643E-3</v>
      </c>
      <c r="AN109" s="211">
        <f>AN77+AN93-AN61</f>
        <v>3.8756625272267087E-3</v>
      </c>
      <c r="AO109" s="211">
        <f>AO77+AO93-AO61</f>
        <v>3.9448220776723275E-3</v>
      </c>
      <c r="AP109" s="211">
        <f>AP77+AP93-AP61</f>
        <v>4.0147363396378921E-3</v>
      </c>
      <c r="AQ109" s="211">
        <f>AQ77+AQ93-AQ61</f>
        <v>4.0850474309657159E-3</v>
      </c>
      <c r="AR109" s="211">
        <f>AR77+AR93-AR61</f>
        <v>4.1554298316039961E-3</v>
      </c>
      <c r="AS109" s="211">
        <f>AS77+AS93-AS61</f>
        <v>4.2261081198411432E-3</v>
      </c>
      <c r="AT109" s="211">
        <f>AT77+AT93-AT61</f>
        <v>4.2971767977846298E-3</v>
      </c>
      <c r="AU109" s="211">
        <f>AU77+AU93-AU61</f>
        <v>4.3686478021740527E-3</v>
      </c>
      <c r="AV109" s="211">
        <f>AV77+AV93-AV61</f>
        <v>4.4403198491789198E-3</v>
      </c>
      <c r="AW109" s="211">
        <f>AW77+AW93-AW61</f>
        <v>4.5121652919100086E-3</v>
      </c>
      <c r="AX109" s="211">
        <f>AX77+AX93-AX61</f>
        <v>4.584081330476053E-3</v>
      </c>
      <c r="AY109" s="211">
        <f>AY77+AY93-AY61</f>
        <v>4.6562004521906175E-3</v>
      </c>
      <c r="AZ109" s="211">
        <f>AZ77+AZ93-AZ61</f>
        <v>4.7284769164992468E-3</v>
      </c>
      <c r="BA109" s="211">
        <f>BA77+BA93-BA61</f>
        <v>4.8008606306666479E-3</v>
      </c>
      <c r="BB109" s="211"/>
      <c r="BC109" s="205"/>
      <c r="BD109" s="205"/>
      <c r="BE109" s="205"/>
      <c r="BF109" s="205"/>
      <c r="BG109" s="205"/>
      <c r="BH109" s="205"/>
    </row>
    <row r="110" spans="1:115" s="209" customFormat="1" ht="14.45">
      <c r="A110" s="205"/>
      <c r="B110" s="380"/>
      <c r="C110" s="205" t="s">
        <v>197</v>
      </c>
      <c r="D110" s="366"/>
      <c r="E110" s="211">
        <f>E78+E94-E62</f>
        <v>5.3213276880337279E-4</v>
      </c>
      <c r="F110" s="211">
        <f>F78+F94-F62</f>
        <v>5.0699442959206698E-4</v>
      </c>
      <c r="G110" s="211">
        <f>G78+G94-G62</f>
        <v>5.9883855885245474E-4</v>
      </c>
      <c r="H110" s="211">
        <f>H78+H94-H62</f>
        <v>5.8520985976584505E-4</v>
      </c>
      <c r="I110" s="211">
        <f>I78+I94-I62</f>
        <v>6.9018614517463162E-4</v>
      </c>
      <c r="J110" s="211">
        <f>J78+J94-J62</f>
        <v>7.3062701599313495E-4</v>
      </c>
      <c r="K110" s="211">
        <f>K78+K94-K62</f>
        <v>7.7518421255268199E-4</v>
      </c>
      <c r="L110" s="211">
        <f>L78+L94-L62</f>
        <v>8.1404888964209388E-4</v>
      </c>
      <c r="M110" s="211">
        <f>M78+M94-M62</f>
        <v>8.6434795215906135E-4</v>
      </c>
      <c r="N110" s="211">
        <f>N78+N94-N62</f>
        <v>8.0603893837255525E-4</v>
      </c>
      <c r="O110" s="211">
        <f>O78+O94-O62</f>
        <v>8.3859684859299843E-4</v>
      </c>
      <c r="P110" s="211">
        <f>P78+P94-P62</f>
        <v>8.8312764365594543E-4</v>
      </c>
      <c r="Q110" s="211">
        <f>Q78+Q94-Q62</f>
        <v>9.1136864217566949E-4</v>
      </c>
      <c r="R110" s="211">
        <f>R78+R94-R62</f>
        <v>9.3823351173583092E-4</v>
      </c>
      <c r="S110" s="211">
        <f>S78+S94-S62</f>
        <v>9.6421554214998206E-4</v>
      </c>
      <c r="T110" s="211">
        <f>T78+T94-T62</f>
        <v>9.8457919685568385E-4</v>
      </c>
      <c r="U110" s="211">
        <f>U78+U94-U62</f>
        <v>1.0003757614960307E-3</v>
      </c>
      <c r="V110" s="211">
        <f>V78+V94-V62</f>
        <v>1.0321947055452751E-3</v>
      </c>
      <c r="W110" s="211">
        <f>W78+W94-W62</f>
        <v>1.0611351114400147E-3</v>
      </c>
      <c r="X110" s="211">
        <f>X78+X94-X62</f>
        <v>1.0882384662423972E-3</v>
      </c>
      <c r="Y110" s="211">
        <f>Y78+Y94-Y62</f>
        <v>1.1145753728571961E-3</v>
      </c>
      <c r="Z110" s="211">
        <f>Z78+Z94-Z62</f>
        <v>1.1355833627946232E-3</v>
      </c>
      <c r="AA110" s="211">
        <f>AA78+AA94-AA62</f>
        <v>1.1618893211768899E-3</v>
      </c>
      <c r="AB110" s="211">
        <f>AB78+AB94-AB62</f>
        <v>1.1854054336459807E-3</v>
      </c>
      <c r="AC110" s="211">
        <f>AC78+AC94-AC62</f>
        <v>1.2160033768721101E-3</v>
      </c>
      <c r="AD110" s="211">
        <f>AD78+AD94-AD62</f>
        <v>1.2413638824581019E-3</v>
      </c>
      <c r="AE110" s="211">
        <f>AE78+AE94-AE62</f>
        <v>1.2661099307391677E-3</v>
      </c>
      <c r="AF110" s="211">
        <f>AF78+AF94-AF62</f>
        <v>1.2916475704281005E-3</v>
      </c>
      <c r="AG110" s="211">
        <f>AG78+AG94-AG62</f>
        <v>1.3174510928916083E-3</v>
      </c>
      <c r="AH110" s="211">
        <f>AH78+AH94-AH62</f>
        <v>1.3466208508875477E-3</v>
      </c>
      <c r="AI110" s="211">
        <f>AI78+AI94-AI62</f>
        <v>1.3736738561007655E-3</v>
      </c>
      <c r="AJ110" s="211">
        <f>AJ78+AJ94-AJ62</f>
        <v>1.4009353631982968E-3</v>
      </c>
      <c r="AK110" s="211">
        <f>AK78+AK94-AK62</f>
        <v>1.4289375921430203E-3</v>
      </c>
      <c r="AL110" s="211">
        <f>AL78+AL94-AL62</f>
        <v>1.457208478313321E-3</v>
      </c>
      <c r="AM110" s="211">
        <f>AM78+AM94-AM62</f>
        <v>1.4862880217146879E-3</v>
      </c>
      <c r="AN110" s="211">
        <f>AN78+AN94-AN62</f>
        <v>1.5146731148243386E-3</v>
      </c>
      <c r="AO110" s="211">
        <f>AO78+AO94-AO62</f>
        <v>1.5434328523153962E-3</v>
      </c>
      <c r="AP110" s="211">
        <f>AP78+AP94-AP62</f>
        <v>1.5725458359282518E-3</v>
      </c>
      <c r="AQ110" s="211">
        <f>AQ78+AQ94-AQ62</f>
        <v>1.6018725688278224E-3</v>
      </c>
      <c r="AR110" s="211">
        <f>AR78+AR94-AR62</f>
        <v>1.6312856306620604E-3</v>
      </c>
      <c r="AS110" s="211">
        <f>AS78+AS94-AS62</f>
        <v>1.660873222698811E-3</v>
      </c>
      <c r="AT110" s="211">
        <f>AT78+AT94-AT62</f>
        <v>1.6906727602715721E-3</v>
      </c>
      <c r="AU110" s="211">
        <f>AU78+AU94-AU62</f>
        <v>1.720689301845324E-3</v>
      </c>
      <c r="AV110" s="211">
        <f>AV78+AV94-AV62</f>
        <v>1.7508438512403579E-3</v>
      </c>
      <c r="AW110" s="211">
        <f>AW78+AW94-AW62</f>
        <v>1.7811256037592038E-3</v>
      </c>
      <c r="AX110" s="211">
        <f>AX78+AX94-AX62</f>
        <v>1.811494008300274E-3</v>
      </c>
      <c r="AY110" s="211">
        <f>AY78+AY94-AY62</f>
        <v>1.842001416223038E-3</v>
      </c>
      <c r="AZ110" s="211">
        <f>AZ78+AZ94-AZ62</f>
        <v>1.8726298232509819E-3</v>
      </c>
      <c r="BA110" s="211">
        <f>BA78+BA94-BA62</f>
        <v>1.9033594206177007E-3</v>
      </c>
      <c r="BB110" s="211"/>
      <c r="BC110" s="205"/>
      <c r="BD110" s="205"/>
      <c r="BE110" s="205"/>
      <c r="BF110" s="205"/>
      <c r="BG110" s="205"/>
      <c r="BH110" s="205"/>
    </row>
    <row r="111" spans="1:115" s="209" customFormat="1" ht="14.45">
      <c r="A111" s="205"/>
      <c r="B111" s="380"/>
      <c r="C111" s="205" t="s">
        <v>198</v>
      </c>
      <c r="D111" s="366"/>
      <c r="E111" s="211">
        <f>E79+E95-E63</f>
        <v>0.27656980584802338</v>
      </c>
      <c r="F111" s="211">
        <f>F79+F95-F63</f>
        <v>0.2632150862845305</v>
      </c>
      <c r="G111" s="211">
        <f>G79+G95-G63</f>
        <v>0.31055726403111694</v>
      </c>
      <c r="H111" s="211">
        <f>H79+H95-H63</f>
        <v>0.3031582737932228</v>
      </c>
      <c r="I111" s="211">
        <f>I79+I95-I63</f>
        <v>0.35715060119855246</v>
      </c>
      <c r="J111" s="211">
        <f>J79+J95-J63</f>
        <v>0.3776675994810651</v>
      </c>
      <c r="K111" s="211">
        <f>K79+K95-K63</f>
        <v>0.40026651520157358</v>
      </c>
      <c r="L111" s="211">
        <f>L79+L95-L63</f>
        <v>0.41988141223840814</v>
      </c>
      <c r="M111" s="211">
        <f>M79+M95-M63</f>
        <v>0.44534651828590971</v>
      </c>
      <c r="N111" s="211">
        <f>N79+N95-N63</f>
        <v>0.41485873139482587</v>
      </c>
      <c r="O111" s="211">
        <f>O79+O95-O63</f>
        <v>0.43115522731880235</v>
      </c>
      <c r="P111" s="211">
        <f>P79+P95-P63</f>
        <v>0.45356713418025951</v>
      </c>
      <c r="Q111" s="211">
        <f>Q79+Q95-Q63</f>
        <v>0.46757501125997464</v>
      </c>
      <c r="R111" s="211">
        <f>R79+R95-R63</f>
        <v>0.48084898397162235</v>
      </c>
      <c r="S111" s="211">
        <f>S79+S95-S63</f>
        <v>0.49364400825768706</v>
      </c>
      <c r="T111" s="211">
        <f>T79+T95-T63</f>
        <v>0.50353979865504639</v>
      </c>
      <c r="U111" s="211">
        <f>U79+U95-U63</f>
        <v>0.51108263798607834</v>
      </c>
      <c r="V111" s="211">
        <f>V79+V95-V63</f>
        <v>0.52678794112558602</v>
      </c>
      <c r="W111" s="211">
        <f>W79+W95-W63</f>
        <v>0.54099408417444395</v>
      </c>
      <c r="X111" s="211">
        <f>X79+X95-X63</f>
        <v>0.55423625785332109</v>
      </c>
      <c r="Y111" s="211">
        <f>Y79+Y95-Y63</f>
        <v>0.56706223168872238</v>
      </c>
      <c r="Z111" s="211">
        <f>Z79+Z95-Z63</f>
        <v>0.57715452241597254</v>
      </c>
      <c r="AA111" s="211">
        <f>AA79+AA95-AA63</f>
        <v>0.58991714753678592</v>
      </c>
      <c r="AB111" s="211">
        <f>AB79+AB95-AB63</f>
        <v>0.60123980006272926</v>
      </c>
      <c r="AC111" s="211">
        <f>AC79+AC95-AC63</f>
        <v>0.61612878651664982</v>
      </c>
      <c r="AD111" s="211">
        <f>AD79+AD95-AD63</f>
        <v>0.62833766304442662</v>
      </c>
      <c r="AE111" s="211">
        <f>AE79+AE95-AE63</f>
        <v>0.64021230969449805</v>
      </c>
      <c r="AF111" s="211">
        <f>AF79+AF95-AF63</f>
        <v>0.65246406632586074</v>
      </c>
      <c r="AG111" s="211">
        <f>AG79+AG95-AG63</f>
        <v>0.66482657110461907</v>
      </c>
      <c r="AH111" s="211">
        <f>AH79+AH95-AH63</f>
        <v>0.67886251987998114</v>
      </c>
      <c r="AI111" s="211">
        <f>AI79+AI95-AI63</f>
        <v>0.69180561955790476</v>
      </c>
      <c r="AJ111" s="211">
        <f>AJ79+AJ95-AJ63</f>
        <v>0.70482909799864557</v>
      </c>
      <c r="AK111" s="211">
        <f>AK79+AK95-AK63</f>
        <v>0.7182002887890091</v>
      </c>
      <c r="AL111" s="211">
        <f>AL79+AL95-AL63</f>
        <v>0.73168119988393465</v>
      </c>
      <c r="AM111" s="211">
        <f>AM79+AM95-AM63</f>
        <v>0.74554245247093665</v>
      </c>
      <c r="AN111" s="211">
        <f>AN79+AN95-AN63</f>
        <v>0.75902976102157849</v>
      </c>
      <c r="AO111" s="211">
        <f>AO79+AO95-AO63</f>
        <v>0.7726795238889772</v>
      </c>
      <c r="AP111" s="211">
        <f>AP79+AP95-AP63</f>
        <v>0.7864806359233254</v>
      </c>
      <c r="AQ111" s="211">
        <f>AQ79+AQ95-AQ63</f>
        <v>0.80036303008634668</v>
      </c>
      <c r="AR111" s="211">
        <f>AR79+AR95-AR63</f>
        <v>0.81426294259109278</v>
      </c>
      <c r="AS111" s="211">
        <f>AS79+AS95-AS63</f>
        <v>0.82822438228457118</v>
      </c>
      <c r="AT111" s="211">
        <f>AT79+AT95-AT63</f>
        <v>0.84226588626047638</v>
      </c>
      <c r="AU111" s="211">
        <f>AU79+AU95-AU63</f>
        <v>0.85638981617873955</v>
      </c>
      <c r="AV111" s="211">
        <f>AV79+AV95-AV63</f>
        <v>0.87055673145168666</v>
      </c>
      <c r="AW111" s="211">
        <f>AW79+AW95-AW63</f>
        <v>0.88476121757959958</v>
      </c>
      <c r="AX111" s="211">
        <f>AX79+AX95-AX63</f>
        <v>0.89898311889944083</v>
      </c>
      <c r="AY111" s="211">
        <f>AY79+AY95-AY63</f>
        <v>0.91324841724041594</v>
      </c>
      <c r="AZ111" s="211">
        <f>AZ79+AZ95-AZ63</f>
        <v>0.92754814675045827</v>
      </c>
      <c r="BA111" s="211">
        <f>BA79+BA95-BA63</f>
        <v>0.94187248292888059</v>
      </c>
      <c r="BB111" s="211"/>
      <c r="BC111" s="205"/>
      <c r="BD111" s="205"/>
      <c r="BE111" s="205"/>
      <c r="BF111" s="205"/>
      <c r="BG111" s="205"/>
      <c r="BH111" s="205"/>
    </row>
    <row r="112" spans="1:115" s="209" customFormat="1" ht="14.45">
      <c r="A112" s="205"/>
      <c r="B112" s="380"/>
      <c r="C112" s="205" t="s">
        <v>199</v>
      </c>
      <c r="D112" s="366"/>
      <c r="E112" s="211">
        <f>E80+E96-E64</f>
        <v>5.2364120231841699E-2</v>
      </c>
      <c r="F112" s="211">
        <f>F80+F96-F64</f>
        <v>4.983561521756133E-2</v>
      </c>
      <c r="G112" s="211">
        <f>G80+G96-G64</f>
        <v>5.879910810485689E-2</v>
      </c>
      <c r="H112" s="211">
        <f>H80+H96-H64</f>
        <v>5.7398226279657849E-2</v>
      </c>
      <c r="I112" s="211">
        <f>I80+I96-I64</f>
        <v>6.7620819867488774E-2</v>
      </c>
      <c r="J112" s="211">
        <f>J80+J96-J64</f>
        <v>7.150538912322435E-2</v>
      </c>
      <c r="K112" s="211">
        <f>K80+K96-K64</f>
        <v>7.5784136531205054E-2</v>
      </c>
      <c r="L112" s="211">
        <f>L80+L96-L64</f>
        <v>7.9497907178086219E-2</v>
      </c>
      <c r="M112" s="211">
        <f>M80+M96-M64</f>
        <v>8.6005708858881758E-2</v>
      </c>
      <c r="N112" s="211">
        <f>N80+N96-N64</f>
        <v>8.1720238423289931E-2</v>
      </c>
      <c r="O112" s="211">
        <f>O80+O96-O64</f>
        <v>8.6628983347142724E-2</v>
      </c>
      <c r="P112" s="211">
        <f>P80+P96-P64</f>
        <v>9.2954690952530256E-2</v>
      </c>
      <c r="Q112" s="211">
        <f>Q80+Q96-Q64</f>
        <v>9.7741994825740197E-2</v>
      </c>
      <c r="R112" s="211">
        <f>R80+R96-R64</f>
        <v>0.10252712511774636</v>
      </c>
      <c r="S112" s="211">
        <f>S80+S96-S64</f>
        <v>0.10736039949971807</v>
      </c>
      <c r="T112" s="211">
        <f>T80+T96-T64</f>
        <v>0.11170284193499475</v>
      </c>
      <c r="U112" s="211">
        <f>U80+U96-U64</f>
        <v>0.11564363123778496</v>
      </c>
      <c r="V112" s="211">
        <f>V80+V96-V64</f>
        <v>0.12158124575895421</v>
      </c>
      <c r="W112" s="211">
        <f>W80+W96-W64</f>
        <v>0.12735718523253403</v>
      </c>
      <c r="X112" s="211">
        <f>X80+X96-X64</f>
        <v>0.13308405998368814</v>
      </c>
      <c r="Y112" s="211">
        <f>Y80+Y96-Y64</f>
        <v>0.13888712953537716</v>
      </c>
      <c r="Z112" s="211">
        <f>Z80+Z96-Z64</f>
        <v>0.14418615285232422</v>
      </c>
      <c r="AA112" s="211">
        <f>AA80+AA96-AA64</f>
        <v>0.15032203390154711</v>
      </c>
      <c r="AB112" s="211">
        <f>AB80+AB96-AB64</f>
        <v>0.15627140486605412</v>
      </c>
      <c r="AC112" s="211">
        <f>AC80+AC96-AC64</f>
        <v>0.16334410539367988</v>
      </c>
      <c r="AD112" s="211">
        <f>AD80+AD96-AD64</f>
        <v>0.16991246118545253</v>
      </c>
      <c r="AE112" s="211">
        <f>AE80+AE96-AE64</f>
        <v>0.17658602489024844</v>
      </c>
      <c r="AF112" s="211">
        <f>AF80+AF96-AF64</f>
        <v>0.18356466252486572</v>
      </c>
      <c r="AG112" s="211">
        <f>AG80+AG96-AG64</f>
        <v>0.19078359236945611</v>
      </c>
      <c r="AH112" s="211">
        <f>AH80+AH96-AH64</f>
        <v>0.19870768199523295</v>
      </c>
      <c r="AI112" s="211">
        <f>AI80+AI96-AI64</f>
        <v>0.20654613970953842</v>
      </c>
      <c r="AJ112" s="211">
        <f>AJ80+AJ96-AJ64</f>
        <v>0.21464313057821113</v>
      </c>
      <c r="AK112" s="211">
        <f>AK80+AK96-AK64</f>
        <v>0.22308939001197051</v>
      </c>
      <c r="AL112" s="211">
        <f>AL80+AL96-AL64</f>
        <v>0.23182240583246647</v>
      </c>
      <c r="AM112" s="211">
        <f>AM80+AM96-AM64</f>
        <v>0.24093842223861348</v>
      </c>
      <c r="AN112" s="211">
        <f>AN80+AN96-AN64</f>
        <v>0.25020308514358736</v>
      </c>
      <c r="AO112" s="211">
        <f>AO80+AO96-AO64</f>
        <v>0.25979658090479063</v>
      </c>
      <c r="AP112" s="211">
        <f>AP80+AP96-AP64</f>
        <v>0.26972564086461448</v>
      </c>
      <c r="AQ112" s="211">
        <f>AQ80+AQ96-AQ64</f>
        <v>0.27997637803270625</v>
      </c>
      <c r="AR112" s="211">
        <f>AR80+AR96-AR64</f>
        <v>0.29053550511507137</v>
      </c>
      <c r="AS112" s="211">
        <f>AS80+AS96-AS64</f>
        <v>0.30142739918846467</v>
      </c>
      <c r="AT112" s="211">
        <f>AT80+AT96-AT64</f>
        <v>0.31266847652656937</v>
      </c>
      <c r="AU112" s="211">
        <f>AU80+AU96-AU64</f>
        <v>0.32426983637297657</v>
      </c>
      <c r="AV112" s="211">
        <f>AV80+AV96-AV64</f>
        <v>0.3362267850442997</v>
      </c>
      <c r="AW112" s="211">
        <f>AW80+AW96-AW64</f>
        <v>0.34854710457187676</v>
      </c>
      <c r="AX112" s="211">
        <f>AX80+AX96-AX64</f>
        <v>0.36123274400380162</v>
      </c>
      <c r="AY112" s="211">
        <f>AY80+AY96-AY64</f>
        <v>0.37430417688283824</v>
      </c>
      <c r="AZ112" s="211">
        <f>AZ80+AZ96-AZ64</f>
        <v>0.38776836818451244</v>
      </c>
      <c r="BA112" s="211">
        <f>BA80+BA96-BA64</f>
        <v>0.40163189820734507</v>
      </c>
      <c r="BB112" s="211"/>
      <c r="BC112" s="205"/>
      <c r="BD112" s="205"/>
      <c r="BE112" s="205"/>
      <c r="BF112" s="205"/>
      <c r="BG112" s="205"/>
      <c r="BH112" s="205"/>
      <c r="BT112" s="209" t="s">
        <v>85</v>
      </c>
    </row>
    <row r="113" spans="1:102" s="209" customFormat="1" ht="14.45">
      <c r="A113" s="205"/>
      <c r="B113" s="380"/>
      <c r="C113" s="205" t="s">
        <v>200</v>
      </c>
      <c r="D113" s="366"/>
      <c r="E113" s="211">
        <f>E81+E97-E65</f>
        <v>0.16533649069554684</v>
      </c>
      <c r="F113" s="211">
        <f>F81+F97-F65</f>
        <v>0.15722164671160005</v>
      </c>
      <c r="G113" s="211">
        <f>G81+G97-G65</f>
        <v>0.1853451908948342</v>
      </c>
      <c r="H113" s="211">
        <f>H81+H97-H65</f>
        <v>0.18077883166123043</v>
      </c>
      <c r="I113" s="211">
        <f>I81+I97-I65</f>
        <v>0.21279847300703958</v>
      </c>
      <c r="J113" s="211">
        <f>J81+J97-J65</f>
        <v>0.22483621863187236</v>
      </c>
      <c r="K113" s="211">
        <f>K81+K97-K65</f>
        <v>0.23809247967742558</v>
      </c>
      <c r="L113" s="211">
        <f>L81+L97-L65</f>
        <v>0.24955334159263587</v>
      </c>
      <c r="M113" s="211">
        <f>M81+M97-M65</f>
        <v>0.26975887641436003</v>
      </c>
      <c r="N113" s="211">
        <f>N81+N97-N65</f>
        <v>0.25610573708109302</v>
      </c>
      <c r="O113" s="211">
        <f>O81+O97-O65</f>
        <v>0.2712655007156356</v>
      </c>
      <c r="P113" s="211">
        <f>P81+P97-P65</f>
        <v>0.2908337260133213</v>
      </c>
      <c r="Q113" s="211">
        <f>Q81+Q97-Q65</f>
        <v>0.30556049737059982</v>
      </c>
      <c r="R113" s="211">
        <f>R81+R97-R65</f>
        <v>0.32025637767726517</v>
      </c>
      <c r="S113" s="211">
        <f>S81+S97-S65</f>
        <v>0.33507850270151252</v>
      </c>
      <c r="T113" s="211">
        <f>T81+T97-T65</f>
        <v>0.34834577806191036</v>
      </c>
      <c r="U113" s="211">
        <f>U81+U97-U65</f>
        <v>0.36033991436764218</v>
      </c>
      <c r="V113" s="211">
        <f>V81+V97-V65</f>
        <v>0.37853147899549233</v>
      </c>
      <c r="W113" s="211">
        <f>W81+W97-W65</f>
        <v>0.39619050689180224</v>
      </c>
      <c r="X113" s="211">
        <f>X81+X97-X65</f>
        <v>0.41366834899084004</v>
      </c>
      <c r="Y113" s="211">
        <f>Y81+Y97-Y65</f>
        <v>0.43135449604060966</v>
      </c>
      <c r="Z113" s="211">
        <f>Z81+Z97-Z65</f>
        <v>0.44744781577169834</v>
      </c>
      <c r="AA113" s="211">
        <f>AA81+AA97-AA65</f>
        <v>0.46611000785672679</v>
      </c>
      <c r="AB113" s="211">
        <f>AB81+AB97-AB65</f>
        <v>0.48416420854660003</v>
      </c>
      <c r="AC113" s="211">
        <f>AC81+AC97-AC65</f>
        <v>0.50566680555994825</v>
      </c>
      <c r="AD113" s="211">
        <f>AD81+AD97-AD65</f>
        <v>0.52557470517489246</v>
      </c>
      <c r="AE113" s="211">
        <f>AE81+AE97-AE65</f>
        <v>0.5457757465364701</v>
      </c>
      <c r="AF113" s="211">
        <f>AF81+AF97-AF65</f>
        <v>0.56688646792848441</v>
      </c>
      <c r="AG113" s="211">
        <f>AG81+AG97-AG65</f>
        <v>0.58870479002805221</v>
      </c>
      <c r="AH113" s="211">
        <f>AH81+AH97-AH65</f>
        <v>0.60425322870486931</v>
      </c>
      <c r="AI113" s="211">
        <f>AI81+AI97-AI65</f>
        <v>0.6189700108305678</v>
      </c>
      <c r="AJ113" s="211">
        <f>AJ81+AJ97-AJ65</f>
        <v>0.63389620104561262</v>
      </c>
      <c r="AK113" s="211">
        <f>AK81+AK97-AK65</f>
        <v>0.64927566675350734</v>
      </c>
      <c r="AL113" s="211">
        <f>AL81+AL97-AL65</f>
        <v>0.66489811286722522</v>
      </c>
      <c r="AM113" s="211">
        <f>AM81+AM97-AM65</f>
        <v>0.68101340229911678</v>
      </c>
      <c r="AN113" s="211">
        <f>AN81+AN97-AN65</f>
        <v>0.69693549809209376</v>
      </c>
      <c r="AO113" s="211">
        <f>AO81+AO97-AO65</f>
        <v>0.71315528861050326</v>
      </c>
      <c r="AP113" s="211">
        <f>AP81+AP97-AP65</f>
        <v>0.72966595297094405</v>
      </c>
      <c r="AQ113" s="211">
        <f>AQ81+AQ97-AQ65</f>
        <v>0.74640550253261595</v>
      </c>
      <c r="AR113" s="211">
        <f>AR81+AR97-AR65</f>
        <v>0.76331653048961889</v>
      </c>
      <c r="AS113" s="211">
        <f>AS81+AS97-AS65</f>
        <v>0.78044196283190836</v>
      </c>
      <c r="AT113" s="211">
        <f>AT81+AT97-AT65</f>
        <v>0.79780147261262413</v>
      </c>
      <c r="AU113" s="211">
        <f>AU81+AU97-AU65</f>
        <v>0.81539971544428291</v>
      </c>
      <c r="AV113" s="211">
        <f>AV81+AV97-AV65</f>
        <v>0.83320140671750476</v>
      </c>
      <c r="AW113" s="211">
        <f>AW81+AW97-AW65</f>
        <v>0.85120323361070827</v>
      </c>
      <c r="AX113" s="211">
        <f>AX81+AX97-AX65</f>
        <v>0.86938753486717968</v>
      </c>
      <c r="AY113" s="211">
        <f>AY81+AY97-AY65</f>
        <v>0.88778110933634213</v>
      </c>
      <c r="AZ113" s="211">
        <f>AZ81+AZ97-AZ65</f>
        <v>0.90637714388867363</v>
      </c>
      <c r="BA113" s="211">
        <f>BA81+BA97-BA65</f>
        <v>0.92516781577646312</v>
      </c>
      <c r="BB113" s="211"/>
      <c r="BC113" s="205"/>
      <c r="BD113" s="205"/>
      <c r="BE113" s="205"/>
      <c r="BF113" s="205"/>
      <c r="BG113" s="205"/>
      <c r="BH113" s="205"/>
    </row>
    <row r="114" spans="1:102" s="209" customFormat="1" ht="14.45">
      <c r="A114" s="205"/>
      <c r="B114" s="380"/>
      <c r="C114" s="205" t="s">
        <v>201</v>
      </c>
      <c r="D114" s="366"/>
      <c r="E114" s="211">
        <f>E82+E98-E66</f>
        <v>1.9021710480967569E-2</v>
      </c>
      <c r="F114" s="211">
        <f>F82+F98-F66</f>
        <v>1.8065377179881992E-2</v>
      </c>
      <c r="G114" s="211">
        <f>G82+G98-G66</f>
        <v>2.1270093434762938E-2</v>
      </c>
      <c r="H114" s="211">
        <f>H82+H98-H66</f>
        <v>2.0719943883453995E-2</v>
      </c>
      <c r="I114" s="211">
        <f>I82+I98-I66</f>
        <v>2.4359141074627777E-2</v>
      </c>
      <c r="J114" s="211">
        <f>J82+J98-J66</f>
        <v>2.5704652599127797E-2</v>
      </c>
      <c r="K114" s="211">
        <f>K82+K98-K66</f>
        <v>2.7185835515155521E-2</v>
      </c>
      <c r="L114" s="211">
        <f>L82+L98-L66</f>
        <v>2.8458465173319292E-2</v>
      </c>
      <c r="M114" s="211">
        <f>M82+M98-M66</f>
        <v>3.0121338736219805E-2</v>
      </c>
      <c r="N114" s="211">
        <f>N82+N98-N66</f>
        <v>3.1691981436533068E-2</v>
      </c>
      <c r="O114" s="211">
        <f>O82+O98-O66</f>
        <v>3.3450020239855549E-2</v>
      </c>
      <c r="P114" s="211">
        <f>P82+P98-P66</f>
        <v>3.5559203327382605E-2</v>
      </c>
      <c r="Q114" s="211">
        <f>Q82+Q98-Q66</f>
        <v>3.7716273409285517E-2</v>
      </c>
      <c r="R114" s="211">
        <f>R82+R98-R66</f>
        <v>4.0066963356065077E-2</v>
      </c>
      <c r="S114" s="211">
        <f>S82+S98-S66</f>
        <v>4.2155814144464898E-2</v>
      </c>
      <c r="T114" s="211">
        <f>T82+T98-T66</f>
        <v>4.4312334851321911E-2</v>
      </c>
      <c r="U114" s="211">
        <f>U82+U98-U66</f>
        <v>4.6834567089735213E-2</v>
      </c>
      <c r="V114" s="211">
        <f>V82+V98-V66</f>
        <v>4.9437818505329467E-2</v>
      </c>
      <c r="W114" s="211">
        <f>W82+W98-W66</f>
        <v>5.2501340333635849E-2</v>
      </c>
      <c r="X114" s="211">
        <f>X82+X98-X66</f>
        <v>5.5420918590217472E-2</v>
      </c>
      <c r="Y114" s="211">
        <f>Y82+Y98-Y66</f>
        <v>5.8604982888325718E-2</v>
      </c>
      <c r="Z114" s="211">
        <f>Z82+Z98-Z66</f>
        <v>6.1726560389175233E-2</v>
      </c>
      <c r="AA114" s="211">
        <f>AA82+AA98-AA66</f>
        <v>6.5029292730853783E-2</v>
      </c>
      <c r="AB114" s="211">
        <f>AB82+AB98-AB66</f>
        <v>6.8263491296468359E-2</v>
      </c>
      <c r="AC114" s="211">
        <f>AC82+AC98-AC66</f>
        <v>7.2005659151671786E-2</v>
      </c>
      <c r="AD114" s="211">
        <f>AD82+AD98-AD66</f>
        <v>7.5668129856965471E-2</v>
      </c>
      <c r="AE114" s="211">
        <f>AE82+AE98-AE66</f>
        <v>7.9793544989144038E-2</v>
      </c>
      <c r="AF114" s="211">
        <f>AF82+AF98-AF66</f>
        <v>8.3879130169072003E-2</v>
      </c>
      <c r="AG114" s="211">
        <f>AG82+AG98-AG66</f>
        <v>8.8146393144577839E-2</v>
      </c>
      <c r="AH114" s="211">
        <f>AH82+AH98-AH66</f>
        <v>8.9819079389656498E-2</v>
      </c>
      <c r="AI114" s="211">
        <f>AI82+AI98-AI66</f>
        <v>9.1340079069178959E-2</v>
      </c>
      <c r="AJ114" s="211">
        <f>AJ82+AJ98-AJ66</f>
        <v>9.2864899114816435E-2</v>
      </c>
      <c r="AK114" s="211">
        <f>AK82+AK98-AK66</f>
        <v>9.4428642486336312E-2</v>
      </c>
      <c r="AL114" s="211">
        <f>AL82+AL98-AL66</f>
        <v>9.5999817186551262E-2</v>
      </c>
      <c r="AM114" s="211">
        <f>AM82+AM98-AM66</f>
        <v>9.761378632750306E-2</v>
      </c>
      <c r="AN114" s="211">
        <f>AN82+AN98-AN66</f>
        <v>9.9171706607682708E-2</v>
      </c>
      <c r="AO114" s="211">
        <f>AO82+AO98-AO66</f>
        <v>0.1007438434375314</v>
      </c>
      <c r="AP114" s="211">
        <f>AP82+AP98-AP66</f>
        <v>0.1023286399519554</v>
      </c>
      <c r="AQ114" s="211">
        <f>AQ82+AQ98-AQ66</f>
        <v>0.10391689638716306</v>
      </c>
      <c r="AR114" s="211">
        <f>AR82+AR98-AR66</f>
        <v>0.10550030625073559</v>
      </c>
      <c r="AS114" s="211">
        <f>AS82+AS98-AS66</f>
        <v>0.10708456678612555</v>
      </c>
      <c r="AT114" s="211">
        <f>AT82+AT98-AT66</f>
        <v>0.10867204110031059</v>
      </c>
      <c r="AU114" s="211">
        <f>AU82+AU98-AU66</f>
        <v>0.11026298974229221</v>
      </c>
      <c r="AV114" s="211">
        <f>AV82+AV98-AV66</f>
        <v>0.11185229998303559</v>
      </c>
      <c r="AW114" s="211">
        <f>AW82+AW98-AW66</f>
        <v>0.11343926436618279</v>
      </c>
      <c r="AX114" s="211">
        <f>AX82+AX98-AX66</f>
        <v>0.11502129523162141</v>
      </c>
      <c r="AY114" s="211">
        <f>AY82+AY98-AY66</f>
        <v>0.11660171730466784</v>
      </c>
      <c r="AZ114" s="211">
        <f>AZ82+AZ98-AZ66</f>
        <v>0.11817937478071006</v>
      </c>
      <c r="BA114" s="211">
        <f>BA82+BA98-BA66</f>
        <v>0.11975301231083169</v>
      </c>
      <c r="BB114" s="211"/>
      <c r="BC114" s="205"/>
      <c r="BD114" s="205"/>
      <c r="BE114" s="205"/>
      <c r="BF114" s="205"/>
      <c r="BG114" s="205"/>
      <c r="BH114" s="205"/>
    </row>
    <row r="115" spans="1:102" s="209" customFormat="1" ht="14.45" hidden="1">
      <c r="A115" s="205"/>
      <c r="B115" s="344"/>
      <c r="C115" s="205"/>
      <c r="D115" s="345"/>
      <c r="E115" s="211"/>
      <c r="F115" s="211"/>
      <c r="G115" s="211"/>
      <c r="H115" s="211"/>
      <c r="I115" s="211"/>
      <c r="J115" s="211"/>
      <c r="K115" s="211"/>
      <c r="L115" s="211"/>
      <c r="M115" s="211"/>
      <c r="N115" s="211"/>
      <c r="O115" s="211"/>
      <c r="P115" s="211"/>
      <c r="Q115" s="211"/>
      <c r="R115" s="211"/>
      <c r="S115" s="211"/>
      <c r="T115" s="211"/>
      <c r="U115" s="211"/>
      <c r="V115" s="211"/>
      <c r="W115" s="211"/>
      <c r="X115" s="211"/>
      <c r="Y115" s="211"/>
      <c r="Z115" s="211"/>
      <c r="AA115" s="211"/>
      <c r="AB115" s="211"/>
      <c r="AC115" s="211"/>
      <c r="AD115" s="211"/>
      <c r="AE115" s="211"/>
      <c r="AF115" s="211"/>
      <c r="AG115" s="211"/>
      <c r="AH115" s="211"/>
      <c r="AI115" s="211"/>
      <c r="AJ115" s="211"/>
      <c r="AK115" s="211"/>
      <c r="AL115" s="211"/>
      <c r="AM115" s="211"/>
      <c r="AN115" s="211"/>
      <c r="AO115" s="211"/>
      <c r="AP115" s="211"/>
      <c r="AQ115" s="211"/>
      <c r="AR115" s="211"/>
      <c r="AS115" s="211"/>
      <c r="AT115" s="211"/>
      <c r="AU115" s="211"/>
      <c r="AV115" s="211"/>
      <c r="AW115" s="211"/>
      <c r="AX115" s="211"/>
      <c r="AY115" s="211"/>
      <c r="AZ115" s="211"/>
      <c r="BA115" s="211"/>
      <c r="BB115" s="211"/>
      <c r="BC115" s="205"/>
      <c r="BD115" s="205"/>
      <c r="BE115" s="205"/>
      <c r="BF115" s="205"/>
      <c r="BG115" s="205"/>
      <c r="BH115" s="205"/>
    </row>
    <row r="116" spans="1:102" s="209" customFormat="1" ht="14.45" hidden="1" customHeight="1">
      <c r="A116" s="205"/>
      <c r="B116" s="380" t="s">
        <v>202</v>
      </c>
      <c r="C116" s="205" t="s">
        <v>203</v>
      </c>
      <c r="D116" s="383" t="s">
        <v>165</v>
      </c>
      <c r="E116" s="211">
        <f>E68+E84-E100</f>
        <v>1.1422139495555657</v>
      </c>
      <c r="F116" s="211">
        <f>F68+F84-F100</f>
        <v>1.3145846442196927</v>
      </c>
      <c r="G116" s="211">
        <f>G68+G84-G100</f>
        <v>1.4858416610040921</v>
      </c>
      <c r="H116" s="211">
        <f>H68+H84-H100</f>
        <v>1.6392295235753336</v>
      </c>
      <c r="I116" s="211">
        <f>I68+I84-I100</f>
        <v>1.681333105908533</v>
      </c>
      <c r="J116" s="211">
        <f>J68+J84-J100</f>
        <v>1.6813383759218601</v>
      </c>
      <c r="K116" s="211">
        <f>K68+K84-K100</f>
        <v>1.6813435781904387</v>
      </c>
      <c r="L116" s="211">
        <f>L68+L84-L100</f>
        <v>1.6813486640506765</v>
      </c>
      <c r="M116" s="211">
        <f>M68+M84-M100</f>
        <v>1.681354168539646</v>
      </c>
      <c r="N116" s="211">
        <f>N68+N84-N100</f>
        <v>1.6813471221055662</v>
      </c>
      <c r="O116" s="211">
        <f>O68+O84-O100</f>
        <v>1.6813501644310049</v>
      </c>
      <c r="P116" s="211">
        <f>P68+P84-P100</f>
        <v>1.6813529569678627</v>
      </c>
      <c r="Q116" s="211">
        <f>Q68+Q84-Q100</f>
        <v>1.6813548928186117</v>
      </c>
      <c r="R116" s="211">
        <f>R68+R84-R100</f>
        <v>1.6813560640661249</v>
      </c>
      <c r="S116" s="211">
        <f>S68+S84-S100</f>
        <v>1.6813563257231516</v>
      </c>
      <c r="T116" s="211">
        <f>T68+T84-T100</f>
        <v>1.6813581987809902</v>
      </c>
      <c r="U116" s="211">
        <f>U68+U84-U100</f>
        <v>1.6813598592111729</v>
      </c>
      <c r="V116" s="211">
        <f>V68+V84-V100</f>
        <v>1.6813614283228988</v>
      </c>
      <c r="W116" s="211">
        <f>W68+W84-W100</f>
        <v>1.6813627358236944</v>
      </c>
      <c r="X116" s="211">
        <f>X68+X84-X100</f>
        <v>1.6813640897666202</v>
      </c>
      <c r="Y116" s="211">
        <f>Y68+Y84-Y100</f>
        <v>1.6813656910527639</v>
      </c>
      <c r="Z116" s="211">
        <f>Z68+Z84-Z100</f>
        <v>1.6813669092468286</v>
      </c>
      <c r="AA116" s="211">
        <f>AA68+AA84-AA100</f>
        <v>1.6813684009953755</v>
      </c>
      <c r="AB116" s="211">
        <f>AB68+AB84-AB100</f>
        <v>1.6813696863812266</v>
      </c>
      <c r="AC116" s="211">
        <f>AC68+AC84-AC100</f>
        <v>1.6813713238426642</v>
      </c>
      <c r="AD116" s="211">
        <f>AD68+AD84-AD100</f>
        <v>1.6813727038736994</v>
      </c>
      <c r="AE116" s="211">
        <f>AE68+AE84-AE100</f>
        <v>1.681374048377509</v>
      </c>
      <c r="AF116" s="211">
        <f>AF68+AF84-AF100</f>
        <v>1.6813754357821606</v>
      </c>
      <c r="AG116" s="211">
        <f>AG68+AG84-AG100</f>
        <v>1.6813768371667885</v>
      </c>
      <c r="AH116" s="211">
        <f>AH68+AH84-AH100</f>
        <v>1.6813784324960066</v>
      </c>
      <c r="AI116" s="211">
        <f>AI68+AI84-AI100</f>
        <v>1.6813798894469647</v>
      </c>
      <c r="AJ116" s="211">
        <f>AJ68+AJ84-AJ100</f>
        <v>1.6813813433391713</v>
      </c>
      <c r="AK116" s="211">
        <f>AK68+AK84-AK100</f>
        <v>1.6813828438175991</v>
      </c>
      <c r="AL116" s="211">
        <f>AL68+AL84-AL100</f>
        <v>1.6813843599322285</v>
      </c>
      <c r="AM116" s="211">
        <f>AM68+AM84-AM100</f>
        <v>1.6813859187820475</v>
      </c>
      <c r="AN116" s="211">
        <f>AN68+AN84-AN100</f>
        <v>1.681387429667951</v>
      </c>
      <c r="AO116" s="211">
        <f>AO68+AO84-AO100</f>
        <v>1.6813889548524861</v>
      </c>
      <c r="AP116" s="211">
        <f>AP68+AP84-AP100</f>
        <v>1.6813904945857656</v>
      </c>
      <c r="AQ116" s="211">
        <f>AQ68+AQ84-AQ100</f>
        <v>1.6813920420300326</v>
      </c>
      <c r="AR116" s="211">
        <f>AR68+AR84-AR100</f>
        <v>1.6813935905308623</v>
      </c>
      <c r="AS116" s="211">
        <f>AS68+AS84-AS100</f>
        <v>1.6813951439227912</v>
      </c>
      <c r="AT116" s="211">
        <f>AT68+AT84-AT100</f>
        <v>1.6813967037899831</v>
      </c>
      <c r="AU116" s="211">
        <f>AU68+AU84-AU100</f>
        <v>1.6813982705011137</v>
      </c>
      <c r="AV116" s="211">
        <f>AV68+AV84-AV100</f>
        <v>1.68139983960197</v>
      </c>
      <c r="AW116" s="211">
        <f>AW68+AW84-AW100</f>
        <v>1.6814014106492499</v>
      </c>
      <c r="AX116" s="211">
        <f>AX68+AX84-AX100</f>
        <v>1.6814029814391054</v>
      </c>
      <c r="AY116" s="211">
        <f>AY68+AY84-AY100</f>
        <v>1.6814045549765551</v>
      </c>
      <c r="AZ116" s="211">
        <f>AZ68+AZ84-AZ100</f>
        <v>1.6814061300304521</v>
      </c>
      <c r="BA116" s="211">
        <f>BA68+BA84-BA100</f>
        <v>1.6814077054012264</v>
      </c>
      <c r="BB116" s="211"/>
      <c r="BC116" s="205"/>
      <c r="BD116" s="205"/>
      <c r="BE116" s="205">
        <v>1</v>
      </c>
      <c r="BF116" s="205" t="s">
        <v>75</v>
      </c>
      <c r="BG116" s="205"/>
      <c r="BH116" s="205"/>
    </row>
    <row r="117" spans="1:102" s="209" customFormat="1" ht="14.45" hidden="1">
      <c r="A117" s="205"/>
      <c r="B117" s="380"/>
      <c r="C117" s="205" t="s">
        <v>204</v>
      </c>
      <c r="D117" s="383"/>
      <c r="E117" s="211">
        <f>E69+E85-E101</f>
        <v>9.7357014681218879E-2</v>
      </c>
      <c r="F117" s="211">
        <f>F69+F85-F101</f>
        <v>0.11849316310455704</v>
      </c>
      <c r="G117" s="211">
        <f>G69+G85-G101</f>
        <v>9.2079083600624612E-2</v>
      </c>
      <c r="H117" s="211">
        <f>H69+H85-H101</f>
        <v>0.10800593132634465</v>
      </c>
      <c r="I117" s="211">
        <f>I69+I85-I101</f>
        <v>0.11441341370492614</v>
      </c>
      <c r="J117" s="211">
        <f>J69+J85-J101</f>
        <v>0.12425947859868436</v>
      </c>
      <c r="K117" s="211">
        <f>K69+K85-K101</f>
        <v>0.1333043123309991</v>
      </c>
      <c r="L117" s="211">
        <f>L69+L85-L101</f>
        <v>0.14021602182625348</v>
      </c>
      <c r="M117" s="211">
        <f>M69+M85-M101</f>
        <v>0.14811712006365596</v>
      </c>
      <c r="N117" s="211">
        <f>N69+N85-N101</f>
        <v>0.15954473433634109</v>
      </c>
      <c r="O117" s="211">
        <f>O69+O85-O101</f>
        <v>0.16850945051917332</v>
      </c>
      <c r="P117" s="211">
        <f>P69+P85-P101</f>
        <v>0.17968999182070472</v>
      </c>
      <c r="Q117" s="211">
        <f>Q69+Q85-Q101</f>
        <v>0.18894779307996173</v>
      </c>
      <c r="R117" s="211">
        <f>R69+R85-R101</f>
        <v>0.19853139339045234</v>
      </c>
      <c r="S117" s="211">
        <f>S69+S85-S101</f>
        <v>0.20493494065748769</v>
      </c>
      <c r="T117" s="211">
        <f>T69+T85-T101</f>
        <v>0.21204432895969216</v>
      </c>
      <c r="U117" s="211">
        <f>U69+U85-U101</f>
        <v>0.22129204572402023</v>
      </c>
      <c r="V117" s="211">
        <f>V69+V85-V101</f>
        <v>0.22695619982387716</v>
      </c>
      <c r="W117" s="211">
        <f>W69+W85-W101</f>
        <v>0.23257419064038315</v>
      </c>
      <c r="X117" s="211">
        <f>X69+X85-X101</f>
        <v>0.23919785868645205</v>
      </c>
      <c r="Y117" s="211">
        <f>Y69+Y85-Y101</f>
        <v>0.2461373803777846</v>
      </c>
      <c r="Z117" s="211">
        <f>Z69+Z85-Z101</f>
        <v>0.25227452667717726</v>
      </c>
      <c r="AA117" s="211">
        <f>AA69+AA85-AA101</f>
        <v>0.25971694074059704</v>
      </c>
      <c r="AB117" s="211">
        <f>AB69+AB85-AB101</f>
        <v>0.26634789478249188</v>
      </c>
      <c r="AC117" s="211">
        <f>AC69+AC85-AC101</f>
        <v>0.27379407818667867</v>
      </c>
      <c r="AD117" s="211">
        <f>AD69+AD85-AD101</f>
        <v>0.28041502450293104</v>
      </c>
      <c r="AE117" s="211">
        <f>AE69+AE85-AE101</f>
        <v>0.28720220881791253</v>
      </c>
      <c r="AF117" s="211">
        <f>AF69+AF85-AF101</f>
        <v>0.29427744644373055</v>
      </c>
      <c r="AG117" s="211">
        <f>AG69+AG85-AG101</f>
        <v>0.30145679070131559</v>
      </c>
      <c r="AH117" s="211">
        <f>AH69+AH85-AH101</f>
        <v>0.30939485355276564</v>
      </c>
      <c r="AI117" s="211">
        <f>AI69+AI85-AI101</f>
        <v>0.31681093551533884</v>
      </c>
      <c r="AJ117" s="211">
        <f>AJ69+AJ85-AJ101</f>
        <v>0.324263948082956</v>
      </c>
      <c r="AK117" s="211">
        <f>AK69+AK85-AK101</f>
        <v>0.33201100005010953</v>
      </c>
      <c r="AL117" s="211">
        <f>AL69+AL85-AL101</f>
        <v>0.33990327550615584</v>
      </c>
      <c r="AM117" s="211">
        <f>AM69+AM85-AM101</f>
        <v>0.34802838574652312</v>
      </c>
      <c r="AN117" s="211">
        <f>AN69+AN85-AN101</f>
        <v>0.35602302358242111</v>
      </c>
      <c r="AO117" s="211">
        <f>AO69+AO85-AO101</f>
        <v>0.36413478352609574</v>
      </c>
      <c r="AP117" s="211">
        <f>AP69+AP85-AP101</f>
        <v>0.37236642447703094</v>
      </c>
      <c r="AQ117" s="211">
        <f>AQ69+AQ85-AQ101</f>
        <v>0.38069798517781894</v>
      </c>
      <c r="AR117" s="211">
        <f>AR69+AR85-AR101</f>
        <v>0.3891093941036029</v>
      </c>
      <c r="AS117" s="211">
        <f>AS69+AS85-AS101</f>
        <v>0.39761060373492496</v>
      </c>
      <c r="AT117" s="211">
        <f>AT69+AT85-AT101</f>
        <v>0.40620477140413058</v>
      </c>
      <c r="AU117" s="211">
        <f>AU69+AU85-AU101</f>
        <v>0.41489310374545141</v>
      </c>
      <c r="AV117" s="211">
        <f>AV69+AV85-AV101</f>
        <v>0.42365845627983023</v>
      </c>
      <c r="AW117" s="211">
        <f>AW69+AW85-AW101</f>
        <v>0.43250066829452405</v>
      </c>
      <c r="AX117" s="211">
        <f>AX69+AX85-AX101</f>
        <v>0.44141147190290697</v>
      </c>
      <c r="AY117" s="211">
        <f>AY69+AY85-AY101</f>
        <v>0.45040330846958399</v>
      </c>
      <c r="AZ117" s="211">
        <f>AZ69+AZ85-AZ101</f>
        <v>0.45946979118135856</v>
      </c>
      <c r="BA117" s="211">
        <f>BA69+BA85-BA101</f>
        <v>0.46860557133332748</v>
      </c>
      <c r="BB117" s="211"/>
      <c r="BC117" s="205"/>
      <c r="BD117" s="205"/>
      <c r="BE117" s="205">
        <v>1</v>
      </c>
      <c r="BF117" s="205" t="s">
        <v>75</v>
      </c>
      <c r="BG117" s="205"/>
      <c r="BH117" s="205"/>
    </row>
    <row r="118" spans="1:102" s="209" customFormat="1" ht="14.45" hidden="1">
      <c r="A118" s="205"/>
      <c r="B118" s="380"/>
      <c r="C118" s="205" t="s">
        <v>205</v>
      </c>
      <c r="D118" s="383"/>
      <c r="E118" s="211">
        <f>E70+E86-E102</f>
        <v>1.167392471844896E-2</v>
      </c>
      <c r="F118" s="211">
        <f>F70+F86-F102</f>
        <v>1.2088225962949907E-2</v>
      </c>
      <c r="G118" s="211">
        <f>G70+G86-G102</f>
        <v>1.2042665447410911E-2</v>
      </c>
      <c r="H118" s="211">
        <f>H70+H86-H102</f>
        <v>1.4045363281402099E-2</v>
      </c>
      <c r="I118" s="211">
        <f>I70+I86-I102</f>
        <v>1.4708271663571144E-2</v>
      </c>
      <c r="J118" s="211">
        <f>J70+J86-J102</f>
        <v>1.6779701692408156E-2</v>
      </c>
      <c r="K118" s="211">
        <f>K70+K86-K102</f>
        <v>1.8782940681975415E-2</v>
      </c>
      <c r="L118" s="211">
        <f>L70+L86-L102</f>
        <v>2.0750835250793135E-2</v>
      </c>
      <c r="M118" s="211">
        <f>M70+M86-M102</f>
        <v>2.4432333380364483E-2</v>
      </c>
      <c r="N118" s="211">
        <f>N70+N86-N102</f>
        <v>2.3488922078893672E-2</v>
      </c>
      <c r="O118" s="211">
        <f>O70+O86-O102</f>
        <v>2.6590677179320895E-2</v>
      </c>
      <c r="P118" s="211">
        <f>P70+P86-P102</f>
        <v>2.9834977119649893E-2</v>
      </c>
      <c r="Q118" s="211">
        <f>Q70+Q86-Q102</f>
        <v>3.3019250123604314E-2</v>
      </c>
      <c r="R118" s="211">
        <f>R70+R86-R102</f>
        <v>3.6050194379795564E-2</v>
      </c>
      <c r="S118" s="211">
        <f>S70+S86-S102</f>
        <v>3.8767776872751659E-2</v>
      </c>
      <c r="T118" s="211">
        <f>T70+T86-T102</f>
        <v>4.2865460757826282E-2</v>
      </c>
      <c r="U118" s="211">
        <f>U70+U86-U102</f>
        <v>4.7227326297460029E-2</v>
      </c>
      <c r="V118" s="211">
        <f>V70+V86-V102</f>
        <v>5.1808243633424213E-2</v>
      </c>
      <c r="W118" s="211">
        <f>W70+W86-W102</f>
        <v>5.6584287945873744E-2</v>
      </c>
      <c r="X118" s="211">
        <f>X70+X86-X102</f>
        <v>6.1844049186907592E-2</v>
      </c>
      <c r="Y118" s="211">
        <f>Y70+Y86-Y102</f>
        <v>6.7820954096694322E-2</v>
      </c>
      <c r="Z118" s="211">
        <f>Z70+Z86-Z102</f>
        <v>7.3925579340593114E-2</v>
      </c>
      <c r="AA118" s="211">
        <f>AA70+AA86-AA102</f>
        <v>8.0872891760734048E-2</v>
      </c>
      <c r="AB118" s="211">
        <f>AB70+AB86-AB102</f>
        <v>8.8174263457241137E-2</v>
      </c>
      <c r="AC118" s="211">
        <f>AC70+AC86-AC102</f>
        <v>9.6560509637837702E-2</v>
      </c>
      <c r="AD118" s="211">
        <f>AD70+AD86-AD102</f>
        <v>0.10533254802749034</v>
      </c>
      <c r="AE118" s="211">
        <f>AE70+AE86-AE102</f>
        <v>0.11481384913296587</v>
      </c>
      <c r="AF118" s="211">
        <f>AF70+AF86-AF102</f>
        <v>0.12518151177414547</v>
      </c>
      <c r="AG118" s="211">
        <f>AG70+AG86-AG102</f>
        <v>0.13646698832561521</v>
      </c>
      <c r="AH118" s="211">
        <f>AH70+AH86-AH102</f>
        <v>0.14614695261767152</v>
      </c>
      <c r="AI118" s="211">
        <f>AI70+AI86-AI102</f>
        <v>0.15651233982961107</v>
      </c>
      <c r="AJ118" s="211">
        <f>AJ70+AJ86-AJ102</f>
        <v>0.1676131238853284</v>
      </c>
      <c r="AK118" s="211">
        <f>AK70+AK86-AK102</f>
        <v>0.17950359949220487</v>
      </c>
      <c r="AL118" s="211">
        <f>AL70+AL86-AL102</f>
        <v>0.19223906650749009</v>
      </c>
      <c r="AM118" s="211">
        <f>AM70+AM86-AM102</f>
        <v>0.20587916018342142</v>
      </c>
      <c r="AN118" s="211">
        <f>AN70+AN86-AN102</f>
        <v>0.22048748935909709</v>
      </c>
      <c r="AO118" s="211">
        <f>AO70+AO86-AO102</f>
        <v>0.23613319310970252</v>
      </c>
      <c r="AP118" s="211">
        <f>AP70+AP86-AP102</f>
        <v>0.25289007201427333</v>
      </c>
      <c r="AQ118" s="211">
        <f>AQ70+AQ86-AQ102</f>
        <v>0.27083719406387263</v>
      </c>
      <c r="AR118" s="211">
        <f>AR70+AR86-AR102</f>
        <v>0.29005920299457183</v>
      </c>
      <c r="AS118" s="211">
        <f>AS70+AS86-AS102</f>
        <v>0.31064653911320489</v>
      </c>
      <c r="AT118" s="211">
        <f>AT70+AT86-AT102</f>
        <v>0.33269612773580076</v>
      </c>
      <c r="AU118" s="211">
        <f>AU70+AU86-AU102</f>
        <v>0.35631184849751341</v>
      </c>
      <c r="AV118" s="211">
        <f>AV70+AV86-AV102</f>
        <v>0.38160495779944203</v>
      </c>
      <c r="AW118" s="211">
        <f>AW70+AW86-AW102</f>
        <v>0.40869464500707836</v>
      </c>
      <c r="AX118" s="211">
        <f>AX70+AX86-AX102</f>
        <v>0.43770854233624279</v>
      </c>
      <c r="AY118" s="211">
        <f>AY70+AY86-AY102</f>
        <v>0.46878335225584017</v>
      </c>
      <c r="AZ118" s="211">
        <f>AZ70+AZ86-AZ102</f>
        <v>0.50206544066360936</v>
      </c>
      <c r="BA118" s="211">
        <f>BA70+BA86-BA102</f>
        <v>0.53771159034639904</v>
      </c>
      <c r="BB118" s="211"/>
      <c r="BC118" s="205"/>
      <c r="BD118" s="205"/>
      <c r="BE118" s="205">
        <v>1</v>
      </c>
      <c r="BF118" s="205" t="s">
        <v>75</v>
      </c>
      <c r="BG118" s="205"/>
      <c r="BH118" s="205"/>
    </row>
    <row r="119" spans="1:102" s="209" customFormat="1" ht="14.45" hidden="1">
      <c r="A119" s="205"/>
      <c r="B119" s="380"/>
      <c r="C119" s="205" t="s">
        <v>206</v>
      </c>
      <c r="D119" s="383"/>
      <c r="E119" s="211">
        <f>E71+E87-E103</f>
        <v>12.023301263622944</v>
      </c>
      <c r="F119" s="211">
        <f>F71+F87-F103</f>
        <v>12.409501881806227</v>
      </c>
      <c r="G119" s="211">
        <f>G71+G87-G103</f>
        <v>12.792699502246393</v>
      </c>
      <c r="H119" s="211">
        <f>H71+H87-H103</f>
        <v>13.159187939654579</v>
      </c>
      <c r="I119" s="211">
        <f>I71+I87-I103</f>
        <v>13.476517172765362</v>
      </c>
      <c r="J119" s="211">
        <f>J71+J87-J103</f>
        <v>11.63640887880368</v>
      </c>
      <c r="K119" s="211">
        <f>K71+K87-K103</f>
        <v>11.636411219438715</v>
      </c>
      <c r="L119" s="211">
        <f>L71+L87-L103</f>
        <v>11.636413494496754</v>
      </c>
      <c r="M119" s="211">
        <f>M71+M87-M103</f>
        <v>11.636415704106613</v>
      </c>
      <c r="N119" s="211">
        <f>N71+N87-N103</f>
        <v>11.63641784839691</v>
      </c>
      <c r="O119" s="211">
        <f>O71+O87-O103</f>
        <v>11.636419927496076</v>
      </c>
      <c r="P119" s="211">
        <f>P71+P87-P103</f>
        <v>11.636421941532349</v>
      </c>
      <c r="Q119" s="211">
        <f>Q71+Q87-Q103</f>
        <v>11.636423890633775</v>
      </c>
      <c r="R119" s="211">
        <f>R71+R87-R103</f>
        <v>11.636425774928211</v>
      </c>
      <c r="S119" s="211">
        <f>S71+S87-S103</f>
        <v>11.636427594543321</v>
      </c>
      <c r="T119" s="211">
        <f>T71+T87-T103</f>
        <v>11.636429349606578</v>
      </c>
      <c r="U119" s="211">
        <f>U71+U87-U103</f>
        <v>11.63643104024527</v>
      </c>
      <c r="V119" s="211">
        <f>V71+V87-V103</f>
        <v>11.636432666586487</v>
      </c>
      <c r="W119" s="211">
        <f>W71+W87-W103</f>
        <v>11.636434228757135</v>
      </c>
      <c r="X119" s="211">
        <f>X71+X87-X103</f>
        <v>11.636435726883928</v>
      </c>
      <c r="Y119" s="211">
        <f>Y71+Y87-Y103</f>
        <v>11.636437161093394</v>
      </c>
      <c r="Z119" s="211">
        <f>Z71+Z87-Z103</f>
        <v>11.636438531511866</v>
      </c>
      <c r="AA119" s="211">
        <f>AA71+AA87-AA103</f>
        <v>11.636439838265495</v>
      </c>
      <c r="AB119" s="211">
        <f>AB71+AB87-AB103</f>
        <v>11.636441081480237</v>
      </c>
      <c r="AC119" s="211">
        <f>AC71+AC87-AC103</f>
        <v>11.636442261281866</v>
      </c>
      <c r="AD119" s="211">
        <f>AD71+AD87-AD103</f>
        <v>11.636443377795965</v>
      </c>
      <c r="AE119" s="211">
        <f>AE71+AE87-AE103</f>
        <v>11.636444431147927</v>
      </c>
      <c r="AF119" s="211">
        <f>AF71+AF87-AF103</f>
        <v>11.636445421462961</v>
      </c>
      <c r="AG119" s="211">
        <f>AG71+AG87-AG103</f>
        <v>11.636446348866086</v>
      </c>
      <c r="AH119" s="211">
        <f>AH71+AH87-AH103</f>
        <v>11.636447213482137</v>
      </c>
      <c r="AI119" s="211">
        <f>AI71+AI87-AI103</f>
        <v>11.636448015435763</v>
      </c>
      <c r="AJ119" s="211">
        <f>AJ71+AJ87-AJ103</f>
        <v>11.63644875485142</v>
      </c>
      <c r="AK119" s="211">
        <f>AK71+AK87-AK103</f>
        <v>11.636449431853384</v>
      </c>
      <c r="AL119" s="211">
        <f>AL71+AL87-AL103</f>
        <v>11.636450046565743</v>
      </c>
      <c r="AM119" s="211">
        <f>AM71+AM87-AM103</f>
        <v>11.636450599112399</v>
      </c>
      <c r="AN119" s="211">
        <f>AN71+AN87-AN103</f>
        <v>11.636451089617069</v>
      </c>
      <c r="AO119" s="211">
        <f>AO71+AO87-AO103</f>
        <v>11.636451518203284</v>
      </c>
      <c r="AP119" s="211">
        <f>AP71+AP87-AP103</f>
        <v>11.63645188499439</v>
      </c>
      <c r="AQ119" s="211">
        <f>AQ71+AQ87-AQ103</f>
        <v>11.63645219011355</v>
      </c>
      <c r="AR119" s="211">
        <f>AR71+AR87-AR103</f>
        <v>11.63645243368374</v>
      </c>
      <c r="AS119" s="211">
        <f>AS71+AS87-AS103</f>
        <v>11.636452615827752</v>
      </c>
      <c r="AT119" s="211">
        <f>AT71+AT87-AT103</f>
        <v>11.636452736668197</v>
      </c>
      <c r="AU119" s="211">
        <f>AU71+AU87-AU103</f>
        <v>11.636452796327498</v>
      </c>
      <c r="AV119" s="211">
        <f>AV71+AV87-AV103</f>
        <v>11.636452794927898</v>
      </c>
      <c r="AW119" s="211">
        <f>AW71+AW87-AW103</f>
        <v>11.636452732591454</v>
      </c>
      <c r="AX119" s="211">
        <f>AX71+AX87-AX103</f>
        <v>11.636452609440042</v>
      </c>
      <c r="AY119" s="211">
        <f>AY71+AY87-AY103</f>
        <v>11.636452425595353</v>
      </c>
      <c r="AZ119" s="211">
        <f>AZ71+AZ87-AZ103</f>
        <v>11.636452181178898</v>
      </c>
      <c r="BA119" s="211">
        <f>BA71+BA87-BA103</f>
        <v>11.636451876312004</v>
      </c>
      <c r="BB119" s="211"/>
      <c r="BC119" s="205"/>
      <c r="BD119" s="205"/>
      <c r="BE119" s="205">
        <v>1</v>
      </c>
      <c r="BF119" s="205" t="s">
        <v>75</v>
      </c>
      <c r="BG119" s="205"/>
      <c r="BH119" s="205"/>
    </row>
    <row r="120" spans="1:102" s="209" customFormat="1" ht="14.45" hidden="1">
      <c r="A120" s="205"/>
      <c r="B120" s="380"/>
      <c r="C120" s="205" t="s">
        <v>207</v>
      </c>
      <c r="D120" s="383"/>
      <c r="E120" s="211">
        <f>E72+E88-E104</f>
        <v>1.9627867707395164</v>
      </c>
      <c r="F120" s="211">
        <f>F72+F88-F104</f>
        <v>2.0243623387086433</v>
      </c>
      <c r="G120" s="211">
        <f>G72+G88-G104</f>
        <v>2.0875287357800945</v>
      </c>
      <c r="H120" s="211">
        <f>H72+H88-H104</f>
        <v>2.1552906760536943</v>
      </c>
      <c r="I120" s="211">
        <f>I72+I88-I104</f>
        <v>2.2126092779300035</v>
      </c>
      <c r="J120" s="211">
        <f>J72+J88-J104</f>
        <v>2.295961977661765</v>
      </c>
      <c r="K120" s="211">
        <f>K72+K88-K104</f>
        <v>2.3739762454029747</v>
      </c>
      <c r="L120" s="211">
        <f>L72+L88-L104</f>
        <v>2.4389359896775087</v>
      </c>
      <c r="M120" s="211">
        <f>M72+M88-M104</f>
        <v>2.5104088640889484</v>
      </c>
      <c r="N120" s="211">
        <f>N72+N88-N104</f>
        <v>2.5707110151425905</v>
      </c>
      <c r="O120" s="211">
        <f>O72+O88-O104</f>
        <v>2.6414741207334851</v>
      </c>
      <c r="P120" s="211">
        <f>P72+P88-P104</f>
        <v>2.7238200419871101</v>
      </c>
      <c r="Q120" s="211">
        <f>Q72+Q88-Q104</f>
        <v>2.7927566119998883</v>
      </c>
      <c r="R120" s="211">
        <f>R72+R88-R104</f>
        <v>2.8612658549352479</v>
      </c>
      <c r="S120" s="211">
        <f>S72+S88-S104</f>
        <v>2.9342163453463175</v>
      </c>
      <c r="T120" s="211">
        <f>T72+T88-T104</f>
        <v>3.0053369015107343</v>
      </c>
      <c r="U120" s="211">
        <f>U72+U88-U104</f>
        <v>3.0796330927688094</v>
      </c>
      <c r="V120" s="211">
        <f>V72+V88-V104</f>
        <v>3.1605071634532496</v>
      </c>
      <c r="W120" s="211">
        <f>W72+W88-W104</f>
        <v>3.2352402568265166</v>
      </c>
      <c r="X120" s="211">
        <f>X72+X88-X104</f>
        <v>3.3121521515845864</v>
      </c>
      <c r="Y120" s="211">
        <f>Y72+Y88-Y104</f>
        <v>3.3897499372219433</v>
      </c>
      <c r="Z120" s="211">
        <f>Z72+Z88-Z104</f>
        <v>3.452659701654258</v>
      </c>
      <c r="AA120" s="211">
        <f>AA72+AA88-AA104</f>
        <v>3.531890823592116</v>
      </c>
      <c r="AB120" s="211">
        <f>AB72+AB88-AB104</f>
        <v>3.6011571214014766</v>
      </c>
      <c r="AC120" s="211">
        <f>AC72+AC88-AC104</f>
        <v>3.6872238391540075</v>
      </c>
      <c r="AD120" s="211">
        <f>AD72+AD88-AD104</f>
        <v>3.759065373475825</v>
      </c>
      <c r="AE120" s="211">
        <f>AE72+AE88-AE104</f>
        <v>3.8303240544072628</v>
      </c>
      <c r="AF120" s="211">
        <f>AF72+AF88-AF104</f>
        <v>3.904191037528673</v>
      </c>
      <c r="AG120" s="211">
        <f>AG72+AG88-AG104</f>
        <v>3.9787318696554181</v>
      </c>
      <c r="AH120" s="211">
        <f>AH72+AH88-AH104</f>
        <v>4.0629873069648523</v>
      </c>
      <c r="AI120" s="211">
        <f>AI72+AI88-AI104</f>
        <v>4.1402599989112838</v>
      </c>
      <c r="AJ120" s="211">
        <f>AJ72+AJ88-AJ104</f>
        <v>4.2177064492693752</v>
      </c>
      <c r="AK120" s="211">
        <f>AK72+AK88-AK104</f>
        <v>4.2976588074498387</v>
      </c>
      <c r="AL120" s="211">
        <f>AL72+AL88-AL104</f>
        <v>4.378473783883436</v>
      </c>
      <c r="AM120" s="211">
        <f>AM72+AM88-AM104</f>
        <v>4.461557240915643</v>
      </c>
      <c r="AN120" s="211">
        <f>AN72+AN88-AN104</f>
        <v>4.5423295794987633</v>
      </c>
      <c r="AO120" s="211">
        <f>AO72+AO88-AO104</f>
        <v>4.6239875048024102</v>
      </c>
      <c r="AP120" s="211">
        <f>AP72+AP88-AP104</f>
        <v>4.7065053226642473</v>
      </c>
      <c r="AQ120" s="211">
        <f>AQ72+AQ88-AQ104</f>
        <v>4.7895302566960574</v>
      </c>
      <c r="AR120" s="211">
        <f>AR72+AR88-AR104</f>
        <v>4.8727322091640612</v>
      </c>
      <c r="AS120" s="211">
        <f>AS72+AS88-AS104</f>
        <v>4.9563154576220905</v>
      </c>
      <c r="AT120" s="211">
        <f>AT72+AT88-AT104</f>
        <v>5.0403597940475073</v>
      </c>
      <c r="AU120" s="211">
        <f>AU72+AU88-AU104</f>
        <v>5.1248784474344626</v>
      </c>
      <c r="AV120" s="211">
        <f>AV72+AV88-AV104</f>
        <v>5.209644202937711</v>
      </c>
      <c r="AW120" s="211">
        <f>AW72+AW88-AW104</f>
        <v>5.2946367914325121</v>
      </c>
      <c r="AX120" s="211">
        <f>AX72+AX88-AX104</f>
        <v>5.3797434370726451</v>
      </c>
      <c r="AY120" s="211">
        <f>AY72+AY88-AY104</f>
        <v>5.4651179662580764</v>
      </c>
      <c r="AZ120" s="211">
        <f>AZ72+AZ88-AZ104</f>
        <v>5.5506963266780636</v>
      </c>
      <c r="BA120" s="211">
        <f>BA72+BA88-BA104</f>
        <v>5.6364171690882747</v>
      </c>
      <c r="BB120" s="211"/>
      <c r="BC120" s="205"/>
      <c r="BD120" s="205"/>
      <c r="BE120" s="205">
        <v>1</v>
      </c>
      <c r="BF120" s="205" t="s">
        <v>75</v>
      </c>
      <c r="BG120" s="205"/>
      <c r="BH120" s="205"/>
    </row>
    <row r="121" spans="1:102" s="209" customFormat="1" ht="14.45" hidden="1">
      <c r="A121" s="205"/>
      <c r="B121" s="380"/>
      <c r="C121" s="205" t="s">
        <v>208</v>
      </c>
      <c r="D121" s="383"/>
      <c r="E121" s="211">
        <f>E73+E89-E105</f>
        <v>2.3896251063712826</v>
      </c>
      <c r="F121" s="211">
        <f>F73+F89-F105</f>
        <v>2.4727357691845855</v>
      </c>
      <c r="G121" s="211">
        <f>G73+G89-G105</f>
        <v>2.5319205575047872</v>
      </c>
      <c r="H121" s="211">
        <f>H73+H89-H105</f>
        <v>2.6095110991796275</v>
      </c>
      <c r="I121" s="211">
        <f>I73+I89-I105</f>
        <v>2.6528735455597183</v>
      </c>
      <c r="J121" s="211">
        <f>J73+J89-J105</f>
        <v>2.7370568631246872</v>
      </c>
      <c r="K121" s="211">
        <f>K73+K89-K105</f>
        <v>2.8135292102463292</v>
      </c>
      <c r="L121" s="211">
        <f>L73+L89-L105</f>
        <v>2.8743372392568483</v>
      </c>
      <c r="M121" s="211">
        <f>M73+M89-M105</f>
        <v>2.9401323507820489</v>
      </c>
      <c r="N121" s="211">
        <f>N73+N89-N105</f>
        <v>3.0463514809504049</v>
      </c>
      <c r="O121" s="211">
        <f>O73+O89-O105</f>
        <v>3.1210686571669535</v>
      </c>
      <c r="P121" s="211">
        <f>P73+P89-P105</f>
        <v>3.2090126283345799</v>
      </c>
      <c r="Q121" s="211">
        <f>Q73+Q89-Q105</f>
        <v>3.284935217725109</v>
      </c>
      <c r="R121" s="211">
        <f>R73+R89-R105</f>
        <v>3.3625132143518588</v>
      </c>
      <c r="S121" s="211">
        <f>S73+S89-S105</f>
        <v>3.44833187040346</v>
      </c>
      <c r="T121" s="211">
        <f>T73+T89-T105</f>
        <v>3.5283917833185274</v>
      </c>
      <c r="U121" s="211">
        <f>U73+U89-U105</f>
        <v>3.6138682646245863</v>
      </c>
      <c r="V121" s="211">
        <f>V73+V89-V105</f>
        <v>3.7048522340040146</v>
      </c>
      <c r="W121" s="211">
        <f>W73+W89-W105</f>
        <v>3.7890444149723743</v>
      </c>
      <c r="X121" s="211">
        <f>X73+X89-X105</f>
        <v>3.8761343978460281</v>
      </c>
      <c r="Y121" s="211">
        <f>Y73+Y89-Y105</f>
        <v>3.96344825472225</v>
      </c>
      <c r="Z121" s="211">
        <f>Z73+Z89-Z105</f>
        <v>4.0338074615849786</v>
      </c>
      <c r="AA121" s="211">
        <f>AA73+AA89-AA105</f>
        <v>4.1232562522224159</v>
      </c>
      <c r="AB121" s="211">
        <f>AB73+AB89-AB105</f>
        <v>4.200872417472981</v>
      </c>
      <c r="AC121" s="211">
        <f>AC73+AC89-AC105</f>
        <v>4.2976010354311382</v>
      </c>
      <c r="AD121" s="211">
        <f>AD73+AD89-AD105</f>
        <v>4.377651694709396</v>
      </c>
      <c r="AE121" s="211">
        <f>AE73+AE89-AE105</f>
        <v>4.4570434315847791</v>
      </c>
      <c r="AF121" s="211">
        <f>AF73+AF89-AF105</f>
        <v>4.5393800375359969</v>
      </c>
      <c r="AG121" s="211">
        <f>AG73+AG89-AG105</f>
        <v>4.6223609398325252</v>
      </c>
      <c r="AH121" s="211">
        <f>AH73+AH89-AH105</f>
        <v>4.7164540029786197</v>
      </c>
      <c r="AI121" s="211">
        <f>AI73+AI89-AI105</f>
        <v>4.8022668101834576</v>
      </c>
      <c r="AJ121" s="211">
        <f>AJ73+AJ89-AJ105</f>
        <v>4.8881367662687882</v>
      </c>
      <c r="AK121" s="211">
        <f>AK73+AK89-AK105</f>
        <v>4.9767994702915974</v>
      </c>
      <c r="AL121" s="211">
        <f>AL73+AL89-AL105</f>
        <v>5.0663295644853799</v>
      </c>
      <c r="AM121" s="211">
        <f>AM73+AM89-AM105</f>
        <v>5.1583383015785911</v>
      </c>
      <c r="AN121" s="211">
        <f>AN73+AN89-AN105</f>
        <v>5.2475278451464114</v>
      </c>
      <c r="AO121" s="211">
        <f>AO73+AO89-AO105</f>
        <v>5.3375952161288485</v>
      </c>
      <c r="AP121" s="211">
        <f>AP73+AP89-AP105</f>
        <v>5.4285091681339726</v>
      </c>
      <c r="AQ121" s="211">
        <f>AQ73+AQ89-AQ105</f>
        <v>5.519865085371249</v>
      </c>
      <c r="AR121" s="211">
        <f>AR73+AR89-AR105</f>
        <v>5.6112855870028495</v>
      </c>
      <c r="AS121" s="211">
        <f>AS73+AS89-AS105</f>
        <v>5.7030024099044532</v>
      </c>
      <c r="AT121" s="211">
        <f>AT73+AT89-AT105</f>
        <v>5.7951046494565226</v>
      </c>
      <c r="AU121" s="211">
        <f>AU73+AU89-AU105</f>
        <v>5.8876062828996494</v>
      </c>
      <c r="AV121" s="211">
        <f>AV73+AV89-AV105</f>
        <v>5.9802462280055755</v>
      </c>
      <c r="AW121" s="211">
        <f>AW73+AW89-AW105</f>
        <v>6.0730018662618024</v>
      </c>
      <c r="AX121" s="211">
        <f>AX73+AX89-AX105</f>
        <v>6.1657442737470829</v>
      </c>
      <c r="AY121" s="211">
        <f>AY73+AY89-AY105</f>
        <v>6.2586495804033131</v>
      </c>
      <c r="AZ121" s="211">
        <f>AZ73+AZ89-AZ105</f>
        <v>6.3516435171934083</v>
      </c>
      <c r="BA121" s="211">
        <f>BA73+BA89-BA105</f>
        <v>6.4446556870506653</v>
      </c>
      <c r="BB121" s="211"/>
      <c r="BC121" s="205"/>
      <c r="BD121" s="205"/>
      <c r="BE121" s="205">
        <v>1</v>
      </c>
      <c r="BF121" s="205" t="s">
        <v>75</v>
      </c>
      <c r="BG121" s="205"/>
      <c r="BH121" s="205"/>
      <c r="CX121" s="209" t="s">
        <v>85</v>
      </c>
    </row>
    <row r="122" spans="1:102" s="209" customFormat="1" ht="14.45" hidden="1">
      <c r="A122" s="205"/>
      <c r="B122" s="380"/>
      <c r="C122" s="205" t="s">
        <v>209</v>
      </c>
      <c r="D122" s="383"/>
      <c r="E122" s="211">
        <f>E74+E90-E106</f>
        <v>2.0631763960067859E-2</v>
      </c>
      <c r="F122" s="211">
        <f>F74+F90-F106</f>
        <v>2.1294289067939925E-2</v>
      </c>
      <c r="G122" s="211">
        <f>G74+G90-G106</f>
        <v>2.1954754096453137E-2</v>
      </c>
      <c r="H122" s="211">
        <f>H74+H90-H106</f>
        <v>2.2571561015960598E-2</v>
      </c>
      <c r="I122" s="211">
        <f>I74+I90-I106</f>
        <v>2.3113259407434163E-2</v>
      </c>
      <c r="J122" s="211">
        <f>J74+J90-J106</f>
        <v>2.387391106102656E-2</v>
      </c>
      <c r="K122" s="211">
        <f>K74+K90-K106</f>
        <v>2.45785588099523E-2</v>
      </c>
      <c r="L122" s="211">
        <f>L74+L90-L106</f>
        <v>2.5144047092855379E-2</v>
      </c>
      <c r="M122" s="211">
        <f>M74+M90-M106</f>
        <v>2.5769210354371637E-2</v>
      </c>
      <c r="N122" s="211">
        <f>N74+N90-N106</f>
        <v>2.6614529311688239E-2</v>
      </c>
      <c r="O122" s="211">
        <f>O74+O90-O106</f>
        <v>2.7299122783829292E-2</v>
      </c>
      <c r="P122" s="211">
        <f>P74+P90-P106</f>
        <v>2.8117200333240517E-2</v>
      </c>
      <c r="Q122" s="211">
        <f>Q74+Q90-Q106</f>
        <v>2.8812281427732463E-2</v>
      </c>
      <c r="R122" s="211">
        <f>R74+R90-R106</f>
        <v>2.9523916223953162E-2</v>
      </c>
      <c r="S122" s="211">
        <f>S74+S90-S106</f>
        <v>3.0309107449138943E-2</v>
      </c>
      <c r="T122" s="211">
        <f>T74+T90-T106</f>
        <v>3.1028839432012401E-2</v>
      </c>
      <c r="U122" s="211">
        <f>U74+U90-U106</f>
        <v>3.1788575112299593E-2</v>
      </c>
      <c r="V122" s="211">
        <f>V74+V90-V106</f>
        <v>3.2623415163520804E-2</v>
      </c>
      <c r="W122" s="211">
        <f>W74+W90-W106</f>
        <v>3.3398644574369037E-2</v>
      </c>
      <c r="X122" s="211">
        <f>X74+X90-X106</f>
        <v>3.4196019248647125E-2</v>
      </c>
      <c r="Y122" s="211">
        <f>Y74+Y90-Y106</f>
        <v>3.4993757683018226E-2</v>
      </c>
      <c r="Z122" s="211">
        <f>Z74+Z90-Z106</f>
        <v>3.5642354096675676E-2</v>
      </c>
      <c r="AA122" s="211">
        <f>AA74+AA90-AA106</f>
        <v>3.6460764797646608E-2</v>
      </c>
      <c r="AB122" s="211">
        <f>AB74+AB90-AB106</f>
        <v>3.7176537709669132E-2</v>
      </c>
      <c r="AC122" s="211">
        <f>AC74+AC90-AC106</f>
        <v>3.8065226217943927E-2</v>
      </c>
      <c r="AD122" s="211">
        <f>AD74+AD90-AD106</f>
        <v>3.8806288793777413E-2</v>
      </c>
      <c r="AE122" s="211">
        <f>AE74+AE90-AE106</f>
        <v>3.9541916548342347E-2</v>
      </c>
      <c r="AF122" s="211">
        <f>AF74+AF90-AF106</f>
        <v>4.0304640984520475E-2</v>
      </c>
      <c r="AG122" s="211">
        <f>AG74+AG90-AG106</f>
        <v>4.1074238504633452E-2</v>
      </c>
      <c r="AH122" s="211">
        <f>AH74+AH90-AH106</f>
        <v>4.1943984750661828E-2</v>
      </c>
      <c r="AI122" s="211">
        <f>AI74+AI90-AI106</f>
        <v>4.2741618040000956E-2</v>
      </c>
      <c r="AJ122" s="211">
        <f>AJ74+AJ90-AJ106</f>
        <v>4.3541170643875179E-2</v>
      </c>
      <c r="AK122" s="211">
        <f>AK74+AK90-AK106</f>
        <v>4.4366589600764908E-2</v>
      </c>
      <c r="AL122" s="211">
        <f>AL74+AL90-AL106</f>
        <v>4.5200877112302675E-2</v>
      </c>
      <c r="AM122" s="211">
        <f>AM74+AM90-AM106</f>
        <v>4.6058563020650145E-2</v>
      </c>
      <c r="AN122" s="211">
        <f>AN74+AN90-AN106</f>
        <v>4.6892399997989442E-2</v>
      </c>
      <c r="AO122" s="211">
        <f>AO74+AO90-AO106</f>
        <v>4.773539938585479E-2</v>
      </c>
      <c r="AP122" s="211">
        <f>AP74+AP90-AP106</f>
        <v>4.8587272538833742E-2</v>
      </c>
      <c r="AQ122" s="211">
        <f>AQ74+AQ90-AQ106</f>
        <v>4.9444373618507315E-2</v>
      </c>
      <c r="AR122" s="211">
        <f>AR74+AR90-AR106</f>
        <v>5.0303299301976141E-2</v>
      </c>
      <c r="AS122" s="211">
        <f>AS74+AS90-AS106</f>
        <v>5.116616405791953E-2</v>
      </c>
      <c r="AT122" s="211">
        <f>AT74+AT90-AT106</f>
        <v>5.2033791224946079E-2</v>
      </c>
      <c r="AU122" s="211">
        <f>AU74+AU90-AU106</f>
        <v>5.2906313809863104E-2</v>
      </c>
      <c r="AV122" s="211">
        <f>AV74+AV90-AV106</f>
        <v>5.378138658490289E-2</v>
      </c>
      <c r="AW122" s="211">
        <f>AW74+AW90-AW106</f>
        <v>5.4658801304869879E-2</v>
      </c>
      <c r="AX122" s="211">
        <f>AX74+AX90-AX106</f>
        <v>5.5537393874989821E-2</v>
      </c>
      <c r="AY122" s="211">
        <f>AY74+AY90-AY106</f>
        <v>5.6418751800658799E-2</v>
      </c>
      <c r="AZ122" s="211">
        <f>AZ74+AZ90-AZ106</f>
        <v>5.730221366144668E-2</v>
      </c>
      <c r="BA122" s="211">
        <f>BA74+BA90-BA106</f>
        <v>5.8187146457445278E-2</v>
      </c>
      <c r="BB122" s="211"/>
      <c r="BC122" s="205"/>
      <c r="BD122" s="205"/>
      <c r="BE122" s="205">
        <v>1</v>
      </c>
      <c r="BF122" s="205" t="s">
        <v>75</v>
      </c>
      <c r="BG122" s="205"/>
      <c r="BH122" s="205"/>
    </row>
    <row r="123" spans="1:102" s="209" customFormat="1" ht="14.45" hidden="1" customHeight="1">
      <c r="A123" s="205"/>
      <c r="B123" s="380"/>
      <c r="C123" s="205" t="s">
        <v>210</v>
      </c>
      <c r="D123" s="383"/>
      <c r="E123" s="211">
        <f>E75+E91-E107</f>
        <v>1.9467284392839859E-2</v>
      </c>
      <c r="F123" s="211">
        <f>F75+F91-F107</f>
        <v>2.3797554869755752E-2</v>
      </c>
      <c r="G123" s="211">
        <f>G75+G91-G107</f>
        <v>1.6129948401187727E-2</v>
      </c>
      <c r="H123" s="211">
        <f>H75+H91-H107</f>
        <v>2.7798446327764917E-2</v>
      </c>
      <c r="I123" s="211">
        <f>I75+I91-I107</f>
        <v>2.2772364879193652E-2</v>
      </c>
      <c r="J123" s="211">
        <f>J75+J91-J107</f>
        <v>3.0389812693564666E-2</v>
      </c>
      <c r="K123" s="211">
        <f>K75+K91-K107</f>
        <v>3.7306051802004317E-2</v>
      </c>
      <c r="L123" s="211">
        <f>L75+L91-L107</f>
        <v>4.4481958892432866E-2</v>
      </c>
      <c r="M123" s="211">
        <f>M75+M91-M107</f>
        <v>5.9636456918799208E-2</v>
      </c>
      <c r="N123" s="211">
        <f>N75+N91-N107</f>
        <v>5.9566308942833379E-2</v>
      </c>
      <c r="O123" s="211">
        <f>O75+O91-O107</f>
        <v>7.3121150276543201E-2</v>
      </c>
      <c r="P123" s="211">
        <f>P75+P91-P107</f>
        <v>8.6447474613442918E-2</v>
      </c>
      <c r="Q123" s="211">
        <f>Q75+Q91-Q107</f>
        <v>0.10074495922913045</v>
      </c>
      <c r="R123" s="211">
        <f>R75+R91-R107</f>
        <v>0.11434217835991803</v>
      </c>
      <c r="S123" s="211">
        <f>S75+S91-S107</f>
        <v>0.126379490864622</v>
      </c>
      <c r="T123" s="211">
        <f>T75+T91-T107</f>
        <v>0.1459732255887165</v>
      </c>
      <c r="U123" s="211">
        <f>U75+U91-U107</f>
        <v>0.16727021290618443</v>
      </c>
      <c r="V123" s="211">
        <f>V75+V91-V107</f>
        <v>0.18839634734034444</v>
      </c>
      <c r="W123" s="211">
        <f>W75+W91-W107</f>
        <v>0.21072117152135605</v>
      </c>
      <c r="X123" s="211">
        <f>X75+X91-X107</f>
        <v>0.23565289692906477</v>
      </c>
      <c r="Y123" s="211">
        <f>Y75+Y91-Y107</f>
        <v>0.26429865243426603</v>
      </c>
      <c r="Z123" s="211">
        <f>Z75+Z91-Z107</f>
        <v>0.29396421668861855</v>
      </c>
      <c r="AA123" s="211">
        <f>AA75+AA91-AA107</f>
        <v>0.32751286382395672</v>
      </c>
      <c r="AB123" s="211">
        <f>AB75+AB91-AB107</f>
        <v>0.36303737397533009</v>
      </c>
      <c r="AC123" s="211">
        <f>AC75+AC91-AC107</f>
        <v>0.40353256381133584</v>
      </c>
      <c r="AD123" s="211">
        <f>AD75+AD91-AD107</f>
        <v>0.44633946074347181</v>
      </c>
      <c r="AE123" s="211">
        <f>AE75+AE91-AE107</f>
        <v>0.49275996106399961</v>
      </c>
      <c r="AF123" s="211">
        <f>AF75+AF91-AF107</f>
        <v>0.54358463055336526</v>
      </c>
      <c r="AG123" s="211">
        <f>AG75+AG91-AG107</f>
        <v>0.59900275031684325</v>
      </c>
      <c r="AH123" s="211">
        <f>AH75+AH91-AH107</f>
        <v>0.66089030312334862</v>
      </c>
      <c r="AI123" s="211">
        <f>AI75+AI91-AI107</f>
        <v>0.72705582336227315</v>
      </c>
      <c r="AJ123" s="211">
        <f>AJ75+AJ91-AJ107</f>
        <v>0.79896972148076795</v>
      </c>
      <c r="AK123" s="211">
        <f>AK75+AK91-AK107</f>
        <v>0.87765269081748831</v>
      </c>
      <c r="AL123" s="211">
        <f>AL75+AL91-AL107</f>
        <v>0.96338070912192086</v>
      </c>
      <c r="AM123" s="211">
        <f>AM75+AM91-AM107</f>
        <v>1.0570797795582632</v>
      </c>
      <c r="AN123" s="211">
        <f>AN75+AN91-AN107</f>
        <v>1.158298130000565</v>
      </c>
      <c r="AO123" s="211">
        <f>AO75+AO91-AO107</f>
        <v>1.2684369128406245</v>
      </c>
      <c r="AP123" s="211">
        <f>AP75+AP91-AP107</f>
        <v>1.3882644903004719</v>
      </c>
      <c r="AQ123" s="211">
        <f>AQ75+AQ91-AQ107</f>
        <v>1.5184993216402607</v>
      </c>
      <c r="AR123" s="211">
        <f>AR75+AR91-AR107</f>
        <v>1.6598980610130334</v>
      </c>
      <c r="AS123" s="211">
        <f>AS75+AS91-AS107</f>
        <v>1.8134469115876284</v>
      </c>
      <c r="AT123" s="211">
        <f>AT75+AT91-AT107</f>
        <v>1.9801831695952954</v>
      </c>
      <c r="AU123" s="211">
        <f>AU75+AU91-AU107</f>
        <v>2.1612103505653688</v>
      </c>
      <c r="AV123" s="211">
        <f>AV75+AV91-AV107</f>
        <v>2.3576116418834476</v>
      </c>
      <c r="AW123" s="211">
        <f>AW75+AW91-AW107</f>
        <v>2.5706368177220833</v>
      </c>
      <c r="AX123" s="211">
        <f>AX75+AX91-AX107</f>
        <v>2.8015864444866021</v>
      </c>
      <c r="AY123" s="211">
        <f>AY75+AY91-AY107</f>
        <v>3.052002521988471</v>
      </c>
      <c r="AZ123" s="211">
        <f>AZ75+AZ91-AZ107</f>
        <v>3.3234370213776958</v>
      </c>
      <c r="BA123" s="211">
        <f>BA75+BA91-BA107</f>
        <v>3.6175598091051908</v>
      </c>
      <c r="BB123" s="211"/>
      <c r="BC123" s="205"/>
      <c r="BD123" s="205"/>
      <c r="BE123" s="205">
        <v>1</v>
      </c>
      <c r="BF123" s="205" t="s">
        <v>75</v>
      </c>
      <c r="BG123" s="205"/>
      <c r="BH123" s="205"/>
    </row>
    <row r="124" spans="1:102" s="209" customFormat="1" ht="14.45" hidden="1">
      <c r="A124" s="205"/>
      <c r="B124" s="380"/>
      <c r="C124" s="205" t="s">
        <v>211</v>
      </c>
      <c r="D124" s="383"/>
      <c r="E124" s="211">
        <f>E76+E92-E108</f>
        <v>8.4351771809150738E-2</v>
      </c>
      <c r="F124" s="211">
        <f>F76+F92-F108</f>
        <v>8.7913233541931576E-2</v>
      </c>
      <c r="G124" s="211">
        <f>G76+G92-G108</f>
        <v>8.9240360757582127E-2</v>
      </c>
      <c r="H124" s="211">
        <f>H76+H92-H108</f>
        <v>9.3160996173663385E-2</v>
      </c>
      <c r="I124" s="211">
        <f>I76+I92-I108</f>
        <v>9.409574252842734E-2</v>
      </c>
      <c r="J124" s="211">
        <f>J76+J92-J108</f>
        <v>9.7747633361843722E-2</v>
      </c>
      <c r="K124" s="211">
        <f>K76+K92-K108</f>
        <v>0.10106482099156322</v>
      </c>
      <c r="L124" s="211">
        <f>L76+L92-L108</f>
        <v>0.10387315591070598</v>
      </c>
      <c r="M124" s="211">
        <f>M76+M92-M108</f>
        <v>0.10679809831874039</v>
      </c>
      <c r="N124" s="211">
        <f>N76+N92-N108</f>
        <v>0.11052560885611359</v>
      </c>
      <c r="O124" s="211">
        <f>O76+O92-O108</f>
        <v>0.11361925258682329</v>
      </c>
      <c r="P124" s="211">
        <f>P76+P92-P108</f>
        <v>0.1170164885719418</v>
      </c>
      <c r="Q124" s="211">
        <f>Q76+Q92-Q108</f>
        <v>0.12004775888929993</v>
      </c>
      <c r="R124" s="211">
        <f>R76+R92-R108</f>
        <v>0.12303938296374387</v>
      </c>
      <c r="S124" s="211">
        <f>S76+S92-S108</f>
        <v>0.12620580001074092</v>
      </c>
      <c r="T124" s="211">
        <f>T76+T92-T108</f>
        <v>0.12952057654850213</v>
      </c>
      <c r="U124" s="211">
        <f>U76+U92-U108</f>
        <v>0.13307452085561339</v>
      </c>
      <c r="V124" s="211">
        <f>V76+V92-V108</f>
        <v>0.13662137579531181</v>
      </c>
      <c r="W124" s="211">
        <f>W76+W92-W108</f>
        <v>0.13991851743218742</v>
      </c>
      <c r="X124" s="211">
        <f>X76+X92-X108</f>
        <v>0.14336986619051018</v>
      </c>
      <c r="Y124" s="211">
        <f>Y76+Y92-Y108</f>
        <v>0.14689578588286939</v>
      </c>
      <c r="Z124" s="211">
        <f>Z76+Z92-Z108</f>
        <v>0.14979583269443419</v>
      </c>
      <c r="AA124" s="211">
        <f>AA76+AA92-AA108</f>
        <v>0.15340897483267044</v>
      </c>
      <c r="AB124" s="211">
        <f>AB76+AB92-AB108</f>
        <v>0.1565860906081476</v>
      </c>
      <c r="AC124" s="211">
        <f>AC76+AC92-AC108</f>
        <v>0.16047129676773572</v>
      </c>
      <c r="AD124" s="211">
        <f>AD76+AD92-AD108</f>
        <v>0.16375814330573996</v>
      </c>
      <c r="AE124" s="211">
        <f>AE76+AE92-AE108</f>
        <v>0.16703355927404789</v>
      </c>
      <c r="AF124" s="211">
        <f>AF76+AF92-AF108</f>
        <v>0.17043071515239355</v>
      </c>
      <c r="AG124" s="211">
        <f>AG76+AG92-AG108</f>
        <v>0.17386378698903257</v>
      </c>
      <c r="AH124" s="211">
        <f>AH76+AH92-AH108</f>
        <v>0.17772636807655209</v>
      </c>
      <c r="AI124" s="211">
        <f>AI76+AI92-AI108</f>
        <v>0.1812873558498663</v>
      </c>
      <c r="AJ124" s="211">
        <f>AJ76+AJ92-AJ108</f>
        <v>0.18485998486157212</v>
      </c>
      <c r="AK124" s="211">
        <f>AK76+AK92-AK108</f>
        <v>0.18855182720722932</v>
      </c>
      <c r="AL124" s="211">
        <f>AL76+AL92-AL108</f>
        <v>0.19228964433077991</v>
      </c>
      <c r="AM124" s="211">
        <f>AM76+AM92-AM108</f>
        <v>0.19613385472302464</v>
      </c>
      <c r="AN124" s="211">
        <f>AN76+AN92-AN108</f>
        <v>0.19988269136118342</v>
      </c>
      <c r="AO124" s="211">
        <f>AO76+AO92-AO108</f>
        <v>0.20367652217823873</v>
      </c>
      <c r="AP124" s="211">
        <f>AP76+AP92-AP108</f>
        <v>0.20751464380285833</v>
      </c>
      <c r="AQ124" s="211">
        <f>AQ76+AQ92-AQ108</f>
        <v>0.21138203738906952</v>
      </c>
      <c r="AR124" s="211">
        <f>AR76+AR92-AR108</f>
        <v>0.21526450281175996</v>
      </c>
      <c r="AS124" s="211">
        <f>AS76+AS92-AS108</f>
        <v>0.21917066235091257</v>
      </c>
      <c r="AT124" s="211">
        <f>AT76+AT92-AT108</f>
        <v>0.2231038668311546</v>
      </c>
      <c r="AU124" s="211">
        <f>AU76+AU92-AU108</f>
        <v>0.22706474421150147</v>
      </c>
      <c r="AV124" s="211">
        <f>AV76+AV92-AV108</f>
        <v>0.23104331667836833</v>
      </c>
      <c r="AW124" s="211">
        <f>AW76+AW92-AW108</f>
        <v>0.23503877542044355</v>
      </c>
      <c r="AX124" s="211">
        <f>AX76+AX92-AX108</f>
        <v>0.23904617099204467</v>
      </c>
      <c r="AY124" s="211">
        <f>AY76+AY92-AY108</f>
        <v>0.24307232959863939</v>
      </c>
      <c r="AZ124" s="211">
        <f>AZ76+AZ92-AZ108</f>
        <v>0.247114343208406</v>
      </c>
      <c r="BA124" s="211">
        <f>BA76+BA92-BA108</f>
        <v>0.25116946523760864</v>
      </c>
      <c r="BB124" s="211"/>
      <c r="BC124" s="205"/>
      <c r="BD124" s="205"/>
      <c r="BE124" s="205">
        <v>1</v>
      </c>
      <c r="BF124" s="205" t="s">
        <v>75</v>
      </c>
      <c r="BG124" s="205"/>
      <c r="BH124" s="205"/>
    </row>
    <row r="125" spans="1:102" s="209" customFormat="1" ht="14.45" hidden="1">
      <c r="A125" s="205"/>
      <c r="B125" s="380"/>
      <c r="C125" s="205" t="s">
        <v>212</v>
      </c>
      <c r="D125" s="383"/>
      <c r="E125" s="211">
        <f>E77+E93-E109</f>
        <v>1.7583091169471499</v>
      </c>
      <c r="F125" s="211">
        <f>F77+F93-F109</f>
        <v>1.7685728466124271</v>
      </c>
      <c r="G125" s="211">
        <f>G77+G93-G109</f>
        <v>1.8468895354408825</v>
      </c>
      <c r="H125" s="211">
        <f>H77+H93-H109</f>
        <v>2.131697829161284</v>
      </c>
      <c r="I125" s="211">
        <f>I77+I93-I109</f>
        <v>2.3455758612034385</v>
      </c>
      <c r="J125" s="211">
        <f>J77+J93-J109</f>
        <v>2.7015786844197627</v>
      </c>
      <c r="K125" s="211">
        <f>K77+K93-K109</f>
        <v>3.0534318422774041</v>
      </c>
      <c r="L125" s="211">
        <f>L77+L93-L109</f>
        <v>3.3977708348822029</v>
      </c>
      <c r="M125" s="211">
        <f>M77+M93-M109</f>
        <v>3.8455315140509536</v>
      </c>
      <c r="N125" s="211">
        <f>N77+N93-N109</f>
        <v>3.4326404240532868</v>
      </c>
      <c r="O125" s="211">
        <f>O77+O93-O109</f>
        <v>3.7211209666644209</v>
      </c>
      <c r="P125" s="211">
        <f>P77+P93-P109</f>
        <v>4.0019864462990444</v>
      </c>
      <c r="Q125" s="211">
        <f>Q77+Q93-Q109</f>
        <v>4.2289822052745407</v>
      </c>
      <c r="R125" s="211">
        <f>R77+R93-R109</f>
        <v>4.4055870648603115</v>
      </c>
      <c r="S125" s="211">
        <f>S77+S93-S109</f>
        <v>4.5172507659655565</v>
      </c>
      <c r="T125" s="211">
        <f>T77+T93-T109</f>
        <v>4.7590563921051698</v>
      </c>
      <c r="U125" s="211">
        <f>U77+U93-U109</f>
        <v>4.9918020524149984</v>
      </c>
      <c r="V125" s="211">
        <f>V77+V93-V109</f>
        <v>5.224645503678591</v>
      </c>
      <c r="W125" s="211">
        <f>W77+W93-W109</f>
        <v>5.4428719586085466</v>
      </c>
      <c r="X125" s="211">
        <f>X77+X93-X109</f>
        <v>5.6718886502537753</v>
      </c>
      <c r="Y125" s="211">
        <f>Y77+Y93-Y109</f>
        <v>5.9297089301427599</v>
      </c>
      <c r="Z125" s="211">
        <f>Z77+Z93-Z109</f>
        <v>6.1612781396484868</v>
      </c>
      <c r="AA125" s="211">
        <f>AA77+AA93-AA109</f>
        <v>6.4250681559879901</v>
      </c>
      <c r="AB125" s="211">
        <f>AB77+AB93-AB109</f>
        <v>6.6777404130323879</v>
      </c>
      <c r="AC125" s="211">
        <f>AC77+AC93-AC109</f>
        <v>6.9718057107800266</v>
      </c>
      <c r="AD125" s="211">
        <f>AD77+AD93-AD109</f>
        <v>7.249963996815163</v>
      </c>
      <c r="AE125" s="211">
        <f>AE77+AE93-AE109</f>
        <v>7.5330960161281348</v>
      </c>
      <c r="AF125" s="211">
        <f>AF77+AF93-AF109</f>
        <v>7.8291905132804018</v>
      </c>
      <c r="AG125" s="211">
        <f>AG77+AG93-AG109</f>
        <v>8.1357386775829319</v>
      </c>
      <c r="AH125" s="211">
        <f>AH77+AH93-AH109</f>
        <v>8.3057395172551889</v>
      </c>
      <c r="AI125" s="211">
        <f>AI77+AI93-AI109</f>
        <v>8.4791717164601632</v>
      </c>
      <c r="AJ125" s="211">
        <f>AJ77+AJ93-AJ109</f>
        <v>8.656202055045858</v>
      </c>
      <c r="AK125" s="211">
        <f>AK77+AK93-AK109</f>
        <v>8.8369361812398317</v>
      </c>
      <c r="AL125" s="211">
        <f>AL77+AL93-AL109</f>
        <v>9.0214289187124876</v>
      </c>
      <c r="AM125" s="211">
        <f>AM77+AM93-AM109</f>
        <v>9.2097764017528903</v>
      </c>
      <c r="AN125" s="211">
        <f>AN77+AN93-AN109</f>
        <v>9.4019987204512994</v>
      </c>
      <c r="AO125" s="211">
        <f>AO77+AO93-AO109</f>
        <v>9.5982187339089098</v>
      </c>
      <c r="AP125" s="211">
        <f>AP77+AP93-AP109</f>
        <v>9.7985190954415913</v>
      </c>
      <c r="AQ125" s="211">
        <f>AQ77+AQ93-AQ109</f>
        <v>10.002979981606805</v>
      </c>
      <c r="AR125" s="211">
        <f>AR77+AR93-AR109</f>
        <v>10.211683625298784</v>
      </c>
      <c r="AS125" s="211">
        <f>AS77+AS93-AS109</f>
        <v>10.424720908215313</v>
      </c>
      <c r="AT125" s="211">
        <f>AT77+AT93-AT109</f>
        <v>10.64218294402666</v>
      </c>
      <c r="AU125" s="211">
        <f>AU77+AU93-AU109</f>
        <v>10.864161875439219</v>
      </c>
      <c r="AV125" s="211">
        <f>AV77+AV93-AV109</f>
        <v>11.090748648192109</v>
      </c>
      <c r="AW125" s="211">
        <f>AW77+AW93-AW109</f>
        <v>11.322038850995817</v>
      </c>
      <c r="AX125" s="211">
        <f>AX77+AX93-AX109</f>
        <v>11.558128858794953</v>
      </c>
      <c r="AY125" s="211">
        <f>AY77+AY93-AY109</f>
        <v>11.799120531573715</v>
      </c>
      <c r="AZ125" s="211">
        <f>AZ77+AZ93-AZ109</f>
        <v>12.04511496907149</v>
      </c>
      <c r="BA125" s="211">
        <f>BA77+BA93-BA109</f>
        <v>12.296215432101548</v>
      </c>
      <c r="BB125" s="211"/>
      <c r="BC125" s="205"/>
      <c r="BD125" s="205"/>
      <c r="BE125" s="205">
        <v>2</v>
      </c>
      <c r="BF125" s="205" t="s">
        <v>75</v>
      </c>
      <c r="BG125" s="205"/>
      <c r="BH125" s="205"/>
    </row>
    <row r="126" spans="1:102" s="209" customFormat="1" ht="14.45" hidden="1">
      <c r="A126" s="205"/>
      <c r="B126" s="380"/>
      <c r="C126" s="205" t="s">
        <v>213</v>
      </c>
      <c r="D126" s="383"/>
      <c r="E126" s="211">
        <f>E78+E94-E110</f>
        <v>0.36644742290253607</v>
      </c>
      <c r="F126" s="211">
        <f>F78+F94-F110</f>
        <v>0.37823362260510668</v>
      </c>
      <c r="G126" s="211">
        <f>G78+G94-G110</f>
        <v>0.3905606202009726</v>
      </c>
      <c r="H126" s="211">
        <f>H78+H94-H110</f>
        <v>0.40416408826112443</v>
      </c>
      <c r="I126" s="211">
        <f>I78+I94-I110</f>
        <v>0.41577139509306688</v>
      </c>
      <c r="J126" s="211">
        <f>J78+J94-J110</f>
        <v>0.43251375522582514</v>
      </c>
      <c r="K126" s="211">
        <f>K78+K94-K110</f>
        <v>0.44829214453681099</v>
      </c>
      <c r="L126" s="211">
        <f>L78+L94-L110</f>
        <v>0.46165501045727803</v>
      </c>
      <c r="M126" s="211">
        <f>M78+M94-M110</f>
        <v>0.47632866999734008</v>
      </c>
      <c r="N126" s="211">
        <f>N78+N94-N110</f>
        <v>0.48697880644365138</v>
      </c>
      <c r="O126" s="211">
        <f>O78+O94-O110</f>
        <v>0.50118997174508428</v>
      </c>
      <c r="P126" s="211">
        <f>P78+P94-P110</f>
        <v>0.51756227973301761</v>
      </c>
      <c r="Q126" s="211">
        <f>Q78+Q94-Q110</f>
        <v>0.53131998389455404</v>
      </c>
      <c r="R126" s="211">
        <f>R78+R94-R110</f>
        <v>0.54490705440359399</v>
      </c>
      <c r="S126" s="211">
        <f>S78+S94-S110</f>
        <v>0.55921275066040244</v>
      </c>
      <c r="T126" s="211">
        <f>T78+T94-T110</f>
        <v>0.57344737903990839</v>
      </c>
      <c r="U126" s="211">
        <f>U78+U94-U110</f>
        <v>0.58827067219444695</v>
      </c>
      <c r="V126" s="211">
        <f>V78+V94-V110</f>
        <v>0.60435461063428464</v>
      </c>
      <c r="W126" s="211">
        <f>W78+W94-W110</f>
        <v>0.61927229088562352</v>
      </c>
      <c r="X126" s="211">
        <f>X78+X94-X110</f>
        <v>0.63463514453251235</v>
      </c>
      <c r="Y126" s="211">
        <f>Y78+Y94-Y110</f>
        <v>0.65019473109103187</v>
      </c>
      <c r="Z126" s="211">
        <f>Z78+Z94-Z110</f>
        <v>0.66294921361330417</v>
      </c>
      <c r="AA126" s="211">
        <f>AA78+AA94-AA110</f>
        <v>0.67885686415164126</v>
      </c>
      <c r="AB126" s="211">
        <f>AB78+AB94-AB110</f>
        <v>0.6928762501685255</v>
      </c>
      <c r="AC126" s="211">
        <f>AC78+AC94-AC110</f>
        <v>0.71016165984908708</v>
      </c>
      <c r="AD126" s="211">
        <f>AD78+AD94-AD110</f>
        <v>0.72474054116686271</v>
      </c>
      <c r="AE126" s="211">
        <f>AE78+AE94-AE110</f>
        <v>0.73922993471012077</v>
      </c>
      <c r="AF126" s="211">
        <f>AF78+AF94-AF110</f>
        <v>0.75424854783540862</v>
      </c>
      <c r="AG126" s="211">
        <f>AG78+AG94-AG110</f>
        <v>0.76942525380663906</v>
      </c>
      <c r="AH126" s="211">
        <f>AH78+AH94-AH110</f>
        <v>0.7865108853877536</v>
      </c>
      <c r="AI126" s="211">
        <f>AI78+AI94-AI110</f>
        <v>0.8022749390937185</v>
      </c>
      <c r="AJ126" s="211">
        <f>AJ78+AJ94-AJ110</f>
        <v>0.8181004923614108</v>
      </c>
      <c r="AK126" s="211">
        <f>AK78+AK94-AK110</f>
        <v>0.83444084600257373</v>
      </c>
      <c r="AL126" s="211">
        <f>AL78+AL94-AL110</f>
        <v>0.85097824529714483</v>
      </c>
      <c r="AM126" s="211">
        <f>AM78+AM94-AM110</f>
        <v>0.8679865880329789</v>
      </c>
      <c r="AN126" s="211">
        <f>AN78+AN94-AN110</f>
        <v>0.88457511745942574</v>
      </c>
      <c r="AO126" s="211">
        <f>AO78+AO94-AO110</f>
        <v>0.90136549801513832</v>
      </c>
      <c r="AP126" s="211">
        <f>AP78+AP94-AP110</f>
        <v>0.91835325437081716</v>
      </c>
      <c r="AQ126" s="211">
        <f>AQ78+AQ94-AQ110</f>
        <v>0.9354698883215663</v>
      </c>
      <c r="AR126" s="211">
        <f>AR78+AR94-AR110</f>
        <v>0.95265102228247167</v>
      </c>
      <c r="AS126" s="211">
        <f>AS78+AS94-AS110</f>
        <v>0.96993663227944782</v>
      </c>
      <c r="AT126" s="211">
        <f>AT78+AT94-AT110</f>
        <v>0.98734248893957266</v>
      </c>
      <c r="AU126" s="211">
        <f>AU78+AU94-AU110</f>
        <v>1.0048713792045321</v>
      </c>
      <c r="AV126" s="211">
        <f>AV78+AV94-AV110</f>
        <v>1.0224788826539699</v>
      </c>
      <c r="AW126" s="211">
        <f>AW78+AW94-AW110</f>
        <v>1.0401610574750018</v>
      </c>
      <c r="AX126" s="211">
        <f>AX78+AX94-AX110</f>
        <v>1.057895761738723</v>
      </c>
      <c r="AY126" s="211">
        <f>AY78+AY94-AY110</f>
        <v>1.0757132513104826</v>
      </c>
      <c r="AZ126" s="211">
        <f>AZ78+AZ94-AZ110</f>
        <v>1.0936009723329103</v>
      </c>
      <c r="BA126" s="211">
        <f>BA78+BA94-BA110</f>
        <v>1.1115468501467169</v>
      </c>
      <c r="BB126" s="211"/>
      <c r="BC126" s="205"/>
      <c r="BD126" s="205"/>
      <c r="BE126" s="205">
        <v>1</v>
      </c>
      <c r="BF126" s="205" t="s">
        <v>75</v>
      </c>
      <c r="BG126" s="205"/>
      <c r="BH126" s="205"/>
    </row>
    <row r="127" spans="1:102" s="209" customFormat="1" ht="14.45" hidden="1">
      <c r="A127" s="205"/>
      <c r="B127" s="380"/>
      <c r="C127" s="205" t="s">
        <v>214</v>
      </c>
      <c r="D127" s="383"/>
      <c r="E127" s="211">
        <f>E79+E95-E111</f>
        <v>0.19670875649193048</v>
      </c>
      <c r="F127" s="211">
        <f>F79+F95-F111</f>
        <v>0.22499656128971068</v>
      </c>
      <c r="G127" s="211">
        <f>G79+G95-G111</f>
        <v>0.19295433233591508</v>
      </c>
      <c r="H127" s="211">
        <f>H79+H95-H111</f>
        <v>0.21574714574955067</v>
      </c>
      <c r="I127" s="211">
        <f>I79+I95-I111</f>
        <v>0.1751241652536969</v>
      </c>
      <c r="J127" s="211">
        <f>J79+J95-J111</f>
        <v>0.17363957766217508</v>
      </c>
      <c r="K127" s="211">
        <f>K79+K95-K111</f>
        <v>0.16879440179866406</v>
      </c>
      <c r="L127" s="211">
        <f>L79+L95-L111</f>
        <v>0.16376415540194256</v>
      </c>
      <c r="M127" s="211">
        <f>M79+M95-M111</f>
        <v>0.15438439221090366</v>
      </c>
      <c r="N127" s="211">
        <f>N79+N95-N111</f>
        <v>0.20130340057622709</v>
      </c>
      <c r="O127" s="211">
        <f>O79+O95-O111</f>
        <v>0.20152789496175211</v>
      </c>
      <c r="P127" s="211">
        <f>P79+P95-P111</f>
        <v>0.19855242786007365</v>
      </c>
      <c r="Q127" s="211">
        <f>Q79+Q95-Q111</f>
        <v>0.20089970702315524</v>
      </c>
      <c r="R127" s="211">
        <f>R79+R95-R111</f>
        <v>0.20407454364875866</v>
      </c>
      <c r="S127" s="211">
        <f>S79+S95-S111</f>
        <v>0.20904973047679876</v>
      </c>
      <c r="T127" s="211">
        <f>T79+T95-T111</f>
        <v>0.21603996402148784</v>
      </c>
      <c r="U127" s="211">
        <f>U79+U95-U111</f>
        <v>0.22620391043435439</v>
      </c>
      <c r="V127" s="211">
        <f>V79+V95-V111</f>
        <v>0.22986690235020057</v>
      </c>
      <c r="W127" s="211">
        <f>W79+W95-W111</f>
        <v>0.23359321407199707</v>
      </c>
      <c r="X127" s="211">
        <f>X79+X95-X111</f>
        <v>0.23879834864223559</v>
      </c>
      <c r="Y127" s="211">
        <f>Y79+Y95-Y111</f>
        <v>0.24451914473245606</v>
      </c>
      <c r="Z127" s="211">
        <f>Z79+Z95-Z111</f>
        <v>0.24947971961449056</v>
      </c>
      <c r="AA127" s="211">
        <f>AA79+AA95-AA111</f>
        <v>0.25568996692883872</v>
      </c>
      <c r="AB127" s="211">
        <f>AB79+AB95-AB111</f>
        <v>0.26095718742499374</v>
      </c>
      <c r="AC127" s="211">
        <f>AC79+AC95-AC111</f>
        <v>0.26667755007725236</v>
      </c>
      <c r="AD127" s="211">
        <f>AD79+AD95-AD111</f>
        <v>0.27166410515465755</v>
      </c>
      <c r="AE127" s="211">
        <f>AE79+AE95-AE111</f>
        <v>0.27685020494484491</v>
      </c>
      <c r="AF127" s="211">
        <f>AF79+AF95-AF111</f>
        <v>0.28228512753417934</v>
      </c>
      <c r="AG127" s="211">
        <f>AG79+AG95-AG111</f>
        <v>0.28776984524145321</v>
      </c>
      <c r="AH127" s="211">
        <f>AH79+AH95-AH111</f>
        <v>0.29390582768331941</v>
      </c>
      <c r="AI127" s="211">
        <f>AI79+AI95-AI111</f>
        <v>0.2994627776092923</v>
      </c>
      <c r="AJ127" s="211">
        <f>AJ79+AJ95-AJ111</f>
        <v>0.304982270425882</v>
      </c>
      <c r="AK127" s="211">
        <f>AK79+AK95-AK111</f>
        <v>0.31075380154181032</v>
      </c>
      <c r="AL127" s="211">
        <f>AL79+AL95-AL111</f>
        <v>0.31662170538089096</v>
      </c>
      <c r="AM127" s="211">
        <f>AM79+AM95-AM111</f>
        <v>0.32265220555972896</v>
      </c>
      <c r="AN127" s="211">
        <f>AN79+AN95-AN111</f>
        <v>0.32850344161911227</v>
      </c>
      <c r="AO127" s="211">
        <f>AO79+AO95-AO111</f>
        <v>0.33440448037957649</v>
      </c>
      <c r="AP127" s="211">
        <f>AP79+AP95-AP111</f>
        <v>0.34036003655292024</v>
      </c>
      <c r="AQ127" s="211">
        <f>AQ79+AQ95-AQ111</f>
        <v>0.34635564777866756</v>
      </c>
      <c r="AR127" s="211">
        <f>AR79+AR95-AR111</f>
        <v>0.35237606404381605</v>
      </c>
      <c r="AS127" s="211">
        <f>AS79+AS95-AS111</f>
        <v>0.358426264258626</v>
      </c>
      <c r="AT127" s="211">
        <f>AT79+AT95-AT111</f>
        <v>0.36450682542142587</v>
      </c>
      <c r="AU127" s="211">
        <f>AU79+AU95-AU111</f>
        <v>0.3706185199935037</v>
      </c>
      <c r="AV127" s="211">
        <f>AV79+AV95-AV111</f>
        <v>0.37674638829015938</v>
      </c>
      <c r="AW127" s="211">
        <f>AW79+AW95-AW111</f>
        <v>0.3828909960066722</v>
      </c>
      <c r="AX127" s="211">
        <f>AX79+AX95-AX111</f>
        <v>0.38904549562533575</v>
      </c>
      <c r="AY127" s="211">
        <f>AY79+AY95-AY111</f>
        <v>0.39522073065273278</v>
      </c>
      <c r="AZ127" s="211">
        <f>AZ79+AZ95-AZ111</f>
        <v>0.40141033431435447</v>
      </c>
      <c r="BA127" s="211">
        <f>BA79+BA95-BA111</f>
        <v>0.40760944704468283</v>
      </c>
      <c r="BB127" s="211"/>
      <c r="BC127" s="205"/>
      <c r="BD127" s="205"/>
      <c r="BE127" s="205">
        <v>1</v>
      </c>
      <c r="BF127" s="205" t="s">
        <v>75</v>
      </c>
      <c r="BG127" s="205"/>
      <c r="BH127" s="205"/>
    </row>
    <row r="128" spans="1:102" s="209" customFormat="1" ht="14.45" hidden="1">
      <c r="A128" s="205"/>
      <c r="B128" s="380"/>
      <c r="C128" s="205" t="s">
        <v>215</v>
      </c>
      <c r="D128" s="383"/>
      <c r="E128" s="211">
        <f>E80+E96-E112</f>
        <v>0.15082140104932998</v>
      </c>
      <c r="F128" s="211">
        <f>F80+F96-F112</f>
        <v>0.15985650941159096</v>
      </c>
      <c r="G128" s="211">
        <f>G80+G96-G112</f>
        <v>0.157414946479457</v>
      </c>
      <c r="H128" s="211">
        <f>H80+H96-H112</f>
        <v>0.16494113300203522</v>
      </c>
      <c r="I128" s="211">
        <f>I80+I96-I112</f>
        <v>0.16010844644374497</v>
      </c>
      <c r="J128" s="211">
        <f>J80+J96-J112</f>
        <v>0.16378821791721995</v>
      </c>
      <c r="K128" s="211">
        <f>K80+K96-K112</f>
        <v>0.16652334458365142</v>
      </c>
      <c r="L128" s="211">
        <f>L80+L96-L112</f>
        <v>0.16845369023817755</v>
      </c>
      <c r="M128" s="211">
        <f>M80+M96-M112</f>
        <v>0.16818498343085997</v>
      </c>
      <c r="N128" s="211">
        <f>N80+N96-N112</f>
        <v>0.18065192869427535</v>
      </c>
      <c r="O128" s="211">
        <f>O80+O96-O112</f>
        <v>0.18252351002054953</v>
      </c>
      <c r="P128" s="211">
        <f>P80+P96-P112</f>
        <v>0.18428741713739069</v>
      </c>
      <c r="Q128" s="211">
        <f>Q80+Q96-Q112</f>
        <v>0.18636497420587728</v>
      </c>
      <c r="R128" s="211">
        <f>R80+R96-R112</f>
        <v>0.18859474473046595</v>
      </c>
      <c r="S128" s="211">
        <f>S80+S96-S112</f>
        <v>0.19148409165372751</v>
      </c>
      <c r="T128" s="211">
        <f>T80+T96-T112</f>
        <v>0.19424647970673209</v>
      </c>
      <c r="U128" s="211">
        <f>U80+U96-U112</f>
        <v>0.19779935997475764</v>
      </c>
      <c r="V128" s="211">
        <f>V80+V96-V112</f>
        <v>0.20009435960057989</v>
      </c>
      <c r="W128" s="211">
        <f>W80+W96-W112</f>
        <v>0.20196073871376602</v>
      </c>
      <c r="X128" s="211">
        <f>X80+X96-X112</f>
        <v>0.20409422063259861</v>
      </c>
      <c r="Y128" s="211">
        <f>Y80+Y96-Y112</f>
        <v>0.20615902001074501</v>
      </c>
      <c r="Z128" s="211">
        <f>Z80+Z96-Z112</f>
        <v>0.20725564833107463</v>
      </c>
      <c r="AA128" s="211">
        <f>AA80+AA96-AA112</f>
        <v>0.20918898633236152</v>
      </c>
      <c r="AB128" s="211">
        <f>AB80+AB96-AB112</f>
        <v>0.21029675071134762</v>
      </c>
      <c r="AC128" s="211">
        <f>AC80+AC96-AC112</f>
        <v>0.21198679625032385</v>
      </c>
      <c r="AD128" s="211">
        <f>AD80+AD96-AD112</f>
        <v>0.21272591844808822</v>
      </c>
      <c r="AE128" s="211">
        <f>AE80+AE96-AE112</f>
        <v>0.21330579047771148</v>
      </c>
      <c r="AF128" s="211">
        <f>AF80+AF96-AF112</f>
        <v>0.21384763923147107</v>
      </c>
      <c r="AG128" s="211">
        <f>AG80+AG96-AG112</f>
        <v>0.21421701644474936</v>
      </c>
      <c r="AH128" s="211">
        <f>AH80+AH96-AH112</f>
        <v>0.21486882742069061</v>
      </c>
      <c r="AI128" s="211">
        <f>AI80+AI96-AI112</f>
        <v>0.21489526769234277</v>
      </c>
      <c r="AJ128" s="211">
        <f>AJ80+AJ96-AJ112</f>
        <v>0.21468204291726231</v>
      </c>
      <c r="AK128" s="211">
        <f>AK80+AK96-AK112</f>
        <v>0.21437457075527253</v>
      </c>
      <c r="AL128" s="211">
        <f>AL80+AL96-AL112</f>
        <v>0.21386779677913528</v>
      </c>
      <c r="AM128" s="211">
        <f>AM80+AM96-AM112</f>
        <v>0.21320874825038041</v>
      </c>
      <c r="AN128" s="211">
        <f>AN80+AN96-AN112</f>
        <v>0.21216589664042035</v>
      </c>
      <c r="AO128" s="211">
        <f>AO80+AO96-AO112</f>
        <v>0.21088454888957181</v>
      </c>
      <c r="AP128" s="211">
        <f>AP80+AP96-AP112</f>
        <v>0.20935513923056581</v>
      </c>
      <c r="AQ128" s="211">
        <f>AQ80+AQ96-AQ112</f>
        <v>0.20755560390504091</v>
      </c>
      <c r="AR128" s="211">
        <f>AR80+AR96-AR112</f>
        <v>0.2054656665494673</v>
      </c>
      <c r="AS128" s="211">
        <f>AS80+AS96-AS112</f>
        <v>0.20308179969243406</v>
      </c>
      <c r="AT128" s="211">
        <f>AT80+AT96-AT112</f>
        <v>0.20039570768038928</v>
      </c>
      <c r="AU128" s="211">
        <f>AU80+AU96-AU112</f>
        <v>0.19739760500010395</v>
      </c>
      <c r="AV128" s="211">
        <f>AV80+AV96-AV112</f>
        <v>0.19406906005096136</v>
      </c>
      <c r="AW128" s="211">
        <f>AW80+AW96-AW112</f>
        <v>0.19040023602918066</v>
      </c>
      <c r="AX128" s="211">
        <f>AX80+AX96-AX112</f>
        <v>0.18637770505482826</v>
      </c>
      <c r="AY128" s="211">
        <f>AY80+AY96-AY112</f>
        <v>0.18199664714955022</v>
      </c>
      <c r="AZ128" s="211">
        <f>AZ80+AZ96-AZ112</f>
        <v>0.17724357640135047</v>
      </c>
      <c r="BA128" s="211">
        <f>BA80+BA96-BA112</f>
        <v>0.17210567096405754</v>
      </c>
      <c r="BB128" s="211"/>
      <c r="BC128" s="205"/>
      <c r="BD128" s="205"/>
      <c r="BE128" s="205">
        <v>1</v>
      </c>
      <c r="BF128" s="205" t="s">
        <v>75</v>
      </c>
      <c r="BG128" s="205"/>
      <c r="BH128" s="205"/>
      <c r="CX128" s="209" t="s">
        <v>85</v>
      </c>
    </row>
    <row r="129" spans="1:115" s="209" customFormat="1" ht="14.45" hidden="1">
      <c r="A129" s="205"/>
      <c r="B129" s="380"/>
      <c r="C129" s="205" t="s">
        <v>216</v>
      </c>
      <c r="D129" s="383"/>
      <c r="E129" s="211">
        <f>E81+E97-E113</f>
        <v>0.28540291252365368</v>
      </c>
      <c r="F129" s="211">
        <f>F81+F97-F113</f>
        <v>0.30758692200461635</v>
      </c>
      <c r="G129" s="211">
        <f>G81+G97-G113</f>
        <v>0.29350881675945728</v>
      </c>
      <c r="H129" s="211">
        <f>H81+H97-H113</f>
        <v>0.31111415260012365</v>
      </c>
      <c r="I129" s="211">
        <f>I81+I97-I113</f>
        <v>0.29051832541442135</v>
      </c>
      <c r="J129" s="211">
        <f>J81+J97-J113</f>
        <v>0.29462729743938304</v>
      </c>
      <c r="K129" s="211">
        <f>K81+K97-K113</f>
        <v>0.29627574081383784</v>
      </c>
      <c r="L129" s="211">
        <f>L81+L97-L113</f>
        <v>0.29667187486320257</v>
      </c>
      <c r="M129" s="211">
        <f>M81+M97-M113</f>
        <v>0.2896031872241337</v>
      </c>
      <c r="N129" s="211">
        <f>N81+N97-N113</f>
        <v>0.32107986906520208</v>
      </c>
      <c r="O129" s="211">
        <f>O81+O97-O113</f>
        <v>0.32028595283796313</v>
      </c>
      <c r="P129" s="211">
        <f>P81+P97-P113</f>
        <v>0.31795205059969162</v>
      </c>
      <c r="Q129" s="211">
        <f>Q81+Q97-Q113</f>
        <v>0.31776491285161762</v>
      </c>
      <c r="R129" s="211">
        <f>R81+R97-R113</f>
        <v>0.31794058483729132</v>
      </c>
      <c r="S129" s="211">
        <f>S81+S97-S113</f>
        <v>0.3195513398483979</v>
      </c>
      <c r="T129" s="211">
        <f>T81+T97-T113</f>
        <v>0.3212796427445751</v>
      </c>
      <c r="U129" s="211">
        <f>U81+U97-U113</f>
        <v>0.32511673006897707</v>
      </c>
      <c r="V129" s="211">
        <f>V81+V97-V113</f>
        <v>0.32435324005630994</v>
      </c>
      <c r="W129" s="211">
        <f>W81+W97-W113</f>
        <v>0.32281012128039599</v>
      </c>
      <c r="X129" s="211">
        <f>X81+X97-X113</f>
        <v>0.32189758872725716</v>
      </c>
      <c r="Y129" s="211">
        <f>Y81+Y97-Y113</f>
        <v>0.32075801437214441</v>
      </c>
      <c r="Z129" s="211">
        <f>Z81+Z97-Z113</f>
        <v>0.31798132611420116</v>
      </c>
      <c r="AA129" s="211">
        <f>AA81+AA97-AA113</f>
        <v>0.31625807188543603</v>
      </c>
      <c r="AB129" s="211">
        <f>AB81+AB97-AB113</f>
        <v>0.31291511617140588</v>
      </c>
      <c r="AC129" s="211">
        <f>AC81+AC97-AC113</f>
        <v>0.30980512565517582</v>
      </c>
      <c r="AD129" s="211">
        <f>AD81+AD97-AD113</f>
        <v>0.30510014094656157</v>
      </c>
      <c r="AE129" s="211">
        <f>AE81+AE97-AE113</f>
        <v>0.29996124794025925</v>
      </c>
      <c r="AF129" s="211">
        <f>AF81+AF97-AF113</f>
        <v>0.29446765639636641</v>
      </c>
      <c r="AG129" s="211">
        <f>AG81+AG97-AG113</f>
        <v>0.28838832654022262</v>
      </c>
      <c r="AH129" s="211">
        <f>AH81+AH97-AH113</f>
        <v>0.29069069368397515</v>
      </c>
      <c r="AI129" s="211">
        <f>AI81+AI97-AI113</f>
        <v>0.29225892691099109</v>
      </c>
      <c r="AJ129" s="211">
        <f>AJ81+AJ97-AJ113</f>
        <v>0.29363278712683849</v>
      </c>
      <c r="AK129" s="211">
        <f>AK81+AK97-AK113</f>
        <v>0.29507803124508458</v>
      </c>
      <c r="AL129" s="211">
        <f>AL81+AL97-AL113</f>
        <v>0.29644222450938873</v>
      </c>
      <c r="AM129" s="211">
        <f>AM81+AM97-AM113</f>
        <v>0.29778393083990862</v>
      </c>
      <c r="AN129" s="211">
        <f>AN81+AN97-AN113</f>
        <v>0.29878482366161685</v>
      </c>
      <c r="AO129" s="211">
        <f>AO81+AO97-AO113</f>
        <v>0.29965572013034714</v>
      </c>
      <c r="AP129" s="211">
        <f>AP81+AP97-AP113</f>
        <v>0.30039693428304914</v>
      </c>
      <c r="AQ129" s="211">
        <f>AQ81+AQ97-AQ113</f>
        <v>0.30099284775592938</v>
      </c>
      <c r="AR129" s="211">
        <f>AR81+AR97-AR113</f>
        <v>0.30142864197921593</v>
      </c>
      <c r="AS129" s="211">
        <f>AS81+AS97-AS113</f>
        <v>0.30170610756063243</v>
      </c>
      <c r="AT129" s="211">
        <f>AT81+AT97-AT113</f>
        <v>0.30182285800703834</v>
      </c>
      <c r="AU129" s="211">
        <f>AU81+AU97-AU113</f>
        <v>0.30177688917772971</v>
      </c>
      <c r="AV129" s="211">
        <f>AV81+AV97-AV113</f>
        <v>0.30155383816983161</v>
      </c>
      <c r="AW129" s="211">
        <f>AW81+AW97-AW113</f>
        <v>0.30115258049495153</v>
      </c>
      <c r="AX129" s="211">
        <f>AX81+AX97-AX113</f>
        <v>0.30056621874571932</v>
      </c>
      <c r="AY129" s="211">
        <f>AY81+AY97-AY113</f>
        <v>0.29980139371757342</v>
      </c>
      <c r="AZ129" s="211">
        <f>AZ81+AZ97-AZ113</f>
        <v>0.29885095241433235</v>
      </c>
      <c r="BA129" s="211">
        <f>BA81+BA97-BA113</f>
        <v>0.29770939184143574</v>
      </c>
      <c r="BB129" s="211"/>
      <c r="BC129" s="205"/>
      <c r="BD129" s="205"/>
      <c r="BE129" s="205">
        <v>1</v>
      </c>
      <c r="BF129" s="205" t="s">
        <v>75</v>
      </c>
      <c r="BG129" s="205"/>
      <c r="BH129" s="205"/>
    </row>
    <row r="130" spans="1:115" s="209" customFormat="1" ht="14.45" hidden="1">
      <c r="A130" s="205"/>
      <c r="B130" s="380"/>
      <c r="C130" s="205" t="s">
        <v>217</v>
      </c>
      <c r="D130" s="383"/>
      <c r="E130" s="211">
        <f>E82+E98-E114</f>
        <v>1.5249453882964017</v>
      </c>
      <c r="F130" s="211">
        <f>F82+F98-F114</f>
        <v>1.5720778895928269</v>
      </c>
      <c r="G130" s="211">
        <f>G82+G98-G114</f>
        <v>1.6148710394672861</v>
      </c>
      <c r="H130" s="211">
        <f>H82+H98-H114</f>
        <v>1.6579349328892365</v>
      </c>
      <c r="I130" s="211">
        <f>I82+I98-I114</f>
        <v>1.69117157592298</v>
      </c>
      <c r="J130" s="211">
        <f>J82+J98-J114</f>
        <v>1.7427219018874158</v>
      </c>
      <c r="K130" s="211">
        <f>K82+K98-K114</f>
        <v>1.7897762110874593</v>
      </c>
      <c r="L130" s="211">
        <f>L82+L98-L114</f>
        <v>1.8265651476629001</v>
      </c>
      <c r="M130" s="211">
        <f>M82+M98-M114</f>
        <v>1.8672104678993731</v>
      </c>
      <c r="N130" s="211">
        <f>N82+N98-N114</f>
        <v>1.9237986752875251</v>
      </c>
      <c r="O130" s="211">
        <f>O82+O98-O114</f>
        <v>1.9682978505318058</v>
      </c>
      <c r="P130" s="211">
        <f>P82+P98-P114</f>
        <v>2.0220178062883294</v>
      </c>
      <c r="Q130" s="211">
        <f>Q82+Q98-Q114</f>
        <v>2.0664803500278075</v>
      </c>
      <c r="R130" s="211">
        <f>R82+R98-R114</f>
        <v>2.1117811832432145</v>
      </c>
      <c r="S130" s="211">
        <f>S82+S98-S114</f>
        <v>2.162481071695824</v>
      </c>
      <c r="T130" s="211">
        <f>T82+T98-T114</f>
        <v>2.2081662119061982</v>
      </c>
      <c r="U130" s="211">
        <f>U82+U98-U114</f>
        <v>2.2561842156557756</v>
      </c>
      <c r="V130" s="211">
        <f>V82+V98-V114</f>
        <v>2.3093699974166548</v>
      </c>
      <c r="W130" s="211">
        <f>W82+W98-W114</f>
        <v>2.3575902553675849</v>
      </c>
      <c r="X130" s="211">
        <f>X82+X98-X114</f>
        <v>2.4073390463326234</v>
      </c>
      <c r="Y130" s="211">
        <f>Y82+Y98-Y114</f>
        <v>2.4566617117653768</v>
      </c>
      <c r="Z130" s="211">
        <f>Z82+Z98-Z114</f>
        <v>2.4951693829922119</v>
      </c>
      <c r="AA130" s="211">
        <f>AA82+AA98-AA114</f>
        <v>2.545511224604986</v>
      </c>
      <c r="AB130" s="211">
        <f>AB82+AB98-AB114</f>
        <v>2.5884134475050717</v>
      </c>
      <c r="AC130" s="211">
        <f>AC82+AC98-AC114</f>
        <v>2.6429739033303408</v>
      </c>
      <c r="AD130" s="211">
        <f>AD82+AD98-AD114</f>
        <v>2.6869140520121402</v>
      </c>
      <c r="AE130" s="211">
        <f>AE82+AE98-AE114</f>
        <v>2.7298895526664446</v>
      </c>
      <c r="AF130" s="211">
        <f>AF82+AF98-AF114</f>
        <v>2.7746603351497363</v>
      </c>
      <c r="AG130" s="211">
        <f>AG82+AG98-AG114</f>
        <v>2.8196170866687074</v>
      </c>
      <c r="AH130" s="211">
        <f>AH82+AH98-AH114</f>
        <v>2.8733051403857544</v>
      </c>
      <c r="AI130" s="211">
        <f>AI82+AI98-AI114</f>
        <v>2.9218167327770033</v>
      </c>
      <c r="AJ130" s="211">
        <f>AJ82+AJ98-AJ114</f>
        <v>2.9702363416362831</v>
      </c>
      <c r="AK130" s="211">
        <f>AK82+AK98-AK114</f>
        <v>3.0202100935117784</v>
      </c>
      <c r="AL130" s="211">
        <f>AL82+AL98-AL114</f>
        <v>3.0705682353409776</v>
      </c>
      <c r="AM130" s="211">
        <f>AM82+AM98-AM114</f>
        <v>3.1222879876646128</v>
      </c>
      <c r="AN130" s="211">
        <f>AN82+AN98-AN114</f>
        <v>3.1721624186651174</v>
      </c>
      <c r="AO130" s="211">
        <f>AO82+AO98-AO114</f>
        <v>3.2224305200201528</v>
      </c>
      <c r="AP130" s="211">
        <f>AP82+AP98-AP114</f>
        <v>3.2730705765015156</v>
      </c>
      <c r="AQ130" s="211">
        <f>AQ82+AQ98-AQ114</f>
        <v>3.323835853105046</v>
      </c>
      <c r="AR130" s="211">
        <f>AR82+AR98-AR114</f>
        <v>3.3744975956950554</v>
      </c>
      <c r="AS130" s="211">
        <f>AS82+AS98-AS114</f>
        <v>3.4251959953720936</v>
      </c>
      <c r="AT130" s="211">
        <f>AT82+AT98-AT114</f>
        <v>3.4759844229363579</v>
      </c>
      <c r="AU130" s="211">
        <f>AU82+AU98-AU114</f>
        <v>3.5268704229999672</v>
      </c>
      <c r="AV130" s="211">
        <f>AV82+AV98-AV114</f>
        <v>3.5776968053124483</v>
      </c>
      <c r="AW130" s="211">
        <f>AW82+AW98-AW114</f>
        <v>3.628449619274388</v>
      </c>
      <c r="AX130" s="211">
        <f>AX82+AX98-AX114</f>
        <v>3.6790516221580196</v>
      </c>
      <c r="AY130" s="211">
        <f>AY82+AY98-AY114</f>
        <v>3.7296079175178525</v>
      </c>
      <c r="AZ130" s="211">
        <f>AZ82+AZ98-AZ114</f>
        <v>3.7800741905015189</v>
      </c>
      <c r="BA130" s="211">
        <f>BA82+BA98-BA114</f>
        <v>3.8304085280772155</v>
      </c>
      <c r="BB130" s="211"/>
      <c r="BC130" s="205"/>
      <c r="BD130" s="205"/>
      <c r="BE130" s="205">
        <v>1</v>
      </c>
      <c r="BF130" s="205" t="s">
        <v>75</v>
      </c>
      <c r="BG130" s="205"/>
      <c r="BH130" s="205"/>
    </row>
    <row r="131" spans="1:115" s="209" customFormat="1" ht="14.45" hidden="1">
      <c r="A131" s="205"/>
      <c r="B131" s="344"/>
      <c r="C131" s="205"/>
      <c r="D131" s="345"/>
      <c r="E131" s="211"/>
      <c r="F131" s="211"/>
      <c r="G131" s="211"/>
      <c r="H131" s="211"/>
      <c r="I131" s="211"/>
      <c r="J131" s="211"/>
      <c r="K131" s="211"/>
      <c r="L131" s="211"/>
      <c r="M131" s="211"/>
      <c r="N131" s="211"/>
      <c r="O131" s="211"/>
      <c r="P131" s="211"/>
      <c r="Q131" s="211"/>
      <c r="R131" s="211"/>
      <c r="S131" s="211"/>
      <c r="T131" s="211"/>
      <c r="U131" s="211"/>
      <c r="V131" s="211"/>
      <c r="W131" s="211"/>
      <c r="X131" s="211"/>
      <c r="Y131" s="211"/>
      <c r="Z131" s="211"/>
      <c r="AA131" s="211"/>
      <c r="AB131" s="211"/>
      <c r="AC131" s="211"/>
      <c r="AD131" s="211"/>
      <c r="AE131" s="211"/>
      <c r="AF131" s="211"/>
      <c r="AG131" s="211"/>
      <c r="AH131" s="211"/>
      <c r="AI131" s="211"/>
      <c r="AJ131" s="211"/>
      <c r="AK131" s="211"/>
      <c r="AL131" s="211"/>
      <c r="AM131" s="211"/>
      <c r="AN131" s="211"/>
      <c r="AO131" s="211"/>
      <c r="AP131" s="211"/>
      <c r="AQ131" s="211"/>
      <c r="AR131" s="211"/>
      <c r="AS131" s="211"/>
      <c r="AT131" s="211"/>
      <c r="AU131" s="211"/>
      <c r="AV131" s="211"/>
      <c r="AW131" s="211"/>
      <c r="AX131" s="211"/>
      <c r="AY131" s="211"/>
      <c r="AZ131" s="211"/>
      <c r="BA131" s="211"/>
      <c r="BB131" s="211"/>
      <c r="BC131" s="205"/>
      <c r="BD131" s="205"/>
      <c r="BE131" s="205"/>
      <c r="BF131" s="205"/>
      <c r="BG131" s="205"/>
      <c r="BH131" s="205"/>
    </row>
    <row r="132" spans="1:115" s="209" customFormat="1" ht="14.45" hidden="1">
      <c r="A132" s="205"/>
      <c r="B132" s="212"/>
      <c r="C132" s="205" t="s">
        <v>130</v>
      </c>
      <c r="D132" s="345" t="s">
        <v>380</v>
      </c>
      <c r="E132" s="211">
        <f>'Net Zero 2070 - %'!F53</f>
        <v>1</v>
      </c>
      <c r="F132" s="211">
        <f>'Net Zero 2070 - %'!G53</f>
        <v>2</v>
      </c>
      <c r="G132" s="211">
        <f>'Net Zero 2070 - %'!H53</f>
        <v>3</v>
      </c>
      <c r="H132" s="211">
        <f>'Net Zero 2070 - %'!I53</f>
        <v>4</v>
      </c>
      <c r="I132" s="211">
        <f>'Net Zero 2070 - %'!J53</f>
        <v>5</v>
      </c>
      <c r="J132" s="211">
        <f>'Net Zero 2070 - %'!K53</f>
        <v>6</v>
      </c>
      <c r="K132" s="211">
        <f>'Net Zero 2070 - %'!L53</f>
        <v>7</v>
      </c>
      <c r="L132" s="211">
        <f>'Net Zero 2070 - %'!M53</f>
        <v>8</v>
      </c>
      <c r="M132" s="211">
        <f>'Net Zero 2070 - %'!N53</f>
        <v>9</v>
      </c>
      <c r="N132" s="211">
        <f>'Net Zero 2070 - %'!O53</f>
        <v>10</v>
      </c>
      <c r="O132" s="211">
        <f>'Net Zero 2070 - %'!P53</f>
        <v>11</v>
      </c>
      <c r="P132" s="211">
        <f>'Net Zero 2070 - %'!Q53</f>
        <v>12</v>
      </c>
      <c r="Q132" s="211">
        <f>'Net Zero 2070 - %'!R53</f>
        <v>13</v>
      </c>
      <c r="R132" s="211">
        <f>'Net Zero 2070 - %'!S53</f>
        <v>14</v>
      </c>
      <c r="S132" s="211">
        <f>'Net Zero 2070 - %'!T53</f>
        <v>15</v>
      </c>
      <c r="T132" s="211">
        <f>'Net Zero 2070 - %'!U53</f>
        <v>16</v>
      </c>
      <c r="U132" s="211">
        <f>'Net Zero 2070 - %'!V53</f>
        <v>17</v>
      </c>
      <c r="V132" s="211">
        <f>'Net Zero 2070 - %'!W53</f>
        <v>18</v>
      </c>
      <c r="W132" s="211">
        <f>'Net Zero 2070 - %'!X53</f>
        <v>19</v>
      </c>
      <c r="X132" s="211">
        <f>'Net Zero 2070 - %'!Y53</f>
        <v>20</v>
      </c>
      <c r="Y132" s="211">
        <f>'Net Zero 2070 - %'!Z53</f>
        <v>21</v>
      </c>
      <c r="Z132" s="211">
        <f>'Net Zero 2070 - %'!AA53</f>
        <v>22</v>
      </c>
      <c r="AA132" s="211">
        <f>'Net Zero 2070 - %'!AB53</f>
        <v>23</v>
      </c>
      <c r="AB132" s="211">
        <f>'Net Zero 2070 - %'!AC53</f>
        <v>24</v>
      </c>
      <c r="AC132" s="211">
        <f>'Net Zero 2070 - %'!AD53</f>
        <v>25</v>
      </c>
      <c r="AD132" s="211">
        <f>'Net Zero 2070 - %'!AE53</f>
        <v>26</v>
      </c>
      <c r="AE132" s="211">
        <f>'Net Zero 2070 - %'!AF53</f>
        <v>27</v>
      </c>
      <c r="AF132" s="211">
        <f>'Net Zero 2070 - %'!AG53</f>
        <v>28</v>
      </c>
      <c r="AG132" s="211">
        <f>'Net Zero 2070 - %'!AH53</f>
        <v>29</v>
      </c>
      <c r="AH132" s="211">
        <f>'Net Zero 2070 - %'!AI53</f>
        <v>30</v>
      </c>
      <c r="AI132" s="211">
        <f>'Net Zero 2070 - %'!AJ53</f>
        <v>31</v>
      </c>
      <c r="AJ132" s="211">
        <f>'Net Zero 2070 - %'!AK53</f>
        <v>32</v>
      </c>
      <c r="AK132" s="211">
        <f>'Net Zero 2070 - %'!AL53</f>
        <v>33</v>
      </c>
      <c r="AL132" s="211">
        <f>'Net Zero 2070 - %'!AM53</f>
        <v>34</v>
      </c>
      <c r="AM132" s="211">
        <f>'Net Zero 2070 - %'!AN53</f>
        <v>35</v>
      </c>
      <c r="AN132" s="211">
        <f>'Net Zero 2070 - %'!AO53</f>
        <v>36</v>
      </c>
      <c r="AO132" s="211">
        <f>'Net Zero 2070 - %'!AP53</f>
        <v>37</v>
      </c>
      <c r="AP132" s="211">
        <f>'Net Zero 2070 - %'!AQ53</f>
        <v>38</v>
      </c>
      <c r="AQ132" s="211">
        <f>'Net Zero 2070 - %'!AR53</f>
        <v>39</v>
      </c>
      <c r="AR132" s="211">
        <f>'Net Zero 2070 - %'!AS53</f>
        <v>40</v>
      </c>
      <c r="AS132" s="211">
        <f>'Net Zero 2070 - %'!AT53</f>
        <v>41</v>
      </c>
      <c r="AT132" s="211">
        <f>'Net Zero 2070 - %'!AU53</f>
        <v>42</v>
      </c>
      <c r="AU132" s="211">
        <f>'Net Zero 2070 - %'!AV53</f>
        <v>43</v>
      </c>
      <c r="AV132" s="211">
        <f>'Net Zero 2070 - %'!AW53</f>
        <v>44</v>
      </c>
      <c r="AW132" s="211">
        <f>'Net Zero 2070 - %'!AX53</f>
        <v>45</v>
      </c>
      <c r="AX132" s="211">
        <f>'Net Zero 2070 - %'!AY53</f>
        <v>46</v>
      </c>
      <c r="AY132" s="211">
        <f>'Net Zero 2070 - %'!AZ53</f>
        <v>47</v>
      </c>
      <c r="AZ132" s="211">
        <f>'Net Zero 2070 - %'!BA53</f>
        <v>48</v>
      </c>
      <c r="BA132" s="211">
        <f>'Net Zero 2070 - %'!BB53</f>
        <v>49</v>
      </c>
      <c r="BB132" s="205"/>
      <c r="BC132" s="205"/>
      <c r="BD132" s="205"/>
      <c r="BE132" s="205">
        <v>1</v>
      </c>
      <c r="BF132" s="205" t="s">
        <v>75</v>
      </c>
      <c r="BG132" s="205"/>
      <c r="BH132" s="205"/>
    </row>
    <row r="133" spans="1:115" ht="14.45" customHeight="1">
      <c r="A133" s="106" t="s">
        <v>131</v>
      </c>
      <c r="B133" s="106"/>
      <c r="C133" s="124" t="s">
        <v>218</v>
      </c>
      <c r="D133" s="340"/>
      <c r="E133" s="340"/>
      <c r="F133" s="112"/>
      <c r="G133" s="112"/>
      <c r="H133" s="112"/>
      <c r="I133" s="112"/>
      <c r="J133" s="112"/>
      <c r="K133" s="112"/>
      <c r="L133" s="112"/>
      <c r="M133" s="112"/>
      <c r="N133" s="112"/>
      <c r="O133" s="112"/>
      <c r="P133" s="112"/>
      <c r="Q133" s="112"/>
      <c r="R133" s="112"/>
      <c r="S133" s="112"/>
      <c r="T133" s="112"/>
      <c r="U133" s="112"/>
      <c r="V133" s="112"/>
      <c r="W133" s="112"/>
      <c r="X133" s="112"/>
      <c r="Y133" s="112"/>
      <c r="Z133" s="112"/>
      <c r="AA133" s="112"/>
      <c r="AB133" s="112"/>
      <c r="AC133" s="112"/>
      <c r="AD133" s="112"/>
      <c r="AE133" s="112"/>
      <c r="AF133" s="112"/>
      <c r="AG133" s="112"/>
      <c r="AH133" s="112"/>
      <c r="AI133" s="112"/>
      <c r="AJ133" s="112"/>
      <c r="AK133" s="112"/>
      <c r="AL133" s="112"/>
      <c r="AM133" s="112"/>
      <c r="AN133" s="112"/>
      <c r="AO133" s="112"/>
      <c r="AP133" s="112"/>
      <c r="AQ133" s="112"/>
      <c r="AR133" s="112"/>
      <c r="AS133" s="112"/>
      <c r="AT133" s="112"/>
      <c r="AU133" s="112"/>
      <c r="AV133" s="112"/>
      <c r="AW133" s="112"/>
      <c r="AX133" s="112"/>
      <c r="AY133" s="112"/>
      <c r="AZ133" s="112"/>
      <c r="BA133" s="112"/>
      <c r="BB133" s="112"/>
      <c r="BC133" s="112"/>
      <c r="BF133" s="358"/>
      <c r="BG133" s="359"/>
      <c r="BI133" s="99"/>
      <c r="BJ133" s="99"/>
      <c r="BK133" s="99"/>
      <c r="BL133" s="99"/>
      <c r="BM133" s="99"/>
      <c r="BN133" s="99"/>
      <c r="BO133" s="99"/>
      <c r="BP133" s="99"/>
      <c r="BQ133" s="99"/>
      <c r="BR133" s="99"/>
      <c r="BS133" s="99"/>
      <c r="BT133" s="99"/>
      <c r="BU133" s="99"/>
      <c r="BV133" s="99"/>
      <c r="BW133" s="99"/>
      <c r="BX133" s="99"/>
      <c r="BY133" s="99"/>
      <c r="BZ133" s="99"/>
      <c r="CA133" s="99"/>
      <c r="CB133" s="99"/>
      <c r="CC133" s="99"/>
      <c r="CD133" s="99"/>
      <c r="CE133" s="99"/>
      <c r="CF133" s="99"/>
      <c r="CG133" s="99"/>
      <c r="CH133" s="99"/>
      <c r="CI133" s="99"/>
      <c r="CJ133" s="99"/>
      <c r="CK133" s="99"/>
      <c r="CL133" s="99"/>
      <c r="CM133" s="99"/>
      <c r="CN133" s="99"/>
      <c r="CO133" s="99"/>
      <c r="CP133" s="99"/>
      <c r="CQ133" s="99"/>
      <c r="CR133" s="99"/>
      <c r="CS133" s="99"/>
      <c r="CT133" s="99"/>
      <c r="CU133" s="99"/>
      <c r="CV133" s="99"/>
      <c r="CW133" s="99"/>
      <c r="CX133" s="99"/>
      <c r="CY133" s="99"/>
      <c r="CZ133" s="99"/>
      <c r="DA133" s="99"/>
      <c r="DB133" s="99"/>
      <c r="DC133" s="99"/>
      <c r="DD133" s="99"/>
      <c r="DE133" s="99"/>
      <c r="DF133" s="99"/>
      <c r="DG133" s="99"/>
      <c r="DH133" s="99"/>
      <c r="DI133" s="99"/>
      <c r="DJ133" s="99"/>
      <c r="DK133" s="99"/>
    </row>
    <row r="134" spans="1:115" s="209" customFormat="1" ht="14.45">
      <c r="A134" s="204"/>
      <c r="B134" s="204"/>
      <c r="C134" s="205" t="s">
        <v>346</v>
      </c>
      <c r="D134" s="131" t="s">
        <v>159</v>
      </c>
      <c r="E134" s="211">
        <f>(1-'Net Zero 2070 - %'!F55/100)*'[1]Emisiones Agricultura-OseMOSYS'!Q200</f>
        <v>8.7689505355686794</v>
      </c>
      <c r="F134" s="211">
        <f>(1-'Net Zero 2070 - %'!G55/100)*'[1]Emisiones Agricultura-OseMOSYS'!R200</f>
        <v>8.8842781534422741</v>
      </c>
      <c r="G134" s="211">
        <f>(1-'Net Zero 2070 - %'!H55/100)*'[1]Emisiones Agricultura-OseMOSYS'!S200</f>
        <v>8.9985451081861392</v>
      </c>
      <c r="H134" s="211">
        <f>(1-'Net Zero 2070 - %'!I55/100)*'[1]Emisiones Agricultura-OseMOSYS'!T200</f>
        <v>9.111729952567881</v>
      </c>
      <c r="I134" s="211">
        <f>(1-'Net Zero 2070 - %'!J55/100)*'[1]Emisiones Agricultura-OseMOSYS'!U200</f>
        <v>9.2237059529414775</v>
      </c>
      <c r="J134" s="211">
        <f>(1-'Net Zero 2070 - %'!K55/100)*'[1]Emisiones Agricultura-OseMOSYS'!V200</f>
        <v>9.3344307022792279</v>
      </c>
      <c r="K134" s="211">
        <f>(1-'Net Zero 2070 - %'!L55/100)*'[1]Emisiones Agricultura-OseMOSYS'!W200</f>
        <v>9.4438247483338191</v>
      </c>
      <c r="L134" s="211">
        <f>(1-'Net Zero 2070 - %'!M55/100)*'[1]Emisiones Agricultura-OseMOSYS'!X200</f>
        <v>9.5518724931180543</v>
      </c>
      <c r="M134" s="211">
        <f>(1-'Net Zero 2070 - %'!N55/100)*'[1]Emisiones Agricultura-OseMOSYS'!Y200</f>
        <v>9.6584525647940147</v>
      </c>
      <c r="N134" s="211">
        <f>(1-'Net Zero 2070 - %'!O55/100)*'[1]Emisiones Agricultura-OseMOSYS'!Z200</f>
        <v>9.7635079332209944</v>
      </c>
      <c r="O134" s="211">
        <f>(1-'Net Zero 2070 - %'!P55/100)*'[1]Emisiones Agricultura-OseMOSYS'!AA200</f>
        <v>9.8669649953968879</v>
      </c>
      <c r="P134" s="211">
        <f>(1-'Net Zero 2070 - %'!Q55/100)*'[1]Emisiones Agricultura-OseMOSYS'!AB200</f>
        <v>9.968738449829182</v>
      </c>
      <c r="Q134" s="211">
        <f>(1-'Net Zero 2070 - %'!R55/100)*'[1]Emisiones Agricultura-OseMOSYS'!AC200</f>
        <v>10.068786376927273</v>
      </c>
      <c r="R134" s="211">
        <f>(1-'Net Zero 2070 - %'!S55/100)*'[1]Emisiones Agricultura-OseMOSYS'!AD200</f>
        <v>10.108575206074679</v>
      </c>
      <c r="S134" s="211">
        <f>(1-'Net Zero 2070 - %'!T55/100)*'[1]Emisiones Agricultura-OseMOSYS'!AE200</f>
        <v>10.145413808769465</v>
      </c>
      <c r="T134" s="211">
        <f>(1-'Net Zero 2070 - %'!U55/100)*'[1]Emisiones Agricultura-OseMOSYS'!AF200</f>
        <v>10.179252995662258</v>
      </c>
      <c r="U134" s="211">
        <f>(1-'Net Zero 2070 - %'!V55/100)*'[1]Emisiones Agricultura-OseMOSYS'!AG200</f>
        <v>10.210094047128463</v>
      </c>
      <c r="V134" s="211">
        <f>(1-'Net Zero 2070 - %'!W55/100)*'[1]Emisiones Agricultura-OseMOSYS'!AH200</f>
        <v>10.237911536133613</v>
      </c>
      <c r="W134" s="211">
        <f>(1-'Net Zero 2070 - %'!X55/100)*'[1]Emisiones Agricultura-OseMOSYS'!AI200</f>
        <v>10.262699320604668</v>
      </c>
      <c r="X134" s="211">
        <f>(1-'Net Zero 2070 - %'!Y55/100)*'[1]Emisiones Agricultura-OseMOSYS'!AJ200</f>
        <v>10.28448217416666</v>
      </c>
      <c r="Y134" s="211">
        <f>(1-'Net Zero 2070 - %'!Z55/100)*'[1]Emisiones Agricultura-OseMOSYS'!AK200</f>
        <v>10.303267457729103</v>
      </c>
      <c r="Z134" s="211">
        <f>(1-'Net Zero 2070 - %'!AA55/100)*'[1]Emisiones Agricultura-OseMOSYS'!AL200</f>
        <v>10.319041954313159</v>
      </c>
      <c r="AA134" s="211">
        <f>(1-'Net Zero 2070 - %'!AB55/100)*'[1]Emisiones Agricultura-OseMOSYS'!AM200</f>
        <v>10.331832696327387</v>
      </c>
      <c r="AB134" s="211">
        <f>(1-'Net Zero 2070 - %'!AC55/100)*'[1]Emisiones Agricultura-OseMOSYS'!AN200</f>
        <v>10.341628151253724</v>
      </c>
      <c r="AC134" s="211">
        <f>(1-'Net Zero 2070 - %'!AD55/100)*'[1]Emisiones Agricultura-OseMOSYS'!AO200</f>
        <v>10.348454290472015</v>
      </c>
      <c r="AD134" s="211">
        <f>(1-'Net Zero 2070 - %'!AE55/100)*'[1]Emisiones Agricultura-OseMOSYS'!AP200</f>
        <v>10.352360840121737</v>
      </c>
      <c r="AE134" s="211">
        <f>(1-'Net Zero 2070 - %'!AF55/100)*'[1]Emisiones Agricultura-OseMOSYS'!AQ200</f>
        <v>10.353328223510355</v>
      </c>
      <c r="AF134" s="211">
        <f>(1-'Net Zero 2070 - %'!AG55/100)*'[1]Emisiones Agricultura-OseMOSYS'!AR200</f>
        <v>10.351413136640451</v>
      </c>
      <c r="AG134" s="211">
        <f>(1-'Net Zero 2070 - %'!AH55/100)*'[1]Emisiones Agricultura-OseMOSYS'!AS200</f>
        <v>10.346676264212388</v>
      </c>
      <c r="AH134" s="211">
        <f>(1-'Net Zero 2070 - %'!AI55/100)*'[1]Emisiones Agricultura-OseMOSYS'!AT200</f>
        <v>10.33911571626569</v>
      </c>
      <c r="AI134" s="211">
        <f>(1-'Net Zero 2070 - %'!AJ55/100)*'[1]Emisiones Agricultura-OseMOSYS'!AU200</f>
        <v>10.32873182819805</v>
      </c>
      <c r="AJ134" s="211">
        <f>(1-'Net Zero 2070 - %'!AK55/100)*'[1]Emisiones Agricultura-OseMOSYS'!AV200</f>
        <v>10.315527166103236</v>
      </c>
      <c r="AK134" s="211">
        <f>(1-'Net Zero 2070 - %'!AL55/100)*'[1]Emisiones Agricultura-OseMOSYS'!AW200</f>
        <v>10.299506529251998</v>
      </c>
      <c r="AL134" s="211">
        <f>(1-'Net Zero 2070 - %'!AM55/100)*'[1]Emisiones Agricultura-OseMOSYS'!AX200</f>
        <v>10.280676949702992</v>
      </c>
      <c r="AM134" s="211">
        <f>(1-'Net Zero 2070 - %'!AN55/100)*'[1]Emisiones Agricultura-OseMOSYS'!AY200</f>
        <v>10.259047689035851</v>
      </c>
      <c r="AN134" s="211">
        <f>(1-'Net Zero 2070 - %'!AO55/100)*'[1]Emisiones Agricultura-OseMOSYS'!AZ200</f>
        <v>10.234630232203695</v>
      </c>
      <c r="AO134" s="211">
        <f>(1-'Net Zero 2070 - %'!AP55/100)*'[1]Emisiones Agricultura-OseMOSYS'!BA200</f>
        <v>10.207438278507347</v>
      </c>
      <c r="AP134" s="211">
        <f>(1-'Net Zero 2070 - %'!AQ55/100)*'[1]Emisiones Agricultura-OseMOSYS'!BB200</f>
        <v>10.177487729698713</v>
      </c>
      <c r="AQ134" s="211">
        <f>(1-'Net Zero 2070 - %'!AR55/100)*'[1]Emisiones Agricultura-OseMOSYS'!BC200</f>
        <v>10.144796675225964</v>
      </c>
      <c r="AR134" s="211">
        <f>(1-'Net Zero 2070 - %'!AS55/100)*'[1]Emisiones Agricultura-OseMOSYS'!BD200</f>
        <v>10.109385374638153</v>
      </c>
      <c r="AS134" s="211">
        <f>(1-'Net Zero 2070 - %'!AT55/100)*'[1]Emisiones Agricultura-OseMOSYS'!BE200</f>
        <v>10.071276237172066</v>
      </c>
      <c r="AT134" s="211">
        <f>(1-'Net Zero 2070 - %'!AU55/100)*'[1]Emisiones Agricultura-OseMOSYS'!BF200</f>
        <v>10.030493798549115</v>
      </c>
      <c r="AU134" s="211">
        <f>(1-'Net Zero 2070 - %'!AV55/100)*'[1]Emisiones Agricultura-OseMOSYS'!BG200</f>
        <v>9.9870646950151443</v>
      </c>
      <c r="AV134" s="211">
        <f>(1-'Net Zero 2070 - %'!AW55/100)*'[1]Emisiones Agricultura-OseMOSYS'!BH200</f>
        <v>9.9410176346608896</v>
      </c>
      <c r="AW134" s="211">
        <f>(1-'Net Zero 2070 - %'!AX55/100)*'[1]Emisiones Agricultura-OseMOSYS'!BI200</f>
        <v>9.8923833660658165</v>
      </c>
      <c r="AX134" s="211">
        <f>(1-'Net Zero 2070 - %'!AY55/100)*'[1]Emisiones Agricultura-OseMOSYS'!BJ200</f>
        <v>9.8411946443126759</v>
      </c>
      <c r="AY134" s="211">
        <f>(1-'Net Zero 2070 - %'!AZ55/100)*'[1]Emisiones Agricultura-OseMOSYS'!BK200</f>
        <v>9.7874861944251261</v>
      </c>
      <c r="AZ134" s="211">
        <f>(1-'Net Zero 2070 - %'!BA55/100)*'[1]Emisiones Agricultura-OseMOSYS'!BL200</f>
        <v>9.7312946722849958</v>
      </c>
      <c r="BA134" s="211">
        <f>(1-'Net Zero 2070 - %'!BB55/100)*'[1]Emisiones Agricultura-OseMOSYS'!BM200</f>
        <v>9.6726586230906122</v>
      </c>
      <c r="BB134" s="205"/>
      <c r="BC134" s="205"/>
      <c r="BD134" s="205"/>
      <c r="BE134" s="205">
        <v>1.405</v>
      </c>
      <c r="BF134" s="205" t="s">
        <v>71</v>
      </c>
      <c r="BG134" s="205"/>
      <c r="BH134" s="205"/>
    </row>
    <row r="135" spans="1:115" s="209" customFormat="1" ht="14.45">
      <c r="A135" s="205"/>
      <c r="B135" s="205"/>
      <c r="C135" s="205" t="s">
        <v>347</v>
      </c>
      <c r="D135" s="131" t="s">
        <v>159</v>
      </c>
      <c r="E135" s="211">
        <f>(1-'Net Zero 2070 - %'!F56/100)*'[1]Emisiones Agricultura-OseMOSYS'!Q219</f>
        <v>0.20578200749229636</v>
      </c>
      <c r="F135" s="211">
        <f>(1-'Net Zero 2070 - %'!G56/100)*'[1]Emisiones Agricultura-OseMOSYS'!R219</f>
        <v>0.20848841444818791</v>
      </c>
      <c r="G135" s="211">
        <f>(1-'Net Zero 2070 - %'!H56/100)*'[1]Emisiones Agricultura-OseMOSYS'!S219</f>
        <v>0.21116993069598139</v>
      </c>
      <c r="H135" s="211">
        <f>(1-'Net Zero 2070 - %'!I56/100)*'[1]Emisiones Agricultura-OseMOSYS'!T219</f>
        <v>0.21382605293091736</v>
      </c>
      <c r="I135" s="211">
        <f>(1-'Net Zero 2070 - %'!J56/100)*'[1]Emisiones Agricultura-OseMOSYS'!U219</f>
        <v>0.21645380707941797</v>
      </c>
      <c r="J135" s="211">
        <f>(1-'Net Zero 2070 - %'!K56/100)*'[1]Emisiones Agricultura-OseMOSYS'!V219</f>
        <v>0.21905219797070902</v>
      </c>
      <c r="K135" s="211">
        <f>(1-'Net Zero 2070 - %'!L56/100)*'[1]Emisiones Agricultura-OseMOSYS'!W219</f>
        <v>0.22161936108943206</v>
      </c>
      <c r="L135" s="211">
        <f>(1-'Net Zero 2070 - %'!M56/100)*'[1]Emisiones Agricultura-OseMOSYS'!X219</f>
        <v>0.22415493039576215</v>
      </c>
      <c r="M135" s="211">
        <f>(1-'Net Zero 2070 - %'!N56/100)*'[1]Emisiones Agricultura-OseMOSYS'!Y219</f>
        <v>0.22665605764231128</v>
      </c>
      <c r="N135" s="211">
        <f>(1-'Net Zero 2070 - %'!O56/100)*'[1]Emisiones Agricultura-OseMOSYS'!Z219</f>
        <v>0.22912140449596927</v>
      </c>
      <c r="O135" s="211">
        <f>(1-'Net Zero 2070 - %'!P56/100)*'[1]Emisiones Agricultura-OseMOSYS'!AA219</f>
        <v>0.23154924370631211</v>
      </c>
      <c r="P135" s="211">
        <f>(1-'Net Zero 2070 - %'!Q56/100)*'[1]Emisiones Agricultura-OseMOSYS'!AB219</f>
        <v>0.23393757349304692</v>
      </c>
      <c r="Q135" s="211">
        <f>(1-'Net Zero 2070 - %'!R56/100)*'[1]Emisiones Agricultura-OseMOSYS'!AC219</f>
        <v>0.23628541012414425</v>
      </c>
      <c r="R135" s="211">
        <f>(1-'Net Zero 2070 - %'!S56/100)*'[1]Emisiones Agricultura-OseMOSYS'!AD219</f>
        <v>0.23721913932064381</v>
      </c>
      <c r="S135" s="211">
        <f>(1-'Net Zero 2070 - %'!T56/100)*'[1]Emisiones Agricultura-OseMOSYS'!AE219</f>
        <v>0.23808363520130771</v>
      </c>
      <c r="T135" s="211">
        <f>(1-'Net Zero 2070 - %'!U56/100)*'[1]Emisiones Agricultura-OseMOSYS'!AF219</f>
        <v>0.23887774343381063</v>
      </c>
      <c r="U135" s="211">
        <f>(1-'Net Zero 2070 - %'!V56/100)*'[1]Emisiones Agricultura-OseMOSYS'!AG219</f>
        <v>0.23960149406487483</v>
      </c>
      <c r="V135" s="211">
        <f>(1-'Net Zero 2070 - %'!W56/100)*'[1]Emisiones Agricultura-OseMOSYS'!AH219</f>
        <v>0.24025429039525159</v>
      </c>
      <c r="W135" s="211">
        <f>(1-'Net Zero 2070 - %'!X56/100)*'[1]Emisiones Agricultura-OseMOSYS'!AI219</f>
        <v>0.24083598828818073</v>
      </c>
      <c r="X135" s="211">
        <f>(1-'Net Zero 2070 - %'!Y56/100)*'[1]Emisiones Agricultura-OseMOSYS'!AJ219</f>
        <v>0.2413471691092739</v>
      </c>
      <c r="Y135" s="211">
        <f>(1-'Net Zero 2070 - %'!Z56/100)*'[1]Emisiones Agricultura-OseMOSYS'!AK219</f>
        <v>0.24178800559787203</v>
      </c>
      <c r="Z135" s="211">
        <f>(1-'Net Zero 2070 - %'!AA56/100)*'[1]Emisiones Agricultura-OseMOSYS'!AL219</f>
        <v>0.24215818758955748</v>
      </c>
      <c r="AA135" s="211">
        <f>(1-'Net Zero 2070 - %'!AB56/100)*'[1]Emisiones Agricultura-OseMOSYS'!AM219</f>
        <v>0.24245834945708405</v>
      </c>
      <c r="AB135" s="211">
        <f>(1-'Net Zero 2070 - %'!AC56/100)*'[1]Emisiones Agricultura-OseMOSYS'!AN219</f>
        <v>0.24268822056547565</v>
      </c>
      <c r="AC135" s="211">
        <f>(1-'Net Zero 2070 - %'!AD56/100)*'[1]Emisiones Agricultura-OseMOSYS'!AO219</f>
        <v>0.24284841038819882</v>
      </c>
      <c r="AD135" s="211">
        <f>(1-'Net Zero 2070 - %'!AE56/100)*'[1]Emisiones Agricultura-OseMOSYS'!AP219</f>
        <v>0.24294008585449628</v>
      </c>
      <c r="AE135" s="211">
        <f>(1-'Net Zero 2070 - %'!AF56/100)*'[1]Emisiones Agricultura-OseMOSYS'!AQ219</f>
        <v>0.24296278755579087</v>
      </c>
      <c r="AF135" s="211">
        <f>(1-'Net Zero 2070 - %'!AG56/100)*'[1]Emisiones Agricultura-OseMOSYS'!AR219</f>
        <v>0.24291784598393312</v>
      </c>
      <c r="AG135" s="211">
        <f>(1-'Net Zero 2070 - %'!AH56/100)*'[1]Emisiones Agricultura-OseMOSYS'!AS219</f>
        <v>0.2428066852340203</v>
      </c>
      <c r="AH135" s="211">
        <f>(1-'Net Zero 2070 - %'!AI56/100)*'[1]Emisiones Agricultura-OseMOSYS'!AT219</f>
        <v>0.24262926095412479</v>
      </c>
      <c r="AI135" s="211">
        <f>(1-'Net Zero 2070 - %'!AJ56/100)*'[1]Emisiones Agricultura-OseMOSYS'!AU219</f>
        <v>0.24238558101506397</v>
      </c>
      <c r="AJ135" s="211">
        <f>(1-'Net Zero 2070 - %'!AK56/100)*'[1]Emisiones Agricultura-OseMOSYS'!AV219</f>
        <v>0.24207570563566633</v>
      </c>
      <c r="AK135" s="211">
        <f>(1-'Net Zero 2070 - %'!AL56/100)*'[1]Emisiones Agricultura-OseMOSYS'!AW219</f>
        <v>0.24169974744099065</v>
      </c>
      <c r="AL135" s="211">
        <f>(1-'Net Zero 2070 - %'!AM56/100)*'[1]Emisiones Agricultura-OseMOSYS'!AX219</f>
        <v>0.24125787145319563</v>
      </c>
      <c r="AM135" s="211">
        <f>(1-'Net Zero 2070 - %'!AN56/100)*'[1]Emisiones Agricultura-OseMOSYS'!AY219</f>
        <v>0.24075029501487444</v>
      </c>
      <c r="AN135" s="211">
        <f>(1-'Net Zero 2070 - %'!AO56/100)*'[1]Emisiones Agricultura-OseMOSYS'!AZ219</f>
        <v>0.24017728764479113</v>
      </c>
      <c r="AO135" s="211">
        <f>(1-'Net Zero 2070 - %'!AP56/100)*'[1]Emisiones Agricultura-OseMOSYS'!BA219</f>
        <v>0.23953917082607087</v>
      </c>
      <c r="AP135" s="211">
        <f>(1-'Net Zero 2070 - %'!AQ56/100)*'[1]Emisiones Agricultura-OseMOSYS'!BB219</f>
        <v>0.23883631772702121</v>
      </c>
      <c r="AQ135" s="211">
        <f>(1-'Net Zero 2070 - %'!AR56/100)*'[1]Emisiones Agricultura-OseMOSYS'!BC219</f>
        <v>0.2380691528548789</v>
      </c>
      <c r="AR135" s="211">
        <f>(1-'Net Zero 2070 - %'!AS56/100)*'[1]Emisiones Agricultura-OseMOSYS'!BD219</f>
        <v>0.2372381516428963</v>
      </c>
      <c r="AS135" s="211">
        <f>(1-'Net Zero 2070 - %'!AT56/100)*'[1]Emisiones Agricultura-OseMOSYS'!BE219</f>
        <v>0.2363438399713044</v>
      </c>
      <c r="AT135" s="211">
        <f>(1-'Net Zero 2070 - %'!AU56/100)*'[1]Emisiones Agricultura-OseMOSYS'!BF219</f>
        <v>0.23538679362280224</v>
      </c>
      <c r="AU135" s="211">
        <f>(1-'Net Zero 2070 - %'!AV56/100)*'[1]Emisiones Agricultura-OseMOSYS'!BG219</f>
        <v>0.23436763767334612</v>
      </c>
      <c r="AV135" s="211">
        <f>(1-'Net Zero 2070 - %'!AW56/100)*'[1]Emisiones Agricultura-OseMOSYS'!BH219</f>
        <v>0.23328704581912341</v>
      </c>
      <c r="AW135" s="211">
        <f>(1-'Net Zero 2070 - %'!AX56/100)*'[1]Emisiones Agricultura-OseMOSYS'!BI219</f>
        <v>0.23214573964071358</v>
      </c>
      <c r="AX135" s="211">
        <f>(1-'Net Zero 2070 - %'!AY56/100)*'[1]Emisiones Agricultura-OseMOSYS'!BJ219</f>
        <v>0.23094448780554841</v>
      </c>
      <c r="AY135" s="211">
        <f>(1-'Net Zero 2070 - %'!AZ56/100)*'[1]Emisiones Agricultura-OseMOSYS'!BK219</f>
        <v>0.22968410520989688</v>
      </c>
      <c r="AZ135" s="211">
        <f>(1-'Net Zero 2070 - %'!BA56/100)*'[1]Emisiones Agricultura-OseMOSYS'!BL219</f>
        <v>0.22836545206170758</v>
      </c>
      <c r="BA135" s="211">
        <f>(1-'Net Zero 2070 - %'!BB56/100)*'[1]Emisiones Agricultura-OseMOSYS'!BM219</f>
        <v>0.22698943290574439</v>
      </c>
      <c r="BB135" s="205"/>
      <c r="BC135" s="205"/>
      <c r="BD135" s="205"/>
      <c r="BE135" s="205">
        <v>1.851</v>
      </c>
      <c r="BF135" s="205" t="s">
        <v>71</v>
      </c>
      <c r="BG135" s="205"/>
      <c r="BH135" s="205"/>
    </row>
    <row r="136" spans="1:115" s="209" customFormat="1" ht="14.45">
      <c r="A136" s="205"/>
      <c r="B136" s="205"/>
      <c r="C136" s="205"/>
      <c r="D136" s="131"/>
      <c r="E136" s="211"/>
      <c r="F136" s="211"/>
      <c r="G136" s="211"/>
      <c r="H136" s="211"/>
      <c r="I136" s="211"/>
      <c r="J136" s="211"/>
      <c r="K136" s="211"/>
      <c r="L136" s="211"/>
      <c r="M136" s="211"/>
      <c r="N136" s="211"/>
      <c r="O136" s="211"/>
      <c r="P136" s="211"/>
      <c r="Q136" s="211"/>
      <c r="R136" s="211"/>
      <c r="S136" s="211"/>
      <c r="T136" s="211"/>
      <c r="U136" s="211"/>
      <c r="V136" s="211"/>
      <c r="W136" s="211"/>
      <c r="X136" s="211"/>
      <c r="Y136" s="211"/>
      <c r="Z136" s="211"/>
      <c r="AA136" s="211"/>
      <c r="AB136" s="211"/>
      <c r="AC136" s="211"/>
      <c r="AD136" s="211"/>
      <c r="AE136" s="211"/>
      <c r="AF136" s="211"/>
      <c r="AG136" s="211"/>
      <c r="AH136" s="211"/>
      <c r="AI136" s="211"/>
      <c r="AJ136" s="211"/>
      <c r="AK136" s="211"/>
      <c r="AL136" s="211"/>
      <c r="AM136" s="211"/>
      <c r="AN136" s="211"/>
      <c r="AO136" s="211"/>
      <c r="AP136" s="211"/>
      <c r="AQ136" s="211"/>
      <c r="AR136" s="211"/>
      <c r="AS136" s="211"/>
      <c r="AT136" s="211"/>
      <c r="AU136" s="211"/>
      <c r="AV136" s="211"/>
      <c r="AW136" s="211"/>
      <c r="AX136" s="211"/>
      <c r="AY136" s="211"/>
      <c r="AZ136" s="211"/>
      <c r="BA136" s="211"/>
      <c r="BB136" s="205"/>
      <c r="BC136" s="205"/>
      <c r="BD136" s="205"/>
      <c r="BE136" s="205"/>
      <c r="BF136" s="205"/>
      <c r="BG136" s="205"/>
      <c r="BH136" s="205"/>
    </row>
    <row r="137" spans="1:115" s="209" customFormat="1" ht="14.45">
      <c r="A137" s="205"/>
      <c r="B137" s="205"/>
      <c r="C137" s="205" t="s">
        <v>221</v>
      </c>
      <c r="D137" s="131"/>
      <c r="E137" s="211">
        <f>(1+SUM('Net Zero 2070 - %'!F58:F59)/100)*'[1]Calibración Agricultura-OseMOSY'!$Q$373</f>
        <v>0.69852812066873649</v>
      </c>
      <c r="F137" s="211">
        <f>(1+SUM('Net Zero 2070 - %'!G58:G59)/100)*'[1]Calibración Agricultura-OseMOSY'!$Q$373</f>
        <v>0.69852812066873649</v>
      </c>
      <c r="G137" s="211">
        <f>(1+SUM('Net Zero 2070 - %'!H58:H59)/100)*'[1]Calibración Agricultura-OseMOSY'!$Q$373</f>
        <v>0.69852812066873649</v>
      </c>
      <c r="H137" s="211">
        <f>(1+SUM('Net Zero 2070 - %'!I58:I59)/100)*'[1]Calibración Agricultura-OseMOSY'!$Q$373</f>
        <v>0.69852812066873649</v>
      </c>
      <c r="I137" s="211">
        <f>(1+SUM('Net Zero 2070 - %'!J58:J59)/100)*'[1]Calibración Agricultura-OseMOSY'!$Q$373</f>
        <v>0.69852812066873649</v>
      </c>
      <c r="J137" s="211">
        <f>(1+SUM('Net Zero 2070 - %'!K58:K59)/100)*'[1]Calibración Agricultura-OseMOSY'!$Q$373</f>
        <v>0.69852812066873649</v>
      </c>
      <c r="K137" s="211">
        <f>(1+SUM('Net Zero 2070 - %'!L58:L59)/100)*'[1]Calibración Agricultura-OseMOSY'!$Q$373</f>
        <v>0.69852812066873649</v>
      </c>
      <c r="L137" s="211">
        <f>(1+SUM('Net Zero 2070 - %'!M58:M59)/100)*'[1]Calibración Agricultura-OseMOSY'!$Q$373</f>
        <v>0.69852812066873649</v>
      </c>
      <c r="M137" s="211">
        <f>(1+SUM('Net Zero 2070 - %'!N58:N59)/100)*'[1]Calibración Agricultura-OseMOSY'!$Q$373</f>
        <v>0.69852812066873649</v>
      </c>
      <c r="N137" s="211">
        <f>(1+SUM('Net Zero 2070 - %'!O58:O59)/100)*'[1]Calibración Agricultura-OseMOSY'!$Q$373</f>
        <v>0.69852812066873649</v>
      </c>
      <c r="O137" s="211">
        <f>(1+SUM('Net Zero 2070 - %'!P58:P59)/100)*'[1]Calibración Agricultura-OseMOSY'!$Q$373</f>
        <v>0.69852812066873649</v>
      </c>
      <c r="P137" s="211">
        <f>(1+SUM('Net Zero 2070 - %'!Q58:Q59)/100)*'[1]Calibración Agricultura-OseMOSY'!$Q$373</f>
        <v>0.69852812066873649</v>
      </c>
      <c r="Q137" s="211">
        <f>(1+SUM('Net Zero 2070 - %'!R58:R59)/100)*'[1]Calibración Agricultura-OseMOSY'!$Q$373</f>
        <v>0.69852812066873649</v>
      </c>
      <c r="R137" s="211">
        <f>(1+SUM('Net Zero 2070 - %'!S58:S59)/100)*'[1]Calibración Agricultura-OseMOSY'!$Q$373</f>
        <v>0.71302956445381949</v>
      </c>
      <c r="S137" s="211">
        <f>(1+SUM('Net Zero 2070 - %'!T58:T59)/100)*'[1]Calibración Agricultura-OseMOSY'!$Q$373</f>
        <v>0.72753100823890238</v>
      </c>
      <c r="T137" s="211">
        <f>(1+SUM('Net Zero 2070 - %'!U58:U59)/100)*'[1]Calibración Agricultura-OseMOSY'!$Q$373</f>
        <v>0.74203245202398527</v>
      </c>
      <c r="U137" s="211">
        <f>(1+SUM('Net Zero 2070 - %'!V58:V59)/100)*'[1]Calibración Agricultura-OseMOSY'!$Q$373</f>
        <v>0.75653389580906838</v>
      </c>
      <c r="V137" s="211">
        <f>(1+SUM('Net Zero 2070 - %'!W58:W59)/100)*'[1]Calibración Agricultura-OseMOSY'!$Q$373</f>
        <v>0.77103533959415138</v>
      </c>
      <c r="W137" s="211">
        <f>(1+SUM('Net Zero 2070 - %'!X58:X59)/100)*'[1]Calibración Agricultura-OseMOSY'!$Q$373</f>
        <v>0.78553678337923427</v>
      </c>
      <c r="X137" s="211">
        <f>(1+SUM('Net Zero 2070 - %'!Y58:Y59)/100)*'[1]Calibración Agricultura-OseMOSY'!$Q$373</f>
        <v>0.80003822716431716</v>
      </c>
      <c r="Y137" s="211">
        <f>(1+SUM('Net Zero 2070 - %'!Z58:Z59)/100)*'[1]Calibración Agricultura-OseMOSY'!$Q$373</f>
        <v>0.81453967094940027</v>
      </c>
      <c r="Z137" s="211">
        <f>(1+SUM('Net Zero 2070 - %'!AA58:AA59)/100)*'[1]Calibración Agricultura-OseMOSY'!$Q$373</f>
        <v>0.82904111473448328</v>
      </c>
      <c r="AA137" s="211">
        <f>(1+SUM('Net Zero 2070 - %'!AB58:AB59)/100)*'[1]Calibración Agricultura-OseMOSY'!$Q$373</f>
        <v>0.84354255851956617</v>
      </c>
      <c r="AB137" s="211">
        <f>(1+SUM('Net Zero 2070 - %'!AC58:AC59)/100)*'[1]Calibración Agricultura-OseMOSY'!$Q$373</f>
        <v>0.85804400230464906</v>
      </c>
      <c r="AC137" s="211">
        <f>(1+SUM('Net Zero 2070 - %'!AD58:AD59)/100)*'[1]Calibración Agricultura-OseMOSY'!$Q$373</f>
        <v>0.87254544608973217</v>
      </c>
      <c r="AD137" s="211">
        <f>(1+SUM('Net Zero 2070 - %'!AE58:AE59)/100)*'[1]Calibración Agricultura-OseMOSY'!$Q$373</f>
        <v>0.88704688987481517</v>
      </c>
      <c r="AE137" s="211">
        <f>(1+SUM('Net Zero 2070 - %'!AF58:AF59)/100)*'[1]Calibración Agricultura-OseMOSY'!$Q$373</f>
        <v>0.90154833365989806</v>
      </c>
      <c r="AF137" s="211">
        <f>(1+SUM('Net Zero 2070 - %'!AG58:AG59)/100)*'[1]Calibración Agricultura-OseMOSY'!$Q$373</f>
        <v>0.91604977744498106</v>
      </c>
      <c r="AG137" s="211">
        <f>(1+SUM('Net Zero 2070 - %'!AH58:AH59)/100)*'[1]Calibración Agricultura-OseMOSY'!$Q$373</f>
        <v>0.93055122123006395</v>
      </c>
      <c r="AH137" s="211">
        <f>(1+SUM('Net Zero 2070 - %'!AI58:AI59)/100)*'[1]Calibración Agricultura-OseMOSY'!$Q$373</f>
        <v>0.94505266501514706</v>
      </c>
      <c r="AI137" s="211">
        <f>(1+SUM('Net Zero 2070 - %'!AJ58:AJ59)/100)*'[1]Calibración Agricultura-OseMOSY'!$Q$373</f>
        <v>0.95955410880022995</v>
      </c>
      <c r="AJ137" s="211">
        <f>(1+SUM('Net Zero 2070 - %'!AK58:AK59)/100)*'[1]Calibración Agricultura-OseMOSY'!$Q$373</f>
        <v>0.97405555258531284</v>
      </c>
      <c r="AK137" s="211">
        <f>(1+SUM('Net Zero 2070 - %'!AL58:AL59)/100)*'[1]Calibración Agricultura-OseMOSY'!$Q$373</f>
        <v>0.98855699637039585</v>
      </c>
      <c r="AL137" s="211">
        <f>(1+SUM('Net Zero 2070 - %'!AM58:AM59)/100)*'[1]Calibración Agricultura-OseMOSY'!$Q$373</f>
        <v>1.003058440155479</v>
      </c>
      <c r="AM137" s="211">
        <f>(1+SUM('Net Zero 2070 - %'!AN58:AN59)/100)*'[1]Calibración Agricultura-OseMOSY'!$Q$373</f>
        <v>1.0175598839405617</v>
      </c>
      <c r="AN137" s="211">
        <f>(1+SUM('Net Zero 2070 - %'!AO58:AO59)/100)*'[1]Calibración Agricultura-OseMOSY'!$Q$373</f>
        <v>1.032061327725645</v>
      </c>
      <c r="AO137" s="211">
        <f>(1+SUM('Net Zero 2070 - %'!AP58:AP59)/100)*'[1]Calibración Agricultura-OseMOSY'!$Q$373</f>
        <v>1.0465627715107277</v>
      </c>
      <c r="AP137" s="211">
        <f>(1+SUM('Net Zero 2070 - %'!AQ58:AQ59)/100)*'[1]Calibración Agricultura-OseMOSY'!$Q$373</f>
        <v>1.0610642152958107</v>
      </c>
      <c r="AQ137" s="211">
        <f>(1+SUM('Net Zero 2070 - %'!AR58:AR59)/100)*'[1]Calibración Agricultura-OseMOSY'!$Q$373</f>
        <v>1.0755656590808937</v>
      </c>
      <c r="AR137" s="211">
        <f>(1+SUM('Net Zero 2070 - %'!AS58:AS59)/100)*'[1]Calibración Agricultura-OseMOSY'!$Q$373</f>
        <v>1.0900671028659765</v>
      </c>
      <c r="AS137" s="211">
        <f>(1+SUM('Net Zero 2070 - %'!AT58:AT59)/100)*'[1]Calibración Agricultura-OseMOSY'!$Q$373</f>
        <v>1.1045685466510597</v>
      </c>
      <c r="AT137" s="211">
        <f>(1+SUM('Net Zero 2070 - %'!AU58:AU59)/100)*'[1]Calibración Agricultura-OseMOSY'!$Q$373</f>
        <v>1.1190699904361427</v>
      </c>
      <c r="AU137" s="211">
        <f>(1+SUM('Net Zero 2070 - %'!AV58:AV59)/100)*'[1]Calibración Agricultura-OseMOSY'!$Q$373</f>
        <v>1.1335714342212257</v>
      </c>
      <c r="AV137" s="211">
        <f>(1+SUM('Net Zero 2070 - %'!AW58:AW59)/100)*'[1]Calibración Agricultura-OseMOSY'!$Q$373</f>
        <v>1.1480728780063085</v>
      </c>
      <c r="AW137" s="211">
        <f>(1+SUM('Net Zero 2070 - %'!AX58:AX59)/100)*'[1]Calibración Agricultura-OseMOSY'!$Q$373</f>
        <v>1.1625743217913915</v>
      </c>
      <c r="AX137" s="211">
        <f>(1+SUM('Net Zero 2070 - %'!AY58:AY59)/100)*'[1]Calibración Agricultura-OseMOSY'!$Q$373</f>
        <v>1.1770757655764743</v>
      </c>
      <c r="AY137" s="211">
        <f>(1+SUM('Net Zero 2070 - %'!AZ58:AZ59)/100)*'[1]Calibración Agricultura-OseMOSY'!$Q$373</f>
        <v>1.1915772093615573</v>
      </c>
      <c r="AZ137" s="211">
        <f>(1+SUM('Net Zero 2070 - %'!BA58:BA59)/100)*'[1]Calibración Agricultura-OseMOSY'!$Q$373</f>
        <v>1.2060786531466403</v>
      </c>
      <c r="BA137" s="211">
        <f>(1+SUM('Net Zero 2070 - %'!BB58:BB59)/100)*'[1]Calibración Agricultura-OseMOSY'!$Q$373</f>
        <v>1.2205800969317233</v>
      </c>
      <c r="BB137" s="205"/>
      <c r="BC137" s="205"/>
      <c r="BD137" s="205"/>
      <c r="BE137" s="205">
        <v>1.038</v>
      </c>
      <c r="BF137" s="205" t="s">
        <v>75</v>
      </c>
      <c r="BG137" s="205"/>
      <c r="BH137" s="205"/>
    </row>
    <row r="138" spans="1:115" ht="14.45" customHeight="1">
      <c r="A138" s="106" t="s">
        <v>131</v>
      </c>
      <c r="B138" s="106"/>
      <c r="C138" s="124" t="s">
        <v>222</v>
      </c>
      <c r="D138" s="340"/>
      <c r="E138" s="340"/>
      <c r="F138" s="112"/>
      <c r="G138" s="112"/>
      <c r="H138" s="112"/>
      <c r="I138" s="112"/>
      <c r="J138" s="112"/>
      <c r="K138" s="112"/>
      <c r="L138" s="112"/>
      <c r="M138" s="112"/>
      <c r="N138" s="112"/>
      <c r="O138" s="112"/>
      <c r="P138" s="112"/>
      <c r="Q138" s="112"/>
      <c r="R138" s="112"/>
      <c r="S138" s="112"/>
      <c r="T138" s="112"/>
      <c r="U138" s="112"/>
      <c r="V138" s="112"/>
      <c r="W138" s="112"/>
      <c r="X138" s="112"/>
      <c r="Y138" s="112"/>
      <c r="Z138" s="112"/>
      <c r="AA138" s="112"/>
      <c r="AB138" s="112"/>
      <c r="AC138" s="112"/>
      <c r="AD138" s="112"/>
      <c r="AE138" s="112"/>
      <c r="AF138" s="112"/>
      <c r="AG138" s="112"/>
      <c r="AH138" s="112"/>
      <c r="AI138" s="112"/>
      <c r="AJ138" s="112"/>
      <c r="AK138" s="112"/>
      <c r="AL138" s="112"/>
      <c r="AM138" s="112"/>
      <c r="AN138" s="112"/>
      <c r="AO138" s="112"/>
      <c r="AP138" s="112"/>
      <c r="AQ138" s="112"/>
      <c r="AR138" s="112"/>
      <c r="AS138" s="112"/>
      <c r="AT138" s="112"/>
      <c r="AU138" s="112"/>
      <c r="AV138" s="112"/>
      <c r="AW138" s="112"/>
      <c r="AX138" s="112"/>
      <c r="AY138" s="112"/>
      <c r="AZ138" s="112"/>
      <c r="BA138" s="112"/>
      <c r="BB138" s="112"/>
      <c r="BC138" s="112"/>
      <c r="BF138" s="358"/>
      <c r="BG138" s="359"/>
      <c r="BI138" s="99"/>
      <c r="BJ138" s="99"/>
      <c r="BK138" s="99"/>
      <c r="BL138" s="99"/>
      <c r="BM138" s="99"/>
      <c r="BN138" s="99"/>
      <c r="BO138" s="99"/>
      <c r="BP138" s="99"/>
      <c r="BQ138" s="99"/>
      <c r="BR138" s="99"/>
      <c r="BS138" s="99"/>
      <c r="BT138" s="99"/>
      <c r="BU138" s="99"/>
      <c r="BV138" s="99"/>
      <c r="BW138" s="99"/>
      <c r="BX138" s="99"/>
      <c r="BY138" s="99"/>
      <c r="BZ138" s="99"/>
      <c r="CA138" s="99"/>
      <c r="CB138" s="99"/>
      <c r="CC138" s="99"/>
      <c r="CD138" s="99"/>
      <c r="CE138" s="99"/>
      <c r="CF138" s="99"/>
      <c r="CG138" s="99"/>
      <c r="CH138" s="99"/>
      <c r="CI138" s="99"/>
      <c r="CJ138" s="99"/>
      <c r="CK138" s="99"/>
      <c r="CL138" s="99"/>
      <c r="CM138" s="99"/>
      <c r="CN138" s="99"/>
      <c r="CO138" s="99"/>
      <c r="CP138" s="99"/>
      <c r="CQ138" s="99"/>
      <c r="CR138" s="99"/>
      <c r="CS138" s="99"/>
      <c r="CT138" s="99"/>
      <c r="CU138" s="99"/>
      <c r="CV138" s="99"/>
      <c r="CW138" s="99"/>
      <c r="CX138" s="99"/>
      <c r="CY138" s="99"/>
      <c r="CZ138" s="99"/>
      <c r="DA138" s="99"/>
      <c r="DB138" s="99"/>
      <c r="DC138" s="99"/>
      <c r="DD138" s="99"/>
      <c r="DE138" s="99"/>
      <c r="DF138" s="99"/>
      <c r="DG138" s="99"/>
      <c r="DH138" s="99"/>
      <c r="DI138" s="99"/>
      <c r="DJ138" s="99"/>
      <c r="DK138" s="99"/>
    </row>
    <row r="139" spans="1:115" s="209" customFormat="1" ht="14.45">
      <c r="A139" s="205"/>
      <c r="B139" s="205"/>
      <c r="C139" s="205" t="s">
        <v>223</v>
      </c>
      <c r="D139" s="131" t="s">
        <v>165</v>
      </c>
      <c r="E139" s="211">
        <f>(1-'Net Zero 2070 - %'!F61/100)*'[1]Calibración Agricultura-OseMOSY'!$Q$397</f>
        <v>0.24944845548149552</v>
      </c>
      <c r="F139" s="211">
        <f>(1-'Net Zero 2070 - %'!G61/100)*'[1]Calibración Agricultura-OseMOSY'!$Q$397</f>
        <v>0.24944845548149552</v>
      </c>
      <c r="G139" s="211">
        <f>(1-'Net Zero 2070 - %'!H61/100)*'[1]Calibración Agricultura-OseMOSY'!$Q$397</f>
        <v>0.24944845548149552</v>
      </c>
      <c r="H139" s="211">
        <f>(1-'Net Zero 2070 - %'!I61/100)*'[1]Calibración Agricultura-OseMOSY'!$Q$397</f>
        <v>0.24944845548149552</v>
      </c>
      <c r="I139" s="211">
        <f>(1-'Net Zero 2070 - %'!J61/100)*'[1]Calibración Agricultura-OseMOSY'!$Q$397</f>
        <v>0.24944845548149552</v>
      </c>
      <c r="J139" s="211">
        <f>(1-'Net Zero 2070 - %'!K61/100)*'[1]Calibración Agricultura-OseMOSY'!$Q$397</f>
        <v>0.24944845548149552</v>
      </c>
      <c r="K139" s="211">
        <f>(1-'Net Zero 2070 - %'!L61/100)*'[1]Calibración Agricultura-OseMOSY'!$Q$397</f>
        <v>0.24944845548149552</v>
      </c>
      <c r="L139" s="211">
        <f>(1-'Net Zero 2070 - %'!M61/100)*'[1]Calibración Agricultura-OseMOSY'!$Q$397</f>
        <v>0.24944845548149552</v>
      </c>
      <c r="M139" s="211">
        <f>(1-'Net Zero 2070 - %'!N61/100)*'[1]Calibración Agricultura-OseMOSY'!$Q$397</f>
        <v>0.24944845548149552</v>
      </c>
      <c r="N139" s="211">
        <f>(1-'Net Zero 2070 - %'!O61/100)*'[1]Calibración Agricultura-OseMOSY'!$Q$397</f>
        <v>0.24944845548149552</v>
      </c>
      <c r="O139" s="211">
        <f>(1-'Net Zero 2070 - %'!P61/100)*'[1]Calibración Agricultura-OseMOSY'!$Q$397</f>
        <v>0.24944845548149552</v>
      </c>
      <c r="P139" s="211">
        <f>(1-'Net Zero 2070 - %'!Q61/100)*'[1]Calibración Agricultura-OseMOSY'!$Q$397</f>
        <v>0.24944845548149552</v>
      </c>
      <c r="Q139" s="211">
        <f>(1-'Net Zero 2070 - %'!R61/100)*'[1]Calibración Agricultura-OseMOSY'!$Q$397</f>
        <v>0.24944845548149552</v>
      </c>
      <c r="R139" s="211">
        <f>(1-'Net Zero 2070 - %'!S61/100)*'[1]Calibración Agricultura-OseMOSY'!$Q$397</f>
        <v>0.24918753239706187</v>
      </c>
      <c r="S139" s="211">
        <f>(1-'Net Zero 2070 - %'!T61/100)*'[1]Calibración Agricultura-OseMOSY'!$Q$397</f>
        <v>0.24892660931262825</v>
      </c>
      <c r="T139" s="211">
        <f>(1-'Net Zero 2070 - %'!U61/100)*'[1]Calibración Agricultura-OseMOSY'!$Q$397</f>
        <v>0.2486656862281946</v>
      </c>
      <c r="U139" s="211">
        <f>(1-'Net Zero 2070 - %'!V61/100)*'[1]Calibración Agricultura-OseMOSY'!$Q$397</f>
        <v>0.24840476314376095</v>
      </c>
      <c r="V139" s="211">
        <f>(1-'Net Zero 2070 - %'!W61/100)*'[1]Calibración Agricultura-OseMOSY'!$Q$397</f>
        <v>0.24814384005932733</v>
      </c>
      <c r="W139" s="211">
        <f>(1-'Net Zero 2070 - %'!X61/100)*'[1]Calibración Agricultura-OseMOSY'!$Q$397</f>
        <v>0.24788291697489367</v>
      </c>
      <c r="X139" s="211">
        <f>(1-'Net Zero 2070 - %'!Y61/100)*'[1]Calibración Agricultura-OseMOSY'!$Q$397</f>
        <v>0.24762199389046</v>
      </c>
      <c r="Y139" s="211">
        <f>(1-'Net Zero 2070 - %'!Z61/100)*'[1]Calibración Agricultura-OseMOSY'!$Q$397</f>
        <v>0.24736107080602635</v>
      </c>
      <c r="Z139" s="211">
        <f>(1-'Net Zero 2070 - %'!AA61/100)*'[1]Calibración Agricultura-OseMOSY'!$Q$397</f>
        <v>0.24710014772159272</v>
      </c>
      <c r="AA139" s="211">
        <f>(1-'Net Zero 2070 - %'!AB61/100)*'[1]Calibración Agricultura-OseMOSY'!$Q$397</f>
        <v>0.24683922463715907</v>
      </c>
      <c r="AB139" s="211">
        <f>(1-'Net Zero 2070 - %'!AC61/100)*'[1]Calibración Agricultura-OseMOSY'!$Q$397</f>
        <v>0.24657830155272542</v>
      </c>
      <c r="AC139" s="211">
        <f>(1-'Net Zero 2070 - %'!AD61/100)*'[1]Calibración Agricultura-OseMOSY'!$Q$397</f>
        <v>0.2463173784682918</v>
      </c>
      <c r="AD139" s="211">
        <f>(1-'Net Zero 2070 - %'!AE61/100)*'[1]Calibración Agricultura-OseMOSY'!$Q$397</f>
        <v>0.24605645538385815</v>
      </c>
      <c r="AE139" s="211">
        <f>(1-'Net Zero 2070 - %'!AF61/100)*'[1]Calibración Agricultura-OseMOSY'!$Q$397</f>
        <v>0.2457955322994245</v>
      </c>
      <c r="AF139" s="211">
        <f>(1-'Net Zero 2070 - %'!AG61/100)*'[1]Calibración Agricultura-OseMOSY'!$Q$397</f>
        <v>0.24553460921499087</v>
      </c>
      <c r="AG139" s="211">
        <f>(1-'Net Zero 2070 - %'!AH61/100)*'[1]Calibración Agricultura-OseMOSY'!$Q$397</f>
        <v>0.24527368613055722</v>
      </c>
      <c r="AH139" s="211">
        <f>(1-'Net Zero 2070 - %'!AI61/100)*'[1]Calibración Agricultura-OseMOSY'!$Q$397</f>
        <v>0.24501276304612357</v>
      </c>
      <c r="AI139" s="211">
        <f>(1-'Net Zero 2070 - %'!AJ61/100)*'[1]Calibración Agricultura-OseMOSY'!$Q$397</f>
        <v>0.24475183996168995</v>
      </c>
      <c r="AJ139" s="211">
        <f>(1-'Net Zero 2070 - %'!AK61/100)*'[1]Calibración Agricultura-OseMOSY'!$Q$397</f>
        <v>0.2444909168772563</v>
      </c>
      <c r="AK139" s="211">
        <f>(1-'Net Zero 2070 - %'!AL61/100)*'[1]Calibración Agricultura-OseMOSY'!$Q$397</f>
        <v>0.24422999379282262</v>
      </c>
      <c r="AL139" s="211">
        <f>(1-'Net Zero 2070 - %'!AM61/100)*'[1]Calibración Agricultura-OseMOSY'!$Q$397</f>
        <v>0.243969070708389</v>
      </c>
      <c r="AM139" s="211">
        <f>(1-'Net Zero 2070 - %'!AN61/100)*'[1]Calibración Agricultura-OseMOSY'!$Q$397</f>
        <v>0.24370814762395535</v>
      </c>
      <c r="AN139" s="211">
        <f>(1-'Net Zero 2070 - %'!AO61/100)*'[1]Calibración Agricultura-OseMOSY'!$Q$397</f>
        <v>0.24344722453952169</v>
      </c>
      <c r="AO139" s="211">
        <f>(1-'Net Zero 2070 - %'!AP61/100)*'[1]Calibración Agricultura-OseMOSY'!$Q$397</f>
        <v>0.24318630145508804</v>
      </c>
      <c r="AP139" s="211">
        <f>(1-'Net Zero 2070 - %'!AQ61/100)*'[1]Calibración Agricultura-OseMOSY'!$Q$397</f>
        <v>0.24292537837065442</v>
      </c>
      <c r="AQ139" s="211">
        <f>(1-'Net Zero 2070 - %'!AR61/100)*'[1]Calibración Agricultura-OseMOSY'!$Q$397</f>
        <v>0.24266445528622077</v>
      </c>
      <c r="AR139" s="211">
        <f>(1-'Net Zero 2070 - %'!AS61/100)*'[1]Calibración Agricultura-OseMOSY'!$Q$397</f>
        <v>0.24240353220178712</v>
      </c>
      <c r="AS139" s="211">
        <f>(1-'Net Zero 2070 - %'!AT61/100)*'[1]Calibración Agricultura-OseMOSY'!$Q$397</f>
        <v>0.2421426091173535</v>
      </c>
      <c r="AT139" s="211">
        <f>(1-'Net Zero 2070 - %'!AU61/100)*'[1]Calibración Agricultura-OseMOSY'!$Q$397</f>
        <v>0.24188168603291985</v>
      </c>
      <c r="AU139" s="211">
        <f>(1-'Net Zero 2070 - %'!AV61/100)*'[1]Calibración Agricultura-OseMOSY'!$Q$397</f>
        <v>0.2416207629484862</v>
      </c>
      <c r="AV139" s="211">
        <f>(1-'Net Zero 2070 - %'!AW61/100)*'[1]Calibración Agricultura-OseMOSY'!$Q$397</f>
        <v>0.24135983986405257</v>
      </c>
      <c r="AW139" s="211">
        <f>(1-'Net Zero 2070 - %'!AX61/100)*'[1]Calibración Agricultura-OseMOSY'!$Q$397</f>
        <v>0.24109891677961892</v>
      </c>
      <c r="AX139" s="211">
        <f>(1-'Net Zero 2070 - %'!AY61/100)*'[1]Calibración Agricultura-OseMOSY'!$Q$397</f>
        <v>0.24083799369518524</v>
      </c>
      <c r="AY139" s="211">
        <f>(1-'Net Zero 2070 - %'!AZ61/100)*'[1]Calibración Agricultura-OseMOSY'!$Q$397</f>
        <v>0.24057707061075162</v>
      </c>
      <c r="AZ139" s="211">
        <f>(1-'Net Zero 2070 - %'!BA61/100)*'[1]Calibración Agricultura-OseMOSY'!$Q$397</f>
        <v>0.24031614752631797</v>
      </c>
      <c r="BA139" s="211">
        <f>(1-'Net Zero 2070 - %'!BB61/100)*'[1]Calibración Agricultura-OseMOSY'!$Q$397</f>
        <v>0.24005522444188432</v>
      </c>
      <c r="BB139" s="205"/>
      <c r="BC139" s="205"/>
      <c r="BD139" s="205"/>
      <c r="BE139" s="205">
        <v>1.038</v>
      </c>
      <c r="BF139" s="205" t="s">
        <v>75</v>
      </c>
      <c r="BG139" s="205"/>
      <c r="BH139" s="205"/>
    </row>
    <row r="140" spans="1:115" s="209" customFormat="1" ht="14.45">
      <c r="A140" s="205"/>
      <c r="B140" s="205"/>
      <c r="C140" s="205" t="s">
        <v>224</v>
      </c>
      <c r="D140" s="131" t="s">
        <v>165</v>
      </c>
      <c r="E140" s="211">
        <f>(1-'Net Zero 2070 - %'!F62/100)*'[1]Calibración Agricultura-OseMOSY'!$Q$398</f>
        <v>1.8923916135960022</v>
      </c>
      <c r="F140" s="211">
        <f>(1-'Net Zero 2070 - %'!G62/100)*'[1]Calibración Agricultura-OseMOSY'!$Q$398</f>
        <v>1.8923916135960022</v>
      </c>
      <c r="G140" s="211">
        <f>(1-'Net Zero 2070 - %'!H62/100)*'[1]Calibración Agricultura-OseMOSY'!$Q$398</f>
        <v>1.8923916135960022</v>
      </c>
      <c r="H140" s="211">
        <f>(1-'Net Zero 2070 - %'!I62/100)*'[1]Calibración Agricultura-OseMOSY'!$Q$398</f>
        <v>1.8923916135960022</v>
      </c>
      <c r="I140" s="211">
        <f>(1-'Net Zero 2070 - %'!J62/100)*'[1]Calibración Agricultura-OseMOSY'!$Q$398</f>
        <v>1.8923916135960022</v>
      </c>
      <c r="J140" s="211">
        <f>(1-'Net Zero 2070 - %'!K62/100)*'[1]Calibración Agricultura-OseMOSY'!$Q$398</f>
        <v>1.8923916135960022</v>
      </c>
      <c r="K140" s="211">
        <f>(1-'Net Zero 2070 - %'!L62/100)*'[1]Calibración Agricultura-OseMOSY'!$Q$398</f>
        <v>1.8923916135960022</v>
      </c>
      <c r="L140" s="211">
        <f>(1-'Net Zero 2070 - %'!M62/100)*'[1]Calibración Agricultura-OseMOSY'!$Q$398</f>
        <v>1.8923916135960022</v>
      </c>
      <c r="M140" s="211">
        <f>(1-'Net Zero 2070 - %'!N62/100)*'[1]Calibración Agricultura-OseMOSY'!$Q$398</f>
        <v>1.8923916135960022</v>
      </c>
      <c r="N140" s="211">
        <f>(1-'Net Zero 2070 - %'!O62/100)*'[1]Calibración Agricultura-OseMOSY'!$Q$398</f>
        <v>1.8923916135960022</v>
      </c>
      <c r="O140" s="211">
        <f>(1-'Net Zero 2070 - %'!P62/100)*'[1]Calibración Agricultura-OseMOSY'!$Q$398</f>
        <v>1.8923916135960022</v>
      </c>
      <c r="P140" s="211">
        <f>(1-'Net Zero 2070 - %'!Q62/100)*'[1]Calibración Agricultura-OseMOSY'!$Q$398</f>
        <v>1.8923916135960022</v>
      </c>
      <c r="Q140" s="211">
        <f>(1-'Net Zero 2070 - %'!R62/100)*'[1]Calibración Agricultura-OseMOSY'!$Q$398</f>
        <v>1.8923916135960022</v>
      </c>
      <c r="R140" s="211">
        <f>(1-'Net Zero 2070 - %'!S62/100)*'[1]Calibración Agricultura-OseMOSY'!$Q$398</f>
        <v>1.8904121719681808</v>
      </c>
      <c r="S140" s="211">
        <f>(1-'Net Zero 2070 - %'!T62/100)*'[1]Calibración Agricultura-OseMOSY'!$Q$398</f>
        <v>1.8884327303403594</v>
      </c>
      <c r="T140" s="211">
        <f>(1-'Net Zero 2070 - %'!U62/100)*'[1]Calibración Agricultura-OseMOSY'!$Q$398</f>
        <v>1.886453288712538</v>
      </c>
      <c r="U140" s="211">
        <f>(1-'Net Zero 2070 - %'!V62/100)*'[1]Calibración Agricultura-OseMOSY'!$Q$398</f>
        <v>1.8844738470847167</v>
      </c>
      <c r="V140" s="211">
        <f>(1-'Net Zero 2070 - %'!W62/100)*'[1]Calibración Agricultura-OseMOSY'!$Q$398</f>
        <v>1.8824944054568951</v>
      </c>
      <c r="W140" s="211">
        <f>(1-'Net Zero 2070 - %'!X62/100)*'[1]Calibración Agricultura-OseMOSY'!$Q$398</f>
        <v>1.8805149638290737</v>
      </c>
      <c r="X140" s="211">
        <f>(1-'Net Zero 2070 - %'!Y62/100)*'[1]Calibración Agricultura-OseMOSY'!$Q$398</f>
        <v>1.8785355222012521</v>
      </c>
      <c r="Y140" s="211">
        <f>(1-'Net Zero 2070 - %'!Z62/100)*'[1]Calibración Agricultura-OseMOSY'!$Q$398</f>
        <v>1.8765560805734307</v>
      </c>
      <c r="Z140" s="211">
        <f>(1-'Net Zero 2070 - %'!AA62/100)*'[1]Calibración Agricultura-OseMOSY'!$Q$398</f>
        <v>1.8745766389456093</v>
      </c>
      <c r="AA140" s="211">
        <f>(1-'Net Zero 2070 - %'!AB62/100)*'[1]Calibración Agricultura-OseMOSY'!$Q$398</f>
        <v>1.872597197317788</v>
      </c>
      <c r="AB140" s="211">
        <f>(1-'Net Zero 2070 - %'!AC62/100)*'[1]Calibración Agricultura-OseMOSY'!$Q$398</f>
        <v>1.8706177556899666</v>
      </c>
      <c r="AC140" s="211">
        <f>(1-'Net Zero 2070 - %'!AD62/100)*'[1]Calibración Agricultura-OseMOSY'!$Q$398</f>
        <v>1.8686383140621452</v>
      </c>
      <c r="AD140" s="211">
        <f>(1-'Net Zero 2070 - %'!AE62/100)*'[1]Calibración Agricultura-OseMOSY'!$Q$398</f>
        <v>1.8666588724343238</v>
      </c>
      <c r="AE140" s="211">
        <f>(1-'Net Zero 2070 - %'!AF62/100)*'[1]Calibración Agricultura-OseMOSY'!$Q$398</f>
        <v>1.8646794308065022</v>
      </c>
      <c r="AF140" s="211">
        <f>(1-'Net Zero 2070 - %'!AG62/100)*'[1]Calibración Agricultura-OseMOSY'!$Q$398</f>
        <v>1.8626999891786808</v>
      </c>
      <c r="AG140" s="211">
        <f>(1-'Net Zero 2070 - %'!AH62/100)*'[1]Calibración Agricultura-OseMOSY'!$Q$398</f>
        <v>1.8607205475508595</v>
      </c>
      <c r="AH140" s="211">
        <f>(1-'Net Zero 2070 - %'!AI62/100)*'[1]Calibración Agricultura-OseMOSY'!$Q$398</f>
        <v>1.8587411059230381</v>
      </c>
      <c r="AI140" s="211">
        <f>(1-'Net Zero 2070 - %'!AJ62/100)*'[1]Calibración Agricultura-OseMOSY'!$Q$398</f>
        <v>1.8567616642952167</v>
      </c>
      <c r="AJ140" s="211">
        <f>(1-'Net Zero 2070 - %'!AK62/100)*'[1]Calibración Agricultura-OseMOSY'!$Q$398</f>
        <v>1.8547822226673953</v>
      </c>
      <c r="AK140" s="211">
        <f>(1-'Net Zero 2070 - %'!AL62/100)*'[1]Calibración Agricultura-OseMOSY'!$Q$398</f>
        <v>1.8528027810395737</v>
      </c>
      <c r="AL140" s="211">
        <f>(1-'Net Zero 2070 - %'!AM62/100)*'[1]Calibración Agricultura-OseMOSY'!$Q$398</f>
        <v>1.8508233394117524</v>
      </c>
      <c r="AM140" s="211">
        <f>(1-'Net Zero 2070 - %'!AN62/100)*'[1]Calibración Agricultura-OseMOSY'!$Q$398</f>
        <v>1.848843897783931</v>
      </c>
      <c r="AN140" s="211">
        <f>(1-'Net Zero 2070 - %'!AO62/100)*'[1]Calibración Agricultura-OseMOSY'!$Q$398</f>
        <v>1.8468644561561094</v>
      </c>
      <c r="AO140" s="211">
        <f>(1-'Net Zero 2070 - %'!AP62/100)*'[1]Calibración Agricultura-OseMOSY'!$Q$398</f>
        <v>1.844885014528288</v>
      </c>
      <c r="AP140" s="211">
        <f>(1-'Net Zero 2070 - %'!AQ62/100)*'[1]Calibración Agricultura-OseMOSY'!$Q$398</f>
        <v>1.8429055729004666</v>
      </c>
      <c r="AQ140" s="211">
        <f>(1-'Net Zero 2070 - %'!AR62/100)*'[1]Calibración Agricultura-OseMOSY'!$Q$398</f>
        <v>1.8409261312726453</v>
      </c>
      <c r="AR140" s="211">
        <f>(1-'Net Zero 2070 - %'!AS62/100)*'[1]Calibración Agricultura-OseMOSY'!$Q$398</f>
        <v>1.8389466896448239</v>
      </c>
      <c r="AS140" s="211">
        <f>(1-'Net Zero 2070 - %'!AT62/100)*'[1]Calibración Agricultura-OseMOSY'!$Q$398</f>
        <v>1.8369672480170025</v>
      </c>
      <c r="AT140" s="211">
        <f>(1-'Net Zero 2070 - %'!AU62/100)*'[1]Calibración Agricultura-OseMOSY'!$Q$398</f>
        <v>1.8349878063891811</v>
      </c>
      <c r="AU140" s="211">
        <f>(1-'Net Zero 2070 - %'!AV62/100)*'[1]Calibración Agricultura-OseMOSY'!$Q$398</f>
        <v>1.8330083647613598</v>
      </c>
      <c r="AV140" s="211">
        <f>(1-'Net Zero 2070 - %'!AW62/100)*'[1]Calibración Agricultura-OseMOSY'!$Q$398</f>
        <v>1.8310289231335384</v>
      </c>
      <c r="AW140" s="211">
        <f>(1-'Net Zero 2070 - %'!AX62/100)*'[1]Calibración Agricultura-OseMOSY'!$Q$398</f>
        <v>1.8290494815057168</v>
      </c>
      <c r="AX140" s="211">
        <f>(1-'Net Zero 2070 - %'!AY62/100)*'[1]Calibración Agricultura-OseMOSY'!$Q$398</f>
        <v>1.8270700398778952</v>
      </c>
      <c r="AY140" s="211">
        <f>(1-'Net Zero 2070 - %'!AZ62/100)*'[1]Calibración Agricultura-OseMOSY'!$Q$398</f>
        <v>1.8250905982500738</v>
      </c>
      <c r="AZ140" s="211">
        <f>(1-'Net Zero 2070 - %'!BA62/100)*'[1]Calibración Agricultura-OseMOSY'!$Q$398</f>
        <v>1.8231111566222524</v>
      </c>
      <c r="BA140" s="211">
        <f>(1-'Net Zero 2070 - %'!BB62/100)*'[1]Calibración Agricultura-OseMOSY'!$Q$398</f>
        <v>1.8211317149944311</v>
      </c>
      <c r="BB140" s="205"/>
      <c r="BC140" s="205"/>
      <c r="BD140" s="205"/>
      <c r="BE140" s="205">
        <v>0.1046</v>
      </c>
      <c r="BF140" s="205" t="s">
        <v>71</v>
      </c>
      <c r="BG140" s="205"/>
      <c r="BH140" s="205"/>
    </row>
    <row r="141" spans="1:115" ht="14.45" customHeight="1">
      <c r="A141" s="106" t="s">
        <v>131</v>
      </c>
      <c r="B141" s="106"/>
      <c r="C141" s="124" t="s">
        <v>225</v>
      </c>
      <c r="D141" s="340"/>
      <c r="E141" s="340"/>
      <c r="F141" s="112"/>
      <c r="G141" s="112"/>
      <c r="H141" s="112"/>
      <c r="I141" s="112"/>
      <c r="J141" s="112"/>
      <c r="K141" s="112"/>
      <c r="L141" s="112"/>
      <c r="M141" s="112"/>
      <c r="N141" s="112"/>
      <c r="O141" s="112"/>
      <c r="P141" s="112"/>
      <c r="Q141" s="112"/>
      <c r="R141" s="112"/>
      <c r="S141" s="112"/>
      <c r="T141" s="112"/>
      <c r="U141" s="112"/>
      <c r="V141" s="112"/>
      <c r="W141" s="112"/>
      <c r="X141" s="112"/>
      <c r="Y141" s="112"/>
      <c r="Z141" s="112"/>
      <c r="AA141" s="112"/>
      <c r="AB141" s="112"/>
      <c r="AC141" s="112"/>
      <c r="AD141" s="112"/>
      <c r="AE141" s="112"/>
      <c r="AF141" s="112"/>
      <c r="AG141" s="112"/>
      <c r="AH141" s="112"/>
      <c r="AI141" s="112"/>
      <c r="AJ141" s="112"/>
      <c r="AK141" s="112"/>
      <c r="AL141" s="112"/>
      <c r="AM141" s="112"/>
      <c r="AN141" s="112"/>
      <c r="AO141" s="112"/>
      <c r="AP141" s="112"/>
      <c r="AQ141" s="112"/>
      <c r="AR141" s="112"/>
      <c r="AS141" s="112"/>
      <c r="AT141" s="112"/>
      <c r="AU141" s="112"/>
      <c r="AV141" s="112"/>
      <c r="AW141" s="112"/>
      <c r="AX141" s="112"/>
      <c r="AY141" s="112"/>
      <c r="AZ141" s="112"/>
      <c r="BA141" s="112"/>
      <c r="BB141" s="112"/>
      <c r="BC141" s="112"/>
      <c r="BF141" s="358"/>
      <c r="BG141" s="359"/>
      <c r="BI141" s="99"/>
      <c r="BJ141" s="99"/>
      <c r="BK141" s="99"/>
      <c r="BL141" s="99"/>
      <c r="BM141" s="99"/>
      <c r="BN141" s="99"/>
      <c r="BO141" s="99"/>
      <c r="BP141" s="99"/>
      <c r="BQ141" s="99"/>
      <c r="BR141" s="99"/>
      <c r="BS141" s="99"/>
      <c r="BT141" s="99"/>
      <c r="BU141" s="99"/>
      <c r="BV141" s="99"/>
      <c r="BW141" s="99"/>
      <c r="BX141" s="99"/>
      <c r="BY141" s="99"/>
      <c r="BZ141" s="99"/>
      <c r="CA141" s="99"/>
      <c r="CB141" s="99"/>
      <c r="CC141" s="99"/>
      <c r="CD141" s="99"/>
      <c r="CE141" s="99"/>
      <c r="CF141" s="99"/>
      <c r="CG141" s="99"/>
      <c r="CH141" s="99"/>
      <c r="CI141" s="99"/>
      <c r="CJ141" s="99"/>
      <c r="CK141" s="99"/>
      <c r="CL141" s="99"/>
      <c r="CM141" s="99"/>
      <c r="CN141" s="99"/>
      <c r="CO141" s="99"/>
      <c r="CP141" s="99"/>
      <c r="CQ141" s="99"/>
      <c r="CR141" s="99"/>
      <c r="CS141" s="99"/>
      <c r="CT141" s="99"/>
      <c r="CU141" s="99"/>
      <c r="CV141" s="99"/>
      <c r="CW141" s="99"/>
      <c r="CX141" s="99"/>
      <c r="CY141" s="99"/>
      <c r="CZ141" s="99"/>
      <c r="DA141" s="99"/>
      <c r="DB141" s="99"/>
      <c r="DC141" s="99"/>
      <c r="DD141" s="99"/>
      <c r="DE141" s="99"/>
      <c r="DF141" s="99"/>
      <c r="DG141" s="99"/>
      <c r="DH141" s="99"/>
      <c r="DI141" s="99"/>
      <c r="DJ141" s="99"/>
      <c r="DK141" s="99"/>
    </row>
    <row r="142" spans="1:115" s="209" customFormat="1" ht="14.45">
      <c r="A142" s="205"/>
      <c r="B142" s="379" t="s">
        <v>226</v>
      </c>
      <c r="C142" s="205" t="s">
        <v>144</v>
      </c>
      <c r="D142" s="366" t="s">
        <v>165</v>
      </c>
      <c r="E142" s="211">
        <f>E139*'Políticas anunciadas - %'!F91</f>
        <v>0.24715902672499995</v>
      </c>
      <c r="F142" s="211">
        <f>F139*'Políticas anunciadas - %'!G91</f>
        <v>0.24719034325624337</v>
      </c>
      <c r="G142" s="211">
        <f>G139*'Políticas anunciadas - %'!H91</f>
        <v>0.24721554621615266</v>
      </c>
      <c r="H142" s="211">
        <f>H139*'Políticas anunciadas - %'!I91</f>
        <v>0.24723264994681468</v>
      </c>
      <c r="I142" s="211">
        <f>I139*'Políticas anunciadas - %'!J91</f>
        <v>0.24726905239271516</v>
      </c>
      <c r="J142" s="211">
        <f>J139*'Políticas anunciadas - %'!K91</f>
        <v>0.24729858263127666</v>
      </c>
      <c r="K142" s="211">
        <f>K139*'Políticas anunciadas - %'!L91</f>
        <v>0.24731505219400285</v>
      </c>
      <c r="L142" s="211">
        <f>L139*'Políticas anunciadas - %'!M91</f>
        <v>0.24733590162429994</v>
      </c>
      <c r="M142" s="211">
        <f>M139*'Políticas anunciadas - %'!N91</f>
        <v>0.2473730393048606</v>
      </c>
      <c r="N142" s="211">
        <f>N139*'Políticas anunciadas - %'!O91</f>
        <v>0.24739637374863388</v>
      </c>
      <c r="O142" s="211">
        <f>O139*'Políticas anunciadas - %'!P91</f>
        <v>0.24742841919249164</v>
      </c>
      <c r="P142" s="211">
        <f>P139*'Políticas anunciadas - %'!Q91</f>
        <v>0.24745051789656408</v>
      </c>
      <c r="Q142" s="211">
        <f>Q139*'Políticas anunciadas - %'!R91</f>
        <v>0.24747298159288686</v>
      </c>
      <c r="R142" s="211">
        <f>R139*'Políticas anunciadas - %'!S91</f>
        <v>0.24724052664818805</v>
      </c>
      <c r="S142" s="211">
        <f>S139*'Políticas anunciadas - %'!T91</f>
        <v>0.24700299004985241</v>
      </c>
      <c r="T142" s="211">
        <f>T139*'Políticas anunciadas - %'!U91</f>
        <v>0.2467671506219237</v>
      </c>
      <c r="U142" s="211">
        <f>U139*'Políticas anunciadas - %'!V91</f>
        <v>0.24653482548449263</v>
      </c>
      <c r="V142" s="211">
        <f>V139*'Políticas anunciadas - %'!W91</f>
        <v>0.24629820446828146</v>
      </c>
      <c r="W142" s="211">
        <f>W139*'Políticas anunciadas - %'!X91</f>
        <v>0.24606204735416409</v>
      </c>
      <c r="X142" s="211">
        <f>X139*'Políticas anunciadas - %'!Y91</f>
        <v>0.24582517255117028</v>
      </c>
      <c r="Y142" s="211">
        <f>Y139*'Políticas anunciadas - %'!Z91</f>
        <v>0.24558025014216323</v>
      </c>
      <c r="Z142" s="211">
        <f>Z139*'Políticas anunciadas - %'!AA91</f>
        <v>0.24534331451857566</v>
      </c>
      <c r="AA142" s="211">
        <f>AA139*'Políticas anunciadas - %'!AB91</f>
        <v>0.24510096669796153</v>
      </c>
      <c r="AB142" s="211">
        <f>AB139*'Políticas anunciadas - %'!AC91</f>
        <v>0.24486607380368139</v>
      </c>
      <c r="AC142" s="211">
        <f>AC139*'Políticas anunciadas - %'!AD91</f>
        <v>0.24462401187919655</v>
      </c>
      <c r="AD142" s="211">
        <f>AD139*'Políticas anunciadas - %'!AE91</f>
        <v>0.24438139821055208</v>
      </c>
      <c r="AE142" s="211">
        <f>AE139*'Políticas anunciadas - %'!AF91</f>
        <v>0.24413961192023559</v>
      </c>
      <c r="AF142" s="211">
        <f>AF139*'Políticas anunciadas - %'!AG91</f>
        <v>0.24389776783570494</v>
      </c>
      <c r="AG142" s="211">
        <f>AG139*'Políticas anunciadas - %'!AH91</f>
        <v>0.2436271397570906</v>
      </c>
      <c r="AH142" s="211">
        <f>AH139*'Políticas anunciadas - %'!AI91</f>
        <v>0.24338938895135381</v>
      </c>
      <c r="AI142" s="211">
        <f>AI139*'Políticas anunciadas - %'!AJ91</f>
        <v>0.2431483950040795</v>
      </c>
      <c r="AJ142" s="211">
        <f>AJ139*'Políticas anunciadas - %'!AK91</f>
        <v>0.24290712250397239</v>
      </c>
      <c r="AK142" s="211">
        <f>AK139*'Políticas anunciadas - %'!AL91</f>
        <v>0.24266643060077053</v>
      </c>
      <c r="AL142" s="211">
        <f>AL139*'Políticas anunciadas - %'!AM91</f>
        <v>0.24242568407781726</v>
      </c>
      <c r="AM142" s="211">
        <f>AM139*'Políticas anunciadas - %'!AN91</f>
        <v>0.24218535888815504</v>
      </c>
      <c r="AN142" s="211">
        <f>AN139*'Políticas anunciadas - %'!AO91</f>
        <v>0.24194390418997147</v>
      </c>
      <c r="AO142" s="211">
        <f>AO139*'Políticas anunciadas - %'!AP91</f>
        <v>0.24170243481882761</v>
      </c>
      <c r="AP142" s="211">
        <f>AP139*'Políticas anunciadas - %'!AQ91</f>
        <v>0.24146093775866243</v>
      </c>
      <c r="AQ142" s="211">
        <f>AQ139*'Políticas anunciadas - %'!AR91</f>
        <v>0.24121930353973375</v>
      </c>
      <c r="AR142" s="211">
        <f>AR139*'Políticas anunciadas - %'!AS91</f>
        <v>0.24097744229590903</v>
      </c>
      <c r="AS142" s="211">
        <f>AS139*'Políticas anunciadas - %'!AT91</f>
        <v>0.24073542588349811</v>
      </c>
      <c r="AT142" s="211">
        <f>AT139*'Políticas anunciadas - %'!AU91</f>
        <v>0.24049328386842836</v>
      </c>
      <c r="AU142" s="211">
        <f>AU139*'Políticas anunciadas - %'!AV91</f>
        <v>0.24025102472013909</v>
      </c>
      <c r="AV142" s="211">
        <f>AV139*'Políticas anunciadas - %'!AW91</f>
        <v>0.24000859403084163</v>
      </c>
      <c r="AW142" s="211">
        <f>AW139*'Políticas anunciadas - %'!AX91</f>
        <v>0.23976599560142853</v>
      </c>
      <c r="AX142" s="211">
        <f>AX139*'Políticas anunciadas - %'!AY91</f>
        <v>0.23952321051014785</v>
      </c>
      <c r="AY142" s="211">
        <f>AY139*'Políticas anunciadas - %'!AZ91</f>
        <v>0.23928028513998448</v>
      </c>
      <c r="AZ142" s="211">
        <f>AZ139*'Políticas anunciadas - %'!BA91</f>
        <v>0.23903721086438498</v>
      </c>
      <c r="BA142" s="211">
        <f>BA139*'Políticas anunciadas - %'!BB91</f>
        <v>0.23879398073849373</v>
      </c>
      <c r="BB142" s="211"/>
      <c r="BC142" s="205"/>
      <c r="BD142" s="205"/>
      <c r="BE142" s="205"/>
      <c r="BF142" s="205"/>
      <c r="BG142" s="205"/>
      <c r="BH142" s="205"/>
    </row>
    <row r="143" spans="1:115" s="209" customFormat="1" ht="14.45">
      <c r="A143" s="205"/>
      <c r="B143" s="379"/>
      <c r="C143" s="205" t="s">
        <v>145</v>
      </c>
      <c r="D143" s="366"/>
      <c r="E143" s="211">
        <f>E140*'Políticas anunciadas - %'!F92</f>
        <v>1.8926594902929998</v>
      </c>
      <c r="F143" s="211">
        <f>F140*'Políticas anunciadas - %'!G92</f>
        <v>1.8925507386574878</v>
      </c>
      <c r="G143" s="211">
        <f>G140*'Políticas anunciadas - %'!H92</f>
        <v>1.8924865094956762</v>
      </c>
      <c r="H143" s="211">
        <f>H140*'Políticas anunciadas - %'!I92</f>
        <v>1.8924468317451051</v>
      </c>
      <c r="I143" s="211">
        <f>I140*'Políticas anunciadas - %'!J92</f>
        <v>1.8924221592373289</v>
      </c>
      <c r="J143" s="211">
        <f>J140*'Políticas anunciadas - %'!K92</f>
        <v>1.8924088719446932</v>
      </c>
      <c r="K143" s="211">
        <f>K140*'Políticas anunciadas - %'!L92</f>
        <v>1.8924017396480972</v>
      </c>
      <c r="L143" s="211">
        <f>L140*'Políticas anunciadas - %'!M92</f>
        <v>1.8923974540009663</v>
      </c>
      <c r="M143" s="211">
        <f>M140*'Políticas anunciadas - %'!N92</f>
        <v>1.8923949470466135</v>
      </c>
      <c r="N143" s="211">
        <f>N140*'Políticas anunciadas - %'!O92</f>
        <v>1.8923935364539244</v>
      </c>
      <c r="O143" s="211">
        <f>O140*'Políticas anunciadas - %'!P92</f>
        <v>1.892392719299457</v>
      </c>
      <c r="P143" s="211">
        <f>P140*'Políticas anunciadas - %'!Q92</f>
        <v>1.8923922607149084</v>
      </c>
      <c r="Q143" s="211">
        <f>Q140*'Políticas anunciadas - %'!R92</f>
        <v>1.8923919883805589</v>
      </c>
      <c r="R143" s="211">
        <f>R140*'Políticas anunciadas - %'!S92</f>
        <v>1.8904123887018873</v>
      </c>
      <c r="S143" s="211">
        <f>S140*'Políticas anunciadas - %'!T92</f>
        <v>1.8884328563999162</v>
      </c>
      <c r="T143" s="211">
        <f>T140*'Políticas anunciadas - %'!U92</f>
        <v>1.8864533617318155</v>
      </c>
      <c r="U143" s="211">
        <f>U140*'Políticas anunciadas - %'!V92</f>
        <v>1.8844738894270261</v>
      </c>
      <c r="V143" s="211">
        <f>V140*'Políticas anunciadas - %'!W92</f>
        <v>1.8824944301318134</v>
      </c>
      <c r="W143" s="211">
        <f>W140*'Políticas anunciadas - %'!X92</f>
        <v>1.88051497814152</v>
      </c>
      <c r="X143" s="211">
        <f>X140*'Políticas anunciadas - %'!Y92</f>
        <v>1.8785355305271161</v>
      </c>
      <c r="Y143" s="211">
        <f>Y140*'Políticas anunciadas - %'!Z92</f>
        <v>1.8765560854382743</v>
      </c>
      <c r="Z143" s="211">
        <f>Z140*'Políticas anunciadas - %'!AA92</f>
        <v>1.8745766417618701</v>
      </c>
      <c r="AA143" s="211">
        <f>AA140*'Políticas anunciadas - %'!AB92</f>
        <v>1.8725971989625414</v>
      </c>
      <c r="AB143" s="211">
        <f>AB140*'Políticas anunciadas - %'!AC92</f>
        <v>1.8706177566425308</v>
      </c>
      <c r="AC143" s="211">
        <f>AC140*'Políticas anunciadas - %'!AD92</f>
        <v>1.8686383146203493</v>
      </c>
      <c r="AD143" s="211">
        <f>AD140*'Políticas anunciadas - %'!AE92</f>
        <v>1.8666588727592393</v>
      </c>
      <c r="AE143" s="211">
        <f>AE140*'Políticas anunciadas - %'!AF92</f>
        <v>1.8646794309958494</v>
      </c>
      <c r="AF143" s="211">
        <f>AF140*'Políticas anunciadas - %'!AG92</f>
        <v>1.8626999892891445</v>
      </c>
      <c r="AG143" s="211">
        <f>AG140*'Políticas anunciadas - %'!AH92</f>
        <v>1.8607205476164759</v>
      </c>
      <c r="AH143" s="211">
        <f>AH140*'Políticas anunciadas - %'!AI92</f>
        <v>1.858741105988581</v>
      </c>
      <c r="AI143" s="211">
        <f>AI140*'Políticas anunciadas - %'!AJ92</f>
        <v>1.8567616643608238</v>
      </c>
      <c r="AJ143" s="211">
        <f>AJ140*'Políticas anunciadas - %'!AK92</f>
        <v>1.8547822227330875</v>
      </c>
      <c r="AK143" s="211">
        <f>AK140*'Políticas anunciadas - %'!AL92</f>
        <v>1.8528027811053343</v>
      </c>
      <c r="AL143" s="211">
        <f>AL140*'Políticas anunciadas - %'!AM92</f>
        <v>1.850823339477591</v>
      </c>
      <c r="AM143" s="211">
        <f>AM140*'Políticas anunciadas - %'!AN92</f>
        <v>1.8488438978498372</v>
      </c>
      <c r="AN143" s="211">
        <f>AN140*'Políticas anunciadas - %'!AO92</f>
        <v>1.846864456222139</v>
      </c>
      <c r="AO143" s="211">
        <f>AO140*'Políticas anunciadas - %'!AP92</f>
        <v>1.8448850145944493</v>
      </c>
      <c r="AP143" s="211">
        <f>AP140*'Políticas anunciadas - %'!AQ92</f>
        <v>1.8429055729667689</v>
      </c>
      <c r="AQ143" s="211">
        <f>AQ140*'Políticas anunciadas - %'!AR92</f>
        <v>1.8409261313391014</v>
      </c>
      <c r="AR143" s="211">
        <f>AR140*'Políticas anunciadas - %'!AS92</f>
        <v>1.8389466897114519</v>
      </c>
      <c r="AS143" s="211">
        <f>AS140*'Políticas anunciadas - %'!AT92</f>
        <v>1.8369672480838175</v>
      </c>
      <c r="AT143" s="211">
        <f>AT140*'Políticas anunciadas - %'!AU92</f>
        <v>1.834987806456196</v>
      </c>
      <c r="AU143" s="211">
        <f>AU140*'Políticas anunciadas - %'!AV92</f>
        <v>1.8330083648285871</v>
      </c>
      <c r="AV143" s="211">
        <f>AV140*'Políticas anunciadas - %'!AW92</f>
        <v>1.8310289232009944</v>
      </c>
      <c r="AW143" s="211">
        <f>AW140*'Políticas anunciadas - %'!AX92</f>
        <v>1.8290494815734166</v>
      </c>
      <c r="AX143" s="211">
        <f>AX140*'Políticas anunciadas - %'!AY92</f>
        <v>1.8270700399458562</v>
      </c>
      <c r="AY143" s="211">
        <f>AY140*'Políticas anunciadas - %'!AZ92</f>
        <v>1.8250905983183106</v>
      </c>
      <c r="AZ143" s="211">
        <f>AZ140*'Políticas anunciadas - %'!BA92</f>
        <v>1.8231111566907794</v>
      </c>
      <c r="BA143" s="211">
        <f>BA140*'Políticas anunciadas - %'!BB92</f>
        <v>1.8211317150632647</v>
      </c>
      <c r="BB143" s="211"/>
      <c r="BC143" s="205"/>
      <c r="BD143" s="205"/>
      <c r="BE143" s="205"/>
      <c r="BF143" s="205"/>
      <c r="BG143" s="205"/>
      <c r="BH143" s="205"/>
    </row>
    <row r="144" spans="1:115" ht="14.45" customHeight="1">
      <c r="A144" s="106" t="s">
        <v>131</v>
      </c>
      <c r="B144" s="106"/>
      <c r="C144" s="124" t="s">
        <v>227</v>
      </c>
      <c r="D144" s="340"/>
      <c r="E144" s="340"/>
      <c r="F144" s="112"/>
      <c r="G144" s="112"/>
      <c r="H144" s="112"/>
      <c r="I144" s="112"/>
      <c r="J144" s="112"/>
      <c r="K144" s="112"/>
      <c r="L144" s="112"/>
      <c r="M144" s="112"/>
      <c r="N144" s="112"/>
      <c r="O144" s="112"/>
      <c r="P144" s="112"/>
      <c r="Q144" s="112"/>
      <c r="R144" s="112"/>
      <c r="S144" s="112"/>
      <c r="T144" s="112"/>
      <c r="U144" s="112"/>
      <c r="V144" s="112"/>
      <c r="W144" s="112"/>
      <c r="X144" s="112"/>
      <c r="Y144" s="112"/>
      <c r="Z144" s="112"/>
      <c r="AA144" s="112"/>
      <c r="AB144" s="112"/>
      <c r="AC144" s="112"/>
      <c r="AD144" s="112"/>
      <c r="AE144" s="112"/>
      <c r="AF144" s="112"/>
      <c r="AG144" s="112"/>
      <c r="AH144" s="112"/>
      <c r="AI144" s="112"/>
      <c r="AJ144" s="112"/>
      <c r="AK144" s="112"/>
      <c r="AL144" s="112"/>
      <c r="AM144" s="112"/>
      <c r="AN144" s="112"/>
      <c r="AO144" s="112"/>
      <c r="AP144" s="112"/>
      <c r="AQ144" s="112"/>
      <c r="AR144" s="112"/>
      <c r="AS144" s="112"/>
      <c r="AT144" s="112"/>
      <c r="AU144" s="112"/>
      <c r="AV144" s="112"/>
      <c r="AW144" s="112"/>
      <c r="AX144" s="112"/>
      <c r="AY144" s="112"/>
      <c r="AZ144" s="112"/>
      <c r="BA144" s="112"/>
      <c r="BB144" s="112"/>
      <c r="BC144" s="112"/>
      <c r="BF144" s="358"/>
      <c r="BG144" s="359"/>
      <c r="BI144" s="99"/>
      <c r="BJ144" s="99"/>
      <c r="BK144" s="99"/>
      <c r="BL144" s="99"/>
      <c r="BM144" s="99"/>
      <c r="BN144" s="99"/>
      <c r="BO144" s="99"/>
      <c r="BP144" s="99"/>
      <c r="BQ144" s="99"/>
      <c r="BR144" s="99"/>
      <c r="BS144" s="99"/>
      <c r="BT144" s="99"/>
      <c r="BU144" s="99"/>
      <c r="BV144" s="99"/>
      <c r="BW144" s="99"/>
      <c r="BX144" s="99"/>
      <c r="BY144" s="99"/>
      <c r="BZ144" s="99"/>
      <c r="CA144" s="99"/>
      <c r="CB144" s="99"/>
      <c r="CC144" s="99"/>
      <c r="CD144" s="99"/>
      <c r="CE144" s="99"/>
      <c r="CF144" s="99"/>
      <c r="CG144" s="99"/>
      <c r="CH144" s="99"/>
      <c r="CI144" s="99"/>
      <c r="CJ144" s="99"/>
      <c r="CK144" s="99"/>
      <c r="CL144" s="99"/>
      <c r="CM144" s="99"/>
      <c r="CN144" s="99"/>
      <c r="CO144" s="99"/>
      <c r="CP144" s="99"/>
      <c r="CQ144" s="99"/>
      <c r="CR144" s="99"/>
      <c r="CS144" s="99"/>
      <c r="CT144" s="99"/>
      <c r="CU144" s="99"/>
      <c r="CV144" s="99"/>
      <c r="CW144" s="99"/>
      <c r="CX144" s="99"/>
      <c r="CY144" s="99"/>
      <c r="CZ144" s="99"/>
      <c r="DA144" s="99"/>
      <c r="DB144" s="99"/>
      <c r="DC144" s="99"/>
      <c r="DD144" s="99"/>
      <c r="DE144" s="99"/>
      <c r="DF144" s="99"/>
      <c r="DG144" s="99"/>
      <c r="DH144" s="99"/>
      <c r="DI144" s="99"/>
      <c r="DJ144" s="99"/>
      <c r="DK144" s="99"/>
    </row>
    <row r="145" spans="1:115" s="209" customFormat="1" ht="14.45">
      <c r="A145" s="205"/>
      <c r="B145" s="379" t="s">
        <v>228</v>
      </c>
      <c r="C145" s="205" t="s">
        <v>148</v>
      </c>
      <c r="D145" s="366" t="s">
        <v>165</v>
      </c>
      <c r="E145" s="211">
        <f>E139*'Políticas anunciadas - %'!F94</f>
        <v>2.289428756495572E-3</v>
      </c>
      <c r="F145" s="211">
        <f>F139*'Políticas anunciadas - %'!G94</f>
        <v>2.2581122252521499E-3</v>
      </c>
      <c r="G145" s="211">
        <f>G139*'Políticas anunciadas - %'!H94</f>
        <v>2.2329092653428748E-3</v>
      </c>
      <c r="H145" s="211">
        <f>H139*'Políticas anunciadas - %'!I94</f>
        <v>2.2158055346808369E-3</v>
      </c>
      <c r="I145" s="211">
        <f>I139*'Políticas anunciadas - %'!J94</f>
        <v>2.1794030887803623E-3</v>
      </c>
      <c r="J145" s="211">
        <f>J139*'Políticas anunciadas - %'!K94</f>
        <v>2.149872850218872E-3</v>
      </c>
      <c r="K145" s="211">
        <f>K139*'Políticas anunciadas - %'!L94</f>
        <v>2.1334032874926866E-3</v>
      </c>
      <c r="L145" s="211">
        <f>L139*'Políticas anunciadas - %'!M94</f>
        <v>2.1125538571955703E-3</v>
      </c>
      <c r="M145" s="211">
        <f>M139*'Políticas anunciadas - %'!N94</f>
        <v>2.0754161766349411E-3</v>
      </c>
      <c r="N145" s="211">
        <f>N139*'Políticas anunciadas - %'!O94</f>
        <v>2.0520817328616315E-3</v>
      </c>
      <c r="O145" s="211">
        <f>O139*'Políticas anunciadas - %'!P94</f>
        <v>2.0200362890038805E-3</v>
      </c>
      <c r="P145" s="211">
        <f>P139*'Políticas anunciadas - %'!Q94</f>
        <v>1.9979375849314253E-3</v>
      </c>
      <c r="Q145" s="211">
        <f>Q139*'Políticas anunciadas - %'!R94</f>
        <v>1.9754738886086712E-3</v>
      </c>
      <c r="R145" s="211">
        <f>R139*'Políticas anunciadas - %'!S94</f>
        <v>1.9470057488738376E-3</v>
      </c>
      <c r="S145" s="211">
        <f>S139*'Políticas anunciadas - %'!T94</f>
        <v>1.9236192627758346E-3</v>
      </c>
      <c r="T145" s="211">
        <f>T139*'Políticas anunciadas - %'!U94</f>
        <v>1.8985356062708888E-3</v>
      </c>
      <c r="U145" s="211">
        <f>U139*'Políticas anunciadas - %'!V94</f>
        <v>1.8699376592683048E-3</v>
      </c>
      <c r="V145" s="211">
        <f>V139*'Políticas anunciadas - %'!W94</f>
        <v>1.8456355910458362E-3</v>
      </c>
      <c r="W145" s="211">
        <f>W139*'Políticas anunciadas - %'!X94</f>
        <v>1.8208696207295892E-3</v>
      </c>
      <c r="X145" s="211">
        <f>X139*'Políticas anunciadas - %'!Y94</f>
        <v>1.7968213392896926E-3</v>
      </c>
      <c r="Y145" s="211">
        <f>Y139*'Políticas anunciadas - %'!Z94</f>
        <v>1.7808206638631231E-3</v>
      </c>
      <c r="Z145" s="211">
        <f>Z139*'Políticas anunciadas - %'!AA94</f>
        <v>1.7568332030170736E-3</v>
      </c>
      <c r="AA145" s="211">
        <f>AA139*'Políticas anunciadas - %'!AB94</f>
        <v>1.7382579391975403E-3</v>
      </c>
      <c r="AB145" s="211">
        <f>AB139*'Políticas anunciadas - %'!AC94</f>
        <v>1.7122277490440282E-3</v>
      </c>
      <c r="AC145" s="211">
        <f>AC139*'Políticas anunciadas - %'!AD94</f>
        <v>1.6933665890952222E-3</v>
      </c>
      <c r="AD145" s="211">
        <f>AD139*'Políticas anunciadas - %'!AE94</f>
        <v>1.6750571733060845E-3</v>
      </c>
      <c r="AE145" s="211">
        <f>AE139*'Políticas anunciadas - %'!AF94</f>
        <v>1.655920379188907E-3</v>
      </c>
      <c r="AF145" s="211">
        <f>AF139*'Políticas anunciadas - %'!AG94</f>
        <v>1.6368413792859368E-3</v>
      </c>
      <c r="AG145" s="211">
        <f>AG139*'Políticas anunciadas - %'!AH94</f>
        <v>1.6465463734665878E-3</v>
      </c>
      <c r="AH145" s="211">
        <f>AH139*'Políticas anunciadas - %'!AI94</f>
        <v>1.6233740947697748E-3</v>
      </c>
      <c r="AI145" s="211">
        <f>AI139*'Políticas anunciadas - %'!AJ94</f>
        <v>1.6034449576104257E-3</v>
      </c>
      <c r="AJ145" s="211">
        <f>AJ139*'Políticas anunciadas - %'!AK94</f>
        <v>1.583794373283905E-3</v>
      </c>
      <c r="AK145" s="211">
        <f>AK139*'Políticas anunciadas - %'!AL94</f>
        <v>1.5635631920520652E-3</v>
      </c>
      <c r="AL145" s="211">
        <f>AL139*'Políticas anunciadas - %'!AM94</f>
        <v>1.543386630571754E-3</v>
      </c>
      <c r="AM145" s="211">
        <f>AM139*'Políticas anunciadas - %'!AN94</f>
        <v>1.5227887358002976E-3</v>
      </c>
      <c r="AN145" s="211">
        <f>AN139*'Políticas anunciadas - %'!AO94</f>
        <v>1.5033203495502401E-3</v>
      </c>
      <c r="AO145" s="211">
        <f>AO139*'Políticas anunciadas - %'!AP94</f>
        <v>1.483866636260418E-3</v>
      </c>
      <c r="AP145" s="211">
        <f>AP139*'Políticas anunciadas - %'!AQ94</f>
        <v>1.4644406119919966E-3</v>
      </c>
      <c r="AQ145" s="211">
        <f>AQ139*'Políticas anunciadas - %'!AR94</f>
        <v>1.4451517464870172E-3</v>
      </c>
      <c r="AR145" s="211">
        <f>AR139*'Políticas anunciadas - %'!AS94</f>
        <v>1.4260899058781032E-3</v>
      </c>
      <c r="AS145" s="211">
        <f>AS139*'Políticas anunciadas - %'!AT94</f>
        <v>1.4071832338553645E-3</v>
      </c>
      <c r="AT145" s="211">
        <f>AT139*'Políticas anunciadas - %'!AU94</f>
        <v>1.3884021644915115E-3</v>
      </c>
      <c r="AU145" s="211">
        <f>AU139*'Políticas anunciadas - %'!AV94</f>
        <v>1.3697382283471135E-3</v>
      </c>
      <c r="AV145" s="211">
        <f>AV139*'Políticas anunciadas - %'!AW94</f>
        <v>1.3512458332109562E-3</v>
      </c>
      <c r="AW145" s="211">
        <f>AW139*'Políticas anunciadas - %'!AX94</f>
        <v>1.3329211781904059E-3</v>
      </c>
      <c r="AX145" s="211">
        <f>AX139*'Políticas anunciadas - %'!AY94</f>
        <v>1.3147831850374081E-3</v>
      </c>
      <c r="AY145" s="211">
        <f>AY139*'Políticas anunciadas - %'!AZ94</f>
        <v>1.2967854707671182E-3</v>
      </c>
      <c r="AZ145" s="211">
        <f>AZ139*'Políticas anunciadas - %'!BA94</f>
        <v>1.2789366619329722E-3</v>
      </c>
      <c r="BA145" s="211">
        <f>BA139*'Políticas anunciadas - %'!BB94</f>
        <v>1.2612437033905763E-3</v>
      </c>
      <c r="BB145" s="211"/>
      <c r="BC145" s="205"/>
      <c r="BD145" s="205"/>
      <c r="BE145" s="205"/>
      <c r="BF145" s="205"/>
      <c r="BG145" s="205"/>
      <c r="BH145" s="205"/>
    </row>
    <row r="146" spans="1:115" s="209" customFormat="1" ht="14.45">
      <c r="A146" s="205"/>
      <c r="B146" s="379"/>
      <c r="C146" s="205" t="s">
        <v>149</v>
      </c>
      <c r="D146" s="366"/>
      <c r="E146" s="211">
        <f>E140*'Políticas anunciadas - %'!F95</f>
        <v>0</v>
      </c>
      <c r="F146" s="211">
        <f>F140*'Políticas anunciadas - %'!G95</f>
        <v>0</v>
      </c>
      <c r="G146" s="211">
        <f>G140*'Políticas anunciadas - %'!H95</f>
        <v>0</v>
      </c>
      <c r="H146" s="211">
        <f>H140*'Políticas anunciadas - %'!I95</f>
        <v>0</v>
      </c>
      <c r="I146" s="211">
        <f>I140*'Políticas anunciadas - %'!J95</f>
        <v>0</v>
      </c>
      <c r="J146" s="211">
        <f>J140*'Políticas anunciadas - %'!K95</f>
        <v>0</v>
      </c>
      <c r="K146" s="211">
        <f>K140*'Políticas anunciadas - %'!L95</f>
        <v>0</v>
      </c>
      <c r="L146" s="211">
        <f>L140*'Políticas anunciadas - %'!M95</f>
        <v>0</v>
      </c>
      <c r="M146" s="211">
        <f>M140*'Políticas anunciadas - %'!N95</f>
        <v>0</v>
      </c>
      <c r="N146" s="211">
        <f>N140*'Políticas anunciadas - %'!O95</f>
        <v>0</v>
      </c>
      <c r="O146" s="211">
        <f>O140*'Políticas anunciadas - %'!P95</f>
        <v>0</v>
      </c>
      <c r="P146" s="211">
        <f>P140*'Políticas anunciadas - %'!Q95</f>
        <v>0</v>
      </c>
      <c r="Q146" s="211">
        <f>Q140*'Políticas anunciadas - %'!R95</f>
        <v>0</v>
      </c>
      <c r="R146" s="211">
        <f>R140*'Políticas anunciadas - %'!S95</f>
        <v>0</v>
      </c>
      <c r="S146" s="211">
        <f>S140*'Políticas anunciadas - %'!T95</f>
        <v>0</v>
      </c>
      <c r="T146" s="211">
        <f>T140*'Políticas anunciadas - %'!U95</f>
        <v>0</v>
      </c>
      <c r="U146" s="211">
        <f>U140*'Políticas anunciadas - %'!V95</f>
        <v>0</v>
      </c>
      <c r="V146" s="211">
        <f>V140*'Políticas anunciadas - %'!W95</f>
        <v>0</v>
      </c>
      <c r="W146" s="211">
        <f>W140*'Políticas anunciadas - %'!X95</f>
        <v>0</v>
      </c>
      <c r="X146" s="211">
        <f>X140*'Políticas anunciadas - %'!Y95</f>
        <v>0</v>
      </c>
      <c r="Y146" s="211">
        <f>Y140*'Políticas anunciadas - %'!Z95</f>
        <v>0</v>
      </c>
      <c r="Z146" s="211">
        <f>Z140*'Políticas anunciadas - %'!AA95</f>
        <v>0</v>
      </c>
      <c r="AA146" s="211">
        <f>AA140*'Políticas anunciadas - %'!AB95</f>
        <v>0</v>
      </c>
      <c r="AB146" s="211">
        <f>AB140*'Políticas anunciadas - %'!AC95</f>
        <v>0</v>
      </c>
      <c r="AC146" s="211">
        <f>AC140*'Políticas anunciadas - %'!AD95</f>
        <v>0</v>
      </c>
      <c r="AD146" s="211">
        <f>AD140*'Políticas anunciadas - %'!AE95</f>
        <v>0</v>
      </c>
      <c r="AE146" s="211">
        <f>AE140*'Políticas anunciadas - %'!AF95</f>
        <v>0</v>
      </c>
      <c r="AF146" s="211">
        <f>AF140*'Políticas anunciadas - %'!AG95</f>
        <v>0</v>
      </c>
      <c r="AG146" s="211">
        <f>AG140*'Políticas anunciadas - %'!AH95</f>
        <v>0</v>
      </c>
      <c r="AH146" s="211">
        <f>AH140*'Políticas anunciadas - %'!AI95</f>
        <v>0</v>
      </c>
      <c r="AI146" s="211">
        <f>AI140*'Políticas anunciadas - %'!AJ95</f>
        <v>0</v>
      </c>
      <c r="AJ146" s="211">
        <f>AJ140*'Políticas anunciadas - %'!AK95</f>
        <v>0</v>
      </c>
      <c r="AK146" s="211">
        <f>AK140*'Políticas anunciadas - %'!AL95</f>
        <v>0</v>
      </c>
      <c r="AL146" s="211">
        <f>AL140*'Políticas anunciadas - %'!AM95</f>
        <v>0</v>
      </c>
      <c r="AM146" s="211">
        <f>AM140*'Políticas anunciadas - %'!AN95</f>
        <v>0</v>
      </c>
      <c r="AN146" s="211">
        <f>AN140*'Políticas anunciadas - %'!AO95</f>
        <v>0</v>
      </c>
      <c r="AO146" s="211">
        <f>AO140*'Políticas anunciadas - %'!AP95</f>
        <v>0</v>
      </c>
      <c r="AP146" s="211">
        <f>AP140*'Políticas anunciadas - %'!AQ95</f>
        <v>0</v>
      </c>
      <c r="AQ146" s="211">
        <f>AQ140*'Políticas anunciadas - %'!AR95</f>
        <v>0</v>
      </c>
      <c r="AR146" s="211">
        <f>AR140*'Políticas anunciadas - %'!AS95</f>
        <v>0</v>
      </c>
      <c r="AS146" s="211">
        <f>AS140*'Políticas anunciadas - %'!AT95</f>
        <v>0</v>
      </c>
      <c r="AT146" s="211">
        <f>AT140*'Políticas anunciadas - %'!AU95</f>
        <v>0</v>
      </c>
      <c r="AU146" s="211">
        <f>AU140*'Políticas anunciadas - %'!AV95</f>
        <v>0</v>
      </c>
      <c r="AV146" s="211">
        <f>AV140*'Políticas anunciadas - %'!AW95</f>
        <v>0</v>
      </c>
      <c r="AW146" s="211">
        <f>AW140*'Políticas anunciadas - %'!AX95</f>
        <v>0</v>
      </c>
      <c r="AX146" s="211">
        <f>AX140*'Políticas anunciadas - %'!AY95</f>
        <v>0</v>
      </c>
      <c r="AY146" s="211">
        <f>AY140*'Políticas anunciadas - %'!AZ95</f>
        <v>0</v>
      </c>
      <c r="AZ146" s="211">
        <f>AZ140*'Políticas anunciadas - %'!BA95</f>
        <v>0</v>
      </c>
      <c r="BA146" s="211">
        <f>BA140*'Políticas anunciadas - %'!BB95</f>
        <v>0</v>
      </c>
      <c r="BB146" s="211"/>
      <c r="BC146" s="205"/>
      <c r="BD146" s="205"/>
      <c r="BE146" s="205"/>
      <c r="BF146" s="205"/>
      <c r="BG146" s="205"/>
      <c r="BH146" s="205"/>
    </row>
    <row r="147" spans="1:115" ht="14.45" customHeight="1">
      <c r="A147" s="106" t="s">
        <v>131</v>
      </c>
      <c r="B147" s="106"/>
      <c r="C147" s="124" t="s">
        <v>229</v>
      </c>
      <c r="D147" s="340"/>
      <c r="E147" s="340"/>
      <c r="F147" s="112"/>
      <c r="G147" s="112"/>
      <c r="H147" s="112"/>
      <c r="I147" s="112"/>
      <c r="J147" s="112"/>
      <c r="K147" s="112"/>
      <c r="L147" s="112"/>
      <c r="M147" s="112"/>
      <c r="N147" s="112"/>
      <c r="O147" s="112"/>
      <c r="P147" s="112"/>
      <c r="Q147" s="112"/>
      <c r="R147" s="112"/>
      <c r="S147" s="112"/>
      <c r="T147" s="112"/>
      <c r="U147" s="112"/>
      <c r="V147" s="112"/>
      <c r="W147" s="112"/>
      <c r="X147" s="112"/>
      <c r="Y147" s="112"/>
      <c r="Z147" s="112"/>
      <c r="AA147" s="112"/>
      <c r="AB147" s="112"/>
      <c r="AC147" s="112"/>
      <c r="AD147" s="112"/>
      <c r="AE147" s="112"/>
      <c r="AF147" s="112"/>
      <c r="AG147" s="112"/>
      <c r="AH147" s="112"/>
      <c r="AI147" s="112"/>
      <c r="AJ147" s="112"/>
      <c r="AK147" s="112"/>
      <c r="AL147" s="112"/>
      <c r="AM147" s="112"/>
      <c r="AN147" s="112"/>
      <c r="AO147" s="112"/>
      <c r="AP147" s="112"/>
      <c r="AQ147" s="112"/>
      <c r="AR147" s="112"/>
      <c r="AS147" s="112"/>
      <c r="AT147" s="112"/>
      <c r="AU147" s="112"/>
      <c r="AV147" s="112"/>
      <c r="AW147" s="112"/>
      <c r="AX147" s="112"/>
      <c r="AY147" s="112"/>
      <c r="AZ147" s="112"/>
      <c r="BA147" s="112"/>
      <c r="BB147" s="112"/>
      <c r="BC147" s="112"/>
      <c r="BF147" s="358"/>
      <c r="BG147" s="359"/>
      <c r="BI147" s="99"/>
      <c r="BJ147" s="99"/>
      <c r="BK147" s="99"/>
      <c r="BL147" s="99"/>
      <c r="BM147" s="99"/>
      <c r="BN147" s="99"/>
      <c r="BO147" s="99"/>
      <c r="BP147" s="99"/>
      <c r="BQ147" s="99"/>
      <c r="BR147" s="99"/>
      <c r="BS147" s="99"/>
      <c r="BT147" s="99"/>
      <c r="BU147" s="99"/>
      <c r="BV147" s="99"/>
      <c r="BW147" s="99"/>
      <c r="BX147" s="99"/>
      <c r="BY147" s="99"/>
      <c r="BZ147" s="99"/>
      <c r="CA147" s="99"/>
      <c r="CB147" s="99"/>
      <c r="CC147" s="99"/>
      <c r="CD147" s="99"/>
      <c r="CE147" s="99"/>
      <c r="CF147" s="99"/>
      <c r="CG147" s="99"/>
      <c r="CH147" s="99"/>
      <c r="CI147" s="99"/>
      <c r="CJ147" s="99"/>
      <c r="CK147" s="99"/>
      <c r="CL147" s="99"/>
      <c r="CM147" s="99"/>
      <c r="CN147" s="99"/>
      <c r="CO147" s="99"/>
      <c r="CP147" s="99"/>
      <c r="CQ147" s="99"/>
      <c r="CR147" s="99"/>
      <c r="CS147" s="99"/>
      <c r="CT147" s="99"/>
      <c r="CU147" s="99"/>
      <c r="CV147" s="99"/>
      <c r="CW147" s="99"/>
      <c r="CX147" s="99"/>
      <c r="CY147" s="99"/>
      <c r="CZ147" s="99"/>
      <c r="DA147" s="99"/>
      <c r="DB147" s="99"/>
      <c r="DC147" s="99"/>
      <c r="DD147" s="99"/>
      <c r="DE147" s="99"/>
      <c r="DF147" s="99"/>
      <c r="DG147" s="99"/>
      <c r="DH147" s="99"/>
      <c r="DI147" s="99"/>
      <c r="DJ147" s="99"/>
      <c r="DK147" s="99"/>
    </row>
    <row r="148" spans="1:115" s="209" customFormat="1" ht="14.45">
      <c r="A148" s="205"/>
      <c r="B148" s="379" t="s">
        <v>230</v>
      </c>
      <c r="C148" s="205" t="s">
        <v>231</v>
      </c>
      <c r="D148" s="366" t="s">
        <v>165</v>
      </c>
      <c r="E148" s="211">
        <f>E142+E145-E139</f>
        <v>0</v>
      </c>
      <c r="F148" s="211">
        <f>F142+F145-F139</f>
        <v>0</v>
      </c>
      <c r="G148" s="211">
        <f>G142+G145-G139</f>
        <v>0</v>
      </c>
      <c r="H148" s="211">
        <f>H142+H145-H139</f>
        <v>0</v>
      </c>
      <c r="I148" s="211">
        <f>I142+I145-I139</f>
        <v>0</v>
      </c>
      <c r="J148" s="211">
        <f>J142+J145-J139</f>
        <v>0</v>
      </c>
      <c r="K148" s="211">
        <f>K142+K145-K139</f>
        <v>0</v>
      </c>
      <c r="L148" s="211">
        <f>L142+L145-L139</f>
        <v>0</v>
      </c>
      <c r="M148" s="211">
        <f>M142+M145-M139</f>
        <v>0</v>
      </c>
      <c r="N148" s="211">
        <f>N142+N145-N139</f>
        <v>0</v>
      </c>
      <c r="O148" s="211">
        <f>O142+O145-O139</f>
        <v>0</v>
      </c>
      <c r="P148" s="211">
        <f>P142+P145-P139</f>
        <v>0</v>
      </c>
      <c r="Q148" s="211">
        <f>Q142+Q145-Q139</f>
        <v>0</v>
      </c>
      <c r="R148" s="211">
        <f>R142+R145-R139</f>
        <v>0</v>
      </c>
      <c r="S148" s="211">
        <f>S142+S145-S139</f>
        <v>0</v>
      </c>
      <c r="T148" s="211">
        <f>T142+T145-T139</f>
        <v>0</v>
      </c>
      <c r="U148" s="211">
        <f>U142+U145-U139</f>
        <v>0</v>
      </c>
      <c r="V148" s="211">
        <f>V142+V145-V139</f>
        <v>0</v>
      </c>
      <c r="W148" s="211">
        <f>W142+W145-W139</f>
        <v>0</v>
      </c>
      <c r="X148" s="211">
        <f>X142+X145-X139</f>
        <v>0</v>
      </c>
      <c r="Y148" s="211">
        <f>Y142+Y145-Y139</f>
        <v>0</v>
      </c>
      <c r="Z148" s="211">
        <f>Z142+Z145-Z139</f>
        <v>0</v>
      </c>
      <c r="AA148" s="211">
        <f>AA142+AA145-AA139</f>
        <v>0</v>
      </c>
      <c r="AB148" s="211">
        <f>AB142+AB145-AB139</f>
        <v>0</v>
      </c>
      <c r="AC148" s="211">
        <f>AC142+AC145-AC139</f>
        <v>0</v>
      </c>
      <c r="AD148" s="211">
        <f>AD142+AD145-AD139</f>
        <v>0</v>
      </c>
      <c r="AE148" s="211">
        <f>AE142+AE145-AE139</f>
        <v>0</v>
      </c>
      <c r="AF148" s="211">
        <f>AF142+AF145-AF139</f>
        <v>0</v>
      </c>
      <c r="AG148" s="211">
        <f>AG142+AG145-AG139</f>
        <v>0</v>
      </c>
      <c r="AH148" s="211">
        <f>AH142+AH145-AH139</f>
        <v>0</v>
      </c>
      <c r="AI148" s="211">
        <f>AI142+AI145-AI139</f>
        <v>0</v>
      </c>
      <c r="AJ148" s="211">
        <f>AJ142+AJ145-AJ139</f>
        <v>0</v>
      </c>
      <c r="AK148" s="211">
        <f>AK142+AK145-AK139</f>
        <v>0</v>
      </c>
      <c r="AL148" s="211">
        <f>AL142+AL145-AL139</f>
        <v>0</v>
      </c>
      <c r="AM148" s="211">
        <f>AM142+AM145-AM139</f>
        <v>0</v>
      </c>
      <c r="AN148" s="211">
        <f>AN142+AN145-AN139</f>
        <v>0</v>
      </c>
      <c r="AO148" s="211">
        <f>AO142+AO145-AO139</f>
        <v>0</v>
      </c>
      <c r="AP148" s="211">
        <f>AP142+AP145-AP139</f>
        <v>0</v>
      </c>
      <c r="AQ148" s="211">
        <f>AQ142+AQ145-AQ139</f>
        <v>0</v>
      </c>
      <c r="AR148" s="211">
        <f>AR142+AR145-AR139</f>
        <v>0</v>
      </c>
      <c r="AS148" s="211">
        <f>AS142+AS145-AS139</f>
        <v>0</v>
      </c>
      <c r="AT148" s="211">
        <f>AT142+AT145-AT139</f>
        <v>0</v>
      </c>
      <c r="AU148" s="211">
        <f>AU142+AU145-AU139</f>
        <v>0</v>
      </c>
      <c r="AV148" s="211">
        <f>AV142+AV145-AV139</f>
        <v>0</v>
      </c>
      <c r="AW148" s="211">
        <f>AW142+AW145-AW139</f>
        <v>0</v>
      </c>
      <c r="AX148" s="211">
        <f>AX142+AX145-AX139</f>
        <v>0</v>
      </c>
      <c r="AY148" s="211">
        <f>AY142+AY145-AY139</f>
        <v>0</v>
      </c>
      <c r="AZ148" s="211">
        <f>AZ142+AZ145-AZ139</f>
        <v>0</v>
      </c>
      <c r="BA148" s="211">
        <f>BA142+BA145-BA139</f>
        <v>0</v>
      </c>
      <c r="BB148" s="211"/>
      <c r="BC148" s="205"/>
      <c r="BD148" s="205"/>
      <c r="BE148" s="205"/>
      <c r="BF148" s="205"/>
      <c r="BG148" s="205"/>
      <c r="BH148" s="205"/>
    </row>
    <row r="149" spans="1:115" s="209" customFormat="1" ht="14.45">
      <c r="A149" s="205"/>
      <c r="B149" s="379"/>
      <c r="C149" s="205" t="s">
        <v>232</v>
      </c>
      <c r="D149" s="366"/>
      <c r="E149" s="211">
        <f>E143+E146-E140</f>
        <v>2.6787669699768202E-4</v>
      </c>
      <c r="F149" s="211">
        <f>F143+F146-F140</f>
        <v>1.591250614856321E-4</v>
      </c>
      <c r="G149" s="211">
        <f>G143+G146-G140</f>
        <v>9.4895899674041218E-5</v>
      </c>
      <c r="H149" s="211">
        <f>H143+H146-H140</f>
        <v>5.5218149102920222E-5</v>
      </c>
      <c r="I149" s="211">
        <f>I143+I146-I140</f>
        <v>3.0545641326762407E-5</v>
      </c>
      <c r="J149" s="211">
        <f>J143+J146-J140</f>
        <v>1.7258348691040482E-5</v>
      </c>
      <c r="K149" s="211">
        <f>K143+K146-K140</f>
        <v>1.0126052095049687E-5</v>
      </c>
      <c r="L149" s="211">
        <f>L143+L146-L140</f>
        <v>5.8404049640969902E-6</v>
      </c>
      <c r="M149" s="211">
        <f>M143+M146-M140</f>
        <v>3.3334506113202877E-6</v>
      </c>
      <c r="N149" s="211">
        <f>N143+N146-N140</f>
        <v>1.9228579222207998E-6</v>
      </c>
      <c r="O149" s="211">
        <f>O143+O146-O140</f>
        <v>1.105703454795659E-6</v>
      </c>
      <c r="P149" s="211">
        <f>P143+P146-P140</f>
        <v>6.4711890623847523E-7</v>
      </c>
      <c r="Q149" s="211">
        <f>Q143+Q146-Q140</f>
        <v>3.7478455672257383E-7</v>
      </c>
      <c r="R149" s="211">
        <f>R143+R146-R140</f>
        <v>2.1673370653729762E-7</v>
      </c>
      <c r="S149" s="211">
        <f>S143+S146-S140</f>
        <v>1.2605955679312331E-7</v>
      </c>
      <c r="T149" s="211">
        <f>T143+T146-T140</f>
        <v>7.3019277513353131E-8</v>
      </c>
      <c r="U149" s="211">
        <f>U143+U146-U140</f>
        <v>4.2342309436449455E-8</v>
      </c>
      <c r="V149" s="211">
        <f>V143+V146-V140</f>
        <v>2.4674918330802598E-8</v>
      </c>
      <c r="W149" s="211">
        <f>W143+W146-W140</f>
        <v>1.4312446339204143E-8</v>
      </c>
      <c r="X149" s="211">
        <f>X143+X146-X140</f>
        <v>8.3258639982375371E-9</v>
      </c>
      <c r="Y149" s="211">
        <f>Y143+Y146-Y140</f>
        <v>4.8648436390408278E-9</v>
      </c>
      <c r="Z149" s="211">
        <f>Z143+Z146-Z140</f>
        <v>2.8162607801363038E-9</v>
      </c>
      <c r="AA149" s="211">
        <f>AA143+AA146-AA140</f>
        <v>1.6447534445518386E-9</v>
      </c>
      <c r="AB149" s="211">
        <f>AB143+AB146-AB140</f>
        <v>9.5256424970102671E-10</v>
      </c>
      <c r="AC149" s="211">
        <f>AC143+AC146-AC140</f>
        <v>5.5820414956997411E-10</v>
      </c>
      <c r="AD149" s="211">
        <f>AD143+AD146-AD140</f>
        <v>3.2491542789614414E-10</v>
      </c>
      <c r="AE149" s="211">
        <f>AE143+AE146-AE140</f>
        <v>1.893472045821909E-10</v>
      </c>
      <c r="AF149" s="211">
        <f>AF143+AF146-AF140</f>
        <v>1.1046363823652428E-10</v>
      </c>
      <c r="AG149" s="211">
        <f>AG143+AG146-AG140</f>
        <v>6.5616401201396002E-11</v>
      </c>
      <c r="AH149" s="211">
        <f>AH143+AH146-AH140</f>
        <v>6.5542904437165816E-11</v>
      </c>
      <c r="AI149" s="211">
        <f>AI143+AI146-AI140</f>
        <v>6.5607075327989151E-11</v>
      </c>
      <c r="AJ149" s="211">
        <f>AJ143+AJ146-AJ140</f>
        <v>6.5692118411675438E-11</v>
      </c>
      <c r="AK149" s="211">
        <f>AK143+AK146-AK140</f>
        <v>6.5760508149992347E-11</v>
      </c>
      <c r="AL149" s="211">
        <f>AL143+AL146-AL140</f>
        <v>6.5838667850925958E-11</v>
      </c>
      <c r="AM149" s="211">
        <f>AM143+AM146-AM140</f>
        <v>6.5906169410823168E-11</v>
      </c>
      <c r="AN149" s="211">
        <f>AN143+AN146-AN140</f>
        <v>6.6029626211161485E-11</v>
      </c>
      <c r="AO149" s="211">
        <f>AO143+AO146-AO140</f>
        <v>6.6161298661882029E-11</v>
      </c>
      <c r="AP149" s="211">
        <f>AP143+AP146-AP140</f>
        <v>6.6302296986009424E-11</v>
      </c>
      <c r="AQ149" s="211">
        <f>AQ143+AQ146-AQ140</f>
        <v>6.645617389722247E-11</v>
      </c>
      <c r="AR149" s="211">
        <f>AR143+AR146-AR140</f>
        <v>6.6628036421434444E-11</v>
      </c>
      <c r="AS149" s="211">
        <f>AS143+AS146-AS140</f>
        <v>6.6814997978781321E-11</v>
      </c>
      <c r="AT149" s="211">
        <f>AT143+AT146-AT140</f>
        <v>6.7014838123213849E-11</v>
      </c>
      <c r="AU149" s="211">
        <f>AU143+AU146-AU140</f>
        <v>6.7227334810127104E-11</v>
      </c>
      <c r="AV149" s="211">
        <f>AV143+AV146-AV140</f>
        <v>6.7456040753199886E-11</v>
      </c>
      <c r="AW149" s="211">
        <f>AW143+AW146-AW140</f>
        <v>6.7699845729407571E-11</v>
      </c>
      <c r="AX149" s="211">
        <f>AX143+AX146-AX140</f>
        <v>6.7960970184799407E-11</v>
      </c>
      <c r="AY149" s="211">
        <f>AY143+AY146-AY140</f>
        <v>6.8236749584116296E-11</v>
      </c>
      <c r="AZ149" s="211">
        <f>AZ143+AZ146-AZ140</f>
        <v>6.8526961882753312E-11</v>
      </c>
      <c r="BA149" s="211">
        <f>BA143+BA146-BA140</f>
        <v>6.883360548215478E-11</v>
      </c>
      <c r="BB149" s="211"/>
      <c r="BC149" s="205"/>
      <c r="BD149" s="205"/>
      <c r="BE149" s="205"/>
      <c r="BF149" s="205"/>
      <c r="BG149" s="205"/>
      <c r="BH149" s="205"/>
    </row>
    <row r="150" spans="1:115" s="209" customFormat="1" ht="14.45" hidden="1">
      <c r="A150" s="205"/>
      <c r="B150" s="346"/>
      <c r="C150" s="205"/>
      <c r="D150" s="345"/>
      <c r="E150" s="211"/>
      <c r="F150" s="211"/>
      <c r="G150" s="211"/>
      <c r="H150" s="211"/>
      <c r="I150" s="211"/>
      <c r="J150" s="211"/>
      <c r="K150" s="211"/>
      <c r="L150" s="211"/>
      <c r="M150" s="211"/>
      <c r="N150" s="211"/>
      <c r="O150" s="211"/>
      <c r="P150" s="211"/>
      <c r="Q150" s="211"/>
      <c r="R150" s="211"/>
      <c r="S150" s="211"/>
      <c r="T150" s="211"/>
      <c r="U150" s="211"/>
      <c r="V150" s="211"/>
      <c r="W150" s="211"/>
      <c r="X150" s="211"/>
      <c r="Y150" s="211"/>
      <c r="Z150" s="211"/>
      <c r="AA150" s="211"/>
      <c r="AB150" s="211"/>
      <c r="AC150" s="211"/>
      <c r="AD150" s="211"/>
      <c r="AE150" s="211"/>
      <c r="AF150" s="211"/>
      <c r="AG150" s="211"/>
      <c r="AH150" s="211"/>
      <c r="AI150" s="211"/>
      <c r="AJ150" s="211"/>
      <c r="AK150" s="211"/>
      <c r="AL150" s="211"/>
      <c r="AM150" s="211"/>
      <c r="AN150" s="211"/>
      <c r="AO150" s="211"/>
      <c r="AP150" s="211"/>
      <c r="AQ150" s="211"/>
      <c r="AR150" s="211"/>
      <c r="AS150" s="211"/>
      <c r="AT150" s="211"/>
      <c r="AU150" s="211"/>
      <c r="AV150" s="211"/>
      <c r="AW150" s="211"/>
      <c r="AX150" s="211"/>
      <c r="AY150" s="211"/>
      <c r="AZ150" s="211"/>
      <c r="BA150" s="211"/>
      <c r="BB150" s="211"/>
      <c r="BC150" s="205"/>
      <c r="BD150" s="205"/>
      <c r="BE150" s="205"/>
      <c r="BF150" s="205"/>
      <c r="BG150" s="205"/>
      <c r="BH150" s="205"/>
    </row>
    <row r="151" spans="1:115" s="209" customFormat="1" ht="14.45" hidden="1">
      <c r="A151" s="205"/>
      <c r="B151" s="205"/>
      <c r="C151" s="205" t="s">
        <v>152</v>
      </c>
      <c r="D151" s="345" t="s">
        <v>233</v>
      </c>
      <c r="E151" s="211">
        <f>'Net Zero 2070 - %'!F65</f>
        <v>0</v>
      </c>
      <c r="F151" s="211">
        <f>'Net Zero 2070 - %'!G65</f>
        <v>0</v>
      </c>
      <c r="G151" s="211">
        <f>'Net Zero 2070 - %'!H65</f>
        <v>0</v>
      </c>
      <c r="H151" s="211">
        <f>'Net Zero 2070 - %'!I65</f>
        <v>0</v>
      </c>
      <c r="I151" s="211">
        <f>'Net Zero 2070 - %'!J65</f>
        <v>0</v>
      </c>
      <c r="J151" s="211">
        <f>'Net Zero 2070 - %'!K65</f>
        <v>0</v>
      </c>
      <c r="K151" s="211">
        <f>'Net Zero 2070 - %'!L65</f>
        <v>0</v>
      </c>
      <c r="L151" s="211">
        <f>'Net Zero 2070 - %'!M65</f>
        <v>0</v>
      </c>
      <c r="M151" s="211">
        <f>'Net Zero 2070 - %'!N65</f>
        <v>0</v>
      </c>
      <c r="N151" s="211">
        <f>'Net Zero 2070 - %'!O65</f>
        <v>0</v>
      </c>
      <c r="O151" s="211">
        <f>'Net Zero 2070 - %'!P65</f>
        <v>0</v>
      </c>
      <c r="P151" s="211">
        <f>'Net Zero 2070 - %'!Q65</f>
        <v>0</v>
      </c>
      <c r="Q151" s="211">
        <f>'Net Zero 2070 - %'!R65</f>
        <v>0</v>
      </c>
      <c r="R151" s="211">
        <f>'Net Zero 2070 - %'!S65</f>
        <v>2</v>
      </c>
      <c r="S151" s="211">
        <f>'Net Zero 2070 - %'!T65</f>
        <v>4</v>
      </c>
      <c r="T151" s="211">
        <f>'Net Zero 2070 - %'!U65</f>
        <v>6</v>
      </c>
      <c r="U151" s="211">
        <f>'Net Zero 2070 - %'!V65</f>
        <v>8</v>
      </c>
      <c r="V151" s="211">
        <f>'Net Zero 2070 - %'!W65</f>
        <v>10</v>
      </c>
      <c r="W151" s="211">
        <f>'Net Zero 2070 - %'!X65</f>
        <v>12</v>
      </c>
      <c r="X151" s="211">
        <f>'Net Zero 2070 - %'!Y65</f>
        <v>14</v>
      </c>
      <c r="Y151" s="211">
        <f>'Net Zero 2070 - %'!Z65</f>
        <v>16</v>
      </c>
      <c r="Z151" s="211">
        <f>'Net Zero 2070 - %'!AA65</f>
        <v>18</v>
      </c>
      <c r="AA151" s="211">
        <f>'Net Zero 2070 - %'!AB65</f>
        <v>20</v>
      </c>
      <c r="AB151" s="211">
        <f>'Net Zero 2070 - %'!AC65</f>
        <v>22</v>
      </c>
      <c r="AC151" s="211">
        <f>'Net Zero 2070 - %'!AD65</f>
        <v>24</v>
      </c>
      <c r="AD151" s="211">
        <f>'Net Zero 2070 - %'!AE65</f>
        <v>26</v>
      </c>
      <c r="AE151" s="211">
        <f>'Net Zero 2070 - %'!AF65</f>
        <v>28</v>
      </c>
      <c r="AF151" s="211">
        <f>'Net Zero 2070 - %'!AG65</f>
        <v>30</v>
      </c>
      <c r="AG151" s="211">
        <f>'Net Zero 2070 - %'!AH65</f>
        <v>32</v>
      </c>
      <c r="AH151" s="211">
        <f>'Net Zero 2070 - %'!AI65</f>
        <v>34</v>
      </c>
      <c r="AI151" s="211">
        <f>'Net Zero 2070 - %'!AJ65</f>
        <v>36</v>
      </c>
      <c r="AJ151" s="211">
        <f>'Net Zero 2070 - %'!AK65</f>
        <v>38</v>
      </c>
      <c r="AK151" s="211">
        <f>'Net Zero 2070 - %'!AL65</f>
        <v>40</v>
      </c>
      <c r="AL151" s="211">
        <f>'Net Zero 2070 - %'!AM65</f>
        <v>42</v>
      </c>
      <c r="AM151" s="211">
        <f>'Net Zero 2070 - %'!AN65</f>
        <v>44</v>
      </c>
      <c r="AN151" s="211">
        <f>'Net Zero 2070 - %'!AO65</f>
        <v>46</v>
      </c>
      <c r="AO151" s="211">
        <f>'Net Zero 2070 - %'!AP65</f>
        <v>48</v>
      </c>
      <c r="AP151" s="211">
        <f>'Net Zero 2070 - %'!AQ65</f>
        <v>50</v>
      </c>
      <c r="AQ151" s="211">
        <f>'Net Zero 2070 - %'!AR65</f>
        <v>52</v>
      </c>
      <c r="AR151" s="211">
        <f>'Net Zero 2070 - %'!AS65</f>
        <v>54</v>
      </c>
      <c r="AS151" s="211">
        <f>'Net Zero 2070 - %'!AT65</f>
        <v>56</v>
      </c>
      <c r="AT151" s="211">
        <f>'Net Zero 2070 - %'!AU65</f>
        <v>58</v>
      </c>
      <c r="AU151" s="211">
        <f>'Net Zero 2070 - %'!AV65</f>
        <v>60</v>
      </c>
      <c r="AV151" s="211">
        <f>'Net Zero 2070 - %'!AW65</f>
        <v>62</v>
      </c>
      <c r="AW151" s="211">
        <f>'Net Zero 2070 - %'!AX65</f>
        <v>64</v>
      </c>
      <c r="AX151" s="211">
        <f>'Net Zero 2070 - %'!AY65</f>
        <v>66</v>
      </c>
      <c r="AY151" s="211">
        <f>'Net Zero 2070 - %'!AZ65</f>
        <v>68</v>
      </c>
      <c r="AZ151" s="211">
        <f>'Net Zero 2070 - %'!BA65</f>
        <v>70</v>
      </c>
      <c r="BA151" s="211">
        <f>'Net Zero 2070 - %'!BB65</f>
        <v>72</v>
      </c>
      <c r="BB151" s="205"/>
      <c r="BC151" s="205"/>
      <c r="BD151" s="205"/>
      <c r="BE151" s="205">
        <v>0.1046</v>
      </c>
      <c r="BF151" s="205" t="s">
        <v>71</v>
      </c>
      <c r="BG151" s="205"/>
      <c r="BH151" s="205"/>
    </row>
    <row r="152" spans="1:115" s="209" customFormat="1" ht="15" hidden="1" customHeight="1">
      <c r="A152" s="205"/>
      <c r="B152" s="205"/>
      <c r="C152" s="205"/>
      <c r="D152" s="205"/>
      <c r="E152" s="213"/>
      <c r="F152" s="213"/>
      <c r="G152" s="213"/>
      <c r="H152" s="213"/>
      <c r="I152" s="213"/>
      <c r="J152" s="213"/>
      <c r="K152" s="213"/>
      <c r="L152" s="213"/>
      <c r="M152" s="213"/>
      <c r="N152" s="213"/>
      <c r="O152" s="213"/>
      <c r="P152" s="213"/>
      <c r="Q152" s="213"/>
      <c r="R152" s="213"/>
      <c r="S152" s="213"/>
      <c r="T152" s="213"/>
      <c r="U152" s="213"/>
      <c r="V152" s="213"/>
      <c r="W152" s="213"/>
      <c r="X152" s="213"/>
      <c r="Y152" s="213"/>
      <c r="Z152" s="213"/>
      <c r="AA152" s="213"/>
      <c r="AB152" s="213"/>
      <c r="AC152" s="213"/>
      <c r="AD152" s="213"/>
      <c r="AE152" s="213"/>
      <c r="AF152" s="213"/>
      <c r="AG152" s="213"/>
      <c r="AH152" s="213"/>
      <c r="AI152" s="213"/>
      <c r="AJ152" s="213"/>
      <c r="AK152" s="213"/>
      <c r="AL152" s="213"/>
      <c r="AM152" s="213"/>
      <c r="AN152" s="213"/>
      <c r="AO152" s="213"/>
      <c r="AP152" s="213"/>
      <c r="AQ152" s="213"/>
      <c r="AR152" s="213"/>
      <c r="AS152" s="213"/>
      <c r="AT152" s="213"/>
      <c r="AU152" s="213"/>
      <c r="AV152" s="213"/>
      <c r="AW152" s="213"/>
      <c r="AX152" s="213"/>
      <c r="AY152" s="213"/>
      <c r="AZ152" s="213"/>
      <c r="BA152" s="213"/>
      <c r="BB152" s="205"/>
      <c r="BC152" s="205"/>
      <c r="BD152" s="205"/>
      <c r="BE152" s="205">
        <v>2</v>
      </c>
      <c r="BF152" s="205" t="s">
        <v>75</v>
      </c>
      <c r="BG152" s="205"/>
      <c r="BH152" s="205"/>
    </row>
    <row r="153" spans="1:115" ht="14.45" customHeight="1">
      <c r="A153" s="106" t="s">
        <v>66</v>
      </c>
      <c r="B153" s="106"/>
      <c r="C153" s="124" t="s">
        <v>234</v>
      </c>
      <c r="D153" s="340"/>
      <c r="E153" s="340"/>
      <c r="F153" s="112"/>
      <c r="G153" s="112"/>
      <c r="H153" s="112"/>
      <c r="I153" s="112"/>
      <c r="J153" s="112"/>
      <c r="K153" s="112"/>
      <c r="L153" s="112"/>
      <c r="M153" s="112"/>
      <c r="N153" s="112"/>
      <c r="O153" s="112"/>
      <c r="P153" s="112"/>
      <c r="Q153" s="112"/>
      <c r="R153" s="112"/>
      <c r="S153" s="112"/>
      <c r="T153" s="112"/>
      <c r="U153" s="112"/>
      <c r="V153" s="112"/>
      <c r="W153" s="112"/>
      <c r="X153" s="112"/>
      <c r="Y153" s="112"/>
      <c r="Z153" s="112"/>
      <c r="AA153" s="112"/>
      <c r="AB153" s="112"/>
      <c r="AC153" s="112"/>
      <c r="AD153" s="112"/>
      <c r="AE153" s="112"/>
      <c r="AF153" s="112"/>
      <c r="AG153" s="112"/>
      <c r="AH153" s="112"/>
      <c r="AI153" s="112"/>
      <c r="AJ153" s="112"/>
      <c r="AK153" s="112"/>
      <c r="AL153" s="112"/>
      <c r="AM153" s="112"/>
      <c r="AN153" s="112"/>
      <c r="AO153" s="112"/>
      <c r="AP153" s="112"/>
      <c r="AQ153" s="112"/>
      <c r="AR153" s="112"/>
      <c r="AS153" s="112"/>
      <c r="AT153" s="112"/>
      <c r="AU153" s="112"/>
      <c r="AV153" s="112"/>
      <c r="AW153" s="112"/>
      <c r="AX153" s="112"/>
      <c r="AY153" s="112"/>
      <c r="AZ153" s="112"/>
      <c r="BA153" s="112"/>
      <c r="BB153" s="112"/>
      <c r="BC153" s="112"/>
      <c r="BF153" s="358"/>
      <c r="BG153" s="359"/>
      <c r="BI153" s="99"/>
      <c r="BJ153" s="99"/>
      <c r="BK153" s="99"/>
      <c r="BL153" s="99"/>
      <c r="BM153" s="99"/>
      <c r="BN153" s="99"/>
      <c r="BO153" s="99"/>
      <c r="BP153" s="99"/>
      <c r="BQ153" s="99"/>
      <c r="BR153" s="99"/>
      <c r="BS153" s="99"/>
      <c r="BT153" s="99"/>
      <c r="BU153" s="99"/>
      <c r="BV153" s="99"/>
      <c r="BW153" s="99"/>
      <c r="BX153" s="99"/>
      <c r="BY153" s="99"/>
      <c r="BZ153" s="99"/>
      <c r="CA153" s="99"/>
      <c r="CB153" s="99"/>
      <c r="CC153" s="99"/>
      <c r="CD153" s="99"/>
      <c r="CE153" s="99"/>
      <c r="CF153" s="99"/>
      <c r="CG153" s="99"/>
      <c r="CH153" s="99"/>
      <c r="CI153" s="99"/>
      <c r="CJ153" s="99"/>
      <c r="CK153" s="99"/>
      <c r="CL153" s="99"/>
      <c r="CM153" s="99"/>
      <c r="CN153" s="99"/>
      <c r="CO153" s="99"/>
      <c r="CP153" s="99"/>
      <c r="CQ153" s="99"/>
      <c r="CR153" s="99"/>
      <c r="CS153" s="99"/>
      <c r="CT153" s="99"/>
      <c r="CU153" s="99"/>
      <c r="CV153" s="99"/>
      <c r="CW153" s="99"/>
      <c r="CX153" s="99"/>
      <c r="CY153" s="99"/>
      <c r="CZ153" s="99"/>
      <c r="DA153" s="99"/>
      <c r="DB153" s="99"/>
      <c r="DC153" s="99"/>
      <c r="DD153" s="99"/>
      <c r="DE153" s="99"/>
      <c r="DF153" s="99"/>
      <c r="DG153" s="99"/>
      <c r="DH153" s="99"/>
      <c r="DI153" s="99"/>
      <c r="DJ153" s="99"/>
      <c r="DK153" s="99"/>
    </row>
    <row r="154" spans="1:115" s="209" customFormat="1" ht="15" customHeight="1">
      <c r="A154" s="381"/>
      <c r="B154" s="382" t="s">
        <v>235</v>
      </c>
      <c r="C154" s="205" t="s">
        <v>236</v>
      </c>
      <c r="D154" s="366" t="s">
        <v>36</v>
      </c>
      <c r="E154" s="213">
        <f>E68/E34</f>
        <v>0.27512947919440994</v>
      </c>
      <c r="F154" s="213">
        <f>F68/F34</f>
        <v>0.28039322794158111</v>
      </c>
      <c r="G154" s="213">
        <f>G68/G34</f>
        <v>0.28551971422208305</v>
      </c>
      <c r="H154" s="213">
        <f>H68/H34</f>
        <v>0.28993200005814806</v>
      </c>
      <c r="I154" s="213">
        <f>I68/I34</f>
        <v>0.28814344641064926</v>
      </c>
      <c r="J154" s="213">
        <f>J68/J34</f>
        <v>0.28814344641064926</v>
      </c>
      <c r="K154" s="213">
        <f>K68/K34</f>
        <v>0.28814344641064926</v>
      </c>
      <c r="L154" s="213">
        <f>L68/L34</f>
        <v>0.28814344641064926</v>
      </c>
      <c r="M154" s="213">
        <f>M68/M34</f>
        <v>0.28814344641064926</v>
      </c>
      <c r="N154" s="213">
        <f>N68/N34</f>
        <v>0.28814344641064926</v>
      </c>
      <c r="O154" s="213">
        <f>O68/O34</f>
        <v>0.28814344641064926</v>
      </c>
      <c r="P154" s="213">
        <f>P68/P34</f>
        <v>0.28814344641064926</v>
      </c>
      <c r="Q154" s="213">
        <f>Q68/Q34</f>
        <v>0.28814344641064926</v>
      </c>
      <c r="R154" s="213">
        <f>R68/R34</f>
        <v>0.28814344641064926</v>
      </c>
      <c r="S154" s="213">
        <f>S68/S34</f>
        <v>0.28814344641064926</v>
      </c>
      <c r="T154" s="213">
        <f>T68/T34</f>
        <v>0.28814344641064926</v>
      </c>
      <c r="U154" s="213">
        <f>U68/U34</f>
        <v>0.28814344641064926</v>
      </c>
      <c r="V154" s="213">
        <f>V68/V34</f>
        <v>0.28814344641064926</v>
      </c>
      <c r="W154" s="213">
        <f>W68/W34</f>
        <v>0.28814344641064926</v>
      </c>
      <c r="X154" s="213">
        <f>X68/X34</f>
        <v>0.28814344641064926</v>
      </c>
      <c r="Y154" s="213">
        <f>Y68/Y34</f>
        <v>0.28814344641064926</v>
      </c>
      <c r="Z154" s="213">
        <f>Z68/Z34</f>
        <v>0.28814344641064926</v>
      </c>
      <c r="AA154" s="213">
        <f>AA68/AA34</f>
        <v>0.28814344641064926</v>
      </c>
      <c r="AB154" s="213">
        <f>AB68/AB34</f>
        <v>0.28814344641064926</v>
      </c>
      <c r="AC154" s="213">
        <f>AC68/AC34</f>
        <v>0.28814344641064926</v>
      </c>
      <c r="AD154" s="213">
        <f>AD68/AD34</f>
        <v>0.28814344641064926</v>
      </c>
      <c r="AE154" s="213">
        <f>AE68/AE34</f>
        <v>0.28814344641064926</v>
      </c>
      <c r="AF154" s="213">
        <f>AF68/AF34</f>
        <v>0.28814344641064926</v>
      </c>
      <c r="AG154" s="213">
        <f>AG68/AG34</f>
        <v>0.28814344641064926</v>
      </c>
      <c r="AH154" s="213">
        <f>AH68/AH34</f>
        <v>0.28814344641064926</v>
      </c>
      <c r="AI154" s="213">
        <f>AI68/AI34</f>
        <v>0.28814344641064926</v>
      </c>
      <c r="AJ154" s="213">
        <f>AJ68/AJ34</f>
        <v>0.28814344641064926</v>
      </c>
      <c r="AK154" s="213">
        <f>AK68/AK34</f>
        <v>0.28814344641064926</v>
      </c>
      <c r="AL154" s="213">
        <f>AL68/AL34</f>
        <v>0.28814344641064926</v>
      </c>
      <c r="AM154" s="213">
        <f>AM68/AM34</f>
        <v>0.28814344641064926</v>
      </c>
      <c r="AN154" s="213">
        <f>AN68/AN34</f>
        <v>0.28814344641064926</v>
      </c>
      <c r="AO154" s="213">
        <f>AO68/AO34</f>
        <v>0.28814344641064926</v>
      </c>
      <c r="AP154" s="213">
        <f>AP68/AP34</f>
        <v>0.28814344641064926</v>
      </c>
      <c r="AQ154" s="213">
        <f>AQ68/AQ34</f>
        <v>0.28814344641064926</v>
      </c>
      <c r="AR154" s="213">
        <f>AR68/AR34</f>
        <v>0.28814344641064926</v>
      </c>
      <c r="AS154" s="213">
        <f>AS68/AS34</f>
        <v>0.28814344641064926</v>
      </c>
      <c r="AT154" s="213">
        <f>AT68/AT34</f>
        <v>0.28814344641064926</v>
      </c>
      <c r="AU154" s="213">
        <f>AU68/AU34</f>
        <v>0.28814344641064926</v>
      </c>
      <c r="AV154" s="213">
        <f>AV68/AV34</f>
        <v>0.28814344641064926</v>
      </c>
      <c r="AW154" s="213">
        <f>AW68/AW34</f>
        <v>0.28814344641064926</v>
      </c>
      <c r="AX154" s="213">
        <f>AX68/AX34</f>
        <v>0.28814344641064926</v>
      </c>
      <c r="AY154" s="213">
        <f>AY68/AY34</f>
        <v>0.28814344641064926</v>
      </c>
      <c r="AZ154" s="213">
        <f>AZ68/AZ34</f>
        <v>0.28814344641064926</v>
      </c>
      <c r="BA154" s="213">
        <f>BA68/BA34</f>
        <v>0.28814344641064926</v>
      </c>
      <c r="BB154" s="205"/>
      <c r="BC154" s="205"/>
      <c r="BD154" s="205"/>
      <c r="BE154" s="205"/>
      <c r="BF154" s="205"/>
      <c r="BG154" s="205"/>
      <c r="BH154" s="205"/>
    </row>
    <row r="155" spans="1:115" s="209" customFormat="1" ht="15" customHeight="1">
      <c r="A155" s="381"/>
      <c r="B155" s="382"/>
      <c r="C155" s="205" t="s">
        <v>237</v>
      </c>
      <c r="D155" s="366"/>
      <c r="E155" s="213">
        <f>E69/E35</f>
        <v>0.54538401946493476</v>
      </c>
      <c r="F155" s="213">
        <f>F69/F35</f>
        <v>0.55969593755336722</v>
      </c>
      <c r="G155" s="213">
        <f>G69/G35</f>
        <v>0.57387589855279153</v>
      </c>
      <c r="H155" s="213">
        <f>H69/H35</f>
        <v>0.58675054230325785</v>
      </c>
      <c r="I155" s="213">
        <f>I69/I35</f>
        <v>0.59762622439874313</v>
      </c>
      <c r="J155" s="213">
        <f>J69/J35</f>
        <v>0.61401706519189914</v>
      </c>
      <c r="K155" s="213">
        <f>K69/K35</f>
        <v>0.62883551624081779</v>
      </c>
      <c r="L155" s="213">
        <f>L69/L35</f>
        <v>0.63998818052225259</v>
      </c>
      <c r="M155" s="213">
        <f>M69/M35</f>
        <v>0.65257218345106793</v>
      </c>
      <c r="N155" s="213">
        <f>N69/N35</f>
        <v>0.67055824450476431</v>
      </c>
      <c r="O155" s="213">
        <f>O69/O35</f>
        <v>0.68440583141621858</v>
      </c>
      <c r="P155" s="213">
        <f>P69/P35</f>
        <v>0.70148106261036924</v>
      </c>
      <c r="Q155" s="213">
        <f>Q69/Q35</f>
        <v>0.71536224827765904</v>
      </c>
      <c r="R155" s="213">
        <f>R69/R35</f>
        <v>0.72954911606741613</v>
      </c>
      <c r="S155" s="213">
        <f>S69/S35</f>
        <v>0.74543992086506861</v>
      </c>
      <c r="T155" s="213">
        <f>T69/T35</f>
        <v>0.75960880454033286</v>
      </c>
      <c r="U155" s="213">
        <f>U69/U35</f>
        <v>0.77464976201077662</v>
      </c>
      <c r="V155" s="213">
        <f>V69/V35</f>
        <v>0.79141131191210989</v>
      </c>
      <c r="W155" s="213">
        <f>W69/W35</f>
        <v>0.80661229488453789</v>
      </c>
      <c r="X155" s="213">
        <f>X69/X35</f>
        <v>0.82223977144235494</v>
      </c>
      <c r="Y155" s="213">
        <f>Y69/Y35</f>
        <v>0.83776849467334069</v>
      </c>
      <c r="Z155" s="213">
        <f>Z69/Z35</f>
        <v>0.84963700658867058</v>
      </c>
      <c r="AA155" s="213">
        <f>AA69/AA35</f>
        <v>0.86546407499209399</v>
      </c>
      <c r="AB155" s="213">
        <f>AB69/AB35</f>
        <v>0.878760787300504</v>
      </c>
      <c r="AC155" s="213">
        <f>AC69/AC35</f>
        <v>0.89604643081894153</v>
      </c>
      <c r="AD155" s="213">
        <f>AD69/AD35</f>
        <v>0.90975741708366586</v>
      </c>
      <c r="AE155" s="213">
        <f>AE69/AE35</f>
        <v>0.92325819903181561</v>
      </c>
      <c r="AF155" s="213">
        <f>AF69/AF35</f>
        <v>0.93730871682223083</v>
      </c>
      <c r="AG155" s="213">
        <f>AG69/AG35</f>
        <v>0.95143475427602076</v>
      </c>
      <c r="AH155" s="213">
        <f>AH69/AH35</f>
        <v>0.96778838115281973</v>
      </c>
      <c r="AI155" s="213">
        <f>AI69/AI35</f>
        <v>0.98238522339365908</v>
      </c>
      <c r="AJ155" s="213">
        <f>AJ69/AJ35</f>
        <v>0.99694135169812248</v>
      </c>
      <c r="AK155" s="213">
        <f>AK69/AK35</f>
        <v>1.0120040904091641</v>
      </c>
      <c r="AL155" s="213">
        <f>AL69/AL35</f>
        <v>1.0271822118780007</v>
      </c>
      <c r="AM155" s="213">
        <f>AM69/AM35</f>
        <v>1.0428041464263689</v>
      </c>
      <c r="AN155" s="213">
        <f>AN69/AN35</f>
        <v>1.0577999317944893</v>
      </c>
      <c r="AO155" s="213">
        <f>AO69/AO35</f>
        <v>1.0729190641783779</v>
      </c>
      <c r="AP155" s="213">
        <f>AP69/AP35</f>
        <v>1.0881544049813967</v>
      </c>
      <c r="AQ155" s="213">
        <f>AQ69/AQ35</f>
        <v>1.1034239957349257</v>
      </c>
      <c r="AR155" s="213">
        <f>AR69/AR35</f>
        <v>1.1186524251169792</v>
      </c>
      <c r="AS155" s="213">
        <f>AS69/AS35</f>
        <v>1.1338876126208277</v>
      </c>
      <c r="AT155" s="213">
        <f>AT69/AT35</f>
        <v>1.1491482815869405</v>
      </c>
      <c r="AU155" s="213">
        <f>AU69/AU35</f>
        <v>1.1644376904566676</v>
      </c>
      <c r="AV155" s="213">
        <f>AV69/AV35</f>
        <v>1.1797046823387463</v>
      </c>
      <c r="AW155" s="213">
        <f>AW69/AW35</f>
        <v>1.1949454931360135</v>
      </c>
      <c r="AX155" s="213">
        <f>AX69/AX35</f>
        <v>1.2101355665098068</v>
      </c>
      <c r="AY155" s="213">
        <f>AY69/AY35</f>
        <v>1.2253104138062418</v>
      </c>
      <c r="AZ155" s="213">
        <f>AZ69/AZ35</f>
        <v>1.2404563847211738</v>
      </c>
      <c r="BA155" s="213">
        <f>BA69/BA35</f>
        <v>1.2555606041277825</v>
      </c>
      <c r="BB155" s="205"/>
      <c r="BC155" s="205"/>
      <c r="BD155" s="205"/>
      <c r="BE155" s="205"/>
      <c r="BF155" s="205"/>
      <c r="BG155" s="205"/>
      <c r="BH155" s="205"/>
    </row>
    <row r="156" spans="1:115" s="209" customFormat="1" ht="15" customHeight="1">
      <c r="A156" s="205"/>
      <c r="B156" s="382"/>
      <c r="C156" s="205" t="s">
        <v>238</v>
      </c>
      <c r="D156" s="366"/>
      <c r="E156" s="213">
        <f>E70/E36</f>
        <v>2.9398731124851619E-2</v>
      </c>
      <c r="F156" s="213">
        <f>F70/F36</f>
        <v>2.9986195482266817E-2</v>
      </c>
      <c r="G156" s="213">
        <f>G70/G36</f>
        <v>3.0559896641098733E-2</v>
      </c>
      <c r="H156" s="213">
        <f>H70/H36</f>
        <v>3.1057994767476345E-2</v>
      </c>
      <c r="I156" s="213">
        <f>I70/I36</f>
        <v>3.1445362627670094E-2</v>
      </c>
      <c r="J156" s="213">
        <f>J70/J36</f>
        <v>3.2117015602403598E-2</v>
      </c>
      <c r="K156" s="213">
        <f>K70/K36</f>
        <v>3.2699418061675603E-2</v>
      </c>
      <c r="L156" s="213">
        <f>L70/L36</f>
        <v>3.3085925587287103E-2</v>
      </c>
      <c r="M156" s="213">
        <f>M70/M36</f>
        <v>3.354193709763395E-2</v>
      </c>
      <c r="N156" s="213">
        <f>N70/N36</f>
        <v>3.4269197555141587E-2</v>
      </c>
      <c r="O156" s="213">
        <f>O70/O36</f>
        <v>3.477829649568337E-2</v>
      </c>
      <c r="P156" s="213">
        <f>P70/P36</f>
        <v>3.5445148275029495E-2</v>
      </c>
      <c r="Q156" s="213">
        <f>Q70/Q36</f>
        <v>3.5944455841802697E-2</v>
      </c>
      <c r="R156" s="213">
        <f>R70/R36</f>
        <v>3.6453903151323547E-2</v>
      </c>
      <c r="S156" s="213">
        <f>S70/S36</f>
        <v>3.7042821344288782E-2</v>
      </c>
      <c r="T156" s="213">
        <f>T70/T36</f>
        <v>3.7540614131710615E-2</v>
      </c>
      <c r="U156" s="213">
        <f>U70/U36</f>
        <v>3.8076285279957135E-2</v>
      </c>
      <c r="V156" s="213">
        <f>V70/V36</f>
        <v>3.8690720838223627E-2</v>
      </c>
      <c r="W156" s="213">
        <f>W70/W36</f>
        <v>3.9223121473070839E-2</v>
      </c>
      <c r="X156" s="213">
        <f>X70/X36</f>
        <v>3.9770923750030884E-2</v>
      </c>
      <c r="Y156" s="213">
        <f>Y70/Y36</f>
        <v>4.030862842580174E-2</v>
      </c>
      <c r="Z156" s="213">
        <f>Z70/Z36</f>
        <v>4.0665949075923462E-2</v>
      </c>
      <c r="AA156" s="213">
        <f>AA70/AA36</f>
        <v>4.1208472673633138E-2</v>
      </c>
      <c r="AB156" s="213">
        <f>AB70/AB36</f>
        <v>4.1625973154726159E-2</v>
      </c>
      <c r="AC156" s="213">
        <f>AC70/AC36</f>
        <v>4.2227616992853156E-2</v>
      </c>
      <c r="AD156" s="213">
        <f>AD70/AD36</f>
        <v>4.2655974114421055E-2</v>
      </c>
      <c r="AE156" s="213">
        <f>AE70/AE36</f>
        <v>4.3070638019858026E-2</v>
      </c>
      <c r="AF156" s="213">
        <f>AF70/AF36</f>
        <v>4.3507100425585081E-2</v>
      </c>
      <c r="AG156" s="213">
        <f>AG70/AG36</f>
        <v>4.3943145117412805E-2</v>
      </c>
      <c r="AH156" s="213">
        <f>AH70/AH36</f>
        <v>4.4477695101463793E-2</v>
      </c>
      <c r="AI156" s="213">
        <f>AI70/AI36</f>
        <v>4.4927096605492906E-2</v>
      </c>
      <c r="AJ156" s="213">
        <f>AJ70/AJ36</f>
        <v>4.5370706630529972E-2</v>
      </c>
      <c r="AK156" s="213">
        <f>AK70/AK36</f>
        <v>4.5833409297194289E-2</v>
      </c>
      <c r="AL156" s="213">
        <f>AL70/AL36</f>
        <v>4.6297307551790089E-2</v>
      </c>
      <c r="AM156" s="213">
        <f>AM70/AM36</f>
        <v>4.6777128762816575E-2</v>
      </c>
      <c r="AN156" s="213">
        <f>AN70/AN36</f>
        <v>4.7224890636511585E-2</v>
      </c>
      <c r="AO156" s="213">
        <f>AO70/AO36</f>
        <v>4.7674361632921894E-2</v>
      </c>
      <c r="AP156" s="213">
        <f>AP70/AP36</f>
        <v>4.8125213388556742E-2</v>
      </c>
      <c r="AQ156" s="213">
        <f>AQ70/AQ36</f>
        <v>4.8573830046454235E-2</v>
      </c>
      <c r="AR156" s="213">
        <f>AR70/AR36</f>
        <v>4.9016949409002329E-2</v>
      </c>
      <c r="AS156" s="213">
        <f>AS70/AS36</f>
        <v>4.9456748248402703E-2</v>
      </c>
      <c r="AT156" s="213">
        <f>AT70/AT36</f>
        <v>4.9894095687501715E-2</v>
      </c>
      <c r="AU156" s="213">
        <f>AU70/AU36</f>
        <v>5.032917647321189E-2</v>
      </c>
      <c r="AV156" s="213">
        <f>AV70/AV36</f>
        <v>5.0759830495832679E-2</v>
      </c>
      <c r="AW156" s="213">
        <f>AW70/AW36</f>
        <v>5.1185966162703204E-2</v>
      </c>
      <c r="AX156" s="213">
        <f>AX70/AX36</f>
        <v>5.1606606538617851E-2</v>
      </c>
      <c r="AY156" s="213">
        <f>AY70/AY36</f>
        <v>5.2023341949861322E-2</v>
      </c>
      <c r="AZ156" s="213">
        <f>AZ70/AZ36</f>
        <v>5.2435656399885518E-2</v>
      </c>
      <c r="BA156" s="213">
        <f>BA70/BA36</f>
        <v>5.2843075260873978E-2</v>
      </c>
      <c r="BB156" s="205"/>
      <c r="BC156" s="205"/>
      <c r="BD156" s="205"/>
      <c r="BE156" s="205"/>
      <c r="BF156" s="205"/>
      <c r="BG156" s="205"/>
      <c r="BH156" s="205"/>
    </row>
    <row r="157" spans="1:115" s="209" customFormat="1" ht="14.45">
      <c r="A157" s="205"/>
      <c r="B157" s="382"/>
      <c r="C157" s="205" t="s">
        <v>239</v>
      </c>
      <c r="D157" s="366"/>
      <c r="E157" s="213">
        <f>E71/E37</f>
        <v>0.14976988666973101</v>
      </c>
      <c r="F157" s="213">
        <f>F71/F37</f>
        <v>0.15276268489149525</v>
      </c>
      <c r="G157" s="213">
        <f>G71/G37</f>
        <v>0.15568536741053485</v>
      </c>
      <c r="H157" s="213">
        <f>H71/H37</f>
        <v>0.15822289529298547</v>
      </c>
      <c r="I157" s="213">
        <f>I71/I37</f>
        <v>0.16019631517543992</v>
      </c>
      <c r="J157" s="213">
        <f>J71/J37</f>
        <v>0.1366762271522734</v>
      </c>
      <c r="K157" s="213">
        <f>K71/K37</f>
        <v>0.13516320618748806</v>
      </c>
      <c r="L157" s="213">
        <f>L71/L37</f>
        <v>0.13368331706864697</v>
      </c>
      <c r="M157" s="213">
        <f>M71/M37</f>
        <v>0.13223548330978074</v>
      </c>
      <c r="N157" s="213">
        <f>N71/N37</f>
        <v>0.13081867456003313</v>
      </c>
      <c r="O157" s="213">
        <f>O71/O37</f>
        <v>0.12943190415833666</v>
      </c>
      <c r="P157" s="213">
        <f>P71/P37</f>
        <v>0.12807422684199046</v>
      </c>
      <c r="Q157" s="213">
        <f>Q71/Q37</f>
        <v>0.12674473659795596</v>
      </c>
      <c r="R157" s="213">
        <f>R71/R37</f>
        <v>0.12544256464660711</v>
      </c>
      <c r="S157" s="213">
        <f>S71/S37</f>
        <v>0.12416687754850601</v>
      </c>
      <c r="T157" s="213">
        <f>T71/T37</f>
        <v>0.12291687542553446</v>
      </c>
      <c r="U157" s="213">
        <f>U71/U37</f>
        <v>0.12169179028840289</v>
      </c>
      <c r="V157" s="213">
        <f>V71/V37</f>
        <v>0.1204908844631884</v>
      </c>
      <c r="W157" s="213">
        <f>W71/W37</f>
        <v>0.11931344911012792</v>
      </c>
      <c r="X157" s="213">
        <f>X71/X37</f>
        <v>0.11815880282841701</v>
      </c>
      <c r="Y157" s="213">
        <f>Y71/Y37</f>
        <v>0.11702629034124368</v>
      </c>
      <c r="Z157" s="213">
        <f>Z71/Z37</f>
        <v>0.11591528125572555</v>
      </c>
      <c r="AA157" s="213">
        <f>AA71/AA37</f>
        <v>0.11482516889281905</v>
      </c>
      <c r="AB157" s="213">
        <f>AB71/AB37</f>
        <v>0.11375536918263751</v>
      </c>
      <c r="AC157" s="213">
        <f>AC71/AC37</f>
        <v>0.11270531962095162</v>
      </c>
      <c r="AD157" s="213">
        <f>AD71/AD37</f>
        <v>0.1116744782829551</v>
      </c>
      <c r="AE157" s="213">
        <f>AE71/AE37</f>
        <v>0.11066232289066245</v>
      </c>
      <c r="AF157" s="213">
        <f>AF71/AF37</f>
        <v>0.10966834993056669</v>
      </c>
      <c r="AG157" s="213">
        <f>AG71/AG37</f>
        <v>0.10869207381842515</v>
      </c>
      <c r="AH157" s="213">
        <f>AH71/AH37</f>
        <v>0.10773302610826256</v>
      </c>
      <c r="AI157" s="213">
        <f>AI71/AI37</f>
        <v>0.10679075474288416</v>
      </c>
      <c r="AJ157" s="213">
        <f>AJ71/AJ37</f>
        <v>0.10586482334337939</v>
      </c>
      <c r="AK157" s="213">
        <f>AK71/AK37</f>
        <v>0.1049548105352701</v>
      </c>
      <c r="AL157" s="213">
        <f>AL71/AL37</f>
        <v>0.10406030930911724</v>
      </c>
      <c r="AM157" s="213">
        <f>AM71/AM37</f>
        <v>0.10318092641354723</v>
      </c>
      <c r="AN157" s="213">
        <f>AN71/AN37</f>
        <v>0.10231628177879684</v>
      </c>
      <c r="AO157" s="213">
        <f>AO71/AO37</f>
        <v>0.10146600796900074</v>
      </c>
      <c r="AP157" s="213">
        <f>AP71/AP37</f>
        <v>0.10062974966156392</v>
      </c>
      <c r="AQ157" s="213">
        <f>AQ71/AQ37</f>
        <v>9.9807163152068848E-2</v>
      </c>
      <c r="AR157" s="213">
        <f>AR71/AR37</f>
        <v>9.8997915883268284E-2</v>
      </c>
      <c r="AS157" s="213">
        <f>AS71/AS37</f>
        <v>9.8201685996807661E-2</v>
      </c>
      <c r="AT157" s="213">
        <f>AT71/AT37</f>
        <v>9.7418161906407605E-2</v>
      </c>
      <c r="AU157" s="213">
        <f>AU71/AU37</f>
        <v>9.6647041891317315E-2</v>
      </c>
      <c r="AV157" s="213">
        <f>AV71/AV37</f>
        <v>9.5888033708924764E-2</v>
      </c>
      <c r="AW157" s="213">
        <f>AW71/AW37</f>
        <v>9.5140854225478591E-2</v>
      </c>
      <c r="AX157" s="213">
        <f>AX71/AX37</f>
        <v>9.4405229063941387E-2</v>
      </c>
      <c r="AY157" s="213">
        <f>AY71/AY37</f>
        <v>9.3680892268054372E-2</v>
      </c>
      <c r="AZ157" s="213">
        <f>AZ71/AZ37</f>
        <v>9.2967585981749395E-2</v>
      </c>
      <c r="BA157" s="213">
        <f>BA71/BA37</f>
        <v>9.2265060143096364E-2</v>
      </c>
      <c r="BB157" s="205"/>
      <c r="BC157" s="205"/>
      <c r="BD157" s="205"/>
      <c r="BE157" s="205"/>
      <c r="BF157" s="205"/>
      <c r="BG157" s="205"/>
      <c r="BH157" s="205"/>
    </row>
    <row r="158" spans="1:115" s="209" customFormat="1" ht="15" customHeight="1">
      <c r="A158" s="205"/>
      <c r="B158" s="382"/>
      <c r="C158" s="205" t="s">
        <v>240</v>
      </c>
      <c r="D158" s="366"/>
      <c r="E158" s="213">
        <f>E72/E38</f>
        <v>0.43817382233505658</v>
      </c>
      <c r="F158" s="213">
        <f>F72/F38</f>
        <v>0.44692969352830786</v>
      </c>
      <c r="G158" s="213">
        <f>G72/G38</f>
        <v>0.45548043092496143</v>
      </c>
      <c r="H158" s="213">
        <f>H72/H38</f>
        <v>0.46290434180757462</v>
      </c>
      <c r="I158" s="213">
        <f>I72/I38</f>
        <v>0.46867787180211801</v>
      </c>
      <c r="J158" s="213">
        <f>J72/J38</f>
        <v>0.47868853348584323</v>
      </c>
      <c r="K158" s="213">
        <f>K72/K38</f>
        <v>0.48736895954344384</v>
      </c>
      <c r="L158" s="213">
        <f>L72/L38</f>
        <v>0.49312966666849695</v>
      </c>
      <c r="M158" s="213">
        <f>M72/M38</f>
        <v>0.49992629696076674</v>
      </c>
      <c r="N158" s="213">
        <f>N72/N38</f>
        <v>0.51076576119294537</v>
      </c>
      <c r="O158" s="213">
        <f>O72/O38</f>
        <v>0.51835363387277511</v>
      </c>
      <c r="P158" s="213">
        <f>P72/P38</f>
        <v>0.52829273606892468</v>
      </c>
      <c r="Q158" s="213">
        <f>Q72/Q38</f>
        <v>0.53573467307378009</v>
      </c>
      <c r="R158" s="213">
        <f>R72/R38</f>
        <v>0.54332773802420442</v>
      </c>
      <c r="S158" s="213">
        <f>S72/S38</f>
        <v>0.55210527793088771</v>
      </c>
      <c r="T158" s="213">
        <f>T72/T38</f>
        <v>0.55952463788452389</v>
      </c>
      <c r="U158" s="213">
        <f>U72/U38</f>
        <v>0.56750855642661957</v>
      </c>
      <c r="V158" s="213">
        <f>V72/V38</f>
        <v>0.5766664202813836</v>
      </c>
      <c r="W158" s="213">
        <f>W72/W38</f>
        <v>0.58460159340820661</v>
      </c>
      <c r="X158" s="213">
        <f>X72/X38</f>
        <v>0.59276632053741674</v>
      </c>
      <c r="Y158" s="213">
        <f>Y72/Y38</f>
        <v>0.60078054782053858</v>
      </c>
      <c r="Z158" s="213">
        <f>Z72/Z38</f>
        <v>0.60610623872869918</v>
      </c>
      <c r="AA158" s="213">
        <f>AA72/AA38</f>
        <v>0.61419228970504436</v>
      </c>
      <c r="AB158" s="213">
        <f>AB72/AB38</f>
        <v>0.62041493179290697</v>
      </c>
      <c r="AC158" s="213">
        <f>AC72/AC38</f>
        <v>0.62938214126588943</v>
      </c>
      <c r="AD158" s="213">
        <f>AD72/AD38</f>
        <v>0.63576659631208643</v>
      </c>
      <c r="AE158" s="213">
        <f>AE72/AE38</f>
        <v>0.64194696061618073</v>
      </c>
      <c r="AF158" s="213">
        <f>AF72/AF38</f>
        <v>0.64845222098986099</v>
      </c>
      <c r="AG158" s="213">
        <f>AG72/AG38</f>
        <v>0.65495125554055822</v>
      </c>
      <c r="AH158" s="213">
        <f>AH72/AH38</f>
        <v>0.66291846367433949</v>
      </c>
      <c r="AI158" s="213">
        <f>AI72/AI38</f>
        <v>0.66961657502980199</v>
      </c>
      <c r="AJ158" s="213">
        <f>AJ72/AJ38</f>
        <v>0.67622836720107471</v>
      </c>
      <c r="AK158" s="213">
        <f>AK72/AK38</f>
        <v>0.6831247259315214</v>
      </c>
      <c r="AL158" s="213">
        <f>AL72/AL38</f>
        <v>0.6900389043199544</v>
      </c>
      <c r="AM158" s="213">
        <f>AM72/AM38</f>
        <v>0.69719040664772614</v>
      </c>
      <c r="AN158" s="213">
        <f>AN72/AN38</f>
        <v>0.70386408010865309</v>
      </c>
      <c r="AO158" s="213">
        <f>AO72/AO38</f>
        <v>0.71056322721433784</v>
      </c>
      <c r="AP158" s="213">
        <f>AP72/AP38</f>
        <v>0.7172829538662816</v>
      </c>
      <c r="AQ158" s="213">
        <f>AQ72/AQ38</f>
        <v>0.7239693674709814</v>
      </c>
      <c r="AR158" s="213">
        <f>AR72/AR38</f>
        <v>0.73057384655593893</v>
      </c>
      <c r="AS158" s="213">
        <f>AS72/AS38</f>
        <v>0.7371288348545898</v>
      </c>
      <c r="AT158" s="213">
        <f>AT72/AT38</f>
        <v>0.74364728622123621</v>
      </c>
      <c r="AU158" s="213">
        <f>AU72/AU38</f>
        <v>0.75013195421896539</v>
      </c>
      <c r="AV158" s="213">
        <f>AV72/AV38</f>
        <v>0.75655064346083545</v>
      </c>
      <c r="AW158" s="213">
        <f>AW72/AW38</f>
        <v>0.76290198880267979</v>
      </c>
      <c r="AX158" s="213">
        <f>AX72/AX38</f>
        <v>0.7691714294992944</v>
      </c>
      <c r="AY158" s="213">
        <f>AY72/AY38</f>
        <v>0.77538266859228255</v>
      </c>
      <c r="AZ158" s="213">
        <f>AZ72/AZ38</f>
        <v>0.7815280154034705</v>
      </c>
      <c r="BA158" s="213">
        <f>BA72/BA38</f>
        <v>0.78760039583555652</v>
      </c>
      <c r="BB158" s="205"/>
      <c r="BC158" s="205"/>
      <c r="BD158" s="205"/>
      <c r="BE158" s="205"/>
      <c r="BF158" s="205"/>
      <c r="BG158" s="205"/>
      <c r="BH158" s="205"/>
    </row>
    <row r="159" spans="1:115" s="209" customFormat="1" ht="15" customHeight="1">
      <c r="A159" s="205"/>
      <c r="B159" s="382"/>
      <c r="C159" s="205" t="s">
        <v>241</v>
      </c>
      <c r="D159" s="366"/>
      <c r="E159" s="213">
        <f>E73/E39</f>
        <v>0.15197633119198986</v>
      </c>
      <c r="F159" s="213">
        <f>F73/F39</f>
        <v>0.15488392664578798</v>
      </c>
      <c r="G159" s="213">
        <f>G73/G39</f>
        <v>0.15771570090385006</v>
      </c>
      <c r="H159" s="213">
        <f>H73/H39</f>
        <v>0.16015296431705822</v>
      </c>
      <c r="I159" s="213">
        <f>I73/I39</f>
        <v>0.1620157174779924</v>
      </c>
      <c r="J159" s="213">
        <f>J73/J39</f>
        <v>0.1653389391380663</v>
      </c>
      <c r="K159" s="213">
        <f>K73/K39</f>
        <v>0.16819762572193855</v>
      </c>
      <c r="L159" s="213">
        <f>L73/L39</f>
        <v>0.17004483625572195</v>
      </c>
      <c r="M159" s="213">
        <f>M73/M39</f>
        <v>0.17224597030678959</v>
      </c>
      <c r="N159" s="213">
        <f>N73/N39</f>
        <v>0.175835306683118</v>
      </c>
      <c r="O159" s="213">
        <f>O73/O39</f>
        <v>0.17830031807834032</v>
      </c>
      <c r="P159" s="213">
        <f>P73/P39</f>
        <v>0.18156942542855573</v>
      </c>
      <c r="Q159" s="213">
        <f>Q73/Q39</f>
        <v>0.18397566823330461</v>
      </c>
      <c r="R159" s="213">
        <f>R73/R39</f>
        <v>0.18642987509338371</v>
      </c>
      <c r="S159" s="213">
        <f>S73/S39</f>
        <v>0.18928620760751647</v>
      </c>
      <c r="T159" s="213">
        <f>T73/T39</f>
        <v>0.19167265895241975</v>
      </c>
      <c r="U159" s="213">
        <f>U73/U39</f>
        <v>0.19424850665321172</v>
      </c>
      <c r="V159" s="213">
        <f>V73/V39</f>
        <v>0.19722170069604356</v>
      </c>
      <c r="W159" s="213">
        <f>W73/W39</f>
        <v>0.19977228264104535</v>
      </c>
      <c r="X159" s="213">
        <f>X73/X39</f>
        <v>0.20239715139369441</v>
      </c>
      <c r="Y159" s="213">
        <f>Y73/Y39</f>
        <v>0.20496646616335054</v>
      </c>
      <c r="Z159" s="213">
        <f>Z73/Z39</f>
        <v>0.20661517550405875</v>
      </c>
      <c r="AA159" s="213">
        <f>AA73/AA39</f>
        <v>0.20920148775845002</v>
      </c>
      <c r="AB159" s="213">
        <f>AB73/AB39</f>
        <v>0.2111494870012669</v>
      </c>
      <c r="AC159" s="213">
        <f>AC73/AC39</f>
        <v>0.21402771668663029</v>
      </c>
      <c r="AD159" s="213">
        <f>AD73/AD39</f>
        <v>0.21602377679413645</v>
      </c>
      <c r="AE159" s="213">
        <f>AE73/AE39</f>
        <v>0.21794739024913332</v>
      </c>
      <c r="AF159" s="213">
        <f>AF73/AF39</f>
        <v>0.2199781858035991</v>
      </c>
      <c r="AG159" s="213">
        <f>AG73/AG39</f>
        <v>0.22200366820276776</v>
      </c>
      <c r="AH159" s="213">
        <f>AH73/AH39</f>
        <v>0.22452321520500493</v>
      </c>
      <c r="AI159" s="213">
        <f>AI73/AI39</f>
        <v>0.22660929866331209</v>
      </c>
      <c r="AJ159" s="213">
        <f>AJ73/AJ39</f>
        <v>0.2286629159402441</v>
      </c>
      <c r="AK159" s="213">
        <f>AK73/AK39</f>
        <v>0.23080945957873955</v>
      </c>
      <c r="AL159" s="213">
        <f>AL73/AL39</f>
        <v>0.23295865374420976</v>
      </c>
      <c r="AM159" s="213">
        <f>AM73/AM39</f>
        <v>0.23518453996098052</v>
      </c>
      <c r="AN159" s="213">
        <f>AN73/AN39</f>
        <v>0.23724588543336692</v>
      </c>
      <c r="AO159" s="213">
        <f>AO73/AO39</f>
        <v>0.23931259532182367</v>
      </c>
      <c r="AP159" s="213">
        <f>AP73/AP39</f>
        <v>0.24138301181208033</v>
      </c>
      <c r="AQ159" s="213">
        <f>AQ73/AQ39</f>
        <v>0.24343900634774673</v>
      </c>
      <c r="AR159" s="213">
        <f>AR73/AR39</f>
        <v>0.245464279127876</v>
      </c>
      <c r="AS159" s="213">
        <f>AS73/AS39</f>
        <v>0.24746979746138179</v>
      </c>
      <c r="AT159" s="213">
        <f>AT73/AT39</f>
        <v>0.249459955792174</v>
      </c>
      <c r="AU159" s="213">
        <f>AU73/AU39</f>
        <v>0.25143571556200117</v>
      </c>
      <c r="AV159" s="213">
        <f>AV73/AV39</f>
        <v>0.25338632992183863</v>
      </c>
      <c r="AW159" s="213">
        <f>AW73/AW39</f>
        <v>0.25531140359375948</v>
      </c>
      <c r="AX159" s="213">
        <f>AX73/AX39</f>
        <v>0.25720612997126108</v>
      </c>
      <c r="AY159" s="213">
        <f>AY73/AY39</f>
        <v>0.25907850264324817</v>
      </c>
      <c r="AZ159" s="213">
        <f>AZ73/AZ39</f>
        <v>0.26092600862275483</v>
      </c>
      <c r="BA159" s="213">
        <f>BA73/BA39</f>
        <v>0.26274634848495432</v>
      </c>
      <c r="BB159" s="205"/>
      <c r="BC159" s="205"/>
      <c r="BD159" s="205"/>
      <c r="BE159" s="205"/>
      <c r="BF159" s="205"/>
      <c r="BG159" s="205"/>
      <c r="BH159" s="205"/>
    </row>
    <row r="160" spans="1:115" s="209" customFormat="1" ht="14.45">
      <c r="A160" s="214"/>
      <c r="B160" s="382"/>
      <c r="C160" s="205" t="s">
        <v>242</v>
      </c>
      <c r="D160" s="366"/>
      <c r="E160" s="213">
        <f>E74/E40</f>
        <v>1.8754517698350955E-2</v>
      </c>
      <c r="F160" s="213">
        <f>F74/F40</f>
        <v>1.9129282535700697E-2</v>
      </c>
      <c r="G160" s="213">
        <f>G74/G40</f>
        <v>1.94952673290982E-2</v>
      </c>
      <c r="H160" s="213">
        <f>H74/H40</f>
        <v>1.9813022203857659E-2</v>
      </c>
      <c r="I160" s="213">
        <f>I74/I40</f>
        <v>2.0060138222536258E-2</v>
      </c>
      <c r="J160" s="213">
        <f>J74/J40</f>
        <v>2.0488610034747962E-2</v>
      </c>
      <c r="K160" s="213">
        <f>K74/K40</f>
        <v>2.0860145703535608E-2</v>
      </c>
      <c r="L160" s="213">
        <f>L74/L40</f>
        <v>2.1106712883555812E-2</v>
      </c>
      <c r="M160" s="213">
        <f>M74/M40</f>
        <v>2.1397619178291166E-2</v>
      </c>
      <c r="N160" s="213">
        <f>N74/N40</f>
        <v>2.1861565022202375E-2</v>
      </c>
      <c r="O160" s="213">
        <f>O74/O40</f>
        <v>2.2186337715624213E-2</v>
      </c>
      <c r="P160" s="213">
        <f>P74/P40</f>
        <v>2.2611746671024724E-2</v>
      </c>
      <c r="Q160" s="213">
        <f>Q74/Q40</f>
        <v>2.2930273091712743E-2</v>
      </c>
      <c r="R160" s="213">
        <f>R74/R40</f>
        <v>2.3255268022351415E-2</v>
      </c>
      <c r="S160" s="213">
        <f>S74/S40</f>
        <v>2.363096031416978E-2</v>
      </c>
      <c r="T160" s="213">
        <f>T74/T40</f>
        <v>2.3948520402126163E-2</v>
      </c>
      <c r="U160" s="213">
        <f>U74/U40</f>
        <v>2.4290244471359648E-2</v>
      </c>
      <c r="V160" s="213">
        <f>V74/V40</f>
        <v>2.4682215216731862E-2</v>
      </c>
      <c r="W160" s="213">
        <f>W74/W40</f>
        <v>2.5021852906754977E-2</v>
      </c>
      <c r="X160" s="213">
        <f>X74/X40</f>
        <v>2.5371315863329986E-2</v>
      </c>
      <c r="Y160" s="213">
        <f>Y74/Y40</f>
        <v>2.5714337193584128E-2</v>
      </c>
      <c r="Z160" s="213">
        <f>Z74/Z40</f>
        <v>2.5942285006305514E-2</v>
      </c>
      <c r="AA160" s="213">
        <f>AA74/AA40</f>
        <v>2.6288380501781439E-2</v>
      </c>
      <c r="AB160" s="213">
        <f>AB74/AB40</f>
        <v>2.6554719213084197E-2</v>
      </c>
      <c r="AC160" s="213">
        <f>AC74/AC40</f>
        <v>2.6938529655866135E-2</v>
      </c>
      <c r="AD160" s="213">
        <f>AD74/AD40</f>
        <v>2.7211794212201646E-2</v>
      </c>
      <c r="AE160" s="213">
        <f>AE74/AE40</f>
        <v>2.7476323368931511E-2</v>
      </c>
      <c r="AF160" s="213">
        <f>AF74/AF40</f>
        <v>2.775475858023739E-2</v>
      </c>
      <c r="AG160" s="213">
        <f>AG74/AG40</f>
        <v>2.803292731668474E-2</v>
      </c>
      <c r="AH160" s="213">
        <f>AH74/AH40</f>
        <v>2.8373936154581926E-2</v>
      </c>
      <c r="AI160" s="213">
        <f>AI74/AI40</f>
        <v>2.8660625686357483E-2</v>
      </c>
      <c r="AJ160" s="213">
        <f>AJ74/AJ40</f>
        <v>2.8943620623465192E-2</v>
      </c>
      <c r="AK160" s="213">
        <f>AK74/AK40</f>
        <v>2.9238795449690751E-2</v>
      </c>
      <c r="AL160" s="213">
        <f>AL74/AL40</f>
        <v>2.9534732984855202E-2</v>
      </c>
      <c r="AM160" s="213">
        <f>AM74/AM40</f>
        <v>2.9840828351897532E-2</v>
      </c>
      <c r="AN160" s="213">
        <f>AN74/AN40</f>
        <v>3.0126471903967753E-2</v>
      </c>
      <c r="AO160" s="213">
        <f>AO74/AO40</f>
        <v>3.0413205767455719E-2</v>
      </c>
      <c r="AP160" s="213">
        <f>AP74/AP40</f>
        <v>3.0700820467371756E-2</v>
      </c>
      <c r="AQ160" s="213">
        <f>AQ74/AQ40</f>
        <v>3.0987009317311656E-2</v>
      </c>
      <c r="AR160" s="213">
        <f>AR74/AR40</f>
        <v>3.1269691243007595E-2</v>
      </c>
      <c r="AS160" s="213">
        <f>AS74/AS40</f>
        <v>3.1550254886459399E-2</v>
      </c>
      <c r="AT160" s="213">
        <f>AT74/AT40</f>
        <v>3.1829254692678152E-2</v>
      </c>
      <c r="AU160" s="213">
        <f>AU74/AU40</f>
        <v>3.2106808518425296E-2</v>
      </c>
      <c r="AV160" s="213">
        <f>AV74/AV40</f>
        <v>3.2381538351315256E-2</v>
      </c>
      <c r="AW160" s="213">
        <f>AW74/AW40</f>
        <v>3.2653385761065065E-2</v>
      </c>
      <c r="AX160" s="213">
        <f>AX74/AX40</f>
        <v>3.2921727525246289E-2</v>
      </c>
      <c r="AY160" s="213">
        <f>AY74/AY40</f>
        <v>3.3187578170721536E-2</v>
      </c>
      <c r="AZ160" s="213">
        <f>AZ74/AZ40</f>
        <v>3.3450608524563177E-2</v>
      </c>
      <c r="BA160" s="213">
        <f>BA74/BA40</f>
        <v>3.3710515804459038E-2</v>
      </c>
      <c r="BB160" s="205"/>
      <c r="BC160" s="205"/>
      <c r="BD160" s="205"/>
      <c r="BE160" s="205"/>
      <c r="BF160" s="205"/>
      <c r="BG160" s="205"/>
      <c r="BH160" s="205"/>
    </row>
    <row r="161" spans="1:115" s="209" customFormat="1" ht="14.45">
      <c r="A161" s="214"/>
      <c r="B161" s="382"/>
      <c r="C161" s="205" t="s">
        <v>243</v>
      </c>
      <c r="D161" s="366"/>
      <c r="E161" s="213">
        <f>E75/E41</f>
        <v>4.2373066885981123E-3</v>
      </c>
      <c r="F161" s="213">
        <f>F75/F41</f>
        <v>4.3183744020208826E-3</v>
      </c>
      <c r="G161" s="213">
        <f>G75/G41</f>
        <v>4.397328117446005E-3</v>
      </c>
      <c r="H161" s="213">
        <f>H75/H41</f>
        <v>4.4652823342747798E-3</v>
      </c>
      <c r="I161" s="213">
        <f>I75/I41</f>
        <v>4.5172184243627983E-3</v>
      </c>
      <c r="J161" s="213">
        <f>J75/J41</f>
        <v>4.6098743613595672E-3</v>
      </c>
      <c r="K161" s="213">
        <f>K75/K41</f>
        <v>4.689578429009059E-3</v>
      </c>
      <c r="L161" s="213">
        <f>L75/L41</f>
        <v>4.7410811695256811E-3</v>
      </c>
      <c r="M161" s="213">
        <f>M75/M41</f>
        <v>4.8024517787773769E-3</v>
      </c>
      <c r="N161" s="213">
        <f>N75/N41</f>
        <v>4.9025273557817403E-3</v>
      </c>
      <c r="O161" s="213">
        <f>O75/O41</f>
        <v>4.9712552240657243E-3</v>
      </c>
      <c r="P161" s="213">
        <f>P75/P41</f>
        <v>5.0624023805483599E-3</v>
      </c>
      <c r="Q161" s="213">
        <f>Q75/Q41</f>
        <v>5.1294917006482962E-3</v>
      </c>
      <c r="R161" s="213">
        <f>R75/R41</f>
        <v>5.1979183238063413E-3</v>
      </c>
      <c r="S161" s="213">
        <f>S75/S41</f>
        <v>5.2775567567917066E-3</v>
      </c>
      <c r="T161" s="213">
        <f>T75/T41</f>
        <v>5.3440942640894593E-3</v>
      </c>
      <c r="U161" s="213">
        <f>U75/U41</f>
        <v>5.4159123992277985E-3</v>
      </c>
      <c r="V161" s="213">
        <f>V75/V41</f>
        <v>5.4988090904782034E-3</v>
      </c>
      <c r="W161" s="213">
        <f>W75/W41</f>
        <v>5.5699227820024478E-3</v>
      </c>
      <c r="X161" s="213">
        <f>X75/X41</f>
        <v>5.643107690698799E-3</v>
      </c>
      <c r="Y161" s="213">
        <f>Y75/Y41</f>
        <v>5.714743678837138E-3</v>
      </c>
      <c r="Z161" s="213">
        <f>Z75/Z41</f>
        <v>5.7607119362765927E-3</v>
      </c>
      <c r="AA161" s="213">
        <f>AA75/AA41</f>
        <v>5.8328218373933042E-3</v>
      </c>
      <c r="AB161" s="213">
        <f>AB75/AB41</f>
        <v>5.8871347041155875E-3</v>
      </c>
      <c r="AC161" s="213">
        <f>AC75/AC41</f>
        <v>5.9673836599987568E-3</v>
      </c>
      <c r="AD161" s="213">
        <f>AD75/AD41</f>
        <v>6.0230365289556656E-3</v>
      </c>
      <c r="AE161" s="213">
        <f>AE75/AE41</f>
        <v>6.0766694867669634E-3</v>
      </c>
      <c r="AF161" s="213">
        <f>AF75/AF41</f>
        <v>6.1332908271995194E-3</v>
      </c>
      <c r="AG161" s="213">
        <f>AG75/AG41</f>
        <v>6.1897640296404511E-3</v>
      </c>
      <c r="AH161" s="213">
        <f>AH75/AH41</f>
        <v>6.2600124247759407E-3</v>
      </c>
      <c r="AI161" s="213">
        <f>AI75/AI41</f>
        <v>6.3181752671180947E-3</v>
      </c>
      <c r="AJ161" s="213">
        <f>AJ75/AJ41</f>
        <v>6.3754329081936109E-3</v>
      </c>
      <c r="AK161" s="213">
        <f>AK75/AK41</f>
        <v>6.4352814625403681E-3</v>
      </c>
      <c r="AL161" s="213">
        <f>AL75/AL41</f>
        <v>6.4952039171819282E-3</v>
      </c>
      <c r="AM161" s="213">
        <f>AM75/AM41</f>
        <v>6.5572646504579949E-3</v>
      </c>
      <c r="AN161" s="213">
        <f>AN75/AN41</f>
        <v>6.6147377641273854E-3</v>
      </c>
      <c r="AO161" s="213">
        <f>AO75/AO41</f>
        <v>6.6723604450084429E-3</v>
      </c>
      <c r="AP161" s="213">
        <f>AP75/AP41</f>
        <v>6.7300864709859045E-3</v>
      </c>
      <c r="AQ161" s="213">
        <f>AQ75/AQ41</f>
        <v>6.7874103932662423E-3</v>
      </c>
      <c r="AR161" s="213">
        <f>AR75/AR41</f>
        <v>6.8438777512434277E-3</v>
      </c>
      <c r="AS161" s="213">
        <f>AS75/AS41</f>
        <v>6.8997943283973743E-3</v>
      </c>
      <c r="AT161" s="213">
        <f>AT75/AT41</f>
        <v>6.9552826477974625E-3</v>
      </c>
      <c r="AU161" s="213">
        <f>AU75/AU41</f>
        <v>7.0103695157464965E-3</v>
      </c>
      <c r="AV161" s="213">
        <f>AV75/AV41</f>
        <v>7.0647552954859298E-3</v>
      </c>
      <c r="AW161" s="213">
        <f>AW75/AW41</f>
        <v>7.1184289661298814E-3</v>
      </c>
      <c r="AX161" s="213">
        <f>AX75/AX41</f>
        <v>7.1712565129556293E-3</v>
      </c>
      <c r="AY161" s="213">
        <f>AY75/AY41</f>
        <v>7.2234608080871962E-3</v>
      </c>
      <c r="AZ161" s="213">
        <f>AZ75/AZ41</f>
        <v>7.2749717860321706E-3</v>
      </c>
      <c r="BA161" s="213">
        <f>BA75/BA41</f>
        <v>7.3257253357008707E-3</v>
      </c>
      <c r="BB161" s="205"/>
      <c r="BC161" s="205"/>
      <c r="BD161" s="205"/>
      <c r="BE161" s="205"/>
      <c r="BF161" s="205"/>
      <c r="BG161" s="205"/>
      <c r="BH161" s="205"/>
    </row>
    <row r="162" spans="1:115" s="209" customFormat="1" ht="14.45">
      <c r="A162" s="214"/>
      <c r="B162" s="382"/>
      <c r="C162" s="205" t="s">
        <v>244</v>
      </c>
      <c r="D162" s="366"/>
      <c r="E162" s="213">
        <f>E76/E42</f>
        <v>6.2006980788329148E-2</v>
      </c>
      <c r="F162" s="213">
        <f>F76/F42</f>
        <v>6.3315572547913174E-2</v>
      </c>
      <c r="G162" s="213">
        <f>G76/G42</f>
        <v>6.4597648040170902E-2</v>
      </c>
      <c r="H162" s="213">
        <f>H76/H42</f>
        <v>6.5722243764465227E-2</v>
      </c>
      <c r="I162" s="213">
        <f>I76/I42</f>
        <v>6.6614415127515106E-2</v>
      </c>
      <c r="J162" s="213">
        <f>J76/J42</f>
        <v>6.8111107493530471E-2</v>
      </c>
      <c r="K162" s="213">
        <f>K76/K42</f>
        <v>6.9421252212218301E-2</v>
      </c>
      <c r="L162" s="213">
        <f>L76/L42</f>
        <v>7.0317575468034785E-2</v>
      </c>
      <c r="M162" s="213">
        <f>M76/M42</f>
        <v>7.1363385759112191E-2</v>
      </c>
      <c r="N162" s="213">
        <f>N76/N42</f>
        <v>7.2988843575669066E-2</v>
      </c>
      <c r="O162" s="213">
        <f>O76/O42</f>
        <v>7.4152301694893466E-2</v>
      </c>
      <c r="P162" s="213">
        <f>P76/P42</f>
        <v>7.5654620881937612E-2</v>
      </c>
      <c r="Q162" s="213">
        <f>Q76/Q42</f>
        <v>7.6801811221238345E-2</v>
      </c>
      <c r="R162" s="213">
        <f>R76/R42</f>
        <v>7.7972782762513348E-2</v>
      </c>
      <c r="S162" s="213">
        <f>S76/S42</f>
        <v>7.9316049459649388E-2</v>
      </c>
      <c r="T162" s="213">
        <f>T76/T42</f>
        <v>8.046647688555722E-2</v>
      </c>
      <c r="U162" s="213">
        <f>U76/U42</f>
        <v>8.1700246162463991E-2</v>
      </c>
      <c r="V162" s="213">
        <f>V76/V42</f>
        <v>8.3105426684715406E-2</v>
      </c>
      <c r="W162" s="213">
        <f>W76/W42</f>
        <v>8.4336792931859472E-2</v>
      </c>
      <c r="X162" s="213">
        <f>X76/X42</f>
        <v>8.5603511085132408E-2</v>
      </c>
      <c r="Y162" s="213">
        <f>Y76/Y42</f>
        <v>8.685073560563189E-2</v>
      </c>
      <c r="Z162" s="213">
        <f>Z76/Z42</f>
        <v>8.7711106723109666E-2</v>
      </c>
      <c r="AA162" s="213">
        <f>AA76/AA42</f>
        <v>8.8972750913426227E-2</v>
      </c>
      <c r="AB162" s="213">
        <f>AB76/AB42</f>
        <v>8.9966401959737791E-2</v>
      </c>
      <c r="AC162" s="213">
        <f>AC76/AC42</f>
        <v>9.1360110232943145E-2</v>
      </c>
      <c r="AD162" s="213">
        <f>AD76/AD42</f>
        <v>9.2380995404688526E-2</v>
      </c>
      <c r="AE162" s="213">
        <f>AE76/AE42</f>
        <v>9.3373891776719162E-2</v>
      </c>
      <c r="AF162" s="213">
        <f>AF76/AF42</f>
        <v>9.4415725256439931E-2</v>
      </c>
      <c r="AG162" s="213">
        <f>AG76/AG42</f>
        <v>9.5458373677142397E-2</v>
      </c>
      <c r="AH162" s="213">
        <f>AH76/AH42</f>
        <v>9.6716937554072624E-2</v>
      </c>
      <c r="AI162" s="213">
        <f>AI76/AI42</f>
        <v>9.7792300110693425E-2</v>
      </c>
      <c r="AJ162" s="213">
        <f>AJ76/AJ42</f>
        <v>9.8856806466956576E-2</v>
      </c>
      <c r="AK162" s="213">
        <f>AK76/AK42</f>
        <v>9.9964686841914313E-2</v>
      </c>
      <c r="AL162" s="213">
        <f>AL76/AL42</f>
        <v>0.10107698722478416</v>
      </c>
      <c r="AM162" s="213">
        <f>AM76/AM42</f>
        <v>0.10222589483458852</v>
      </c>
      <c r="AN162" s="213">
        <f>AN76/AN42</f>
        <v>0.10330654409699404</v>
      </c>
      <c r="AO162" s="213">
        <f>AO76/AO42</f>
        <v>0.10439266467703569</v>
      </c>
      <c r="AP162" s="213">
        <f>AP76/AP42</f>
        <v>0.10548354267422763</v>
      </c>
      <c r="AQ162" s="213">
        <f>AQ76/AQ42</f>
        <v>0.10657124856293905</v>
      </c>
      <c r="AR162" s="213">
        <f>AR76/AR42</f>
        <v>0.10764859846718954</v>
      </c>
      <c r="AS162" s="213">
        <f>AS76/AS42</f>
        <v>0.10872033709529258</v>
      </c>
      <c r="AT162" s="213">
        <f>AT76/AT42</f>
        <v>0.10978835053217979</v>
      </c>
      <c r="AU162" s="213">
        <f>AU76/AU42</f>
        <v>0.1108530250018291</v>
      </c>
      <c r="AV162" s="213">
        <f>AV76/AV42</f>
        <v>0.11190957870673258</v>
      </c>
      <c r="AW162" s="213">
        <f>AW76/AW42</f>
        <v>0.1129577764047633</v>
      </c>
      <c r="AX162" s="213">
        <f>AX76/AX42</f>
        <v>0.11399542654900854</v>
      </c>
      <c r="AY162" s="213">
        <f>AY76/AY42</f>
        <v>0.11502600579420448</v>
      </c>
      <c r="AZ162" s="213">
        <f>AZ76/AZ42</f>
        <v>0.11604834275833942</v>
      </c>
      <c r="BA162" s="213">
        <f>BA76/BA42</f>
        <v>0.11706135347070476</v>
      </c>
      <c r="BB162" s="205"/>
      <c r="BC162" s="205"/>
      <c r="BD162" s="205"/>
      <c r="BE162" s="205"/>
      <c r="BF162" s="205"/>
      <c r="BG162" s="205"/>
      <c r="BH162" s="205"/>
    </row>
    <row r="163" spans="1:115" s="209" customFormat="1" ht="14.45">
      <c r="A163" s="214"/>
      <c r="B163" s="382"/>
      <c r="C163" s="205" t="s">
        <v>245</v>
      </c>
      <c r="D163" s="366"/>
      <c r="E163" s="213">
        <f>E77/E43</f>
        <v>1.8081755400754518E-2</v>
      </c>
      <c r="F163" s="213">
        <f>F77/F43</f>
        <v>1.8440392017427316E-2</v>
      </c>
      <c r="G163" s="213">
        <f>G77/G43</f>
        <v>1.879046652738027E-2</v>
      </c>
      <c r="H163" s="213">
        <f>H77/H43</f>
        <v>1.9093964769337765E-2</v>
      </c>
      <c r="I163" s="213">
        <f>I77/I43</f>
        <v>1.9329314681381819E-2</v>
      </c>
      <c r="J163" s="213">
        <f>J77/J43</f>
        <v>1.9739325017947722E-2</v>
      </c>
      <c r="K163" s="213">
        <f>K77/K43</f>
        <v>2.0094376098445388E-2</v>
      </c>
      <c r="L163" s="213">
        <f>L77/L43</f>
        <v>2.0328966479932951E-2</v>
      </c>
      <c r="M163" s="213">
        <f>M77/M43</f>
        <v>2.0606193807847291E-2</v>
      </c>
      <c r="N163" s="213">
        <f>N77/N43</f>
        <v>2.1049962393246403E-2</v>
      </c>
      <c r="O163" s="213">
        <f>O77/O43</f>
        <v>2.1359622050027321E-2</v>
      </c>
      <c r="P163" s="213">
        <f>P77/P43</f>
        <v>2.1766071126631654E-2</v>
      </c>
      <c r="Q163" s="213">
        <f>Q77/Q43</f>
        <v>2.2069539304084378E-2</v>
      </c>
      <c r="R163" s="213">
        <f>R77/R43</f>
        <v>2.2379151486548628E-2</v>
      </c>
      <c r="S163" s="213">
        <f>S77/S43</f>
        <v>2.273746180884122E-2</v>
      </c>
      <c r="T163" s="213">
        <f>T77/T43</f>
        <v>2.3039749962809834E-2</v>
      </c>
      <c r="U163" s="213">
        <f>U77/U43</f>
        <v>2.3365202079847672E-2</v>
      </c>
      <c r="V163" s="213">
        <f>V77/V43</f>
        <v>2.3738894413278755E-2</v>
      </c>
      <c r="W163" s="213">
        <f>W77/W43</f>
        <v>2.4062161429617715E-2</v>
      </c>
      <c r="X163" s="213">
        <f>X77/X43</f>
        <v>2.4394790551438762E-2</v>
      </c>
      <c r="Y163" s="213">
        <f>Y77/Y43</f>
        <v>2.4721139466549174E-2</v>
      </c>
      <c r="Z163" s="213">
        <f>Z77/Z43</f>
        <v>2.4936789610687734E-2</v>
      </c>
      <c r="AA163" s="213">
        <f>AA77/AA43</f>
        <v>2.5265938090767468E-2</v>
      </c>
      <c r="AB163" s="213">
        <f>AB77/AB43</f>
        <v>2.5518356774373079E-2</v>
      </c>
      <c r="AC163" s="213">
        <f>AC77/AC43</f>
        <v>2.5883582743935395E-2</v>
      </c>
      <c r="AD163" s="213">
        <f>AD77/AD43</f>
        <v>2.6142511420899461E-2</v>
      </c>
      <c r="AE163" s="213">
        <f>AE77/AE43</f>
        <v>2.6392983591262294E-2</v>
      </c>
      <c r="AF163" s="213">
        <f>AF77/AF43</f>
        <v>2.6656748673189019E-2</v>
      </c>
      <c r="AG163" s="213">
        <f>AG77/AG43</f>
        <v>2.6920191353864826E-2</v>
      </c>
      <c r="AH163" s="213">
        <f>AH77/AH43</f>
        <v>2.7243905211848558E-2</v>
      </c>
      <c r="AI163" s="213">
        <f>AI77/AI43</f>
        <v>2.7515387640230569E-2</v>
      </c>
      <c r="AJ163" s="213">
        <f>AJ77/AJ43</f>
        <v>2.7783255531390834E-2</v>
      </c>
      <c r="AK163" s="213">
        <f>AK77/AK43</f>
        <v>2.8062746528263547E-2</v>
      </c>
      <c r="AL163" s="213">
        <f>AL77/AL43</f>
        <v>2.8342899576132469E-2</v>
      </c>
      <c r="AM163" s="213">
        <f>AM77/AM43</f>
        <v>2.8632729350025022E-2</v>
      </c>
      <c r="AN163" s="213">
        <f>AN77/AN43</f>
        <v>2.8902865656641821E-2</v>
      </c>
      <c r="AO163" s="213">
        <f>AO77/AO43</f>
        <v>2.9173981093751123E-2</v>
      </c>
      <c r="AP163" s="213">
        <f>AP77/AP43</f>
        <v>2.944587452407587E-2</v>
      </c>
      <c r="AQ163" s="213">
        <f>AQ77/AQ43</f>
        <v>2.9716333708595444E-2</v>
      </c>
      <c r="AR163" s="213">
        <f>AR77/AR43</f>
        <v>2.9983363938027419E-2</v>
      </c>
      <c r="AS163" s="213">
        <f>AS77/AS43</f>
        <v>3.0248298113174872E-2</v>
      </c>
      <c r="AT163" s="213">
        <f>AT77/AT43</f>
        <v>3.0511668745261733E-2</v>
      </c>
      <c r="AU163" s="213">
        <f>AU77/AU43</f>
        <v>3.0773589596079436E-2</v>
      </c>
      <c r="AV163" s="213">
        <f>AV77/AV43</f>
        <v>3.1032740802227406E-2</v>
      </c>
      <c r="AW163" s="213">
        <f>AW77/AW43</f>
        <v>3.1289067653369987E-2</v>
      </c>
      <c r="AX163" s="213">
        <f>AX77/AX43</f>
        <v>3.1541974342404404E-2</v>
      </c>
      <c r="AY163" s="213">
        <f>AY77/AY43</f>
        <v>3.1792434277579953E-2</v>
      </c>
      <c r="AZ163" s="213">
        <f>AZ77/AZ43</f>
        <v>3.2040133301069466E-2</v>
      </c>
      <c r="BA163" s="213">
        <f>BA77/BA43</f>
        <v>3.2284782692894094E-2</v>
      </c>
      <c r="BB163" s="205"/>
      <c r="BC163" s="205"/>
      <c r="BD163" s="205"/>
      <c r="BE163" s="205"/>
      <c r="BF163" s="205"/>
      <c r="BG163" s="205"/>
      <c r="BH163" s="205"/>
    </row>
    <row r="164" spans="1:115" s="209" customFormat="1" ht="14.45">
      <c r="A164" s="214"/>
      <c r="B164" s="382"/>
      <c r="C164" s="205" t="s">
        <v>246</v>
      </c>
      <c r="D164" s="366"/>
      <c r="E164" s="213">
        <f>E78/E44</f>
        <v>3.6502177446298086E-2</v>
      </c>
      <c r="F164" s="213">
        <f>F78/F44</f>
        <v>3.7272517301679201E-2</v>
      </c>
      <c r="G164" s="213">
        <f>G78/G44</f>
        <v>3.8027247600154697E-2</v>
      </c>
      <c r="H164" s="213">
        <f>H78/H44</f>
        <v>3.8689272942489479E-2</v>
      </c>
      <c r="I164" s="213">
        <f>I78/I44</f>
        <v>3.9214475056711461E-2</v>
      </c>
      <c r="J164" s="213">
        <f>J78/J44</f>
        <v>4.0095545697988282E-2</v>
      </c>
      <c r="K164" s="213">
        <f>K78/K44</f>
        <v>4.0866799747030363E-2</v>
      </c>
      <c r="L164" s="213">
        <f>L78/L44</f>
        <v>4.1394445991325725E-2</v>
      </c>
      <c r="M164" s="213">
        <f>M78/M44</f>
        <v>4.2010092041733928E-2</v>
      </c>
      <c r="N164" s="213">
        <f>N78/N44</f>
        <v>4.2966964137377057E-2</v>
      </c>
      <c r="O164" s="213">
        <f>O78/O44</f>
        <v>4.3651866936696364E-2</v>
      </c>
      <c r="P164" s="213">
        <f>P78/P44</f>
        <v>4.4536249966627486E-2</v>
      </c>
      <c r="Q164" s="213">
        <f>Q78/Q44</f>
        <v>4.5211576273399008E-2</v>
      </c>
      <c r="R164" s="213">
        <f>R78/R44</f>
        <v>4.5900902062862861E-2</v>
      </c>
      <c r="S164" s="213">
        <f>S78/S44</f>
        <v>4.669165430903241E-2</v>
      </c>
      <c r="T164" s="213">
        <f>T78/T44</f>
        <v>4.736888621914466E-2</v>
      </c>
      <c r="U164" s="213">
        <f>U78/U44</f>
        <v>4.8095179686442772E-2</v>
      </c>
      <c r="V164" s="213">
        <f>V78/V44</f>
        <v>4.8922379271315278E-2</v>
      </c>
      <c r="W164" s="213">
        <f>W78/W44</f>
        <v>4.9647258126618209E-2</v>
      </c>
      <c r="X164" s="213">
        <f>X78/X44</f>
        <v>5.0392947889566941E-2</v>
      </c>
      <c r="Y164" s="213">
        <f>Y78/Y44</f>
        <v>5.1127162169698689E-2</v>
      </c>
      <c r="Z164" s="213">
        <f>Z78/Z44</f>
        <v>5.1633644162541563E-2</v>
      </c>
      <c r="AA164" s="213">
        <f>AA78/AA44</f>
        <v>5.2376346992505755E-2</v>
      </c>
      <c r="AB164" s="213">
        <f>AB78/AB44</f>
        <v>5.2961288016097577E-2</v>
      </c>
      <c r="AC164" s="213">
        <f>AC78/AC44</f>
        <v>5.3781734134423831E-2</v>
      </c>
      <c r="AD164" s="213">
        <f>AD78/AD44</f>
        <v>5.4382707302566828E-2</v>
      </c>
      <c r="AE164" s="213">
        <f>AE78/AE44</f>
        <v>5.4967204065622735E-2</v>
      </c>
      <c r="AF164" s="213">
        <f>AF78/AF44</f>
        <v>5.5580509052622191E-2</v>
      </c>
      <c r="AG164" s="213">
        <f>AG78/AG44</f>
        <v>5.6194293777869546E-2</v>
      </c>
      <c r="AH164" s="213">
        <f>AH78/AH44</f>
        <v>5.6935183293519945E-2</v>
      </c>
      <c r="AI164" s="213">
        <f>AI78/AI44</f>
        <v>5.7568226127759435E-2</v>
      </c>
      <c r="AJ164" s="213">
        <f>AJ78/AJ44</f>
        <v>5.8194878150080488E-2</v>
      </c>
      <c r="AK164" s="213">
        <f>AK78/AK44</f>
        <v>5.8847063525369572E-2</v>
      </c>
      <c r="AL164" s="213">
        <f>AL78/AL44</f>
        <v>5.9501850864358066E-2</v>
      </c>
      <c r="AM164" s="213">
        <f>AM78/AM44</f>
        <v>6.0178188091381604E-2</v>
      </c>
      <c r="AN164" s="213">
        <f>AN78/AN44</f>
        <v>6.0814343095738181E-2</v>
      </c>
      <c r="AO164" s="213">
        <f>AO78/AO44</f>
        <v>6.1453718947242601E-2</v>
      </c>
      <c r="AP164" s="213">
        <f>AP78/AP44</f>
        <v>6.2095895388016138E-2</v>
      </c>
      <c r="AQ164" s="213">
        <f>AQ78/AQ44</f>
        <v>6.273620447667605E-2</v>
      </c>
      <c r="AR164" s="213">
        <f>AR78/AR44</f>
        <v>6.3370417219769423E-2</v>
      </c>
      <c r="AS164" s="213">
        <f>AS78/AS44</f>
        <v>6.4001326725146149E-2</v>
      </c>
      <c r="AT164" s="213">
        <f>AT78/AT44</f>
        <v>6.4630043290485287E-2</v>
      </c>
      <c r="AU164" s="213">
        <f>AU78/AU44</f>
        <v>6.5256794277545077E-2</v>
      </c>
      <c r="AV164" s="213">
        <f>AV78/AV44</f>
        <v>6.5878764744863649E-2</v>
      </c>
      <c r="AW164" s="213">
        <f>AW78/AW44</f>
        <v>6.6495816210454764E-2</v>
      </c>
      <c r="AX164" s="213">
        <f>AX78/AX44</f>
        <v>6.7106658557733595E-2</v>
      </c>
      <c r="AY164" s="213">
        <f>AY78/AY44</f>
        <v>6.7713338418651653E-2</v>
      </c>
      <c r="AZ164" s="213">
        <f>AZ78/AZ44</f>
        <v>6.8315166225784443E-2</v>
      </c>
      <c r="BA164" s="213">
        <f>BA78/BA44</f>
        <v>6.8911503868863494E-2</v>
      </c>
      <c r="BB164" s="205"/>
      <c r="BC164" s="205"/>
      <c r="BD164" s="205"/>
      <c r="BE164" s="205"/>
      <c r="BF164" s="205"/>
      <c r="BG164" s="205"/>
      <c r="BH164" s="205"/>
    </row>
    <row r="165" spans="1:115" s="209" customFormat="1" ht="14.45">
      <c r="A165" s="214"/>
      <c r="B165" s="382"/>
      <c r="C165" s="205" t="s">
        <v>247</v>
      </c>
      <c r="D165" s="366"/>
      <c r="E165" s="213">
        <f>E79/E45</f>
        <v>6.9944269227539518E-2</v>
      </c>
      <c r="F165" s="213">
        <f>F79/F45</f>
        <v>7.1341940610094468E-2</v>
      </c>
      <c r="G165" s="213">
        <f>G79/G45</f>
        <v>7.2706867148558924E-2</v>
      </c>
      <c r="H165" s="213">
        <f>H79/H45</f>
        <v>7.3891922017258263E-2</v>
      </c>
      <c r="I165" s="213">
        <f>I79/I45</f>
        <v>7.4813531925809182E-2</v>
      </c>
      <c r="J165" s="213">
        <f>J79/J45</f>
        <v>7.6411501453566316E-2</v>
      </c>
      <c r="K165" s="213">
        <f>K79/K45</f>
        <v>7.7797129773275242E-2</v>
      </c>
      <c r="L165" s="213">
        <f>L79/L45</f>
        <v>7.8716692808667221E-2</v>
      </c>
      <c r="M165" s="213">
        <f>M79/M45</f>
        <v>7.980161690675508E-2</v>
      </c>
      <c r="N165" s="213">
        <f>N79/N45</f>
        <v>8.1531885503125137E-2</v>
      </c>
      <c r="O165" s="213">
        <f>O79/O45</f>
        <v>8.2743113062895862E-2</v>
      </c>
      <c r="P165" s="213">
        <f>P79/P45</f>
        <v>8.4329659781234356E-2</v>
      </c>
      <c r="Q165" s="213">
        <f>Q79/Q45</f>
        <v>8.5517592101490528E-2</v>
      </c>
      <c r="R165" s="213">
        <f>R79/R45</f>
        <v>8.6729648486612895E-2</v>
      </c>
      <c r="S165" s="213">
        <f>S79/S45</f>
        <v>8.8130778775768012E-2</v>
      </c>
      <c r="T165" s="213">
        <f>T79/T45</f>
        <v>8.9315107194402624E-2</v>
      </c>
      <c r="U165" s="213">
        <f>U79/U45</f>
        <v>9.058955427347086E-2</v>
      </c>
      <c r="V165" s="213">
        <f>V79/V45</f>
        <v>9.205139444364191E-2</v>
      </c>
      <c r="W165" s="213">
        <f>W79/W45</f>
        <v>9.3318060449821619E-2</v>
      </c>
      <c r="X165" s="213">
        <f>X79/X45</f>
        <v>9.4621369418512569E-2</v>
      </c>
      <c r="Y165" s="213">
        <f>Y79/Y45</f>
        <v>9.5900654583824713E-2</v>
      </c>
      <c r="Z165" s="213">
        <f>Z79/Z45</f>
        <v>9.6750777388327214E-2</v>
      </c>
      <c r="AA165" s="213">
        <f>AA79/AA45</f>
        <v>9.8041527537350542E-2</v>
      </c>
      <c r="AB165" s="213">
        <f>AB79/AB45</f>
        <v>9.903482775592741E-2</v>
      </c>
      <c r="AC165" s="213">
        <f>AC79/AC45</f>
        <v>0.10046623438413634</v>
      </c>
      <c r="AD165" s="213">
        <f>AD79/AD45</f>
        <v>0.10148536428158798</v>
      </c>
      <c r="AE165" s="213">
        <f>AE79/AE45</f>
        <v>0.1024719158343626</v>
      </c>
      <c r="AF165" s="213">
        <f>AF79/AF45</f>
        <v>0.10351032949528646</v>
      </c>
      <c r="AG165" s="213">
        <f>AG79/AG45</f>
        <v>0.10454774934823571</v>
      </c>
      <c r="AH165" s="213">
        <f>AH79/AH45</f>
        <v>0.1058195289989035</v>
      </c>
      <c r="AI165" s="213">
        <f>AI79/AI45</f>
        <v>0.10688872683793883</v>
      </c>
      <c r="AJ165" s="213">
        <f>AJ79/AJ45</f>
        <v>0.10794414582495082</v>
      </c>
      <c r="AK165" s="213">
        <f>AK79/AK45</f>
        <v>0.10904498925088056</v>
      </c>
      <c r="AL165" s="213">
        <f>AL79/AL45</f>
        <v>0.11014867717114615</v>
      </c>
      <c r="AM165" s="213">
        <f>AM79/AM45</f>
        <v>0.11129024834381319</v>
      </c>
      <c r="AN165" s="213">
        <f>AN79/AN45</f>
        <v>0.11235554524083052</v>
      </c>
      <c r="AO165" s="213">
        <f>AO79/AO45</f>
        <v>0.11342490841332195</v>
      </c>
      <c r="AP165" s="213">
        <f>AP79/AP45</f>
        <v>0.11449755663218252</v>
      </c>
      <c r="AQ165" s="213">
        <f>AQ79/AQ45</f>
        <v>0.11556488719712028</v>
      </c>
      <c r="AR165" s="213">
        <f>AR79/AR45</f>
        <v>0.11661913881983062</v>
      </c>
      <c r="AS165" s="213">
        <f>AS79/AS45</f>
        <v>0.11766549038848642</v>
      </c>
      <c r="AT165" s="213">
        <f>AT79/AT45</f>
        <v>0.11870600968492835</v>
      </c>
      <c r="AU165" s="213">
        <f>AU79/AU45</f>
        <v>0.11974113625152082</v>
      </c>
      <c r="AV165" s="213">
        <f>AV79/AV45</f>
        <v>0.12076573084283798</v>
      </c>
      <c r="AW165" s="213">
        <f>AW79/AW45</f>
        <v>0.1217795755453345</v>
      </c>
      <c r="AX165" s="213">
        <f>AX79/AX45</f>
        <v>0.12278034607437532</v>
      </c>
      <c r="AY165" s="213">
        <f>AY79/AY45</f>
        <v>0.12377182606978311</v>
      </c>
      <c r="AZ165" s="213">
        <f>AZ79/AZ45</f>
        <v>0.12475278789348984</v>
      </c>
      <c r="BA165" s="213">
        <f>BA79/BA45</f>
        <v>0.12572210233023656</v>
      </c>
      <c r="BB165" s="205"/>
      <c r="BC165" s="205"/>
      <c r="BD165" s="205"/>
      <c r="BE165" s="205"/>
      <c r="BF165" s="205"/>
      <c r="BG165" s="205"/>
      <c r="BH165" s="205"/>
    </row>
    <row r="166" spans="1:115" s="209" customFormat="1" ht="14.45">
      <c r="A166" s="214"/>
      <c r="B166" s="382"/>
      <c r="C166" s="205" t="s">
        <v>248</v>
      </c>
      <c r="D166" s="366"/>
      <c r="E166" s="213">
        <f>E80/E46</f>
        <v>1.3449309432781274E-2</v>
      </c>
      <c r="F166" s="213">
        <f>F80/F46</f>
        <v>1.3718062185750538E-2</v>
      </c>
      <c r="G166" s="213">
        <f>G80/G46</f>
        <v>1.3980518560969846E-2</v>
      </c>
      <c r="H166" s="213">
        <f>H80/H46</f>
        <v>1.4208388117689529E-2</v>
      </c>
      <c r="I166" s="213">
        <f>I80/I46</f>
        <v>1.4385600875408041E-2</v>
      </c>
      <c r="J166" s="213">
        <f>J80/J46</f>
        <v>1.469286817379164E-2</v>
      </c>
      <c r="K166" s="213">
        <f>K80/K46</f>
        <v>1.4959305213400491E-2</v>
      </c>
      <c r="L166" s="213">
        <f>L80/L46</f>
        <v>1.5136124385900545E-2</v>
      </c>
      <c r="M166" s="213">
        <f>M80/M46</f>
        <v>1.5344740189130911E-2</v>
      </c>
      <c r="N166" s="213">
        <f>N80/N46</f>
        <v>1.5677446756965675E-2</v>
      </c>
      <c r="O166" s="213">
        <f>O80/O46</f>
        <v>1.5910348957886164E-2</v>
      </c>
      <c r="P166" s="213">
        <f>P80/P46</f>
        <v>1.6215419809010253E-2</v>
      </c>
      <c r="Q166" s="213">
        <f>Q80/Q46</f>
        <v>1.6443842659613659E-2</v>
      </c>
      <c r="R166" s="213">
        <f>R80/R46</f>
        <v>1.6676904232113026E-2</v>
      </c>
      <c r="S166" s="213">
        <f>S80/S46</f>
        <v>1.6946322084677702E-2</v>
      </c>
      <c r="T166" s="213">
        <f>T80/T46</f>
        <v>1.7174051955161241E-2</v>
      </c>
      <c r="U166" s="213">
        <f>U80/U46</f>
        <v>1.7419110389703358E-2</v>
      </c>
      <c r="V166" s="213">
        <f>V80/V46</f>
        <v>1.7700201907379243E-2</v>
      </c>
      <c r="W166" s="213">
        <f>W80/W46</f>
        <v>1.7943764149908017E-2</v>
      </c>
      <c r="X166" s="213">
        <f>X80/X46</f>
        <v>1.8194372324101968E-2</v>
      </c>
      <c r="Y166" s="213">
        <f>Y80/Y46</f>
        <v>1.8440361055288474E-2</v>
      </c>
      <c r="Z166" s="213">
        <f>Z80/Z46</f>
        <v>1.8603827837912545E-2</v>
      </c>
      <c r="AA166" s="213">
        <f>AA80/AA46</f>
        <v>1.8852021125887991E-2</v>
      </c>
      <c r="AB166" s="213">
        <f>AB80/AB46</f>
        <v>1.9043018932382052E-2</v>
      </c>
      <c r="AC166" s="213">
        <f>AC80/AC46</f>
        <v>1.9318258503536734E-2</v>
      </c>
      <c r="AD166" s="213">
        <f>AD80/AD46</f>
        <v>1.9514222997760507E-2</v>
      </c>
      <c r="AE166" s="213">
        <f>AE80/AE46</f>
        <v>1.9703923129754063E-2</v>
      </c>
      <c r="AF166" s="213">
        <f>AF80/AF46</f>
        <v>1.9903595623286856E-2</v>
      </c>
      <c r="AG166" s="213">
        <f>AG80/AG46</f>
        <v>2.010307702137875E-2</v>
      </c>
      <c r="AH166" s="213">
        <f>AH80/AH46</f>
        <v>2.0347622546566829E-2</v>
      </c>
      <c r="AI166" s="213">
        <f>AI80/AI46</f>
        <v>2.0553214409071929E-2</v>
      </c>
      <c r="AJ166" s="213">
        <f>AJ80/AJ46</f>
        <v>2.0756156790117886E-2</v>
      </c>
      <c r="AK166" s="213">
        <f>AK80/AK46</f>
        <v>2.0967833658514456E-2</v>
      </c>
      <c r="AL166" s="213">
        <f>AL80/AL46</f>
        <v>2.1180057483579887E-2</v>
      </c>
      <c r="AM166" s="213">
        <f>AM80/AM46</f>
        <v>2.1399565730793036E-2</v>
      </c>
      <c r="AN166" s="213">
        <f>AN80/AN46</f>
        <v>2.1604407496444461E-2</v>
      </c>
      <c r="AO166" s="213">
        <f>AO80/AO46</f>
        <v>2.1810031150271917E-2</v>
      </c>
      <c r="AP166" s="213">
        <f>AP80/AP46</f>
        <v>2.2016286472792284E-2</v>
      </c>
      <c r="AQ166" s="213">
        <f>AQ80/AQ46</f>
        <v>2.2221519284478606E-2</v>
      </c>
      <c r="AR166" s="213">
        <f>AR80/AR46</f>
        <v>2.2424237197617661E-2</v>
      </c>
      <c r="AS166" s="213">
        <f>AS80/AS46</f>
        <v>2.2625436040321238E-2</v>
      </c>
      <c r="AT166" s="213">
        <f>AT80/AT46</f>
        <v>2.2825513418256255E-2</v>
      </c>
      <c r="AU166" s="213">
        <f>AU80/AU46</f>
        <v>2.30245538493015E-2</v>
      </c>
      <c r="AV166" s="213">
        <f>AV80/AV46</f>
        <v>2.3221569128093682E-2</v>
      </c>
      <c r="AW166" s="213">
        <f>AW80/AW46</f>
        <v>2.34165173528911E-2</v>
      </c>
      <c r="AX166" s="213">
        <f>AX80/AX46</f>
        <v>2.3608951596109685E-2</v>
      </c>
      <c r="AY166" s="213">
        <f>AY80/AY46</f>
        <v>2.3799599399023624E-2</v>
      </c>
      <c r="AZ166" s="213">
        <f>AZ80/AZ46</f>
        <v>2.3988224703919692E-2</v>
      </c>
      <c r="BA166" s="213">
        <f>BA80/BA46</f>
        <v>2.4174610378420894E-2</v>
      </c>
      <c r="BB166" s="205"/>
      <c r="BC166" s="205"/>
      <c r="BD166" s="205"/>
      <c r="BE166" s="205"/>
      <c r="BF166" s="205"/>
      <c r="BG166" s="205"/>
      <c r="BH166" s="205"/>
    </row>
    <row r="167" spans="1:115" s="209" customFormat="1" ht="14.45">
      <c r="A167" s="214"/>
      <c r="B167" s="382"/>
      <c r="C167" s="205" t="s">
        <v>249</v>
      </c>
      <c r="D167" s="366"/>
      <c r="E167" s="213">
        <f>E81/E47</f>
        <v>6.937770483579026E-3</v>
      </c>
      <c r="F167" s="213">
        <f>F81/F47</f>
        <v>7.0705031910956034E-3</v>
      </c>
      <c r="G167" s="213">
        <f>G81/G47</f>
        <v>7.199774635600494E-3</v>
      </c>
      <c r="H167" s="213">
        <f>H81/H47</f>
        <v>7.3110365277401414E-3</v>
      </c>
      <c r="I167" s="213">
        <f>I81/I47</f>
        <v>7.3960718342037284E-3</v>
      </c>
      <c r="J167" s="213">
        <f>J81/J47</f>
        <v>7.5477780174154092E-3</v>
      </c>
      <c r="K167" s="213">
        <f>K81/K47</f>
        <v>7.6782780186184785E-3</v>
      </c>
      <c r="L167" s="213">
        <f>L81/L47</f>
        <v>7.7626037989404735E-3</v>
      </c>
      <c r="M167" s="213">
        <f>M81/M47</f>
        <v>7.8630863065133529E-3</v>
      </c>
      <c r="N167" s="213">
        <f>N81/N47</f>
        <v>8.0269407157625757E-3</v>
      </c>
      <c r="O167" s="213">
        <f>O81/O47</f>
        <v>8.1394693125863473E-3</v>
      </c>
      <c r="P167" s="213">
        <f>P81/P47</f>
        <v>8.288705159405968E-3</v>
      </c>
      <c r="Q167" s="213">
        <f>Q81/Q47</f>
        <v>8.3985509503668107E-3</v>
      </c>
      <c r="R167" s="213">
        <f>R81/R47</f>
        <v>8.5105863165380342E-3</v>
      </c>
      <c r="S167" s="213">
        <f>S81/S47</f>
        <v>8.6409788536680656E-3</v>
      </c>
      <c r="T167" s="213">
        <f>T81/T47</f>
        <v>8.7499211578499717E-3</v>
      </c>
      <c r="U167" s="213">
        <f>U81/U47</f>
        <v>8.8675094691915129E-3</v>
      </c>
      <c r="V167" s="213">
        <f>V81/V47</f>
        <v>9.0032367742957121E-3</v>
      </c>
      <c r="W167" s="213">
        <f>W81/W47</f>
        <v>9.1196716954126626E-3</v>
      </c>
      <c r="X167" s="213">
        <f>X81/X47</f>
        <v>9.2394978342105003E-3</v>
      </c>
      <c r="Y167" s="213">
        <f>Y81/Y47</f>
        <v>9.3567879150549017E-3</v>
      </c>
      <c r="Z167" s="213">
        <f>Z81/Z47</f>
        <v>9.4320520493464208E-3</v>
      </c>
      <c r="AA167" s="213">
        <f>AA81/AA47</f>
        <v>9.5501180710690185E-3</v>
      </c>
      <c r="AB167" s="213">
        <f>AB81/AB47</f>
        <v>9.639044889757491E-3</v>
      </c>
      <c r="AC167" s="213">
        <f>AC81/AC47</f>
        <v>9.7704370400973281E-3</v>
      </c>
      <c r="AD167" s="213">
        <f>AD81/AD47</f>
        <v>9.8615578533758873E-3</v>
      </c>
      <c r="AE167" s="213">
        <f>AE81/AE47</f>
        <v>9.9493714526727034E-3</v>
      </c>
      <c r="AF167" s="213">
        <f>AF81/AF47</f>
        <v>1.0042077950753358E-2</v>
      </c>
      <c r="AG167" s="213">
        <f>AG81/AG47</f>
        <v>1.013454190151296E-2</v>
      </c>
      <c r="AH167" s="213">
        <f>AH81/AH47</f>
        <v>1.0249560067085264E-2</v>
      </c>
      <c r="AI167" s="213">
        <f>AI81/AI47</f>
        <v>1.0344790476516865E-2</v>
      </c>
      <c r="AJ167" s="213">
        <f>AJ81/AJ47</f>
        <v>1.0438538793881283E-2</v>
      </c>
      <c r="AK167" s="213">
        <f>AK81/AK47</f>
        <v>1.0536529230813562E-2</v>
      </c>
      <c r="AL167" s="213">
        <f>AL81/AL47</f>
        <v>1.0634640665191089E-2</v>
      </c>
      <c r="AM167" s="213">
        <f>AM81/AM47</f>
        <v>1.0736253117428856E-2</v>
      </c>
      <c r="AN167" s="213">
        <f>AN81/AN47</f>
        <v>1.0830354229507389E-2</v>
      </c>
      <c r="AO167" s="213">
        <f>AO81/AO47</f>
        <v>1.0924700228978469E-2</v>
      </c>
      <c r="AP167" s="213">
        <f>AP81/AP47</f>
        <v>1.1019215436064711E-2</v>
      </c>
      <c r="AQ167" s="213">
        <f>AQ81/AQ47</f>
        <v>1.1113072276087557E-2</v>
      </c>
      <c r="AR167" s="213">
        <f>AR81/AR47</f>
        <v>1.1205526657667718E-2</v>
      </c>
      <c r="AS167" s="213">
        <f>AS81/AS47</f>
        <v>1.1297079242134942E-2</v>
      </c>
      <c r="AT167" s="213">
        <f>AT81/AT47</f>
        <v>1.1387930637327367E-2</v>
      </c>
      <c r="AU167" s="213">
        <f>AU81/AU47</f>
        <v>1.1478124733383242E-2</v>
      </c>
      <c r="AV167" s="213">
        <f>AV81/AV47</f>
        <v>1.1567170933040674E-2</v>
      </c>
      <c r="AW167" s="213">
        <f>AW81/AW47</f>
        <v>1.1655051191729741E-2</v>
      </c>
      <c r="AX167" s="213">
        <f>AX81/AX47</f>
        <v>1.174154608625172E-2</v>
      </c>
      <c r="AY167" s="213">
        <f>AY81/AY47</f>
        <v>1.1827020526620741E-2</v>
      </c>
      <c r="AZ167" s="213">
        <f>AZ81/AZ47</f>
        <v>1.1911359794139084E-2</v>
      </c>
      <c r="BA167" s="213">
        <f>BA81/BA47</f>
        <v>1.1994458919292302E-2</v>
      </c>
      <c r="BB167" s="205"/>
      <c r="BC167" s="205"/>
      <c r="BD167" s="205"/>
      <c r="BE167" s="205"/>
      <c r="BF167" s="205"/>
      <c r="BG167" s="205"/>
      <c r="BH167" s="205"/>
    </row>
    <row r="168" spans="1:115" s="209" customFormat="1" ht="14.45">
      <c r="A168" s="214"/>
      <c r="B168" s="382"/>
      <c r="C168" s="205" t="s">
        <v>250</v>
      </c>
      <c r="D168" s="366"/>
      <c r="E168" s="213">
        <f>E82/E48</f>
        <v>0.33862228154216684</v>
      </c>
      <c r="F168" s="213">
        <f>F82/F48</f>
        <v>0.34466704975580503</v>
      </c>
      <c r="G168" s="213">
        <f>G82/G48</f>
        <v>0.35052720471578691</v>
      </c>
      <c r="H168" s="213">
        <f>H82/H48</f>
        <v>0.35549598870600169</v>
      </c>
      <c r="I168" s="213">
        <f>I82/I48</f>
        <v>0.35917767535959277</v>
      </c>
      <c r="J168" s="213">
        <f>J82/J48</f>
        <v>0.36608281004828686</v>
      </c>
      <c r="K168" s="213">
        <f>K82/K48</f>
        <v>0.37194231631202695</v>
      </c>
      <c r="L168" s="213">
        <f>L82/L48</f>
        <v>0.37555215308626883</v>
      </c>
      <c r="M168" s="213">
        <f>M82/M48</f>
        <v>0.37993254057467241</v>
      </c>
      <c r="N168" s="213">
        <f>N82/N48</f>
        <v>0.3873590017151114</v>
      </c>
      <c r="O168" s="213">
        <f>O82/O48</f>
        <v>0.39229192588792966</v>
      </c>
      <c r="P168" s="213">
        <f>P82/P48</f>
        <v>0.39897821756324681</v>
      </c>
      <c r="Q168" s="213">
        <f>Q82/Q48</f>
        <v>0.40375285110877435</v>
      </c>
      <c r="R168" s="213">
        <f>R82/R48</f>
        <v>0.40861941617266084</v>
      </c>
      <c r="S168" s="213">
        <f>S82/S48</f>
        <v>0.41435278991627178</v>
      </c>
      <c r="T168" s="213">
        <f>T82/T48</f>
        <v>0.41904320267126394</v>
      </c>
      <c r="U168" s="213">
        <f>U82/U48</f>
        <v>0.42413409388848933</v>
      </c>
      <c r="V168" s="213">
        <f>V82/V48</f>
        <v>0.43007736363068261</v>
      </c>
      <c r="W168" s="213">
        <f>W82/W48</f>
        <v>0.43508391947402475</v>
      </c>
      <c r="X168" s="213">
        <f>X82/X48</f>
        <v>0.44023811005624769</v>
      </c>
      <c r="Y168" s="213">
        <f>Y82/Y48</f>
        <v>0.44525726639850394</v>
      </c>
      <c r="Z168" s="213">
        <f>Z82/Z48</f>
        <v>0.44826507487556383</v>
      </c>
      <c r="AA168" s="213">
        <f>AA82/AA48</f>
        <v>0.45329555645472042</v>
      </c>
      <c r="AB168" s="213">
        <f>AB82/AB48</f>
        <v>0.45693060700331017</v>
      </c>
      <c r="AC168" s="213">
        <f>AC82/AC48</f>
        <v>0.46256554726075583</v>
      </c>
      <c r="AD168" s="213">
        <f>AD82/AD48</f>
        <v>0.46628063792241092</v>
      </c>
      <c r="AE168" s="213">
        <f>AE82/AE48</f>
        <v>0.46982874065739116</v>
      </c>
      <c r="AF168" s="213">
        <f>AF82/AF48</f>
        <v>0.47359719202867034</v>
      </c>
      <c r="AG168" s="213">
        <f>AG82/AG48</f>
        <v>0.47734322554980113</v>
      </c>
      <c r="AH168" s="213">
        <f>AH82/AH48</f>
        <v>0.48213925178945904</v>
      </c>
      <c r="AI168" s="213">
        <f>AI82/AI48</f>
        <v>0.48599197703676628</v>
      </c>
      <c r="AJ168" s="213">
        <f>AJ82/AJ48</f>
        <v>0.48976388596724435</v>
      </c>
      <c r="AK168" s="213">
        <f>AK82/AK48</f>
        <v>0.49372348149195133</v>
      </c>
      <c r="AL168" s="213">
        <f>AL82/AL48</f>
        <v>0.49767714107525668</v>
      </c>
      <c r="AM168" s="213">
        <f>AM82/AM48</f>
        <v>0.50178282282985998</v>
      </c>
      <c r="AN168" s="213">
        <f>AN82/AN48</f>
        <v>0.50552587760947032</v>
      </c>
      <c r="AO168" s="213">
        <f>AO82/AO48</f>
        <v>0.50926924184704647</v>
      </c>
      <c r="AP168" s="213">
        <f>AP82/AP48</f>
        <v>0.51300935475289211</v>
      </c>
      <c r="AQ168" s="213">
        <f>AQ82/AQ48</f>
        <v>0.51670771413268757</v>
      </c>
      <c r="AR168" s="213">
        <f>AR82/AR48</f>
        <v>0.5203298942269079</v>
      </c>
      <c r="AS168" s="213">
        <f>AS82/AS48</f>
        <v>0.52389937390560681</v>
      </c>
      <c r="AT168" s="213">
        <f>AT82/AT48</f>
        <v>0.52742561420400347</v>
      </c>
      <c r="AU168" s="213">
        <f>AU82/AU48</f>
        <v>0.53091077878734638</v>
      </c>
      <c r="AV168" s="213">
        <f>AV82/AV48</f>
        <v>0.53433233058920526</v>
      </c>
      <c r="AW168" s="213">
        <f>AW82/AW48</f>
        <v>0.53768965123541179</v>
      </c>
      <c r="AX168" s="213">
        <f>AX82/AX48</f>
        <v>0.54097284832418124</v>
      </c>
      <c r="AY168" s="213">
        <f>AY82/AY48</f>
        <v>0.5441989691459026</v>
      </c>
      <c r="AZ168" s="213">
        <f>AZ82/AZ48</f>
        <v>0.5473629325581213</v>
      </c>
      <c r="BA168" s="213">
        <f>BA82/BA48</f>
        <v>0.55046013227886526</v>
      </c>
      <c r="BB168" s="205"/>
      <c r="BC168" s="205"/>
      <c r="BD168" s="205"/>
      <c r="BE168" s="205"/>
      <c r="BF168" s="205"/>
      <c r="BG168" s="205"/>
      <c r="BH168" s="205"/>
    </row>
    <row r="169" spans="1:115" s="209" customFormat="1" ht="14.45">
      <c r="A169" s="214"/>
      <c r="B169" s="214"/>
      <c r="C169" s="210" t="s">
        <v>65</v>
      </c>
      <c r="D169" s="169"/>
      <c r="E169" s="210">
        <f>SUM(E154:E168)</f>
        <v>2.1583686386893719</v>
      </c>
      <c r="F169" s="210">
        <f t="shared" ref="F169:BA169" si="2">SUM(F154:F168)</f>
        <v>2.2039253605902931</v>
      </c>
      <c r="G169" s="210">
        <f t="shared" si="2"/>
        <v>2.2485593313304859</v>
      </c>
      <c r="H169" s="210">
        <f t="shared" si="2"/>
        <v>2.2877118599296153</v>
      </c>
      <c r="I169" s="210">
        <f t="shared" si="2"/>
        <v>2.3136133794001337</v>
      </c>
      <c r="J169" s="210">
        <f t="shared" si="2"/>
        <v>2.3327606472797693</v>
      </c>
      <c r="K169" s="210">
        <f t="shared" si="2"/>
        <v>2.3687173536735728</v>
      </c>
      <c r="L169" s="210">
        <f t="shared" si="2"/>
        <v>2.3931317285852072</v>
      </c>
      <c r="M169" s="210">
        <f t="shared" si="2"/>
        <v>2.4217870440795224</v>
      </c>
      <c r="N169" s="210">
        <f t="shared" si="2"/>
        <v>2.4667557680818932</v>
      </c>
      <c r="O169" s="210">
        <f t="shared" si="2"/>
        <v>2.498819671274608</v>
      </c>
      <c r="P169" s="210">
        <f t="shared" si="2"/>
        <v>2.5404491389751858</v>
      </c>
      <c r="Q169" s="210">
        <f t="shared" si="2"/>
        <v>2.5721607568464795</v>
      </c>
      <c r="R169" s="210">
        <f t="shared" si="2"/>
        <v>2.6045892212595918</v>
      </c>
      <c r="S169" s="210">
        <f t="shared" si="2"/>
        <v>2.6419091039857863</v>
      </c>
      <c r="T169" s="210">
        <f t="shared" si="2"/>
        <v>2.6738570480575765</v>
      </c>
      <c r="U169" s="210">
        <f t="shared" si="2"/>
        <v>2.7081953998898145</v>
      </c>
      <c r="V169" s="210">
        <f t="shared" si="2"/>
        <v>2.7474044060341178</v>
      </c>
      <c r="W169" s="210">
        <f t="shared" si="2"/>
        <v>2.7817695918736578</v>
      </c>
      <c r="X169" s="210">
        <f t="shared" si="2"/>
        <v>2.8171754390758026</v>
      </c>
      <c r="Y169" s="210">
        <f t="shared" si="2"/>
        <v>2.8520770619018969</v>
      </c>
      <c r="Z169" s="210">
        <f t="shared" si="2"/>
        <v>2.8761193671537972</v>
      </c>
      <c r="AA169" s="210">
        <f t="shared" si="2"/>
        <v>2.9115104019575906</v>
      </c>
      <c r="AB169" s="210">
        <f t="shared" si="2"/>
        <v>2.9393853940914765</v>
      </c>
      <c r="AC169" s="210">
        <f t="shared" si="2"/>
        <v>2.9785844894116087</v>
      </c>
      <c r="AD169" s="210">
        <f t="shared" si="2"/>
        <v>3.0073045169223613</v>
      </c>
      <c r="AE169" s="210">
        <f t="shared" si="2"/>
        <v>3.0352699805817829</v>
      </c>
      <c r="AF169" s="210">
        <f t="shared" si="2"/>
        <v>3.0646522478701774</v>
      </c>
      <c r="AG169" s="210">
        <f t="shared" si="2"/>
        <v>3.0940924873419648</v>
      </c>
      <c r="AH169" s="210">
        <f t="shared" si="2"/>
        <v>3.1296701656933537</v>
      </c>
      <c r="AI169" s="210">
        <f t="shared" si="2"/>
        <v>3.1601058184382524</v>
      </c>
      <c r="AJ169" s="210">
        <f t="shared" si="2"/>
        <v>3.1902683322802807</v>
      </c>
      <c r="AK169" s="210">
        <f t="shared" si="2"/>
        <v>3.2216913496024775</v>
      </c>
      <c r="AL169" s="210">
        <f t="shared" si="2"/>
        <v>3.2532730241762069</v>
      </c>
      <c r="AM169" s="210">
        <f t="shared" si="2"/>
        <v>3.285924389922334</v>
      </c>
      <c r="AN169" s="210">
        <f t="shared" si="2"/>
        <v>3.3166756632561887</v>
      </c>
      <c r="AO169" s="210">
        <f t="shared" si="2"/>
        <v>3.3476135152972244</v>
      </c>
      <c r="AP169" s="210">
        <f t="shared" si="2"/>
        <v>3.378717412939138</v>
      </c>
      <c r="AQ169" s="210">
        <f t="shared" si="2"/>
        <v>3.4097622085119883</v>
      </c>
      <c r="AR169" s="210">
        <f t="shared" si="2"/>
        <v>3.4405436080249752</v>
      </c>
      <c r="AS169" s="210">
        <f t="shared" si="2"/>
        <v>3.4711955163176791</v>
      </c>
      <c r="AT169" s="210">
        <f t="shared" si="2"/>
        <v>3.5017708954578275</v>
      </c>
      <c r="AU169" s="210">
        <f t="shared" si="2"/>
        <v>3.5322802055439899</v>
      </c>
      <c r="AV169" s="210">
        <f t="shared" si="2"/>
        <v>3.5625871457306286</v>
      </c>
      <c r="AW169" s="210">
        <f t="shared" si="2"/>
        <v>3.5926844226524346</v>
      </c>
      <c r="AX169" s="210">
        <f t="shared" si="2"/>
        <v>3.6225091435618371</v>
      </c>
      <c r="AY169" s="210">
        <f t="shared" si="2"/>
        <v>3.6521594982809118</v>
      </c>
      <c r="AZ169" s="210">
        <f t="shared" si="2"/>
        <v>3.6816016250851424</v>
      </c>
      <c r="BA169" s="210">
        <f t="shared" si="2"/>
        <v>3.7108041153423503</v>
      </c>
      <c r="BB169" s="205"/>
      <c r="BC169" s="205"/>
      <c r="BD169" s="205"/>
      <c r="BE169" s="205"/>
      <c r="BF169" s="205"/>
      <c r="BG169" s="205"/>
      <c r="BH169" s="205"/>
    </row>
    <row r="170" spans="1:115" s="209" customFormat="1" ht="14.45">
      <c r="A170" s="214"/>
      <c r="B170" s="214"/>
      <c r="C170" s="210" t="s">
        <v>251</v>
      </c>
      <c r="D170" s="169"/>
      <c r="E170" s="210">
        <f>'[1]Calibración Agricultura-OseMOSY'!Q38</f>
        <v>2.0108609896617593</v>
      </c>
      <c r="F170" s="210">
        <f>'[1]Calibración Agricultura-OseMOSY'!R38</f>
        <v>2.0009001412824614</v>
      </c>
      <c r="G170" s="210">
        <f>'[1]Calibración Agricultura-OseMOSY'!S38</f>
        <v>2.1228245398731809</v>
      </c>
      <c r="H170" s="210">
        <f>'[1]Calibración Agricultura-OseMOSY'!T38</f>
        <v>2.1264893315871323</v>
      </c>
      <c r="I170" s="210">
        <f>'[1]Calibración Agricultura-OseMOSY'!U38</f>
        <v>2.2508826376361895</v>
      </c>
      <c r="J170" s="210">
        <f>'[1]Calibración Agricultura-OseMOSY'!V38</f>
        <v>2.3110812368522025</v>
      </c>
      <c r="K170" s="210">
        <f>'[1]Calibración Agricultura-OseMOSY'!W38</f>
        <v>2.3743178403852281</v>
      </c>
      <c r="L170" s="210">
        <f>'[1]Calibración Agricultura-OseMOSY'!X38</f>
        <v>2.4335062933134797</v>
      </c>
      <c r="M170" s="210">
        <f>'[1]Calibración Agricultura-OseMOSY'!Y38</f>
        <v>2.500861039277932</v>
      </c>
      <c r="N170" s="210">
        <f>'[1]Calibración Agricultura-OseMOSY'!Z38</f>
        <v>2.4946130811841623</v>
      </c>
      <c r="O170" s="210">
        <f>'[1]Calibración Agricultura-OseMOSY'!AA38</f>
        <v>2.5510718475916709</v>
      </c>
      <c r="P170" s="210">
        <f>'[1]Calibración Agricultura-OseMOSY'!AB38</f>
        <v>2.6164495875812017</v>
      </c>
      <c r="Q170" s="210">
        <f>'[1]Calibración Agricultura-OseMOSY'!AC38</f>
        <v>2.6705596335130304</v>
      </c>
      <c r="R170" s="210">
        <f>'[1]Calibración Agricultura-OseMOSY'!AD38</f>
        <v>2.7241816685755267</v>
      </c>
      <c r="S170" s="210">
        <f>'[1]Calibración Agricultura-OseMOSY'!AE38</f>
        <v>2.7572427602150156</v>
      </c>
      <c r="T170" s="210">
        <f>'[1]Calibración Agricultura-OseMOSY'!AF38</f>
        <v>2.7860341350249622</v>
      </c>
      <c r="U170" s="210">
        <f>'[1]Calibración Agricultura-OseMOSY'!AG38</f>
        <v>2.811375056898866</v>
      </c>
      <c r="V170" s="210">
        <f>'[1]Calibración Agricultura-OseMOSY'!AH38</f>
        <v>2.8470308429552142</v>
      </c>
      <c r="W170" s="210">
        <f>'[1]Calibración Agricultura-OseMOSY'!AI38</f>
        <v>2.8802032337978649</v>
      </c>
      <c r="X170" s="210">
        <f>'[1]Calibración Agricultura-OseMOSY'!AJ38</f>
        <v>2.911655974066913</v>
      </c>
      <c r="Y170" s="210">
        <f>'[1]Calibración Agricultura-OseMOSY'!AK38</f>
        <v>2.9421187203806451</v>
      </c>
      <c r="Z170" s="210">
        <f>'[1]Calibración Agricultura-OseMOSY'!AL38</f>
        <v>2.9687299889781165</v>
      </c>
      <c r="AA170" s="210">
        <f>'[1]Calibración Agricultura-OseMOSY'!AM38</f>
        <v>2.9982245157148539</v>
      </c>
      <c r="AB170" s="210">
        <f>'[1]Calibración Agricultura-OseMOSY'!AN38</f>
        <v>3.0254962891627586</v>
      </c>
      <c r="AC170" s="210">
        <f>'[1]Calibración Agricultura-OseMOSY'!AO38</f>
        <v>3.0566341063928317</v>
      </c>
      <c r="AD170" s="210">
        <f>'[1]Calibración Agricultura-OseMOSY'!AP38</f>
        <v>3.084051547420056</v>
      </c>
      <c r="AE170" s="210">
        <f>'[1]Calibración Agricultura-OseMOSY'!AQ38</f>
        <v>3.1106097403530097</v>
      </c>
      <c r="AF170" s="210">
        <f>'[1]Calibración Agricultura-OseMOSY'!AR38</f>
        <v>3.1371544179977642</v>
      </c>
      <c r="AG170" s="210">
        <f>'[1]Calibración Agricultura-OseMOSY'!AS38</f>
        <v>3.1633684440512773</v>
      </c>
      <c r="AH170" s="210">
        <f>'[1]Calibración Agricultura-OseMOSY'!AT38</f>
        <v>3.1910340547436125</v>
      </c>
      <c r="AI170" s="210">
        <f>'[1]Calibración Agricultura-OseMOSY'!AU38</f>
        <v>3.2169442755415121</v>
      </c>
      <c r="AJ170" s="210">
        <f>'[1]Calibración Agricultura-OseMOSY'!AV38</f>
        <v>3.2424490841721507</v>
      </c>
      <c r="AK170" s="210">
        <f>'[1]Calibración Agricultura-OseMOSY'!AW38</f>
        <v>3.2678363235218417</v>
      </c>
      <c r="AL170" s="210">
        <f>'[1]Calibración Agricultura-OseMOSY'!AX38</f>
        <v>3.2928254227516529</v>
      </c>
      <c r="AM170" s="210">
        <f>'[1]Calibración Agricultura-OseMOSY'!AY38</f>
        <v>3.3177011984037019</v>
      </c>
      <c r="AN170" s="210">
        <f>'[1]Calibración Agricultura-OseMOSY'!AZ38</f>
        <v>3.3416304791943934</v>
      </c>
      <c r="AO170" s="210">
        <f>'[1]Calibración Agricultura-OseMOSY'!BA38</f>
        <v>3.3651922725635171</v>
      </c>
      <c r="AP170" s="210">
        <f>'[1]Calibración Agricultura-OseMOSY'!BB38</f>
        <v>3.3883633090383167</v>
      </c>
      <c r="AQ170" s="210">
        <f>'[1]Calibración Agricultura-OseMOSY'!BC38</f>
        <v>3.4110592624505007</v>
      </c>
      <c r="AR170" s="210">
        <f>'[1]Calibración Agricultura-OseMOSY'!BD38</f>
        <v>3.4332055257612395</v>
      </c>
      <c r="AS170" s="210">
        <f>'[1]Calibración Agricultura-OseMOSY'!BE38</f>
        <v>3.4548409077528679</v>
      </c>
      <c r="AT170" s="210">
        <f>'[1]Calibración Agricultura-OseMOSY'!BF38</f>
        <v>3.4759766820310918</v>
      </c>
      <c r="AU170" s="210">
        <f>'[1]Calibración Agricultura-OseMOSY'!BG38</f>
        <v>3.4966072941711417</v>
      </c>
      <c r="AV170" s="210">
        <f>'[1]Calibración Agricultura-OseMOSY'!BH38</f>
        <v>3.5166857178884992</v>
      </c>
      <c r="AW170" s="210">
        <f>'[1]Calibración Agricultura-OseMOSY'!BI38</f>
        <v>3.5362002572837739</v>
      </c>
      <c r="AX170" s="210">
        <f>'[1]Calibración Agricultura-OseMOSY'!BJ38</f>
        <v>3.5551252776473987</v>
      </c>
      <c r="AY170" s="210">
        <f>'[1]Calibración Agricultura-OseMOSY'!BK38</f>
        <v>3.5734806730430981</v>
      </c>
      <c r="AZ170" s="210">
        <f>'[1]Calibración Agricultura-OseMOSY'!BL38</f>
        <v>3.5912521578356764</v>
      </c>
      <c r="BA170" s="210">
        <f>'[1]Calibración Agricultura-OseMOSY'!BM38</f>
        <v>3.6084252230565217</v>
      </c>
      <c r="BB170" s="205"/>
      <c r="BC170" s="205"/>
      <c r="BD170" s="205"/>
      <c r="BE170" s="205"/>
      <c r="BF170" s="205"/>
      <c r="BG170" s="205"/>
      <c r="BH170" s="205"/>
    </row>
    <row r="171" spans="1:115" ht="14.45" customHeight="1">
      <c r="A171" s="106" t="s">
        <v>131</v>
      </c>
      <c r="B171" s="106"/>
      <c r="C171" s="124" t="s">
        <v>252</v>
      </c>
      <c r="D171" s="340"/>
      <c r="E171" s="340"/>
      <c r="F171" s="112"/>
      <c r="G171" s="112"/>
      <c r="H171" s="112"/>
      <c r="I171" s="112"/>
      <c r="J171" s="112"/>
      <c r="K171" s="112"/>
      <c r="L171" s="112"/>
      <c r="M171" s="112"/>
      <c r="N171" s="112"/>
      <c r="O171" s="112"/>
      <c r="P171" s="112"/>
      <c r="Q171" s="112"/>
      <c r="R171" s="112"/>
      <c r="S171" s="112"/>
      <c r="T171" s="112"/>
      <c r="U171" s="112"/>
      <c r="V171" s="112"/>
      <c r="W171" s="112"/>
      <c r="X171" s="112"/>
      <c r="Y171" s="112"/>
      <c r="Z171" s="112"/>
      <c r="AA171" s="112"/>
      <c r="AB171" s="112"/>
      <c r="AC171" s="112"/>
      <c r="AD171" s="112"/>
      <c r="AE171" s="112"/>
      <c r="AF171" s="112"/>
      <c r="AG171" s="112"/>
      <c r="AH171" s="112"/>
      <c r="AI171" s="112"/>
      <c r="AJ171" s="112"/>
      <c r="AK171" s="112"/>
      <c r="AL171" s="112"/>
      <c r="AM171" s="112"/>
      <c r="AN171" s="112"/>
      <c r="AO171" s="112"/>
      <c r="AP171" s="112"/>
      <c r="AQ171" s="112"/>
      <c r="AR171" s="112"/>
      <c r="AS171" s="112"/>
      <c r="AT171" s="112"/>
      <c r="AU171" s="112"/>
      <c r="AV171" s="112"/>
      <c r="AW171" s="112"/>
      <c r="AX171" s="112"/>
      <c r="AY171" s="112"/>
      <c r="AZ171" s="112"/>
      <c r="BA171" s="112"/>
      <c r="BB171" s="112"/>
      <c r="BC171" s="112"/>
      <c r="BF171" s="358"/>
      <c r="BG171" s="359"/>
      <c r="BI171" s="99"/>
      <c r="BJ171" s="99"/>
      <c r="BK171" s="99"/>
      <c r="BL171" s="99"/>
      <c r="BM171" s="99"/>
      <c r="BN171" s="99"/>
      <c r="BO171" s="99"/>
      <c r="BP171" s="99"/>
      <c r="BQ171" s="99"/>
      <c r="BR171" s="99"/>
      <c r="BS171" s="99"/>
      <c r="BT171" s="99"/>
      <c r="BU171" s="99"/>
      <c r="BV171" s="99"/>
      <c r="BW171" s="99"/>
      <c r="BX171" s="99"/>
      <c r="BY171" s="99"/>
      <c r="BZ171" s="99"/>
      <c r="CA171" s="99"/>
      <c r="CB171" s="99"/>
      <c r="CC171" s="99"/>
      <c r="CD171" s="99"/>
      <c r="CE171" s="99"/>
      <c r="CF171" s="99"/>
      <c r="CG171" s="99"/>
      <c r="CH171" s="99"/>
      <c r="CI171" s="99"/>
      <c r="CJ171" s="99"/>
      <c r="CK171" s="99"/>
      <c r="CL171" s="99"/>
      <c r="CM171" s="99"/>
      <c r="CN171" s="99"/>
      <c r="CO171" s="99"/>
      <c r="CP171" s="99"/>
      <c r="CQ171" s="99"/>
      <c r="CR171" s="99"/>
      <c r="CS171" s="99"/>
      <c r="CT171" s="99"/>
      <c r="CU171" s="99"/>
      <c r="CV171" s="99"/>
      <c r="CW171" s="99"/>
      <c r="CX171" s="99"/>
      <c r="CY171" s="99"/>
      <c r="CZ171" s="99"/>
      <c r="DA171" s="99"/>
      <c r="DB171" s="99"/>
      <c r="DC171" s="99"/>
      <c r="DD171" s="99"/>
      <c r="DE171" s="99"/>
      <c r="DF171" s="99"/>
      <c r="DG171" s="99"/>
      <c r="DH171" s="99"/>
      <c r="DI171" s="99"/>
      <c r="DJ171" s="99"/>
      <c r="DK171" s="99"/>
    </row>
    <row r="172" spans="1:115" s="209" customFormat="1" ht="15" customHeight="1">
      <c r="A172" s="378"/>
      <c r="B172" s="379" t="s">
        <v>253</v>
      </c>
      <c r="C172" s="205" t="s">
        <v>254</v>
      </c>
      <c r="D172" s="131" t="s">
        <v>255</v>
      </c>
      <c r="E172" s="205">
        <f>(1-'Net Zero 2070 - %'!F55/100)*(SUM('[1]Calibración Agricultura-OseMOSY'!Q321:Q324))</f>
        <v>4361459.9799054461</v>
      </c>
      <c r="F172" s="205">
        <f>(1-'Net Zero 2070 - %'!G55/100)*(SUM('[1]Calibración Agricultura-OseMOSY'!R321:R324))</f>
        <v>4418821.0960268388</v>
      </c>
      <c r="G172" s="205">
        <f>(1-'Net Zero 2070 - %'!H55/100)*(SUM('[1]Calibración Agricultura-OseMOSY'!S321:S324))</f>
        <v>4475654.6644361429</v>
      </c>
      <c r="H172" s="205">
        <f>(1-'Net Zero 2070 - %'!I55/100)*(SUM('[1]Calibración Agricultura-OseMOSY'!T321:T324))</f>
        <v>4531950.0178082976</v>
      </c>
      <c r="I172" s="205">
        <f>(1-'Net Zero 2070 - %'!J55/100)*(SUM('[1]Calibración Agricultura-OseMOSY'!U321:U324))</f>
        <v>4587644.1219497621</v>
      </c>
      <c r="J172" s="205">
        <f>(1-'Net Zero 2070 - %'!K55/100)*(SUM('[1]Calibración Agricultura-OseMOSY'!V321:V324))</f>
        <v>4642715.8846496241</v>
      </c>
      <c r="K172" s="205">
        <f>(1-'Net Zero 2070 - %'!L55/100)*(SUM('[1]Calibración Agricultura-OseMOSY'!W321:W324))</f>
        <v>4697125.7883173153</v>
      </c>
      <c r="L172" s="205">
        <f>(1-'Net Zero 2070 - %'!M55/100)*(SUM('[1]Calibración Agricultura-OseMOSY'!X321:X324))</f>
        <v>4750866.0748982467</v>
      </c>
      <c r="M172" s="205">
        <f>(1-'Net Zero 2070 - %'!N55/100)*(SUM('[1]Calibración Agricultura-OseMOSY'!Y321:Y324))</f>
        <v>4803876.3770301435</v>
      </c>
      <c r="N172" s="205">
        <f>(1-'Net Zero 2070 - %'!O55/100)*(SUM('[1]Calibración Agricultura-OseMOSY'!Z321:Z324))</f>
        <v>4856128.3293259144</v>
      </c>
      <c r="O172" s="205">
        <f>(1-'Net Zero 2070 - %'!P55/100)*(SUM('[1]Calibración Agricultura-OseMOSY'!AA321:AA324))</f>
        <v>4907585.3234654618</v>
      </c>
      <c r="P172" s="205">
        <f>(1-'Net Zero 2070 - %'!Q55/100)*(SUM('[1]Calibración Agricultura-OseMOSY'!AB321:AB324))</f>
        <v>4958204.9325877512</v>
      </c>
      <c r="Q172" s="205">
        <f>(1-'Net Zero 2070 - %'!R55/100)*(SUM('[1]Calibración Agricultura-OseMOSY'!AC321:AC324))</f>
        <v>5007966.3069210742</v>
      </c>
      <c r="R172" s="205">
        <f>(1-'Net Zero 2070 - %'!S55/100)*(SUM('[1]Calibración Agricultura-OseMOSY'!AD321:AD324))</f>
        <v>5027756.2903711796</v>
      </c>
      <c r="S172" s="205">
        <f>(1-'Net Zero 2070 - %'!T55/100)*(SUM('[1]Calibración Agricultura-OseMOSY'!AE321:AE324))</f>
        <v>5046078.9038603585</v>
      </c>
      <c r="T172" s="205">
        <f>(1-'Net Zero 2070 - %'!U55/100)*(SUM('[1]Calibración Agricultura-OseMOSY'!AF321:AF324))</f>
        <v>5062909.681817973</v>
      </c>
      <c r="U172" s="205">
        <f>(1-'Net Zero 2070 - %'!V55/100)*(SUM('[1]Calibración Agricultura-OseMOSY'!AG321:AG324))</f>
        <v>5078249.2610712089</v>
      </c>
      <c r="V172" s="205">
        <f>(1-'Net Zero 2070 - %'!W55/100)*(SUM('[1]Calibración Agricultura-OseMOSY'!AH321:AH324))</f>
        <v>5092084.9948394969</v>
      </c>
      <c r="W172" s="205">
        <f>(1-'Net Zero 2070 - %'!X55/100)*(SUM('[1]Calibración Agricultura-OseMOSY'!AI321:AI324))</f>
        <v>5104413.8282070141</v>
      </c>
      <c r="X172" s="205">
        <f>(1-'Net Zero 2070 - %'!Y55/100)*(SUM('[1]Calibración Agricultura-OseMOSY'!AJ321:AJ324))</f>
        <v>5115248.0829645712</v>
      </c>
      <c r="Y172" s="205">
        <f>(1-'Net Zero 2070 - %'!Z55/100)*(SUM('[1]Calibración Agricultura-OseMOSY'!AK321:AK324))</f>
        <v>5124591.4202472288</v>
      </c>
      <c r="Z172" s="205">
        <f>(1-'Net Zero 2070 - %'!AA55/100)*(SUM('[1]Calibración Agricultura-OseMOSY'!AL321:AL324))</f>
        <v>5132437.266255307</v>
      </c>
      <c r="AA172" s="205">
        <f>(1-'Net Zero 2070 - %'!AB55/100)*(SUM('[1]Calibración Agricultura-OseMOSY'!AM321:AM324))</f>
        <v>5138799.0662428979</v>
      </c>
      <c r="AB172" s="205">
        <f>(1-'Net Zero 2070 - %'!AC55/100)*(SUM('[1]Calibración Agricultura-OseMOSY'!AN321:AN324))</f>
        <v>5143671.0842196094</v>
      </c>
      <c r="AC172" s="205">
        <f>(1-'Net Zero 2070 - %'!AD55/100)*(SUM('[1]Calibración Agricultura-OseMOSY'!AO321:AO324))</f>
        <v>5147066.2377099916</v>
      </c>
      <c r="AD172" s="205">
        <f>(1-'Net Zero 2070 - %'!AE55/100)*(SUM('[1]Calibración Agricultura-OseMOSY'!AP321:AP324))</f>
        <v>5149009.2592708571</v>
      </c>
      <c r="AE172" s="205">
        <f>(1-'Net Zero 2070 - %'!AF55/100)*(SUM('[1]Calibración Agricultura-OseMOSY'!AQ321:AQ324))</f>
        <v>5149490.4119375963</v>
      </c>
      <c r="AF172" s="205">
        <f>(1-'Net Zero 2070 - %'!AG55/100)*(SUM('[1]Calibración Agricultura-OseMOSY'!AR321:AR324))</f>
        <v>5148537.8949052282</v>
      </c>
      <c r="AG172" s="205">
        <f>(1-'Net Zero 2070 - %'!AH55/100)*(SUM('[1]Calibración Agricultura-OseMOSY'!AS321:AS324))</f>
        <v>5146181.8912487905</v>
      </c>
      <c r="AH172" s="205">
        <f>(1-'Net Zero 2070 - %'!AI55/100)*(SUM('[1]Calibración Agricultura-OseMOSY'!AT321:AT324))</f>
        <v>5142421.4609485036</v>
      </c>
      <c r="AI172" s="205">
        <f>(1-'Net Zero 2070 - %'!AJ55/100)*(SUM('[1]Calibración Agricultura-OseMOSY'!AU321:AU324))</f>
        <v>5137256.7708229115</v>
      </c>
      <c r="AJ172" s="205">
        <f>(1-'Net Zero 2070 - %'!AK55/100)*(SUM('[1]Calibración Agricultura-OseMOSY'!AV321:AV324))</f>
        <v>5130689.0971838478</v>
      </c>
      <c r="AK172" s="205">
        <f>(1-'Net Zero 2070 - %'!AL55/100)*(SUM('[1]Calibración Agricultura-OseMOSY'!AW321:AW324))</f>
        <v>5122720.8270703563</v>
      </c>
      <c r="AL172" s="205">
        <f>(1-'Net Zero 2070 - %'!AM55/100)*(SUM('[1]Calibración Agricultura-OseMOSY'!AX321:AX324))</f>
        <v>5113355.4580551796</v>
      </c>
      <c r="AM172" s="205">
        <f>(1-'Net Zero 2070 - %'!AN55/100)*(SUM('[1]Calibración Agricultura-OseMOSY'!AY321:AY324))</f>
        <v>5102597.5966198761</v>
      </c>
      <c r="AN172" s="205">
        <f>(1-'Net Zero 2070 - %'!AO55/100)*(SUM('[1]Calibración Agricultura-OseMOSY'!AZ321:AZ324))</f>
        <v>5090452.9550972059</v>
      </c>
      <c r="AO172" s="205">
        <f>(1-'Net Zero 2070 - %'!AP55/100)*(SUM('[1]Calibración Agricultura-OseMOSY'!BA321:BA324))</f>
        <v>5076928.3471819246</v>
      </c>
      <c r="AP172" s="205">
        <f>(1-'Net Zero 2070 - %'!AQ55/100)*(SUM('[1]Calibración Agricultura-OseMOSY'!BB321:BB324))</f>
        <v>5062031.6820137016</v>
      </c>
      <c r="AQ172" s="205">
        <f>(1-'Net Zero 2070 - %'!AR55/100)*(SUM('[1]Calibración Agricultura-OseMOSY'!BC321:BC324))</f>
        <v>5045771.9568384402</v>
      </c>
      <c r="AR172" s="205">
        <f>(1-'Net Zero 2070 - %'!AS55/100)*(SUM('[1]Calibración Agricultura-OseMOSY'!BD321:BD324))</f>
        <v>5028159.2482567606</v>
      </c>
      <c r="AS172" s="205">
        <f>(1-'Net Zero 2070 - %'!AT55/100)*(SUM('[1]Calibración Agricultura-OseMOSY'!BE321:BE324))</f>
        <v>5009204.7020710036</v>
      </c>
      <c r="AT172" s="205">
        <f>(1-'Net Zero 2070 - %'!AU55/100)*(SUM('[1]Calibración Agricultura-OseMOSY'!BF321:BF324))</f>
        <v>4988920.5217445809</v>
      </c>
      <c r="AU172" s="205">
        <f>(1-'Net Zero 2070 - %'!AV55/100)*(SUM('[1]Calibración Agricultura-OseMOSY'!BG321:BG324))</f>
        <v>4967319.9554900127</v>
      </c>
      <c r="AV172" s="205">
        <f>(1-'Net Zero 2070 - %'!AW55/100)*(SUM('[1]Calibración Agricultura-OseMOSY'!BH321:BH324))</f>
        <v>4944417.28200443</v>
      </c>
      <c r="AW172" s="205">
        <f>(1-'Net Zero 2070 - %'!AX55/100)*(SUM('[1]Calibración Agricultura-OseMOSY'!BI321:BI324))</f>
        <v>4920227.7948737843</v>
      </c>
      <c r="AX172" s="205">
        <f>(1-'Net Zero 2070 - %'!AY55/100)*(SUM('[1]Calibración Agricultura-OseMOSY'!BJ321:BJ324))</f>
        <v>4894767.7856693491</v>
      </c>
      <c r="AY172" s="205">
        <f>(1-'Net Zero 2070 - %'!AZ55/100)*(SUM('[1]Calibración Agricultura-OseMOSY'!BK321:BK324))</f>
        <v>4868054.5257624583</v>
      </c>
      <c r="AZ172" s="205">
        <f>(1-'Net Zero 2070 - %'!BA55/100)*(SUM('[1]Calibración Agricultura-OseMOSY'!BL321:BL324))</f>
        <v>4840106.2468857476</v>
      </c>
      <c r="BA172" s="205">
        <f>(1-'Net Zero 2070 - %'!BB55/100)*(SUM('[1]Calibración Agricultura-OseMOSY'!BM321:BM324))</f>
        <v>4810942.1204713359</v>
      </c>
      <c r="BB172" s="205"/>
      <c r="BC172" s="205"/>
      <c r="BD172" s="205"/>
      <c r="BE172" s="205"/>
      <c r="BF172" s="205"/>
      <c r="BG172" s="205"/>
      <c r="BH172" s="205"/>
    </row>
    <row r="173" spans="1:115" s="209" customFormat="1" ht="15" customHeight="1">
      <c r="A173" s="378"/>
      <c r="B173" s="379"/>
      <c r="C173" s="205" t="s">
        <v>256</v>
      </c>
      <c r="D173" s="131" t="s">
        <v>257</v>
      </c>
      <c r="E173" s="205">
        <f>'[1]Calibración Agricultura-OseMOSY'!Q352*(1+'Net Zero 2070 - %'!F64/100)</f>
        <v>1.3454671170381349</v>
      </c>
      <c r="F173" s="205">
        <f>'[1]Calibración Agricultura-OseMOSY'!R352*(1+'Net Zero 2070 - %'!G64/100)</f>
        <v>1.3454671170381349</v>
      </c>
      <c r="G173" s="205">
        <f>'[1]Calibración Agricultura-OseMOSY'!S352*(1+'Net Zero 2070 - %'!H64/100)</f>
        <v>1.3454671170381349</v>
      </c>
      <c r="H173" s="205">
        <f>'[1]Calibración Agricultura-OseMOSY'!T352*(1+'Net Zero 2070 - %'!I64/100)</f>
        <v>1.3454671170381349</v>
      </c>
      <c r="I173" s="205">
        <f>'[1]Calibración Agricultura-OseMOSY'!U352*(1+'Net Zero 2070 - %'!J64/100)</f>
        <v>1.3454671170381349</v>
      </c>
      <c r="J173" s="205">
        <f>'[1]Calibración Agricultura-OseMOSY'!V352*(1+'Net Zero 2070 - %'!K64/100)</f>
        <v>1.3454671170381349</v>
      </c>
      <c r="K173" s="205">
        <f>'[1]Calibración Agricultura-OseMOSY'!W352*(1+'Net Zero 2070 - %'!L64/100)</f>
        <v>1.3454671170381349</v>
      </c>
      <c r="L173" s="205">
        <f>'[1]Calibración Agricultura-OseMOSY'!X352*(1+'Net Zero 2070 - %'!M64/100)</f>
        <v>1.3454671170381349</v>
      </c>
      <c r="M173" s="205">
        <f>'[1]Calibración Agricultura-OseMOSY'!Y352*(1+'Net Zero 2070 - %'!N64/100)</f>
        <v>1.3454671170381349</v>
      </c>
      <c r="N173" s="205">
        <f>'[1]Calibración Agricultura-OseMOSY'!Z352*(1+'Net Zero 2070 - %'!O64/100)</f>
        <v>1.3454671170381349</v>
      </c>
      <c r="O173" s="205">
        <f>'[1]Calibración Agricultura-OseMOSY'!AA352*(1+'Net Zero 2070 - %'!P64/100)</f>
        <v>1.3454671170381349</v>
      </c>
      <c r="P173" s="205">
        <f>'[1]Calibración Agricultura-OseMOSY'!AB352*(1+'Net Zero 2070 - %'!Q64/100)</f>
        <v>1.3454671170381349</v>
      </c>
      <c r="Q173" s="205">
        <f>'[1]Calibración Agricultura-OseMOSY'!AC352*(1+'Net Zero 2070 - %'!R64/100)</f>
        <v>1.3454671170381349</v>
      </c>
      <c r="R173" s="205">
        <f>'[1]Calibración Agricultura-OseMOSY'!AD352*(1+'Net Zero 2070 - %'!S64/100)</f>
        <v>1.3454671170381349</v>
      </c>
      <c r="S173" s="205">
        <f>'[1]Calibración Agricultura-OseMOSY'!AE352*(1+'Net Zero 2070 - %'!T64/100)</f>
        <v>1.3462743973083577</v>
      </c>
      <c r="T173" s="205">
        <f>'[1]Calibración Agricultura-OseMOSY'!AF352*(1+'Net Zero 2070 - %'!U64/100)</f>
        <v>1.3470816775785808</v>
      </c>
      <c r="U173" s="205">
        <f>'[1]Calibración Agricultura-OseMOSY'!AG352*(1+'Net Zero 2070 - %'!V64/100)</f>
        <v>1.3478889578488036</v>
      </c>
      <c r="V173" s="205">
        <f>'[1]Calibración Agricultura-OseMOSY'!AH352*(1+'Net Zero 2070 - %'!W64/100)</f>
        <v>1.3486962381190264</v>
      </c>
      <c r="W173" s="205">
        <f>'[1]Calibración Agricultura-OseMOSY'!AI352*(1+'Net Zero 2070 - %'!X64/100)</f>
        <v>1.3495035183892492</v>
      </c>
      <c r="X173" s="205">
        <f>'[1]Calibración Agricultura-OseMOSY'!AJ352*(1+'Net Zero 2070 - %'!Y64/100)</f>
        <v>1.3503107986594722</v>
      </c>
      <c r="Y173" s="205">
        <f>'[1]Calibración Agricultura-OseMOSY'!AK352*(1+'Net Zero 2070 - %'!Z64/100)</f>
        <v>1.351118078929695</v>
      </c>
      <c r="Z173" s="205">
        <f>'[1]Calibración Agricultura-OseMOSY'!AL352*(1+'Net Zero 2070 - %'!AA64/100)</f>
        <v>1.3519253591999179</v>
      </c>
      <c r="AA173" s="205">
        <f>'[1]Calibración Agricultura-OseMOSY'!AM352*(1+'Net Zero 2070 - %'!AB64/100)</f>
        <v>1.3527326394701409</v>
      </c>
      <c r="AB173" s="205">
        <f>'[1]Calibración Agricultura-OseMOSY'!AN352*(1+'Net Zero 2070 - %'!AC64/100)</f>
        <v>1.3535399197403637</v>
      </c>
      <c r="AC173" s="205">
        <f>'[1]Calibración Agricultura-OseMOSY'!AO352*(1+'Net Zero 2070 - %'!AD64/100)</f>
        <v>1.3543472000105865</v>
      </c>
      <c r="AD173" s="205">
        <f>'[1]Calibración Agricultura-OseMOSY'!AP352*(1+'Net Zero 2070 - %'!AE64/100)</f>
        <v>1.3551544802808095</v>
      </c>
      <c r="AE173" s="205">
        <f>'[1]Calibración Agricultura-OseMOSY'!AQ352*(1+'Net Zero 2070 - %'!AF64/100)</f>
        <v>1.3559617605510323</v>
      </c>
      <c r="AF173" s="205">
        <f>'[1]Calibración Agricultura-OseMOSY'!AR352*(1+'Net Zero 2070 - %'!AG64/100)</f>
        <v>1.3567690408212552</v>
      </c>
      <c r="AG173" s="205">
        <f>'[1]Calibración Agricultura-OseMOSY'!AS352*(1+'Net Zero 2070 - %'!AH64/100)</f>
        <v>1.357576321091478</v>
      </c>
      <c r="AH173" s="205">
        <f>'[1]Calibración Agricultura-OseMOSY'!AT352*(1+'Net Zero 2070 - %'!AI64/100)</f>
        <v>1.358383601361701</v>
      </c>
      <c r="AI173" s="205">
        <f>'[1]Calibración Agricultura-OseMOSY'!AU352*(1+'Net Zero 2070 - %'!AJ64/100)</f>
        <v>1.3591908816319238</v>
      </c>
      <c r="AJ173" s="205">
        <f>'[1]Calibración Agricultura-OseMOSY'!AV352*(1+'Net Zero 2070 - %'!AK64/100)</f>
        <v>1.3599981619021466</v>
      </c>
      <c r="AK173" s="205">
        <f>'[1]Calibración Agricultura-OseMOSY'!AW352*(1+'Net Zero 2070 - %'!AL64/100)</f>
        <v>1.3608054421723699</v>
      </c>
      <c r="AL173" s="205">
        <f>'[1]Calibración Agricultura-OseMOSY'!AX352*(1+'Net Zero 2070 - %'!AM64/100)</f>
        <v>1.3616127224425925</v>
      </c>
      <c r="AM173" s="205">
        <f>'[1]Calibración Agricultura-OseMOSY'!AY352*(1+'Net Zero 2070 - %'!AN64/100)</f>
        <v>1.3624200027128153</v>
      </c>
      <c r="AN173" s="205">
        <f>'[1]Calibración Agricultura-OseMOSY'!AZ352*(1+'Net Zero 2070 - %'!AO64/100)</f>
        <v>1.3632272829830385</v>
      </c>
      <c r="AO173" s="205">
        <f>'[1]Calibración Agricultura-OseMOSY'!BA352*(1+'Net Zero 2070 - %'!AP64/100)</f>
        <v>1.3640345632532613</v>
      </c>
      <c r="AP173" s="205">
        <f>'[1]Calibración Agricultura-OseMOSY'!BB352*(1+'Net Zero 2070 - %'!AQ64/100)</f>
        <v>1.3648418435234839</v>
      </c>
      <c r="AQ173" s="205">
        <f>'[1]Calibración Agricultura-OseMOSY'!BC352*(1+'Net Zero 2070 - %'!AR64/100)</f>
        <v>1.3656491237937067</v>
      </c>
      <c r="AR173" s="205">
        <f>'[1]Calibración Agricultura-OseMOSY'!BD352*(1+'Net Zero 2070 - %'!AS64/100)</f>
        <v>1.36645640406393</v>
      </c>
      <c r="AS173" s="205">
        <f>'[1]Calibración Agricultura-OseMOSY'!BE352*(1+'Net Zero 2070 - %'!AT64/100)</f>
        <v>1.3672636843341528</v>
      </c>
      <c r="AT173" s="205">
        <f>'[1]Calibración Agricultura-OseMOSY'!BF352*(1+'Net Zero 2070 - %'!AU64/100)</f>
        <v>1.3680709646043756</v>
      </c>
      <c r="AU173" s="205">
        <f>'[1]Calibración Agricultura-OseMOSY'!BG352*(1+'Net Zero 2070 - %'!AV64/100)</f>
        <v>1.3688782448745986</v>
      </c>
      <c r="AV173" s="205">
        <f>'[1]Calibración Agricultura-OseMOSY'!BH352*(1+'Net Zero 2070 - %'!AW64/100)</f>
        <v>1.3696855251448214</v>
      </c>
      <c r="AW173" s="205">
        <f>'[1]Calibración Agricultura-OseMOSY'!BI352*(1+'Net Zero 2070 - %'!AX64/100)</f>
        <v>1.3704928054150443</v>
      </c>
      <c r="AX173" s="205">
        <f>'[1]Calibración Agricultura-OseMOSY'!BJ352*(1+'Net Zero 2070 - %'!AY64/100)</f>
        <v>1.3713000856852673</v>
      </c>
      <c r="AY173" s="205">
        <f>'[1]Calibración Agricultura-OseMOSY'!BK352*(1+'Net Zero 2070 - %'!AZ64/100)</f>
        <v>1.3721073659554901</v>
      </c>
      <c r="AZ173" s="205">
        <f>'[1]Calibración Agricultura-OseMOSY'!BL352*(1+'Net Zero 2070 - %'!BA64/100)</f>
        <v>1.3729146462257129</v>
      </c>
      <c r="BA173" s="205">
        <f>'[1]Calibración Agricultura-OseMOSY'!BM352*(1+'Net Zero 2070 - %'!BB64/100)</f>
        <v>1.3737219264959357</v>
      </c>
      <c r="BB173" s="205"/>
      <c r="BC173" s="205"/>
      <c r="BD173" s="205"/>
      <c r="BE173" s="205"/>
      <c r="BF173" s="205"/>
      <c r="BG173" s="205"/>
      <c r="BH173" s="205"/>
    </row>
    <row r="174" spans="1:115" s="209" customFormat="1" ht="15" customHeight="1">
      <c r="A174" s="205"/>
      <c r="B174" s="379"/>
      <c r="C174" s="205" t="s">
        <v>258</v>
      </c>
      <c r="D174" s="131" t="s">
        <v>36</v>
      </c>
      <c r="E174" s="205">
        <f>(E172/E173)/1000000</f>
        <v>3.2415953721014112</v>
      </c>
      <c r="F174" s="205">
        <f>(F172/F173)/1000000</f>
        <v>3.28422823573294</v>
      </c>
      <c r="G174" s="205">
        <f>(G172/G173)/1000000</f>
        <v>3.3264690067555835</v>
      </c>
      <c r="H174" s="205">
        <f>(H172/H173)/1000000</f>
        <v>3.3683097568261475</v>
      </c>
      <c r="I174" s="205">
        <f>(I172/I173)/1000000</f>
        <v>3.4097036366439371</v>
      </c>
      <c r="J174" s="205">
        <f>(J172/J173)/1000000</f>
        <v>3.4506349697121839</v>
      </c>
      <c r="K174" s="205">
        <f>(K172/K173)/1000000</f>
        <v>3.4910743851231434</v>
      </c>
      <c r="L174" s="205">
        <f>(L172/L173)/1000000</f>
        <v>3.5310161168090382</v>
      </c>
      <c r="M174" s="205">
        <f>(M172/M173)/1000000</f>
        <v>3.5704152975549728</v>
      </c>
      <c r="N174" s="205">
        <f>(N172/N173)/1000000</f>
        <v>3.6092508451756355</v>
      </c>
      <c r="O174" s="205">
        <f>(O172/O173)/1000000</f>
        <v>3.6474955510386993</v>
      </c>
      <c r="P174" s="205">
        <f>(P172/P173)/1000000</f>
        <v>3.6851178819610046</v>
      </c>
      <c r="Q174" s="205">
        <f>(Q172/Q173)/1000000</f>
        <v>3.7221023416354009</v>
      </c>
      <c r="R174" s="205">
        <f>(R172/R173)/1000000</f>
        <v>3.7368109756848682</v>
      </c>
      <c r="S174" s="205">
        <f>(S172/S173)/1000000</f>
        <v>3.7481800990564169</v>
      </c>
      <c r="T174" s="205">
        <f>(T172/T173)/1000000</f>
        <v>3.7584281384620293</v>
      </c>
      <c r="U174" s="205">
        <f>(U172/U173)/1000000</f>
        <v>3.767557580689707</v>
      </c>
      <c r="V174" s="205">
        <f>(V172/V173)/1000000</f>
        <v>3.7755610573521192</v>
      </c>
      <c r="W174" s="205">
        <f>(W172/W173)/1000000</f>
        <v>3.7824383253921261</v>
      </c>
      <c r="X174" s="205">
        <f>(X172/X173)/1000000</f>
        <v>3.7882005298652421</v>
      </c>
      <c r="Y174" s="205">
        <f>(Y172/Y173)/1000000</f>
        <v>3.792852379198965</v>
      </c>
      <c r="Z174" s="205">
        <f>(Z172/Z173)/1000000</f>
        <v>3.7963909999385854</v>
      </c>
      <c r="AA174" s="205">
        <f>(AA172/AA173)/1000000</f>
        <v>3.7988283244616183</v>
      </c>
      <c r="AB174" s="205">
        <f>(AB172/AB173)/1000000</f>
        <v>3.8001620855085454</v>
      </c>
      <c r="AC174" s="205">
        <f>(AC172/AC173)/1000000</f>
        <v>3.8004037942927473</v>
      </c>
      <c r="AD174" s="205">
        <f>(AD172/AD173)/1000000</f>
        <v>3.7995736531852078</v>
      </c>
      <c r="AE174" s="205">
        <f>(AE172/AE173)/1000000</f>
        <v>3.7976663957285632</v>
      </c>
      <c r="AF174" s="205">
        <f>(AF172/AF173)/1000000</f>
        <v>3.7947047286609719</v>
      </c>
      <c r="AG174" s="205">
        <f>(AG172/AG173)/1000000</f>
        <v>3.7907127660500968</v>
      </c>
      <c r="AH174" s="205">
        <f>(AH172/AH173)/1000000</f>
        <v>3.785691652780204</v>
      </c>
      <c r="AI174" s="205">
        <f>(AI172/AI173)/1000000</f>
        <v>3.7796433453517739</v>
      </c>
      <c r="AJ174" s="205">
        <f>(AJ172/AJ173)/1000000</f>
        <v>3.7725706114248458</v>
      </c>
      <c r="AK174" s="205">
        <f>(AK172/AK173)/1000000</f>
        <v>3.7644770283197282</v>
      </c>
      <c r="AL174" s="205">
        <f>(AL172/AL173)/1000000</f>
        <v>3.7553669804747041</v>
      </c>
      <c r="AM174" s="205">
        <f>(AM172/AM173)/1000000</f>
        <v>3.7452456558621545</v>
      </c>
      <c r="AN174" s="205">
        <f>(AN172/AN173)/1000000</f>
        <v>3.7341190413664438</v>
      </c>
      <c r="AO174" s="205">
        <f>(AO172/AO173)/1000000</f>
        <v>3.7219939171286875</v>
      </c>
      <c r="AP174" s="205">
        <f>(AP172/AP173)/1000000</f>
        <v>3.7088778498653956</v>
      </c>
      <c r="AQ174" s="205">
        <f>(AQ172/AQ173)/1000000</f>
        <v>3.6947791851698564</v>
      </c>
      <c r="AR174" s="205">
        <f>(AR172/AR173)/1000000</f>
        <v>3.6797070388068649</v>
      </c>
      <c r="AS174" s="205">
        <f>(AS172/AS173)/1000000</f>
        <v>3.6636712870132651</v>
      </c>
      <c r="AT174" s="205">
        <f>(AT172/AT173)/1000000</f>
        <v>3.6466825558185114</v>
      </c>
      <c r="AU174" s="205">
        <f>(AU172/AU173)/1000000</f>
        <v>3.6287522094012554</v>
      </c>
      <c r="AV174" s="205">
        <f>(AV172/AV173)/1000000</f>
        <v>3.609892337499617</v>
      </c>
      <c r="AW174" s="205">
        <f>(AW172/AW173)/1000000</f>
        <v>3.5901157418945573</v>
      </c>
      <c r="AX174" s="205">
        <f>(AX172/AX173)/1000000</f>
        <v>3.5694359219873681</v>
      </c>
      <c r="AY174" s="205">
        <f>(AY172/AY173)/1000000</f>
        <v>3.5478670594939241</v>
      </c>
      <c r="AZ174" s="205">
        <f>(AZ172/AZ173)/1000000</f>
        <v>3.5254240022799013</v>
      </c>
      <c r="BA174" s="205">
        <f>(BA172/BA173)/1000000</f>
        <v>3.5021222473626792</v>
      </c>
      <c r="BB174" s="205"/>
      <c r="BC174" s="205"/>
      <c r="BD174" s="205"/>
      <c r="BE174" s="205"/>
      <c r="BF174" s="205"/>
      <c r="BG174" s="205"/>
      <c r="BH174" s="205"/>
    </row>
    <row r="175" spans="1:115" s="209" customFormat="1" ht="14.45">
      <c r="A175" s="214"/>
      <c r="B175" s="214"/>
      <c r="C175" s="210" t="s">
        <v>251</v>
      </c>
      <c r="D175" s="169"/>
      <c r="E175" s="210">
        <f>'[1]Calibración Agricultura-OseMOSY'!Q343</f>
        <v>3.0633248021131103</v>
      </c>
      <c r="F175" s="210">
        <f>'[1]Calibración Agricultura-OseMOSY'!R343</f>
        <v>3.1036130841336096</v>
      </c>
      <c r="G175" s="210">
        <f>'[1]Calibración Agricultura-OseMOSY'!S343</f>
        <v>3.1435308365612236</v>
      </c>
      <c r="H175" s="210">
        <f>'[1]Calibración Agricultura-OseMOSY'!T343</f>
        <v>3.1830705670696262</v>
      </c>
      <c r="I175" s="210">
        <f>'[1]Calibración Agricultura-OseMOSY'!U343</f>
        <v>3.222188002821432</v>
      </c>
      <c r="J175" s="210">
        <f>'[1]Calibración Agricultura-OseMOSY'!V343</f>
        <v>3.2608683294441305</v>
      </c>
      <c r="K175" s="210">
        <f>'[1]Calibración Agricultura-OseMOSY'!W343</f>
        <v>3.2990837912742843</v>
      </c>
      <c r="L175" s="210">
        <f>'[1]Calibración Agricultura-OseMOSY'!X343</f>
        <v>3.3368289393472943</v>
      </c>
      <c r="M175" s="210">
        <f>'[1]Calibración Agricultura-OseMOSY'!Y343</f>
        <v>3.3740613739073542</v>
      </c>
      <c r="N175" s="210">
        <f>'[1]Calibración Agricultura-OseMOSY'!Z343</f>
        <v>3.4107611721776423</v>
      </c>
      <c r="O175" s="210">
        <f>'[1]Calibración Agricultura-OseMOSY'!AA343</f>
        <v>3.4469026218564456</v>
      </c>
      <c r="P175" s="210">
        <f>'[1]Calibración Agricultura-OseMOSY'!AB343</f>
        <v>3.4824559239186006</v>
      </c>
      <c r="Q175" s="210">
        <f>'[1]Calibración Agricultura-OseMOSY'!AC343</f>
        <v>3.5174064342717433</v>
      </c>
      <c r="R175" s="210">
        <f>'[1]Calibración Agricultura-OseMOSY'!AD343</f>
        <v>3.5517286108943042</v>
      </c>
      <c r="S175" s="210">
        <f>'[1]Calibración Agricultura-OseMOSY'!AE343</f>
        <v>3.5854074691336302</v>
      </c>
      <c r="T175" s="210">
        <f>'[1]Calibración Agricultura-OseMOSY'!AF343</f>
        <v>3.6184142316454206</v>
      </c>
      <c r="U175" s="210">
        <f>'[1]Calibración Agricultura-OseMOSY'!AG343</f>
        <v>3.6507374896600417</v>
      </c>
      <c r="V175" s="210">
        <f>'[1]Calibración Agricultura-OseMOSY'!AH343</f>
        <v>3.6823559581595195</v>
      </c>
      <c r="W175" s="210">
        <f>'[1]Calibración Agricultura-OseMOSY'!AI343</f>
        <v>3.7132548227713444</v>
      </c>
      <c r="X175" s="210">
        <f>'[1]Calibración Agricultura-OseMOSY'!AJ343</f>
        <v>3.743430167052209</v>
      </c>
      <c r="Y175" s="210">
        <f>'[1]Calibración Agricultura-OseMOSY'!AK343</f>
        <v>3.7728716039133428</v>
      </c>
      <c r="Z175" s="210">
        <f>'[1]Calibración Agricultura-OseMOSY'!AL343</f>
        <v>3.80156091337936</v>
      </c>
      <c r="AA175" s="210">
        <f>'[1]Calibración Agricultura-OseMOSY'!AM343</f>
        <v>3.8294943492870979</v>
      </c>
      <c r="AB175" s="210">
        <f>'[1]Calibración Agricultura-OseMOSY'!AN343</f>
        <v>3.8566536916611702</v>
      </c>
      <c r="AC175" s="210">
        <f>'[1]Calibración Agricultura-OseMOSY'!AO343</f>
        <v>3.8830343429376959</v>
      </c>
      <c r="AD175" s="210">
        <f>'[1]Calibración Agricultura-OseMOSY'!AP343</f>
        <v>3.9086405601202681</v>
      </c>
      <c r="AE175" s="210">
        <f>'[1]Calibración Agricultura-OseMOSY'!AQ343</f>
        <v>3.9334503770703391</v>
      </c>
      <c r="AF175" s="210">
        <f>'[1]Calibración Agricultura-OseMOSY'!AR343</f>
        <v>3.9574704347135157</v>
      </c>
      <c r="AG175" s="210">
        <f>'[1]Calibración Agricultura-OseMOSY'!AS343</f>
        <v>3.980709076776844</v>
      </c>
      <c r="AH175" s="210">
        <f>'[1]Calibración Agricultura-OseMOSY'!AT343</f>
        <v>4.003150631713468</v>
      </c>
      <c r="AI175" s="210">
        <f>'[1]Calibración Agricultura-OseMOSY'!AU343</f>
        <v>4.0247798930695238</v>
      </c>
      <c r="AJ175" s="210">
        <f>'[1]Calibración Agricultura-OseMOSY'!AV343</f>
        <v>4.0455821365890161</v>
      </c>
      <c r="AK175" s="210">
        <f>'[1]Calibración Agricultura-OseMOSY'!AW343</f>
        <v>4.0655431368577197</v>
      </c>
      <c r="AL175" s="210">
        <f>'[1]Calibración Agricultura-OseMOSY'!AX343</f>
        <v>4.0846491834598817</v>
      </c>
      <c r="AM175" s="210">
        <f>'[1]Calibración Agricultura-OseMOSY'!AY343</f>
        <v>4.1028870966221325</v>
      </c>
      <c r="AN175" s="210">
        <f>'[1]Calibración Agricultura-OseMOSY'!AZ343</f>
        <v>4.1202442423196892</v>
      </c>
      <c r="AO175" s="210">
        <f>'[1]Calibración Agricultura-OseMOSY'!BA343</f>
        <v>4.1367085468207021</v>
      </c>
      <c r="AP175" s="210">
        <f>'[1]Calibración Agricultura-OseMOSY'!BB343</f>
        <v>4.1522685106453681</v>
      </c>
      <c r="AQ175" s="210">
        <f>'[1]Calibración Agricultura-OseMOSY'!BC343</f>
        <v>4.1669132219172837</v>
      </c>
      <c r="AR175" s="210">
        <f>'[1]Calibración Agricultura-OseMOSY'!BD343</f>
        <v>4.1806323690854006</v>
      </c>
      <c r="AS175" s="210">
        <f>'[1]Calibración Agricultura-OseMOSY'!BE343</f>
        <v>4.1934162529958572</v>
      </c>
      <c r="AT175" s="210">
        <f>'[1]Calibración Agricultura-OseMOSY'!BF343</f>
        <v>4.2052557982939653</v>
      </c>
      <c r="AU175" s="210">
        <f>'[1]Calibración Agricultura-OseMOSY'!BG343</f>
        <v>4.2161425641376225</v>
      </c>
      <c r="AV175" s="210">
        <f>'[1]Calibración Agricultura-OseMOSY'!BH343</f>
        <v>4.226068754204487</v>
      </c>
      <c r="AW175" s="210">
        <f>'[1]Calibración Agricultura-OseMOSY'!BI343</f>
        <v>4.2350272259763511</v>
      </c>
      <c r="AX175" s="210">
        <f>'[1]Calibración Agricultura-OseMOSY'!BJ343</f>
        <v>4.243011499285247</v>
      </c>
      <c r="AY175" s="210">
        <f>'[1]Calibración Agricultura-OseMOSY'!BK343</f>
        <v>4.2500157641070331</v>
      </c>
      <c r="AZ175" s="210">
        <f>'[1]Calibración Agricultura-OseMOSY'!BL343</f>
        <v>4.2560348875893439</v>
      </c>
      <c r="BA175" s="210">
        <f>'[1]Calibración Agricultura-OseMOSY'!BM343</f>
        <v>4.2610644203020476</v>
      </c>
      <c r="BB175" s="205"/>
      <c r="BC175" s="205"/>
      <c r="BD175" s="205"/>
      <c r="BE175" s="205"/>
      <c r="BF175" s="205"/>
      <c r="BG175" s="205"/>
      <c r="BH175" s="205"/>
    </row>
    <row r="176" spans="1:115" ht="14.45" customHeight="1">
      <c r="A176" s="106" t="s">
        <v>259</v>
      </c>
      <c r="B176" s="106"/>
      <c r="C176" s="124" t="s">
        <v>362</v>
      </c>
      <c r="D176" s="340"/>
      <c r="E176" s="340"/>
      <c r="F176" s="112"/>
      <c r="G176" s="112"/>
      <c r="H176" s="112"/>
      <c r="I176" s="112"/>
      <c r="J176" s="112"/>
      <c r="K176" s="112"/>
      <c r="L176" s="112"/>
      <c r="M176" s="112"/>
      <c r="N176" s="112"/>
      <c r="O176" s="112"/>
      <c r="P176" s="112"/>
      <c r="Q176" s="112"/>
      <c r="R176" s="112"/>
      <c r="S176" s="112"/>
      <c r="T176" s="112"/>
      <c r="U176" s="112"/>
      <c r="V176" s="112"/>
      <c r="W176" s="112"/>
      <c r="X176" s="112"/>
      <c r="Y176" s="112"/>
      <c r="Z176" s="112"/>
      <c r="AA176" s="112"/>
      <c r="AB176" s="112"/>
      <c r="AC176" s="112"/>
      <c r="AD176" s="112"/>
      <c r="AE176" s="112"/>
      <c r="AF176" s="112"/>
      <c r="AG176" s="112"/>
      <c r="AH176" s="112"/>
      <c r="AI176" s="112"/>
      <c r="AJ176" s="112"/>
      <c r="AK176" s="112"/>
      <c r="AL176" s="112"/>
      <c r="AM176" s="112"/>
      <c r="AN176" s="112"/>
      <c r="AO176" s="112"/>
      <c r="AP176" s="112"/>
      <c r="AQ176" s="112"/>
      <c r="AR176" s="112"/>
      <c r="AS176" s="112"/>
      <c r="AT176" s="112"/>
      <c r="AU176" s="112"/>
      <c r="AV176" s="112"/>
      <c r="AW176" s="112"/>
      <c r="AX176" s="112"/>
      <c r="AY176" s="112"/>
      <c r="AZ176" s="112"/>
      <c r="BA176" s="112"/>
      <c r="BB176" s="112"/>
      <c r="BC176" s="112"/>
      <c r="BF176" s="358"/>
      <c r="BG176" s="359"/>
      <c r="BI176" s="99"/>
      <c r="BJ176" s="99"/>
      <c r="BK176" s="99"/>
      <c r="BL176" s="99"/>
      <c r="BM176" s="99"/>
      <c r="BN176" s="99"/>
      <c r="BO176" s="99"/>
      <c r="BP176" s="99"/>
      <c r="BQ176" s="99"/>
      <c r="BR176" s="99"/>
      <c r="BS176" s="99"/>
      <c r="BT176" s="99"/>
      <c r="BU176" s="99"/>
      <c r="BV176" s="99"/>
      <c r="BW176" s="99"/>
      <c r="BX176" s="99"/>
      <c r="BY176" s="99"/>
      <c r="BZ176" s="99"/>
      <c r="CA176" s="99"/>
      <c r="CB176" s="99"/>
      <c r="CC176" s="99"/>
      <c r="CD176" s="99"/>
      <c r="CE176" s="99"/>
      <c r="CF176" s="99"/>
      <c r="CG176" s="99"/>
      <c r="CH176" s="99"/>
      <c r="CI176" s="99"/>
      <c r="CJ176" s="99"/>
      <c r="CK176" s="99"/>
      <c r="CL176" s="99"/>
      <c r="CM176" s="99"/>
      <c r="CN176" s="99"/>
      <c r="CO176" s="99"/>
      <c r="CP176" s="99"/>
      <c r="CQ176" s="99"/>
      <c r="CR176" s="99"/>
      <c r="CS176" s="99"/>
      <c r="CT176" s="99"/>
      <c r="CU176" s="99"/>
      <c r="CV176" s="99"/>
      <c r="CW176" s="99"/>
      <c r="CX176" s="99"/>
      <c r="CY176" s="99"/>
      <c r="CZ176" s="99"/>
      <c r="DA176" s="99"/>
      <c r="DB176" s="99"/>
      <c r="DC176" s="99"/>
      <c r="DD176" s="99"/>
      <c r="DE176" s="99"/>
      <c r="DF176" s="99"/>
      <c r="DG176" s="99"/>
      <c r="DH176" s="99"/>
      <c r="DI176" s="99"/>
      <c r="DJ176" s="99"/>
      <c r="DK176" s="99"/>
    </row>
    <row r="177" spans="1:60" s="209" customFormat="1" ht="15" customHeight="1">
      <c r="A177" s="215"/>
      <c r="B177" s="205"/>
      <c r="C177" s="210" t="s">
        <v>363</v>
      </c>
      <c r="D177" s="99"/>
      <c r="E177" s="205"/>
      <c r="F177" s="205"/>
      <c r="G177" s="205"/>
      <c r="H177" s="205"/>
      <c r="I177" s="205"/>
      <c r="J177" s="205"/>
      <c r="K177" s="205"/>
      <c r="L177" s="205"/>
      <c r="M177" s="205"/>
      <c r="N177" s="205"/>
      <c r="O177" s="205"/>
      <c r="P177" s="205"/>
      <c r="Q177" s="205"/>
      <c r="R177" s="205"/>
      <c r="S177" s="205"/>
      <c r="T177" s="205"/>
      <c r="U177" s="205"/>
      <c r="V177" s="205"/>
      <c r="W177" s="205"/>
      <c r="X177" s="205"/>
      <c r="Y177" s="205"/>
      <c r="Z177" s="205"/>
      <c r="AA177" s="205"/>
      <c r="AB177" s="205"/>
      <c r="AC177" s="205"/>
      <c r="AD177" s="205"/>
      <c r="AE177" s="205"/>
      <c r="AF177" s="205"/>
      <c r="AG177" s="205"/>
      <c r="AH177" s="205"/>
      <c r="AI177" s="205"/>
      <c r="AJ177" s="205"/>
      <c r="AK177" s="205"/>
      <c r="AL177" s="205"/>
      <c r="AM177" s="205"/>
      <c r="AN177" s="205"/>
      <c r="AO177" s="205"/>
      <c r="AP177" s="205"/>
      <c r="AQ177" s="205"/>
      <c r="AR177" s="205"/>
      <c r="AS177" s="205"/>
      <c r="AT177" s="205"/>
      <c r="AU177" s="205"/>
      <c r="AV177" s="205"/>
      <c r="AW177" s="205"/>
      <c r="AX177" s="205"/>
      <c r="AY177" s="205"/>
      <c r="AZ177" s="205"/>
      <c r="BA177" s="205"/>
      <c r="BB177" s="205"/>
      <c r="BC177" s="205"/>
      <c r="BD177" s="205"/>
      <c r="BE177" s="205"/>
      <c r="BF177" s="205"/>
      <c r="BG177" s="205"/>
      <c r="BH177" s="205"/>
    </row>
    <row r="178" spans="1:60" s="209" customFormat="1" ht="14.45">
      <c r="A178" s="205"/>
      <c r="B178" s="205"/>
      <c r="C178" s="170" t="s">
        <v>261</v>
      </c>
      <c r="D178" s="366" t="s">
        <v>262</v>
      </c>
      <c r="E178" s="205"/>
      <c r="F178" s="205">
        <f>[4]Costos_Agricultura!$J6*(1+'Net Zero 2070 - %'!F$45/100)</f>
        <v>258.57511550745954</v>
      </c>
      <c r="G178" s="205">
        <f>[4]Costos_Agricultura!$J6*(1+'Net Zero 2070 - %'!G$45/100)</f>
        <v>259.12985930663234</v>
      </c>
      <c r="H178" s="205">
        <f>[4]Costos_Agricultura!$J6*(1+'Net Zero 2070 - %'!H$45/100)</f>
        <v>259.68460310580514</v>
      </c>
      <c r="I178" s="205">
        <f>[4]Costos_Agricultura!$J6*(1+'Net Zero 2070 - %'!I$45/100)</f>
        <v>260.23934690497794</v>
      </c>
      <c r="J178" s="205">
        <f>[4]Costos_Agricultura!$J6*(1+'Net Zero 2070 - %'!J$45/100)</f>
        <v>260.79409070415079</v>
      </c>
      <c r="K178" s="205">
        <f>[4]Costos_Agricultura!$J6*(1+'Net Zero 2070 - %'!K$45/100)</f>
        <v>261.34883450332359</v>
      </c>
      <c r="L178" s="205">
        <f>[4]Costos_Agricultura!$J6*(1+'Net Zero 2070 - %'!L$45/100)</f>
        <v>261.90357830249638</v>
      </c>
      <c r="M178" s="205">
        <f>[4]Costos_Agricultura!$J6*(1+'Net Zero 2070 - %'!M$45/100)</f>
        <v>262.45832210166924</v>
      </c>
      <c r="N178" s="205">
        <f>[4]Costos_Agricultura!$J6*(1+'Net Zero 2070 - %'!N$45/100)</f>
        <v>263.01306590084204</v>
      </c>
      <c r="O178" s="205">
        <f>[4]Costos_Agricultura!$J6*(1+'Net Zero 2070 - %'!O$45/100)</f>
        <v>263.56780970001489</v>
      </c>
      <c r="P178" s="205">
        <f>[4]Costos_Agricultura!$J6*(1+'Net Zero 2070 - %'!P$45/100)</f>
        <v>264.12255349918763</v>
      </c>
      <c r="Q178" s="205">
        <f>[4]Costos_Agricultura!$J6*(1+'Net Zero 2070 - %'!Q$45/100)</f>
        <v>264.67729729836049</v>
      </c>
      <c r="R178" s="205">
        <f>[4]Costos_Agricultura!$J6*(1+'Net Zero 2070 - %'!R$45/100)</f>
        <v>265.23204109753328</v>
      </c>
      <c r="S178" s="205">
        <f>[4]Costos_Agricultura!$J6*(1+'Net Zero 2070 - %'!S$45/100)</f>
        <v>265.78678489670614</v>
      </c>
      <c r="T178" s="205">
        <f>[4]Costos_Agricultura!$J6*(1+'Net Zero 2070 - %'!T$45/100)</f>
        <v>266.34152869587888</v>
      </c>
      <c r="U178" s="205">
        <f>[4]Costos_Agricultura!$J6*(1+'Net Zero 2070 - %'!U$45/100)</f>
        <v>266.89627249505173</v>
      </c>
      <c r="V178" s="205">
        <f>[4]Costos_Agricultura!$J6*(1+'Net Zero 2070 - %'!V$45/100)</f>
        <v>267.45101629422459</v>
      </c>
      <c r="W178" s="205">
        <f>[4]Costos_Agricultura!$J6*(1+'Net Zero 2070 - %'!W$45/100)</f>
        <v>268.00576009339738</v>
      </c>
      <c r="X178" s="205">
        <f>[4]Costos_Agricultura!$J6*(1+'Net Zero 2070 - %'!X$45/100)</f>
        <v>268.56050389257024</v>
      </c>
      <c r="Y178" s="205">
        <f>[4]Costos_Agricultura!$J6*(1+'Net Zero 2070 - %'!Y$45/100)</f>
        <v>269.11524769174298</v>
      </c>
      <c r="Z178" s="205">
        <f>[4]Costos_Agricultura!$J6*(1+'Net Zero 2070 - %'!Z$45/100)</f>
        <v>269.66999149091583</v>
      </c>
      <c r="AA178" s="205">
        <f>[4]Costos_Agricultura!$J6*(1+'Net Zero 2070 - %'!AA$45/100)</f>
        <v>270.22473529008863</v>
      </c>
      <c r="AB178" s="205">
        <f>[4]Costos_Agricultura!$J6*(1+'Net Zero 2070 - %'!AB$45/100)</f>
        <v>270.77947908926149</v>
      </c>
      <c r="AC178" s="205">
        <f>[4]Costos_Agricultura!$J6*(1+'Net Zero 2070 - %'!AC$45/100)</f>
        <v>271.33422288843428</v>
      </c>
      <c r="AD178" s="205">
        <f>[4]Costos_Agricultura!$J6*(1+'Net Zero 2070 - %'!AD$45/100)</f>
        <v>271.88896668760708</v>
      </c>
      <c r="AE178" s="205">
        <f>[4]Costos_Agricultura!$J6*(1+'Net Zero 2070 - %'!AE$45/100)</f>
        <v>272.44371048677993</v>
      </c>
      <c r="AF178" s="205">
        <f>[4]Costos_Agricultura!$J6*(1+'Net Zero 2070 - %'!AF$45/100)</f>
        <v>272.99845428595273</v>
      </c>
      <c r="AG178" s="205">
        <f>[4]Costos_Agricultura!$J6*(1+'Net Zero 2070 - %'!AG$45/100)</f>
        <v>273.55319808512553</v>
      </c>
      <c r="AH178" s="205">
        <f>[4]Costos_Agricultura!$J6*(1+'Net Zero 2070 - %'!AH$45/100)</f>
        <v>274.10794188429833</v>
      </c>
      <c r="AI178" s="205">
        <f>[4]Costos_Agricultura!$J6*(1+'Net Zero 2070 - %'!AI$45/100)</f>
        <v>274.66268568347118</v>
      </c>
      <c r="AJ178" s="205">
        <f>[4]Costos_Agricultura!$J6*(1+'Net Zero 2070 - %'!AJ$45/100)</f>
        <v>275.21742948264398</v>
      </c>
      <c r="AK178" s="205">
        <f>[4]Costos_Agricultura!$J6*(1+'Net Zero 2070 - %'!AK$45/100)</f>
        <v>275.77217328181683</v>
      </c>
      <c r="AL178" s="205">
        <f>[4]Costos_Agricultura!$J6*(1+'Net Zero 2070 - %'!AL$45/100)</f>
        <v>276.32691708098963</v>
      </c>
      <c r="AM178" s="205">
        <f>[4]Costos_Agricultura!$J6*(1+'Net Zero 2070 - %'!AM$45/100)</f>
        <v>276.88166088016243</v>
      </c>
      <c r="AN178" s="205">
        <f>[4]Costos_Agricultura!$J6*(1+'Net Zero 2070 - %'!AN$45/100)</f>
        <v>277.43640467933528</v>
      </c>
      <c r="AO178" s="205">
        <f>[4]Costos_Agricultura!$J6*(1+'Net Zero 2070 - %'!AO$45/100)</f>
        <v>277.99114847850808</v>
      </c>
      <c r="AP178" s="205">
        <f>[4]Costos_Agricultura!$J6*(1+'Net Zero 2070 - %'!AP$45/100)</f>
        <v>278.54589227768088</v>
      </c>
      <c r="AQ178" s="205">
        <f>[4]Costos_Agricultura!$J6*(1+'Net Zero 2070 - %'!AQ$45/100)</f>
        <v>279.10063607685368</v>
      </c>
      <c r="AR178" s="205">
        <f>[4]Costos_Agricultura!$J6*(1+'Net Zero 2070 - %'!AR$45/100)</f>
        <v>279.65537987602653</v>
      </c>
      <c r="AS178" s="205">
        <f>[4]Costos_Agricultura!$J6*(1+'Net Zero 2070 - %'!AS$45/100)</f>
        <v>280.21012367519933</v>
      </c>
      <c r="AT178" s="205">
        <f>[4]Costos_Agricultura!$J6*(1+'Net Zero 2070 - %'!AT$45/100)</f>
        <v>280.76486747437212</v>
      </c>
      <c r="AU178" s="205">
        <f>[4]Costos_Agricultura!$J6*(1+'Net Zero 2070 - %'!AU$45/100)</f>
        <v>281.31961127354498</v>
      </c>
      <c r="AV178" s="205">
        <f>[4]Costos_Agricultura!$J6*(1+'Net Zero 2070 - %'!AV$45/100)</f>
        <v>281.87435507271778</v>
      </c>
      <c r="AW178" s="205">
        <f>[4]Costos_Agricultura!$J6*(1+'Net Zero 2070 - %'!AW$45/100)</f>
        <v>282.42909887189063</v>
      </c>
      <c r="AX178" s="205">
        <f>[4]Costos_Agricultura!$J6*(1+'Net Zero 2070 - %'!AX$45/100)</f>
        <v>282.98384267106337</v>
      </c>
      <c r="AY178" s="205">
        <f>[4]Costos_Agricultura!$J6*(1+'Net Zero 2070 - %'!AY$45/100)</f>
        <v>283.53858647023623</v>
      </c>
      <c r="AZ178" s="205">
        <f>[4]Costos_Agricultura!$J6*(1+'Net Zero 2070 - %'!AZ$45/100)</f>
        <v>284.09333026940902</v>
      </c>
      <c r="BA178" s="205">
        <f>[4]Costos_Agricultura!$J6*(1+'Net Zero 2070 - %'!BA$45/100)</f>
        <v>284.64807406858188</v>
      </c>
      <c r="BB178" s="205">
        <f>[4]Costos_Agricultura!$J6*(1+'Net Zero 2070 - %'!BB$45/100)</f>
        <v>285.20281786775473</v>
      </c>
      <c r="BC178" s="205"/>
      <c r="BD178" s="205"/>
      <c r="BE178" s="205"/>
      <c r="BF178" s="205"/>
      <c r="BG178" s="205"/>
      <c r="BH178" s="205"/>
    </row>
    <row r="179" spans="1:60" s="209" customFormat="1" ht="14.45">
      <c r="A179" s="205"/>
      <c r="B179" s="205"/>
      <c r="C179" s="170" t="s">
        <v>263</v>
      </c>
      <c r="D179" s="366"/>
      <c r="E179" s="205"/>
      <c r="F179" s="205">
        <f>[4]Costos_Agricultura!$J7*(1+'Net Zero 2070 - %'!F$45/100)</f>
        <v>36.482827469609205</v>
      </c>
      <c r="G179" s="205">
        <f>[4]Costos_Agricultura!$J7*(1+'Net Zero 2070 - %'!G$45/100)</f>
        <v>36.561097268601024</v>
      </c>
      <c r="H179" s="205">
        <f>[4]Costos_Agricultura!$J7*(1+'Net Zero 2070 - %'!H$45/100)</f>
        <v>36.639367067592858</v>
      </c>
      <c r="I179" s="205">
        <f>[4]Costos_Agricultura!$J7*(1+'Net Zero 2070 - %'!I$45/100)</f>
        <v>36.717636866584677</v>
      </c>
      <c r="J179" s="205">
        <f>[4]Costos_Agricultura!$J7*(1+'Net Zero 2070 - %'!J$45/100)</f>
        <v>36.79590666557651</v>
      </c>
      <c r="K179" s="205">
        <f>[4]Costos_Agricultura!$J7*(1+'Net Zero 2070 - %'!K$45/100)</f>
        <v>36.874176464568336</v>
      </c>
      <c r="L179" s="205">
        <f>[4]Costos_Agricultura!$J7*(1+'Net Zero 2070 - %'!L$45/100)</f>
        <v>36.952446263560162</v>
      </c>
      <c r="M179" s="205">
        <f>[4]Costos_Agricultura!$J7*(1+'Net Zero 2070 - %'!M$45/100)</f>
        <v>37.030716062551996</v>
      </c>
      <c r="N179" s="205">
        <f>[4]Costos_Agricultura!$J7*(1+'Net Zero 2070 - %'!N$45/100)</f>
        <v>37.108985861543815</v>
      </c>
      <c r="O179" s="205">
        <f>[4]Costos_Agricultura!$J7*(1+'Net Zero 2070 - %'!O$45/100)</f>
        <v>37.187255660535648</v>
      </c>
      <c r="P179" s="205">
        <f>[4]Costos_Agricultura!$J7*(1+'Net Zero 2070 - %'!P$45/100)</f>
        <v>37.265525459527474</v>
      </c>
      <c r="Q179" s="205">
        <f>[4]Costos_Agricultura!$J7*(1+'Net Zero 2070 - %'!Q$45/100)</f>
        <v>37.3437952585193</v>
      </c>
      <c r="R179" s="205">
        <f>[4]Costos_Agricultura!$J7*(1+'Net Zero 2070 - %'!R$45/100)</f>
        <v>37.422065057511126</v>
      </c>
      <c r="S179" s="205">
        <f>[4]Costos_Agricultura!$J7*(1+'Net Zero 2070 - %'!S$45/100)</f>
        <v>37.500334856502953</v>
      </c>
      <c r="T179" s="205">
        <f>[4]Costos_Agricultura!$J7*(1+'Net Zero 2070 - %'!T$45/100)</f>
        <v>37.578604655494779</v>
      </c>
      <c r="U179" s="205">
        <f>[4]Costos_Agricultura!$J7*(1+'Net Zero 2070 - %'!U$45/100)</f>
        <v>37.656874454486612</v>
      </c>
      <c r="V179" s="205">
        <f>[4]Costos_Agricultura!$J7*(1+'Net Zero 2070 - %'!V$45/100)</f>
        <v>37.735144253478438</v>
      </c>
      <c r="W179" s="205">
        <f>[4]Costos_Agricultura!$J7*(1+'Net Zero 2070 - %'!W$45/100)</f>
        <v>37.813414052470264</v>
      </c>
      <c r="X179" s="205">
        <f>[4]Costos_Agricultura!$J7*(1+'Net Zero 2070 - %'!X$45/100)</f>
        <v>37.891683851462091</v>
      </c>
      <c r="Y179" s="205">
        <f>[4]Costos_Agricultura!$J7*(1+'Net Zero 2070 - %'!Y$45/100)</f>
        <v>37.969953650453917</v>
      </c>
      <c r="Z179" s="205">
        <f>[4]Costos_Agricultura!$J7*(1+'Net Zero 2070 - %'!Z$45/100)</f>
        <v>38.04822344944575</v>
      </c>
      <c r="AA179" s="205">
        <f>[4]Costos_Agricultura!$J7*(1+'Net Zero 2070 - %'!AA$45/100)</f>
        <v>38.126493248437569</v>
      </c>
      <c r="AB179" s="205">
        <f>[4]Costos_Agricultura!$J7*(1+'Net Zero 2070 - %'!AB$45/100)</f>
        <v>38.204763047429402</v>
      </c>
      <c r="AC179" s="205">
        <f>[4]Costos_Agricultura!$J7*(1+'Net Zero 2070 - %'!AC$45/100)</f>
        <v>38.283032846421229</v>
      </c>
      <c r="AD179" s="205">
        <f>[4]Costos_Agricultura!$J7*(1+'Net Zero 2070 - %'!AD$45/100)</f>
        <v>38.361302645413055</v>
      </c>
      <c r="AE179" s="205">
        <f>[4]Costos_Agricultura!$J7*(1+'Net Zero 2070 - %'!AE$45/100)</f>
        <v>38.439572444404888</v>
      </c>
      <c r="AF179" s="205">
        <f>[4]Costos_Agricultura!$J7*(1+'Net Zero 2070 - %'!AF$45/100)</f>
        <v>38.517842243396707</v>
      </c>
      <c r="AG179" s="205">
        <f>[4]Costos_Agricultura!$J7*(1+'Net Zero 2070 - %'!AG$45/100)</f>
        <v>38.59611204238854</v>
      </c>
      <c r="AH179" s="205">
        <f>[4]Costos_Agricultura!$J7*(1+'Net Zero 2070 - %'!AH$45/100)</f>
        <v>38.67438184138036</v>
      </c>
      <c r="AI179" s="205">
        <f>[4]Costos_Agricultura!$J7*(1+'Net Zero 2070 - %'!AI$45/100)</f>
        <v>38.752651640372193</v>
      </c>
      <c r="AJ179" s="205">
        <f>[4]Costos_Agricultura!$J7*(1+'Net Zero 2070 - %'!AJ$45/100)</f>
        <v>38.830921439364012</v>
      </c>
      <c r="AK179" s="205">
        <f>[4]Costos_Agricultura!$J7*(1+'Net Zero 2070 - %'!AK$45/100)</f>
        <v>38.909191238355845</v>
      </c>
      <c r="AL179" s="205">
        <f>[4]Costos_Agricultura!$J7*(1+'Net Zero 2070 - %'!AL$45/100)</f>
        <v>38.987461037347678</v>
      </c>
      <c r="AM179" s="205">
        <f>[4]Costos_Agricultura!$J7*(1+'Net Zero 2070 - %'!AM$45/100)</f>
        <v>39.065730836339498</v>
      </c>
      <c r="AN179" s="205">
        <f>[4]Costos_Agricultura!$J7*(1+'Net Zero 2070 - %'!AN$45/100)</f>
        <v>39.144000635331331</v>
      </c>
      <c r="AO179" s="205">
        <f>[4]Costos_Agricultura!$J7*(1+'Net Zero 2070 - %'!AO$45/100)</f>
        <v>39.22227043432315</v>
      </c>
      <c r="AP179" s="205">
        <f>[4]Costos_Agricultura!$J7*(1+'Net Zero 2070 - %'!AP$45/100)</f>
        <v>39.300540233314983</v>
      </c>
      <c r="AQ179" s="205">
        <f>[4]Costos_Agricultura!$J7*(1+'Net Zero 2070 - %'!AQ$45/100)</f>
        <v>39.378810032306809</v>
      </c>
      <c r="AR179" s="205">
        <f>[4]Costos_Agricultura!$J7*(1+'Net Zero 2070 - %'!AR$45/100)</f>
        <v>39.457079831298635</v>
      </c>
      <c r="AS179" s="205">
        <f>[4]Costos_Agricultura!$J7*(1+'Net Zero 2070 - %'!AS$45/100)</f>
        <v>39.535349630290462</v>
      </c>
      <c r="AT179" s="205">
        <f>[4]Costos_Agricultura!$J7*(1+'Net Zero 2070 - %'!AT$45/100)</f>
        <v>39.613619429282295</v>
      </c>
      <c r="AU179" s="205">
        <f>[4]Costos_Agricultura!$J7*(1+'Net Zero 2070 - %'!AU$45/100)</f>
        <v>39.691889228274121</v>
      </c>
      <c r="AV179" s="205">
        <f>[4]Costos_Agricultura!$J7*(1+'Net Zero 2070 - %'!AV$45/100)</f>
        <v>39.770159027265947</v>
      </c>
      <c r="AW179" s="205">
        <f>[4]Costos_Agricultura!$J7*(1+'Net Zero 2070 - %'!AW$45/100)</f>
        <v>39.848428826257773</v>
      </c>
      <c r="AX179" s="205">
        <f>[4]Costos_Agricultura!$J7*(1+'Net Zero 2070 - %'!AX$45/100)</f>
        <v>39.9266986252496</v>
      </c>
      <c r="AY179" s="205">
        <f>[4]Costos_Agricultura!$J7*(1+'Net Zero 2070 - %'!AY$45/100)</f>
        <v>40.004968424241433</v>
      </c>
      <c r="AZ179" s="205">
        <f>[4]Costos_Agricultura!$J7*(1+'Net Zero 2070 - %'!AZ$45/100)</f>
        <v>40.083238223233252</v>
      </c>
      <c r="BA179" s="205">
        <f>[4]Costos_Agricultura!$J7*(1+'Net Zero 2070 - %'!BA$45/100)</f>
        <v>40.161508022225085</v>
      </c>
      <c r="BB179" s="205">
        <f>[4]Costos_Agricultura!$J7*(1+'Net Zero 2070 - %'!BB$45/100)</f>
        <v>40.239777821216911</v>
      </c>
      <c r="BC179" s="205"/>
      <c r="BD179" s="205"/>
      <c r="BE179" s="205"/>
      <c r="BF179" s="205"/>
      <c r="BG179" s="205"/>
      <c r="BH179" s="205"/>
    </row>
    <row r="180" spans="1:60" s="209" customFormat="1" ht="14.45">
      <c r="A180" s="205"/>
      <c r="B180" s="205"/>
      <c r="C180" s="170" t="s">
        <v>264</v>
      </c>
      <c r="D180" s="366"/>
      <c r="E180" s="205"/>
      <c r="F180" s="205">
        <f>[4]Costos_Agricultura!$J8*(1+'Net Zero 2070 - %'!F$45/100)</f>
        <v>11.709695894090562</v>
      </c>
      <c r="G180" s="205">
        <f>[4]Costos_Agricultura!$J8*(1+'Net Zero 2070 - %'!G$45/100)</f>
        <v>11.734817728319262</v>
      </c>
      <c r="H180" s="205">
        <f>[4]Costos_Agricultura!$J8*(1+'Net Zero 2070 - %'!H$45/100)</f>
        <v>11.759939562547967</v>
      </c>
      <c r="I180" s="205">
        <f>[4]Costos_Agricultura!$J8*(1+'Net Zero 2070 - %'!I$45/100)</f>
        <v>11.785061396776669</v>
      </c>
      <c r="J180" s="205">
        <f>[4]Costos_Agricultura!$J8*(1+'Net Zero 2070 - %'!J$45/100)</f>
        <v>11.810183231005373</v>
      </c>
      <c r="K180" s="205">
        <f>[4]Costos_Agricultura!$J8*(1+'Net Zero 2070 - %'!K$45/100)</f>
        <v>11.835305065234074</v>
      </c>
      <c r="L180" s="205">
        <f>[4]Costos_Agricultura!$J8*(1+'Net Zero 2070 - %'!L$45/100)</f>
        <v>11.860426899462778</v>
      </c>
      <c r="M180" s="205">
        <f>[4]Costos_Agricultura!$J8*(1+'Net Zero 2070 - %'!M$45/100)</f>
        <v>11.885548733691483</v>
      </c>
      <c r="N180" s="205">
        <f>[4]Costos_Agricultura!$J8*(1+'Net Zero 2070 - %'!N$45/100)</f>
        <v>11.910670567920183</v>
      </c>
      <c r="O180" s="205">
        <f>[4]Costos_Agricultura!$J8*(1+'Net Zero 2070 - %'!O$45/100)</f>
        <v>11.935792402148888</v>
      </c>
      <c r="P180" s="205">
        <f>[4]Costos_Agricultura!$J8*(1+'Net Zero 2070 - %'!P$45/100)</f>
        <v>11.96091423637759</v>
      </c>
      <c r="Q180" s="205">
        <f>[4]Costos_Agricultura!$J8*(1+'Net Zero 2070 - %'!Q$45/100)</f>
        <v>11.986036070606295</v>
      </c>
      <c r="R180" s="205">
        <f>[4]Costos_Agricultura!$J8*(1+'Net Zero 2070 - %'!R$45/100)</f>
        <v>12.011157904834995</v>
      </c>
      <c r="S180" s="205">
        <f>[4]Costos_Agricultura!$J8*(1+'Net Zero 2070 - %'!S$45/100)</f>
        <v>12.0362797390637</v>
      </c>
      <c r="T180" s="205">
        <f>[4]Costos_Agricultura!$J8*(1+'Net Zero 2070 - %'!T$45/100)</f>
        <v>12.0614015732924</v>
      </c>
      <c r="U180" s="205">
        <f>[4]Costos_Agricultura!$J8*(1+'Net Zero 2070 - %'!U$45/100)</f>
        <v>12.086523407521105</v>
      </c>
      <c r="V180" s="205">
        <f>[4]Costos_Agricultura!$J8*(1+'Net Zero 2070 - %'!V$45/100)</f>
        <v>12.111645241749809</v>
      </c>
      <c r="W180" s="205">
        <f>[4]Costos_Agricultura!$J8*(1+'Net Zero 2070 - %'!W$45/100)</f>
        <v>12.136767075978511</v>
      </c>
      <c r="X180" s="205">
        <f>[4]Costos_Agricultura!$J8*(1+'Net Zero 2070 - %'!X$45/100)</f>
        <v>12.161888910207216</v>
      </c>
      <c r="Y180" s="205">
        <f>[4]Costos_Agricultura!$J8*(1+'Net Zero 2070 - %'!Y$45/100)</f>
        <v>12.187010744435916</v>
      </c>
      <c r="Z180" s="205">
        <f>[4]Costos_Agricultura!$J8*(1+'Net Zero 2070 - %'!Z$45/100)</f>
        <v>12.212132578664621</v>
      </c>
      <c r="AA180" s="205">
        <f>[4]Costos_Agricultura!$J8*(1+'Net Zero 2070 - %'!AA$45/100)</f>
        <v>12.237254412893321</v>
      </c>
      <c r="AB180" s="205">
        <f>[4]Costos_Agricultura!$J8*(1+'Net Zero 2070 - %'!AB$45/100)</f>
        <v>12.262376247122026</v>
      </c>
      <c r="AC180" s="205">
        <f>[4]Costos_Agricultura!$J8*(1+'Net Zero 2070 - %'!AC$45/100)</f>
        <v>12.28749808135073</v>
      </c>
      <c r="AD180" s="205">
        <f>[4]Costos_Agricultura!$J8*(1+'Net Zero 2070 - %'!AD$45/100)</f>
        <v>12.312619915579432</v>
      </c>
      <c r="AE180" s="205">
        <f>[4]Costos_Agricultura!$J8*(1+'Net Zero 2070 - %'!AE$45/100)</f>
        <v>12.337741749808135</v>
      </c>
      <c r="AF180" s="205">
        <f>[4]Costos_Agricultura!$J8*(1+'Net Zero 2070 - %'!AF$45/100)</f>
        <v>12.362863584036837</v>
      </c>
      <c r="AG180" s="205">
        <f>[4]Costos_Agricultura!$J8*(1+'Net Zero 2070 - %'!AG$45/100)</f>
        <v>12.387985418265542</v>
      </c>
      <c r="AH180" s="205">
        <f>[4]Costos_Agricultura!$J8*(1+'Net Zero 2070 - %'!AH$45/100)</f>
        <v>12.413107252494243</v>
      </c>
      <c r="AI180" s="205">
        <f>[4]Costos_Agricultura!$J8*(1+'Net Zero 2070 - %'!AI$45/100)</f>
        <v>12.438229086722947</v>
      </c>
      <c r="AJ180" s="205">
        <f>[4]Costos_Agricultura!$J8*(1+'Net Zero 2070 - %'!AJ$45/100)</f>
        <v>12.463350920951649</v>
      </c>
      <c r="AK180" s="205">
        <f>[4]Costos_Agricultura!$J8*(1+'Net Zero 2070 - %'!AK$45/100)</f>
        <v>12.488472755180354</v>
      </c>
      <c r="AL180" s="205">
        <f>[4]Costos_Agricultura!$J8*(1+'Net Zero 2070 - %'!AL$45/100)</f>
        <v>12.513594589409056</v>
      </c>
      <c r="AM180" s="205">
        <f>[4]Costos_Agricultura!$J8*(1+'Net Zero 2070 - %'!AM$45/100)</f>
        <v>12.538716423637759</v>
      </c>
      <c r="AN180" s="205">
        <f>[4]Costos_Agricultura!$J8*(1+'Net Zero 2070 - %'!AN$45/100)</f>
        <v>12.563838257866463</v>
      </c>
      <c r="AO180" s="205">
        <f>[4]Costos_Agricultura!$J8*(1+'Net Zero 2070 - %'!AO$45/100)</f>
        <v>12.588960092095164</v>
      </c>
      <c r="AP180" s="205">
        <f>[4]Costos_Agricultura!$J8*(1+'Net Zero 2070 - %'!AP$45/100)</f>
        <v>12.614081926323868</v>
      </c>
      <c r="AQ180" s="205">
        <f>[4]Costos_Agricultura!$J8*(1+'Net Zero 2070 - %'!AQ$45/100)</f>
        <v>12.63920376055257</v>
      </c>
      <c r="AR180" s="205">
        <f>[4]Costos_Agricultura!$J8*(1+'Net Zero 2070 - %'!AR$45/100)</f>
        <v>12.664325594781273</v>
      </c>
      <c r="AS180" s="205">
        <f>[4]Costos_Agricultura!$J8*(1+'Net Zero 2070 - %'!AS$45/100)</f>
        <v>12.689447429009975</v>
      </c>
      <c r="AT180" s="205">
        <f>[4]Costos_Agricultura!$J8*(1+'Net Zero 2070 - %'!AT$45/100)</f>
        <v>12.71456926323868</v>
      </c>
      <c r="AU180" s="205">
        <f>[4]Costos_Agricultura!$J8*(1+'Net Zero 2070 - %'!AU$45/100)</f>
        <v>12.739691097467384</v>
      </c>
      <c r="AV180" s="205">
        <f>[4]Costos_Agricultura!$J8*(1+'Net Zero 2070 - %'!AV$45/100)</f>
        <v>12.764812931696085</v>
      </c>
      <c r="AW180" s="205">
        <f>[4]Costos_Agricultura!$J8*(1+'Net Zero 2070 - %'!AW$45/100)</f>
        <v>12.789934765924789</v>
      </c>
      <c r="AX180" s="205">
        <f>[4]Costos_Agricultura!$J8*(1+'Net Zero 2070 - %'!AX$45/100)</f>
        <v>12.815056600153492</v>
      </c>
      <c r="AY180" s="205">
        <f>[4]Costos_Agricultura!$J8*(1+'Net Zero 2070 - %'!AY$45/100)</f>
        <v>12.840178434382194</v>
      </c>
      <c r="AZ180" s="205">
        <f>[4]Costos_Agricultura!$J8*(1+'Net Zero 2070 - %'!AZ$45/100)</f>
        <v>12.865300268610897</v>
      </c>
      <c r="BA180" s="205">
        <f>[4]Costos_Agricultura!$J8*(1+'Net Zero 2070 - %'!BA$45/100)</f>
        <v>12.890422102839601</v>
      </c>
      <c r="BB180" s="205">
        <f>[4]Costos_Agricultura!$J8*(1+'Net Zero 2070 - %'!BB$45/100)</f>
        <v>12.915543937068305</v>
      </c>
      <c r="BC180" s="205"/>
      <c r="BD180" s="205"/>
      <c r="BE180" s="205"/>
      <c r="BF180" s="205"/>
      <c r="BG180" s="205"/>
      <c r="BH180" s="205"/>
    </row>
    <row r="181" spans="1:60" s="209" customFormat="1" ht="14.45">
      <c r="A181" s="205"/>
      <c r="B181" s="205"/>
      <c r="C181" s="170" t="s">
        <v>265</v>
      </c>
      <c r="D181" s="366"/>
      <c r="E181" s="205"/>
      <c r="F181" s="205">
        <f>[4]Costos_Agricultura!$J9*(1+'Net Zero 2070 - %'!F$45/100)</f>
        <v>254.78805374410749</v>
      </c>
      <c r="G181" s="205">
        <f>[4]Costos_Agricultura!$J9*(1+'Net Zero 2070 - %'!G$45/100)</f>
        <v>255.33467282862557</v>
      </c>
      <c r="H181" s="205">
        <f>[4]Costos_Agricultura!$J9*(1+'Net Zero 2070 - %'!H$45/100)</f>
        <v>255.88129191314371</v>
      </c>
      <c r="I181" s="205">
        <f>[4]Costos_Agricultura!$J9*(1+'Net Zero 2070 - %'!I$45/100)</f>
        <v>256.4279109976618</v>
      </c>
      <c r="J181" s="205">
        <f>[4]Costos_Agricultura!$J9*(1+'Net Zero 2070 - %'!J$45/100)</f>
        <v>256.97453008217997</v>
      </c>
      <c r="K181" s="205">
        <f>[4]Costos_Agricultura!$J9*(1+'Net Zero 2070 - %'!K$45/100)</f>
        <v>257.52114916669802</v>
      </c>
      <c r="L181" s="205">
        <f>[4]Costos_Agricultura!$J9*(1+'Net Zero 2070 - %'!L$45/100)</f>
        <v>258.06776825121619</v>
      </c>
      <c r="M181" s="205">
        <f>[4]Costos_Agricultura!$J9*(1+'Net Zero 2070 - %'!M$45/100)</f>
        <v>258.61438733573431</v>
      </c>
      <c r="N181" s="205">
        <f>[4]Costos_Agricultura!$J9*(1+'Net Zero 2070 - %'!N$45/100)</f>
        <v>259.16100642025242</v>
      </c>
      <c r="O181" s="205">
        <f>[4]Costos_Agricultura!$J9*(1+'Net Zero 2070 - %'!O$45/100)</f>
        <v>259.70762550477053</v>
      </c>
      <c r="P181" s="205">
        <f>[4]Costos_Agricultura!$J9*(1+'Net Zero 2070 - %'!P$45/100)</f>
        <v>260.25424458928865</v>
      </c>
      <c r="Q181" s="205">
        <f>[4]Costos_Agricultura!$J9*(1+'Net Zero 2070 - %'!Q$45/100)</f>
        <v>260.80086367380676</v>
      </c>
      <c r="R181" s="205">
        <f>[4]Costos_Agricultura!$J9*(1+'Net Zero 2070 - %'!R$45/100)</f>
        <v>261.34748275832487</v>
      </c>
      <c r="S181" s="205">
        <f>[4]Costos_Agricultura!$J9*(1+'Net Zero 2070 - %'!S$45/100)</f>
        <v>261.89410184284299</v>
      </c>
      <c r="T181" s="205">
        <f>[4]Costos_Agricultura!$J9*(1+'Net Zero 2070 - %'!T$45/100)</f>
        <v>262.4407209273611</v>
      </c>
      <c r="U181" s="205">
        <f>[4]Costos_Agricultura!$J9*(1+'Net Zero 2070 - %'!U$45/100)</f>
        <v>262.98734001187921</v>
      </c>
      <c r="V181" s="205">
        <f>[4]Costos_Agricultura!$J9*(1+'Net Zero 2070 - %'!V$45/100)</f>
        <v>263.53395909639738</v>
      </c>
      <c r="W181" s="205">
        <f>[4]Costos_Agricultura!$J9*(1+'Net Zero 2070 - %'!W$45/100)</f>
        <v>264.08057818091544</v>
      </c>
      <c r="X181" s="205">
        <f>[4]Costos_Agricultura!$J9*(1+'Net Zero 2070 - %'!X$45/100)</f>
        <v>264.62719726543361</v>
      </c>
      <c r="Y181" s="205">
        <f>[4]Costos_Agricultura!$J9*(1+'Net Zero 2070 - %'!Y$45/100)</f>
        <v>265.17381634995166</v>
      </c>
      <c r="Z181" s="205">
        <f>[4]Costos_Agricultura!$J9*(1+'Net Zero 2070 - %'!Z$45/100)</f>
        <v>265.72043543446983</v>
      </c>
      <c r="AA181" s="205">
        <f>[4]Costos_Agricultura!$J9*(1+'Net Zero 2070 - %'!AA$45/100)</f>
        <v>266.26705451898789</v>
      </c>
      <c r="AB181" s="205">
        <f>[4]Costos_Agricultura!$J9*(1+'Net Zero 2070 - %'!AB$45/100)</f>
        <v>266.81367360350606</v>
      </c>
      <c r="AC181" s="205">
        <f>[4]Costos_Agricultura!$J9*(1+'Net Zero 2070 - %'!AC$45/100)</f>
        <v>267.36029268802417</v>
      </c>
      <c r="AD181" s="205">
        <f>[4]Costos_Agricultura!$J9*(1+'Net Zero 2070 - %'!AD$45/100)</f>
        <v>267.90691177254229</v>
      </c>
      <c r="AE181" s="205">
        <f>[4]Costos_Agricultura!$J9*(1+'Net Zero 2070 - %'!AE$45/100)</f>
        <v>268.4535308570604</v>
      </c>
      <c r="AF181" s="205">
        <f>[4]Costos_Agricultura!$J9*(1+'Net Zero 2070 - %'!AF$45/100)</f>
        <v>269.00014994157851</v>
      </c>
      <c r="AG181" s="205">
        <f>[4]Costos_Agricultura!$J9*(1+'Net Zero 2070 - %'!AG$45/100)</f>
        <v>269.54676902609663</v>
      </c>
      <c r="AH181" s="205">
        <f>[4]Costos_Agricultura!$J9*(1+'Net Zero 2070 - %'!AH$45/100)</f>
        <v>270.09338811061474</v>
      </c>
      <c r="AI181" s="205">
        <f>[4]Costos_Agricultura!$J9*(1+'Net Zero 2070 - %'!AI$45/100)</f>
        <v>270.64000719513285</v>
      </c>
      <c r="AJ181" s="205">
        <f>[4]Costos_Agricultura!$J9*(1+'Net Zero 2070 - %'!AJ$45/100)</f>
        <v>271.18662627965097</v>
      </c>
      <c r="AK181" s="205">
        <f>[4]Costos_Agricultura!$J9*(1+'Net Zero 2070 - %'!AK$45/100)</f>
        <v>271.73324536416908</v>
      </c>
      <c r="AL181" s="205">
        <f>[4]Costos_Agricultura!$J9*(1+'Net Zero 2070 - %'!AL$45/100)</f>
        <v>272.27986444868725</v>
      </c>
      <c r="AM181" s="205">
        <f>[4]Costos_Agricultura!$J9*(1+'Net Zero 2070 - %'!AM$45/100)</f>
        <v>272.82648353320531</v>
      </c>
      <c r="AN181" s="205">
        <f>[4]Costos_Agricultura!$J9*(1+'Net Zero 2070 - %'!AN$45/100)</f>
        <v>273.37310261772348</v>
      </c>
      <c r="AO181" s="205">
        <f>[4]Costos_Agricultura!$J9*(1+'Net Zero 2070 - %'!AO$45/100)</f>
        <v>273.91972170224153</v>
      </c>
      <c r="AP181" s="205">
        <f>[4]Costos_Agricultura!$J9*(1+'Net Zero 2070 - %'!AP$45/100)</f>
        <v>274.4663407867597</v>
      </c>
      <c r="AQ181" s="205">
        <f>[4]Costos_Agricultura!$J9*(1+'Net Zero 2070 - %'!AQ$45/100)</f>
        <v>275.01295987127776</v>
      </c>
      <c r="AR181" s="205">
        <f>[4]Costos_Agricultura!$J9*(1+'Net Zero 2070 - %'!AR$45/100)</f>
        <v>275.55957895579593</v>
      </c>
      <c r="AS181" s="205">
        <f>[4]Costos_Agricultura!$J9*(1+'Net Zero 2070 - %'!AS$45/100)</f>
        <v>276.10619804031398</v>
      </c>
      <c r="AT181" s="205">
        <f>[4]Costos_Agricultura!$J9*(1+'Net Zero 2070 - %'!AT$45/100)</f>
        <v>276.65281712483215</v>
      </c>
      <c r="AU181" s="205">
        <f>[4]Costos_Agricultura!$J9*(1+'Net Zero 2070 - %'!AU$45/100)</f>
        <v>277.19943620935027</v>
      </c>
      <c r="AV181" s="205">
        <f>[4]Costos_Agricultura!$J9*(1+'Net Zero 2070 - %'!AV$45/100)</f>
        <v>277.74605529386838</v>
      </c>
      <c r="AW181" s="205">
        <f>[4]Costos_Agricultura!$J9*(1+'Net Zero 2070 - %'!AW$45/100)</f>
        <v>278.29267437838649</v>
      </c>
      <c r="AX181" s="205">
        <f>[4]Costos_Agricultura!$J9*(1+'Net Zero 2070 - %'!AX$45/100)</f>
        <v>278.83929346290461</v>
      </c>
      <c r="AY181" s="205">
        <f>[4]Costos_Agricultura!$J9*(1+'Net Zero 2070 - %'!AY$45/100)</f>
        <v>279.38591254742272</v>
      </c>
      <c r="AZ181" s="205">
        <f>[4]Costos_Agricultura!$J9*(1+'Net Zero 2070 - %'!AZ$45/100)</f>
        <v>279.93253163194083</v>
      </c>
      <c r="BA181" s="205">
        <f>[4]Costos_Agricultura!$J9*(1+'Net Zero 2070 - %'!BA$45/100)</f>
        <v>280.47915071645895</v>
      </c>
      <c r="BB181" s="205">
        <f>[4]Costos_Agricultura!$J9*(1+'Net Zero 2070 - %'!BB$45/100)</f>
        <v>281.02576980097712</v>
      </c>
      <c r="BC181" s="205"/>
      <c r="BD181" s="205"/>
      <c r="BE181" s="205"/>
      <c r="BF181" s="205"/>
      <c r="BG181" s="205"/>
      <c r="BH181" s="205"/>
    </row>
    <row r="182" spans="1:60" s="209" customFormat="1" ht="15" customHeight="1">
      <c r="A182" s="205"/>
      <c r="B182" s="205"/>
      <c r="C182" s="170" t="s">
        <v>266</v>
      </c>
      <c r="D182" s="366"/>
      <c r="E182" s="205"/>
      <c r="F182" s="205">
        <f>[4]Costos_Agricultura!$J10*(1+'Net Zero 2070 - %'!F$45/100)</f>
        <v>100.215</v>
      </c>
      <c r="G182" s="205">
        <f>[4]Costos_Agricultura!$J10*(1+'Net Zero 2070 - %'!G$45/100)</f>
        <v>100.42999999999999</v>
      </c>
      <c r="H182" s="205">
        <f>[4]Costos_Agricultura!$J10*(1+'Net Zero 2070 - %'!H$45/100)</f>
        <v>100.64500000000001</v>
      </c>
      <c r="I182" s="205">
        <f>[4]Costos_Agricultura!$J10*(1+'Net Zero 2070 - %'!I$45/100)</f>
        <v>100.86</v>
      </c>
      <c r="J182" s="205">
        <f>[4]Costos_Agricultura!$J10*(1+'Net Zero 2070 - %'!J$45/100)</f>
        <v>101.075</v>
      </c>
      <c r="K182" s="205">
        <f>[4]Costos_Agricultura!$J10*(1+'Net Zero 2070 - %'!K$45/100)</f>
        <v>101.28999999999999</v>
      </c>
      <c r="L182" s="205">
        <f>[4]Costos_Agricultura!$J10*(1+'Net Zero 2070 - %'!L$45/100)</f>
        <v>101.505</v>
      </c>
      <c r="M182" s="205">
        <f>[4]Costos_Agricultura!$J10*(1+'Net Zero 2070 - %'!M$45/100)</f>
        <v>101.72000000000001</v>
      </c>
      <c r="N182" s="205">
        <f>[4]Costos_Agricultura!$J10*(1+'Net Zero 2070 - %'!N$45/100)</f>
        <v>101.935</v>
      </c>
      <c r="O182" s="205">
        <f>[4]Costos_Agricultura!$J10*(1+'Net Zero 2070 - %'!O$45/100)</f>
        <v>102.15</v>
      </c>
      <c r="P182" s="205">
        <f>[4]Costos_Agricultura!$J10*(1+'Net Zero 2070 - %'!P$45/100)</f>
        <v>102.36499999999999</v>
      </c>
      <c r="Q182" s="205">
        <f>[4]Costos_Agricultura!$J10*(1+'Net Zero 2070 - %'!Q$45/100)</f>
        <v>102.58</v>
      </c>
      <c r="R182" s="205">
        <f>[4]Costos_Agricultura!$J10*(1+'Net Zero 2070 - %'!R$45/100)</f>
        <v>102.79499999999999</v>
      </c>
      <c r="S182" s="205">
        <f>[4]Costos_Agricultura!$J10*(1+'Net Zero 2070 - %'!S$45/100)</f>
        <v>103.01</v>
      </c>
      <c r="T182" s="205">
        <f>[4]Costos_Agricultura!$J10*(1+'Net Zero 2070 - %'!T$45/100)</f>
        <v>103.22499999999999</v>
      </c>
      <c r="U182" s="205">
        <f>[4]Costos_Agricultura!$J10*(1+'Net Zero 2070 - %'!U$45/100)</f>
        <v>103.44</v>
      </c>
      <c r="V182" s="205">
        <f>[4]Costos_Agricultura!$J10*(1+'Net Zero 2070 - %'!V$45/100)</f>
        <v>103.655</v>
      </c>
      <c r="W182" s="205">
        <f>[4]Costos_Agricultura!$J10*(1+'Net Zero 2070 - %'!W$45/100)</f>
        <v>103.86999999999999</v>
      </c>
      <c r="X182" s="205">
        <f>[4]Costos_Agricultura!$J10*(1+'Net Zero 2070 - %'!X$45/100)</f>
        <v>104.08500000000001</v>
      </c>
      <c r="Y182" s="205">
        <f>[4]Costos_Agricultura!$J10*(1+'Net Zero 2070 - %'!Y$45/100)</f>
        <v>104.3</v>
      </c>
      <c r="Z182" s="205">
        <f>[4]Costos_Agricultura!$J10*(1+'Net Zero 2070 - %'!Z$45/100)</f>
        <v>104.515</v>
      </c>
      <c r="AA182" s="205">
        <f>[4]Costos_Agricultura!$J10*(1+'Net Zero 2070 - %'!AA$45/100)</f>
        <v>104.72999999999999</v>
      </c>
      <c r="AB182" s="205">
        <f>[4]Costos_Agricultura!$J10*(1+'Net Zero 2070 - %'!AB$45/100)</f>
        <v>104.94499999999999</v>
      </c>
      <c r="AC182" s="205">
        <f>[4]Costos_Agricultura!$J10*(1+'Net Zero 2070 - %'!AC$45/100)</f>
        <v>105.16000000000001</v>
      </c>
      <c r="AD182" s="205">
        <f>[4]Costos_Agricultura!$J10*(1+'Net Zero 2070 - %'!AD$45/100)</f>
        <v>105.375</v>
      </c>
      <c r="AE182" s="205">
        <f>[4]Costos_Agricultura!$J10*(1+'Net Zero 2070 - %'!AE$45/100)</f>
        <v>105.59</v>
      </c>
      <c r="AF182" s="205">
        <f>[4]Costos_Agricultura!$J10*(1+'Net Zero 2070 - %'!AF$45/100)</f>
        <v>105.80499999999999</v>
      </c>
      <c r="AG182" s="205">
        <f>[4]Costos_Agricultura!$J10*(1+'Net Zero 2070 - %'!AG$45/100)</f>
        <v>106.02000000000001</v>
      </c>
      <c r="AH182" s="205">
        <f>[4]Costos_Agricultura!$J10*(1+'Net Zero 2070 - %'!AH$45/100)</f>
        <v>106.23499999999999</v>
      </c>
      <c r="AI182" s="205">
        <f>[4]Costos_Agricultura!$J10*(1+'Net Zero 2070 - %'!AI$45/100)</f>
        <v>106.45</v>
      </c>
      <c r="AJ182" s="205">
        <f>[4]Costos_Agricultura!$J10*(1+'Net Zero 2070 - %'!AJ$45/100)</f>
        <v>106.66499999999999</v>
      </c>
      <c r="AK182" s="205">
        <f>[4]Costos_Agricultura!$J10*(1+'Net Zero 2070 - %'!AK$45/100)</f>
        <v>106.88</v>
      </c>
      <c r="AL182" s="205">
        <f>[4]Costos_Agricultura!$J10*(1+'Net Zero 2070 - %'!AL$45/100)</f>
        <v>107.09500000000001</v>
      </c>
      <c r="AM182" s="205">
        <f>[4]Costos_Agricultura!$J10*(1+'Net Zero 2070 - %'!AM$45/100)</f>
        <v>107.30999999999999</v>
      </c>
      <c r="AN182" s="205">
        <f>[4]Costos_Agricultura!$J10*(1+'Net Zero 2070 - %'!AN$45/100)</f>
        <v>107.52500000000001</v>
      </c>
      <c r="AO182" s="205">
        <f>[4]Costos_Agricultura!$J10*(1+'Net Zero 2070 - %'!AO$45/100)</f>
        <v>107.74</v>
      </c>
      <c r="AP182" s="205">
        <f>[4]Costos_Agricultura!$J10*(1+'Net Zero 2070 - %'!AP$45/100)</f>
        <v>107.955</v>
      </c>
      <c r="AQ182" s="205">
        <f>[4]Costos_Agricultura!$J10*(1+'Net Zero 2070 - %'!AQ$45/100)</f>
        <v>108.16999999999999</v>
      </c>
      <c r="AR182" s="205">
        <f>[4]Costos_Agricultura!$J10*(1+'Net Zero 2070 - %'!AR$45/100)</f>
        <v>108.38499999999999</v>
      </c>
      <c r="AS182" s="205">
        <f>[4]Costos_Agricultura!$J10*(1+'Net Zero 2070 - %'!AS$45/100)</f>
        <v>108.59999999999998</v>
      </c>
      <c r="AT182" s="205">
        <f>[4]Costos_Agricultura!$J10*(1+'Net Zero 2070 - %'!AT$45/100)</f>
        <v>108.815</v>
      </c>
      <c r="AU182" s="205">
        <f>[4]Costos_Agricultura!$J10*(1+'Net Zero 2070 - %'!AU$45/100)</f>
        <v>109.03</v>
      </c>
      <c r="AV182" s="205">
        <f>[4]Costos_Agricultura!$J10*(1+'Net Zero 2070 - %'!AV$45/100)</f>
        <v>109.24499999999999</v>
      </c>
      <c r="AW182" s="205">
        <f>[4]Costos_Agricultura!$J10*(1+'Net Zero 2070 - %'!AW$45/100)</f>
        <v>109.46000000000001</v>
      </c>
      <c r="AX182" s="205">
        <f>[4]Costos_Agricultura!$J10*(1+'Net Zero 2070 - %'!AX$45/100)</f>
        <v>109.67499999999998</v>
      </c>
      <c r="AY182" s="205">
        <f>[4]Costos_Agricultura!$J10*(1+'Net Zero 2070 - %'!AY$45/100)</f>
        <v>109.89</v>
      </c>
      <c r="AZ182" s="205">
        <f>[4]Costos_Agricultura!$J10*(1+'Net Zero 2070 - %'!AZ$45/100)</f>
        <v>110.10499999999999</v>
      </c>
      <c r="BA182" s="205">
        <f>[4]Costos_Agricultura!$J10*(1+'Net Zero 2070 - %'!BA$45/100)</f>
        <v>110.32</v>
      </c>
      <c r="BB182" s="205">
        <f>[4]Costos_Agricultura!$J10*(1+'Net Zero 2070 - %'!BB$45/100)</f>
        <v>110.53500000000001</v>
      </c>
      <c r="BC182" s="205"/>
      <c r="BD182" s="205"/>
      <c r="BE182" s="205"/>
      <c r="BF182" s="205"/>
      <c r="BG182" s="205"/>
      <c r="BH182" s="205"/>
    </row>
    <row r="183" spans="1:60" s="209" customFormat="1" ht="15" customHeight="1">
      <c r="A183" s="205"/>
      <c r="B183" s="205"/>
      <c r="C183" s="170" t="s">
        <v>267</v>
      </c>
      <c r="D183" s="366"/>
      <c r="E183" s="205"/>
      <c r="F183" s="205">
        <f>[4]Costos_Agricultura!$J11*(1+'Net Zero 2070 - %'!F$45/100)</f>
        <v>1230.7746941184182</v>
      </c>
      <c r="G183" s="205">
        <f>[4]Costos_Agricultura!$J11*(1+'Net Zero 2070 - %'!G$45/100)</f>
        <v>1233.4151826604073</v>
      </c>
      <c r="H183" s="205">
        <f>[4]Costos_Agricultura!$J11*(1+'Net Zero 2070 - %'!H$45/100)</f>
        <v>1236.0556712023968</v>
      </c>
      <c r="I183" s="205">
        <f>[4]Costos_Agricultura!$J11*(1+'Net Zero 2070 - %'!I$45/100)</f>
        <v>1238.696159744386</v>
      </c>
      <c r="J183" s="205">
        <f>[4]Costos_Agricultura!$J11*(1+'Net Zero 2070 - %'!J$45/100)</f>
        <v>1241.3366482863753</v>
      </c>
      <c r="K183" s="205">
        <f>[4]Costos_Agricultura!$J11*(1+'Net Zero 2070 - %'!K$45/100)</f>
        <v>1243.9771368283646</v>
      </c>
      <c r="L183" s="205">
        <f>[4]Costos_Agricultura!$J11*(1+'Net Zero 2070 - %'!L$45/100)</f>
        <v>1246.6176253703541</v>
      </c>
      <c r="M183" s="205">
        <f>[4]Costos_Agricultura!$J11*(1+'Net Zero 2070 - %'!M$45/100)</f>
        <v>1249.2581139123433</v>
      </c>
      <c r="N183" s="205">
        <f>[4]Costos_Agricultura!$J11*(1+'Net Zero 2070 - %'!N$45/100)</f>
        <v>1251.8986024543326</v>
      </c>
      <c r="O183" s="205">
        <f>[4]Costos_Agricultura!$J11*(1+'Net Zero 2070 - %'!O$45/100)</f>
        <v>1254.5390909963221</v>
      </c>
      <c r="P183" s="205">
        <f>[4]Costos_Agricultura!$J11*(1+'Net Zero 2070 - %'!P$45/100)</f>
        <v>1257.1795795383111</v>
      </c>
      <c r="Q183" s="205">
        <f>[4]Costos_Agricultura!$J11*(1+'Net Zero 2070 - %'!Q$45/100)</f>
        <v>1259.8200680803006</v>
      </c>
      <c r="R183" s="205">
        <f>[4]Costos_Agricultura!$J11*(1+'Net Zero 2070 - %'!R$45/100)</f>
        <v>1262.4605566222897</v>
      </c>
      <c r="S183" s="205">
        <f>[4]Costos_Agricultura!$J11*(1+'Net Zero 2070 - %'!S$45/100)</f>
        <v>1265.1010451642792</v>
      </c>
      <c r="T183" s="205">
        <f>[4]Costos_Agricultura!$J11*(1+'Net Zero 2070 - %'!T$45/100)</f>
        <v>1267.7415337062685</v>
      </c>
      <c r="U183" s="205">
        <f>[4]Costos_Agricultura!$J11*(1+'Net Zero 2070 - %'!U$45/100)</f>
        <v>1270.382022248258</v>
      </c>
      <c r="V183" s="205">
        <f>[4]Costos_Agricultura!$J11*(1+'Net Zero 2070 - %'!V$45/100)</f>
        <v>1273.0225107902472</v>
      </c>
      <c r="W183" s="205">
        <f>[4]Costos_Agricultura!$J11*(1+'Net Zero 2070 - %'!W$45/100)</f>
        <v>1275.6629993322365</v>
      </c>
      <c r="X183" s="205">
        <f>[4]Costos_Agricultura!$J11*(1+'Net Zero 2070 - %'!X$45/100)</f>
        <v>1278.303487874226</v>
      </c>
      <c r="Y183" s="205">
        <f>[4]Costos_Agricultura!$J11*(1+'Net Zero 2070 - %'!Y$45/100)</f>
        <v>1280.943976416215</v>
      </c>
      <c r="Z183" s="205">
        <f>[4]Costos_Agricultura!$J11*(1+'Net Zero 2070 - %'!Z$45/100)</f>
        <v>1283.5844649582045</v>
      </c>
      <c r="AA183" s="205">
        <f>[4]Costos_Agricultura!$J11*(1+'Net Zero 2070 - %'!AA$45/100)</f>
        <v>1286.2249535001936</v>
      </c>
      <c r="AB183" s="205">
        <f>[4]Costos_Agricultura!$J11*(1+'Net Zero 2070 - %'!AB$45/100)</f>
        <v>1288.8654420421831</v>
      </c>
      <c r="AC183" s="205">
        <f>[4]Costos_Agricultura!$J11*(1+'Net Zero 2070 - %'!AC$45/100)</f>
        <v>1291.5059305841726</v>
      </c>
      <c r="AD183" s="205">
        <f>[4]Costos_Agricultura!$J11*(1+'Net Zero 2070 - %'!AD$45/100)</f>
        <v>1294.1464191261616</v>
      </c>
      <c r="AE183" s="205">
        <f>[4]Costos_Agricultura!$J11*(1+'Net Zero 2070 - %'!AE$45/100)</f>
        <v>1296.7869076681511</v>
      </c>
      <c r="AF183" s="205">
        <f>[4]Costos_Agricultura!$J11*(1+'Net Zero 2070 - %'!AF$45/100)</f>
        <v>1299.4273962101404</v>
      </c>
      <c r="AG183" s="205">
        <f>[4]Costos_Agricultura!$J11*(1+'Net Zero 2070 - %'!AG$45/100)</f>
        <v>1302.0678847521297</v>
      </c>
      <c r="AH183" s="205">
        <f>[4]Costos_Agricultura!$J11*(1+'Net Zero 2070 - %'!AH$45/100)</f>
        <v>1304.7083732941189</v>
      </c>
      <c r="AI183" s="205">
        <f>[4]Costos_Agricultura!$J11*(1+'Net Zero 2070 - %'!AI$45/100)</f>
        <v>1307.3488618361084</v>
      </c>
      <c r="AJ183" s="205">
        <f>[4]Costos_Agricultura!$J11*(1+'Net Zero 2070 - %'!AJ$45/100)</f>
        <v>1309.9893503780975</v>
      </c>
      <c r="AK183" s="205">
        <f>[4]Costos_Agricultura!$J11*(1+'Net Zero 2070 - %'!AK$45/100)</f>
        <v>1312.629838920087</v>
      </c>
      <c r="AL183" s="205">
        <f>[4]Costos_Agricultura!$J11*(1+'Net Zero 2070 - %'!AL$45/100)</f>
        <v>1315.2703274620765</v>
      </c>
      <c r="AM183" s="205">
        <f>[4]Costos_Agricultura!$J11*(1+'Net Zero 2070 - %'!AM$45/100)</f>
        <v>1317.9108160040655</v>
      </c>
      <c r="AN183" s="205">
        <f>[4]Costos_Agricultura!$J11*(1+'Net Zero 2070 - %'!AN$45/100)</f>
        <v>1320.551304546055</v>
      </c>
      <c r="AO183" s="205">
        <f>[4]Costos_Agricultura!$J11*(1+'Net Zero 2070 - %'!AO$45/100)</f>
        <v>1323.1917930880443</v>
      </c>
      <c r="AP183" s="205">
        <f>[4]Costos_Agricultura!$J11*(1+'Net Zero 2070 - %'!AP$45/100)</f>
        <v>1325.8322816300335</v>
      </c>
      <c r="AQ183" s="205">
        <f>[4]Costos_Agricultura!$J11*(1+'Net Zero 2070 - %'!AQ$45/100)</f>
        <v>1328.4727701720228</v>
      </c>
      <c r="AR183" s="205">
        <f>[4]Costos_Agricultura!$J11*(1+'Net Zero 2070 - %'!AR$45/100)</f>
        <v>1331.1132587140123</v>
      </c>
      <c r="AS183" s="205">
        <f>[4]Costos_Agricultura!$J11*(1+'Net Zero 2070 - %'!AS$45/100)</f>
        <v>1333.7537472560014</v>
      </c>
      <c r="AT183" s="205">
        <f>[4]Costos_Agricultura!$J11*(1+'Net Zero 2070 - %'!AT$45/100)</f>
        <v>1336.3942357979909</v>
      </c>
      <c r="AU183" s="205">
        <f>[4]Costos_Agricultura!$J11*(1+'Net Zero 2070 - %'!AU$45/100)</f>
        <v>1339.0347243399804</v>
      </c>
      <c r="AV183" s="205">
        <f>[4]Costos_Agricultura!$J11*(1+'Net Zero 2070 - %'!AV$45/100)</f>
        <v>1341.6752128819694</v>
      </c>
      <c r="AW183" s="205">
        <f>[4]Costos_Agricultura!$J11*(1+'Net Zero 2070 - %'!AW$45/100)</f>
        <v>1344.3157014239589</v>
      </c>
      <c r="AX183" s="205">
        <f>[4]Costos_Agricultura!$J11*(1+'Net Zero 2070 - %'!AX$45/100)</f>
        <v>1346.9561899659482</v>
      </c>
      <c r="AY183" s="205">
        <f>[4]Costos_Agricultura!$J11*(1+'Net Zero 2070 - %'!AY$45/100)</f>
        <v>1349.5966785079374</v>
      </c>
      <c r="AZ183" s="205">
        <f>[4]Costos_Agricultura!$J11*(1+'Net Zero 2070 - %'!AZ$45/100)</f>
        <v>1352.2371670499267</v>
      </c>
      <c r="BA183" s="205">
        <f>[4]Costos_Agricultura!$J11*(1+'Net Zero 2070 - %'!BA$45/100)</f>
        <v>1354.8776555919162</v>
      </c>
      <c r="BB183" s="205">
        <f>[4]Costos_Agricultura!$J11*(1+'Net Zero 2070 - %'!BB$45/100)</f>
        <v>1357.5181441339055</v>
      </c>
      <c r="BC183" s="205"/>
      <c r="BD183" s="205"/>
      <c r="BE183" s="205"/>
      <c r="BF183" s="205"/>
      <c r="BG183" s="205"/>
      <c r="BH183" s="205"/>
    </row>
    <row r="184" spans="1:60" s="209" customFormat="1" ht="15" customHeight="1">
      <c r="A184" s="205"/>
      <c r="B184" s="205"/>
      <c r="C184" s="170" t="s">
        <v>268</v>
      </c>
      <c r="D184" s="366"/>
      <c r="E184" s="205"/>
      <c r="F184" s="205">
        <f>[4]Costos_Agricultura!$J12*(1+'Net Zero 2070 - %'!F$45/100)</f>
        <v>16.033724614432124</v>
      </c>
      <c r="G184" s="205">
        <f>[4]Costos_Agricultura!$J12*(1+'Net Zero 2070 - %'!G$45/100)</f>
        <v>16.068123165468421</v>
      </c>
      <c r="H184" s="205">
        <f>[4]Costos_Agricultura!$J12*(1+'Net Zero 2070 - %'!H$45/100)</f>
        <v>16.102521716504725</v>
      </c>
      <c r="I184" s="205">
        <f>[4]Costos_Agricultura!$J12*(1+'Net Zero 2070 - %'!I$45/100)</f>
        <v>16.136920267541022</v>
      </c>
      <c r="J184" s="205">
        <f>[4]Costos_Agricultura!$J12*(1+'Net Zero 2070 - %'!J$45/100)</f>
        <v>16.171318818577326</v>
      </c>
      <c r="K184" s="205">
        <f>[4]Costos_Agricultura!$J12*(1+'Net Zero 2070 - %'!K$45/100)</f>
        <v>16.205717369613623</v>
      </c>
      <c r="L184" s="205">
        <f>[4]Costos_Agricultura!$J12*(1+'Net Zero 2070 - %'!L$45/100)</f>
        <v>16.240115920649927</v>
      </c>
      <c r="M184" s="205">
        <f>[4]Costos_Agricultura!$J12*(1+'Net Zero 2070 - %'!M$45/100)</f>
        <v>16.274514471686231</v>
      </c>
      <c r="N184" s="205">
        <f>[4]Costos_Agricultura!$J12*(1+'Net Zero 2070 - %'!N$45/100)</f>
        <v>16.308913022722528</v>
      </c>
      <c r="O184" s="205">
        <f>[4]Costos_Agricultura!$J12*(1+'Net Zero 2070 - %'!O$45/100)</f>
        <v>16.343311573758832</v>
      </c>
      <c r="P184" s="205">
        <f>[4]Costos_Agricultura!$J12*(1+'Net Zero 2070 - %'!P$45/100)</f>
        <v>16.377710124795129</v>
      </c>
      <c r="Q184" s="205">
        <f>[4]Costos_Agricultura!$J12*(1+'Net Zero 2070 - %'!Q$45/100)</f>
        <v>16.412108675831433</v>
      </c>
      <c r="R184" s="205">
        <f>[4]Costos_Agricultura!$J12*(1+'Net Zero 2070 - %'!R$45/100)</f>
        <v>16.44650722686773</v>
      </c>
      <c r="S184" s="205">
        <f>[4]Costos_Agricultura!$J12*(1+'Net Zero 2070 - %'!S$45/100)</f>
        <v>16.480905777904034</v>
      </c>
      <c r="T184" s="205">
        <f>[4]Costos_Agricultura!$J12*(1+'Net Zero 2070 - %'!T$45/100)</f>
        <v>16.515304328940335</v>
      </c>
      <c r="U184" s="205">
        <f>[4]Costos_Agricultura!$J12*(1+'Net Zero 2070 - %'!U$45/100)</f>
        <v>16.549702879976635</v>
      </c>
      <c r="V184" s="205">
        <f>[4]Costos_Agricultura!$J12*(1+'Net Zero 2070 - %'!V$45/100)</f>
        <v>16.58410143101294</v>
      </c>
      <c r="W184" s="205">
        <f>[4]Costos_Agricultura!$J12*(1+'Net Zero 2070 - %'!W$45/100)</f>
        <v>16.618499982049237</v>
      </c>
      <c r="X184" s="205">
        <f>[4]Costos_Agricultura!$J12*(1+'Net Zero 2070 - %'!X$45/100)</f>
        <v>16.652898533085541</v>
      </c>
      <c r="Y184" s="205">
        <f>[4]Costos_Agricultura!$J12*(1+'Net Zero 2070 - %'!Y$45/100)</f>
        <v>16.687297084121838</v>
      </c>
      <c r="Z184" s="205">
        <f>[4]Costos_Agricultura!$J12*(1+'Net Zero 2070 - %'!Z$45/100)</f>
        <v>16.721695635158142</v>
      </c>
      <c r="AA184" s="205">
        <f>[4]Costos_Agricultura!$J12*(1+'Net Zero 2070 - %'!AA$45/100)</f>
        <v>16.756094186194442</v>
      </c>
      <c r="AB184" s="205">
        <f>[4]Costos_Agricultura!$J12*(1+'Net Zero 2070 - %'!AB$45/100)</f>
        <v>16.790492737230743</v>
      </c>
      <c r="AC184" s="205">
        <f>[4]Costos_Agricultura!$J12*(1+'Net Zero 2070 - %'!AC$45/100)</f>
        <v>16.824891288267047</v>
      </c>
      <c r="AD184" s="205">
        <f>[4]Costos_Agricultura!$J12*(1+'Net Zero 2070 - %'!AD$45/100)</f>
        <v>16.859289839303344</v>
      </c>
      <c r="AE184" s="205">
        <f>[4]Costos_Agricultura!$J12*(1+'Net Zero 2070 - %'!AE$45/100)</f>
        <v>16.893688390339648</v>
      </c>
      <c r="AF184" s="205">
        <f>[4]Costos_Agricultura!$J12*(1+'Net Zero 2070 - %'!AF$45/100)</f>
        <v>16.928086941375945</v>
      </c>
      <c r="AG184" s="205">
        <f>[4]Costos_Agricultura!$J12*(1+'Net Zero 2070 - %'!AG$45/100)</f>
        <v>16.962485492412249</v>
      </c>
      <c r="AH184" s="205">
        <f>[4]Costos_Agricultura!$J12*(1+'Net Zero 2070 - %'!AH$45/100)</f>
        <v>16.996884043448549</v>
      </c>
      <c r="AI184" s="205">
        <f>[4]Costos_Agricultura!$J12*(1+'Net Zero 2070 - %'!AI$45/100)</f>
        <v>17.03128259448485</v>
      </c>
      <c r="AJ184" s="205">
        <f>[4]Costos_Agricultura!$J12*(1+'Net Zero 2070 - %'!AJ$45/100)</f>
        <v>17.06568114552115</v>
      </c>
      <c r="AK184" s="205">
        <f>[4]Costos_Agricultura!$J12*(1+'Net Zero 2070 - %'!AK$45/100)</f>
        <v>17.100079696557451</v>
      </c>
      <c r="AL184" s="205">
        <f>[4]Costos_Agricultura!$J12*(1+'Net Zero 2070 - %'!AL$45/100)</f>
        <v>17.134478247593755</v>
      </c>
      <c r="AM184" s="205">
        <f>[4]Costos_Agricultura!$J12*(1+'Net Zero 2070 - %'!AM$45/100)</f>
        <v>17.168876798630052</v>
      </c>
      <c r="AN184" s="205">
        <f>[4]Costos_Agricultura!$J12*(1+'Net Zero 2070 - %'!AN$45/100)</f>
        <v>17.203275349666356</v>
      </c>
      <c r="AO184" s="205">
        <f>[4]Costos_Agricultura!$J12*(1+'Net Zero 2070 - %'!AO$45/100)</f>
        <v>17.237673900702656</v>
      </c>
      <c r="AP184" s="205">
        <f>[4]Costos_Agricultura!$J12*(1+'Net Zero 2070 - %'!AP$45/100)</f>
        <v>17.272072451738957</v>
      </c>
      <c r="AQ184" s="205">
        <f>[4]Costos_Agricultura!$J12*(1+'Net Zero 2070 - %'!AQ$45/100)</f>
        <v>17.306471002775258</v>
      </c>
      <c r="AR184" s="205">
        <f>[4]Costos_Agricultura!$J12*(1+'Net Zero 2070 - %'!AR$45/100)</f>
        <v>17.340869553811558</v>
      </c>
      <c r="AS184" s="205">
        <f>[4]Costos_Agricultura!$J12*(1+'Net Zero 2070 - %'!AS$45/100)</f>
        <v>17.375268104847859</v>
      </c>
      <c r="AT184" s="205">
        <f>[4]Costos_Agricultura!$J12*(1+'Net Zero 2070 - %'!AT$45/100)</f>
        <v>17.409666655884159</v>
      </c>
      <c r="AU184" s="205">
        <f>[4]Costos_Agricultura!$J12*(1+'Net Zero 2070 - %'!AU$45/100)</f>
        <v>17.444065206920463</v>
      </c>
      <c r="AV184" s="205">
        <f>[4]Costos_Agricultura!$J12*(1+'Net Zero 2070 - %'!AV$45/100)</f>
        <v>17.478463757956764</v>
      </c>
      <c r="AW184" s="205">
        <f>[4]Costos_Agricultura!$J12*(1+'Net Zero 2070 - %'!AW$45/100)</f>
        <v>17.512862308993064</v>
      </c>
      <c r="AX184" s="205">
        <f>[4]Costos_Agricultura!$J12*(1+'Net Zero 2070 - %'!AX$45/100)</f>
        <v>17.547260860029365</v>
      </c>
      <c r="AY184" s="205">
        <f>[4]Costos_Agricultura!$J12*(1+'Net Zero 2070 - %'!AY$45/100)</f>
        <v>17.581659411065665</v>
      </c>
      <c r="AZ184" s="205">
        <f>[4]Costos_Agricultura!$J12*(1+'Net Zero 2070 - %'!AZ$45/100)</f>
        <v>17.616057962101966</v>
      </c>
      <c r="BA184" s="205">
        <f>[4]Costos_Agricultura!$J12*(1+'Net Zero 2070 - %'!BA$45/100)</f>
        <v>17.65045651313827</v>
      </c>
      <c r="BB184" s="205">
        <f>[4]Costos_Agricultura!$J12*(1+'Net Zero 2070 - %'!BB$45/100)</f>
        <v>17.68485506417457</v>
      </c>
      <c r="BC184" s="205"/>
      <c r="BD184" s="205"/>
      <c r="BE184" s="205"/>
      <c r="BF184" s="205"/>
      <c r="BG184" s="205"/>
      <c r="BH184" s="205"/>
    </row>
    <row r="185" spans="1:60" s="209" customFormat="1" ht="15" customHeight="1">
      <c r="A185" s="205"/>
      <c r="B185" s="205"/>
      <c r="C185" s="170" t="s">
        <v>269</v>
      </c>
      <c r="D185" s="366"/>
      <c r="E185" s="205"/>
      <c r="F185" s="205">
        <f>[4]Costos_Agricultura!$J13*(1+'Net Zero 2070 - %'!F$45/100)</f>
        <v>111.14253618145331</v>
      </c>
      <c r="G185" s="205">
        <f>[4]Costos_Agricultura!$J13*(1+'Net Zero 2070 - %'!G$45/100)</f>
        <v>111.38097998007638</v>
      </c>
      <c r="H185" s="205">
        <f>[4]Costos_Agricultura!$J13*(1+'Net Zero 2070 - %'!H$45/100)</f>
        <v>111.61942377869947</v>
      </c>
      <c r="I185" s="205">
        <f>[4]Costos_Agricultura!$J13*(1+'Net Zero 2070 - %'!I$45/100)</f>
        <v>111.85786757732255</v>
      </c>
      <c r="J185" s="205">
        <f>[4]Costos_Agricultura!$J13*(1+'Net Zero 2070 - %'!J$45/100)</f>
        <v>112.09631137594565</v>
      </c>
      <c r="K185" s="205">
        <f>[4]Costos_Agricultura!$J13*(1+'Net Zero 2070 - %'!K$45/100)</f>
        <v>112.33475517456871</v>
      </c>
      <c r="L185" s="205">
        <f>[4]Costos_Agricultura!$J13*(1+'Net Zero 2070 - %'!L$45/100)</f>
        <v>112.57319897319181</v>
      </c>
      <c r="M185" s="205">
        <f>[4]Costos_Agricultura!$J13*(1+'Net Zero 2070 - %'!M$45/100)</f>
        <v>112.8116427718149</v>
      </c>
      <c r="N185" s="205">
        <f>[4]Costos_Agricultura!$J13*(1+'Net Zero 2070 - %'!N$45/100)</f>
        <v>113.05008657043798</v>
      </c>
      <c r="O185" s="205">
        <f>[4]Costos_Agricultura!$J13*(1+'Net Zero 2070 - %'!O$45/100)</f>
        <v>113.28853036906108</v>
      </c>
      <c r="P185" s="205">
        <f>[4]Costos_Agricultura!$J13*(1+'Net Zero 2070 - %'!P$45/100)</f>
        <v>113.52697416768414</v>
      </c>
      <c r="Q185" s="205">
        <f>[4]Costos_Agricultura!$J13*(1+'Net Zero 2070 - %'!Q$45/100)</f>
        <v>113.76541796630724</v>
      </c>
      <c r="R185" s="205">
        <f>[4]Costos_Agricultura!$J13*(1+'Net Zero 2070 - %'!R$45/100)</f>
        <v>114.00386176493031</v>
      </c>
      <c r="S185" s="205">
        <f>[4]Costos_Agricultura!$J13*(1+'Net Zero 2070 - %'!S$45/100)</f>
        <v>114.2423055635534</v>
      </c>
      <c r="T185" s="205">
        <f>[4]Costos_Agricultura!$J13*(1+'Net Zero 2070 - %'!T$45/100)</f>
        <v>114.48074936217648</v>
      </c>
      <c r="U185" s="205">
        <f>[4]Costos_Agricultura!$J13*(1+'Net Zero 2070 - %'!U$45/100)</f>
        <v>114.71919316079958</v>
      </c>
      <c r="V185" s="205">
        <f>[4]Costos_Agricultura!$J13*(1+'Net Zero 2070 - %'!V$45/100)</f>
        <v>114.95763695942267</v>
      </c>
      <c r="W185" s="205">
        <f>[4]Costos_Agricultura!$J13*(1+'Net Zero 2070 - %'!W$45/100)</f>
        <v>115.19608075804574</v>
      </c>
      <c r="X185" s="205">
        <f>[4]Costos_Agricultura!$J13*(1+'Net Zero 2070 - %'!X$45/100)</f>
        <v>115.43452455666883</v>
      </c>
      <c r="Y185" s="205">
        <f>[4]Costos_Agricultura!$J13*(1+'Net Zero 2070 - %'!Y$45/100)</f>
        <v>115.6729683552919</v>
      </c>
      <c r="Z185" s="205">
        <f>[4]Costos_Agricultura!$J13*(1+'Net Zero 2070 - %'!Z$45/100)</f>
        <v>115.91141215391499</v>
      </c>
      <c r="AA185" s="205">
        <f>[4]Costos_Agricultura!$J13*(1+'Net Zero 2070 - %'!AA$45/100)</f>
        <v>116.14985595253808</v>
      </c>
      <c r="AB185" s="205">
        <f>[4]Costos_Agricultura!$J13*(1+'Net Zero 2070 - %'!AB$45/100)</f>
        <v>116.38829975116117</v>
      </c>
      <c r="AC185" s="205">
        <f>[4]Costos_Agricultura!$J13*(1+'Net Zero 2070 - %'!AC$45/100)</f>
        <v>116.62674354978427</v>
      </c>
      <c r="AD185" s="205">
        <f>[4]Costos_Agricultura!$J13*(1+'Net Zero 2070 - %'!AD$45/100)</f>
        <v>116.86518734840733</v>
      </c>
      <c r="AE185" s="205">
        <f>[4]Costos_Agricultura!$J13*(1+'Net Zero 2070 - %'!AE$45/100)</f>
        <v>117.10363114703043</v>
      </c>
      <c r="AF185" s="205">
        <f>[4]Costos_Agricultura!$J13*(1+'Net Zero 2070 - %'!AF$45/100)</f>
        <v>117.34207494565351</v>
      </c>
      <c r="AG185" s="205">
        <f>[4]Costos_Agricultura!$J13*(1+'Net Zero 2070 - %'!AG$45/100)</f>
        <v>117.5805187442766</v>
      </c>
      <c r="AH185" s="205">
        <f>[4]Costos_Agricultura!$J13*(1+'Net Zero 2070 - %'!AH$45/100)</f>
        <v>117.81896254289967</v>
      </c>
      <c r="AI185" s="205">
        <f>[4]Costos_Agricultura!$J13*(1+'Net Zero 2070 - %'!AI$45/100)</f>
        <v>118.05740634152276</v>
      </c>
      <c r="AJ185" s="205">
        <f>[4]Costos_Agricultura!$J13*(1+'Net Zero 2070 - %'!AJ$45/100)</f>
        <v>118.29585014014583</v>
      </c>
      <c r="AK185" s="205">
        <f>[4]Costos_Agricultura!$J13*(1+'Net Zero 2070 - %'!AK$45/100)</f>
        <v>118.53429393876893</v>
      </c>
      <c r="AL185" s="205">
        <f>[4]Costos_Agricultura!$J13*(1+'Net Zero 2070 - %'!AL$45/100)</f>
        <v>118.77273773739202</v>
      </c>
      <c r="AM185" s="205">
        <f>[4]Costos_Agricultura!$J13*(1+'Net Zero 2070 - %'!AM$45/100)</f>
        <v>119.0111815360151</v>
      </c>
      <c r="AN185" s="205">
        <f>[4]Costos_Agricultura!$J13*(1+'Net Zero 2070 - %'!AN$45/100)</f>
        <v>119.2496253346382</v>
      </c>
      <c r="AO185" s="205">
        <f>[4]Costos_Agricultura!$J13*(1+'Net Zero 2070 - %'!AO$45/100)</f>
        <v>119.48806913326126</v>
      </c>
      <c r="AP185" s="205">
        <f>[4]Costos_Agricultura!$J13*(1+'Net Zero 2070 - %'!AP$45/100)</f>
        <v>119.72651293188436</v>
      </c>
      <c r="AQ185" s="205">
        <f>[4]Costos_Agricultura!$J13*(1+'Net Zero 2070 - %'!AQ$45/100)</f>
        <v>119.96495673050742</v>
      </c>
      <c r="AR185" s="205">
        <f>[4]Costos_Agricultura!$J13*(1+'Net Zero 2070 - %'!AR$45/100)</f>
        <v>120.20340052913052</v>
      </c>
      <c r="AS185" s="205">
        <f>[4]Costos_Agricultura!$J13*(1+'Net Zero 2070 - %'!AS$45/100)</f>
        <v>120.4418443277536</v>
      </c>
      <c r="AT185" s="205">
        <f>[4]Costos_Agricultura!$J13*(1+'Net Zero 2070 - %'!AT$45/100)</f>
        <v>120.68028812637669</v>
      </c>
      <c r="AU185" s="205">
        <f>[4]Costos_Agricultura!$J13*(1+'Net Zero 2070 - %'!AU$45/100)</f>
        <v>120.91873192499979</v>
      </c>
      <c r="AV185" s="205">
        <f>[4]Costos_Agricultura!$J13*(1+'Net Zero 2070 - %'!AV$45/100)</f>
        <v>121.15717572362286</v>
      </c>
      <c r="AW185" s="205">
        <f>[4]Costos_Agricultura!$J13*(1+'Net Zero 2070 - %'!AW$45/100)</f>
        <v>121.39561952224595</v>
      </c>
      <c r="AX185" s="205">
        <f>[4]Costos_Agricultura!$J13*(1+'Net Zero 2070 - %'!AX$45/100)</f>
        <v>121.63406332086903</v>
      </c>
      <c r="AY185" s="205">
        <f>[4]Costos_Agricultura!$J13*(1+'Net Zero 2070 - %'!AY$45/100)</f>
        <v>121.87250711949213</v>
      </c>
      <c r="AZ185" s="205">
        <f>[4]Costos_Agricultura!$J13*(1+'Net Zero 2070 - %'!AZ$45/100)</f>
        <v>122.11095091811519</v>
      </c>
      <c r="BA185" s="205">
        <f>[4]Costos_Agricultura!$J13*(1+'Net Zero 2070 - %'!BA$45/100)</f>
        <v>122.34939471673829</v>
      </c>
      <c r="BB185" s="205">
        <f>[4]Costos_Agricultura!$J13*(1+'Net Zero 2070 - %'!BB$45/100)</f>
        <v>122.58783851536138</v>
      </c>
      <c r="BC185" s="205"/>
      <c r="BD185" s="205"/>
      <c r="BE185" s="205"/>
      <c r="BF185" s="205"/>
      <c r="BG185" s="205"/>
      <c r="BH185" s="205"/>
    </row>
    <row r="186" spans="1:60" s="209" customFormat="1" ht="15" customHeight="1">
      <c r="A186" s="205"/>
      <c r="B186" s="205"/>
      <c r="C186" s="170" t="s">
        <v>270</v>
      </c>
      <c r="D186" s="366"/>
      <c r="E186" s="205"/>
      <c r="F186" s="205">
        <f>[4]Costos_Agricultura!$J14*(1+'Net Zero 2070 - %'!F$45/100)</f>
        <v>42.090300000000006</v>
      </c>
      <c r="G186" s="205">
        <f>[4]Costos_Agricultura!$J14*(1+'Net Zero 2070 - %'!G$45/100)</f>
        <v>42.180599999999998</v>
      </c>
      <c r="H186" s="205">
        <f>[4]Costos_Agricultura!$J14*(1+'Net Zero 2070 - %'!H$45/100)</f>
        <v>42.270900000000005</v>
      </c>
      <c r="I186" s="205">
        <f>[4]Costos_Agricultura!$J14*(1+'Net Zero 2070 - %'!I$45/100)</f>
        <v>42.361199999999997</v>
      </c>
      <c r="J186" s="205">
        <f>[4]Costos_Agricultura!$J14*(1+'Net Zero 2070 - %'!J$45/100)</f>
        <v>42.451500000000003</v>
      </c>
      <c r="K186" s="205">
        <f>[4]Costos_Agricultura!$J14*(1+'Net Zero 2070 - %'!K$45/100)</f>
        <v>42.541799999999995</v>
      </c>
      <c r="L186" s="205">
        <f>[4]Costos_Agricultura!$J14*(1+'Net Zero 2070 - %'!L$45/100)</f>
        <v>42.632100000000001</v>
      </c>
      <c r="M186" s="205">
        <f>[4]Costos_Agricultura!$J14*(1+'Net Zero 2070 - %'!M$45/100)</f>
        <v>42.722400000000007</v>
      </c>
      <c r="N186" s="205">
        <f>[4]Costos_Agricultura!$J14*(1+'Net Zero 2070 - %'!N$45/100)</f>
        <v>42.8127</v>
      </c>
      <c r="O186" s="205">
        <f>[4]Costos_Agricultura!$J14*(1+'Net Zero 2070 - %'!O$45/100)</f>
        <v>42.903000000000006</v>
      </c>
      <c r="P186" s="205">
        <f>[4]Costos_Agricultura!$J14*(1+'Net Zero 2070 - %'!P$45/100)</f>
        <v>42.993299999999998</v>
      </c>
      <c r="Q186" s="205">
        <f>[4]Costos_Agricultura!$J14*(1+'Net Zero 2070 - %'!Q$45/100)</f>
        <v>43.083600000000004</v>
      </c>
      <c r="R186" s="205">
        <f>[4]Costos_Agricultura!$J14*(1+'Net Zero 2070 - %'!R$45/100)</f>
        <v>43.173899999999996</v>
      </c>
      <c r="S186" s="205">
        <f>[4]Costos_Agricultura!$J14*(1+'Net Zero 2070 - %'!S$45/100)</f>
        <v>43.264200000000002</v>
      </c>
      <c r="T186" s="205">
        <f>[4]Costos_Agricultura!$J14*(1+'Net Zero 2070 - %'!T$45/100)</f>
        <v>43.354499999999994</v>
      </c>
      <c r="U186" s="205">
        <f>[4]Costos_Agricultura!$J14*(1+'Net Zero 2070 - %'!U$45/100)</f>
        <v>43.444800000000001</v>
      </c>
      <c r="V186" s="205">
        <f>[4]Costos_Agricultura!$J14*(1+'Net Zero 2070 - %'!V$45/100)</f>
        <v>43.5351</v>
      </c>
      <c r="W186" s="205">
        <f>[4]Costos_Agricultura!$J14*(1+'Net Zero 2070 - %'!W$45/100)</f>
        <v>43.625399999999999</v>
      </c>
      <c r="X186" s="205">
        <f>[4]Costos_Agricultura!$J14*(1+'Net Zero 2070 - %'!X$45/100)</f>
        <v>43.715700000000005</v>
      </c>
      <c r="Y186" s="205">
        <f>[4]Costos_Agricultura!$J14*(1+'Net Zero 2070 - %'!Y$45/100)</f>
        <v>43.805999999999997</v>
      </c>
      <c r="Z186" s="205">
        <f>[4]Costos_Agricultura!$J14*(1+'Net Zero 2070 - %'!Z$45/100)</f>
        <v>43.896300000000004</v>
      </c>
      <c r="AA186" s="205">
        <f>[4]Costos_Agricultura!$J14*(1+'Net Zero 2070 - %'!AA$45/100)</f>
        <v>43.986599999999996</v>
      </c>
      <c r="AB186" s="205">
        <f>[4]Costos_Agricultura!$J14*(1+'Net Zero 2070 - %'!AB$45/100)</f>
        <v>44.076900000000002</v>
      </c>
      <c r="AC186" s="205">
        <f>[4]Costos_Agricultura!$J14*(1+'Net Zero 2070 - %'!AC$45/100)</f>
        <v>44.167200000000001</v>
      </c>
      <c r="AD186" s="205">
        <f>[4]Costos_Agricultura!$J14*(1+'Net Zero 2070 - %'!AD$45/100)</f>
        <v>44.2575</v>
      </c>
      <c r="AE186" s="205">
        <f>[4]Costos_Agricultura!$J14*(1+'Net Zero 2070 - %'!AE$45/100)</f>
        <v>44.347799999999999</v>
      </c>
      <c r="AF186" s="205">
        <f>[4]Costos_Agricultura!$J14*(1+'Net Zero 2070 - %'!AF$45/100)</f>
        <v>44.438099999999999</v>
      </c>
      <c r="AG186" s="205">
        <f>[4]Costos_Agricultura!$J14*(1+'Net Zero 2070 - %'!AG$45/100)</f>
        <v>44.528400000000005</v>
      </c>
      <c r="AH186" s="205">
        <f>[4]Costos_Agricultura!$J14*(1+'Net Zero 2070 - %'!AH$45/100)</f>
        <v>44.618699999999997</v>
      </c>
      <c r="AI186" s="205">
        <f>[4]Costos_Agricultura!$J14*(1+'Net Zero 2070 - %'!AI$45/100)</f>
        <v>44.709000000000003</v>
      </c>
      <c r="AJ186" s="205">
        <f>[4]Costos_Agricultura!$J14*(1+'Net Zero 2070 - %'!AJ$45/100)</f>
        <v>44.799299999999995</v>
      </c>
      <c r="AK186" s="205">
        <f>[4]Costos_Agricultura!$J14*(1+'Net Zero 2070 - %'!AK$45/100)</f>
        <v>44.889600000000002</v>
      </c>
      <c r="AL186" s="205">
        <f>[4]Costos_Agricultura!$J14*(1+'Net Zero 2070 - %'!AL$45/100)</f>
        <v>44.979900000000001</v>
      </c>
      <c r="AM186" s="205">
        <f>[4]Costos_Agricultura!$J14*(1+'Net Zero 2070 - %'!AM$45/100)</f>
        <v>45.0702</v>
      </c>
      <c r="AN186" s="205">
        <f>[4]Costos_Agricultura!$J14*(1+'Net Zero 2070 - %'!AN$45/100)</f>
        <v>45.160499999999999</v>
      </c>
      <c r="AO186" s="205">
        <f>[4]Costos_Agricultura!$J14*(1+'Net Zero 2070 - %'!AO$45/100)</f>
        <v>45.250799999999998</v>
      </c>
      <c r="AP186" s="205">
        <f>[4]Costos_Agricultura!$J14*(1+'Net Zero 2070 - %'!AP$45/100)</f>
        <v>45.341099999999997</v>
      </c>
      <c r="AQ186" s="205">
        <f>[4]Costos_Agricultura!$J14*(1+'Net Zero 2070 - %'!AQ$45/100)</f>
        <v>45.431399999999996</v>
      </c>
      <c r="AR186" s="205">
        <f>[4]Costos_Agricultura!$J14*(1+'Net Zero 2070 - %'!AR$45/100)</f>
        <v>45.521699999999996</v>
      </c>
      <c r="AS186" s="205">
        <f>[4]Costos_Agricultura!$J14*(1+'Net Zero 2070 - %'!AS$45/100)</f>
        <v>45.611999999999995</v>
      </c>
      <c r="AT186" s="205">
        <f>[4]Costos_Agricultura!$J14*(1+'Net Zero 2070 - %'!AT$45/100)</f>
        <v>45.702300000000001</v>
      </c>
      <c r="AU186" s="205">
        <f>[4]Costos_Agricultura!$J14*(1+'Net Zero 2070 - %'!AU$45/100)</f>
        <v>45.7926</v>
      </c>
      <c r="AV186" s="205">
        <f>[4]Costos_Agricultura!$J14*(1+'Net Zero 2070 - %'!AV$45/100)</f>
        <v>45.882899999999999</v>
      </c>
      <c r="AW186" s="205">
        <f>[4]Costos_Agricultura!$J14*(1+'Net Zero 2070 - %'!AW$45/100)</f>
        <v>45.973199999999999</v>
      </c>
      <c r="AX186" s="205">
        <f>[4]Costos_Agricultura!$J14*(1+'Net Zero 2070 - %'!AX$45/100)</f>
        <v>46.063499999999998</v>
      </c>
      <c r="AY186" s="205">
        <f>[4]Costos_Agricultura!$J14*(1+'Net Zero 2070 - %'!AY$45/100)</f>
        <v>46.153799999999997</v>
      </c>
      <c r="AZ186" s="205">
        <f>[4]Costos_Agricultura!$J14*(1+'Net Zero 2070 - %'!AZ$45/100)</f>
        <v>46.244099999999996</v>
      </c>
      <c r="BA186" s="205">
        <f>[4]Costos_Agricultura!$J14*(1+'Net Zero 2070 - %'!BA$45/100)</f>
        <v>46.334399999999995</v>
      </c>
      <c r="BB186" s="205">
        <f>[4]Costos_Agricultura!$J14*(1+'Net Zero 2070 - %'!BB$45/100)</f>
        <v>46.424700000000001</v>
      </c>
      <c r="BC186" s="205"/>
      <c r="BD186" s="205"/>
      <c r="BE186" s="205"/>
      <c r="BF186" s="205"/>
      <c r="BG186" s="205"/>
      <c r="BH186" s="205"/>
    </row>
    <row r="187" spans="1:60" s="209" customFormat="1" ht="15" customHeight="1">
      <c r="A187" s="205"/>
      <c r="B187" s="205"/>
      <c r="C187" s="170" t="s">
        <v>271</v>
      </c>
      <c r="D187" s="366"/>
      <c r="E187" s="205"/>
      <c r="F187" s="205">
        <f>[4]Costos_Agricultura!$J15*(1+'Net Zero 2070 - %'!F$45/100)</f>
        <v>77.748780153977776</v>
      </c>
      <c r="G187" s="205">
        <f>[4]Costos_Agricultura!$J15*(1+'Net Zero 2070 - %'!G$45/100)</f>
        <v>77.915581408611359</v>
      </c>
      <c r="H187" s="205">
        <f>[4]Costos_Agricultura!$J15*(1+'Net Zero 2070 - %'!H$45/100)</f>
        <v>78.082382663244957</v>
      </c>
      <c r="I187" s="205">
        <f>[4]Costos_Agricultura!$J15*(1+'Net Zero 2070 - %'!I$45/100)</f>
        <v>78.24918391787854</v>
      </c>
      <c r="J187" s="205">
        <f>[4]Costos_Agricultura!$J15*(1+'Net Zero 2070 - %'!J$45/100)</f>
        <v>78.415985172512137</v>
      </c>
      <c r="K187" s="205">
        <f>[4]Costos_Agricultura!$J15*(1+'Net Zero 2070 - %'!K$45/100)</f>
        <v>78.582786427145706</v>
      </c>
      <c r="L187" s="205">
        <f>[4]Costos_Agricultura!$J15*(1+'Net Zero 2070 - %'!L$45/100)</f>
        <v>78.749587681779303</v>
      </c>
      <c r="M187" s="205">
        <f>[4]Costos_Agricultura!$J15*(1+'Net Zero 2070 - %'!M$45/100)</f>
        <v>78.916388936412901</v>
      </c>
      <c r="N187" s="205">
        <f>[4]Costos_Agricultura!$J15*(1+'Net Zero 2070 - %'!N$45/100)</f>
        <v>79.083190191046484</v>
      </c>
      <c r="O187" s="205">
        <f>[4]Costos_Agricultura!$J15*(1+'Net Zero 2070 - %'!O$45/100)</f>
        <v>79.249991445680081</v>
      </c>
      <c r="P187" s="205">
        <f>[4]Costos_Agricultura!$J15*(1+'Net Zero 2070 - %'!P$45/100)</f>
        <v>79.416792700313664</v>
      </c>
      <c r="Q187" s="205">
        <f>[4]Costos_Agricultura!$J15*(1+'Net Zero 2070 - %'!Q$45/100)</f>
        <v>79.583593954947261</v>
      </c>
      <c r="R187" s="205">
        <f>[4]Costos_Agricultura!$J15*(1+'Net Zero 2070 - %'!R$45/100)</f>
        <v>79.750395209580844</v>
      </c>
      <c r="S187" s="205">
        <f>[4]Costos_Agricultura!$J15*(1+'Net Zero 2070 - %'!S$45/100)</f>
        <v>79.917196464214442</v>
      </c>
      <c r="T187" s="205">
        <f>[4]Costos_Agricultura!$J15*(1+'Net Zero 2070 - %'!T$45/100)</f>
        <v>80.083997718848025</v>
      </c>
      <c r="U187" s="205">
        <f>[4]Costos_Agricultura!$J15*(1+'Net Zero 2070 - %'!U$45/100)</f>
        <v>80.250798973481622</v>
      </c>
      <c r="V187" s="205">
        <f>[4]Costos_Agricultura!$J15*(1+'Net Zero 2070 - %'!V$45/100)</f>
        <v>80.417600228115219</v>
      </c>
      <c r="W187" s="205">
        <f>[4]Costos_Agricultura!$J15*(1+'Net Zero 2070 - %'!W$45/100)</f>
        <v>80.584401482748802</v>
      </c>
      <c r="X187" s="205">
        <f>[4]Costos_Agricultura!$J15*(1+'Net Zero 2070 - %'!X$45/100)</f>
        <v>80.7512027373824</v>
      </c>
      <c r="Y187" s="205">
        <f>[4]Costos_Agricultura!$J15*(1+'Net Zero 2070 - %'!Y$45/100)</f>
        <v>80.918003992015969</v>
      </c>
      <c r="Z187" s="205">
        <f>[4]Costos_Agricultura!$J15*(1+'Net Zero 2070 - %'!Z$45/100)</f>
        <v>81.084805246649566</v>
      </c>
      <c r="AA187" s="205">
        <f>[4]Costos_Agricultura!$J15*(1+'Net Zero 2070 - %'!AA$45/100)</f>
        <v>81.251606501283149</v>
      </c>
      <c r="AB187" s="205">
        <f>[4]Costos_Agricultura!$J15*(1+'Net Zero 2070 - %'!AB$45/100)</f>
        <v>81.418407755916746</v>
      </c>
      <c r="AC187" s="205">
        <f>[4]Costos_Agricultura!$J15*(1+'Net Zero 2070 - %'!AC$45/100)</f>
        <v>81.585209010550344</v>
      </c>
      <c r="AD187" s="205">
        <f>[4]Costos_Agricultura!$J15*(1+'Net Zero 2070 - %'!AD$45/100)</f>
        <v>81.752010265183927</v>
      </c>
      <c r="AE187" s="205">
        <f>[4]Costos_Agricultura!$J15*(1+'Net Zero 2070 - %'!AE$45/100)</f>
        <v>81.918811519817524</v>
      </c>
      <c r="AF187" s="205">
        <f>[4]Costos_Agricultura!$J15*(1+'Net Zero 2070 - %'!AF$45/100)</f>
        <v>82.085612774451107</v>
      </c>
      <c r="AG187" s="205">
        <f>[4]Costos_Agricultura!$J15*(1+'Net Zero 2070 - %'!AG$45/100)</f>
        <v>82.252414029084704</v>
      </c>
      <c r="AH187" s="205">
        <f>[4]Costos_Agricultura!$J15*(1+'Net Zero 2070 - %'!AH$45/100)</f>
        <v>82.419215283718287</v>
      </c>
      <c r="AI187" s="205">
        <f>[4]Costos_Agricultura!$J15*(1+'Net Zero 2070 - %'!AI$45/100)</f>
        <v>82.586016538351885</v>
      </c>
      <c r="AJ187" s="205">
        <f>[4]Costos_Agricultura!$J15*(1+'Net Zero 2070 - %'!AJ$45/100)</f>
        <v>82.752817792985454</v>
      </c>
      <c r="AK187" s="205">
        <f>[4]Costos_Agricultura!$J15*(1+'Net Zero 2070 - %'!AK$45/100)</f>
        <v>82.919619047619051</v>
      </c>
      <c r="AL187" s="205">
        <f>[4]Costos_Agricultura!$J15*(1+'Net Zero 2070 - %'!AL$45/100)</f>
        <v>83.086420302252648</v>
      </c>
      <c r="AM187" s="205">
        <f>[4]Costos_Agricultura!$J15*(1+'Net Zero 2070 - %'!AM$45/100)</f>
        <v>83.253221556886231</v>
      </c>
      <c r="AN187" s="205">
        <f>[4]Costos_Agricultura!$J15*(1+'Net Zero 2070 - %'!AN$45/100)</f>
        <v>83.420022811519829</v>
      </c>
      <c r="AO187" s="205">
        <f>[4]Costos_Agricultura!$J15*(1+'Net Zero 2070 - %'!AO$45/100)</f>
        <v>83.586824066153412</v>
      </c>
      <c r="AP187" s="205">
        <f>[4]Costos_Agricultura!$J15*(1+'Net Zero 2070 - %'!AP$45/100)</f>
        <v>83.753625320787009</v>
      </c>
      <c r="AQ187" s="205">
        <f>[4]Costos_Agricultura!$J15*(1+'Net Zero 2070 - %'!AQ$45/100)</f>
        <v>83.920426575420592</v>
      </c>
      <c r="AR187" s="205">
        <f>[4]Costos_Agricultura!$J15*(1+'Net Zero 2070 - %'!AR$45/100)</f>
        <v>84.087227830054189</v>
      </c>
      <c r="AS187" s="205">
        <f>[4]Costos_Agricultura!$J15*(1+'Net Zero 2070 - %'!AS$45/100)</f>
        <v>84.254029084687772</v>
      </c>
      <c r="AT187" s="205">
        <f>[4]Costos_Agricultura!$J15*(1+'Net Zero 2070 - %'!AT$45/100)</f>
        <v>84.42083033932137</v>
      </c>
      <c r="AU187" s="205">
        <f>[4]Costos_Agricultura!$J15*(1+'Net Zero 2070 - %'!AU$45/100)</f>
        <v>84.587631593954967</v>
      </c>
      <c r="AV187" s="205">
        <f>[4]Costos_Agricultura!$J15*(1+'Net Zero 2070 - %'!AV$45/100)</f>
        <v>84.754432848588536</v>
      </c>
      <c r="AW187" s="205">
        <f>[4]Costos_Agricultura!$J15*(1+'Net Zero 2070 - %'!AW$45/100)</f>
        <v>84.921234103222133</v>
      </c>
      <c r="AX187" s="205">
        <f>[4]Costos_Agricultura!$J15*(1+'Net Zero 2070 - %'!AX$45/100)</f>
        <v>85.088035357855716</v>
      </c>
      <c r="AY187" s="205">
        <f>[4]Costos_Agricultura!$J15*(1+'Net Zero 2070 - %'!AY$45/100)</f>
        <v>85.254836612489314</v>
      </c>
      <c r="AZ187" s="205">
        <f>[4]Costos_Agricultura!$J15*(1+'Net Zero 2070 - %'!AZ$45/100)</f>
        <v>85.421637867122897</v>
      </c>
      <c r="BA187" s="205">
        <f>[4]Costos_Agricultura!$J15*(1+'Net Zero 2070 - %'!BA$45/100)</f>
        <v>85.588439121756494</v>
      </c>
      <c r="BB187" s="205">
        <f>[4]Costos_Agricultura!$J15*(1+'Net Zero 2070 - %'!BB$45/100)</f>
        <v>85.755240376390091</v>
      </c>
      <c r="BC187" s="205"/>
      <c r="BD187" s="205"/>
      <c r="BE187" s="205"/>
      <c r="BF187" s="205"/>
      <c r="BG187" s="205"/>
      <c r="BH187" s="205"/>
    </row>
    <row r="188" spans="1:60" s="209" customFormat="1" ht="15" customHeight="1">
      <c r="A188" s="205"/>
      <c r="B188" s="205"/>
      <c r="C188" s="170" t="s">
        <v>272</v>
      </c>
      <c r="D188" s="366"/>
      <c r="E188" s="205"/>
      <c r="F188" s="205">
        <f>[4]Costos_Agricultura!$J16*(1+'Net Zero 2070 - %'!F$45/100)</f>
        <v>182.01717813672545</v>
      </c>
      <c r="G188" s="205">
        <f>[4]Costos_Agricultura!$J16*(1+'Net Zero 2070 - %'!G$45/100)</f>
        <v>182.40767550038751</v>
      </c>
      <c r="H188" s="205">
        <f>[4]Costos_Agricultura!$J16*(1+'Net Zero 2070 - %'!H$45/100)</f>
        <v>182.79817286404963</v>
      </c>
      <c r="I188" s="205">
        <f>[4]Costos_Agricultura!$J16*(1+'Net Zero 2070 - %'!I$45/100)</f>
        <v>183.1886702277117</v>
      </c>
      <c r="J188" s="205">
        <f>[4]Costos_Agricultura!$J16*(1+'Net Zero 2070 - %'!J$45/100)</f>
        <v>183.57916759137379</v>
      </c>
      <c r="K188" s="205">
        <f>[4]Costos_Agricultura!$J16*(1+'Net Zero 2070 - %'!K$45/100)</f>
        <v>183.96966495503585</v>
      </c>
      <c r="L188" s="205">
        <f>[4]Costos_Agricultura!$J16*(1+'Net Zero 2070 - %'!L$45/100)</f>
        <v>184.36016231869797</v>
      </c>
      <c r="M188" s="205">
        <f>[4]Costos_Agricultura!$J16*(1+'Net Zero 2070 - %'!M$45/100)</f>
        <v>184.75065968236007</v>
      </c>
      <c r="N188" s="205">
        <f>[4]Costos_Agricultura!$J16*(1+'Net Zero 2070 - %'!N$45/100)</f>
        <v>185.14115704602213</v>
      </c>
      <c r="O188" s="205">
        <f>[4]Costos_Agricultura!$J16*(1+'Net Zero 2070 - %'!O$45/100)</f>
        <v>185.53165440968422</v>
      </c>
      <c r="P188" s="205">
        <f>[4]Costos_Agricultura!$J16*(1+'Net Zero 2070 - %'!P$45/100)</f>
        <v>185.92215177334629</v>
      </c>
      <c r="Q188" s="205">
        <f>[4]Costos_Agricultura!$J16*(1+'Net Zero 2070 - %'!Q$45/100)</f>
        <v>186.31264913700841</v>
      </c>
      <c r="R188" s="205">
        <f>[4]Costos_Agricultura!$J16*(1+'Net Zero 2070 - %'!R$45/100)</f>
        <v>186.70314650067047</v>
      </c>
      <c r="S188" s="205">
        <f>[4]Costos_Agricultura!$J16*(1+'Net Zero 2070 - %'!S$45/100)</f>
        <v>187.09364386433256</v>
      </c>
      <c r="T188" s="205">
        <f>[4]Costos_Agricultura!$J16*(1+'Net Zero 2070 - %'!T$45/100)</f>
        <v>187.48414122799463</v>
      </c>
      <c r="U188" s="205">
        <f>[4]Costos_Agricultura!$J16*(1+'Net Zero 2070 - %'!U$45/100)</f>
        <v>187.87463859165672</v>
      </c>
      <c r="V188" s="205">
        <f>[4]Costos_Agricultura!$J16*(1+'Net Zero 2070 - %'!V$45/100)</f>
        <v>188.26513595531884</v>
      </c>
      <c r="W188" s="205">
        <f>[4]Costos_Agricultura!$J16*(1+'Net Zero 2070 - %'!W$45/100)</f>
        <v>188.6556333189809</v>
      </c>
      <c r="X188" s="205">
        <f>[4]Costos_Agricultura!$J16*(1+'Net Zero 2070 - %'!X$45/100)</f>
        <v>189.046130682643</v>
      </c>
      <c r="Y188" s="205">
        <f>[4]Costos_Agricultura!$J16*(1+'Net Zero 2070 - %'!Y$45/100)</f>
        <v>189.43662804630506</v>
      </c>
      <c r="Z188" s="205">
        <f>[4]Costos_Agricultura!$J16*(1+'Net Zero 2070 - %'!Z$45/100)</f>
        <v>189.82712540996718</v>
      </c>
      <c r="AA188" s="205">
        <f>[4]Costos_Agricultura!$J16*(1+'Net Zero 2070 - %'!AA$45/100)</f>
        <v>190.21762277362924</v>
      </c>
      <c r="AB188" s="205">
        <f>[4]Costos_Agricultura!$J16*(1+'Net Zero 2070 - %'!AB$45/100)</f>
        <v>190.60812013729134</v>
      </c>
      <c r="AC188" s="205">
        <f>[4]Costos_Agricultura!$J16*(1+'Net Zero 2070 - %'!AC$45/100)</f>
        <v>190.99861750095343</v>
      </c>
      <c r="AD188" s="205">
        <f>[4]Costos_Agricultura!$J16*(1+'Net Zero 2070 - %'!AD$45/100)</f>
        <v>191.38911486461549</v>
      </c>
      <c r="AE188" s="205">
        <f>[4]Costos_Agricultura!$J16*(1+'Net Zero 2070 - %'!AE$45/100)</f>
        <v>191.77961222827761</v>
      </c>
      <c r="AF188" s="205">
        <f>[4]Costos_Agricultura!$J16*(1+'Net Zero 2070 - %'!AF$45/100)</f>
        <v>192.17010959193968</v>
      </c>
      <c r="AG188" s="205">
        <f>[4]Costos_Agricultura!$J16*(1+'Net Zero 2070 - %'!AG$45/100)</f>
        <v>192.56060695560177</v>
      </c>
      <c r="AH188" s="205">
        <f>[4]Costos_Agricultura!$J16*(1+'Net Zero 2070 - %'!AH$45/100)</f>
        <v>192.95110431926383</v>
      </c>
      <c r="AI188" s="205">
        <f>[4]Costos_Agricultura!$J16*(1+'Net Zero 2070 - %'!AI$45/100)</f>
        <v>193.34160168292595</v>
      </c>
      <c r="AJ188" s="205">
        <f>[4]Costos_Agricultura!$J16*(1+'Net Zero 2070 - %'!AJ$45/100)</f>
        <v>193.73209904658802</v>
      </c>
      <c r="AK188" s="205">
        <f>[4]Costos_Agricultura!$J16*(1+'Net Zero 2070 - %'!AK$45/100)</f>
        <v>194.12259641025011</v>
      </c>
      <c r="AL188" s="205">
        <f>[4]Costos_Agricultura!$J16*(1+'Net Zero 2070 - %'!AL$45/100)</f>
        <v>194.5130937739122</v>
      </c>
      <c r="AM188" s="205">
        <f>[4]Costos_Agricultura!$J16*(1+'Net Zero 2070 - %'!AM$45/100)</f>
        <v>194.90359113757427</v>
      </c>
      <c r="AN188" s="205">
        <f>[4]Costos_Agricultura!$J16*(1+'Net Zero 2070 - %'!AN$45/100)</f>
        <v>195.29408850123639</v>
      </c>
      <c r="AO188" s="205">
        <f>[4]Costos_Agricultura!$J16*(1+'Net Zero 2070 - %'!AO$45/100)</f>
        <v>195.68458586489845</v>
      </c>
      <c r="AP188" s="205">
        <f>[4]Costos_Agricultura!$J16*(1+'Net Zero 2070 - %'!AP$45/100)</f>
        <v>196.07508322856054</v>
      </c>
      <c r="AQ188" s="205">
        <f>[4]Costos_Agricultura!$J16*(1+'Net Zero 2070 - %'!AQ$45/100)</f>
        <v>196.46558059222261</v>
      </c>
      <c r="AR188" s="205">
        <f>[4]Costos_Agricultura!$J16*(1+'Net Zero 2070 - %'!AR$45/100)</f>
        <v>196.85607795588473</v>
      </c>
      <c r="AS188" s="205">
        <f>[4]Costos_Agricultura!$J16*(1+'Net Zero 2070 - %'!AS$45/100)</f>
        <v>197.24657531954676</v>
      </c>
      <c r="AT188" s="205">
        <f>[4]Costos_Agricultura!$J16*(1+'Net Zero 2070 - %'!AT$45/100)</f>
        <v>197.63707268320888</v>
      </c>
      <c r="AU188" s="205">
        <f>[4]Costos_Agricultura!$J16*(1+'Net Zero 2070 - %'!AU$45/100)</f>
        <v>198.02757004687098</v>
      </c>
      <c r="AV188" s="205">
        <f>[4]Costos_Agricultura!$J16*(1+'Net Zero 2070 - %'!AV$45/100)</f>
        <v>198.41806741053304</v>
      </c>
      <c r="AW188" s="205">
        <f>[4]Costos_Agricultura!$J16*(1+'Net Zero 2070 - %'!AW$45/100)</f>
        <v>198.80856477419516</v>
      </c>
      <c r="AX188" s="205">
        <f>[4]Costos_Agricultura!$J16*(1+'Net Zero 2070 - %'!AX$45/100)</f>
        <v>199.19906213785723</v>
      </c>
      <c r="AY188" s="205">
        <f>[4]Costos_Agricultura!$J16*(1+'Net Zero 2070 - %'!AY$45/100)</f>
        <v>199.58955950151932</v>
      </c>
      <c r="AZ188" s="205">
        <f>[4]Costos_Agricultura!$J16*(1+'Net Zero 2070 - %'!AZ$45/100)</f>
        <v>199.98005686518138</v>
      </c>
      <c r="BA188" s="205">
        <f>[4]Costos_Agricultura!$J16*(1+'Net Zero 2070 - %'!BA$45/100)</f>
        <v>200.37055422884347</v>
      </c>
      <c r="BB188" s="205">
        <f>[4]Costos_Agricultura!$J16*(1+'Net Zero 2070 - %'!BB$45/100)</f>
        <v>200.76105159250559</v>
      </c>
      <c r="BC188" s="205"/>
      <c r="BD188" s="205"/>
      <c r="BE188" s="205"/>
      <c r="BF188" s="205"/>
      <c r="BG188" s="205"/>
      <c r="BH188" s="205"/>
    </row>
    <row r="189" spans="1:60" s="209" customFormat="1" ht="15" customHeight="1">
      <c r="A189" s="205"/>
      <c r="B189" s="205"/>
      <c r="C189" s="170" t="s">
        <v>273</v>
      </c>
      <c r="D189" s="366"/>
      <c r="E189" s="205"/>
      <c r="F189" s="205">
        <f>[4]Costos_Agricultura!$J17*(1+'Net Zero 2070 - %'!F$45/100)</f>
        <v>196.90131996250634</v>
      </c>
      <c r="G189" s="205">
        <f>[4]Costos_Agricultura!$J17*(1+'Net Zero 2070 - %'!G$45/100)</f>
        <v>197.32374957675506</v>
      </c>
      <c r="H189" s="205">
        <f>[4]Costos_Agricultura!$J17*(1+'Net Zero 2070 - %'!H$45/100)</f>
        <v>197.74617919100382</v>
      </c>
      <c r="I189" s="205">
        <f>[4]Costos_Agricultura!$J17*(1+'Net Zero 2070 - %'!I$45/100)</f>
        <v>198.16860880525255</v>
      </c>
      <c r="J189" s="205">
        <f>[4]Costos_Agricultura!$J17*(1+'Net Zero 2070 - %'!J$45/100)</f>
        <v>198.59103841950133</v>
      </c>
      <c r="K189" s="205">
        <f>[4]Costos_Agricultura!$J17*(1+'Net Zero 2070 - %'!K$45/100)</f>
        <v>199.01346803375006</v>
      </c>
      <c r="L189" s="205">
        <f>[4]Costos_Agricultura!$J17*(1+'Net Zero 2070 - %'!L$45/100)</f>
        <v>199.43589764799881</v>
      </c>
      <c r="M189" s="205">
        <f>[4]Costos_Agricultura!$J17*(1+'Net Zero 2070 - %'!M$45/100)</f>
        <v>199.8583272622476</v>
      </c>
      <c r="N189" s="205">
        <f>[4]Costos_Agricultura!$J17*(1+'Net Zero 2070 - %'!N$45/100)</f>
        <v>200.28075687649633</v>
      </c>
      <c r="O189" s="205">
        <f>[4]Costos_Agricultura!$J17*(1+'Net Zero 2070 - %'!O$45/100)</f>
        <v>200.70318649074511</v>
      </c>
      <c r="P189" s="205">
        <f>[4]Costos_Agricultura!$J17*(1+'Net Zero 2070 - %'!P$45/100)</f>
        <v>201.12561610499384</v>
      </c>
      <c r="Q189" s="205">
        <f>[4]Costos_Agricultura!$J17*(1+'Net Zero 2070 - %'!Q$45/100)</f>
        <v>201.54804571924259</v>
      </c>
      <c r="R189" s="205">
        <f>[4]Costos_Agricultura!$J17*(1+'Net Zero 2070 - %'!R$45/100)</f>
        <v>201.97047533349132</v>
      </c>
      <c r="S189" s="205">
        <f>[4]Costos_Agricultura!$J17*(1+'Net Zero 2070 - %'!S$45/100)</f>
        <v>202.39290494774011</v>
      </c>
      <c r="T189" s="205">
        <f>[4]Costos_Agricultura!$J17*(1+'Net Zero 2070 - %'!T$45/100)</f>
        <v>202.81533456198883</v>
      </c>
      <c r="U189" s="205">
        <f>[4]Costos_Agricultura!$J17*(1+'Net Zero 2070 - %'!U$45/100)</f>
        <v>203.23776417623762</v>
      </c>
      <c r="V189" s="205">
        <f>[4]Costos_Agricultura!$J17*(1+'Net Zero 2070 - %'!V$45/100)</f>
        <v>203.66019379048637</v>
      </c>
      <c r="W189" s="205">
        <f>[4]Costos_Agricultura!$J17*(1+'Net Zero 2070 - %'!W$45/100)</f>
        <v>204.0826234047351</v>
      </c>
      <c r="X189" s="205">
        <f>[4]Costos_Agricultura!$J17*(1+'Net Zero 2070 - %'!X$45/100)</f>
        <v>204.50505301898389</v>
      </c>
      <c r="Y189" s="205">
        <f>[4]Costos_Agricultura!$J17*(1+'Net Zero 2070 - %'!Y$45/100)</f>
        <v>204.92748263323261</v>
      </c>
      <c r="Z189" s="205">
        <f>[4]Costos_Agricultura!$J17*(1+'Net Zero 2070 - %'!Z$45/100)</f>
        <v>205.34991224748137</v>
      </c>
      <c r="AA189" s="205">
        <f>[4]Costos_Agricultura!$J17*(1+'Net Zero 2070 - %'!AA$45/100)</f>
        <v>205.77234186173013</v>
      </c>
      <c r="AB189" s="205">
        <f>[4]Costos_Agricultura!$J17*(1+'Net Zero 2070 - %'!AB$45/100)</f>
        <v>206.19477147597888</v>
      </c>
      <c r="AC189" s="205">
        <f>[4]Costos_Agricultura!$J17*(1+'Net Zero 2070 - %'!AC$45/100)</f>
        <v>206.61720109022767</v>
      </c>
      <c r="AD189" s="205">
        <f>[4]Costos_Agricultura!$J17*(1+'Net Zero 2070 - %'!AD$45/100)</f>
        <v>207.03963070447639</v>
      </c>
      <c r="AE189" s="205">
        <f>[4]Costos_Agricultura!$J17*(1+'Net Zero 2070 - %'!AE$45/100)</f>
        <v>207.46206031872515</v>
      </c>
      <c r="AF189" s="205">
        <f>[4]Costos_Agricultura!$J17*(1+'Net Zero 2070 - %'!AF$45/100)</f>
        <v>207.88448993297388</v>
      </c>
      <c r="AG189" s="205">
        <f>[4]Costos_Agricultura!$J17*(1+'Net Zero 2070 - %'!AG$45/100)</f>
        <v>208.30691954722266</v>
      </c>
      <c r="AH189" s="205">
        <f>[4]Costos_Agricultura!$J17*(1+'Net Zero 2070 - %'!AH$45/100)</f>
        <v>208.72934916147139</v>
      </c>
      <c r="AI189" s="205">
        <f>[4]Costos_Agricultura!$J17*(1+'Net Zero 2070 - %'!AI$45/100)</f>
        <v>209.15177877572017</v>
      </c>
      <c r="AJ189" s="205">
        <f>[4]Costos_Agricultura!$J17*(1+'Net Zero 2070 - %'!AJ$45/100)</f>
        <v>209.5742083899689</v>
      </c>
      <c r="AK189" s="205">
        <f>[4]Costos_Agricultura!$J17*(1+'Net Zero 2070 - %'!AK$45/100)</f>
        <v>209.99663800421766</v>
      </c>
      <c r="AL189" s="205">
        <f>[4]Costos_Agricultura!$J17*(1+'Net Zero 2070 - %'!AL$45/100)</f>
        <v>210.41906761846644</v>
      </c>
      <c r="AM189" s="205">
        <f>[4]Costos_Agricultura!$J17*(1+'Net Zero 2070 - %'!AM$45/100)</f>
        <v>210.84149723271517</v>
      </c>
      <c r="AN189" s="205">
        <f>[4]Costos_Agricultura!$J17*(1+'Net Zero 2070 - %'!AN$45/100)</f>
        <v>211.26392684696393</v>
      </c>
      <c r="AO189" s="205">
        <f>[4]Costos_Agricultura!$J17*(1+'Net Zero 2070 - %'!AO$45/100)</f>
        <v>211.68635646121265</v>
      </c>
      <c r="AP189" s="205">
        <f>[4]Costos_Agricultura!$J17*(1+'Net Zero 2070 - %'!AP$45/100)</f>
        <v>212.10878607546144</v>
      </c>
      <c r="AQ189" s="205">
        <f>[4]Costos_Agricultura!$J17*(1+'Net Zero 2070 - %'!AQ$45/100)</f>
        <v>212.53121568971017</v>
      </c>
      <c r="AR189" s="205">
        <f>[4]Costos_Agricultura!$J17*(1+'Net Zero 2070 - %'!AR$45/100)</f>
        <v>212.95364530395895</v>
      </c>
      <c r="AS189" s="205">
        <f>[4]Costos_Agricultura!$J17*(1+'Net Zero 2070 - %'!AS$45/100)</f>
        <v>213.37607491820768</v>
      </c>
      <c r="AT189" s="205">
        <f>[4]Costos_Agricultura!$J17*(1+'Net Zero 2070 - %'!AT$45/100)</f>
        <v>213.79850453245643</v>
      </c>
      <c r="AU189" s="205">
        <f>[4]Costos_Agricultura!$J17*(1+'Net Zero 2070 - %'!AU$45/100)</f>
        <v>214.22093414670522</v>
      </c>
      <c r="AV189" s="205">
        <f>[4]Costos_Agricultura!$J17*(1+'Net Zero 2070 - %'!AV$45/100)</f>
        <v>214.64336376095395</v>
      </c>
      <c r="AW189" s="205">
        <f>[4]Costos_Agricultura!$J17*(1+'Net Zero 2070 - %'!AW$45/100)</f>
        <v>215.06579337520273</v>
      </c>
      <c r="AX189" s="205">
        <f>[4]Costos_Agricultura!$J17*(1+'Net Zero 2070 - %'!AX$45/100)</f>
        <v>215.48822298945146</v>
      </c>
      <c r="AY189" s="205">
        <f>[4]Costos_Agricultura!$J17*(1+'Net Zero 2070 - %'!AY$45/100)</f>
        <v>215.91065260370021</v>
      </c>
      <c r="AZ189" s="205">
        <f>[4]Costos_Agricultura!$J17*(1+'Net Zero 2070 - %'!AZ$45/100)</f>
        <v>216.33308221794894</v>
      </c>
      <c r="BA189" s="205">
        <f>[4]Costos_Agricultura!$J17*(1+'Net Zero 2070 - %'!BA$45/100)</f>
        <v>216.75551183219773</v>
      </c>
      <c r="BB189" s="205">
        <f>[4]Costos_Agricultura!$J17*(1+'Net Zero 2070 - %'!BB$45/100)</f>
        <v>217.17794144644648</v>
      </c>
      <c r="BC189" s="205"/>
      <c r="BD189" s="205"/>
      <c r="BE189" s="205"/>
      <c r="BF189" s="205"/>
      <c r="BG189" s="205"/>
      <c r="BH189" s="205"/>
    </row>
    <row r="190" spans="1:60" s="209" customFormat="1" ht="15" customHeight="1">
      <c r="A190" s="205"/>
      <c r="B190" s="205"/>
      <c r="C190" s="170" t="s">
        <v>274</v>
      </c>
      <c r="D190" s="366"/>
      <c r="E190" s="205"/>
      <c r="F190" s="205">
        <f>[4]Costos_Agricultura!$J18*(1+'Net Zero 2070 - %'!F$45/100)</f>
        <v>144.9064482231266</v>
      </c>
      <c r="G190" s="205">
        <f>[4]Costos_Agricultura!$J18*(1+'Net Zero 2070 - %'!G$45/100)</f>
        <v>145.21732869379437</v>
      </c>
      <c r="H190" s="205">
        <f>[4]Costos_Agricultura!$J18*(1+'Net Zero 2070 - %'!H$45/100)</f>
        <v>145.52820916446217</v>
      </c>
      <c r="I190" s="205">
        <f>[4]Costos_Agricultura!$J18*(1+'Net Zero 2070 - %'!I$45/100)</f>
        <v>145.83908963512994</v>
      </c>
      <c r="J190" s="205">
        <f>[4]Costos_Agricultura!$J18*(1+'Net Zero 2070 - %'!J$45/100)</f>
        <v>146.14997010579773</v>
      </c>
      <c r="K190" s="205">
        <f>[4]Costos_Agricultura!$J18*(1+'Net Zero 2070 - %'!K$45/100)</f>
        <v>146.4608505764655</v>
      </c>
      <c r="L190" s="205">
        <f>[4]Costos_Agricultura!$J18*(1+'Net Zero 2070 - %'!L$45/100)</f>
        <v>146.7717310471333</v>
      </c>
      <c r="M190" s="205">
        <f>[4]Costos_Agricultura!$J18*(1+'Net Zero 2070 - %'!M$45/100)</f>
        <v>147.0826115178011</v>
      </c>
      <c r="N190" s="205">
        <f>[4]Costos_Agricultura!$J18*(1+'Net Zero 2070 - %'!N$45/100)</f>
        <v>147.39349198846887</v>
      </c>
      <c r="O190" s="205">
        <f>[4]Costos_Agricultura!$J18*(1+'Net Zero 2070 - %'!O$45/100)</f>
        <v>147.70437245913669</v>
      </c>
      <c r="P190" s="205">
        <f>[4]Costos_Agricultura!$J18*(1+'Net Zero 2070 - %'!P$45/100)</f>
        <v>148.01525292980446</v>
      </c>
      <c r="Q190" s="205">
        <f>[4]Costos_Agricultura!$J18*(1+'Net Zero 2070 - %'!Q$45/100)</f>
        <v>148.32613340047226</v>
      </c>
      <c r="R190" s="205">
        <f>[4]Costos_Agricultura!$J18*(1+'Net Zero 2070 - %'!R$45/100)</f>
        <v>148.63701387114003</v>
      </c>
      <c r="S190" s="205">
        <f>[4]Costos_Agricultura!$J18*(1+'Net Zero 2070 - %'!S$45/100)</f>
        <v>148.94789434180782</v>
      </c>
      <c r="T190" s="205">
        <f>[4]Costos_Agricultura!$J18*(1+'Net Zero 2070 - %'!T$45/100)</f>
        <v>149.25877481247559</v>
      </c>
      <c r="U190" s="205">
        <f>[4]Costos_Agricultura!$J18*(1+'Net Zero 2070 - %'!U$45/100)</f>
        <v>149.56965528314339</v>
      </c>
      <c r="V190" s="205">
        <f>[4]Costos_Agricultura!$J18*(1+'Net Zero 2070 - %'!V$45/100)</f>
        <v>149.88053575381119</v>
      </c>
      <c r="W190" s="205">
        <f>[4]Costos_Agricultura!$J18*(1+'Net Zero 2070 - %'!W$45/100)</f>
        <v>150.19141622447896</v>
      </c>
      <c r="X190" s="205">
        <f>[4]Costos_Agricultura!$J18*(1+'Net Zero 2070 - %'!X$45/100)</f>
        <v>150.50229669514675</v>
      </c>
      <c r="Y190" s="205">
        <f>[4]Costos_Agricultura!$J18*(1+'Net Zero 2070 - %'!Y$45/100)</f>
        <v>150.81317716581452</v>
      </c>
      <c r="Z190" s="205">
        <f>[4]Costos_Agricultura!$J18*(1+'Net Zero 2070 - %'!Z$45/100)</f>
        <v>151.12405763648232</v>
      </c>
      <c r="AA190" s="205">
        <f>[4]Costos_Agricultura!$J18*(1+'Net Zero 2070 - %'!AA$45/100)</f>
        <v>151.43493810715009</v>
      </c>
      <c r="AB190" s="205">
        <f>[4]Costos_Agricultura!$J18*(1+'Net Zero 2070 - %'!AB$45/100)</f>
        <v>151.74581857781789</v>
      </c>
      <c r="AC190" s="205">
        <f>[4]Costos_Agricultura!$J18*(1+'Net Zero 2070 - %'!AC$45/100)</f>
        <v>152.05669904848568</v>
      </c>
      <c r="AD190" s="205">
        <f>[4]Costos_Agricultura!$J18*(1+'Net Zero 2070 - %'!AD$45/100)</f>
        <v>152.36757951915345</v>
      </c>
      <c r="AE190" s="205">
        <f>[4]Costos_Agricultura!$J18*(1+'Net Zero 2070 - %'!AE$45/100)</f>
        <v>152.67845998982125</v>
      </c>
      <c r="AF190" s="205">
        <f>[4]Costos_Agricultura!$J18*(1+'Net Zero 2070 - %'!AF$45/100)</f>
        <v>152.98934046048902</v>
      </c>
      <c r="AG190" s="205">
        <f>[4]Costos_Agricultura!$J18*(1+'Net Zero 2070 - %'!AG$45/100)</f>
        <v>153.30022093115684</v>
      </c>
      <c r="AH190" s="205">
        <f>[4]Costos_Agricultura!$J18*(1+'Net Zero 2070 - %'!AH$45/100)</f>
        <v>153.61110140182461</v>
      </c>
      <c r="AI190" s="205">
        <f>[4]Costos_Agricultura!$J18*(1+'Net Zero 2070 - %'!AI$45/100)</f>
        <v>153.92198187249241</v>
      </c>
      <c r="AJ190" s="205">
        <f>[4]Costos_Agricultura!$J18*(1+'Net Zero 2070 - %'!AJ$45/100)</f>
        <v>154.23286234316018</v>
      </c>
      <c r="AK190" s="205">
        <f>[4]Costos_Agricultura!$J18*(1+'Net Zero 2070 - %'!AK$45/100)</f>
        <v>154.54374281382798</v>
      </c>
      <c r="AL190" s="205">
        <f>[4]Costos_Agricultura!$J18*(1+'Net Zero 2070 - %'!AL$45/100)</f>
        <v>154.85462328449577</v>
      </c>
      <c r="AM190" s="205">
        <f>[4]Costos_Agricultura!$J18*(1+'Net Zero 2070 - %'!AM$45/100)</f>
        <v>155.16550375516354</v>
      </c>
      <c r="AN190" s="205">
        <f>[4]Costos_Agricultura!$J18*(1+'Net Zero 2070 - %'!AN$45/100)</f>
        <v>155.47638422583134</v>
      </c>
      <c r="AO190" s="205">
        <f>[4]Costos_Agricultura!$J18*(1+'Net Zero 2070 - %'!AO$45/100)</f>
        <v>155.78726469649911</v>
      </c>
      <c r="AP190" s="205">
        <f>[4]Costos_Agricultura!$J18*(1+'Net Zero 2070 - %'!AP$45/100)</f>
        <v>156.0981451671669</v>
      </c>
      <c r="AQ190" s="205">
        <f>[4]Costos_Agricultura!$J18*(1+'Net Zero 2070 - %'!AQ$45/100)</f>
        <v>156.40902563783467</v>
      </c>
      <c r="AR190" s="205">
        <f>[4]Costos_Agricultura!$J18*(1+'Net Zero 2070 - %'!AR$45/100)</f>
        <v>156.71990610850247</v>
      </c>
      <c r="AS190" s="205">
        <f>[4]Costos_Agricultura!$J18*(1+'Net Zero 2070 - %'!AS$45/100)</f>
        <v>157.03078657917024</v>
      </c>
      <c r="AT190" s="205">
        <f>[4]Costos_Agricultura!$J18*(1+'Net Zero 2070 - %'!AT$45/100)</f>
        <v>157.34166704983804</v>
      </c>
      <c r="AU190" s="205">
        <f>[4]Costos_Agricultura!$J18*(1+'Net Zero 2070 - %'!AU$45/100)</f>
        <v>157.65254752050583</v>
      </c>
      <c r="AV190" s="205">
        <f>[4]Costos_Agricultura!$J18*(1+'Net Zero 2070 - %'!AV$45/100)</f>
        <v>157.9634279911736</v>
      </c>
      <c r="AW190" s="205">
        <f>[4]Costos_Agricultura!$J18*(1+'Net Zero 2070 - %'!AW$45/100)</f>
        <v>158.2743084618414</v>
      </c>
      <c r="AX190" s="205">
        <f>[4]Costos_Agricultura!$J18*(1+'Net Zero 2070 - %'!AX$45/100)</f>
        <v>158.58518893250917</v>
      </c>
      <c r="AY190" s="205">
        <f>[4]Costos_Agricultura!$J18*(1+'Net Zero 2070 - %'!AY$45/100)</f>
        <v>158.89606940317697</v>
      </c>
      <c r="AZ190" s="205">
        <f>[4]Costos_Agricultura!$J18*(1+'Net Zero 2070 - %'!AZ$45/100)</f>
        <v>159.20694987384474</v>
      </c>
      <c r="BA190" s="205">
        <f>[4]Costos_Agricultura!$J18*(1+'Net Zero 2070 - %'!BA$45/100)</f>
        <v>159.51783034451256</v>
      </c>
      <c r="BB190" s="205">
        <f>[4]Costos_Agricultura!$J18*(1+'Net Zero 2070 - %'!BB$45/100)</f>
        <v>159.82871081518036</v>
      </c>
      <c r="BC190" s="205"/>
      <c r="BD190" s="205"/>
      <c r="BE190" s="205"/>
      <c r="BF190" s="205"/>
      <c r="BG190" s="205"/>
      <c r="BH190" s="205"/>
    </row>
    <row r="191" spans="1:60" s="209" customFormat="1" ht="15" customHeight="1">
      <c r="A191" s="205"/>
      <c r="B191" s="205"/>
      <c r="C191" s="170" t="s">
        <v>275</v>
      </c>
      <c r="D191" s="366"/>
      <c r="E191" s="205"/>
      <c r="F191" s="205">
        <f>[4]Costos_Agricultura!$J19*(1+'Net Zero 2070 - %'!F$45/100)</f>
        <v>1430.7495116839723</v>
      </c>
      <c r="G191" s="205">
        <f>[4]Costos_Agricultura!$J19*(1+'Net Zero 2070 - %'!G$45/100)</f>
        <v>1433.8190236832941</v>
      </c>
      <c r="H191" s="205">
        <f>[4]Costos_Agricultura!$J19*(1+'Net Zero 2070 - %'!H$45/100)</f>
        <v>1436.8885356826161</v>
      </c>
      <c r="I191" s="205">
        <f>[4]Costos_Agricultura!$J19*(1+'Net Zero 2070 - %'!I$45/100)</f>
        <v>1439.9580476819381</v>
      </c>
      <c r="J191" s="205">
        <f>[4]Costos_Agricultura!$J19*(1+'Net Zero 2070 - %'!J$45/100)</f>
        <v>1443.0275596812601</v>
      </c>
      <c r="K191" s="205">
        <f>[4]Costos_Agricultura!$J19*(1+'Net Zero 2070 - %'!K$45/100)</f>
        <v>1446.0970716805818</v>
      </c>
      <c r="L191" s="205">
        <f>[4]Costos_Agricultura!$J19*(1+'Net Zero 2070 - %'!L$45/100)</f>
        <v>1449.1665836799041</v>
      </c>
      <c r="M191" s="205">
        <f>[4]Costos_Agricultura!$J19*(1+'Net Zero 2070 - %'!M$45/100)</f>
        <v>1452.2360956792261</v>
      </c>
      <c r="N191" s="205">
        <f>[4]Costos_Agricultura!$J19*(1+'Net Zero 2070 - %'!N$45/100)</f>
        <v>1455.3056076785481</v>
      </c>
      <c r="O191" s="205">
        <f>[4]Costos_Agricultura!$J19*(1+'Net Zero 2070 - %'!O$45/100)</f>
        <v>1458.3751196778701</v>
      </c>
      <c r="P191" s="205">
        <f>[4]Costos_Agricultura!$J19*(1+'Net Zero 2070 - %'!P$45/100)</f>
        <v>1461.4446316771919</v>
      </c>
      <c r="Q191" s="205">
        <f>[4]Costos_Agricultura!$J19*(1+'Net Zero 2070 - %'!Q$45/100)</f>
        <v>1464.5141436765141</v>
      </c>
      <c r="R191" s="205">
        <f>[4]Costos_Agricultura!$J19*(1+'Net Zero 2070 - %'!R$45/100)</f>
        <v>1467.5836556758359</v>
      </c>
      <c r="S191" s="205">
        <f>[4]Costos_Agricultura!$J19*(1+'Net Zero 2070 - %'!S$45/100)</f>
        <v>1470.6531676751581</v>
      </c>
      <c r="T191" s="205">
        <f>[4]Costos_Agricultura!$J19*(1+'Net Zero 2070 - %'!T$45/100)</f>
        <v>1473.7226796744799</v>
      </c>
      <c r="U191" s="205">
        <f>[4]Costos_Agricultura!$J19*(1+'Net Zero 2070 - %'!U$45/100)</f>
        <v>1476.7921916738021</v>
      </c>
      <c r="V191" s="205">
        <f>[4]Costos_Agricultura!$J19*(1+'Net Zero 2070 - %'!V$45/100)</f>
        <v>1479.8617036731241</v>
      </c>
      <c r="W191" s="205">
        <f>[4]Costos_Agricultura!$J19*(1+'Net Zero 2070 - %'!W$45/100)</f>
        <v>1482.9312156724459</v>
      </c>
      <c r="X191" s="205">
        <f>[4]Costos_Agricultura!$J19*(1+'Net Zero 2070 - %'!X$45/100)</f>
        <v>1486.0007276717681</v>
      </c>
      <c r="Y191" s="205">
        <f>[4]Costos_Agricultura!$J19*(1+'Net Zero 2070 - %'!Y$45/100)</f>
        <v>1489.0702396710899</v>
      </c>
      <c r="Z191" s="205">
        <f>[4]Costos_Agricultura!$J19*(1+'Net Zero 2070 - %'!Z$45/100)</f>
        <v>1492.1397516704121</v>
      </c>
      <c r="AA191" s="205">
        <f>[4]Costos_Agricultura!$J19*(1+'Net Zero 2070 - %'!AA$45/100)</f>
        <v>1495.2092636697339</v>
      </c>
      <c r="AB191" s="205">
        <f>[4]Costos_Agricultura!$J19*(1+'Net Zero 2070 - %'!AB$45/100)</f>
        <v>1498.2787756690559</v>
      </c>
      <c r="AC191" s="205">
        <f>[4]Costos_Agricultura!$J19*(1+'Net Zero 2070 - %'!AC$45/100)</f>
        <v>1501.3482876683781</v>
      </c>
      <c r="AD191" s="205">
        <f>[4]Costos_Agricultura!$J19*(1+'Net Zero 2070 - %'!AD$45/100)</f>
        <v>1504.4177996676999</v>
      </c>
      <c r="AE191" s="205">
        <f>[4]Costos_Agricultura!$J19*(1+'Net Zero 2070 - %'!AE$45/100)</f>
        <v>1507.4873116670221</v>
      </c>
      <c r="AF191" s="205">
        <f>[4]Costos_Agricultura!$J19*(1+'Net Zero 2070 - %'!AF$45/100)</f>
        <v>1510.5568236663439</v>
      </c>
      <c r="AG191" s="205">
        <f>[4]Costos_Agricultura!$J19*(1+'Net Zero 2070 - %'!AG$45/100)</f>
        <v>1513.6263356656661</v>
      </c>
      <c r="AH191" s="205">
        <f>[4]Costos_Agricultura!$J19*(1+'Net Zero 2070 - %'!AH$45/100)</f>
        <v>1516.6958476649879</v>
      </c>
      <c r="AI191" s="205">
        <f>[4]Costos_Agricultura!$J19*(1+'Net Zero 2070 - %'!AI$45/100)</f>
        <v>1519.7653596643099</v>
      </c>
      <c r="AJ191" s="205">
        <f>[4]Costos_Agricultura!$J19*(1+'Net Zero 2070 - %'!AJ$45/100)</f>
        <v>1522.8348716636317</v>
      </c>
      <c r="AK191" s="205">
        <f>[4]Costos_Agricultura!$J19*(1+'Net Zero 2070 - %'!AK$45/100)</f>
        <v>1525.9043836629539</v>
      </c>
      <c r="AL191" s="205">
        <f>[4]Costos_Agricultura!$J19*(1+'Net Zero 2070 - %'!AL$45/100)</f>
        <v>1528.9738956622762</v>
      </c>
      <c r="AM191" s="205">
        <f>[4]Costos_Agricultura!$J19*(1+'Net Zero 2070 - %'!AM$45/100)</f>
        <v>1532.0434076615979</v>
      </c>
      <c r="AN191" s="205">
        <f>[4]Costos_Agricultura!$J19*(1+'Net Zero 2070 - %'!AN$45/100)</f>
        <v>1535.1129196609199</v>
      </c>
      <c r="AO191" s="205">
        <f>[4]Costos_Agricultura!$J19*(1+'Net Zero 2070 - %'!AO$45/100)</f>
        <v>1538.1824316602419</v>
      </c>
      <c r="AP191" s="205">
        <f>[4]Costos_Agricultura!$J19*(1+'Net Zero 2070 - %'!AP$45/100)</f>
        <v>1541.2519436595639</v>
      </c>
      <c r="AQ191" s="205">
        <f>[4]Costos_Agricultura!$J19*(1+'Net Zero 2070 - %'!AQ$45/100)</f>
        <v>1544.3214556588857</v>
      </c>
      <c r="AR191" s="205">
        <f>[4]Costos_Agricultura!$J19*(1+'Net Zero 2070 - %'!AR$45/100)</f>
        <v>1547.390967658208</v>
      </c>
      <c r="AS191" s="205">
        <f>[4]Costos_Agricultura!$J19*(1+'Net Zero 2070 - %'!AS$45/100)</f>
        <v>1550.4604796575297</v>
      </c>
      <c r="AT191" s="205">
        <f>[4]Costos_Agricultura!$J19*(1+'Net Zero 2070 - %'!AT$45/100)</f>
        <v>1553.529991656852</v>
      </c>
      <c r="AU191" s="205">
        <f>[4]Costos_Agricultura!$J19*(1+'Net Zero 2070 - %'!AU$45/100)</f>
        <v>1556.599503656174</v>
      </c>
      <c r="AV191" s="205">
        <f>[4]Costos_Agricultura!$J19*(1+'Net Zero 2070 - %'!AV$45/100)</f>
        <v>1559.6690156554957</v>
      </c>
      <c r="AW191" s="205">
        <f>[4]Costos_Agricultura!$J19*(1+'Net Zero 2070 - %'!AW$45/100)</f>
        <v>1562.738527654818</v>
      </c>
      <c r="AX191" s="205">
        <f>[4]Costos_Agricultura!$J19*(1+'Net Zero 2070 - %'!AX$45/100)</f>
        <v>1565.8080396541397</v>
      </c>
      <c r="AY191" s="205">
        <f>[4]Costos_Agricultura!$J19*(1+'Net Zero 2070 - %'!AY$45/100)</f>
        <v>1568.877551653462</v>
      </c>
      <c r="AZ191" s="205">
        <f>[4]Costos_Agricultura!$J19*(1+'Net Zero 2070 - %'!AZ$45/100)</f>
        <v>1571.9470636527838</v>
      </c>
      <c r="BA191" s="205">
        <f>[4]Costos_Agricultura!$J19*(1+'Net Zero 2070 - %'!BA$45/100)</f>
        <v>1575.016575652106</v>
      </c>
      <c r="BB191" s="205">
        <f>[4]Costos_Agricultura!$J19*(1+'Net Zero 2070 - %'!BB$45/100)</f>
        <v>1578.086087651428</v>
      </c>
      <c r="BC191" s="205"/>
      <c r="BD191" s="205"/>
      <c r="BE191" s="205"/>
      <c r="BF191" s="205"/>
      <c r="BG191" s="205"/>
      <c r="BH191" s="205"/>
    </row>
    <row r="192" spans="1:60" s="209" customFormat="1" ht="15" customHeight="1">
      <c r="A192" s="205"/>
      <c r="B192" s="205"/>
      <c r="C192" s="170" t="s">
        <v>276</v>
      </c>
      <c r="D192" s="366"/>
      <c r="E192" s="205"/>
      <c r="F192" s="205">
        <f>[4]Costos_Agricultura!$J20*(1+'Net Zero 2070 - %'!F$45/100)</f>
        <v>3006.4500000000003</v>
      </c>
      <c r="G192" s="205">
        <f>[4]Costos_Agricultura!$J20*(1+'Net Zero 2070 - %'!G$45/100)</f>
        <v>3012.9</v>
      </c>
      <c r="H192" s="205">
        <f>[4]Costos_Agricultura!$J20*(1+'Net Zero 2070 - %'!H$45/100)</f>
        <v>3019.3500000000004</v>
      </c>
      <c r="I192" s="205">
        <f>[4]Costos_Agricultura!$J20*(1+'Net Zero 2070 - %'!I$45/100)</f>
        <v>3025.7999999999997</v>
      </c>
      <c r="J192" s="205">
        <f>[4]Costos_Agricultura!$J20*(1+'Net Zero 2070 - %'!J$45/100)</f>
        <v>3032.25</v>
      </c>
      <c r="K192" s="205">
        <f>[4]Costos_Agricultura!$J20*(1+'Net Zero 2070 - %'!K$45/100)</f>
        <v>3038.7</v>
      </c>
      <c r="L192" s="205">
        <f>[4]Costos_Agricultura!$J20*(1+'Net Zero 2070 - %'!L$45/100)</f>
        <v>3045.15</v>
      </c>
      <c r="M192" s="205">
        <f>[4]Costos_Agricultura!$J20*(1+'Net Zero 2070 - %'!M$45/100)</f>
        <v>3051.6000000000004</v>
      </c>
      <c r="N192" s="205">
        <f>[4]Costos_Agricultura!$J20*(1+'Net Zero 2070 - %'!N$45/100)</f>
        <v>3058.0499999999997</v>
      </c>
      <c r="O192" s="205">
        <f>[4]Costos_Agricultura!$J20*(1+'Net Zero 2070 - %'!O$45/100)</f>
        <v>3064.5</v>
      </c>
      <c r="P192" s="205">
        <f>[4]Costos_Agricultura!$J20*(1+'Net Zero 2070 - %'!P$45/100)</f>
        <v>3070.95</v>
      </c>
      <c r="Q192" s="205">
        <f>[4]Costos_Agricultura!$J20*(1+'Net Zero 2070 - %'!Q$45/100)</f>
        <v>3077.4</v>
      </c>
      <c r="R192" s="205">
        <f>[4]Costos_Agricultura!$J20*(1+'Net Zero 2070 - %'!R$45/100)</f>
        <v>3083.85</v>
      </c>
      <c r="S192" s="205">
        <f>[4]Costos_Agricultura!$J20*(1+'Net Zero 2070 - %'!S$45/100)</f>
        <v>3090.3</v>
      </c>
      <c r="T192" s="205">
        <f>[4]Costos_Agricultura!$J20*(1+'Net Zero 2070 - %'!T$45/100)</f>
        <v>3096.7499999999995</v>
      </c>
      <c r="U192" s="205">
        <f>[4]Costos_Agricultura!$J20*(1+'Net Zero 2070 - %'!U$45/100)</f>
        <v>3103.2</v>
      </c>
      <c r="V192" s="205">
        <f>[4]Costos_Agricultura!$J20*(1+'Net Zero 2070 - %'!V$45/100)</f>
        <v>3109.65</v>
      </c>
      <c r="W192" s="205">
        <f>[4]Costos_Agricultura!$J20*(1+'Net Zero 2070 - %'!W$45/100)</f>
        <v>3116.1</v>
      </c>
      <c r="X192" s="205">
        <f>[4]Costos_Agricultura!$J20*(1+'Net Zero 2070 - %'!X$45/100)</f>
        <v>3122.55</v>
      </c>
      <c r="Y192" s="205">
        <f>[4]Costos_Agricultura!$J20*(1+'Net Zero 2070 - %'!Y$45/100)</f>
        <v>3129</v>
      </c>
      <c r="Z192" s="205">
        <f>[4]Costos_Agricultura!$J20*(1+'Net Zero 2070 - %'!Z$45/100)</f>
        <v>3135.4500000000003</v>
      </c>
      <c r="AA192" s="205">
        <f>[4]Costos_Agricultura!$J20*(1+'Net Zero 2070 - %'!AA$45/100)</f>
        <v>3141.8999999999996</v>
      </c>
      <c r="AB192" s="205">
        <f>[4]Costos_Agricultura!$J20*(1+'Net Zero 2070 - %'!AB$45/100)</f>
        <v>3148.35</v>
      </c>
      <c r="AC192" s="205">
        <f>[4]Costos_Agricultura!$J20*(1+'Net Zero 2070 - %'!AC$45/100)</f>
        <v>3154.8</v>
      </c>
      <c r="AD192" s="205">
        <f>[4]Costos_Agricultura!$J20*(1+'Net Zero 2070 - %'!AD$45/100)</f>
        <v>3161.25</v>
      </c>
      <c r="AE192" s="205">
        <f>[4]Costos_Agricultura!$J20*(1+'Net Zero 2070 - %'!AE$45/100)</f>
        <v>3167.7000000000003</v>
      </c>
      <c r="AF192" s="205">
        <f>[4]Costos_Agricultura!$J20*(1+'Net Zero 2070 - %'!AF$45/100)</f>
        <v>3174.1499999999996</v>
      </c>
      <c r="AG192" s="205">
        <f>[4]Costos_Agricultura!$J20*(1+'Net Zero 2070 - %'!AG$45/100)</f>
        <v>3180.6</v>
      </c>
      <c r="AH192" s="205">
        <f>[4]Costos_Agricultura!$J20*(1+'Net Zero 2070 - %'!AH$45/100)</f>
        <v>3187.0499999999997</v>
      </c>
      <c r="AI192" s="205">
        <f>[4]Costos_Agricultura!$J20*(1+'Net Zero 2070 - %'!AI$45/100)</f>
        <v>3193.5</v>
      </c>
      <c r="AJ192" s="205">
        <f>[4]Costos_Agricultura!$J20*(1+'Net Zero 2070 - %'!AJ$45/100)</f>
        <v>3199.95</v>
      </c>
      <c r="AK192" s="205">
        <f>[4]Costos_Agricultura!$J20*(1+'Net Zero 2070 - %'!AK$45/100)</f>
        <v>3206.4</v>
      </c>
      <c r="AL192" s="205">
        <f>[4]Costos_Agricultura!$J20*(1+'Net Zero 2070 - %'!AL$45/100)</f>
        <v>3212.8500000000004</v>
      </c>
      <c r="AM192" s="205">
        <f>[4]Costos_Agricultura!$J20*(1+'Net Zero 2070 - %'!AM$45/100)</f>
        <v>3219.2999999999997</v>
      </c>
      <c r="AN192" s="205">
        <f>[4]Costos_Agricultura!$J20*(1+'Net Zero 2070 - %'!AN$45/100)</f>
        <v>3225.75</v>
      </c>
      <c r="AO192" s="205">
        <f>[4]Costos_Agricultura!$J20*(1+'Net Zero 2070 - %'!AO$45/100)</f>
        <v>3232.2</v>
      </c>
      <c r="AP192" s="205">
        <f>[4]Costos_Agricultura!$J20*(1+'Net Zero 2070 - %'!AP$45/100)</f>
        <v>3238.65</v>
      </c>
      <c r="AQ192" s="205">
        <f>[4]Costos_Agricultura!$J20*(1+'Net Zero 2070 - %'!AQ$45/100)</f>
        <v>3245.0999999999995</v>
      </c>
      <c r="AR192" s="205">
        <f>[4]Costos_Agricultura!$J20*(1+'Net Zero 2070 - %'!AR$45/100)</f>
        <v>3251.5499999999997</v>
      </c>
      <c r="AS192" s="205">
        <f>[4]Costos_Agricultura!$J20*(1+'Net Zero 2070 - %'!AS$45/100)</f>
        <v>3257.9999999999995</v>
      </c>
      <c r="AT192" s="205">
        <f>[4]Costos_Agricultura!$J20*(1+'Net Zero 2070 - %'!AT$45/100)</f>
        <v>3264.45</v>
      </c>
      <c r="AU192" s="205">
        <f>[4]Costos_Agricultura!$J20*(1+'Net Zero 2070 - %'!AU$45/100)</f>
        <v>3270.9</v>
      </c>
      <c r="AV192" s="205">
        <f>[4]Costos_Agricultura!$J20*(1+'Net Zero 2070 - %'!AV$45/100)</f>
        <v>3277.35</v>
      </c>
      <c r="AW192" s="205">
        <f>[4]Costos_Agricultura!$J20*(1+'Net Zero 2070 - %'!AW$45/100)</f>
        <v>3283.8</v>
      </c>
      <c r="AX192" s="205">
        <f>[4]Costos_Agricultura!$J20*(1+'Net Zero 2070 - %'!AX$45/100)</f>
        <v>3290.2499999999995</v>
      </c>
      <c r="AY192" s="205">
        <f>[4]Costos_Agricultura!$J20*(1+'Net Zero 2070 - %'!AY$45/100)</f>
        <v>3296.7</v>
      </c>
      <c r="AZ192" s="205">
        <f>[4]Costos_Agricultura!$J20*(1+'Net Zero 2070 - %'!AZ$45/100)</f>
        <v>3303.1499999999996</v>
      </c>
      <c r="BA192" s="205">
        <f>[4]Costos_Agricultura!$J20*(1+'Net Zero 2070 - %'!BA$45/100)</f>
        <v>3309.6</v>
      </c>
      <c r="BB192" s="205">
        <f>[4]Costos_Agricultura!$J20*(1+'Net Zero 2070 - %'!BB$45/100)</f>
        <v>3316.05</v>
      </c>
      <c r="BC192" s="205"/>
      <c r="BD192" s="205"/>
      <c r="BE192" s="205"/>
      <c r="BF192" s="205"/>
      <c r="BG192" s="205"/>
      <c r="BH192" s="205"/>
    </row>
    <row r="193" spans="1:60" s="209" customFormat="1" ht="15" customHeight="1">
      <c r="A193" s="215"/>
      <c r="B193" s="205"/>
      <c r="C193" s="210"/>
      <c r="D193" s="99"/>
      <c r="E193" s="205"/>
      <c r="F193" s="205"/>
      <c r="G193" s="205"/>
      <c r="H193" s="205"/>
      <c r="I193" s="205"/>
      <c r="J193" s="205"/>
      <c r="K193" s="205"/>
      <c r="L193" s="205"/>
      <c r="M193" s="205"/>
      <c r="N193" s="205"/>
      <c r="O193" s="205"/>
      <c r="P193" s="205"/>
      <c r="Q193" s="205"/>
      <c r="R193" s="205"/>
      <c r="S193" s="205"/>
      <c r="T193" s="205"/>
      <c r="U193" s="205"/>
      <c r="V193" s="205"/>
      <c r="W193" s="205"/>
      <c r="X193" s="205"/>
      <c r="Y193" s="205"/>
      <c r="Z193" s="205"/>
      <c r="AA193" s="205"/>
      <c r="AB193" s="205"/>
      <c r="AC193" s="205"/>
      <c r="AD193" s="205"/>
      <c r="AE193" s="205"/>
      <c r="AF193" s="205"/>
      <c r="AG193" s="205"/>
      <c r="AH193" s="205"/>
      <c r="AI193" s="205"/>
      <c r="AJ193" s="205"/>
      <c r="AK193" s="205"/>
      <c r="AL193" s="205"/>
      <c r="AM193" s="205"/>
      <c r="AN193" s="205"/>
      <c r="AO193" s="205"/>
      <c r="AP193" s="205"/>
      <c r="AQ193" s="205"/>
      <c r="AR193" s="205"/>
      <c r="AS193" s="205"/>
      <c r="AT193" s="205"/>
      <c r="AU193" s="205"/>
      <c r="AV193" s="205"/>
      <c r="AW193" s="205"/>
      <c r="AX193" s="205"/>
      <c r="AY193" s="205"/>
      <c r="AZ193" s="205"/>
      <c r="BA193" s="205"/>
      <c r="BB193" s="205"/>
      <c r="BC193" s="205"/>
      <c r="BD193" s="205"/>
      <c r="BE193" s="205"/>
      <c r="BF193" s="205"/>
      <c r="BG193" s="205"/>
      <c r="BH193" s="205"/>
    </row>
    <row r="194" spans="1:60" s="209" customFormat="1" ht="15" customHeight="1">
      <c r="A194" s="215"/>
      <c r="B194" s="205"/>
      <c r="C194" s="210" t="s">
        <v>364</v>
      </c>
      <c r="D194" s="99"/>
      <c r="E194" s="205"/>
      <c r="F194" s="205"/>
      <c r="G194" s="205"/>
      <c r="H194" s="205"/>
      <c r="I194" s="205"/>
      <c r="J194" s="205"/>
      <c r="K194" s="205"/>
      <c r="L194" s="205"/>
      <c r="M194" s="205"/>
      <c r="N194" s="205"/>
      <c r="O194" s="205"/>
      <c r="P194" s="205"/>
      <c r="Q194" s="205"/>
      <c r="R194" s="205"/>
      <c r="S194" s="205"/>
      <c r="T194" s="205"/>
      <c r="U194" s="205"/>
      <c r="V194" s="205"/>
      <c r="W194" s="205"/>
      <c r="X194" s="205"/>
      <c r="Y194" s="205"/>
      <c r="Z194" s="205"/>
      <c r="AA194" s="205"/>
      <c r="AB194" s="205"/>
      <c r="AC194" s="205"/>
      <c r="AD194" s="205"/>
      <c r="AE194" s="205"/>
      <c r="AF194" s="205"/>
      <c r="AG194" s="205"/>
      <c r="AH194" s="205"/>
      <c r="AI194" s="205"/>
      <c r="AJ194" s="205"/>
      <c r="AK194" s="205"/>
      <c r="AL194" s="205"/>
      <c r="AM194" s="205"/>
      <c r="AN194" s="205"/>
      <c r="AO194" s="205"/>
      <c r="AP194" s="205"/>
      <c r="AQ194" s="205"/>
      <c r="AR194" s="205"/>
      <c r="AS194" s="205"/>
      <c r="AT194" s="205"/>
      <c r="AU194" s="205"/>
      <c r="AV194" s="205"/>
      <c r="AW194" s="205"/>
      <c r="AX194" s="205"/>
      <c r="AY194" s="205"/>
      <c r="AZ194" s="205"/>
      <c r="BA194" s="205"/>
      <c r="BB194" s="205"/>
      <c r="BC194" s="205"/>
      <c r="BD194" s="205"/>
      <c r="BE194" s="205"/>
      <c r="BF194" s="205"/>
      <c r="BG194" s="205"/>
      <c r="BH194" s="205"/>
    </row>
    <row r="195" spans="1:60" s="209" customFormat="1" ht="14.45">
      <c r="A195" s="205"/>
      <c r="B195" s="205"/>
      <c r="C195" s="170" t="s">
        <v>261</v>
      </c>
      <c r="D195" s="366" t="s">
        <v>262</v>
      </c>
      <c r="E195" s="205"/>
      <c r="F195" s="205">
        <f>[4]Costos_Agricultura!$J24*(1+'Net Zero 2070 - %'!F$45/100)</f>
        <v>16.247627815585915</v>
      </c>
      <c r="G195" s="205">
        <f>[4]Costos_Agricultura!$J24*(1+'Net Zero 2070 - %'!G$45/100)</f>
        <v>16.282485271858437</v>
      </c>
      <c r="H195" s="205">
        <f>[4]Costos_Agricultura!$J24*(1+'Net Zero 2070 - %'!H$45/100)</f>
        <v>16.31734272813096</v>
      </c>
      <c r="I195" s="205">
        <f>[4]Costos_Agricultura!$J24*(1+'Net Zero 2070 - %'!I$45/100)</f>
        <v>16.352200184403483</v>
      </c>
      <c r="J195" s="205">
        <f>[4]Costos_Agricultura!$J24*(1+'Net Zero 2070 - %'!J$45/100)</f>
        <v>16.387057640676009</v>
      </c>
      <c r="K195" s="205">
        <f>[4]Costos_Agricultura!$J24*(1+'Net Zero 2070 - %'!K$45/100)</f>
        <v>16.421915096948531</v>
      </c>
      <c r="L195" s="205">
        <f>[4]Costos_Agricultura!$J24*(1+'Net Zero 2070 - %'!L$45/100)</f>
        <v>16.456772553221054</v>
      </c>
      <c r="M195" s="205">
        <f>[4]Costos_Agricultura!$J24*(1+'Net Zero 2070 - %'!M$45/100)</f>
        <v>16.49163000949358</v>
      </c>
      <c r="N195" s="205">
        <f>[4]Costos_Agricultura!$J24*(1+'Net Zero 2070 - %'!N$45/100)</f>
        <v>16.526487465766103</v>
      </c>
      <c r="O195" s="205">
        <f>[4]Costos_Agricultura!$J24*(1+'Net Zero 2070 - %'!O$45/100)</f>
        <v>16.561344922038629</v>
      </c>
      <c r="P195" s="205">
        <f>[4]Costos_Agricultura!$J24*(1+'Net Zero 2070 - %'!P$45/100)</f>
        <v>16.596202378311151</v>
      </c>
      <c r="Q195" s="205">
        <f>[4]Costos_Agricultura!$J24*(1+'Net Zero 2070 - %'!Q$45/100)</f>
        <v>16.631059834583674</v>
      </c>
      <c r="R195" s="205">
        <f>[4]Costos_Agricultura!$J24*(1+'Net Zero 2070 - %'!R$45/100)</f>
        <v>16.665917290856196</v>
      </c>
      <c r="S195" s="205">
        <f>[4]Costos_Agricultura!$J24*(1+'Net Zero 2070 - %'!S$45/100)</f>
        <v>16.700774747128722</v>
      </c>
      <c r="T195" s="205">
        <f>[4]Costos_Agricultura!$J24*(1+'Net Zero 2070 - %'!T$45/100)</f>
        <v>16.735632203401245</v>
      </c>
      <c r="U195" s="205">
        <f>[4]Costos_Agricultura!$J24*(1+'Net Zero 2070 - %'!U$45/100)</f>
        <v>16.770489659673768</v>
      </c>
      <c r="V195" s="205">
        <f>[4]Costos_Agricultura!$J24*(1+'Net Zero 2070 - %'!V$45/100)</f>
        <v>16.805347115946294</v>
      </c>
      <c r="W195" s="205">
        <f>[4]Costos_Agricultura!$J24*(1+'Net Zero 2070 - %'!W$45/100)</f>
        <v>16.840204572218816</v>
      </c>
      <c r="X195" s="205">
        <f>[4]Costos_Agricultura!$J24*(1+'Net Zero 2070 - %'!X$45/100)</f>
        <v>16.875062028491342</v>
      </c>
      <c r="Y195" s="205">
        <f>[4]Costos_Agricultura!$J24*(1+'Net Zero 2070 - %'!Y$45/100)</f>
        <v>16.909919484763865</v>
      </c>
      <c r="Z195" s="205">
        <f>[4]Costos_Agricultura!$J24*(1+'Net Zero 2070 - %'!Z$45/100)</f>
        <v>16.944776941036388</v>
      </c>
      <c r="AA195" s="205">
        <f>[4]Costos_Agricultura!$J24*(1+'Net Zero 2070 - %'!AA$45/100)</f>
        <v>16.97963439730891</v>
      </c>
      <c r="AB195" s="205">
        <f>[4]Costos_Agricultura!$J24*(1+'Net Zero 2070 - %'!AB$45/100)</f>
        <v>17.014491853581436</v>
      </c>
      <c r="AC195" s="205">
        <f>[4]Costos_Agricultura!$J24*(1+'Net Zero 2070 - %'!AC$45/100)</f>
        <v>17.049349309853962</v>
      </c>
      <c r="AD195" s="205">
        <f>[4]Costos_Agricultura!$J24*(1+'Net Zero 2070 - %'!AD$45/100)</f>
        <v>17.084206766126481</v>
      </c>
      <c r="AE195" s="205">
        <f>[4]Costos_Agricultura!$J24*(1+'Net Zero 2070 - %'!AE$45/100)</f>
        <v>17.119064222399007</v>
      </c>
      <c r="AF195" s="205">
        <f>[4]Costos_Agricultura!$J24*(1+'Net Zero 2070 - %'!AF$45/100)</f>
        <v>17.15392167867153</v>
      </c>
      <c r="AG195" s="205">
        <f>[4]Costos_Agricultura!$J24*(1+'Net Zero 2070 - %'!AG$45/100)</f>
        <v>17.188779134944056</v>
      </c>
      <c r="AH195" s="205">
        <f>[4]Costos_Agricultura!$J24*(1+'Net Zero 2070 - %'!AH$45/100)</f>
        <v>17.223636591216579</v>
      </c>
      <c r="AI195" s="205">
        <f>[4]Costos_Agricultura!$J24*(1+'Net Zero 2070 - %'!AI$45/100)</f>
        <v>17.258494047489101</v>
      </c>
      <c r="AJ195" s="205">
        <f>[4]Costos_Agricultura!$J24*(1+'Net Zero 2070 - %'!AJ$45/100)</f>
        <v>17.293351503761624</v>
      </c>
      <c r="AK195" s="205">
        <f>[4]Costos_Agricultura!$J24*(1+'Net Zero 2070 - %'!AK$45/100)</f>
        <v>17.32820896003415</v>
      </c>
      <c r="AL195" s="205">
        <f>[4]Costos_Agricultura!$J24*(1+'Net Zero 2070 - %'!AL$45/100)</f>
        <v>17.363066416306676</v>
      </c>
      <c r="AM195" s="205">
        <f>[4]Costos_Agricultura!$J24*(1+'Net Zero 2070 - %'!AM$45/100)</f>
        <v>17.397923872579195</v>
      </c>
      <c r="AN195" s="205">
        <f>[4]Costos_Agricultura!$J24*(1+'Net Zero 2070 - %'!AN$45/100)</f>
        <v>17.432781328851721</v>
      </c>
      <c r="AO195" s="205">
        <f>[4]Costos_Agricultura!$J24*(1+'Net Zero 2070 - %'!AO$45/100)</f>
        <v>17.467638785124244</v>
      </c>
      <c r="AP195" s="205">
        <f>[4]Costos_Agricultura!$J24*(1+'Net Zero 2070 - %'!AP$45/100)</f>
        <v>17.50249624139677</v>
      </c>
      <c r="AQ195" s="205">
        <f>[4]Costos_Agricultura!$J24*(1+'Net Zero 2070 - %'!AQ$45/100)</f>
        <v>17.537353697669289</v>
      </c>
      <c r="AR195" s="205">
        <f>[4]Costos_Agricultura!$J24*(1+'Net Zero 2070 - %'!AR$45/100)</f>
        <v>17.572211153941815</v>
      </c>
      <c r="AS195" s="205">
        <f>[4]Costos_Agricultura!$J24*(1+'Net Zero 2070 - %'!AS$45/100)</f>
        <v>17.607068610214338</v>
      </c>
      <c r="AT195" s="205">
        <f>[4]Costos_Agricultura!$J24*(1+'Net Zero 2070 - %'!AT$45/100)</f>
        <v>17.641926066486864</v>
      </c>
      <c r="AU195" s="205">
        <f>[4]Costos_Agricultura!$J24*(1+'Net Zero 2070 - %'!AU$45/100)</f>
        <v>17.67678352275939</v>
      </c>
      <c r="AV195" s="205">
        <f>[4]Costos_Agricultura!$J24*(1+'Net Zero 2070 - %'!AV$45/100)</f>
        <v>17.711640979031909</v>
      </c>
      <c r="AW195" s="205">
        <f>[4]Costos_Agricultura!$J24*(1+'Net Zero 2070 - %'!AW$45/100)</f>
        <v>17.746498435304435</v>
      </c>
      <c r="AX195" s="205">
        <f>[4]Costos_Agricultura!$J24*(1+'Net Zero 2070 - %'!AX$45/100)</f>
        <v>17.781355891576958</v>
      </c>
      <c r="AY195" s="205">
        <f>[4]Costos_Agricultura!$J24*(1+'Net Zero 2070 - %'!AY$45/100)</f>
        <v>17.816213347849484</v>
      </c>
      <c r="AZ195" s="205">
        <f>[4]Costos_Agricultura!$J24*(1+'Net Zero 2070 - %'!AZ$45/100)</f>
        <v>17.851070804122003</v>
      </c>
      <c r="BA195" s="205">
        <f>[4]Costos_Agricultura!$J24*(1+'Net Zero 2070 - %'!BA$45/100)</f>
        <v>17.885928260394529</v>
      </c>
      <c r="BB195" s="205">
        <f>[4]Costos_Agricultura!$J24*(1+'Net Zero 2070 - %'!BB$45/100)</f>
        <v>17.920785716667055</v>
      </c>
      <c r="BC195" s="205"/>
      <c r="BD195" s="205"/>
      <c r="BE195" s="205"/>
      <c r="BF195" s="205"/>
      <c r="BG195" s="205"/>
      <c r="BH195" s="205"/>
    </row>
    <row r="196" spans="1:60" s="209" customFormat="1" ht="14.45">
      <c r="A196" s="205"/>
      <c r="B196" s="205"/>
      <c r="C196" s="170" t="s">
        <v>263</v>
      </c>
      <c r="D196" s="366"/>
      <c r="E196" s="205"/>
      <c r="F196" s="205">
        <f>[4]Costos_Agricultura!$J25*(1+'Net Zero 2070 - %'!F$45/100)</f>
        <v>42.280812284390855</v>
      </c>
      <c r="G196" s="205">
        <f>[4]Costos_Agricultura!$J25*(1+'Net Zero 2070 - %'!G$45/100)</f>
        <v>42.371521007048578</v>
      </c>
      <c r="H196" s="205">
        <f>[4]Costos_Agricultura!$J25*(1+'Net Zero 2070 - %'!H$45/100)</f>
        <v>42.462229729706308</v>
      </c>
      <c r="I196" s="205">
        <f>[4]Costos_Agricultura!$J25*(1+'Net Zero 2070 - %'!I$45/100)</f>
        <v>42.552938452364025</v>
      </c>
      <c r="J196" s="205">
        <f>[4]Costos_Agricultura!$J25*(1+'Net Zero 2070 - %'!J$45/100)</f>
        <v>42.643647175021755</v>
      </c>
      <c r="K196" s="205">
        <f>[4]Costos_Agricultura!$J25*(1+'Net Zero 2070 - %'!K$45/100)</f>
        <v>42.734355897679478</v>
      </c>
      <c r="L196" s="205">
        <f>[4]Costos_Agricultura!$J25*(1+'Net Zero 2070 - %'!L$45/100)</f>
        <v>42.825064620337209</v>
      </c>
      <c r="M196" s="205">
        <f>[4]Costos_Agricultura!$J25*(1+'Net Zero 2070 - %'!M$45/100)</f>
        <v>42.915773342994939</v>
      </c>
      <c r="N196" s="205">
        <f>[4]Costos_Agricultura!$J25*(1+'Net Zero 2070 - %'!N$45/100)</f>
        <v>43.006482065652662</v>
      </c>
      <c r="O196" s="205">
        <f>[4]Costos_Agricultura!$J25*(1+'Net Zero 2070 - %'!O$45/100)</f>
        <v>43.097190788310392</v>
      </c>
      <c r="P196" s="205">
        <f>[4]Costos_Agricultura!$J25*(1+'Net Zero 2070 - %'!P$45/100)</f>
        <v>43.187899510968109</v>
      </c>
      <c r="Q196" s="205">
        <f>[4]Costos_Agricultura!$J25*(1+'Net Zero 2070 - %'!Q$45/100)</f>
        <v>43.278608233625839</v>
      </c>
      <c r="R196" s="205">
        <f>[4]Costos_Agricultura!$J25*(1+'Net Zero 2070 - %'!R$45/100)</f>
        <v>43.369316956283562</v>
      </c>
      <c r="S196" s="205">
        <f>[4]Costos_Agricultura!$J25*(1+'Net Zero 2070 - %'!S$45/100)</f>
        <v>43.460025678941292</v>
      </c>
      <c r="T196" s="205">
        <f>[4]Costos_Agricultura!$J25*(1+'Net Zero 2070 - %'!T$45/100)</f>
        <v>43.550734401599016</v>
      </c>
      <c r="U196" s="205">
        <f>[4]Costos_Agricultura!$J25*(1+'Net Zero 2070 - %'!U$45/100)</f>
        <v>43.641443124256746</v>
      </c>
      <c r="V196" s="205">
        <f>[4]Costos_Agricultura!$J25*(1+'Net Zero 2070 - %'!V$45/100)</f>
        <v>43.732151846914476</v>
      </c>
      <c r="W196" s="205">
        <f>[4]Costos_Agricultura!$J25*(1+'Net Zero 2070 - %'!W$45/100)</f>
        <v>43.822860569572192</v>
      </c>
      <c r="X196" s="205">
        <f>[4]Costos_Agricultura!$J25*(1+'Net Zero 2070 - %'!X$45/100)</f>
        <v>43.913569292229923</v>
      </c>
      <c r="Y196" s="205">
        <f>[4]Costos_Agricultura!$J25*(1+'Net Zero 2070 - %'!Y$45/100)</f>
        <v>44.004278014887646</v>
      </c>
      <c r="Z196" s="205">
        <f>[4]Costos_Agricultura!$J25*(1+'Net Zero 2070 - %'!Z$45/100)</f>
        <v>44.094986737545376</v>
      </c>
      <c r="AA196" s="205">
        <f>[4]Costos_Agricultura!$J25*(1+'Net Zero 2070 - %'!AA$45/100)</f>
        <v>44.1856954602031</v>
      </c>
      <c r="AB196" s="205">
        <f>[4]Costos_Agricultura!$J25*(1+'Net Zero 2070 - %'!AB$45/100)</f>
        <v>44.27640418286083</v>
      </c>
      <c r="AC196" s="205">
        <f>[4]Costos_Agricultura!$J25*(1+'Net Zero 2070 - %'!AC$45/100)</f>
        <v>44.36711290551856</v>
      </c>
      <c r="AD196" s="205">
        <f>[4]Costos_Agricultura!$J25*(1+'Net Zero 2070 - %'!AD$45/100)</f>
        <v>44.457821628176276</v>
      </c>
      <c r="AE196" s="205">
        <f>[4]Costos_Agricultura!$J25*(1+'Net Zero 2070 - %'!AE$45/100)</f>
        <v>44.548530350834007</v>
      </c>
      <c r="AF196" s="205">
        <f>[4]Costos_Agricultura!$J25*(1+'Net Zero 2070 - %'!AF$45/100)</f>
        <v>44.63923907349173</v>
      </c>
      <c r="AG196" s="205">
        <f>[4]Costos_Agricultura!$J25*(1+'Net Zero 2070 - %'!AG$45/100)</f>
        <v>44.72994779614946</v>
      </c>
      <c r="AH196" s="205">
        <f>[4]Costos_Agricultura!$J25*(1+'Net Zero 2070 - %'!AH$45/100)</f>
        <v>44.820656518807183</v>
      </c>
      <c r="AI196" s="205">
        <f>[4]Costos_Agricultura!$J25*(1+'Net Zero 2070 - %'!AI$45/100)</f>
        <v>44.911365241464914</v>
      </c>
      <c r="AJ196" s="205">
        <f>[4]Costos_Agricultura!$J25*(1+'Net Zero 2070 - %'!AJ$45/100)</f>
        <v>45.00207396412263</v>
      </c>
      <c r="AK196" s="205">
        <f>[4]Costos_Agricultura!$J25*(1+'Net Zero 2070 - %'!AK$45/100)</f>
        <v>45.09278268678036</v>
      </c>
      <c r="AL196" s="205">
        <f>[4]Costos_Agricultura!$J25*(1+'Net Zero 2070 - %'!AL$45/100)</f>
        <v>45.183491409438091</v>
      </c>
      <c r="AM196" s="205">
        <f>[4]Costos_Agricultura!$J25*(1+'Net Zero 2070 - %'!AM$45/100)</f>
        <v>45.274200132095814</v>
      </c>
      <c r="AN196" s="205">
        <f>[4]Costos_Agricultura!$J25*(1+'Net Zero 2070 - %'!AN$45/100)</f>
        <v>45.364908854753544</v>
      </c>
      <c r="AO196" s="205">
        <f>[4]Costos_Agricultura!$J25*(1+'Net Zero 2070 - %'!AO$45/100)</f>
        <v>45.455617577411267</v>
      </c>
      <c r="AP196" s="205">
        <f>[4]Costos_Agricultura!$J25*(1+'Net Zero 2070 - %'!AP$45/100)</f>
        <v>45.546326300068998</v>
      </c>
      <c r="AQ196" s="205">
        <f>[4]Costos_Agricultura!$J25*(1+'Net Zero 2070 - %'!AQ$45/100)</f>
        <v>45.637035022726714</v>
      </c>
      <c r="AR196" s="205">
        <f>[4]Costos_Agricultura!$J25*(1+'Net Zero 2070 - %'!AR$45/100)</f>
        <v>45.727743745384444</v>
      </c>
      <c r="AS196" s="205">
        <f>[4]Costos_Agricultura!$J25*(1+'Net Zero 2070 - %'!AS$45/100)</f>
        <v>45.818452468042167</v>
      </c>
      <c r="AT196" s="205">
        <f>[4]Costos_Agricultura!$J25*(1+'Net Zero 2070 - %'!AT$45/100)</f>
        <v>45.909161190699898</v>
      </c>
      <c r="AU196" s="205">
        <f>[4]Costos_Agricultura!$J25*(1+'Net Zero 2070 - %'!AU$45/100)</f>
        <v>45.999869913357628</v>
      </c>
      <c r="AV196" s="205">
        <f>[4]Costos_Agricultura!$J25*(1+'Net Zero 2070 - %'!AV$45/100)</f>
        <v>46.090578636015351</v>
      </c>
      <c r="AW196" s="205">
        <f>[4]Costos_Agricultura!$J25*(1+'Net Zero 2070 - %'!AW$45/100)</f>
        <v>46.181287358673082</v>
      </c>
      <c r="AX196" s="205">
        <f>[4]Costos_Agricultura!$J25*(1+'Net Zero 2070 - %'!AX$45/100)</f>
        <v>46.271996081330798</v>
      </c>
      <c r="AY196" s="205">
        <f>[4]Costos_Agricultura!$J25*(1+'Net Zero 2070 - %'!AY$45/100)</f>
        <v>46.362704803988528</v>
      </c>
      <c r="AZ196" s="205">
        <f>[4]Costos_Agricultura!$J25*(1+'Net Zero 2070 - %'!AZ$45/100)</f>
        <v>46.453413526646251</v>
      </c>
      <c r="BA196" s="205">
        <f>[4]Costos_Agricultura!$J25*(1+'Net Zero 2070 - %'!BA$45/100)</f>
        <v>46.544122249303982</v>
      </c>
      <c r="BB196" s="205">
        <f>[4]Costos_Agricultura!$J25*(1+'Net Zero 2070 - %'!BB$45/100)</f>
        <v>46.634830971961712</v>
      </c>
      <c r="BC196" s="205"/>
      <c r="BD196" s="205"/>
      <c r="BE196" s="205"/>
      <c r="BF196" s="205"/>
      <c r="BG196" s="205"/>
      <c r="BH196" s="205"/>
    </row>
    <row r="197" spans="1:60" s="209" customFormat="1" ht="14.45">
      <c r="A197" s="205"/>
      <c r="B197" s="205"/>
      <c r="C197" s="170" t="s">
        <v>264</v>
      </c>
      <c r="D197" s="366"/>
      <c r="E197" s="205"/>
      <c r="F197" s="205">
        <f>[4]Costos_Agricultura!$J26*(1+'Net Zero 2070 - %'!F$45/100)</f>
        <v>0.15719138252384607</v>
      </c>
      <c r="G197" s="205">
        <f>[4]Costos_Agricultura!$J26*(1+'Net Zero 2070 - %'!G$45/100)</f>
        <v>0.15752861893798192</v>
      </c>
      <c r="H197" s="205">
        <f>[4]Costos_Agricultura!$J26*(1+'Net Zero 2070 - %'!H$45/100)</f>
        <v>0.15786585535211783</v>
      </c>
      <c r="I197" s="205">
        <f>[4]Costos_Agricultura!$J26*(1+'Net Zero 2070 - %'!I$45/100)</f>
        <v>0.15820309176625369</v>
      </c>
      <c r="J197" s="205">
        <f>[4]Costos_Agricultura!$J26*(1+'Net Zero 2070 - %'!J$45/100)</f>
        <v>0.15854032818038957</v>
      </c>
      <c r="K197" s="205">
        <f>[4]Costos_Agricultura!$J26*(1+'Net Zero 2070 - %'!K$45/100)</f>
        <v>0.15887756459452543</v>
      </c>
      <c r="L197" s="205">
        <f>[4]Costos_Agricultura!$J26*(1+'Net Zero 2070 - %'!L$45/100)</f>
        <v>0.15921480100866134</v>
      </c>
      <c r="M197" s="205">
        <f>[4]Costos_Agricultura!$J26*(1+'Net Zero 2070 - %'!M$45/100)</f>
        <v>0.15955203742279722</v>
      </c>
      <c r="N197" s="205">
        <f>[4]Costos_Agricultura!$J26*(1+'Net Zero 2070 - %'!N$45/100)</f>
        <v>0.15988927383693308</v>
      </c>
      <c r="O197" s="205">
        <f>[4]Costos_Agricultura!$J26*(1+'Net Zero 2070 - %'!O$45/100)</f>
        <v>0.16022651025106896</v>
      </c>
      <c r="P197" s="205">
        <f>[4]Costos_Agricultura!$J26*(1+'Net Zero 2070 - %'!P$45/100)</f>
        <v>0.16056374666520482</v>
      </c>
      <c r="Q197" s="205">
        <f>[4]Costos_Agricultura!$J26*(1+'Net Zero 2070 - %'!Q$45/100)</f>
        <v>0.16090098307934073</v>
      </c>
      <c r="R197" s="205">
        <f>[4]Costos_Agricultura!$J26*(1+'Net Zero 2070 - %'!R$45/100)</f>
        <v>0.16123821949347658</v>
      </c>
      <c r="S197" s="205">
        <f>[4]Costos_Agricultura!$J26*(1+'Net Zero 2070 - %'!S$45/100)</f>
        <v>0.16157545590761246</v>
      </c>
      <c r="T197" s="205">
        <f>[4]Costos_Agricultura!$J26*(1+'Net Zero 2070 - %'!T$45/100)</f>
        <v>0.16191269232174832</v>
      </c>
      <c r="U197" s="205">
        <f>[4]Costos_Agricultura!$J26*(1+'Net Zero 2070 - %'!U$45/100)</f>
        <v>0.1622499287358842</v>
      </c>
      <c r="V197" s="205">
        <f>[4]Costos_Agricultura!$J26*(1+'Net Zero 2070 - %'!V$45/100)</f>
        <v>0.16258716515002011</v>
      </c>
      <c r="W197" s="205">
        <f>[4]Costos_Agricultura!$J26*(1+'Net Zero 2070 - %'!W$45/100)</f>
        <v>0.16292440156415597</v>
      </c>
      <c r="X197" s="205">
        <f>[4]Costos_Agricultura!$J26*(1+'Net Zero 2070 - %'!X$45/100)</f>
        <v>0.16326163797829185</v>
      </c>
      <c r="Y197" s="205">
        <f>[4]Costos_Agricultura!$J26*(1+'Net Zero 2070 - %'!Y$45/100)</f>
        <v>0.16359887439242771</v>
      </c>
      <c r="Z197" s="205">
        <f>[4]Costos_Agricultura!$J26*(1+'Net Zero 2070 - %'!Z$45/100)</f>
        <v>0.16393611080656362</v>
      </c>
      <c r="AA197" s="205">
        <f>[4]Costos_Agricultura!$J26*(1+'Net Zero 2070 - %'!AA$45/100)</f>
        <v>0.16427334722069947</v>
      </c>
      <c r="AB197" s="205">
        <f>[4]Costos_Agricultura!$J26*(1+'Net Zero 2070 - %'!AB$45/100)</f>
        <v>0.16461058363483536</v>
      </c>
      <c r="AC197" s="205">
        <f>[4]Costos_Agricultura!$J26*(1+'Net Zero 2070 - %'!AC$45/100)</f>
        <v>0.16494782004897124</v>
      </c>
      <c r="AD197" s="205">
        <f>[4]Costos_Agricultura!$J26*(1+'Net Zero 2070 - %'!AD$45/100)</f>
        <v>0.16528505646310709</v>
      </c>
      <c r="AE197" s="205">
        <f>[4]Costos_Agricultura!$J26*(1+'Net Zero 2070 - %'!AE$45/100)</f>
        <v>0.165622292877243</v>
      </c>
      <c r="AF197" s="205">
        <f>[4]Costos_Agricultura!$J26*(1+'Net Zero 2070 - %'!AF$45/100)</f>
        <v>0.16595952929137886</v>
      </c>
      <c r="AG197" s="205">
        <f>[4]Costos_Agricultura!$J26*(1+'Net Zero 2070 - %'!AG$45/100)</f>
        <v>0.16629676570551474</v>
      </c>
      <c r="AH197" s="205">
        <f>[4]Costos_Agricultura!$J26*(1+'Net Zero 2070 - %'!AH$45/100)</f>
        <v>0.1666340021196506</v>
      </c>
      <c r="AI197" s="205">
        <f>[4]Costos_Agricultura!$J26*(1+'Net Zero 2070 - %'!AI$45/100)</f>
        <v>0.16697123853378648</v>
      </c>
      <c r="AJ197" s="205">
        <f>[4]Costos_Agricultura!$J26*(1+'Net Zero 2070 - %'!AJ$45/100)</f>
        <v>0.16730847494792234</v>
      </c>
      <c r="AK197" s="205">
        <f>[4]Costos_Agricultura!$J26*(1+'Net Zero 2070 - %'!AK$45/100)</f>
        <v>0.16764571136205825</v>
      </c>
      <c r="AL197" s="205">
        <f>[4]Costos_Agricultura!$J26*(1+'Net Zero 2070 - %'!AL$45/100)</f>
        <v>0.16798294777619413</v>
      </c>
      <c r="AM197" s="205">
        <f>[4]Costos_Agricultura!$J26*(1+'Net Zero 2070 - %'!AM$45/100)</f>
        <v>0.16832018419032999</v>
      </c>
      <c r="AN197" s="205">
        <f>[4]Costos_Agricultura!$J26*(1+'Net Zero 2070 - %'!AN$45/100)</f>
        <v>0.1686574206044659</v>
      </c>
      <c r="AO197" s="205">
        <f>[4]Costos_Agricultura!$J26*(1+'Net Zero 2070 - %'!AO$45/100)</f>
        <v>0.16899465701860175</v>
      </c>
      <c r="AP197" s="205">
        <f>[4]Costos_Agricultura!$J26*(1+'Net Zero 2070 - %'!AP$45/100)</f>
        <v>0.16933189343273763</v>
      </c>
      <c r="AQ197" s="205">
        <f>[4]Costos_Agricultura!$J26*(1+'Net Zero 2070 - %'!AQ$45/100)</f>
        <v>0.16966912984687349</v>
      </c>
      <c r="AR197" s="205">
        <f>[4]Costos_Agricultura!$J26*(1+'Net Zero 2070 - %'!AR$45/100)</f>
        <v>0.17000636626100937</v>
      </c>
      <c r="AS197" s="205">
        <f>[4]Costos_Agricultura!$J26*(1+'Net Zero 2070 - %'!AS$45/100)</f>
        <v>0.17034360267514523</v>
      </c>
      <c r="AT197" s="205">
        <f>[4]Costos_Agricultura!$J26*(1+'Net Zero 2070 - %'!AT$45/100)</f>
        <v>0.17068083908928114</v>
      </c>
      <c r="AU197" s="205">
        <f>[4]Costos_Agricultura!$J26*(1+'Net Zero 2070 - %'!AU$45/100)</f>
        <v>0.17101807550341702</v>
      </c>
      <c r="AV197" s="205">
        <f>[4]Costos_Agricultura!$J26*(1+'Net Zero 2070 - %'!AV$45/100)</f>
        <v>0.17135531191755288</v>
      </c>
      <c r="AW197" s="205">
        <f>[4]Costos_Agricultura!$J26*(1+'Net Zero 2070 - %'!AW$45/100)</f>
        <v>0.17169254833168876</v>
      </c>
      <c r="AX197" s="205">
        <f>[4]Costos_Agricultura!$J26*(1+'Net Zero 2070 - %'!AX$45/100)</f>
        <v>0.17202978474582462</v>
      </c>
      <c r="AY197" s="205">
        <f>[4]Costos_Agricultura!$J26*(1+'Net Zero 2070 - %'!AY$45/100)</f>
        <v>0.17236702115996053</v>
      </c>
      <c r="AZ197" s="205">
        <f>[4]Costos_Agricultura!$J26*(1+'Net Zero 2070 - %'!AZ$45/100)</f>
        <v>0.17270425757409638</v>
      </c>
      <c r="BA197" s="205">
        <f>[4]Costos_Agricultura!$J26*(1+'Net Zero 2070 - %'!BA$45/100)</f>
        <v>0.17304149398823226</v>
      </c>
      <c r="BB197" s="205">
        <f>[4]Costos_Agricultura!$J26*(1+'Net Zero 2070 - %'!BB$45/100)</f>
        <v>0.17337873040236818</v>
      </c>
      <c r="BC197" s="205"/>
      <c r="BD197" s="205"/>
      <c r="BE197" s="205"/>
      <c r="BF197" s="205"/>
      <c r="BG197" s="205"/>
      <c r="BH197" s="205"/>
    </row>
    <row r="198" spans="1:60" s="209" customFormat="1" ht="14.45">
      <c r="A198" s="205"/>
      <c r="B198" s="205"/>
      <c r="C198" s="170" t="s">
        <v>265</v>
      </c>
      <c r="D198" s="366"/>
      <c r="E198" s="205"/>
      <c r="F198" s="205">
        <f>[4]Costos_Agricultura!$J27*(1+'Net Zero 2070 - %'!F$45/100)</f>
        <v>6.7831892757947987</v>
      </c>
      <c r="G198" s="205">
        <f>[4]Costos_Agricultura!$J27*(1+'Net Zero 2070 - %'!G$45/100)</f>
        <v>6.7977418447145794</v>
      </c>
      <c r="H198" s="205">
        <f>[4]Costos_Agricultura!$J27*(1+'Net Zero 2070 - %'!H$45/100)</f>
        <v>6.8122944136343611</v>
      </c>
      <c r="I198" s="205">
        <f>[4]Costos_Agricultura!$J27*(1+'Net Zero 2070 - %'!I$45/100)</f>
        <v>6.8268469825541418</v>
      </c>
      <c r="J198" s="205">
        <f>[4]Costos_Agricultura!$J27*(1+'Net Zero 2070 - %'!J$45/100)</f>
        <v>6.8413995514739234</v>
      </c>
      <c r="K198" s="205">
        <f>[4]Costos_Agricultura!$J27*(1+'Net Zero 2070 - %'!K$45/100)</f>
        <v>6.8559521203937042</v>
      </c>
      <c r="L198" s="205">
        <f>[4]Costos_Agricultura!$J27*(1+'Net Zero 2070 - %'!L$45/100)</f>
        <v>6.8705046893134858</v>
      </c>
      <c r="M198" s="205">
        <f>[4]Costos_Agricultura!$J27*(1+'Net Zero 2070 - %'!M$45/100)</f>
        <v>6.8850572582332683</v>
      </c>
      <c r="N198" s="205">
        <f>[4]Costos_Agricultura!$J27*(1+'Net Zero 2070 - %'!N$45/100)</f>
        <v>6.8996098271530482</v>
      </c>
      <c r="O198" s="205">
        <f>[4]Costos_Agricultura!$J27*(1+'Net Zero 2070 - %'!O$45/100)</f>
        <v>6.9141623960728307</v>
      </c>
      <c r="P198" s="205">
        <f>[4]Costos_Agricultura!$J27*(1+'Net Zero 2070 - %'!P$45/100)</f>
        <v>6.9287149649926105</v>
      </c>
      <c r="Q198" s="205">
        <f>[4]Costos_Agricultura!$J27*(1+'Net Zero 2070 - %'!Q$45/100)</f>
        <v>6.943267533912393</v>
      </c>
      <c r="R198" s="205">
        <f>[4]Costos_Agricultura!$J27*(1+'Net Zero 2070 - %'!R$45/100)</f>
        <v>6.9578201028321729</v>
      </c>
      <c r="S198" s="205">
        <f>[4]Costos_Agricultura!$J27*(1+'Net Zero 2070 - %'!S$45/100)</f>
        <v>6.9723726717519554</v>
      </c>
      <c r="T198" s="205">
        <f>[4]Costos_Agricultura!$J27*(1+'Net Zero 2070 - %'!T$45/100)</f>
        <v>6.9869252406717353</v>
      </c>
      <c r="U198" s="205">
        <f>[4]Costos_Agricultura!$J27*(1+'Net Zero 2070 - %'!U$45/100)</f>
        <v>7.0014778095915178</v>
      </c>
      <c r="V198" s="205">
        <f>[4]Costos_Agricultura!$J27*(1+'Net Zero 2070 - %'!V$45/100)</f>
        <v>7.0160303785112994</v>
      </c>
      <c r="W198" s="205">
        <f>[4]Costos_Agricultura!$J27*(1+'Net Zero 2070 - %'!W$45/100)</f>
        <v>7.0305829474310801</v>
      </c>
      <c r="X198" s="205">
        <f>[4]Costos_Agricultura!$J27*(1+'Net Zero 2070 - %'!X$45/100)</f>
        <v>7.0451355163508618</v>
      </c>
      <c r="Y198" s="205">
        <f>[4]Costos_Agricultura!$J27*(1+'Net Zero 2070 - %'!Y$45/100)</f>
        <v>7.0596880852706425</v>
      </c>
      <c r="Z198" s="205">
        <f>[4]Costos_Agricultura!$J27*(1+'Net Zero 2070 - %'!Z$45/100)</f>
        <v>7.0742406541904241</v>
      </c>
      <c r="AA198" s="205">
        <f>[4]Costos_Agricultura!$J27*(1+'Net Zero 2070 - %'!AA$45/100)</f>
        <v>7.0887932231102049</v>
      </c>
      <c r="AB198" s="205">
        <f>[4]Costos_Agricultura!$J27*(1+'Net Zero 2070 - %'!AB$45/100)</f>
        <v>7.1033457920299865</v>
      </c>
      <c r="AC198" s="205">
        <f>[4]Costos_Agricultura!$J27*(1+'Net Zero 2070 - %'!AC$45/100)</f>
        <v>7.1178983609497681</v>
      </c>
      <c r="AD198" s="205">
        <f>[4]Costos_Agricultura!$J27*(1+'Net Zero 2070 - %'!AD$45/100)</f>
        <v>7.1324509298695489</v>
      </c>
      <c r="AE198" s="205">
        <f>[4]Costos_Agricultura!$J27*(1+'Net Zero 2070 - %'!AE$45/100)</f>
        <v>7.1470034987893305</v>
      </c>
      <c r="AF198" s="205">
        <f>[4]Costos_Agricultura!$J27*(1+'Net Zero 2070 - %'!AF$45/100)</f>
        <v>7.1615560677091112</v>
      </c>
      <c r="AG198" s="205">
        <f>[4]Costos_Agricultura!$J27*(1+'Net Zero 2070 - %'!AG$45/100)</f>
        <v>7.1761086366288929</v>
      </c>
      <c r="AH198" s="205">
        <f>[4]Costos_Agricultura!$J27*(1+'Net Zero 2070 - %'!AH$45/100)</f>
        <v>7.1906612055486736</v>
      </c>
      <c r="AI198" s="205">
        <f>[4]Costos_Agricultura!$J27*(1+'Net Zero 2070 - %'!AI$45/100)</f>
        <v>7.2052137744684552</v>
      </c>
      <c r="AJ198" s="205">
        <f>[4]Costos_Agricultura!$J27*(1+'Net Zero 2070 - %'!AJ$45/100)</f>
        <v>7.219766343388236</v>
      </c>
      <c r="AK198" s="205">
        <f>[4]Costos_Agricultura!$J27*(1+'Net Zero 2070 - %'!AK$45/100)</f>
        <v>7.2343189123080185</v>
      </c>
      <c r="AL198" s="205">
        <f>[4]Costos_Agricultura!$J27*(1+'Net Zero 2070 - %'!AL$45/100)</f>
        <v>7.2488714812278001</v>
      </c>
      <c r="AM198" s="205">
        <f>[4]Costos_Agricultura!$J27*(1+'Net Zero 2070 - %'!AM$45/100)</f>
        <v>7.2634240501475809</v>
      </c>
      <c r="AN198" s="205">
        <f>[4]Costos_Agricultura!$J27*(1+'Net Zero 2070 - %'!AN$45/100)</f>
        <v>7.2779766190673625</v>
      </c>
      <c r="AO198" s="205">
        <f>[4]Costos_Agricultura!$J27*(1+'Net Zero 2070 - %'!AO$45/100)</f>
        <v>7.2925291879871432</v>
      </c>
      <c r="AP198" s="205">
        <f>[4]Costos_Agricultura!$J27*(1+'Net Zero 2070 - %'!AP$45/100)</f>
        <v>7.3070817569069249</v>
      </c>
      <c r="AQ198" s="205">
        <f>[4]Costos_Agricultura!$J27*(1+'Net Zero 2070 - %'!AQ$45/100)</f>
        <v>7.3216343258267056</v>
      </c>
      <c r="AR198" s="205">
        <f>[4]Costos_Agricultura!$J27*(1+'Net Zero 2070 - %'!AR$45/100)</f>
        <v>7.3361868947464872</v>
      </c>
      <c r="AS198" s="205">
        <f>[4]Costos_Agricultura!$J27*(1+'Net Zero 2070 - %'!AS$45/100)</f>
        <v>7.350739463666268</v>
      </c>
      <c r="AT198" s="205">
        <f>[4]Costos_Agricultura!$J27*(1+'Net Zero 2070 - %'!AT$45/100)</f>
        <v>7.3652920325860496</v>
      </c>
      <c r="AU198" s="205">
        <f>[4]Costos_Agricultura!$J27*(1+'Net Zero 2070 - %'!AU$45/100)</f>
        <v>7.3798446015058312</v>
      </c>
      <c r="AV198" s="205">
        <f>[4]Costos_Agricultura!$J27*(1+'Net Zero 2070 - %'!AV$45/100)</f>
        <v>7.394397170425612</v>
      </c>
      <c r="AW198" s="205">
        <f>[4]Costos_Agricultura!$J27*(1+'Net Zero 2070 - %'!AW$45/100)</f>
        <v>7.4089497393453936</v>
      </c>
      <c r="AX198" s="205">
        <f>[4]Costos_Agricultura!$J27*(1+'Net Zero 2070 - %'!AX$45/100)</f>
        <v>7.4235023082651743</v>
      </c>
      <c r="AY198" s="205">
        <f>[4]Costos_Agricultura!$J27*(1+'Net Zero 2070 - %'!AY$45/100)</f>
        <v>7.4380548771849559</v>
      </c>
      <c r="AZ198" s="205">
        <f>[4]Costos_Agricultura!$J27*(1+'Net Zero 2070 - %'!AZ$45/100)</f>
        <v>7.4526074461047367</v>
      </c>
      <c r="BA198" s="205">
        <f>[4]Costos_Agricultura!$J27*(1+'Net Zero 2070 - %'!BA$45/100)</f>
        <v>7.4671600150245183</v>
      </c>
      <c r="BB198" s="205">
        <f>[4]Costos_Agricultura!$J27*(1+'Net Zero 2070 - %'!BB$45/100)</f>
        <v>7.4817125839443008</v>
      </c>
      <c r="BC198" s="205"/>
      <c r="BD198" s="205"/>
      <c r="BE198" s="205"/>
      <c r="BF198" s="205"/>
      <c r="BG198" s="205"/>
      <c r="BH198" s="205"/>
    </row>
    <row r="199" spans="1:60" s="209" customFormat="1" ht="15" customHeight="1">
      <c r="A199" s="205"/>
      <c r="B199" s="205"/>
      <c r="C199" s="170" t="s">
        <v>266</v>
      </c>
      <c r="D199" s="366"/>
      <c r="E199" s="205"/>
      <c r="F199" s="205">
        <f>[4]Costos_Agricultura!$J28*(1+'Net Zero 2070 - %'!F$45/100)</f>
        <v>0.20424505872698992</v>
      </c>
      <c r="G199" s="205">
        <f>[4]Costos_Agricultura!$J28*(1+'Net Zero 2070 - %'!G$45/100)</f>
        <v>0.20468324350597811</v>
      </c>
      <c r="H199" s="205">
        <f>[4]Costos_Agricultura!$J28*(1+'Net Zero 2070 - %'!H$45/100)</f>
        <v>0.20512142828496632</v>
      </c>
      <c r="I199" s="205">
        <f>[4]Costos_Agricultura!$J28*(1+'Net Zero 2070 - %'!I$45/100)</f>
        <v>0.20555961306395451</v>
      </c>
      <c r="J199" s="205">
        <f>[4]Costos_Agricultura!$J28*(1+'Net Zero 2070 - %'!J$45/100)</f>
        <v>0.20599779784294273</v>
      </c>
      <c r="K199" s="205">
        <f>[4]Costos_Agricultura!$J28*(1+'Net Zero 2070 - %'!K$45/100)</f>
        <v>0.20643598262193091</v>
      </c>
      <c r="L199" s="205">
        <f>[4]Costos_Agricultura!$J28*(1+'Net Zero 2070 - %'!L$45/100)</f>
        <v>0.20687416740091913</v>
      </c>
      <c r="M199" s="205">
        <f>[4]Costos_Agricultura!$J28*(1+'Net Zero 2070 - %'!M$45/100)</f>
        <v>0.20731235217990734</v>
      </c>
      <c r="N199" s="205">
        <f>[4]Costos_Agricultura!$J28*(1+'Net Zero 2070 - %'!N$45/100)</f>
        <v>0.20775053695889553</v>
      </c>
      <c r="O199" s="205">
        <f>[4]Costos_Agricultura!$J28*(1+'Net Zero 2070 - %'!O$45/100)</f>
        <v>0.20818872173788375</v>
      </c>
      <c r="P199" s="205">
        <f>[4]Costos_Agricultura!$J28*(1+'Net Zero 2070 - %'!P$45/100)</f>
        <v>0.20862690651687193</v>
      </c>
      <c r="Q199" s="205">
        <f>[4]Costos_Agricultura!$J28*(1+'Net Zero 2070 - %'!Q$45/100)</f>
        <v>0.20906509129586015</v>
      </c>
      <c r="R199" s="205">
        <f>[4]Costos_Agricultura!$J28*(1+'Net Zero 2070 - %'!R$45/100)</f>
        <v>0.20950327607484834</v>
      </c>
      <c r="S199" s="205">
        <f>[4]Costos_Agricultura!$J28*(1+'Net Zero 2070 - %'!S$45/100)</f>
        <v>0.20994146085383655</v>
      </c>
      <c r="T199" s="205">
        <f>[4]Costos_Agricultura!$J28*(1+'Net Zero 2070 - %'!T$45/100)</f>
        <v>0.21037964563282474</v>
      </c>
      <c r="U199" s="205">
        <f>[4]Costos_Agricultura!$J28*(1+'Net Zero 2070 - %'!U$45/100)</f>
        <v>0.21081783041181296</v>
      </c>
      <c r="V199" s="205">
        <f>[4]Costos_Agricultura!$J28*(1+'Net Zero 2070 - %'!V$45/100)</f>
        <v>0.21125601519080117</v>
      </c>
      <c r="W199" s="205">
        <f>[4]Costos_Agricultura!$J28*(1+'Net Zero 2070 - %'!W$45/100)</f>
        <v>0.21169419996978936</v>
      </c>
      <c r="X199" s="205">
        <f>[4]Costos_Agricultura!$J28*(1+'Net Zero 2070 - %'!X$45/100)</f>
        <v>0.21213238474877757</v>
      </c>
      <c r="Y199" s="205">
        <f>[4]Costos_Agricultura!$J28*(1+'Net Zero 2070 - %'!Y$45/100)</f>
        <v>0.21257056952776576</v>
      </c>
      <c r="Z199" s="205">
        <f>[4]Costos_Agricultura!$J28*(1+'Net Zero 2070 - %'!Z$45/100)</f>
        <v>0.21300875430675398</v>
      </c>
      <c r="AA199" s="205">
        <f>[4]Costos_Agricultura!$J28*(1+'Net Zero 2070 - %'!AA$45/100)</f>
        <v>0.21344693908574217</v>
      </c>
      <c r="AB199" s="205">
        <f>[4]Costos_Agricultura!$J28*(1+'Net Zero 2070 - %'!AB$45/100)</f>
        <v>0.21388512386473038</v>
      </c>
      <c r="AC199" s="205">
        <f>[4]Costos_Agricultura!$J28*(1+'Net Zero 2070 - %'!AC$45/100)</f>
        <v>0.21432330864371862</v>
      </c>
      <c r="AD199" s="205">
        <f>[4]Costos_Agricultura!$J28*(1+'Net Zero 2070 - %'!AD$45/100)</f>
        <v>0.21476149342270678</v>
      </c>
      <c r="AE199" s="205">
        <f>[4]Costos_Agricultura!$J28*(1+'Net Zero 2070 - %'!AE$45/100)</f>
        <v>0.215199678201695</v>
      </c>
      <c r="AF199" s="205">
        <f>[4]Costos_Agricultura!$J28*(1+'Net Zero 2070 - %'!AF$45/100)</f>
        <v>0.21563786298068319</v>
      </c>
      <c r="AG199" s="205">
        <f>[4]Costos_Agricultura!$J28*(1+'Net Zero 2070 - %'!AG$45/100)</f>
        <v>0.2160760477596714</v>
      </c>
      <c r="AH199" s="205">
        <f>[4]Costos_Agricultura!$J28*(1+'Net Zero 2070 - %'!AH$45/100)</f>
        <v>0.21651423253865959</v>
      </c>
      <c r="AI199" s="205">
        <f>[4]Costos_Agricultura!$J28*(1+'Net Zero 2070 - %'!AI$45/100)</f>
        <v>0.21695241731764781</v>
      </c>
      <c r="AJ199" s="205">
        <f>[4]Costos_Agricultura!$J28*(1+'Net Zero 2070 - %'!AJ$45/100)</f>
        <v>0.21739060209663599</v>
      </c>
      <c r="AK199" s="205">
        <f>[4]Costos_Agricultura!$J28*(1+'Net Zero 2070 - %'!AK$45/100)</f>
        <v>0.21782878687562421</v>
      </c>
      <c r="AL199" s="205">
        <f>[4]Costos_Agricultura!$J28*(1+'Net Zero 2070 - %'!AL$45/100)</f>
        <v>0.21826697165461245</v>
      </c>
      <c r="AM199" s="205">
        <f>[4]Costos_Agricultura!$J28*(1+'Net Zero 2070 - %'!AM$45/100)</f>
        <v>0.21870515643360061</v>
      </c>
      <c r="AN199" s="205">
        <f>[4]Costos_Agricultura!$J28*(1+'Net Zero 2070 - %'!AN$45/100)</f>
        <v>0.21914334121258883</v>
      </c>
      <c r="AO199" s="205">
        <f>[4]Costos_Agricultura!$J28*(1+'Net Zero 2070 - %'!AO$45/100)</f>
        <v>0.21958152599157701</v>
      </c>
      <c r="AP199" s="205">
        <f>[4]Costos_Agricultura!$J28*(1+'Net Zero 2070 - %'!AP$45/100)</f>
        <v>0.22001971077056523</v>
      </c>
      <c r="AQ199" s="205">
        <f>[4]Costos_Agricultura!$J28*(1+'Net Zero 2070 - %'!AQ$45/100)</f>
        <v>0.22045789554955342</v>
      </c>
      <c r="AR199" s="205">
        <f>[4]Costos_Agricultura!$J28*(1+'Net Zero 2070 - %'!AR$45/100)</f>
        <v>0.22089608032854163</v>
      </c>
      <c r="AS199" s="205">
        <f>[4]Costos_Agricultura!$J28*(1+'Net Zero 2070 - %'!AS$45/100)</f>
        <v>0.22133426510752982</v>
      </c>
      <c r="AT199" s="205">
        <f>[4]Costos_Agricultura!$J28*(1+'Net Zero 2070 - %'!AT$45/100)</f>
        <v>0.22177244988651804</v>
      </c>
      <c r="AU199" s="205">
        <f>[4]Costos_Agricultura!$J28*(1+'Net Zero 2070 - %'!AU$45/100)</f>
        <v>0.22221063466550628</v>
      </c>
      <c r="AV199" s="205">
        <f>[4]Costos_Agricultura!$J28*(1+'Net Zero 2070 - %'!AV$45/100)</f>
        <v>0.22264881944449444</v>
      </c>
      <c r="AW199" s="205">
        <f>[4]Costos_Agricultura!$J28*(1+'Net Zero 2070 - %'!AW$45/100)</f>
        <v>0.22308700422348268</v>
      </c>
      <c r="AX199" s="205">
        <f>[4]Costos_Agricultura!$J28*(1+'Net Zero 2070 - %'!AX$45/100)</f>
        <v>0.22352518900247084</v>
      </c>
      <c r="AY199" s="205">
        <f>[4]Costos_Agricultura!$J28*(1+'Net Zero 2070 - %'!AY$45/100)</f>
        <v>0.22396337378145906</v>
      </c>
      <c r="AZ199" s="205">
        <f>[4]Costos_Agricultura!$J28*(1+'Net Zero 2070 - %'!AZ$45/100)</f>
        <v>0.22440155856044725</v>
      </c>
      <c r="BA199" s="205">
        <f>[4]Costos_Agricultura!$J28*(1+'Net Zero 2070 - %'!BA$45/100)</f>
        <v>0.22483974333943546</v>
      </c>
      <c r="BB199" s="205">
        <f>[4]Costos_Agricultura!$J28*(1+'Net Zero 2070 - %'!BB$45/100)</f>
        <v>0.2252779281184237</v>
      </c>
      <c r="BC199" s="205"/>
      <c r="BD199" s="205"/>
      <c r="BE199" s="205"/>
      <c r="BF199" s="205"/>
      <c r="BG199" s="205"/>
      <c r="BH199" s="205"/>
    </row>
    <row r="200" spans="1:60" s="209" customFormat="1" ht="15" customHeight="1">
      <c r="A200" s="205"/>
      <c r="B200" s="205"/>
      <c r="C200" s="170" t="s">
        <v>267</v>
      </c>
      <c r="D200" s="366"/>
      <c r="E200" s="205"/>
      <c r="F200" s="205">
        <f>[4]Costos_Agricultura!$J29*(1+'Net Zero 2070 - %'!F$45/100)</f>
        <v>69.367658085713543</v>
      </c>
      <c r="G200" s="205">
        <f>[4]Costos_Agricultura!$J29*(1+'Net Zero 2070 - %'!G$45/100)</f>
        <v>69.516478586521075</v>
      </c>
      <c r="H200" s="205">
        <f>[4]Costos_Agricultura!$J29*(1+'Net Zero 2070 - %'!H$45/100)</f>
        <v>69.665299087328634</v>
      </c>
      <c r="I200" s="205">
        <f>[4]Costos_Agricultura!$J29*(1+'Net Zero 2070 - %'!I$45/100)</f>
        <v>69.814119588136165</v>
      </c>
      <c r="J200" s="205">
        <f>[4]Costos_Agricultura!$J29*(1+'Net Zero 2070 - %'!J$45/100)</f>
        <v>69.962940088943725</v>
      </c>
      <c r="K200" s="205">
        <f>[4]Costos_Agricultura!$J29*(1+'Net Zero 2070 - %'!K$45/100)</f>
        <v>70.11176058975127</v>
      </c>
      <c r="L200" s="205">
        <f>[4]Costos_Agricultura!$J29*(1+'Net Zero 2070 - %'!L$45/100)</f>
        <v>70.260581090558816</v>
      </c>
      <c r="M200" s="205">
        <f>[4]Costos_Agricultura!$J29*(1+'Net Zero 2070 - %'!M$45/100)</f>
        <v>70.409401591366375</v>
      </c>
      <c r="N200" s="205">
        <f>[4]Costos_Agricultura!$J29*(1+'Net Zero 2070 - %'!N$45/100)</f>
        <v>70.558222092173907</v>
      </c>
      <c r="O200" s="205">
        <f>[4]Costos_Agricultura!$J29*(1+'Net Zero 2070 - %'!O$45/100)</f>
        <v>70.707042592981466</v>
      </c>
      <c r="P200" s="205">
        <f>[4]Costos_Agricultura!$J29*(1+'Net Zero 2070 - %'!P$45/100)</f>
        <v>70.855863093789011</v>
      </c>
      <c r="Q200" s="205">
        <f>[4]Costos_Agricultura!$J29*(1+'Net Zero 2070 - %'!Q$45/100)</f>
        <v>71.004683594596557</v>
      </c>
      <c r="R200" s="205">
        <f>[4]Costos_Agricultura!$J29*(1+'Net Zero 2070 - %'!R$45/100)</f>
        <v>71.153504095404102</v>
      </c>
      <c r="S200" s="205">
        <f>[4]Costos_Agricultura!$J29*(1+'Net Zero 2070 - %'!S$45/100)</f>
        <v>71.302324596211662</v>
      </c>
      <c r="T200" s="205">
        <f>[4]Costos_Agricultura!$J29*(1+'Net Zero 2070 - %'!T$45/100)</f>
        <v>71.451145097019193</v>
      </c>
      <c r="U200" s="205">
        <f>[4]Costos_Agricultura!$J29*(1+'Net Zero 2070 - %'!U$45/100)</f>
        <v>71.599965597826753</v>
      </c>
      <c r="V200" s="205">
        <f>[4]Costos_Agricultura!$J29*(1+'Net Zero 2070 - %'!V$45/100)</f>
        <v>71.748786098634298</v>
      </c>
      <c r="W200" s="205">
        <f>[4]Costos_Agricultura!$J29*(1+'Net Zero 2070 - %'!W$45/100)</f>
        <v>71.897606599441843</v>
      </c>
      <c r="X200" s="205">
        <f>[4]Costos_Agricultura!$J29*(1+'Net Zero 2070 - %'!X$45/100)</f>
        <v>72.046427100249403</v>
      </c>
      <c r="Y200" s="205">
        <f>[4]Costos_Agricultura!$J29*(1+'Net Zero 2070 - %'!Y$45/100)</f>
        <v>72.195247601056934</v>
      </c>
      <c r="Z200" s="205">
        <f>[4]Costos_Agricultura!$J29*(1+'Net Zero 2070 - %'!Z$45/100)</f>
        <v>72.344068101864494</v>
      </c>
      <c r="AA200" s="205">
        <f>[4]Costos_Agricultura!$J29*(1+'Net Zero 2070 - %'!AA$45/100)</f>
        <v>72.492888602672025</v>
      </c>
      <c r="AB200" s="205">
        <f>[4]Costos_Agricultura!$J29*(1+'Net Zero 2070 - %'!AB$45/100)</f>
        <v>72.641709103479585</v>
      </c>
      <c r="AC200" s="205">
        <f>[4]Costos_Agricultura!$J29*(1+'Net Zero 2070 - %'!AC$45/100)</f>
        <v>72.790529604287144</v>
      </c>
      <c r="AD200" s="205">
        <f>[4]Costos_Agricultura!$J29*(1+'Net Zero 2070 - %'!AD$45/100)</f>
        <v>72.939350105094675</v>
      </c>
      <c r="AE200" s="205">
        <f>[4]Costos_Agricultura!$J29*(1+'Net Zero 2070 - %'!AE$45/100)</f>
        <v>73.088170605902235</v>
      </c>
      <c r="AF200" s="205">
        <f>[4]Costos_Agricultura!$J29*(1+'Net Zero 2070 - %'!AF$45/100)</f>
        <v>73.236991106709766</v>
      </c>
      <c r="AG200" s="205">
        <f>[4]Costos_Agricultura!$J29*(1+'Net Zero 2070 - %'!AG$45/100)</f>
        <v>73.385811607517326</v>
      </c>
      <c r="AH200" s="205">
        <f>[4]Costos_Agricultura!$J29*(1+'Net Zero 2070 - %'!AH$45/100)</f>
        <v>73.534632108324871</v>
      </c>
      <c r="AI200" s="205">
        <f>[4]Costos_Agricultura!$J29*(1+'Net Zero 2070 - %'!AI$45/100)</f>
        <v>73.683452609132416</v>
      </c>
      <c r="AJ200" s="205">
        <f>[4]Costos_Agricultura!$J29*(1+'Net Zero 2070 - %'!AJ$45/100)</f>
        <v>73.832273109939962</v>
      </c>
      <c r="AK200" s="205">
        <f>[4]Costos_Agricultura!$J29*(1+'Net Zero 2070 - %'!AK$45/100)</f>
        <v>73.981093610747507</v>
      </c>
      <c r="AL200" s="205">
        <f>[4]Costos_Agricultura!$J29*(1+'Net Zero 2070 - %'!AL$45/100)</f>
        <v>74.129914111555067</v>
      </c>
      <c r="AM200" s="205">
        <f>[4]Costos_Agricultura!$J29*(1+'Net Zero 2070 - %'!AM$45/100)</f>
        <v>74.278734612362612</v>
      </c>
      <c r="AN200" s="205">
        <f>[4]Costos_Agricultura!$J29*(1+'Net Zero 2070 - %'!AN$45/100)</f>
        <v>74.427555113170158</v>
      </c>
      <c r="AO200" s="205">
        <f>[4]Costos_Agricultura!$J29*(1+'Net Zero 2070 - %'!AO$45/100)</f>
        <v>74.576375613977703</v>
      </c>
      <c r="AP200" s="205">
        <f>[4]Costos_Agricultura!$J29*(1+'Net Zero 2070 - %'!AP$45/100)</f>
        <v>74.725196114785263</v>
      </c>
      <c r="AQ200" s="205">
        <f>[4]Costos_Agricultura!$J29*(1+'Net Zero 2070 - %'!AQ$45/100)</f>
        <v>74.874016615592794</v>
      </c>
      <c r="AR200" s="205">
        <f>[4]Costos_Agricultura!$J29*(1+'Net Zero 2070 - %'!AR$45/100)</f>
        <v>75.022837116400353</v>
      </c>
      <c r="AS200" s="205">
        <f>[4]Costos_Agricultura!$J29*(1+'Net Zero 2070 - %'!AS$45/100)</f>
        <v>75.171657617207885</v>
      </c>
      <c r="AT200" s="205">
        <f>[4]Costos_Agricultura!$J29*(1+'Net Zero 2070 - %'!AT$45/100)</f>
        <v>75.320478118015444</v>
      </c>
      <c r="AU200" s="205">
        <f>[4]Costos_Agricultura!$J29*(1+'Net Zero 2070 - %'!AU$45/100)</f>
        <v>75.469298618823004</v>
      </c>
      <c r="AV200" s="205">
        <f>[4]Costos_Agricultura!$J29*(1+'Net Zero 2070 - %'!AV$45/100)</f>
        <v>75.618119119630535</v>
      </c>
      <c r="AW200" s="205">
        <f>[4]Costos_Agricultura!$J29*(1+'Net Zero 2070 - %'!AW$45/100)</f>
        <v>75.766939620438094</v>
      </c>
      <c r="AX200" s="205">
        <f>[4]Costos_Agricultura!$J29*(1+'Net Zero 2070 - %'!AX$45/100)</f>
        <v>75.915760121245626</v>
      </c>
      <c r="AY200" s="205">
        <f>[4]Costos_Agricultura!$J29*(1+'Net Zero 2070 - %'!AY$45/100)</f>
        <v>76.064580622053185</v>
      </c>
      <c r="AZ200" s="205">
        <f>[4]Costos_Agricultura!$J29*(1+'Net Zero 2070 - %'!AZ$45/100)</f>
        <v>76.213401122860731</v>
      </c>
      <c r="BA200" s="205">
        <f>[4]Costos_Agricultura!$J29*(1+'Net Zero 2070 - %'!BA$45/100)</f>
        <v>76.362221623668276</v>
      </c>
      <c r="BB200" s="205">
        <f>[4]Costos_Agricultura!$J29*(1+'Net Zero 2070 - %'!BB$45/100)</f>
        <v>76.511042124475836</v>
      </c>
      <c r="BC200" s="205"/>
      <c r="BD200" s="205"/>
      <c r="BE200" s="205"/>
      <c r="BF200" s="205"/>
      <c r="BG200" s="205"/>
      <c r="BH200" s="205"/>
    </row>
    <row r="201" spans="1:60" s="209" customFormat="1" ht="15" customHeight="1">
      <c r="A201" s="205"/>
      <c r="B201" s="205"/>
      <c r="C201" s="170" t="s">
        <v>268</v>
      </c>
      <c r="D201" s="366"/>
      <c r="E201" s="205"/>
      <c r="F201" s="205">
        <f>[4]Costos_Agricultura!$J30*(1+'Net Zero 2070 - %'!F$45/100)</f>
        <v>0.79293211576577949</v>
      </c>
      <c r="G201" s="205">
        <f>[4]Costos_Agricultura!$J30*(1+'Net Zero 2070 - %'!G$45/100)</f>
        <v>0.79463326234952081</v>
      </c>
      <c r="H201" s="205">
        <f>[4]Costos_Agricultura!$J30*(1+'Net Zero 2070 - %'!H$45/100)</f>
        <v>0.79633440893326224</v>
      </c>
      <c r="I201" s="205">
        <f>[4]Costos_Agricultura!$J30*(1+'Net Zero 2070 - %'!I$45/100)</f>
        <v>0.79803555551700356</v>
      </c>
      <c r="J201" s="205">
        <f>[4]Costos_Agricultura!$J30*(1+'Net Zero 2070 - %'!J$45/100)</f>
        <v>0.79973670210074499</v>
      </c>
      <c r="K201" s="205">
        <f>[4]Costos_Agricultura!$J30*(1+'Net Zero 2070 - %'!K$45/100)</f>
        <v>0.80143784868448631</v>
      </c>
      <c r="L201" s="205">
        <f>[4]Costos_Agricultura!$J30*(1+'Net Zero 2070 - %'!L$45/100)</f>
        <v>0.80313899526822774</v>
      </c>
      <c r="M201" s="205">
        <f>[4]Costos_Agricultura!$J30*(1+'Net Zero 2070 - %'!M$45/100)</f>
        <v>0.80484014185196917</v>
      </c>
      <c r="N201" s="205">
        <f>[4]Costos_Agricultura!$J30*(1+'Net Zero 2070 - %'!N$45/100)</f>
        <v>0.80654128843571049</v>
      </c>
      <c r="O201" s="205">
        <f>[4]Costos_Agricultura!$J30*(1+'Net Zero 2070 - %'!O$45/100)</f>
        <v>0.80824243501945192</v>
      </c>
      <c r="P201" s="205">
        <f>[4]Costos_Agricultura!$J30*(1+'Net Zero 2070 - %'!P$45/100)</f>
        <v>0.80994358160319324</v>
      </c>
      <c r="Q201" s="205">
        <f>[4]Costos_Agricultura!$J30*(1+'Net Zero 2070 - %'!Q$45/100)</f>
        <v>0.81164472818693467</v>
      </c>
      <c r="R201" s="205">
        <f>[4]Costos_Agricultura!$J30*(1+'Net Zero 2070 - %'!R$45/100)</f>
        <v>0.81334587477067599</v>
      </c>
      <c r="S201" s="205">
        <f>[4]Costos_Agricultura!$J30*(1+'Net Zero 2070 - %'!S$45/100)</f>
        <v>0.81504702135441742</v>
      </c>
      <c r="T201" s="205">
        <f>[4]Costos_Agricultura!$J30*(1+'Net Zero 2070 - %'!T$45/100)</f>
        <v>0.81674816793815874</v>
      </c>
      <c r="U201" s="205">
        <f>[4]Costos_Agricultura!$J30*(1+'Net Zero 2070 - %'!U$45/100)</f>
        <v>0.81844931452190017</v>
      </c>
      <c r="V201" s="205">
        <f>[4]Costos_Agricultura!$J30*(1+'Net Zero 2070 - %'!V$45/100)</f>
        <v>0.8201504611056416</v>
      </c>
      <c r="W201" s="205">
        <f>[4]Costos_Agricultura!$J30*(1+'Net Zero 2070 - %'!W$45/100)</f>
        <v>0.82185160768938292</v>
      </c>
      <c r="X201" s="205">
        <f>[4]Costos_Agricultura!$J30*(1+'Net Zero 2070 - %'!X$45/100)</f>
        <v>0.82355275427312435</v>
      </c>
      <c r="Y201" s="205">
        <f>[4]Costos_Agricultura!$J30*(1+'Net Zero 2070 - %'!Y$45/100)</f>
        <v>0.82525390085686567</v>
      </c>
      <c r="Z201" s="205">
        <f>[4]Costos_Agricultura!$J30*(1+'Net Zero 2070 - %'!Z$45/100)</f>
        <v>0.82695504744060711</v>
      </c>
      <c r="AA201" s="205">
        <f>[4]Costos_Agricultura!$J30*(1+'Net Zero 2070 - %'!AA$45/100)</f>
        <v>0.82865619402434842</v>
      </c>
      <c r="AB201" s="205">
        <f>[4]Costos_Agricultura!$J30*(1+'Net Zero 2070 - %'!AB$45/100)</f>
        <v>0.83035734060808986</v>
      </c>
      <c r="AC201" s="205">
        <f>[4]Costos_Agricultura!$J30*(1+'Net Zero 2070 - %'!AC$45/100)</f>
        <v>0.83205848719183129</v>
      </c>
      <c r="AD201" s="205">
        <f>[4]Costos_Agricultura!$J30*(1+'Net Zero 2070 - %'!AD$45/100)</f>
        <v>0.83375963377557261</v>
      </c>
      <c r="AE201" s="205">
        <f>[4]Costos_Agricultura!$J30*(1+'Net Zero 2070 - %'!AE$45/100)</f>
        <v>0.83546078035931404</v>
      </c>
      <c r="AF201" s="205">
        <f>[4]Costos_Agricultura!$J30*(1+'Net Zero 2070 - %'!AF$45/100)</f>
        <v>0.83716192694305536</v>
      </c>
      <c r="AG201" s="205">
        <f>[4]Costos_Agricultura!$J30*(1+'Net Zero 2070 - %'!AG$45/100)</f>
        <v>0.83886307352679679</v>
      </c>
      <c r="AH201" s="205">
        <f>[4]Costos_Agricultura!$J30*(1+'Net Zero 2070 - %'!AH$45/100)</f>
        <v>0.84056422011053811</v>
      </c>
      <c r="AI201" s="205">
        <f>[4]Costos_Agricultura!$J30*(1+'Net Zero 2070 - %'!AI$45/100)</f>
        <v>0.84226536669427954</v>
      </c>
      <c r="AJ201" s="205">
        <f>[4]Costos_Agricultura!$J30*(1+'Net Zero 2070 - %'!AJ$45/100)</f>
        <v>0.84396651327802075</v>
      </c>
      <c r="AK201" s="205">
        <f>[4]Costos_Agricultura!$J30*(1+'Net Zero 2070 - %'!AK$45/100)</f>
        <v>0.84566765986176229</v>
      </c>
      <c r="AL201" s="205">
        <f>[4]Costos_Agricultura!$J30*(1+'Net Zero 2070 - %'!AL$45/100)</f>
        <v>0.84736880644550372</v>
      </c>
      <c r="AM201" s="205">
        <f>[4]Costos_Agricultura!$J30*(1+'Net Zero 2070 - %'!AM$45/100)</f>
        <v>0.84906995302924504</v>
      </c>
      <c r="AN201" s="205">
        <f>[4]Costos_Agricultura!$J30*(1+'Net Zero 2070 - %'!AN$45/100)</f>
        <v>0.85077109961298647</v>
      </c>
      <c r="AO201" s="205">
        <f>[4]Costos_Agricultura!$J30*(1+'Net Zero 2070 - %'!AO$45/100)</f>
        <v>0.85247224619672779</v>
      </c>
      <c r="AP201" s="205">
        <f>[4]Costos_Agricultura!$J30*(1+'Net Zero 2070 - %'!AP$45/100)</f>
        <v>0.85417339278046922</v>
      </c>
      <c r="AQ201" s="205">
        <f>[4]Costos_Agricultura!$J30*(1+'Net Zero 2070 - %'!AQ$45/100)</f>
        <v>0.85587453936421043</v>
      </c>
      <c r="AR201" s="205">
        <f>[4]Costos_Agricultura!$J30*(1+'Net Zero 2070 - %'!AR$45/100)</f>
        <v>0.85757568594795197</v>
      </c>
      <c r="AS201" s="205">
        <f>[4]Costos_Agricultura!$J30*(1+'Net Zero 2070 - %'!AS$45/100)</f>
        <v>0.85927683253169318</v>
      </c>
      <c r="AT201" s="205">
        <f>[4]Costos_Agricultura!$J30*(1+'Net Zero 2070 - %'!AT$45/100)</f>
        <v>0.86097797911543472</v>
      </c>
      <c r="AU201" s="205">
        <f>[4]Costos_Agricultura!$J30*(1+'Net Zero 2070 - %'!AU$45/100)</f>
        <v>0.86267912569917615</v>
      </c>
      <c r="AV201" s="205">
        <f>[4]Costos_Agricultura!$J30*(1+'Net Zero 2070 - %'!AV$45/100)</f>
        <v>0.86438027228291736</v>
      </c>
      <c r="AW201" s="205">
        <f>[4]Costos_Agricultura!$J30*(1+'Net Zero 2070 - %'!AW$45/100)</f>
        <v>0.8660814188666589</v>
      </c>
      <c r="AX201" s="205">
        <f>[4]Costos_Agricultura!$J30*(1+'Net Zero 2070 - %'!AX$45/100)</f>
        <v>0.86778256545040011</v>
      </c>
      <c r="AY201" s="205">
        <f>[4]Costos_Agricultura!$J30*(1+'Net Zero 2070 - %'!AY$45/100)</f>
        <v>0.86948371203414165</v>
      </c>
      <c r="AZ201" s="205">
        <f>[4]Costos_Agricultura!$J30*(1+'Net Zero 2070 - %'!AZ$45/100)</f>
        <v>0.87118485861788286</v>
      </c>
      <c r="BA201" s="205">
        <f>[4]Costos_Agricultura!$J30*(1+'Net Zero 2070 - %'!BA$45/100)</f>
        <v>0.8728860052016244</v>
      </c>
      <c r="BB201" s="205">
        <f>[4]Costos_Agricultura!$J30*(1+'Net Zero 2070 - %'!BB$45/100)</f>
        <v>0.87458715178536584</v>
      </c>
      <c r="BC201" s="205"/>
      <c r="BD201" s="205"/>
      <c r="BE201" s="205"/>
      <c r="BF201" s="205"/>
      <c r="BG201" s="205"/>
      <c r="BH201" s="205"/>
    </row>
    <row r="202" spans="1:60" s="209" customFormat="1" ht="15" customHeight="1">
      <c r="A202" s="205"/>
      <c r="B202" s="205"/>
      <c r="C202" s="170" t="s">
        <v>269</v>
      </c>
      <c r="D202" s="366"/>
      <c r="E202" s="205"/>
      <c r="F202" s="205">
        <f>[4]Costos_Agricultura!$J31*(1+'Net Zero 2070 - %'!F$45/100)</f>
        <v>19.260133611906312</v>
      </c>
      <c r="G202" s="205">
        <f>[4]Costos_Agricultura!$J31*(1+'Net Zero 2070 - %'!G$45/100)</f>
        <v>19.301454060208062</v>
      </c>
      <c r="H202" s="205">
        <f>[4]Costos_Agricultura!$J31*(1+'Net Zero 2070 - %'!H$45/100)</f>
        <v>19.342774508509812</v>
      </c>
      <c r="I202" s="205">
        <f>[4]Costos_Agricultura!$J31*(1+'Net Zero 2070 - %'!I$45/100)</f>
        <v>19.384094956811559</v>
      </c>
      <c r="J202" s="205">
        <f>[4]Costos_Agricultura!$J31*(1+'Net Zero 2070 - %'!J$45/100)</f>
        <v>19.425415405113313</v>
      </c>
      <c r="K202" s="205">
        <f>[4]Costos_Agricultura!$J31*(1+'Net Zero 2070 - %'!K$45/100)</f>
        <v>19.466735853415059</v>
      </c>
      <c r="L202" s="205">
        <f>[4]Costos_Agricultura!$J31*(1+'Net Zero 2070 - %'!L$45/100)</f>
        <v>19.50805630171681</v>
      </c>
      <c r="M202" s="205">
        <f>[4]Costos_Agricultura!$J31*(1+'Net Zero 2070 - %'!M$45/100)</f>
        <v>19.549376750018563</v>
      </c>
      <c r="N202" s="205">
        <f>[4]Costos_Agricultura!$J31*(1+'Net Zero 2070 - %'!N$45/100)</f>
        <v>19.59069719832031</v>
      </c>
      <c r="O202" s="205">
        <f>[4]Costos_Agricultura!$J31*(1+'Net Zero 2070 - %'!O$45/100)</f>
        <v>19.63201764662206</v>
      </c>
      <c r="P202" s="205">
        <f>[4]Costos_Agricultura!$J31*(1+'Net Zero 2070 - %'!P$45/100)</f>
        <v>19.67333809492381</v>
      </c>
      <c r="Q202" s="205">
        <f>[4]Costos_Agricultura!$J31*(1+'Net Zero 2070 - %'!Q$45/100)</f>
        <v>19.714658543225561</v>
      </c>
      <c r="R202" s="205">
        <f>[4]Costos_Agricultura!$J31*(1+'Net Zero 2070 - %'!R$45/100)</f>
        <v>19.755978991527307</v>
      </c>
      <c r="S202" s="205">
        <f>[4]Costos_Agricultura!$J31*(1+'Net Zero 2070 - %'!S$45/100)</f>
        <v>19.797299439829061</v>
      </c>
      <c r="T202" s="205">
        <f>[4]Costos_Agricultura!$J31*(1+'Net Zero 2070 - %'!T$45/100)</f>
        <v>19.838619888130808</v>
      </c>
      <c r="U202" s="205">
        <f>[4]Costos_Agricultura!$J31*(1+'Net Zero 2070 - %'!U$45/100)</f>
        <v>19.879940336432558</v>
      </c>
      <c r="V202" s="205">
        <f>[4]Costos_Agricultura!$J31*(1+'Net Zero 2070 - %'!V$45/100)</f>
        <v>19.921260784734311</v>
      </c>
      <c r="W202" s="205">
        <f>[4]Costos_Agricultura!$J31*(1+'Net Zero 2070 - %'!W$45/100)</f>
        <v>19.962581233036058</v>
      </c>
      <c r="X202" s="205">
        <f>[4]Costos_Agricultura!$J31*(1+'Net Zero 2070 - %'!X$45/100)</f>
        <v>20.003901681337808</v>
      </c>
      <c r="Y202" s="205">
        <f>[4]Costos_Agricultura!$J31*(1+'Net Zero 2070 - %'!Y$45/100)</f>
        <v>20.045222129639555</v>
      </c>
      <c r="Z202" s="205">
        <f>[4]Costos_Agricultura!$J31*(1+'Net Zero 2070 - %'!Z$45/100)</f>
        <v>20.086542577941309</v>
      </c>
      <c r="AA202" s="205">
        <f>[4]Costos_Agricultura!$J31*(1+'Net Zero 2070 - %'!AA$45/100)</f>
        <v>20.127863026243055</v>
      </c>
      <c r="AB202" s="205">
        <f>[4]Costos_Agricultura!$J31*(1+'Net Zero 2070 - %'!AB$45/100)</f>
        <v>20.169183474544806</v>
      </c>
      <c r="AC202" s="205">
        <f>[4]Costos_Agricultura!$J31*(1+'Net Zero 2070 - %'!AC$45/100)</f>
        <v>20.210503922846559</v>
      </c>
      <c r="AD202" s="205">
        <f>[4]Costos_Agricultura!$J31*(1+'Net Zero 2070 - %'!AD$45/100)</f>
        <v>20.251824371148306</v>
      </c>
      <c r="AE202" s="205">
        <f>[4]Costos_Agricultura!$J31*(1+'Net Zero 2070 - %'!AE$45/100)</f>
        <v>20.29314481945006</v>
      </c>
      <c r="AF202" s="205">
        <f>[4]Costos_Agricultura!$J31*(1+'Net Zero 2070 - %'!AF$45/100)</f>
        <v>20.334465267751806</v>
      </c>
      <c r="AG202" s="205">
        <f>[4]Costos_Agricultura!$J31*(1+'Net Zero 2070 - %'!AG$45/100)</f>
        <v>20.375785716053556</v>
      </c>
      <c r="AH202" s="205">
        <f>[4]Costos_Agricultura!$J31*(1+'Net Zero 2070 - %'!AH$45/100)</f>
        <v>20.417106164355303</v>
      </c>
      <c r="AI202" s="205">
        <f>[4]Costos_Agricultura!$J31*(1+'Net Zero 2070 - %'!AI$45/100)</f>
        <v>20.458426612657057</v>
      </c>
      <c r="AJ202" s="205">
        <f>[4]Costos_Agricultura!$J31*(1+'Net Zero 2070 - %'!AJ$45/100)</f>
        <v>20.499747060958804</v>
      </c>
      <c r="AK202" s="205">
        <f>[4]Costos_Agricultura!$J31*(1+'Net Zero 2070 - %'!AK$45/100)</f>
        <v>20.541067509260554</v>
      </c>
      <c r="AL202" s="205">
        <f>[4]Costos_Agricultura!$J31*(1+'Net Zero 2070 - %'!AL$45/100)</f>
        <v>20.582387957562307</v>
      </c>
      <c r="AM202" s="205">
        <f>[4]Costos_Agricultura!$J31*(1+'Net Zero 2070 - %'!AM$45/100)</f>
        <v>20.623708405864054</v>
      </c>
      <c r="AN202" s="205">
        <f>[4]Costos_Agricultura!$J31*(1+'Net Zero 2070 - %'!AN$45/100)</f>
        <v>20.665028854165804</v>
      </c>
      <c r="AO202" s="205">
        <f>[4]Costos_Agricultura!$J31*(1+'Net Zero 2070 - %'!AO$45/100)</f>
        <v>20.706349302467554</v>
      </c>
      <c r="AP202" s="205">
        <f>[4]Costos_Agricultura!$J31*(1+'Net Zero 2070 - %'!AP$45/100)</f>
        <v>20.747669750769305</v>
      </c>
      <c r="AQ202" s="205">
        <f>[4]Costos_Agricultura!$J31*(1+'Net Zero 2070 - %'!AQ$45/100)</f>
        <v>20.788990199071051</v>
      </c>
      <c r="AR202" s="205">
        <f>[4]Costos_Agricultura!$J31*(1+'Net Zero 2070 - %'!AR$45/100)</f>
        <v>20.830310647372805</v>
      </c>
      <c r="AS202" s="205">
        <f>[4]Costos_Agricultura!$J31*(1+'Net Zero 2070 - %'!AS$45/100)</f>
        <v>20.871631095674552</v>
      </c>
      <c r="AT202" s="205">
        <f>[4]Costos_Agricultura!$J31*(1+'Net Zero 2070 - %'!AT$45/100)</f>
        <v>20.912951543976302</v>
      </c>
      <c r="AU202" s="205">
        <f>[4]Costos_Agricultura!$J31*(1+'Net Zero 2070 - %'!AU$45/100)</f>
        <v>20.954271992278056</v>
      </c>
      <c r="AV202" s="205">
        <f>[4]Costos_Agricultura!$J31*(1+'Net Zero 2070 - %'!AV$45/100)</f>
        <v>20.995592440579802</v>
      </c>
      <c r="AW202" s="205">
        <f>[4]Costos_Agricultura!$J31*(1+'Net Zero 2070 - %'!AW$45/100)</f>
        <v>21.036912888881552</v>
      </c>
      <c r="AX202" s="205">
        <f>[4]Costos_Agricultura!$J31*(1+'Net Zero 2070 - %'!AX$45/100)</f>
        <v>21.078233337183303</v>
      </c>
      <c r="AY202" s="205">
        <f>[4]Costos_Agricultura!$J31*(1+'Net Zero 2070 - %'!AY$45/100)</f>
        <v>21.119553785485053</v>
      </c>
      <c r="AZ202" s="205">
        <f>[4]Costos_Agricultura!$J31*(1+'Net Zero 2070 - %'!AZ$45/100)</f>
        <v>21.160874233786799</v>
      </c>
      <c r="BA202" s="205">
        <f>[4]Costos_Agricultura!$J31*(1+'Net Zero 2070 - %'!BA$45/100)</f>
        <v>21.202194682088553</v>
      </c>
      <c r="BB202" s="205">
        <f>[4]Costos_Agricultura!$J31*(1+'Net Zero 2070 - %'!BB$45/100)</f>
        <v>21.243515130390303</v>
      </c>
      <c r="BC202" s="205"/>
      <c r="BD202" s="205"/>
      <c r="BE202" s="205"/>
      <c r="BF202" s="205"/>
      <c r="BG202" s="205"/>
      <c r="BH202" s="205"/>
    </row>
    <row r="203" spans="1:60" s="209" customFormat="1" ht="15" customHeight="1">
      <c r="A203" s="205"/>
      <c r="B203" s="205"/>
      <c r="C203" s="170" t="s">
        <v>270</v>
      </c>
      <c r="D203" s="366"/>
      <c r="E203" s="205"/>
      <c r="F203" s="205">
        <f>[4]Costos_Agricultura!$J32*(1+'Net Zero 2070 - %'!F$45/100)</f>
        <v>0</v>
      </c>
      <c r="G203" s="205">
        <f>[4]Costos_Agricultura!$J32*(1+'Net Zero 2070 - %'!G$45/100)</f>
        <v>0</v>
      </c>
      <c r="H203" s="205">
        <f>[4]Costos_Agricultura!$J32*(1+'Net Zero 2070 - %'!H$45/100)</f>
        <v>0</v>
      </c>
      <c r="I203" s="205">
        <f>[4]Costos_Agricultura!$J32*(1+'Net Zero 2070 - %'!I$45/100)</f>
        <v>0</v>
      </c>
      <c r="J203" s="205">
        <f>[4]Costos_Agricultura!$J32*(1+'Net Zero 2070 - %'!J$45/100)</f>
        <v>0</v>
      </c>
      <c r="K203" s="205">
        <f>[4]Costos_Agricultura!$J32*(1+'Net Zero 2070 - %'!K$45/100)</f>
        <v>0</v>
      </c>
      <c r="L203" s="205">
        <f>[4]Costos_Agricultura!$J32*(1+'Net Zero 2070 - %'!L$45/100)</f>
        <v>0</v>
      </c>
      <c r="M203" s="205">
        <f>[4]Costos_Agricultura!$J32*(1+'Net Zero 2070 - %'!M$45/100)</f>
        <v>0</v>
      </c>
      <c r="N203" s="205">
        <f>[4]Costos_Agricultura!$J32*(1+'Net Zero 2070 - %'!N$45/100)</f>
        <v>0</v>
      </c>
      <c r="O203" s="205">
        <f>[4]Costos_Agricultura!$J32*(1+'Net Zero 2070 - %'!O$45/100)</f>
        <v>0</v>
      </c>
      <c r="P203" s="205">
        <f>[4]Costos_Agricultura!$J32*(1+'Net Zero 2070 - %'!P$45/100)</f>
        <v>0</v>
      </c>
      <c r="Q203" s="205">
        <f>[4]Costos_Agricultura!$J32*(1+'Net Zero 2070 - %'!Q$45/100)</f>
        <v>0</v>
      </c>
      <c r="R203" s="205">
        <f>[4]Costos_Agricultura!$J32*(1+'Net Zero 2070 - %'!R$45/100)</f>
        <v>0</v>
      </c>
      <c r="S203" s="205">
        <f>[4]Costos_Agricultura!$J32*(1+'Net Zero 2070 - %'!S$45/100)</f>
        <v>0</v>
      </c>
      <c r="T203" s="205">
        <f>[4]Costos_Agricultura!$J32*(1+'Net Zero 2070 - %'!T$45/100)</f>
        <v>0</v>
      </c>
      <c r="U203" s="205">
        <f>[4]Costos_Agricultura!$J32*(1+'Net Zero 2070 - %'!U$45/100)</f>
        <v>0</v>
      </c>
      <c r="V203" s="205">
        <f>[4]Costos_Agricultura!$J32*(1+'Net Zero 2070 - %'!V$45/100)</f>
        <v>0</v>
      </c>
      <c r="W203" s="205">
        <f>[4]Costos_Agricultura!$J32*(1+'Net Zero 2070 - %'!W$45/100)</f>
        <v>0</v>
      </c>
      <c r="X203" s="205">
        <f>[4]Costos_Agricultura!$J32*(1+'Net Zero 2070 - %'!X$45/100)</f>
        <v>0</v>
      </c>
      <c r="Y203" s="205">
        <f>[4]Costos_Agricultura!$J32*(1+'Net Zero 2070 - %'!Y$45/100)</f>
        <v>0</v>
      </c>
      <c r="Z203" s="205">
        <f>[4]Costos_Agricultura!$J32*(1+'Net Zero 2070 - %'!Z$45/100)</f>
        <v>0</v>
      </c>
      <c r="AA203" s="205">
        <f>[4]Costos_Agricultura!$J32*(1+'Net Zero 2070 - %'!AA$45/100)</f>
        <v>0</v>
      </c>
      <c r="AB203" s="205">
        <f>[4]Costos_Agricultura!$J32*(1+'Net Zero 2070 - %'!AB$45/100)</f>
        <v>0</v>
      </c>
      <c r="AC203" s="205">
        <f>[4]Costos_Agricultura!$J32*(1+'Net Zero 2070 - %'!AC$45/100)</f>
        <v>0</v>
      </c>
      <c r="AD203" s="205">
        <f>[4]Costos_Agricultura!$J32*(1+'Net Zero 2070 - %'!AD$45/100)</f>
        <v>0</v>
      </c>
      <c r="AE203" s="205">
        <f>[4]Costos_Agricultura!$J32*(1+'Net Zero 2070 - %'!AE$45/100)</f>
        <v>0</v>
      </c>
      <c r="AF203" s="205">
        <f>[4]Costos_Agricultura!$J32*(1+'Net Zero 2070 - %'!AF$45/100)</f>
        <v>0</v>
      </c>
      <c r="AG203" s="205">
        <f>[4]Costos_Agricultura!$J32*(1+'Net Zero 2070 - %'!AG$45/100)</f>
        <v>0</v>
      </c>
      <c r="AH203" s="205">
        <f>[4]Costos_Agricultura!$J32*(1+'Net Zero 2070 - %'!AH$45/100)</f>
        <v>0</v>
      </c>
      <c r="AI203" s="205">
        <f>[4]Costos_Agricultura!$J32*(1+'Net Zero 2070 - %'!AI$45/100)</f>
        <v>0</v>
      </c>
      <c r="AJ203" s="205">
        <f>[4]Costos_Agricultura!$J32*(1+'Net Zero 2070 - %'!AJ$45/100)</f>
        <v>0</v>
      </c>
      <c r="AK203" s="205">
        <f>[4]Costos_Agricultura!$J32*(1+'Net Zero 2070 - %'!AK$45/100)</f>
        <v>0</v>
      </c>
      <c r="AL203" s="205">
        <f>[4]Costos_Agricultura!$J32*(1+'Net Zero 2070 - %'!AL$45/100)</f>
        <v>0</v>
      </c>
      <c r="AM203" s="205">
        <f>[4]Costos_Agricultura!$J32*(1+'Net Zero 2070 - %'!AM$45/100)</f>
        <v>0</v>
      </c>
      <c r="AN203" s="205">
        <f>[4]Costos_Agricultura!$J32*(1+'Net Zero 2070 - %'!AN$45/100)</f>
        <v>0</v>
      </c>
      <c r="AO203" s="205">
        <f>[4]Costos_Agricultura!$J32*(1+'Net Zero 2070 - %'!AO$45/100)</f>
        <v>0</v>
      </c>
      <c r="AP203" s="205">
        <f>[4]Costos_Agricultura!$J32*(1+'Net Zero 2070 - %'!AP$45/100)</f>
        <v>0</v>
      </c>
      <c r="AQ203" s="205">
        <f>[4]Costos_Agricultura!$J32*(1+'Net Zero 2070 - %'!AQ$45/100)</f>
        <v>0</v>
      </c>
      <c r="AR203" s="205">
        <f>[4]Costos_Agricultura!$J32*(1+'Net Zero 2070 - %'!AR$45/100)</f>
        <v>0</v>
      </c>
      <c r="AS203" s="205">
        <f>[4]Costos_Agricultura!$J32*(1+'Net Zero 2070 - %'!AS$45/100)</f>
        <v>0</v>
      </c>
      <c r="AT203" s="205">
        <f>[4]Costos_Agricultura!$J32*(1+'Net Zero 2070 - %'!AT$45/100)</f>
        <v>0</v>
      </c>
      <c r="AU203" s="205">
        <f>[4]Costos_Agricultura!$J32*(1+'Net Zero 2070 - %'!AU$45/100)</f>
        <v>0</v>
      </c>
      <c r="AV203" s="205">
        <f>[4]Costos_Agricultura!$J32*(1+'Net Zero 2070 - %'!AV$45/100)</f>
        <v>0</v>
      </c>
      <c r="AW203" s="205">
        <f>[4]Costos_Agricultura!$J32*(1+'Net Zero 2070 - %'!AW$45/100)</f>
        <v>0</v>
      </c>
      <c r="AX203" s="205">
        <f>[4]Costos_Agricultura!$J32*(1+'Net Zero 2070 - %'!AX$45/100)</f>
        <v>0</v>
      </c>
      <c r="AY203" s="205">
        <f>[4]Costos_Agricultura!$J32*(1+'Net Zero 2070 - %'!AY$45/100)</f>
        <v>0</v>
      </c>
      <c r="AZ203" s="205">
        <f>[4]Costos_Agricultura!$J32*(1+'Net Zero 2070 - %'!AZ$45/100)</f>
        <v>0</v>
      </c>
      <c r="BA203" s="205">
        <f>[4]Costos_Agricultura!$J32*(1+'Net Zero 2070 - %'!BA$45/100)</f>
        <v>0</v>
      </c>
      <c r="BB203" s="205">
        <f>[4]Costos_Agricultura!$J32*(1+'Net Zero 2070 - %'!BB$45/100)</f>
        <v>0</v>
      </c>
      <c r="BC203" s="205"/>
      <c r="BD203" s="205"/>
      <c r="BE203" s="205"/>
      <c r="BF203" s="205"/>
      <c r="BG203" s="205"/>
      <c r="BH203" s="205"/>
    </row>
    <row r="204" spans="1:60" s="209" customFormat="1" ht="15" customHeight="1">
      <c r="A204" s="205"/>
      <c r="B204" s="205"/>
      <c r="C204" s="170" t="s">
        <v>271</v>
      </c>
      <c r="D204" s="366"/>
      <c r="E204" s="205"/>
      <c r="F204" s="205">
        <f>[4]Costos_Agricultura!$J33*(1+'Net Zero 2070 - %'!F$45/100)</f>
        <v>28.971193498716854</v>
      </c>
      <c r="G204" s="205">
        <f>[4]Costos_Agricultura!$J33*(1+'Net Zero 2070 - %'!G$45/100)</f>
        <v>29.033347932706015</v>
      </c>
      <c r="H204" s="205">
        <f>[4]Costos_Agricultura!$J33*(1+'Net Zero 2070 - %'!H$45/100)</f>
        <v>29.095502366695182</v>
      </c>
      <c r="I204" s="205">
        <f>[4]Costos_Agricultura!$J33*(1+'Net Zero 2070 - %'!I$45/100)</f>
        <v>29.157656800684343</v>
      </c>
      <c r="J204" s="205">
        <f>[4]Costos_Agricultura!$J33*(1+'Net Zero 2070 - %'!J$45/100)</f>
        <v>29.219811234673511</v>
      </c>
      <c r="K204" s="205">
        <f>[4]Costos_Agricultura!$J33*(1+'Net Zero 2070 - %'!K$45/100)</f>
        <v>29.281965668662671</v>
      </c>
      <c r="L204" s="205">
        <f>[4]Costos_Agricultura!$J33*(1+'Net Zero 2070 - %'!L$45/100)</f>
        <v>29.344120102651839</v>
      </c>
      <c r="M204" s="205">
        <f>[4]Costos_Agricultura!$J33*(1+'Net Zero 2070 - %'!M$45/100)</f>
        <v>29.406274536641007</v>
      </c>
      <c r="N204" s="205">
        <f>[4]Costos_Agricultura!$J33*(1+'Net Zero 2070 - %'!N$45/100)</f>
        <v>29.468428970630168</v>
      </c>
      <c r="O204" s="205">
        <f>[4]Costos_Agricultura!$J33*(1+'Net Zero 2070 - %'!O$45/100)</f>
        <v>29.530583404619335</v>
      </c>
      <c r="P204" s="205">
        <f>[4]Costos_Agricultura!$J33*(1+'Net Zero 2070 - %'!P$45/100)</f>
        <v>29.592737838608496</v>
      </c>
      <c r="Q204" s="205">
        <f>[4]Costos_Agricultura!$J33*(1+'Net Zero 2070 - %'!Q$45/100)</f>
        <v>29.65489227259766</v>
      </c>
      <c r="R204" s="205">
        <f>[4]Costos_Agricultura!$J33*(1+'Net Zero 2070 - %'!R$45/100)</f>
        <v>29.717046706586824</v>
      </c>
      <c r="S204" s="205">
        <f>[4]Costos_Agricultura!$J33*(1+'Net Zero 2070 - %'!S$45/100)</f>
        <v>29.779201140575989</v>
      </c>
      <c r="T204" s="205">
        <f>[4]Costos_Agricultura!$J33*(1+'Net Zero 2070 - %'!T$45/100)</f>
        <v>29.841355574565149</v>
      </c>
      <c r="U204" s="205">
        <f>[4]Costos_Agricultura!$J33*(1+'Net Zero 2070 - %'!U$45/100)</f>
        <v>29.903510008554317</v>
      </c>
      <c r="V204" s="205">
        <f>[4]Costos_Agricultura!$J33*(1+'Net Zero 2070 - %'!V$45/100)</f>
        <v>29.965664442543485</v>
      </c>
      <c r="W204" s="205">
        <f>[4]Costos_Agricultura!$J33*(1+'Net Zero 2070 - %'!W$45/100)</f>
        <v>30.027818876532645</v>
      </c>
      <c r="X204" s="205">
        <f>[4]Costos_Agricultura!$J33*(1+'Net Zero 2070 - %'!X$45/100)</f>
        <v>30.089973310521813</v>
      </c>
      <c r="Y204" s="205">
        <f>[4]Costos_Agricultura!$J33*(1+'Net Zero 2070 - %'!Y$45/100)</f>
        <v>30.152127744510974</v>
      </c>
      <c r="Z204" s="205">
        <f>[4]Costos_Agricultura!$J33*(1+'Net Zero 2070 - %'!Z$45/100)</f>
        <v>30.214282178500142</v>
      </c>
      <c r="AA204" s="205">
        <f>[4]Costos_Agricultura!$J33*(1+'Net Zero 2070 - %'!AA$45/100)</f>
        <v>30.276436612489302</v>
      </c>
      <c r="AB204" s="205">
        <f>[4]Costos_Agricultura!$J33*(1+'Net Zero 2070 - %'!AB$45/100)</f>
        <v>30.33859104647847</v>
      </c>
      <c r="AC204" s="205">
        <f>[4]Costos_Agricultura!$J33*(1+'Net Zero 2070 - %'!AC$45/100)</f>
        <v>30.400745480467638</v>
      </c>
      <c r="AD204" s="205">
        <f>[4]Costos_Agricultura!$J33*(1+'Net Zero 2070 - %'!AD$45/100)</f>
        <v>30.462899914456798</v>
      </c>
      <c r="AE204" s="205">
        <f>[4]Costos_Agricultura!$J33*(1+'Net Zero 2070 - %'!AE$45/100)</f>
        <v>30.525054348445966</v>
      </c>
      <c r="AF204" s="205">
        <f>[4]Costos_Agricultura!$J33*(1+'Net Zero 2070 - %'!AF$45/100)</f>
        <v>30.587208782435127</v>
      </c>
      <c r="AG204" s="205">
        <f>[4]Costos_Agricultura!$J33*(1+'Net Zero 2070 - %'!AG$45/100)</f>
        <v>30.649363216424295</v>
      </c>
      <c r="AH204" s="205">
        <f>[4]Costos_Agricultura!$J33*(1+'Net Zero 2070 - %'!AH$45/100)</f>
        <v>30.711517650413455</v>
      </c>
      <c r="AI204" s="205">
        <f>[4]Costos_Agricultura!$J33*(1+'Net Zero 2070 - %'!AI$45/100)</f>
        <v>30.773672084402623</v>
      </c>
      <c r="AJ204" s="205">
        <f>[4]Costos_Agricultura!$J33*(1+'Net Zero 2070 - %'!AJ$45/100)</f>
        <v>30.835826518391784</v>
      </c>
      <c r="AK204" s="205">
        <f>[4]Costos_Agricultura!$J33*(1+'Net Zero 2070 - %'!AK$45/100)</f>
        <v>30.897980952380951</v>
      </c>
      <c r="AL204" s="205">
        <f>[4]Costos_Agricultura!$J33*(1+'Net Zero 2070 - %'!AL$45/100)</f>
        <v>30.960135386370119</v>
      </c>
      <c r="AM204" s="205">
        <f>[4]Costos_Agricultura!$J33*(1+'Net Zero 2070 - %'!AM$45/100)</f>
        <v>31.02228982035928</v>
      </c>
      <c r="AN204" s="205">
        <f>[4]Costos_Agricultura!$J33*(1+'Net Zero 2070 - %'!AN$45/100)</f>
        <v>31.084444254348444</v>
      </c>
      <c r="AO204" s="205">
        <f>[4]Costos_Agricultura!$J33*(1+'Net Zero 2070 - %'!AO$45/100)</f>
        <v>31.146598688337608</v>
      </c>
      <c r="AP204" s="205">
        <f>[4]Costos_Agricultura!$J33*(1+'Net Zero 2070 - %'!AP$45/100)</f>
        <v>31.208753122326772</v>
      </c>
      <c r="AQ204" s="205">
        <f>[4]Costos_Agricultura!$J33*(1+'Net Zero 2070 - %'!AQ$45/100)</f>
        <v>31.270907556315933</v>
      </c>
      <c r="AR204" s="205">
        <f>[4]Costos_Agricultura!$J33*(1+'Net Zero 2070 - %'!AR$45/100)</f>
        <v>31.333061990305101</v>
      </c>
      <c r="AS204" s="205">
        <f>[4]Costos_Agricultura!$J33*(1+'Net Zero 2070 - %'!AS$45/100)</f>
        <v>31.395216424294262</v>
      </c>
      <c r="AT204" s="205">
        <f>[4]Costos_Agricultura!$J33*(1+'Net Zero 2070 - %'!AT$45/100)</f>
        <v>31.457370858283429</v>
      </c>
      <c r="AU204" s="205">
        <f>[4]Costos_Agricultura!$J33*(1+'Net Zero 2070 - %'!AU$45/100)</f>
        <v>31.519525292272597</v>
      </c>
      <c r="AV204" s="205">
        <f>[4]Costos_Agricultura!$J33*(1+'Net Zero 2070 - %'!AV$45/100)</f>
        <v>31.581679726261758</v>
      </c>
      <c r="AW204" s="205">
        <f>[4]Costos_Agricultura!$J33*(1+'Net Zero 2070 - %'!AW$45/100)</f>
        <v>31.643834160250925</v>
      </c>
      <c r="AX204" s="205">
        <f>[4]Costos_Agricultura!$J33*(1+'Net Zero 2070 - %'!AX$45/100)</f>
        <v>31.705988594240086</v>
      </c>
      <c r="AY204" s="205">
        <f>[4]Costos_Agricultura!$J33*(1+'Net Zero 2070 - %'!AY$45/100)</f>
        <v>31.768143028229254</v>
      </c>
      <c r="AZ204" s="205">
        <f>[4]Costos_Agricultura!$J33*(1+'Net Zero 2070 - %'!AZ$45/100)</f>
        <v>31.830297462218414</v>
      </c>
      <c r="BA204" s="205">
        <f>[4]Costos_Agricultura!$J33*(1+'Net Zero 2070 - %'!BA$45/100)</f>
        <v>31.892451896207582</v>
      </c>
      <c r="BB204" s="205">
        <f>[4]Costos_Agricultura!$J33*(1+'Net Zero 2070 - %'!BB$45/100)</f>
        <v>31.95460633019675</v>
      </c>
      <c r="BC204" s="205"/>
      <c r="BD204" s="205"/>
      <c r="BE204" s="205"/>
      <c r="BF204" s="205"/>
      <c r="BG204" s="205"/>
      <c r="BH204" s="205"/>
    </row>
    <row r="205" spans="1:60" s="209" customFormat="1" ht="15" customHeight="1">
      <c r="A205" s="205"/>
      <c r="B205" s="205"/>
      <c r="C205" s="170" t="s">
        <v>272</v>
      </c>
      <c r="D205" s="366"/>
      <c r="E205" s="205"/>
      <c r="F205" s="205">
        <f>[4]Costos_Agricultura!$J34*(1+'Net Zero 2070 - %'!F$45/100)</f>
        <v>57.995151705684805</v>
      </c>
      <c r="G205" s="205">
        <f>[4]Costos_Agricultura!$J34*(1+'Net Zero 2070 - %'!G$45/100)</f>
        <v>58.119573774404273</v>
      </c>
      <c r="H205" s="205">
        <f>[4]Costos_Agricultura!$J34*(1+'Net Zero 2070 - %'!H$45/100)</f>
        <v>58.243995843123756</v>
      </c>
      <c r="I205" s="205">
        <f>[4]Costos_Agricultura!$J34*(1+'Net Zero 2070 - %'!I$45/100)</f>
        <v>58.368417911843224</v>
      </c>
      <c r="J205" s="205">
        <f>[4]Costos_Agricultura!$J34*(1+'Net Zero 2070 - %'!J$45/100)</f>
        <v>58.4928399805627</v>
      </c>
      <c r="K205" s="205">
        <f>[4]Costos_Agricultura!$J34*(1+'Net Zero 2070 - %'!K$45/100)</f>
        <v>58.617262049282168</v>
      </c>
      <c r="L205" s="205">
        <f>[4]Costos_Agricultura!$J34*(1+'Net Zero 2070 - %'!L$45/100)</f>
        <v>58.74168411800165</v>
      </c>
      <c r="M205" s="205">
        <f>[4]Costos_Agricultura!$J34*(1+'Net Zero 2070 - %'!M$45/100)</f>
        <v>58.866106186721133</v>
      </c>
      <c r="N205" s="205">
        <f>[4]Costos_Agricultura!$J34*(1+'Net Zero 2070 - %'!N$45/100)</f>
        <v>58.990528255440601</v>
      </c>
      <c r="O205" s="205">
        <f>[4]Costos_Agricultura!$J34*(1+'Net Zero 2070 - %'!O$45/100)</f>
        <v>59.114950324160084</v>
      </c>
      <c r="P205" s="205">
        <f>[4]Costos_Agricultura!$J34*(1+'Net Zero 2070 - %'!P$45/100)</f>
        <v>59.239372392879552</v>
      </c>
      <c r="Q205" s="205">
        <f>[4]Costos_Agricultura!$J34*(1+'Net Zero 2070 - %'!Q$45/100)</f>
        <v>59.363794461599028</v>
      </c>
      <c r="R205" s="205">
        <f>[4]Costos_Agricultura!$J34*(1+'Net Zero 2070 - %'!R$45/100)</f>
        <v>59.488216530318496</v>
      </c>
      <c r="S205" s="205">
        <f>[4]Costos_Agricultura!$J34*(1+'Net Zero 2070 - %'!S$45/100)</f>
        <v>59.612638599037979</v>
      </c>
      <c r="T205" s="205">
        <f>[4]Costos_Agricultura!$J34*(1+'Net Zero 2070 - %'!T$45/100)</f>
        <v>59.737060667757447</v>
      </c>
      <c r="U205" s="205">
        <f>[4]Costos_Agricultura!$J34*(1+'Net Zero 2070 - %'!U$45/100)</f>
        <v>59.86148273647693</v>
      </c>
      <c r="V205" s="205">
        <f>[4]Costos_Agricultura!$J34*(1+'Net Zero 2070 - %'!V$45/100)</f>
        <v>59.985904805196412</v>
      </c>
      <c r="W205" s="205">
        <f>[4]Costos_Agricultura!$J34*(1+'Net Zero 2070 - %'!W$45/100)</f>
        <v>60.110326873915881</v>
      </c>
      <c r="X205" s="205">
        <f>[4]Costos_Agricultura!$J34*(1+'Net Zero 2070 - %'!X$45/100)</f>
        <v>60.234748942635356</v>
      </c>
      <c r="Y205" s="205">
        <f>[4]Costos_Agricultura!$J34*(1+'Net Zero 2070 - %'!Y$45/100)</f>
        <v>60.359171011354825</v>
      </c>
      <c r="Z205" s="205">
        <f>[4]Costos_Agricultura!$J34*(1+'Net Zero 2070 - %'!Z$45/100)</f>
        <v>60.483593080074307</v>
      </c>
      <c r="AA205" s="205">
        <f>[4]Costos_Agricultura!$J34*(1+'Net Zero 2070 - %'!AA$45/100)</f>
        <v>60.608015148793775</v>
      </c>
      <c r="AB205" s="205">
        <f>[4]Costos_Agricultura!$J34*(1+'Net Zero 2070 - %'!AB$45/100)</f>
        <v>60.732437217513258</v>
      </c>
      <c r="AC205" s="205">
        <f>[4]Costos_Agricultura!$J34*(1+'Net Zero 2070 - %'!AC$45/100)</f>
        <v>60.856859286232741</v>
      </c>
      <c r="AD205" s="205">
        <f>[4]Costos_Agricultura!$J34*(1+'Net Zero 2070 - %'!AD$45/100)</f>
        <v>60.981281354952209</v>
      </c>
      <c r="AE205" s="205">
        <f>[4]Costos_Agricultura!$J34*(1+'Net Zero 2070 - %'!AE$45/100)</f>
        <v>61.105703423671685</v>
      </c>
      <c r="AF205" s="205">
        <f>[4]Costos_Agricultura!$J34*(1+'Net Zero 2070 - %'!AF$45/100)</f>
        <v>61.230125492391153</v>
      </c>
      <c r="AG205" s="205">
        <f>[4]Costos_Agricultura!$J34*(1+'Net Zero 2070 - %'!AG$45/100)</f>
        <v>61.354547561110635</v>
      </c>
      <c r="AH205" s="205">
        <f>[4]Costos_Agricultura!$J34*(1+'Net Zero 2070 - %'!AH$45/100)</f>
        <v>61.478969629830104</v>
      </c>
      <c r="AI205" s="205">
        <f>[4]Costos_Agricultura!$J34*(1+'Net Zero 2070 - %'!AI$45/100)</f>
        <v>61.603391698549586</v>
      </c>
      <c r="AJ205" s="205">
        <f>[4]Costos_Agricultura!$J34*(1+'Net Zero 2070 - %'!AJ$45/100)</f>
        <v>61.727813767269055</v>
      </c>
      <c r="AK205" s="205">
        <f>[4]Costos_Agricultura!$J34*(1+'Net Zero 2070 - %'!AK$45/100)</f>
        <v>61.852235835988537</v>
      </c>
      <c r="AL205" s="205">
        <f>[4]Costos_Agricultura!$J34*(1+'Net Zero 2070 - %'!AL$45/100)</f>
        <v>61.976657904708013</v>
      </c>
      <c r="AM205" s="205">
        <f>[4]Costos_Agricultura!$J34*(1+'Net Zero 2070 - %'!AM$45/100)</f>
        <v>62.101079973427481</v>
      </c>
      <c r="AN205" s="205">
        <f>[4]Costos_Agricultura!$J34*(1+'Net Zero 2070 - %'!AN$45/100)</f>
        <v>62.225502042146964</v>
      </c>
      <c r="AO205" s="205">
        <f>[4]Costos_Agricultura!$J34*(1+'Net Zero 2070 - %'!AO$45/100)</f>
        <v>62.349924110866432</v>
      </c>
      <c r="AP205" s="205">
        <f>[4]Costos_Agricultura!$J34*(1+'Net Zero 2070 - %'!AP$45/100)</f>
        <v>62.474346179585915</v>
      </c>
      <c r="AQ205" s="205">
        <f>[4]Costos_Agricultura!$J34*(1+'Net Zero 2070 - %'!AQ$45/100)</f>
        <v>62.598768248305383</v>
      </c>
      <c r="AR205" s="205">
        <f>[4]Costos_Agricultura!$J34*(1+'Net Zero 2070 - %'!AR$45/100)</f>
        <v>62.723190317024866</v>
      </c>
      <c r="AS205" s="205">
        <f>[4]Costos_Agricultura!$J34*(1+'Net Zero 2070 - %'!AS$45/100)</f>
        <v>62.847612385744334</v>
      </c>
      <c r="AT205" s="205">
        <f>[4]Costos_Agricultura!$J34*(1+'Net Zero 2070 - %'!AT$45/100)</f>
        <v>62.97203445446381</v>
      </c>
      <c r="AU205" s="205">
        <f>[4]Costos_Agricultura!$J34*(1+'Net Zero 2070 - %'!AU$45/100)</f>
        <v>63.096456523183292</v>
      </c>
      <c r="AV205" s="205">
        <f>[4]Costos_Agricultura!$J34*(1+'Net Zero 2070 - %'!AV$45/100)</f>
        <v>63.22087859190276</v>
      </c>
      <c r="AW205" s="205">
        <f>[4]Costos_Agricultura!$J34*(1+'Net Zero 2070 - %'!AW$45/100)</f>
        <v>63.345300660622243</v>
      </c>
      <c r="AX205" s="205">
        <f>[4]Costos_Agricultura!$J34*(1+'Net Zero 2070 - %'!AX$45/100)</f>
        <v>63.469722729341711</v>
      </c>
      <c r="AY205" s="205">
        <f>[4]Costos_Agricultura!$J34*(1+'Net Zero 2070 - %'!AY$45/100)</f>
        <v>63.594144798061194</v>
      </c>
      <c r="AZ205" s="205">
        <f>[4]Costos_Agricultura!$J34*(1+'Net Zero 2070 - %'!AZ$45/100)</f>
        <v>63.718566866780662</v>
      </c>
      <c r="BA205" s="205">
        <f>[4]Costos_Agricultura!$J34*(1+'Net Zero 2070 - %'!BA$45/100)</f>
        <v>63.842988935500138</v>
      </c>
      <c r="BB205" s="205">
        <f>[4]Costos_Agricultura!$J34*(1+'Net Zero 2070 - %'!BB$45/100)</f>
        <v>63.96741100421962</v>
      </c>
      <c r="BC205" s="205"/>
      <c r="BD205" s="205"/>
      <c r="BE205" s="205"/>
      <c r="BF205" s="205"/>
      <c r="BG205" s="205"/>
      <c r="BH205" s="205"/>
    </row>
    <row r="206" spans="1:60" s="209" customFormat="1" ht="15" customHeight="1">
      <c r="A206" s="205"/>
      <c r="B206" s="205"/>
      <c r="C206" s="170" t="s">
        <v>273</v>
      </c>
      <c r="D206" s="366"/>
      <c r="E206" s="205"/>
      <c r="F206" s="205">
        <f>[4]Costos_Agricultura!$J35*(1+'Net Zero 2070 - %'!F$45/100)</f>
        <v>21.393707934266448</v>
      </c>
      <c r="G206" s="205">
        <f>[4]Costos_Agricultura!$J35*(1+'Net Zero 2070 - %'!G$45/100)</f>
        <v>21.439605726072735</v>
      </c>
      <c r="H206" s="205">
        <f>[4]Costos_Agricultura!$J35*(1+'Net Zero 2070 - %'!H$45/100)</f>
        <v>21.485503517879028</v>
      </c>
      <c r="I206" s="205">
        <f>[4]Costos_Agricultura!$J35*(1+'Net Zero 2070 - %'!I$45/100)</f>
        <v>21.531401309685315</v>
      </c>
      <c r="J206" s="205">
        <f>[4]Costos_Agricultura!$J35*(1+'Net Zero 2070 - %'!J$45/100)</f>
        <v>21.577299101491604</v>
      </c>
      <c r="K206" s="205">
        <f>[4]Costos_Agricultura!$J35*(1+'Net Zero 2070 - %'!K$45/100)</f>
        <v>21.623196893297891</v>
      </c>
      <c r="L206" s="205">
        <f>[4]Costos_Agricultura!$J35*(1+'Net Zero 2070 - %'!L$45/100)</f>
        <v>21.669094685104184</v>
      </c>
      <c r="M206" s="205">
        <f>[4]Costos_Agricultura!$J35*(1+'Net Zero 2070 - %'!M$45/100)</f>
        <v>21.714992476910474</v>
      </c>
      <c r="N206" s="205">
        <f>[4]Costos_Agricultura!$J35*(1+'Net Zero 2070 - %'!N$45/100)</f>
        <v>21.760890268716761</v>
      </c>
      <c r="O206" s="205">
        <f>[4]Costos_Agricultura!$J35*(1+'Net Zero 2070 - %'!O$45/100)</f>
        <v>21.806788060523054</v>
      </c>
      <c r="P206" s="205">
        <f>[4]Costos_Agricultura!$J35*(1+'Net Zero 2070 - %'!P$45/100)</f>
        <v>21.852685852329341</v>
      </c>
      <c r="Q206" s="205">
        <f>[4]Costos_Agricultura!$J35*(1+'Net Zero 2070 - %'!Q$45/100)</f>
        <v>21.898583644135631</v>
      </c>
      <c r="R206" s="205">
        <f>[4]Costos_Agricultura!$J35*(1+'Net Zero 2070 - %'!R$45/100)</f>
        <v>21.944481435941917</v>
      </c>
      <c r="S206" s="205">
        <f>[4]Costos_Agricultura!$J35*(1+'Net Zero 2070 - %'!S$45/100)</f>
        <v>21.99037922774821</v>
      </c>
      <c r="T206" s="205">
        <f>[4]Costos_Agricultura!$J35*(1+'Net Zero 2070 - %'!T$45/100)</f>
        <v>22.036277019554497</v>
      </c>
      <c r="U206" s="205">
        <f>[4]Costos_Agricultura!$J35*(1+'Net Zero 2070 - %'!U$45/100)</f>
        <v>22.082174811360787</v>
      </c>
      <c r="V206" s="205">
        <f>[4]Costos_Agricultura!$J35*(1+'Net Zero 2070 - %'!V$45/100)</f>
        <v>22.12807260316708</v>
      </c>
      <c r="W206" s="205">
        <f>[4]Costos_Agricultura!$J35*(1+'Net Zero 2070 - %'!W$45/100)</f>
        <v>22.173970394973367</v>
      </c>
      <c r="X206" s="205">
        <f>[4]Costos_Agricultura!$J35*(1+'Net Zero 2070 - %'!X$45/100)</f>
        <v>22.219868186779657</v>
      </c>
      <c r="Y206" s="205">
        <f>[4]Costos_Agricultura!$J35*(1+'Net Zero 2070 - %'!Y$45/100)</f>
        <v>22.265765978585943</v>
      </c>
      <c r="Z206" s="205">
        <f>[4]Costos_Agricultura!$J35*(1+'Net Zero 2070 - %'!Z$45/100)</f>
        <v>22.311663770392236</v>
      </c>
      <c r="AA206" s="205">
        <f>[4]Costos_Agricultura!$J35*(1+'Net Zero 2070 - %'!AA$45/100)</f>
        <v>22.357561562198523</v>
      </c>
      <c r="AB206" s="205">
        <f>[4]Costos_Agricultura!$J35*(1+'Net Zero 2070 - %'!AB$45/100)</f>
        <v>22.403459354004813</v>
      </c>
      <c r="AC206" s="205">
        <f>[4]Costos_Agricultura!$J35*(1+'Net Zero 2070 - %'!AC$45/100)</f>
        <v>22.449357145811103</v>
      </c>
      <c r="AD206" s="205">
        <f>[4]Costos_Agricultura!$J35*(1+'Net Zero 2070 - %'!AD$45/100)</f>
        <v>22.495254937617393</v>
      </c>
      <c r="AE206" s="205">
        <f>[4]Costos_Agricultura!$J35*(1+'Net Zero 2070 - %'!AE$45/100)</f>
        <v>22.541152729423683</v>
      </c>
      <c r="AF206" s="205">
        <f>[4]Costos_Agricultura!$J35*(1+'Net Zero 2070 - %'!AF$45/100)</f>
        <v>22.587050521229969</v>
      </c>
      <c r="AG206" s="205">
        <f>[4]Costos_Agricultura!$J35*(1+'Net Zero 2070 - %'!AG$45/100)</f>
        <v>22.632948313036259</v>
      </c>
      <c r="AH206" s="205">
        <f>[4]Costos_Agricultura!$J35*(1+'Net Zero 2070 - %'!AH$45/100)</f>
        <v>22.678846104842545</v>
      </c>
      <c r="AI206" s="205">
        <f>[4]Costos_Agricultura!$J35*(1+'Net Zero 2070 - %'!AI$45/100)</f>
        <v>22.724743896648839</v>
      </c>
      <c r="AJ206" s="205">
        <f>[4]Costos_Agricultura!$J35*(1+'Net Zero 2070 - %'!AJ$45/100)</f>
        <v>22.770641688455125</v>
      </c>
      <c r="AK206" s="205">
        <f>[4]Costos_Agricultura!$J35*(1+'Net Zero 2070 - %'!AK$45/100)</f>
        <v>22.816539480261415</v>
      </c>
      <c r="AL206" s="205">
        <f>[4]Costos_Agricultura!$J35*(1+'Net Zero 2070 - %'!AL$45/100)</f>
        <v>22.862437272067709</v>
      </c>
      <c r="AM206" s="205">
        <f>[4]Costos_Agricultura!$J35*(1+'Net Zero 2070 - %'!AM$45/100)</f>
        <v>22.908335063873995</v>
      </c>
      <c r="AN206" s="205">
        <f>[4]Costos_Agricultura!$J35*(1+'Net Zero 2070 - %'!AN$45/100)</f>
        <v>22.954232855680285</v>
      </c>
      <c r="AO206" s="205">
        <f>[4]Costos_Agricultura!$J35*(1+'Net Zero 2070 - %'!AO$45/100)</f>
        <v>23.000130647486571</v>
      </c>
      <c r="AP206" s="205">
        <f>[4]Costos_Agricultura!$J35*(1+'Net Zero 2070 - %'!AP$45/100)</f>
        <v>23.046028439292865</v>
      </c>
      <c r="AQ206" s="205">
        <f>[4]Costos_Agricultura!$J35*(1+'Net Zero 2070 - %'!AQ$45/100)</f>
        <v>23.091926231099151</v>
      </c>
      <c r="AR206" s="205">
        <f>[4]Costos_Agricultura!$J35*(1+'Net Zero 2070 - %'!AR$45/100)</f>
        <v>23.137824022905441</v>
      </c>
      <c r="AS206" s="205">
        <f>[4]Costos_Agricultura!$J35*(1+'Net Zero 2070 - %'!AS$45/100)</f>
        <v>23.183721814711728</v>
      </c>
      <c r="AT206" s="205">
        <f>[4]Costos_Agricultura!$J35*(1+'Net Zero 2070 - %'!AT$45/100)</f>
        <v>23.229619606518021</v>
      </c>
      <c r="AU206" s="205">
        <f>[4]Costos_Agricultura!$J35*(1+'Net Zero 2070 - %'!AU$45/100)</f>
        <v>23.275517398324311</v>
      </c>
      <c r="AV206" s="205">
        <f>[4]Costos_Agricultura!$J35*(1+'Net Zero 2070 - %'!AV$45/100)</f>
        <v>23.321415190130597</v>
      </c>
      <c r="AW206" s="205">
        <f>[4]Costos_Agricultura!$J35*(1+'Net Zero 2070 - %'!AW$45/100)</f>
        <v>23.367312981936891</v>
      </c>
      <c r="AX206" s="205">
        <f>[4]Costos_Agricultura!$J35*(1+'Net Zero 2070 - %'!AX$45/100)</f>
        <v>23.413210773743177</v>
      </c>
      <c r="AY206" s="205">
        <f>[4]Costos_Agricultura!$J35*(1+'Net Zero 2070 - %'!AY$45/100)</f>
        <v>23.459108565549467</v>
      </c>
      <c r="AZ206" s="205">
        <f>[4]Costos_Agricultura!$J35*(1+'Net Zero 2070 - %'!AZ$45/100)</f>
        <v>23.505006357355754</v>
      </c>
      <c r="BA206" s="205">
        <f>[4]Costos_Agricultura!$J35*(1+'Net Zero 2070 - %'!BA$45/100)</f>
        <v>23.550904149162047</v>
      </c>
      <c r="BB206" s="205">
        <f>[4]Costos_Agricultura!$J35*(1+'Net Zero 2070 - %'!BB$45/100)</f>
        <v>23.596801940968337</v>
      </c>
      <c r="BC206" s="205"/>
      <c r="BD206" s="205"/>
      <c r="BE206" s="205"/>
      <c r="BF206" s="205"/>
      <c r="BG206" s="205"/>
      <c r="BH206" s="205"/>
    </row>
    <row r="207" spans="1:60" s="209" customFormat="1" ht="15" customHeight="1">
      <c r="A207" s="205"/>
      <c r="B207" s="205"/>
      <c r="C207" s="170" t="s">
        <v>274</v>
      </c>
      <c r="D207" s="366"/>
      <c r="E207" s="205"/>
      <c r="F207" s="205">
        <f>[4]Costos_Agricultura!$J36*(1+'Net Zero 2070 - %'!F$45/100)</f>
        <v>2.4186507753645734</v>
      </c>
      <c r="G207" s="205">
        <f>[4]Costos_Agricultura!$J36*(1+'Net Zero 2070 - %'!G$45/100)</f>
        <v>2.4238397183042864</v>
      </c>
      <c r="H207" s="205">
        <f>[4]Costos_Agricultura!$J36*(1+'Net Zero 2070 - %'!H$45/100)</f>
        <v>2.4290286612440002</v>
      </c>
      <c r="I207" s="205">
        <f>[4]Costos_Agricultura!$J36*(1+'Net Zero 2070 - %'!I$45/100)</f>
        <v>2.4342176041837131</v>
      </c>
      <c r="J207" s="205">
        <f>[4]Costos_Agricultura!$J36*(1+'Net Zero 2070 - %'!J$45/100)</f>
        <v>2.439406547123427</v>
      </c>
      <c r="K207" s="205">
        <f>[4]Costos_Agricultura!$J36*(1+'Net Zero 2070 - %'!K$45/100)</f>
        <v>2.4445954900631399</v>
      </c>
      <c r="L207" s="205">
        <f>[4]Costos_Agricultura!$J36*(1+'Net Zero 2070 - %'!L$45/100)</f>
        <v>2.4497844330028538</v>
      </c>
      <c r="M207" s="205">
        <f>[4]Costos_Agricultura!$J36*(1+'Net Zero 2070 - %'!M$45/100)</f>
        <v>2.4549733759425676</v>
      </c>
      <c r="N207" s="205">
        <f>[4]Costos_Agricultura!$J36*(1+'Net Zero 2070 - %'!N$45/100)</f>
        <v>2.4601623188822805</v>
      </c>
      <c r="O207" s="205">
        <f>[4]Costos_Agricultura!$J36*(1+'Net Zero 2070 - %'!O$45/100)</f>
        <v>2.4653512618219944</v>
      </c>
      <c r="P207" s="205">
        <f>[4]Costos_Agricultura!$J36*(1+'Net Zero 2070 - %'!P$45/100)</f>
        <v>2.4705402047617073</v>
      </c>
      <c r="Q207" s="205">
        <f>[4]Costos_Agricultura!$J36*(1+'Net Zero 2070 - %'!Q$45/100)</f>
        <v>2.4757291477014212</v>
      </c>
      <c r="R207" s="205">
        <f>[4]Costos_Agricultura!$J36*(1+'Net Zero 2070 - %'!R$45/100)</f>
        <v>2.4809180906411341</v>
      </c>
      <c r="S207" s="205">
        <f>[4]Costos_Agricultura!$J36*(1+'Net Zero 2070 - %'!S$45/100)</f>
        <v>2.4861070335808479</v>
      </c>
      <c r="T207" s="205">
        <f>[4]Costos_Agricultura!$J36*(1+'Net Zero 2070 - %'!T$45/100)</f>
        <v>2.4912959765205609</v>
      </c>
      <c r="U207" s="205">
        <f>[4]Costos_Agricultura!$J36*(1+'Net Zero 2070 - %'!U$45/100)</f>
        <v>2.4964849194602747</v>
      </c>
      <c r="V207" s="205">
        <f>[4]Costos_Agricultura!$J36*(1+'Net Zero 2070 - %'!V$45/100)</f>
        <v>2.5016738623999886</v>
      </c>
      <c r="W207" s="205">
        <f>[4]Costos_Agricultura!$J36*(1+'Net Zero 2070 - %'!W$45/100)</f>
        <v>2.5068628053397015</v>
      </c>
      <c r="X207" s="205">
        <f>[4]Costos_Agricultura!$J36*(1+'Net Zero 2070 - %'!X$45/100)</f>
        <v>2.5120517482794154</v>
      </c>
      <c r="Y207" s="205">
        <f>[4]Costos_Agricultura!$J36*(1+'Net Zero 2070 - %'!Y$45/100)</f>
        <v>2.5172406912191283</v>
      </c>
      <c r="Z207" s="205">
        <f>[4]Costos_Agricultura!$J36*(1+'Net Zero 2070 - %'!Z$45/100)</f>
        <v>2.5224296341588421</v>
      </c>
      <c r="AA207" s="205">
        <f>[4]Costos_Agricultura!$J36*(1+'Net Zero 2070 - %'!AA$45/100)</f>
        <v>2.5276185770985551</v>
      </c>
      <c r="AB207" s="205">
        <f>[4]Costos_Agricultura!$J36*(1+'Net Zero 2070 - %'!AB$45/100)</f>
        <v>2.5328075200382689</v>
      </c>
      <c r="AC207" s="205">
        <f>[4]Costos_Agricultura!$J36*(1+'Net Zero 2070 - %'!AC$45/100)</f>
        <v>2.5379964629779828</v>
      </c>
      <c r="AD207" s="205">
        <f>[4]Costos_Agricultura!$J36*(1+'Net Zero 2070 - %'!AD$45/100)</f>
        <v>2.5431854059176957</v>
      </c>
      <c r="AE207" s="205">
        <f>[4]Costos_Agricultura!$J36*(1+'Net Zero 2070 - %'!AE$45/100)</f>
        <v>2.5483743488574095</v>
      </c>
      <c r="AF207" s="205">
        <f>[4]Costos_Agricultura!$J36*(1+'Net Zero 2070 - %'!AF$45/100)</f>
        <v>2.5535632917971225</v>
      </c>
      <c r="AG207" s="205">
        <f>[4]Costos_Agricultura!$J36*(1+'Net Zero 2070 - %'!AG$45/100)</f>
        <v>2.5587522347368363</v>
      </c>
      <c r="AH207" s="205">
        <f>[4]Costos_Agricultura!$J36*(1+'Net Zero 2070 - %'!AH$45/100)</f>
        <v>2.5639411776765493</v>
      </c>
      <c r="AI207" s="205">
        <f>[4]Costos_Agricultura!$J36*(1+'Net Zero 2070 - %'!AI$45/100)</f>
        <v>2.5691301206162631</v>
      </c>
      <c r="AJ207" s="205">
        <f>[4]Costos_Agricultura!$J36*(1+'Net Zero 2070 - %'!AJ$45/100)</f>
        <v>2.5743190635559761</v>
      </c>
      <c r="AK207" s="205">
        <f>[4]Costos_Agricultura!$J36*(1+'Net Zero 2070 - %'!AK$45/100)</f>
        <v>2.5795080064956899</v>
      </c>
      <c r="AL207" s="205">
        <f>[4]Costos_Agricultura!$J36*(1+'Net Zero 2070 - %'!AL$45/100)</f>
        <v>2.5846969494354037</v>
      </c>
      <c r="AM207" s="205">
        <f>[4]Costos_Agricultura!$J36*(1+'Net Zero 2070 - %'!AM$45/100)</f>
        <v>2.5898858923751167</v>
      </c>
      <c r="AN207" s="205">
        <f>[4]Costos_Agricultura!$J36*(1+'Net Zero 2070 - %'!AN$45/100)</f>
        <v>2.5950748353148305</v>
      </c>
      <c r="AO207" s="205">
        <f>[4]Costos_Agricultura!$J36*(1+'Net Zero 2070 - %'!AO$45/100)</f>
        <v>2.6002637782545435</v>
      </c>
      <c r="AP207" s="205">
        <f>[4]Costos_Agricultura!$J36*(1+'Net Zero 2070 - %'!AP$45/100)</f>
        <v>2.6054527211942573</v>
      </c>
      <c r="AQ207" s="205">
        <f>[4]Costos_Agricultura!$J36*(1+'Net Zero 2070 - %'!AQ$45/100)</f>
        <v>2.6106416641339703</v>
      </c>
      <c r="AR207" s="205">
        <f>[4]Costos_Agricultura!$J36*(1+'Net Zero 2070 - %'!AR$45/100)</f>
        <v>2.6158306070736841</v>
      </c>
      <c r="AS207" s="205">
        <f>[4]Costos_Agricultura!$J36*(1+'Net Zero 2070 - %'!AS$45/100)</f>
        <v>2.621019550013397</v>
      </c>
      <c r="AT207" s="205">
        <f>[4]Costos_Agricultura!$J36*(1+'Net Zero 2070 - %'!AT$45/100)</f>
        <v>2.6262084929531109</v>
      </c>
      <c r="AU207" s="205">
        <f>[4]Costos_Agricultura!$J36*(1+'Net Zero 2070 - %'!AU$45/100)</f>
        <v>2.6313974358928247</v>
      </c>
      <c r="AV207" s="205">
        <f>[4]Costos_Agricultura!$J36*(1+'Net Zero 2070 - %'!AV$45/100)</f>
        <v>2.6365863788325377</v>
      </c>
      <c r="AW207" s="205">
        <f>[4]Costos_Agricultura!$J36*(1+'Net Zero 2070 - %'!AW$45/100)</f>
        <v>2.6417753217722515</v>
      </c>
      <c r="AX207" s="205">
        <f>[4]Costos_Agricultura!$J36*(1+'Net Zero 2070 - %'!AX$45/100)</f>
        <v>2.6469642647119644</v>
      </c>
      <c r="AY207" s="205">
        <f>[4]Costos_Agricultura!$J36*(1+'Net Zero 2070 - %'!AY$45/100)</f>
        <v>2.6521532076516783</v>
      </c>
      <c r="AZ207" s="205">
        <f>[4]Costos_Agricultura!$J36*(1+'Net Zero 2070 - %'!AZ$45/100)</f>
        <v>2.6573421505913912</v>
      </c>
      <c r="BA207" s="205">
        <f>[4]Costos_Agricultura!$J36*(1+'Net Zero 2070 - %'!BA$45/100)</f>
        <v>2.6625310935311051</v>
      </c>
      <c r="BB207" s="205">
        <f>[4]Costos_Agricultura!$J36*(1+'Net Zero 2070 - %'!BB$45/100)</f>
        <v>2.6677200364708185</v>
      </c>
      <c r="BC207" s="205"/>
      <c r="BD207" s="205"/>
      <c r="BE207" s="205"/>
      <c r="BF207" s="205"/>
      <c r="BG207" s="205"/>
      <c r="BH207" s="205"/>
    </row>
    <row r="208" spans="1:60" s="209" customFormat="1" ht="15" customHeight="1">
      <c r="A208" s="205"/>
      <c r="B208" s="205"/>
      <c r="C208" s="170" t="s">
        <v>275</v>
      </c>
      <c r="D208" s="366"/>
      <c r="E208" s="205"/>
      <c r="F208" s="205">
        <f>[4]Costos_Agricultura!$J37*(1+'Net Zero 2070 - %'!F$45/100)</f>
        <v>0.20522798257993119</v>
      </c>
      <c r="G208" s="205">
        <f>[4]Costos_Agricultura!$J37*(1+'Net Zero 2070 - %'!G$45/100)</f>
        <v>0.20566827611138538</v>
      </c>
      <c r="H208" s="205">
        <f>[4]Costos_Agricultura!$J37*(1+'Net Zero 2070 - %'!H$45/100)</f>
        <v>0.20610856964283963</v>
      </c>
      <c r="I208" s="205">
        <f>[4]Costos_Agricultura!$J37*(1+'Net Zero 2070 - %'!I$45/100)</f>
        <v>0.20654886317429383</v>
      </c>
      <c r="J208" s="205">
        <f>[4]Costos_Agricultura!$J37*(1+'Net Zero 2070 - %'!J$45/100)</f>
        <v>0.20698915670574808</v>
      </c>
      <c r="K208" s="205">
        <f>[4]Costos_Agricultura!$J37*(1+'Net Zero 2070 - %'!K$45/100)</f>
        <v>0.20742945023720227</v>
      </c>
      <c r="L208" s="205">
        <f>[4]Costos_Agricultura!$J37*(1+'Net Zero 2070 - %'!L$45/100)</f>
        <v>0.20786974376865652</v>
      </c>
      <c r="M208" s="205">
        <f>[4]Costos_Agricultura!$J37*(1+'Net Zero 2070 - %'!M$45/100)</f>
        <v>0.20831003730011077</v>
      </c>
      <c r="N208" s="205">
        <f>[4]Costos_Agricultura!$J37*(1+'Net Zero 2070 - %'!N$45/100)</f>
        <v>0.20875033083156497</v>
      </c>
      <c r="O208" s="205">
        <f>[4]Costos_Agricultura!$J37*(1+'Net Zero 2070 - %'!O$45/100)</f>
        <v>0.20919062436301922</v>
      </c>
      <c r="P208" s="205">
        <f>[4]Costos_Agricultura!$J37*(1+'Net Zero 2070 - %'!P$45/100)</f>
        <v>0.20963091789447341</v>
      </c>
      <c r="Q208" s="205">
        <f>[4]Costos_Agricultura!$J37*(1+'Net Zero 2070 - %'!Q$45/100)</f>
        <v>0.21007121142592766</v>
      </c>
      <c r="R208" s="205">
        <f>[4]Costos_Agricultura!$J37*(1+'Net Zero 2070 - %'!R$45/100)</f>
        <v>0.21051150495738186</v>
      </c>
      <c r="S208" s="205">
        <f>[4]Costos_Agricultura!$J37*(1+'Net Zero 2070 - %'!S$45/100)</f>
        <v>0.21095179848883611</v>
      </c>
      <c r="T208" s="205">
        <f>[4]Costos_Agricultura!$J37*(1+'Net Zero 2070 - %'!T$45/100)</f>
        <v>0.2113920920202903</v>
      </c>
      <c r="U208" s="205">
        <f>[4]Costos_Agricultura!$J37*(1+'Net Zero 2070 - %'!U$45/100)</f>
        <v>0.21183238555174455</v>
      </c>
      <c r="V208" s="205">
        <f>[4]Costos_Agricultura!$J37*(1+'Net Zero 2070 - %'!V$45/100)</f>
        <v>0.2122726790831988</v>
      </c>
      <c r="W208" s="205">
        <f>[4]Costos_Agricultura!$J37*(1+'Net Zero 2070 - %'!W$45/100)</f>
        <v>0.212712972614653</v>
      </c>
      <c r="X208" s="205">
        <f>[4]Costos_Agricultura!$J37*(1+'Net Zero 2070 - %'!X$45/100)</f>
        <v>0.21315326614610725</v>
      </c>
      <c r="Y208" s="205">
        <f>[4]Costos_Agricultura!$J37*(1+'Net Zero 2070 - %'!Y$45/100)</f>
        <v>0.21359355967756144</v>
      </c>
      <c r="Z208" s="205">
        <f>[4]Costos_Agricultura!$J37*(1+'Net Zero 2070 - %'!Z$45/100)</f>
        <v>0.21403385320901569</v>
      </c>
      <c r="AA208" s="205">
        <f>[4]Costos_Agricultura!$J37*(1+'Net Zero 2070 - %'!AA$45/100)</f>
        <v>0.21447414674046988</v>
      </c>
      <c r="AB208" s="205">
        <f>[4]Costos_Agricultura!$J37*(1+'Net Zero 2070 - %'!AB$45/100)</f>
        <v>0.21491444027192413</v>
      </c>
      <c r="AC208" s="205">
        <f>[4]Costos_Agricultura!$J37*(1+'Net Zero 2070 - %'!AC$45/100)</f>
        <v>0.21535473380337836</v>
      </c>
      <c r="AD208" s="205">
        <f>[4]Costos_Agricultura!$J37*(1+'Net Zero 2070 - %'!AD$45/100)</f>
        <v>0.21579502733483258</v>
      </c>
      <c r="AE208" s="205">
        <f>[4]Costos_Agricultura!$J37*(1+'Net Zero 2070 - %'!AE$45/100)</f>
        <v>0.2162353208662868</v>
      </c>
      <c r="AF208" s="205">
        <f>[4]Costos_Agricultura!$J37*(1+'Net Zero 2070 - %'!AF$45/100)</f>
        <v>0.21667561439774102</v>
      </c>
      <c r="AG208" s="205">
        <f>[4]Costos_Agricultura!$J37*(1+'Net Zero 2070 - %'!AG$45/100)</f>
        <v>0.21711590792919525</v>
      </c>
      <c r="AH208" s="205">
        <f>[4]Costos_Agricultura!$J37*(1+'Net Zero 2070 - %'!AH$45/100)</f>
        <v>0.21755620146064947</v>
      </c>
      <c r="AI208" s="205">
        <f>[4]Costos_Agricultura!$J37*(1+'Net Zero 2070 - %'!AI$45/100)</f>
        <v>0.21799649499210369</v>
      </c>
      <c r="AJ208" s="205">
        <f>[4]Costos_Agricultura!$J37*(1+'Net Zero 2070 - %'!AJ$45/100)</f>
        <v>0.21843678852355791</v>
      </c>
      <c r="AK208" s="205">
        <f>[4]Costos_Agricultura!$J37*(1+'Net Zero 2070 - %'!AK$45/100)</f>
        <v>0.21887708205501213</v>
      </c>
      <c r="AL208" s="205">
        <f>[4]Costos_Agricultura!$J37*(1+'Net Zero 2070 - %'!AL$45/100)</f>
        <v>0.21931737558646638</v>
      </c>
      <c r="AM208" s="205">
        <f>[4]Costos_Agricultura!$J37*(1+'Net Zero 2070 - %'!AM$45/100)</f>
        <v>0.21975766911792058</v>
      </c>
      <c r="AN208" s="205">
        <f>[4]Costos_Agricultura!$J37*(1+'Net Zero 2070 - %'!AN$45/100)</f>
        <v>0.22019796264937483</v>
      </c>
      <c r="AO208" s="205">
        <f>[4]Costos_Agricultura!$J37*(1+'Net Zero 2070 - %'!AO$45/100)</f>
        <v>0.22063825618082902</v>
      </c>
      <c r="AP208" s="205">
        <f>[4]Costos_Agricultura!$J37*(1+'Net Zero 2070 - %'!AP$45/100)</f>
        <v>0.22107854971228327</v>
      </c>
      <c r="AQ208" s="205">
        <f>[4]Costos_Agricultura!$J37*(1+'Net Zero 2070 - %'!AQ$45/100)</f>
        <v>0.2215188432437375</v>
      </c>
      <c r="AR208" s="205">
        <f>[4]Costos_Agricultura!$J37*(1+'Net Zero 2070 - %'!AR$45/100)</f>
        <v>0.22195913677519172</v>
      </c>
      <c r="AS208" s="205">
        <f>[4]Costos_Agricultura!$J37*(1+'Net Zero 2070 - %'!AS$45/100)</f>
        <v>0.22239943030664594</v>
      </c>
      <c r="AT208" s="205">
        <f>[4]Costos_Agricultura!$J37*(1+'Net Zero 2070 - %'!AT$45/100)</f>
        <v>0.22283972383810016</v>
      </c>
      <c r="AU208" s="205">
        <f>[4]Costos_Agricultura!$J37*(1+'Net Zero 2070 - %'!AU$45/100)</f>
        <v>0.22328001736955441</v>
      </c>
      <c r="AV208" s="205">
        <f>[4]Costos_Agricultura!$J37*(1+'Net Zero 2070 - %'!AV$45/100)</f>
        <v>0.22372031090100861</v>
      </c>
      <c r="AW208" s="205">
        <f>[4]Costos_Agricultura!$J37*(1+'Net Zero 2070 - %'!AW$45/100)</f>
        <v>0.22416060443246286</v>
      </c>
      <c r="AX208" s="205">
        <f>[4]Costos_Agricultura!$J37*(1+'Net Zero 2070 - %'!AX$45/100)</f>
        <v>0.22460089796391705</v>
      </c>
      <c r="AY208" s="205">
        <f>[4]Costos_Agricultura!$J37*(1+'Net Zero 2070 - %'!AY$45/100)</f>
        <v>0.2250411914953713</v>
      </c>
      <c r="AZ208" s="205">
        <f>[4]Costos_Agricultura!$J37*(1+'Net Zero 2070 - %'!AZ$45/100)</f>
        <v>0.2254814850268255</v>
      </c>
      <c r="BA208" s="205">
        <f>[4]Costos_Agricultura!$J37*(1+'Net Zero 2070 - %'!BA$45/100)</f>
        <v>0.22592177855827975</v>
      </c>
      <c r="BB208" s="205">
        <f>[4]Costos_Agricultura!$J37*(1+'Net Zero 2070 - %'!BB$45/100)</f>
        <v>0.226362072089734</v>
      </c>
      <c r="BC208" s="205"/>
      <c r="BD208" s="205"/>
      <c r="BE208" s="205"/>
      <c r="BF208" s="205"/>
      <c r="BG208" s="205"/>
      <c r="BH208" s="205"/>
    </row>
    <row r="209" spans="1:60" s="209" customFormat="1" ht="15" customHeight="1">
      <c r="A209" s="205"/>
      <c r="B209" s="205"/>
      <c r="C209" s="170" t="s">
        <v>276</v>
      </c>
      <c r="D209" s="366"/>
      <c r="E209" s="205"/>
      <c r="F209" s="205">
        <f>[4]Costos_Agricultura!$J38*(1+'Net Zero 2070 - %'!F$45/100)</f>
        <v>9.3391387643918975</v>
      </c>
      <c r="G209" s="205">
        <f>[4]Costos_Agricultura!$J38*(1+'Net Zero 2070 - %'!G$45/100)</f>
        <v>9.3591748351831381</v>
      </c>
      <c r="H209" s="205">
        <f>[4]Costos_Agricultura!$J38*(1+'Net Zero 2070 - %'!H$45/100)</f>
        <v>9.3792109059743805</v>
      </c>
      <c r="I209" s="205">
        <f>[4]Costos_Agricultura!$J38*(1+'Net Zero 2070 - %'!I$45/100)</f>
        <v>9.399246976765621</v>
      </c>
      <c r="J209" s="205">
        <f>[4]Costos_Agricultura!$J38*(1+'Net Zero 2070 - %'!J$45/100)</f>
        <v>9.4192830475568616</v>
      </c>
      <c r="K209" s="205">
        <f>[4]Costos_Agricultura!$J38*(1+'Net Zero 2070 - %'!K$45/100)</f>
        <v>9.4393191183481022</v>
      </c>
      <c r="L209" s="205">
        <f>[4]Costos_Agricultura!$J38*(1+'Net Zero 2070 - %'!L$45/100)</f>
        <v>9.4593551891393446</v>
      </c>
      <c r="M209" s="205">
        <f>[4]Costos_Agricultura!$J38*(1+'Net Zero 2070 - %'!M$45/100)</f>
        <v>9.479391259930587</v>
      </c>
      <c r="N209" s="205">
        <f>[4]Costos_Agricultura!$J38*(1+'Net Zero 2070 - %'!N$45/100)</f>
        <v>9.4994273307218275</v>
      </c>
      <c r="O209" s="205">
        <f>[4]Costos_Agricultura!$J38*(1+'Net Zero 2070 - %'!O$45/100)</f>
        <v>9.5194634015130699</v>
      </c>
      <c r="P209" s="205">
        <f>[4]Costos_Agricultura!$J38*(1+'Net Zero 2070 - %'!P$45/100)</f>
        <v>9.5394994723043105</v>
      </c>
      <c r="Q209" s="205">
        <f>[4]Costos_Agricultura!$J38*(1+'Net Zero 2070 - %'!Q$45/100)</f>
        <v>9.5595355430955529</v>
      </c>
      <c r="R209" s="205">
        <f>[4]Costos_Agricultura!$J38*(1+'Net Zero 2070 - %'!R$45/100)</f>
        <v>9.5795716138867935</v>
      </c>
      <c r="S209" s="205">
        <f>[4]Costos_Agricultura!$J38*(1+'Net Zero 2070 - %'!S$45/100)</f>
        <v>9.5996076846780358</v>
      </c>
      <c r="T209" s="205">
        <f>[4]Costos_Agricultura!$J38*(1+'Net Zero 2070 - %'!T$45/100)</f>
        <v>9.6196437554692746</v>
      </c>
      <c r="U209" s="205">
        <f>[4]Costos_Agricultura!$J38*(1+'Net Zero 2070 - %'!U$45/100)</f>
        <v>9.639679826260517</v>
      </c>
      <c r="V209" s="205">
        <f>[4]Costos_Agricultura!$J38*(1+'Net Zero 2070 - %'!V$45/100)</f>
        <v>9.6597158970517594</v>
      </c>
      <c r="W209" s="205">
        <f>[4]Costos_Agricultura!$J38*(1+'Net Zero 2070 - %'!W$45/100)</f>
        <v>9.679751967843</v>
      </c>
      <c r="X209" s="205">
        <f>[4]Costos_Agricultura!$J38*(1+'Net Zero 2070 - %'!X$45/100)</f>
        <v>9.6997880386342423</v>
      </c>
      <c r="Y209" s="205">
        <f>[4]Costos_Agricultura!$J38*(1+'Net Zero 2070 - %'!Y$45/100)</f>
        <v>9.7198241094254829</v>
      </c>
      <c r="Z209" s="205">
        <f>[4]Costos_Agricultura!$J38*(1+'Net Zero 2070 - %'!Z$45/100)</f>
        <v>9.7398601802167253</v>
      </c>
      <c r="AA209" s="205">
        <f>[4]Costos_Agricultura!$J38*(1+'Net Zero 2070 - %'!AA$45/100)</f>
        <v>9.7598962510079659</v>
      </c>
      <c r="AB209" s="205">
        <f>[4]Costos_Agricultura!$J38*(1+'Net Zero 2070 - %'!AB$45/100)</f>
        <v>9.7799323217992082</v>
      </c>
      <c r="AC209" s="205">
        <f>[4]Costos_Agricultura!$J38*(1+'Net Zero 2070 - %'!AC$45/100)</f>
        <v>9.7999683925904506</v>
      </c>
      <c r="AD209" s="205">
        <f>[4]Costos_Agricultura!$J38*(1+'Net Zero 2070 - %'!AD$45/100)</f>
        <v>9.8200044633816894</v>
      </c>
      <c r="AE209" s="205">
        <f>[4]Costos_Agricultura!$J38*(1+'Net Zero 2070 - %'!AE$45/100)</f>
        <v>9.8400405341729318</v>
      </c>
      <c r="AF209" s="205">
        <f>[4]Costos_Agricultura!$J38*(1+'Net Zero 2070 - %'!AF$45/100)</f>
        <v>9.8600766049641724</v>
      </c>
      <c r="AG209" s="205">
        <f>[4]Costos_Agricultura!$J38*(1+'Net Zero 2070 - %'!AG$45/100)</f>
        <v>9.8801126757554147</v>
      </c>
      <c r="AH209" s="205">
        <f>[4]Costos_Agricultura!$J38*(1+'Net Zero 2070 - %'!AH$45/100)</f>
        <v>9.9001487465466553</v>
      </c>
      <c r="AI209" s="205">
        <f>[4]Costos_Agricultura!$J38*(1+'Net Zero 2070 - %'!AI$45/100)</f>
        <v>9.9201848173378977</v>
      </c>
      <c r="AJ209" s="205">
        <f>[4]Costos_Agricultura!$J38*(1+'Net Zero 2070 - %'!AJ$45/100)</f>
        <v>9.9402208881291383</v>
      </c>
      <c r="AK209" s="205">
        <f>[4]Costos_Agricultura!$J38*(1+'Net Zero 2070 - %'!AK$45/100)</f>
        <v>9.9602569589203807</v>
      </c>
      <c r="AL209" s="205">
        <f>[4]Costos_Agricultura!$J38*(1+'Net Zero 2070 - %'!AL$45/100)</f>
        <v>9.980293029711623</v>
      </c>
      <c r="AM209" s="205">
        <f>[4]Costos_Agricultura!$J38*(1+'Net Zero 2070 - %'!AM$45/100)</f>
        <v>10.000329100502862</v>
      </c>
      <c r="AN209" s="205">
        <f>[4]Costos_Agricultura!$J38*(1+'Net Zero 2070 - %'!AN$45/100)</f>
        <v>10.020365171294104</v>
      </c>
      <c r="AO209" s="205">
        <f>[4]Costos_Agricultura!$J38*(1+'Net Zero 2070 - %'!AO$45/100)</f>
        <v>10.040401242085345</v>
      </c>
      <c r="AP209" s="205">
        <f>[4]Costos_Agricultura!$J38*(1+'Net Zero 2070 - %'!AP$45/100)</f>
        <v>10.060437312876587</v>
      </c>
      <c r="AQ209" s="205">
        <f>[4]Costos_Agricultura!$J38*(1+'Net Zero 2070 - %'!AQ$45/100)</f>
        <v>10.080473383667828</v>
      </c>
      <c r="AR209" s="205">
        <f>[4]Costos_Agricultura!$J38*(1+'Net Zero 2070 - %'!AR$45/100)</f>
        <v>10.10050945445907</v>
      </c>
      <c r="AS209" s="205">
        <f>[4]Costos_Agricultura!$J38*(1+'Net Zero 2070 - %'!AS$45/100)</f>
        <v>10.120545525250311</v>
      </c>
      <c r="AT209" s="205">
        <f>[4]Costos_Agricultura!$J38*(1+'Net Zero 2070 - %'!AT$45/100)</f>
        <v>10.140581596041553</v>
      </c>
      <c r="AU209" s="205">
        <f>[4]Costos_Agricultura!$J38*(1+'Net Zero 2070 - %'!AU$45/100)</f>
        <v>10.160617666832795</v>
      </c>
      <c r="AV209" s="205">
        <f>[4]Costos_Agricultura!$J38*(1+'Net Zero 2070 - %'!AV$45/100)</f>
        <v>10.180653737624034</v>
      </c>
      <c r="AW209" s="205">
        <f>[4]Costos_Agricultura!$J38*(1+'Net Zero 2070 - %'!AW$45/100)</f>
        <v>10.200689808415277</v>
      </c>
      <c r="AX209" s="205">
        <f>[4]Costos_Agricultura!$J38*(1+'Net Zero 2070 - %'!AX$45/100)</f>
        <v>10.220725879206517</v>
      </c>
      <c r="AY209" s="205">
        <f>[4]Costos_Agricultura!$J38*(1+'Net Zero 2070 - %'!AY$45/100)</f>
        <v>10.24076194999776</v>
      </c>
      <c r="AZ209" s="205">
        <f>[4]Costos_Agricultura!$J38*(1+'Net Zero 2070 - %'!AZ$45/100)</f>
        <v>10.260798020789</v>
      </c>
      <c r="BA209" s="205">
        <f>[4]Costos_Agricultura!$J38*(1+'Net Zero 2070 - %'!BA$45/100)</f>
        <v>10.280834091580243</v>
      </c>
      <c r="BB209" s="205">
        <f>[4]Costos_Agricultura!$J38*(1+'Net Zero 2070 - %'!BB$45/100)</f>
        <v>10.300870162371485</v>
      </c>
      <c r="BC209" s="205"/>
      <c r="BD209" s="205"/>
      <c r="BE209" s="205"/>
      <c r="BF209" s="205"/>
      <c r="BG209" s="205"/>
      <c r="BH209" s="205"/>
    </row>
    <row r="210" spans="1:60" s="209" customFormat="1" ht="15" customHeight="1">
      <c r="A210" s="215"/>
      <c r="B210" s="205"/>
      <c r="C210" s="210"/>
      <c r="D210" s="99"/>
      <c r="E210" s="205"/>
      <c r="F210" s="205"/>
      <c r="G210" s="205"/>
      <c r="H210" s="205"/>
      <c r="I210" s="205"/>
      <c r="J210" s="205"/>
      <c r="K210" s="205"/>
      <c r="L210" s="205"/>
      <c r="M210" s="205"/>
      <c r="N210" s="205"/>
      <c r="O210" s="205"/>
      <c r="P210" s="205"/>
      <c r="Q210" s="205"/>
      <c r="R210" s="205"/>
      <c r="S210" s="205"/>
      <c r="T210" s="205"/>
      <c r="U210" s="205"/>
      <c r="V210" s="205"/>
      <c r="W210" s="205"/>
      <c r="X210" s="205"/>
      <c r="Y210" s="205"/>
      <c r="Z210" s="205"/>
      <c r="AA210" s="205"/>
      <c r="AB210" s="205"/>
      <c r="AC210" s="205"/>
      <c r="AD210" s="205"/>
      <c r="AE210" s="205"/>
      <c r="AF210" s="205"/>
      <c r="AG210" s="205"/>
      <c r="AH210" s="205"/>
      <c r="AI210" s="205"/>
      <c r="AJ210" s="205"/>
      <c r="AK210" s="205"/>
      <c r="AL210" s="205"/>
      <c r="AM210" s="205"/>
      <c r="AN210" s="205"/>
      <c r="AO210" s="205"/>
      <c r="AP210" s="205"/>
      <c r="AQ210" s="205"/>
      <c r="AR210" s="205"/>
      <c r="AS210" s="205"/>
      <c r="AT210" s="205"/>
      <c r="AU210" s="205"/>
      <c r="AV210" s="205"/>
      <c r="AW210" s="205"/>
      <c r="AX210" s="205"/>
      <c r="AY210" s="205"/>
      <c r="AZ210" s="205"/>
      <c r="BA210" s="205"/>
      <c r="BB210" s="205"/>
      <c r="BC210" s="205"/>
      <c r="BD210" s="205"/>
      <c r="BE210" s="205"/>
      <c r="BF210" s="205"/>
      <c r="BG210" s="205"/>
      <c r="BH210" s="205"/>
    </row>
    <row r="211" spans="1:60" s="209" customFormat="1" ht="15" customHeight="1">
      <c r="A211" s="215"/>
      <c r="B211" s="205"/>
      <c r="C211" s="210" t="s">
        <v>365</v>
      </c>
      <c r="D211" s="99"/>
      <c r="E211" s="205"/>
      <c r="F211" s="205"/>
      <c r="G211" s="205"/>
      <c r="H211" s="205"/>
      <c r="I211" s="205"/>
      <c r="J211" s="205"/>
      <c r="K211" s="205"/>
      <c r="L211" s="205"/>
      <c r="M211" s="205"/>
      <c r="N211" s="205"/>
      <c r="O211" s="205"/>
      <c r="P211" s="205"/>
      <c r="Q211" s="205"/>
      <c r="R211" s="205"/>
      <c r="S211" s="205"/>
      <c r="T211" s="205"/>
      <c r="U211" s="205"/>
      <c r="V211" s="205"/>
      <c r="W211" s="205"/>
      <c r="X211" s="205"/>
      <c r="Y211" s="205"/>
      <c r="Z211" s="205"/>
      <c r="AA211" s="205"/>
      <c r="AB211" s="205"/>
      <c r="AC211" s="205"/>
      <c r="AD211" s="205"/>
      <c r="AE211" s="205"/>
      <c r="AF211" s="205"/>
      <c r="AG211" s="205"/>
      <c r="AH211" s="205"/>
      <c r="AI211" s="205"/>
      <c r="AJ211" s="205"/>
      <c r="AK211" s="205"/>
      <c r="AL211" s="205"/>
      <c r="AM211" s="205"/>
      <c r="AN211" s="205"/>
      <c r="AO211" s="205"/>
      <c r="AP211" s="205"/>
      <c r="AQ211" s="205"/>
      <c r="AR211" s="205"/>
      <c r="AS211" s="205"/>
      <c r="AT211" s="205"/>
      <c r="AU211" s="205"/>
      <c r="AV211" s="205"/>
      <c r="AW211" s="205"/>
      <c r="AX211" s="205"/>
      <c r="AY211" s="205"/>
      <c r="AZ211" s="205"/>
      <c r="BA211" s="205"/>
      <c r="BB211" s="205"/>
      <c r="BC211" s="205"/>
      <c r="BD211" s="205"/>
      <c r="BE211" s="205"/>
      <c r="BF211" s="205"/>
      <c r="BG211" s="205"/>
      <c r="BH211" s="205"/>
    </row>
    <row r="212" spans="1:60" s="209" customFormat="1" ht="14.45">
      <c r="A212" s="205"/>
      <c r="B212" s="205"/>
      <c r="C212" s="170" t="s">
        <v>261</v>
      </c>
      <c r="D212" s="366" t="s">
        <v>262</v>
      </c>
      <c r="E212" s="205"/>
      <c r="F212" s="205">
        <f>[4]Costos_Agricultura!$J42*(1+'Net Zero 2070 - %'!F$45/100)</f>
        <v>3.8042061044938098</v>
      </c>
      <c r="G212" s="205">
        <f>[4]Costos_Agricultura!$J42*(1+'Net Zero 2070 - %'!G$45/100)</f>
        <v>3.8123676004022675</v>
      </c>
      <c r="H212" s="205">
        <f>[4]Costos_Agricultura!$J42*(1+'Net Zero 2070 - %'!H$45/100)</f>
        <v>3.8205290963107266</v>
      </c>
      <c r="I212" s="205">
        <f>[4]Costos_Agricultura!$J42*(1+'Net Zero 2070 - %'!I$45/100)</f>
        <v>3.8286905922191847</v>
      </c>
      <c r="J212" s="205">
        <f>[4]Costos_Agricultura!$J42*(1+'Net Zero 2070 - %'!J$45/100)</f>
        <v>3.8368520881276433</v>
      </c>
      <c r="K212" s="205">
        <f>[4]Costos_Agricultura!$J42*(1+'Net Zero 2070 - %'!K$45/100)</f>
        <v>3.8450135840361015</v>
      </c>
      <c r="L212" s="205">
        <f>[4]Costos_Agricultura!$J42*(1+'Net Zero 2070 - %'!L$45/100)</f>
        <v>3.8531750799445601</v>
      </c>
      <c r="M212" s="205">
        <f>[4]Costos_Agricultura!$J42*(1+'Net Zero 2070 - %'!M$45/100)</f>
        <v>3.8613365758530191</v>
      </c>
      <c r="N212" s="205">
        <f>[4]Costos_Agricultura!$J42*(1+'Net Zero 2070 - %'!N$45/100)</f>
        <v>3.8694980717614773</v>
      </c>
      <c r="O212" s="205">
        <f>[4]Costos_Agricultura!$J42*(1+'Net Zero 2070 - %'!O$45/100)</f>
        <v>3.8776595676699359</v>
      </c>
      <c r="P212" s="205">
        <f>[4]Costos_Agricultura!$J42*(1+'Net Zero 2070 - %'!P$45/100)</f>
        <v>3.8858210635783941</v>
      </c>
      <c r="Q212" s="205">
        <f>[4]Costos_Agricultura!$J42*(1+'Net Zero 2070 - %'!Q$45/100)</f>
        <v>3.8939825594868531</v>
      </c>
      <c r="R212" s="205">
        <f>[4]Costos_Agricultura!$J42*(1+'Net Zero 2070 - %'!R$45/100)</f>
        <v>3.9021440553953108</v>
      </c>
      <c r="S212" s="205">
        <f>[4]Costos_Agricultura!$J42*(1+'Net Zero 2070 - %'!S$45/100)</f>
        <v>3.9103055513037699</v>
      </c>
      <c r="T212" s="205">
        <f>[4]Costos_Agricultura!$J42*(1+'Net Zero 2070 - %'!T$45/100)</f>
        <v>3.918467047212228</v>
      </c>
      <c r="U212" s="205">
        <f>[4]Costos_Agricultura!$J42*(1+'Net Zero 2070 - %'!U$45/100)</f>
        <v>3.9266285431206867</v>
      </c>
      <c r="V212" s="205">
        <f>[4]Costos_Agricultura!$J42*(1+'Net Zero 2070 - %'!V$45/100)</f>
        <v>3.9347900390291457</v>
      </c>
      <c r="W212" s="205">
        <f>[4]Costos_Agricultura!$J42*(1+'Net Zero 2070 - %'!W$45/100)</f>
        <v>3.9429515349376039</v>
      </c>
      <c r="X212" s="205">
        <f>[4]Costos_Agricultura!$J42*(1+'Net Zero 2070 - %'!X$45/100)</f>
        <v>3.9511130308460625</v>
      </c>
      <c r="Y212" s="205">
        <f>[4]Costos_Agricultura!$J42*(1+'Net Zero 2070 - %'!Y$45/100)</f>
        <v>3.9592745267545206</v>
      </c>
      <c r="Z212" s="205">
        <f>[4]Costos_Agricultura!$J42*(1+'Net Zero 2070 - %'!Z$45/100)</f>
        <v>3.9674360226629792</v>
      </c>
      <c r="AA212" s="205">
        <f>[4]Costos_Agricultura!$J42*(1+'Net Zero 2070 - %'!AA$45/100)</f>
        <v>3.9755975185714374</v>
      </c>
      <c r="AB212" s="205">
        <f>[4]Costos_Agricultura!$J42*(1+'Net Zero 2070 - %'!AB$45/100)</f>
        <v>3.9837590144798964</v>
      </c>
      <c r="AC212" s="205">
        <f>[4]Costos_Agricultura!$J42*(1+'Net Zero 2070 - %'!AC$45/100)</f>
        <v>3.991920510388355</v>
      </c>
      <c r="AD212" s="205">
        <f>[4]Costos_Agricultura!$J42*(1+'Net Zero 2070 - %'!AD$45/100)</f>
        <v>4.0000820062968137</v>
      </c>
      <c r="AE212" s="205">
        <f>[4]Costos_Agricultura!$J42*(1+'Net Zero 2070 - %'!AE$45/100)</f>
        <v>4.0082435022052723</v>
      </c>
      <c r="AF212" s="205">
        <f>[4]Costos_Agricultura!$J42*(1+'Net Zero 2070 - %'!AF$45/100)</f>
        <v>4.01640499811373</v>
      </c>
      <c r="AG212" s="205">
        <f>[4]Costos_Agricultura!$J42*(1+'Net Zero 2070 - %'!AG$45/100)</f>
        <v>4.0245664940221886</v>
      </c>
      <c r="AH212" s="205">
        <f>[4]Costos_Agricultura!$J42*(1+'Net Zero 2070 - %'!AH$45/100)</f>
        <v>4.0327279899306472</v>
      </c>
      <c r="AI212" s="205">
        <f>[4]Costos_Agricultura!$J42*(1+'Net Zero 2070 - %'!AI$45/100)</f>
        <v>4.0408894858391058</v>
      </c>
      <c r="AJ212" s="205">
        <f>[4]Costos_Agricultura!$J42*(1+'Net Zero 2070 - %'!AJ$45/100)</f>
        <v>4.0490509817475635</v>
      </c>
      <c r="AK212" s="205">
        <f>[4]Costos_Agricultura!$J42*(1+'Net Zero 2070 - %'!AK$45/100)</f>
        <v>4.057212477656023</v>
      </c>
      <c r="AL212" s="205">
        <f>[4]Costos_Agricultura!$J42*(1+'Net Zero 2070 - %'!AL$45/100)</f>
        <v>4.0653739735644816</v>
      </c>
      <c r="AM212" s="205">
        <f>[4]Costos_Agricultura!$J42*(1+'Net Zero 2070 - %'!AM$45/100)</f>
        <v>4.0735354694729393</v>
      </c>
      <c r="AN212" s="205">
        <f>[4]Costos_Agricultura!$J42*(1+'Net Zero 2070 - %'!AN$45/100)</f>
        <v>4.0816969653813988</v>
      </c>
      <c r="AO212" s="205">
        <f>[4]Costos_Agricultura!$J42*(1+'Net Zero 2070 - %'!AO$45/100)</f>
        <v>4.0898584612898565</v>
      </c>
      <c r="AP212" s="205">
        <f>[4]Costos_Agricultura!$J42*(1+'Net Zero 2070 - %'!AP$45/100)</f>
        <v>4.0980199571983151</v>
      </c>
      <c r="AQ212" s="205">
        <f>[4]Costos_Agricultura!$J42*(1+'Net Zero 2070 - %'!AQ$45/100)</f>
        <v>4.1061814531067737</v>
      </c>
      <c r="AR212" s="205">
        <f>[4]Costos_Agricultura!$J42*(1+'Net Zero 2070 - %'!AR$45/100)</f>
        <v>4.1143429490152323</v>
      </c>
      <c r="AS212" s="205">
        <f>[4]Costos_Agricultura!$J42*(1+'Net Zero 2070 - %'!AS$45/100)</f>
        <v>4.1225044449236901</v>
      </c>
      <c r="AT212" s="205">
        <f>[4]Costos_Agricultura!$J42*(1+'Net Zero 2070 - %'!AT$45/100)</f>
        <v>4.1306659408321496</v>
      </c>
      <c r="AU212" s="205">
        <f>[4]Costos_Agricultura!$J42*(1+'Net Zero 2070 - %'!AU$45/100)</f>
        <v>4.1388274367406082</v>
      </c>
      <c r="AV212" s="205">
        <f>[4]Costos_Agricultura!$J42*(1+'Net Zero 2070 - %'!AV$45/100)</f>
        <v>4.1469889326490659</v>
      </c>
      <c r="AW212" s="205">
        <f>[4]Costos_Agricultura!$J42*(1+'Net Zero 2070 - %'!AW$45/100)</f>
        <v>4.1551504285575254</v>
      </c>
      <c r="AX212" s="205">
        <f>[4]Costos_Agricultura!$J42*(1+'Net Zero 2070 - %'!AX$45/100)</f>
        <v>4.1633119244659831</v>
      </c>
      <c r="AY212" s="205">
        <f>[4]Costos_Agricultura!$J42*(1+'Net Zero 2070 - %'!AY$45/100)</f>
        <v>4.1714734203744417</v>
      </c>
      <c r="AZ212" s="205">
        <f>[4]Costos_Agricultura!$J42*(1+'Net Zero 2070 - %'!AZ$45/100)</f>
        <v>4.1796349162829003</v>
      </c>
      <c r="BA212" s="205">
        <f>[4]Costos_Agricultura!$J42*(1+'Net Zero 2070 - %'!BA$45/100)</f>
        <v>4.1877964121913589</v>
      </c>
      <c r="BB212" s="205">
        <f>[4]Costos_Agricultura!$J42*(1+'Net Zero 2070 - %'!BB$45/100)</f>
        <v>4.1959579080998175</v>
      </c>
      <c r="BC212" s="205"/>
      <c r="BD212" s="205"/>
      <c r="BE212" s="205"/>
      <c r="BF212" s="205"/>
      <c r="BG212" s="205"/>
      <c r="BH212" s="205"/>
    </row>
    <row r="213" spans="1:60" s="209" customFormat="1" ht="14.45">
      <c r="A213" s="205"/>
      <c r="B213" s="205"/>
      <c r="C213" s="170" t="s">
        <v>263</v>
      </c>
      <c r="D213" s="366"/>
      <c r="E213" s="205"/>
      <c r="F213" s="205">
        <f>[4]Costos_Agricultura!$J43*(1+'Net Zero 2070 - %'!F$45/100)</f>
        <v>137.42697471694015</v>
      </c>
      <c r="G213" s="205">
        <f>[4]Costos_Agricultura!$J43*(1+'Net Zero 2070 - %'!G$45/100)</f>
        <v>137.72180881926158</v>
      </c>
      <c r="H213" s="205">
        <f>[4]Costos_Agricultura!$J43*(1+'Net Zero 2070 - %'!H$45/100)</f>
        <v>138.01664292158301</v>
      </c>
      <c r="I213" s="205">
        <f>[4]Costos_Agricultura!$J43*(1+'Net Zero 2070 - %'!I$45/100)</f>
        <v>138.31147702390444</v>
      </c>
      <c r="J213" s="205">
        <f>[4]Costos_Agricultura!$J43*(1+'Net Zero 2070 - %'!J$45/100)</f>
        <v>138.60631112622588</v>
      </c>
      <c r="K213" s="205">
        <f>[4]Costos_Agricultura!$J43*(1+'Net Zero 2070 - %'!K$45/100)</f>
        <v>138.90114522854728</v>
      </c>
      <c r="L213" s="205">
        <f>[4]Costos_Agricultura!$J43*(1+'Net Zero 2070 - %'!L$45/100)</f>
        <v>139.19597933086874</v>
      </c>
      <c r="M213" s="205">
        <f>[4]Costos_Agricultura!$J43*(1+'Net Zero 2070 - %'!M$45/100)</f>
        <v>139.49081343319017</v>
      </c>
      <c r="N213" s="205">
        <f>[4]Costos_Agricultura!$J43*(1+'Net Zero 2070 - %'!N$45/100)</f>
        <v>139.7856475355116</v>
      </c>
      <c r="O213" s="205">
        <f>[4]Costos_Agricultura!$J43*(1+'Net Zero 2070 - %'!O$45/100)</f>
        <v>140.08048163783303</v>
      </c>
      <c r="P213" s="205">
        <f>[4]Costos_Agricultura!$J43*(1+'Net Zero 2070 - %'!P$45/100)</f>
        <v>140.37531574015443</v>
      </c>
      <c r="Q213" s="205">
        <f>[4]Costos_Agricultura!$J43*(1+'Net Zero 2070 - %'!Q$45/100)</f>
        <v>140.67014984247589</v>
      </c>
      <c r="R213" s="205">
        <f>[4]Costos_Agricultura!$J43*(1+'Net Zero 2070 - %'!R$45/100)</f>
        <v>140.9649839447973</v>
      </c>
      <c r="S213" s="205">
        <f>[4]Costos_Agricultura!$J43*(1+'Net Zero 2070 - %'!S$45/100)</f>
        <v>141.25981804711876</v>
      </c>
      <c r="T213" s="205">
        <f>[4]Costos_Agricultura!$J43*(1+'Net Zero 2070 - %'!T$45/100)</f>
        <v>141.55465214944016</v>
      </c>
      <c r="U213" s="205">
        <f>[4]Costos_Agricultura!$J43*(1+'Net Zero 2070 - %'!U$45/100)</f>
        <v>141.84948625176159</v>
      </c>
      <c r="V213" s="205">
        <f>[4]Costos_Agricultura!$J43*(1+'Net Zero 2070 - %'!V$45/100)</f>
        <v>142.14432035408305</v>
      </c>
      <c r="W213" s="205">
        <f>[4]Costos_Agricultura!$J43*(1+'Net Zero 2070 - %'!W$45/100)</f>
        <v>142.43915445640445</v>
      </c>
      <c r="X213" s="205">
        <f>[4]Costos_Agricultura!$J43*(1+'Net Zero 2070 - %'!X$45/100)</f>
        <v>142.73398855872591</v>
      </c>
      <c r="Y213" s="205">
        <f>[4]Costos_Agricultura!$J43*(1+'Net Zero 2070 - %'!Y$45/100)</f>
        <v>143.02882266104731</v>
      </c>
      <c r="Z213" s="205">
        <f>[4]Costos_Agricultura!$J43*(1+'Net Zero 2070 - %'!Z$45/100)</f>
        <v>143.32365676336875</v>
      </c>
      <c r="AA213" s="205">
        <f>[4]Costos_Agricultura!$J43*(1+'Net Zero 2070 - %'!AA$45/100)</f>
        <v>143.61849086569018</v>
      </c>
      <c r="AB213" s="205">
        <f>[4]Costos_Agricultura!$J43*(1+'Net Zero 2070 - %'!AB$45/100)</f>
        <v>143.91332496801161</v>
      </c>
      <c r="AC213" s="205">
        <f>[4]Costos_Agricultura!$J43*(1+'Net Zero 2070 - %'!AC$45/100)</f>
        <v>144.20815907033307</v>
      </c>
      <c r="AD213" s="205">
        <f>[4]Costos_Agricultura!$J43*(1+'Net Zero 2070 - %'!AD$45/100)</f>
        <v>144.50299317265447</v>
      </c>
      <c r="AE213" s="205">
        <f>[4]Costos_Agricultura!$J43*(1+'Net Zero 2070 - %'!AE$45/100)</f>
        <v>144.7978272749759</v>
      </c>
      <c r="AF213" s="205">
        <f>[4]Costos_Agricultura!$J43*(1+'Net Zero 2070 - %'!AF$45/100)</f>
        <v>145.09266137729733</v>
      </c>
      <c r="AG213" s="205">
        <f>[4]Costos_Agricultura!$J43*(1+'Net Zero 2070 - %'!AG$45/100)</f>
        <v>145.38749547961876</v>
      </c>
      <c r="AH213" s="205">
        <f>[4]Costos_Agricultura!$J43*(1+'Net Zero 2070 - %'!AH$45/100)</f>
        <v>145.68232958194019</v>
      </c>
      <c r="AI213" s="205">
        <f>[4]Costos_Agricultura!$J43*(1+'Net Zero 2070 - %'!AI$45/100)</f>
        <v>145.97716368426163</v>
      </c>
      <c r="AJ213" s="205">
        <f>[4]Costos_Agricultura!$J43*(1+'Net Zero 2070 - %'!AJ$45/100)</f>
        <v>146.27199778658303</v>
      </c>
      <c r="AK213" s="205">
        <f>[4]Costos_Agricultura!$J43*(1+'Net Zero 2070 - %'!AK$45/100)</f>
        <v>146.56683188890449</v>
      </c>
      <c r="AL213" s="205">
        <f>[4]Costos_Agricultura!$J43*(1+'Net Zero 2070 - %'!AL$45/100)</f>
        <v>146.86166599122592</v>
      </c>
      <c r="AM213" s="205">
        <f>[4]Costos_Agricultura!$J43*(1+'Net Zero 2070 - %'!AM$45/100)</f>
        <v>147.15650009354735</v>
      </c>
      <c r="AN213" s="205">
        <f>[4]Costos_Agricultura!$J43*(1+'Net Zero 2070 - %'!AN$45/100)</f>
        <v>147.45133419586878</v>
      </c>
      <c r="AO213" s="205">
        <f>[4]Costos_Agricultura!$J43*(1+'Net Zero 2070 - %'!AO$45/100)</f>
        <v>147.74616829819018</v>
      </c>
      <c r="AP213" s="205">
        <f>[4]Costos_Agricultura!$J43*(1+'Net Zero 2070 - %'!AP$45/100)</f>
        <v>148.04100240051164</v>
      </c>
      <c r="AQ213" s="205">
        <f>[4]Costos_Agricultura!$J43*(1+'Net Zero 2070 - %'!AQ$45/100)</f>
        <v>148.33583650283305</v>
      </c>
      <c r="AR213" s="205">
        <f>[4]Costos_Agricultura!$J43*(1+'Net Zero 2070 - %'!AR$45/100)</f>
        <v>148.63067060515451</v>
      </c>
      <c r="AS213" s="205">
        <f>[4]Costos_Agricultura!$J43*(1+'Net Zero 2070 - %'!AS$45/100)</f>
        <v>148.92550470747591</v>
      </c>
      <c r="AT213" s="205">
        <f>[4]Costos_Agricultura!$J43*(1+'Net Zero 2070 - %'!AT$45/100)</f>
        <v>149.22033880979734</v>
      </c>
      <c r="AU213" s="205">
        <f>[4]Costos_Agricultura!$J43*(1+'Net Zero 2070 - %'!AU$45/100)</f>
        <v>149.5151729121188</v>
      </c>
      <c r="AV213" s="205">
        <f>[4]Costos_Agricultura!$J43*(1+'Net Zero 2070 - %'!AV$45/100)</f>
        <v>149.8100070144402</v>
      </c>
      <c r="AW213" s="205">
        <f>[4]Costos_Agricultura!$J43*(1+'Net Zero 2070 - %'!AW$45/100)</f>
        <v>150.10484111676166</v>
      </c>
      <c r="AX213" s="205">
        <f>[4]Costos_Agricultura!$J43*(1+'Net Zero 2070 - %'!AX$45/100)</f>
        <v>150.39967521908306</v>
      </c>
      <c r="AY213" s="205">
        <f>[4]Costos_Agricultura!$J43*(1+'Net Zero 2070 - %'!AY$45/100)</f>
        <v>150.6945093214045</v>
      </c>
      <c r="AZ213" s="205">
        <f>[4]Costos_Agricultura!$J43*(1+'Net Zero 2070 - %'!AZ$45/100)</f>
        <v>150.98934342372593</v>
      </c>
      <c r="BA213" s="205">
        <f>[4]Costos_Agricultura!$J43*(1+'Net Zero 2070 - %'!BA$45/100)</f>
        <v>151.28417752604736</v>
      </c>
      <c r="BB213" s="205">
        <f>[4]Costos_Agricultura!$J43*(1+'Net Zero 2070 - %'!BB$45/100)</f>
        <v>151.57901162836882</v>
      </c>
      <c r="BC213" s="205"/>
      <c r="BD213" s="205"/>
      <c r="BE213" s="205"/>
      <c r="BF213" s="205"/>
      <c r="BG213" s="205"/>
      <c r="BH213" s="205"/>
    </row>
    <row r="214" spans="1:60" s="209" customFormat="1" ht="14.45">
      <c r="A214" s="205"/>
      <c r="B214" s="205"/>
      <c r="C214" s="170" t="s">
        <v>264</v>
      </c>
      <c r="D214" s="366"/>
      <c r="E214" s="205"/>
      <c r="F214" s="205">
        <f>[4]Costos_Agricultura!$J44*(1+'Net Zero 2070 - %'!F$45/100)</f>
        <v>0.29972573073127945</v>
      </c>
      <c r="G214" s="205">
        <f>[4]Costos_Agricultura!$J44*(1+'Net Zero 2070 - %'!G$45/100)</f>
        <v>0.30036875854255746</v>
      </c>
      <c r="H214" s="205">
        <f>[4]Costos_Agricultura!$J44*(1+'Net Zero 2070 - %'!H$45/100)</f>
        <v>0.30101178635383546</v>
      </c>
      <c r="I214" s="205">
        <f>[4]Costos_Agricultura!$J44*(1+'Net Zero 2070 - %'!I$45/100)</f>
        <v>0.30165481416511342</v>
      </c>
      <c r="J214" s="205">
        <f>[4]Costos_Agricultura!$J44*(1+'Net Zero 2070 - %'!J$45/100)</f>
        <v>0.30229784197639148</v>
      </c>
      <c r="K214" s="205">
        <f>[4]Costos_Agricultura!$J44*(1+'Net Zero 2070 - %'!K$45/100)</f>
        <v>0.30294086978766943</v>
      </c>
      <c r="L214" s="205">
        <f>[4]Costos_Agricultura!$J44*(1+'Net Zero 2070 - %'!L$45/100)</f>
        <v>0.30358389759894744</v>
      </c>
      <c r="M214" s="205">
        <f>[4]Costos_Agricultura!$J44*(1+'Net Zero 2070 - %'!M$45/100)</f>
        <v>0.3042269254102255</v>
      </c>
      <c r="N214" s="205">
        <f>[4]Costos_Agricultura!$J44*(1+'Net Zero 2070 - %'!N$45/100)</f>
        <v>0.30486995322150345</v>
      </c>
      <c r="O214" s="205">
        <f>[4]Costos_Agricultura!$J44*(1+'Net Zero 2070 - %'!O$45/100)</f>
        <v>0.30551298103278152</v>
      </c>
      <c r="P214" s="205">
        <f>[4]Costos_Agricultura!$J44*(1+'Net Zero 2070 - %'!P$45/100)</f>
        <v>0.30615600884405947</v>
      </c>
      <c r="Q214" s="205">
        <f>[4]Costos_Agricultura!$J44*(1+'Net Zero 2070 - %'!Q$45/100)</f>
        <v>0.30679903665533748</v>
      </c>
      <c r="R214" s="205">
        <f>[4]Costos_Agricultura!$J44*(1+'Net Zero 2070 - %'!R$45/100)</f>
        <v>0.30744206446661548</v>
      </c>
      <c r="S214" s="205">
        <f>[4]Costos_Agricultura!$J44*(1+'Net Zero 2070 - %'!S$45/100)</f>
        <v>0.30808509227789349</v>
      </c>
      <c r="T214" s="205">
        <f>[4]Costos_Agricultura!$J44*(1+'Net Zero 2070 - %'!T$45/100)</f>
        <v>0.30872812008917144</v>
      </c>
      <c r="U214" s="205">
        <f>[4]Costos_Agricultura!$J44*(1+'Net Zero 2070 - %'!U$45/100)</f>
        <v>0.30937114790044951</v>
      </c>
      <c r="V214" s="205">
        <f>[4]Costos_Agricultura!$J44*(1+'Net Zero 2070 - %'!V$45/100)</f>
        <v>0.31001417571172751</v>
      </c>
      <c r="W214" s="205">
        <f>[4]Costos_Agricultura!$J44*(1+'Net Zero 2070 - %'!W$45/100)</f>
        <v>0.31065720352300547</v>
      </c>
      <c r="X214" s="205">
        <f>[4]Costos_Agricultura!$J44*(1+'Net Zero 2070 - %'!X$45/100)</f>
        <v>0.31130023133428353</v>
      </c>
      <c r="Y214" s="205">
        <f>[4]Costos_Agricultura!$J44*(1+'Net Zero 2070 - %'!Y$45/100)</f>
        <v>0.31194325914556148</v>
      </c>
      <c r="Z214" s="205">
        <f>[4]Costos_Agricultura!$J44*(1+'Net Zero 2070 - %'!Z$45/100)</f>
        <v>0.31258628695683949</v>
      </c>
      <c r="AA214" s="205">
        <f>[4]Costos_Agricultura!$J44*(1+'Net Zero 2070 - %'!AA$45/100)</f>
        <v>0.31322931476811749</v>
      </c>
      <c r="AB214" s="205">
        <f>[4]Costos_Agricultura!$J44*(1+'Net Zero 2070 - %'!AB$45/100)</f>
        <v>0.3138723425793955</v>
      </c>
      <c r="AC214" s="205">
        <f>[4]Costos_Agricultura!$J44*(1+'Net Zero 2070 - %'!AC$45/100)</f>
        <v>0.31451537039067357</v>
      </c>
      <c r="AD214" s="205">
        <f>[4]Costos_Agricultura!$J44*(1+'Net Zero 2070 - %'!AD$45/100)</f>
        <v>0.31515839820195152</v>
      </c>
      <c r="AE214" s="205">
        <f>[4]Costos_Agricultura!$J44*(1+'Net Zero 2070 - %'!AE$45/100)</f>
        <v>0.31580142601322952</v>
      </c>
      <c r="AF214" s="205">
        <f>[4]Costos_Agricultura!$J44*(1+'Net Zero 2070 - %'!AF$45/100)</f>
        <v>0.31644445382450753</v>
      </c>
      <c r="AG214" s="205">
        <f>[4]Costos_Agricultura!$J44*(1+'Net Zero 2070 - %'!AG$45/100)</f>
        <v>0.31708748163578554</v>
      </c>
      <c r="AH214" s="205">
        <f>[4]Costos_Agricultura!$J44*(1+'Net Zero 2070 - %'!AH$45/100)</f>
        <v>0.31773050944706349</v>
      </c>
      <c r="AI214" s="205">
        <f>[4]Costos_Agricultura!$J44*(1+'Net Zero 2070 - %'!AI$45/100)</f>
        <v>0.31837353725834155</v>
      </c>
      <c r="AJ214" s="205">
        <f>[4]Costos_Agricultura!$J44*(1+'Net Zero 2070 - %'!AJ$45/100)</f>
        <v>0.31901656506961951</v>
      </c>
      <c r="AK214" s="205">
        <f>[4]Costos_Agricultura!$J44*(1+'Net Zero 2070 - %'!AK$45/100)</f>
        <v>0.31965959288089751</v>
      </c>
      <c r="AL214" s="205">
        <f>[4]Costos_Agricultura!$J44*(1+'Net Zero 2070 - %'!AL$45/100)</f>
        <v>0.32030262069217558</v>
      </c>
      <c r="AM214" s="205">
        <f>[4]Costos_Agricultura!$J44*(1+'Net Zero 2070 - %'!AM$45/100)</f>
        <v>0.32094564850345353</v>
      </c>
      <c r="AN214" s="205">
        <f>[4]Costos_Agricultura!$J44*(1+'Net Zero 2070 - %'!AN$45/100)</f>
        <v>0.32158867631473154</v>
      </c>
      <c r="AO214" s="205">
        <f>[4]Costos_Agricultura!$J44*(1+'Net Zero 2070 - %'!AO$45/100)</f>
        <v>0.32223170412600954</v>
      </c>
      <c r="AP214" s="205">
        <f>[4]Costos_Agricultura!$J44*(1+'Net Zero 2070 - %'!AP$45/100)</f>
        <v>0.32287473193728755</v>
      </c>
      <c r="AQ214" s="205">
        <f>[4]Costos_Agricultura!$J44*(1+'Net Zero 2070 - %'!AQ$45/100)</f>
        <v>0.3235177597485655</v>
      </c>
      <c r="AR214" s="205">
        <f>[4]Costos_Agricultura!$J44*(1+'Net Zero 2070 - %'!AR$45/100)</f>
        <v>0.32416078755984357</v>
      </c>
      <c r="AS214" s="205">
        <f>[4]Costos_Agricultura!$J44*(1+'Net Zero 2070 - %'!AS$45/100)</f>
        <v>0.32480381537112152</v>
      </c>
      <c r="AT214" s="205">
        <f>[4]Costos_Agricultura!$J44*(1+'Net Zero 2070 - %'!AT$45/100)</f>
        <v>0.32544684318239958</v>
      </c>
      <c r="AU214" s="205">
        <f>[4]Costos_Agricultura!$J44*(1+'Net Zero 2070 - %'!AU$45/100)</f>
        <v>0.32608987099367759</v>
      </c>
      <c r="AV214" s="205">
        <f>[4]Costos_Agricultura!$J44*(1+'Net Zero 2070 - %'!AV$45/100)</f>
        <v>0.32673289880495554</v>
      </c>
      <c r="AW214" s="205">
        <f>[4]Costos_Agricultura!$J44*(1+'Net Zero 2070 - %'!AW$45/100)</f>
        <v>0.3273759266162336</v>
      </c>
      <c r="AX214" s="205">
        <f>[4]Costos_Agricultura!$J44*(1+'Net Zero 2070 - %'!AX$45/100)</f>
        <v>0.32801895442751156</v>
      </c>
      <c r="AY214" s="205">
        <f>[4]Costos_Agricultura!$J44*(1+'Net Zero 2070 - %'!AY$45/100)</f>
        <v>0.32866198223878956</v>
      </c>
      <c r="AZ214" s="205">
        <f>[4]Costos_Agricultura!$J44*(1+'Net Zero 2070 - %'!AZ$45/100)</f>
        <v>0.32930501005006757</v>
      </c>
      <c r="BA214" s="205">
        <f>[4]Costos_Agricultura!$J44*(1+'Net Zero 2070 - %'!BA$45/100)</f>
        <v>0.32994803786134558</v>
      </c>
      <c r="BB214" s="205">
        <f>[4]Costos_Agricultura!$J44*(1+'Net Zero 2070 - %'!BB$45/100)</f>
        <v>0.33059106567262359</v>
      </c>
      <c r="BC214" s="205"/>
      <c r="BD214" s="205"/>
      <c r="BE214" s="205"/>
      <c r="BF214" s="205"/>
      <c r="BG214" s="205"/>
      <c r="BH214" s="205"/>
    </row>
    <row r="215" spans="1:60" s="209" customFormat="1" ht="14.45">
      <c r="A215" s="205"/>
      <c r="B215" s="205"/>
      <c r="C215" s="170" t="s">
        <v>265</v>
      </c>
      <c r="D215" s="366"/>
      <c r="E215" s="205"/>
      <c r="F215" s="205">
        <f>[4]Costos_Agricultura!$J45*(1+'Net Zero 2070 - %'!F$45/100)</f>
        <v>4.3832778024431738</v>
      </c>
      <c r="G215" s="205">
        <f>[4]Costos_Agricultura!$J45*(1+'Net Zero 2070 - %'!G$45/100)</f>
        <v>4.392681631485984</v>
      </c>
      <c r="H215" s="205">
        <f>[4]Costos_Agricultura!$J45*(1+'Net Zero 2070 - %'!H$45/100)</f>
        <v>4.4020854605287951</v>
      </c>
      <c r="I215" s="205">
        <f>[4]Costos_Agricultura!$J45*(1+'Net Zero 2070 - %'!I$45/100)</f>
        <v>4.4114892895716054</v>
      </c>
      <c r="J215" s="205">
        <f>[4]Costos_Agricultura!$J45*(1+'Net Zero 2070 - %'!J$45/100)</f>
        <v>4.4208931186144165</v>
      </c>
      <c r="K215" s="205">
        <f>[4]Costos_Agricultura!$J45*(1+'Net Zero 2070 - %'!K$45/100)</f>
        <v>4.4302969476572267</v>
      </c>
      <c r="L215" s="205">
        <f>[4]Costos_Agricultura!$J45*(1+'Net Zero 2070 - %'!L$45/100)</f>
        <v>4.4397007767000378</v>
      </c>
      <c r="M215" s="205">
        <f>[4]Costos_Agricultura!$J45*(1+'Net Zero 2070 - %'!M$45/100)</f>
        <v>4.4491046057428489</v>
      </c>
      <c r="N215" s="205">
        <f>[4]Costos_Agricultura!$J45*(1+'Net Zero 2070 - %'!N$45/100)</f>
        <v>4.4585084347856592</v>
      </c>
      <c r="O215" s="205">
        <f>[4]Costos_Agricultura!$J45*(1+'Net Zero 2070 - %'!O$45/100)</f>
        <v>4.4679122638284712</v>
      </c>
      <c r="P215" s="205">
        <f>[4]Costos_Agricultura!$J45*(1+'Net Zero 2070 - %'!P$45/100)</f>
        <v>4.4773160928712814</v>
      </c>
      <c r="Q215" s="205">
        <f>[4]Costos_Agricultura!$J45*(1+'Net Zero 2070 - %'!Q$45/100)</f>
        <v>4.4867199219140925</v>
      </c>
      <c r="R215" s="205">
        <f>[4]Costos_Agricultura!$J45*(1+'Net Zero 2070 - %'!R$45/100)</f>
        <v>4.4961237509569028</v>
      </c>
      <c r="S215" s="205">
        <f>[4]Costos_Agricultura!$J45*(1+'Net Zero 2070 - %'!S$45/100)</f>
        <v>4.5055275799997139</v>
      </c>
      <c r="T215" s="205">
        <f>[4]Costos_Agricultura!$J45*(1+'Net Zero 2070 - %'!T$45/100)</f>
        <v>4.5149314090425241</v>
      </c>
      <c r="U215" s="205">
        <f>[4]Costos_Agricultura!$J45*(1+'Net Zero 2070 - %'!U$45/100)</f>
        <v>4.5243352380853352</v>
      </c>
      <c r="V215" s="205">
        <f>[4]Costos_Agricultura!$J45*(1+'Net Zero 2070 - %'!V$45/100)</f>
        <v>4.5337390671281463</v>
      </c>
      <c r="W215" s="205">
        <f>[4]Costos_Agricultura!$J45*(1+'Net Zero 2070 - %'!W$45/100)</f>
        <v>4.5431428961709566</v>
      </c>
      <c r="X215" s="205">
        <f>[4]Costos_Agricultura!$J45*(1+'Net Zero 2070 - %'!X$45/100)</f>
        <v>4.5525467252137677</v>
      </c>
      <c r="Y215" s="205">
        <f>[4]Costos_Agricultura!$J45*(1+'Net Zero 2070 - %'!Y$45/100)</f>
        <v>4.5619505542565779</v>
      </c>
      <c r="Z215" s="205">
        <f>[4]Costos_Agricultura!$J45*(1+'Net Zero 2070 - %'!Z$45/100)</f>
        <v>4.571354383299389</v>
      </c>
      <c r="AA215" s="205">
        <f>[4]Costos_Agricultura!$J45*(1+'Net Zero 2070 - %'!AA$45/100)</f>
        <v>4.5807582123421993</v>
      </c>
      <c r="AB215" s="205">
        <f>[4]Costos_Agricultura!$J45*(1+'Net Zero 2070 - %'!AB$45/100)</f>
        <v>4.5901620413850104</v>
      </c>
      <c r="AC215" s="205">
        <f>[4]Costos_Agricultura!$J45*(1+'Net Zero 2070 - %'!AC$45/100)</f>
        <v>4.5995658704278215</v>
      </c>
      <c r="AD215" s="205">
        <f>[4]Costos_Agricultura!$J45*(1+'Net Zero 2070 - %'!AD$45/100)</f>
        <v>4.6089696994706317</v>
      </c>
      <c r="AE215" s="205">
        <f>[4]Costos_Agricultura!$J45*(1+'Net Zero 2070 - %'!AE$45/100)</f>
        <v>4.6183735285134428</v>
      </c>
      <c r="AF215" s="205">
        <f>[4]Costos_Agricultura!$J45*(1+'Net Zero 2070 - %'!AF$45/100)</f>
        <v>4.6277773575562531</v>
      </c>
      <c r="AG215" s="205">
        <f>[4]Costos_Agricultura!$J45*(1+'Net Zero 2070 - %'!AG$45/100)</f>
        <v>4.6371811865990642</v>
      </c>
      <c r="AH215" s="205">
        <f>[4]Costos_Agricultura!$J45*(1+'Net Zero 2070 - %'!AH$45/100)</f>
        <v>4.6465850156418744</v>
      </c>
      <c r="AI215" s="205">
        <f>[4]Costos_Agricultura!$J45*(1+'Net Zero 2070 - %'!AI$45/100)</f>
        <v>4.6559888446846864</v>
      </c>
      <c r="AJ215" s="205">
        <f>[4]Costos_Agricultura!$J45*(1+'Net Zero 2070 - %'!AJ$45/100)</f>
        <v>4.6653926737274967</v>
      </c>
      <c r="AK215" s="205">
        <f>[4]Costos_Agricultura!$J45*(1+'Net Zero 2070 - %'!AK$45/100)</f>
        <v>4.6747965027703078</v>
      </c>
      <c r="AL215" s="205">
        <f>[4]Costos_Agricultura!$J45*(1+'Net Zero 2070 - %'!AL$45/100)</f>
        <v>4.6842003318131189</v>
      </c>
      <c r="AM215" s="205">
        <f>[4]Costos_Agricultura!$J45*(1+'Net Zero 2070 - %'!AM$45/100)</f>
        <v>4.6936041608559291</v>
      </c>
      <c r="AN215" s="205">
        <f>[4]Costos_Agricultura!$J45*(1+'Net Zero 2070 - %'!AN$45/100)</f>
        <v>4.7030079898987402</v>
      </c>
      <c r="AO215" s="205">
        <f>[4]Costos_Agricultura!$J45*(1+'Net Zero 2070 - %'!AO$45/100)</f>
        <v>4.7124118189415505</v>
      </c>
      <c r="AP215" s="205">
        <f>[4]Costos_Agricultura!$J45*(1+'Net Zero 2070 - %'!AP$45/100)</f>
        <v>4.7218156479843616</v>
      </c>
      <c r="AQ215" s="205">
        <f>[4]Costos_Agricultura!$J45*(1+'Net Zero 2070 - %'!AQ$45/100)</f>
        <v>4.7312194770271718</v>
      </c>
      <c r="AR215" s="205">
        <f>[4]Costos_Agricultura!$J45*(1+'Net Zero 2070 - %'!AR$45/100)</f>
        <v>4.7406233060699829</v>
      </c>
      <c r="AS215" s="205">
        <f>[4]Costos_Agricultura!$J45*(1+'Net Zero 2070 - %'!AS$45/100)</f>
        <v>4.7500271351127932</v>
      </c>
      <c r="AT215" s="205">
        <f>[4]Costos_Agricultura!$J45*(1+'Net Zero 2070 - %'!AT$45/100)</f>
        <v>4.7594309641556043</v>
      </c>
      <c r="AU215" s="205">
        <f>[4]Costos_Agricultura!$J45*(1+'Net Zero 2070 - %'!AU$45/100)</f>
        <v>4.7688347931984154</v>
      </c>
      <c r="AV215" s="205">
        <f>[4]Costos_Agricultura!$J45*(1+'Net Zero 2070 - %'!AV$45/100)</f>
        <v>4.7782386222412256</v>
      </c>
      <c r="AW215" s="205">
        <f>[4]Costos_Agricultura!$J45*(1+'Net Zero 2070 - %'!AW$45/100)</f>
        <v>4.7876424512840368</v>
      </c>
      <c r="AX215" s="205">
        <f>[4]Costos_Agricultura!$J45*(1+'Net Zero 2070 - %'!AX$45/100)</f>
        <v>4.797046280326847</v>
      </c>
      <c r="AY215" s="205">
        <f>[4]Costos_Agricultura!$J45*(1+'Net Zero 2070 - %'!AY$45/100)</f>
        <v>4.8064501093696581</v>
      </c>
      <c r="AZ215" s="205">
        <f>[4]Costos_Agricultura!$J45*(1+'Net Zero 2070 - %'!AZ$45/100)</f>
        <v>4.8158539384124683</v>
      </c>
      <c r="BA215" s="205">
        <f>[4]Costos_Agricultura!$J45*(1+'Net Zero 2070 - %'!BA$45/100)</f>
        <v>4.8252577674552803</v>
      </c>
      <c r="BB215" s="205">
        <f>[4]Costos_Agricultura!$J45*(1+'Net Zero 2070 - %'!BB$45/100)</f>
        <v>4.8346615964980915</v>
      </c>
      <c r="BC215" s="205"/>
      <c r="BD215" s="205"/>
      <c r="BE215" s="205"/>
      <c r="BF215" s="205"/>
      <c r="BG215" s="205"/>
      <c r="BH215" s="205"/>
    </row>
    <row r="216" spans="1:60" s="209" customFormat="1" ht="15" customHeight="1">
      <c r="A216" s="205"/>
      <c r="B216" s="205"/>
      <c r="C216" s="170" t="s">
        <v>266</v>
      </c>
      <c r="D216" s="366"/>
      <c r="E216" s="205"/>
      <c r="F216" s="205">
        <f>[4]Costos_Agricultura!$J46*(1+'Net Zero 2070 - %'!F$45/100)</f>
        <v>1.4863427598623376E-3</v>
      </c>
      <c r="G216" s="205">
        <f>[4]Costos_Agricultura!$J46*(1+'Net Zero 2070 - %'!G$45/100)</f>
        <v>1.4895315409167744E-3</v>
      </c>
      <c r="H216" s="205">
        <f>[4]Costos_Agricultura!$J46*(1+'Net Zero 2070 - %'!H$45/100)</f>
        <v>1.4927203219712115E-3</v>
      </c>
      <c r="I216" s="205">
        <f>[4]Costos_Agricultura!$J46*(1+'Net Zero 2070 - %'!I$45/100)</f>
        <v>1.4959091030256483E-3</v>
      </c>
      <c r="J216" s="205">
        <f>[4]Costos_Agricultura!$J46*(1+'Net Zero 2070 - %'!J$45/100)</f>
        <v>1.4990978840800854E-3</v>
      </c>
      <c r="K216" s="205">
        <f>[4]Costos_Agricultura!$J46*(1+'Net Zero 2070 - %'!K$45/100)</f>
        <v>1.5022866651345224E-3</v>
      </c>
      <c r="L216" s="205">
        <f>[4]Costos_Agricultura!$J46*(1+'Net Zero 2070 - %'!L$45/100)</f>
        <v>1.5054754461889593E-3</v>
      </c>
      <c r="M216" s="205">
        <f>[4]Costos_Agricultura!$J46*(1+'Net Zero 2070 - %'!M$45/100)</f>
        <v>1.5086642272433965E-3</v>
      </c>
      <c r="N216" s="205">
        <f>[4]Costos_Agricultura!$J46*(1+'Net Zero 2070 - %'!N$45/100)</f>
        <v>1.5118530082978334E-3</v>
      </c>
      <c r="O216" s="205">
        <f>[4]Costos_Agricultura!$J46*(1+'Net Zero 2070 - %'!O$45/100)</f>
        <v>1.5150417893522704E-3</v>
      </c>
      <c r="P216" s="205">
        <f>[4]Costos_Agricultura!$J46*(1+'Net Zero 2070 - %'!P$45/100)</f>
        <v>1.5182305704067073E-3</v>
      </c>
      <c r="Q216" s="205">
        <f>[4]Costos_Agricultura!$J46*(1+'Net Zero 2070 - %'!Q$45/100)</f>
        <v>1.5214193514611445E-3</v>
      </c>
      <c r="R216" s="205">
        <f>[4]Costos_Agricultura!$J46*(1+'Net Zero 2070 - %'!R$45/100)</f>
        <v>1.5246081325155812E-3</v>
      </c>
      <c r="S216" s="205">
        <f>[4]Costos_Agricultura!$J46*(1+'Net Zero 2070 - %'!S$45/100)</f>
        <v>1.5277969135700183E-3</v>
      </c>
      <c r="T216" s="205">
        <f>[4]Costos_Agricultura!$J46*(1+'Net Zero 2070 - %'!T$45/100)</f>
        <v>1.5309856946244551E-3</v>
      </c>
      <c r="U216" s="205">
        <f>[4]Costos_Agricultura!$J46*(1+'Net Zero 2070 - %'!U$45/100)</f>
        <v>1.5341744756788922E-3</v>
      </c>
      <c r="V216" s="205">
        <f>[4]Costos_Agricultura!$J46*(1+'Net Zero 2070 - %'!V$45/100)</f>
        <v>1.5373632567333294E-3</v>
      </c>
      <c r="W216" s="205">
        <f>[4]Costos_Agricultura!$J46*(1+'Net Zero 2070 - %'!W$45/100)</f>
        <v>1.5405520377877661E-3</v>
      </c>
      <c r="X216" s="205">
        <f>[4]Costos_Agricultura!$J46*(1+'Net Zero 2070 - %'!X$45/100)</f>
        <v>1.5437408188422033E-3</v>
      </c>
      <c r="Y216" s="205">
        <f>[4]Costos_Agricultura!$J46*(1+'Net Zero 2070 - %'!Y$45/100)</f>
        <v>1.54692959989664E-3</v>
      </c>
      <c r="Z216" s="205">
        <f>[4]Costos_Agricultura!$J46*(1+'Net Zero 2070 - %'!Z$45/100)</f>
        <v>1.5501183809510772E-3</v>
      </c>
      <c r="AA216" s="205">
        <f>[4]Costos_Agricultura!$J46*(1+'Net Zero 2070 - %'!AA$45/100)</f>
        <v>1.5533071620055141E-3</v>
      </c>
      <c r="AB216" s="205">
        <f>[4]Costos_Agricultura!$J46*(1+'Net Zero 2070 - %'!AB$45/100)</f>
        <v>1.5564959430599511E-3</v>
      </c>
      <c r="AC216" s="205">
        <f>[4]Costos_Agricultura!$J46*(1+'Net Zero 2070 - %'!AC$45/100)</f>
        <v>1.5596847241143882E-3</v>
      </c>
      <c r="AD216" s="205">
        <f>[4]Costos_Agricultura!$J46*(1+'Net Zero 2070 - %'!AD$45/100)</f>
        <v>1.5628735051688252E-3</v>
      </c>
      <c r="AE216" s="205">
        <f>[4]Costos_Agricultura!$J46*(1+'Net Zero 2070 - %'!AE$45/100)</f>
        <v>1.5660622862232621E-3</v>
      </c>
      <c r="AF216" s="205">
        <f>[4]Costos_Agricultura!$J46*(1+'Net Zero 2070 - %'!AF$45/100)</f>
        <v>1.5692510672776991E-3</v>
      </c>
      <c r="AG216" s="205">
        <f>[4]Costos_Agricultura!$J46*(1+'Net Zero 2070 - %'!AG$45/100)</f>
        <v>1.5724398483321362E-3</v>
      </c>
      <c r="AH216" s="205">
        <f>[4]Costos_Agricultura!$J46*(1+'Net Zero 2070 - %'!AH$45/100)</f>
        <v>1.5756286293865729E-3</v>
      </c>
      <c r="AI216" s="205">
        <f>[4]Costos_Agricultura!$J46*(1+'Net Zero 2070 - %'!AI$45/100)</f>
        <v>1.5788174104410101E-3</v>
      </c>
      <c r="AJ216" s="205">
        <f>[4]Costos_Agricultura!$J46*(1+'Net Zero 2070 - %'!AJ$45/100)</f>
        <v>1.5820061914954468E-3</v>
      </c>
      <c r="AK216" s="205">
        <f>[4]Costos_Agricultura!$J46*(1+'Net Zero 2070 - %'!AK$45/100)</f>
        <v>1.585194972549884E-3</v>
      </c>
      <c r="AL216" s="205">
        <f>[4]Costos_Agricultura!$J46*(1+'Net Zero 2070 - %'!AL$45/100)</f>
        <v>1.5883837536043212E-3</v>
      </c>
      <c r="AM216" s="205">
        <f>[4]Costos_Agricultura!$J46*(1+'Net Zero 2070 - %'!AM$45/100)</f>
        <v>1.5915725346587579E-3</v>
      </c>
      <c r="AN216" s="205">
        <f>[4]Costos_Agricultura!$J46*(1+'Net Zero 2070 - %'!AN$45/100)</f>
        <v>1.594761315713195E-3</v>
      </c>
      <c r="AO216" s="205">
        <f>[4]Costos_Agricultura!$J46*(1+'Net Zero 2070 - %'!AO$45/100)</f>
        <v>1.5979500967676318E-3</v>
      </c>
      <c r="AP216" s="205">
        <f>[4]Costos_Agricultura!$J46*(1+'Net Zero 2070 - %'!AP$45/100)</f>
        <v>1.6011388778220689E-3</v>
      </c>
      <c r="AQ216" s="205">
        <f>[4]Costos_Agricultura!$J46*(1+'Net Zero 2070 - %'!AQ$45/100)</f>
        <v>1.6043276588765057E-3</v>
      </c>
      <c r="AR216" s="205">
        <f>[4]Costos_Agricultura!$J46*(1+'Net Zero 2070 - %'!AR$45/100)</f>
        <v>1.6075164399309428E-3</v>
      </c>
      <c r="AS216" s="205">
        <f>[4]Costos_Agricultura!$J46*(1+'Net Zero 2070 - %'!AS$45/100)</f>
        <v>1.6107052209853798E-3</v>
      </c>
      <c r="AT216" s="205">
        <f>[4]Costos_Agricultura!$J46*(1+'Net Zero 2070 - %'!AT$45/100)</f>
        <v>1.6138940020398169E-3</v>
      </c>
      <c r="AU216" s="205">
        <f>[4]Costos_Agricultura!$J46*(1+'Net Zero 2070 - %'!AU$45/100)</f>
        <v>1.6170827830942539E-3</v>
      </c>
      <c r="AV216" s="205">
        <f>[4]Costos_Agricultura!$J46*(1+'Net Zero 2070 - %'!AV$45/100)</f>
        <v>1.6202715641486908E-3</v>
      </c>
      <c r="AW216" s="205">
        <f>[4]Costos_Agricultura!$J46*(1+'Net Zero 2070 - %'!AW$45/100)</f>
        <v>1.623460345203128E-3</v>
      </c>
      <c r="AX216" s="205">
        <f>[4]Costos_Agricultura!$J46*(1+'Net Zero 2070 - %'!AX$45/100)</f>
        <v>1.6266491262575647E-3</v>
      </c>
      <c r="AY216" s="205">
        <f>[4]Costos_Agricultura!$J46*(1+'Net Zero 2070 - %'!AY$45/100)</f>
        <v>1.6298379073120019E-3</v>
      </c>
      <c r="AZ216" s="205">
        <f>[4]Costos_Agricultura!$J46*(1+'Net Zero 2070 - %'!AZ$45/100)</f>
        <v>1.6330266883664386E-3</v>
      </c>
      <c r="BA216" s="205">
        <f>[4]Costos_Agricultura!$J46*(1+'Net Zero 2070 - %'!BA$45/100)</f>
        <v>1.6362154694208758E-3</v>
      </c>
      <c r="BB216" s="205">
        <f>[4]Costos_Agricultura!$J46*(1+'Net Zero 2070 - %'!BB$45/100)</f>
        <v>1.6394042504753129E-3</v>
      </c>
      <c r="BC216" s="205"/>
      <c r="BD216" s="205"/>
      <c r="BE216" s="205"/>
      <c r="BF216" s="205"/>
      <c r="BG216" s="205"/>
      <c r="BH216" s="205"/>
    </row>
    <row r="217" spans="1:60" s="209" customFormat="1" ht="15" customHeight="1">
      <c r="A217" s="205"/>
      <c r="B217" s="205"/>
      <c r="C217" s="170" t="s">
        <v>267</v>
      </c>
      <c r="D217" s="366"/>
      <c r="E217" s="205"/>
      <c r="F217" s="205">
        <f>[4]Costos_Agricultura!$J47*(1+'Net Zero 2070 - %'!F$45/100)</f>
        <v>31.338530095646711</v>
      </c>
      <c r="G217" s="205">
        <f>[4]Costos_Agricultura!$J47*(1+'Net Zero 2070 - %'!G$45/100)</f>
        <v>31.405763383782855</v>
      </c>
      <c r="H217" s="205">
        <f>[4]Costos_Agricultura!$J47*(1+'Net Zero 2070 - %'!H$45/100)</f>
        <v>31.472996671919006</v>
      </c>
      <c r="I217" s="205">
        <f>[4]Costos_Agricultura!$J47*(1+'Net Zero 2070 - %'!I$45/100)</f>
        <v>31.540229960055147</v>
      </c>
      <c r="J217" s="205">
        <f>[4]Costos_Agricultura!$J47*(1+'Net Zero 2070 - %'!J$45/100)</f>
        <v>31.607463248191298</v>
      </c>
      <c r="K217" s="205">
        <f>[4]Costos_Agricultura!$J47*(1+'Net Zero 2070 - %'!K$45/100)</f>
        <v>31.674696536327442</v>
      </c>
      <c r="L217" s="205">
        <f>[4]Costos_Agricultura!$J47*(1+'Net Zero 2070 - %'!L$45/100)</f>
        <v>31.741929824463593</v>
      </c>
      <c r="M217" s="205">
        <f>[4]Costos_Agricultura!$J47*(1+'Net Zero 2070 - %'!M$45/100)</f>
        <v>31.809163112599744</v>
      </c>
      <c r="N217" s="205">
        <f>[4]Costos_Agricultura!$J47*(1+'Net Zero 2070 - %'!N$45/100)</f>
        <v>31.876396400735889</v>
      </c>
      <c r="O217" s="205">
        <f>[4]Costos_Agricultura!$J47*(1+'Net Zero 2070 - %'!O$45/100)</f>
        <v>31.94362968887204</v>
      </c>
      <c r="P217" s="205">
        <f>[4]Costos_Agricultura!$J47*(1+'Net Zero 2070 - %'!P$45/100)</f>
        <v>32.010862977008181</v>
      </c>
      <c r="Q217" s="205">
        <f>[4]Costos_Agricultura!$J47*(1+'Net Zero 2070 - %'!Q$45/100)</f>
        <v>32.078096265144332</v>
      </c>
      <c r="R217" s="205">
        <f>[4]Costos_Agricultura!$J47*(1+'Net Zero 2070 - %'!R$45/100)</f>
        <v>32.145329553280476</v>
      </c>
      <c r="S217" s="205">
        <f>[4]Costos_Agricultura!$J47*(1+'Net Zero 2070 - %'!S$45/100)</f>
        <v>32.212562841416627</v>
      </c>
      <c r="T217" s="205">
        <f>[4]Costos_Agricultura!$J47*(1+'Net Zero 2070 - %'!T$45/100)</f>
        <v>32.279796129552771</v>
      </c>
      <c r="U217" s="205">
        <f>[4]Costos_Agricultura!$J47*(1+'Net Zero 2070 - %'!U$45/100)</f>
        <v>32.347029417688923</v>
      </c>
      <c r="V217" s="205">
        <f>[4]Costos_Agricultura!$J47*(1+'Net Zero 2070 - %'!V$45/100)</f>
        <v>32.414262705825074</v>
      </c>
      <c r="W217" s="205">
        <f>[4]Costos_Agricultura!$J47*(1+'Net Zero 2070 - %'!W$45/100)</f>
        <v>32.481495993961218</v>
      </c>
      <c r="X217" s="205">
        <f>[4]Costos_Agricultura!$J47*(1+'Net Zero 2070 - %'!X$45/100)</f>
        <v>32.548729282097369</v>
      </c>
      <c r="Y217" s="205">
        <f>[4]Costos_Agricultura!$J47*(1+'Net Zero 2070 - %'!Y$45/100)</f>
        <v>32.615962570233513</v>
      </c>
      <c r="Z217" s="205">
        <f>[4]Costos_Agricultura!$J47*(1+'Net Zero 2070 - %'!Z$45/100)</f>
        <v>32.683195858369665</v>
      </c>
      <c r="AA217" s="205">
        <f>[4]Costos_Agricultura!$J47*(1+'Net Zero 2070 - %'!AA$45/100)</f>
        <v>32.750429146505809</v>
      </c>
      <c r="AB217" s="205">
        <f>[4]Costos_Agricultura!$J47*(1+'Net Zero 2070 - %'!AB$45/100)</f>
        <v>32.817662434641953</v>
      </c>
      <c r="AC217" s="205">
        <f>[4]Costos_Agricultura!$J47*(1+'Net Zero 2070 - %'!AC$45/100)</f>
        <v>32.884895722778104</v>
      </c>
      <c r="AD217" s="205">
        <f>[4]Costos_Agricultura!$J47*(1+'Net Zero 2070 - %'!AD$45/100)</f>
        <v>32.952129010914248</v>
      </c>
      <c r="AE217" s="205">
        <f>[4]Costos_Agricultura!$J47*(1+'Net Zero 2070 - %'!AE$45/100)</f>
        <v>33.0193622990504</v>
      </c>
      <c r="AF217" s="205">
        <f>[4]Costos_Agricultura!$J47*(1+'Net Zero 2070 - %'!AF$45/100)</f>
        <v>33.086595587186544</v>
      </c>
      <c r="AG217" s="205">
        <f>[4]Costos_Agricultura!$J47*(1+'Net Zero 2070 - %'!AG$45/100)</f>
        <v>33.153828875322695</v>
      </c>
      <c r="AH217" s="205">
        <f>[4]Costos_Agricultura!$J47*(1+'Net Zero 2070 - %'!AH$45/100)</f>
        <v>33.221062163458839</v>
      </c>
      <c r="AI217" s="205">
        <f>[4]Costos_Agricultura!$J47*(1+'Net Zero 2070 - %'!AI$45/100)</f>
        <v>33.28829545159499</v>
      </c>
      <c r="AJ217" s="205">
        <f>[4]Costos_Agricultura!$J47*(1+'Net Zero 2070 - %'!AJ$45/100)</f>
        <v>33.355528739731135</v>
      </c>
      <c r="AK217" s="205">
        <f>[4]Costos_Agricultura!$J47*(1+'Net Zero 2070 - %'!AK$45/100)</f>
        <v>33.422762027867286</v>
      </c>
      <c r="AL217" s="205">
        <f>[4]Costos_Agricultura!$J47*(1+'Net Zero 2070 - %'!AL$45/100)</f>
        <v>33.489995316003437</v>
      </c>
      <c r="AM217" s="205">
        <f>[4]Costos_Agricultura!$J47*(1+'Net Zero 2070 - %'!AM$45/100)</f>
        <v>33.557228604139581</v>
      </c>
      <c r="AN217" s="205">
        <f>[4]Costos_Agricultura!$J47*(1+'Net Zero 2070 - %'!AN$45/100)</f>
        <v>33.624461892275733</v>
      </c>
      <c r="AO217" s="205">
        <f>[4]Costos_Agricultura!$J47*(1+'Net Zero 2070 - %'!AO$45/100)</f>
        <v>33.691695180411877</v>
      </c>
      <c r="AP217" s="205">
        <f>[4]Costos_Agricultura!$J47*(1+'Net Zero 2070 - %'!AP$45/100)</f>
        <v>33.758928468548028</v>
      </c>
      <c r="AQ217" s="205">
        <f>[4]Costos_Agricultura!$J47*(1+'Net Zero 2070 - %'!AQ$45/100)</f>
        <v>33.826161756684165</v>
      </c>
      <c r="AR217" s="205">
        <f>[4]Costos_Agricultura!$J47*(1+'Net Zero 2070 - %'!AR$45/100)</f>
        <v>33.893395044820316</v>
      </c>
      <c r="AS217" s="205">
        <f>[4]Costos_Agricultura!$J47*(1+'Net Zero 2070 - %'!AS$45/100)</f>
        <v>33.96062833295646</v>
      </c>
      <c r="AT217" s="205">
        <f>[4]Costos_Agricultura!$J47*(1+'Net Zero 2070 - %'!AT$45/100)</f>
        <v>34.027861621092612</v>
      </c>
      <c r="AU217" s="205">
        <f>[4]Costos_Agricultura!$J47*(1+'Net Zero 2070 - %'!AU$45/100)</f>
        <v>34.095094909228763</v>
      </c>
      <c r="AV217" s="205">
        <f>[4]Costos_Agricultura!$J47*(1+'Net Zero 2070 - %'!AV$45/100)</f>
        <v>34.162328197364907</v>
      </c>
      <c r="AW217" s="205">
        <f>[4]Costos_Agricultura!$J47*(1+'Net Zero 2070 - %'!AW$45/100)</f>
        <v>34.229561485501058</v>
      </c>
      <c r="AX217" s="205">
        <f>[4]Costos_Agricultura!$J47*(1+'Net Zero 2070 - %'!AX$45/100)</f>
        <v>34.296794773637203</v>
      </c>
      <c r="AY217" s="205">
        <f>[4]Costos_Agricultura!$J47*(1+'Net Zero 2070 - %'!AY$45/100)</f>
        <v>34.364028061773354</v>
      </c>
      <c r="AZ217" s="205">
        <f>[4]Costos_Agricultura!$J47*(1+'Net Zero 2070 - %'!AZ$45/100)</f>
        <v>34.431261349909498</v>
      </c>
      <c r="BA217" s="205">
        <f>[4]Costos_Agricultura!$J47*(1+'Net Zero 2070 - %'!BA$45/100)</f>
        <v>34.498494638045649</v>
      </c>
      <c r="BB217" s="205">
        <f>[4]Costos_Agricultura!$J47*(1+'Net Zero 2070 - %'!BB$45/100)</f>
        <v>34.5657279261818</v>
      </c>
      <c r="BC217" s="205"/>
      <c r="BD217" s="205"/>
      <c r="BE217" s="205"/>
      <c r="BF217" s="205"/>
      <c r="BG217" s="205"/>
      <c r="BH217" s="205"/>
    </row>
    <row r="218" spans="1:60" s="209" customFormat="1" ht="15" customHeight="1">
      <c r="A218" s="205"/>
      <c r="B218" s="205"/>
      <c r="C218" s="170" t="s">
        <v>268</v>
      </c>
      <c r="D218" s="366"/>
      <c r="E218" s="205"/>
      <c r="F218" s="205">
        <f>[4]Costos_Agricultura!$J48*(1+'Net Zero 2070 - %'!F$45/100)</f>
        <v>6.1212099198070869E-4</v>
      </c>
      <c r="G218" s="205">
        <f>[4]Costos_Agricultura!$J48*(1+'Net Zero 2070 - %'!G$45/100)</f>
        <v>6.1343422865461818E-4</v>
      </c>
      <c r="H218" s="205">
        <f>[4]Costos_Agricultura!$J48*(1+'Net Zero 2070 - %'!H$45/100)</f>
        <v>6.1474746532852789E-4</v>
      </c>
      <c r="I218" s="205">
        <f>[4]Costos_Agricultura!$J48*(1+'Net Zero 2070 - %'!I$45/100)</f>
        <v>6.1606070200243739E-4</v>
      </c>
      <c r="J218" s="205">
        <f>[4]Costos_Agricultura!$J48*(1+'Net Zero 2070 - %'!J$45/100)</f>
        <v>6.173739386763471E-4</v>
      </c>
      <c r="K218" s="205">
        <f>[4]Costos_Agricultura!$J48*(1+'Net Zero 2070 - %'!K$45/100)</f>
        <v>6.1868717535025659E-4</v>
      </c>
      <c r="L218" s="205">
        <f>[4]Costos_Agricultura!$J48*(1+'Net Zero 2070 - %'!L$45/100)</f>
        <v>6.200004120241663E-4</v>
      </c>
      <c r="M218" s="205">
        <f>[4]Costos_Agricultura!$J48*(1+'Net Zero 2070 - %'!M$45/100)</f>
        <v>6.2131364869807602E-4</v>
      </c>
      <c r="N218" s="205">
        <f>[4]Costos_Agricultura!$J48*(1+'Net Zero 2070 - %'!N$45/100)</f>
        <v>6.2262688537198551E-4</v>
      </c>
      <c r="O218" s="205">
        <f>[4]Costos_Agricultura!$J48*(1+'Net Zero 2070 - %'!O$45/100)</f>
        <v>6.2394012204589522E-4</v>
      </c>
      <c r="P218" s="205">
        <f>[4]Costos_Agricultura!$J48*(1+'Net Zero 2070 - %'!P$45/100)</f>
        <v>6.2525335871980471E-4</v>
      </c>
      <c r="Q218" s="205">
        <f>[4]Costos_Agricultura!$J48*(1+'Net Zero 2070 - %'!Q$45/100)</f>
        <v>6.2656659539371442E-4</v>
      </c>
      <c r="R218" s="205">
        <f>[4]Costos_Agricultura!$J48*(1+'Net Zero 2070 - %'!R$45/100)</f>
        <v>6.2787983206762392E-4</v>
      </c>
      <c r="S218" s="205">
        <f>[4]Costos_Agricultura!$J48*(1+'Net Zero 2070 - %'!S$45/100)</f>
        <v>6.2919306874153363E-4</v>
      </c>
      <c r="T218" s="205">
        <f>[4]Costos_Agricultura!$J48*(1+'Net Zero 2070 - %'!T$45/100)</f>
        <v>6.3050630541544323E-4</v>
      </c>
      <c r="U218" s="205">
        <f>[4]Costos_Agricultura!$J48*(1+'Net Zero 2070 - %'!U$45/100)</f>
        <v>6.3181954208935283E-4</v>
      </c>
      <c r="V218" s="205">
        <f>[4]Costos_Agricultura!$J48*(1+'Net Zero 2070 - %'!V$45/100)</f>
        <v>6.3313277876326254E-4</v>
      </c>
      <c r="W218" s="205">
        <f>[4]Costos_Agricultura!$J48*(1+'Net Zero 2070 - %'!W$45/100)</f>
        <v>6.3444601543717204E-4</v>
      </c>
      <c r="X218" s="205">
        <f>[4]Costos_Agricultura!$J48*(1+'Net Zero 2070 - %'!X$45/100)</f>
        <v>6.3575925211108175E-4</v>
      </c>
      <c r="Y218" s="205">
        <f>[4]Costos_Agricultura!$J48*(1+'Net Zero 2070 - %'!Y$45/100)</f>
        <v>6.3707248878499124E-4</v>
      </c>
      <c r="Z218" s="205">
        <f>[4]Costos_Agricultura!$J48*(1+'Net Zero 2070 - %'!Z$45/100)</f>
        <v>6.3838572545890095E-4</v>
      </c>
      <c r="AA218" s="205">
        <f>[4]Costos_Agricultura!$J48*(1+'Net Zero 2070 - %'!AA$45/100)</f>
        <v>6.3969896213281056E-4</v>
      </c>
      <c r="AB218" s="205">
        <f>[4]Costos_Agricultura!$J48*(1+'Net Zero 2070 - %'!AB$45/100)</f>
        <v>6.4101219880672016E-4</v>
      </c>
      <c r="AC218" s="205">
        <f>[4]Costos_Agricultura!$J48*(1+'Net Zero 2070 - %'!AC$45/100)</f>
        <v>6.4232543548062987E-4</v>
      </c>
      <c r="AD218" s="205">
        <f>[4]Costos_Agricultura!$J48*(1+'Net Zero 2070 - %'!AD$45/100)</f>
        <v>6.4363867215453936E-4</v>
      </c>
      <c r="AE218" s="205">
        <f>[4]Costos_Agricultura!$J48*(1+'Net Zero 2070 - %'!AE$45/100)</f>
        <v>6.4495190882844907E-4</v>
      </c>
      <c r="AF218" s="205">
        <f>[4]Costos_Agricultura!$J48*(1+'Net Zero 2070 - %'!AF$45/100)</f>
        <v>6.4626514550235857E-4</v>
      </c>
      <c r="AG218" s="205">
        <f>[4]Costos_Agricultura!$J48*(1+'Net Zero 2070 - %'!AG$45/100)</f>
        <v>6.4757838217626828E-4</v>
      </c>
      <c r="AH218" s="205">
        <f>[4]Costos_Agricultura!$J48*(1+'Net Zero 2070 - %'!AH$45/100)</f>
        <v>6.4889161885017788E-4</v>
      </c>
      <c r="AI218" s="205">
        <f>[4]Costos_Agricultura!$J48*(1+'Net Zero 2070 - %'!AI$45/100)</f>
        <v>6.5020485552408748E-4</v>
      </c>
      <c r="AJ218" s="205">
        <f>[4]Costos_Agricultura!$J48*(1+'Net Zero 2070 - %'!AJ$45/100)</f>
        <v>6.5151809219799709E-4</v>
      </c>
      <c r="AK218" s="205">
        <f>[4]Costos_Agricultura!$J48*(1+'Net Zero 2070 - %'!AK$45/100)</f>
        <v>6.5283132887190669E-4</v>
      </c>
      <c r="AL218" s="205">
        <f>[4]Costos_Agricultura!$J48*(1+'Net Zero 2070 - %'!AL$45/100)</f>
        <v>6.541445655458164E-4</v>
      </c>
      <c r="AM218" s="205">
        <f>[4]Costos_Agricultura!$J48*(1+'Net Zero 2070 - %'!AM$45/100)</f>
        <v>6.55457802219726E-4</v>
      </c>
      <c r="AN218" s="205">
        <f>[4]Costos_Agricultura!$J48*(1+'Net Zero 2070 - %'!AN$45/100)</f>
        <v>6.567710388936356E-4</v>
      </c>
      <c r="AO218" s="205">
        <f>[4]Costos_Agricultura!$J48*(1+'Net Zero 2070 - %'!AO$45/100)</f>
        <v>6.5808427556754521E-4</v>
      </c>
      <c r="AP218" s="205">
        <f>[4]Costos_Agricultura!$J48*(1+'Net Zero 2070 - %'!AP$45/100)</f>
        <v>6.5939751224145481E-4</v>
      </c>
      <c r="AQ218" s="205">
        <f>[4]Costos_Agricultura!$J48*(1+'Net Zero 2070 - %'!AQ$45/100)</f>
        <v>6.6071074891536441E-4</v>
      </c>
      <c r="AR218" s="205">
        <f>[4]Costos_Agricultura!$J48*(1+'Net Zero 2070 - %'!AR$45/100)</f>
        <v>6.6202398558927401E-4</v>
      </c>
      <c r="AS218" s="205">
        <f>[4]Costos_Agricultura!$J48*(1+'Net Zero 2070 - %'!AS$45/100)</f>
        <v>6.6333722226318362E-4</v>
      </c>
      <c r="AT218" s="205">
        <f>[4]Costos_Agricultura!$J48*(1+'Net Zero 2070 - %'!AT$45/100)</f>
        <v>6.6465045893709333E-4</v>
      </c>
      <c r="AU218" s="205">
        <f>[4]Costos_Agricultura!$J48*(1+'Net Zero 2070 - %'!AU$45/100)</f>
        <v>6.6596369561100293E-4</v>
      </c>
      <c r="AV218" s="205">
        <f>[4]Costos_Agricultura!$J48*(1+'Net Zero 2070 - %'!AV$45/100)</f>
        <v>6.6727693228491253E-4</v>
      </c>
      <c r="AW218" s="205">
        <f>[4]Costos_Agricultura!$J48*(1+'Net Zero 2070 - %'!AW$45/100)</f>
        <v>6.6859016895882213E-4</v>
      </c>
      <c r="AX218" s="205">
        <f>[4]Costos_Agricultura!$J48*(1+'Net Zero 2070 - %'!AX$45/100)</f>
        <v>6.6990340563273174E-4</v>
      </c>
      <c r="AY218" s="205">
        <f>[4]Costos_Agricultura!$J48*(1+'Net Zero 2070 - %'!AY$45/100)</f>
        <v>6.7121664230664134E-4</v>
      </c>
      <c r="AZ218" s="205">
        <f>[4]Costos_Agricultura!$J48*(1+'Net Zero 2070 - %'!AZ$45/100)</f>
        <v>6.7252987898055094E-4</v>
      </c>
      <c r="BA218" s="205">
        <f>[4]Costos_Agricultura!$J48*(1+'Net Zero 2070 - %'!BA$45/100)</f>
        <v>6.7384311565446065E-4</v>
      </c>
      <c r="BB218" s="205">
        <f>[4]Costos_Agricultura!$J48*(1+'Net Zero 2070 - %'!BB$45/100)</f>
        <v>6.7515635232837025E-4</v>
      </c>
      <c r="BC218" s="205"/>
      <c r="BD218" s="205"/>
      <c r="BE218" s="205"/>
      <c r="BF218" s="205"/>
      <c r="BG218" s="205"/>
      <c r="BH218" s="205"/>
    </row>
    <row r="219" spans="1:60" s="209" customFormat="1" ht="15" customHeight="1">
      <c r="A219" s="205"/>
      <c r="B219" s="205"/>
      <c r="C219" s="170" t="s">
        <v>269</v>
      </c>
      <c r="D219" s="366"/>
      <c r="E219" s="205"/>
      <c r="F219" s="205">
        <f>[4]Costos_Agricultura!$J49*(1+'Net Zero 2070 - %'!F$45/100)</f>
        <v>0.26336686865270231</v>
      </c>
      <c r="G219" s="205">
        <f>[4]Costos_Agricultura!$J49*(1+'Net Zero 2070 - %'!G$45/100)</f>
        <v>0.26393189261877853</v>
      </c>
      <c r="H219" s="205">
        <f>[4]Costos_Agricultura!$J49*(1+'Net Zero 2070 - %'!H$45/100)</f>
        <v>0.2644969165848548</v>
      </c>
      <c r="I219" s="205">
        <f>[4]Costos_Agricultura!$J49*(1+'Net Zero 2070 - %'!I$45/100)</f>
        <v>0.26506194055093102</v>
      </c>
      <c r="J219" s="205">
        <f>[4]Costos_Agricultura!$J49*(1+'Net Zero 2070 - %'!J$45/100)</f>
        <v>0.26562696451700729</v>
      </c>
      <c r="K219" s="205">
        <f>[4]Costos_Agricultura!$J49*(1+'Net Zero 2070 - %'!K$45/100)</f>
        <v>0.26619198848308351</v>
      </c>
      <c r="L219" s="205">
        <f>[4]Costos_Agricultura!$J49*(1+'Net Zero 2070 - %'!L$45/100)</f>
        <v>0.26675701244915978</v>
      </c>
      <c r="M219" s="205">
        <f>[4]Costos_Agricultura!$J49*(1+'Net Zero 2070 - %'!M$45/100)</f>
        <v>0.26732203641523605</v>
      </c>
      <c r="N219" s="205">
        <f>[4]Costos_Agricultura!$J49*(1+'Net Zero 2070 - %'!N$45/100)</f>
        <v>0.26788706038131227</v>
      </c>
      <c r="O219" s="205">
        <f>[4]Costos_Agricultura!$J49*(1+'Net Zero 2070 - %'!O$45/100)</f>
        <v>0.26845208434738854</v>
      </c>
      <c r="P219" s="205">
        <f>[4]Costos_Agricultura!$J49*(1+'Net Zero 2070 - %'!P$45/100)</f>
        <v>0.26901710831346476</v>
      </c>
      <c r="Q219" s="205">
        <f>[4]Costos_Agricultura!$J49*(1+'Net Zero 2070 - %'!Q$45/100)</f>
        <v>0.26958213227954103</v>
      </c>
      <c r="R219" s="205">
        <f>[4]Costos_Agricultura!$J49*(1+'Net Zero 2070 - %'!R$45/100)</f>
        <v>0.27014715624561719</v>
      </c>
      <c r="S219" s="205">
        <f>[4]Costos_Agricultura!$J49*(1+'Net Zero 2070 - %'!S$45/100)</f>
        <v>0.27071218021169347</v>
      </c>
      <c r="T219" s="205">
        <f>[4]Costos_Agricultura!$J49*(1+'Net Zero 2070 - %'!T$45/100)</f>
        <v>0.27127720417776968</v>
      </c>
      <c r="U219" s="205">
        <f>[4]Costos_Agricultura!$J49*(1+'Net Zero 2070 - %'!U$45/100)</f>
        <v>0.27184222814384595</v>
      </c>
      <c r="V219" s="205">
        <f>[4]Costos_Agricultura!$J49*(1+'Net Zero 2070 - %'!V$45/100)</f>
        <v>0.27240725210992223</v>
      </c>
      <c r="W219" s="205">
        <f>[4]Costos_Agricultura!$J49*(1+'Net Zero 2070 - %'!W$45/100)</f>
        <v>0.27297227607599844</v>
      </c>
      <c r="X219" s="205">
        <f>[4]Costos_Agricultura!$J49*(1+'Net Zero 2070 - %'!X$45/100)</f>
        <v>0.27353730004207472</v>
      </c>
      <c r="Y219" s="205">
        <f>[4]Costos_Agricultura!$J49*(1+'Net Zero 2070 - %'!Y$45/100)</f>
        <v>0.27410232400815093</v>
      </c>
      <c r="Z219" s="205">
        <f>[4]Costos_Agricultura!$J49*(1+'Net Zero 2070 - %'!Z$45/100)</f>
        <v>0.27466734797422721</v>
      </c>
      <c r="AA219" s="205">
        <f>[4]Costos_Agricultura!$J49*(1+'Net Zero 2070 - %'!AA$45/100)</f>
        <v>0.27523237194030342</v>
      </c>
      <c r="AB219" s="205">
        <f>[4]Costos_Agricultura!$J49*(1+'Net Zero 2070 - %'!AB$45/100)</f>
        <v>0.27579739590637969</v>
      </c>
      <c r="AC219" s="205">
        <f>[4]Costos_Agricultura!$J49*(1+'Net Zero 2070 - %'!AC$45/100)</f>
        <v>0.27636241987245597</v>
      </c>
      <c r="AD219" s="205">
        <f>[4]Costos_Agricultura!$J49*(1+'Net Zero 2070 - %'!AD$45/100)</f>
        <v>0.27692744383853218</v>
      </c>
      <c r="AE219" s="205">
        <f>[4]Costos_Agricultura!$J49*(1+'Net Zero 2070 - %'!AE$45/100)</f>
        <v>0.27749246780460846</v>
      </c>
      <c r="AF219" s="205">
        <f>[4]Costos_Agricultura!$J49*(1+'Net Zero 2070 - %'!AF$45/100)</f>
        <v>0.27805749177068467</v>
      </c>
      <c r="AG219" s="205">
        <f>[4]Costos_Agricultura!$J49*(1+'Net Zero 2070 - %'!AG$45/100)</f>
        <v>0.27862251573676095</v>
      </c>
      <c r="AH219" s="205">
        <f>[4]Costos_Agricultura!$J49*(1+'Net Zero 2070 - %'!AH$45/100)</f>
        <v>0.27918753970283716</v>
      </c>
      <c r="AI219" s="205">
        <f>[4]Costos_Agricultura!$J49*(1+'Net Zero 2070 - %'!AI$45/100)</f>
        <v>0.27975256366891343</v>
      </c>
      <c r="AJ219" s="205">
        <f>[4]Costos_Agricultura!$J49*(1+'Net Zero 2070 - %'!AJ$45/100)</f>
        <v>0.28031758763498965</v>
      </c>
      <c r="AK219" s="205">
        <f>[4]Costos_Agricultura!$J49*(1+'Net Zero 2070 - %'!AK$45/100)</f>
        <v>0.28088261160106592</v>
      </c>
      <c r="AL219" s="205">
        <f>[4]Costos_Agricultura!$J49*(1+'Net Zero 2070 - %'!AL$45/100)</f>
        <v>0.2814476355671422</v>
      </c>
      <c r="AM219" s="205">
        <f>[4]Costos_Agricultura!$J49*(1+'Net Zero 2070 - %'!AM$45/100)</f>
        <v>0.28201265953321841</v>
      </c>
      <c r="AN219" s="205">
        <f>[4]Costos_Agricultura!$J49*(1+'Net Zero 2070 - %'!AN$45/100)</f>
        <v>0.28257768349929469</v>
      </c>
      <c r="AO219" s="205">
        <f>[4]Costos_Agricultura!$J49*(1+'Net Zero 2070 - %'!AO$45/100)</f>
        <v>0.28314270746537085</v>
      </c>
      <c r="AP219" s="205">
        <f>[4]Costos_Agricultura!$J49*(1+'Net Zero 2070 - %'!AP$45/100)</f>
        <v>0.28370773143144712</v>
      </c>
      <c r="AQ219" s="205">
        <f>[4]Costos_Agricultura!$J49*(1+'Net Zero 2070 - %'!AQ$45/100)</f>
        <v>0.28427275539752334</v>
      </c>
      <c r="AR219" s="205">
        <f>[4]Costos_Agricultura!$J49*(1+'Net Zero 2070 - %'!AR$45/100)</f>
        <v>0.28483777936359961</v>
      </c>
      <c r="AS219" s="205">
        <f>[4]Costos_Agricultura!$J49*(1+'Net Zero 2070 - %'!AS$45/100)</f>
        <v>0.28540280332967582</v>
      </c>
      <c r="AT219" s="205">
        <f>[4]Costos_Agricultura!$J49*(1+'Net Zero 2070 - %'!AT$45/100)</f>
        <v>0.2859678272957521</v>
      </c>
      <c r="AU219" s="205">
        <f>[4]Costos_Agricultura!$J49*(1+'Net Zero 2070 - %'!AU$45/100)</f>
        <v>0.28653285126182837</v>
      </c>
      <c r="AV219" s="205">
        <f>[4]Costos_Agricultura!$J49*(1+'Net Zero 2070 - %'!AV$45/100)</f>
        <v>0.28709787522790459</v>
      </c>
      <c r="AW219" s="205">
        <f>[4]Costos_Agricultura!$J49*(1+'Net Zero 2070 - %'!AW$45/100)</f>
        <v>0.28766289919398086</v>
      </c>
      <c r="AX219" s="205">
        <f>[4]Costos_Agricultura!$J49*(1+'Net Zero 2070 - %'!AX$45/100)</f>
        <v>0.28822792316005708</v>
      </c>
      <c r="AY219" s="205">
        <f>[4]Costos_Agricultura!$J49*(1+'Net Zero 2070 - %'!AY$45/100)</f>
        <v>0.28879294712613335</v>
      </c>
      <c r="AZ219" s="205">
        <f>[4]Costos_Agricultura!$J49*(1+'Net Zero 2070 - %'!AZ$45/100)</f>
        <v>0.28935797109220956</v>
      </c>
      <c r="BA219" s="205">
        <f>[4]Costos_Agricultura!$J49*(1+'Net Zero 2070 - %'!BA$45/100)</f>
        <v>0.28992299505828584</v>
      </c>
      <c r="BB219" s="205">
        <f>[4]Costos_Agricultura!$J49*(1+'Net Zero 2070 - %'!BB$45/100)</f>
        <v>0.29048801902436211</v>
      </c>
      <c r="BC219" s="205"/>
      <c r="BD219" s="205"/>
      <c r="BE219" s="205"/>
      <c r="BF219" s="205"/>
      <c r="BG219" s="205"/>
      <c r="BH219" s="205"/>
    </row>
    <row r="220" spans="1:60" s="209" customFormat="1" ht="15" customHeight="1">
      <c r="A220" s="205"/>
      <c r="B220" s="205"/>
      <c r="C220" s="170" t="s">
        <v>270</v>
      </c>
      <c r="D220" s="366"/>
      <c r="E220" s="205"/>
      <c r="F220" s="205">
        <f>[4]Costos_Agricultura!$J50*(1+'Net Zero 2070 - %'!F$45/100)</f>
        <v>0.11123565344770306</v>
      </c>
      <c r="G220" s="205">
        <f>[4]Costos_Agricultura!$J50*(1+'Net Zero 2070 - %'!G$45/100)</f>
        <v>0.11147429701893745</v>
      </c>
      <c r="H220" s="205">
        <f>[4]Costos_Agricultura!$J50*(1+'Net Zero 2070 - %'!H$45/100)</f>
        <v>0.11171294059017187</v>
      </c>
      <c r="I220" s="205">
        <f>[4]Costos_Agricultura!$J50*(1+'Net Zero 2070 - %'!I$45/100)</f>
        <v>0.11195158416140627</v>
      </c>
      <c r="J220" s="205">
        <f>[4]Costos_Agricultura!$J50*(1+'Net Zero 2070 - %'!J$45/100)</f>
        <v>0.11219022773264069</v>
      </c>
      <c r="K220" s="205">
        <f>[4]Costos_Agricultura!$J50*(1+'Net Zero 2070 - %'!K$45/100)</f>
        <v>0.11242887130387508</v>
      </c>
      <c r="L220" s="205">
        <f>[4]Costos_Agricultura!$J50*(1+'Net Zero 2070 - %'!L$45/100)</f>
        <v>0.1126675148751095</v>
      </c>
      <c r="M220" s="205">
        <f>[4]Costos_Agricultura!$J50*(1+'Net Zero 2070 - %'!M$45/100)</f>
        <v>0.11290615844634391</v>
      </c>
      <c r="N220" s="205">
        <f>[4]Costos_Agricultura!$J50*(1+'Net Zero 2070 - %'!N$45/100)</f>
        <v>0.1131448020175783</v>
      </c>
      <c r="O220" s="205">
        <f>[4]Costos_Agricultura!$J50*(1+'Net Zero 2070 - %'!O$45/100)</f>
        <v>0.11338344558881272</v>
      </c>
      <c r="P220" s="205">
        <f>[4]Costos_Agricultura!$J50*(1+'Net Zero 2070 - %'!P$45/100)</f>
        <v>0.11362208916004712</v>
      </c>
      <c r="Q220" s="205">
        <f>[4]Costos_Agricultura!$J50*(1+'Net Zero 2070 - %'!Q$45/100)</f>
        <v>0.11386073273128154</v>
      </c>
      <c r="R220" s="205">
        <f>[4]Costos_Agricultura!$J50*(1+'Net Zero 2070 - %'!R$45/100)</f>
        <v>0.11409937630251593</v>
      </c>
      <c r="S220" s="205">
        <f>[4]Costos_Agricultura!$J50*(1+'Net Zero 2070 - %'!S$45/100)</f>
        <v>0.11433801987375035</v>
      </c>
      <c r="T220" s="205">
        <f>[4]Costos_Agricultura!$J50*(1+'Net Zero 2070 - %'!T$45/100)</f>
        <v>0.11457666344498474</v>
      </c>
      <c r="U220" s="205">
        <f>[4]Costos_Agricultura!$J50*(1+'Net Zero 2070 - %'!U$45/100)</f>
        <v>0.11481530701621916</v>
      </c>
      <c r="V220" s="205">
        <f>[4]Costos_Agricultura!$J50*(1+'Net Zero 2070 - %'!V$45/100)</f>
        <v>0.11505395058745357</v>
      </c>
      <c r="W220" s="205">
        <f>[4]Costos_Agricultura!$J50*(1+'Net Zero 2070 - %'!W$45/100)</f>
        <v>0.11529259415868798</v>
      </c>
      <c r="X220" s="205">
        <f>[4]Costos_Agricultura!$J50*(1+'Net Zero 2070 - %'!X$45/100)</f>
        <v>0.1155312377299224</v>
      </c>
      <c r="Y220" s="205">
        <f>[4]Costos_Agricultura!$J50*(1+'Net Zero 2070 - %'!Y$45/100)</f>
        <v>0.11576988130115679</v>
      </c>
      <c r="Z220" s="205">
        <f>[4]Costos_Agricultura!$J50*(1+'Net Zero 2070 - %'!Z$45/100)</f>
        <v>0.1160085248723912</v>
      </c>
      <c r="AA220" s="205">
        <f>[4]Costos_Agricultura!$J50*(1+'Net Zero 2070 - %'!AA$45/100)</f>
        <v>0.11624716844362559</v>
      </c>
      <c r="AB220" s="205">
        <f>[4]Costos_Agricultura!$J50*(1+'Net Zero 2070 - %'!AB$45/100)</f>
        <v>0.11648581201486001</v>
      </c>
      <c r="AC220" s="205">
        <f>[4]Costos_Agricultura!$J50*(1+'Net Zero 2070 - %'!AC$45/100)</f>
        <v>0.11672445558609443</v>
      </c>
      <c r="AD220" s="205">
        <f>[4]Costos_Agricultura!$J50*(1+'Net Zero 2070 - %'!AD$45/100)</f>
        <v>0.11696309915732883</v>
      </c>
      <c r="AE220" s="205">
        <f>[4]Costos_Agricultura!$J50*(1+'Net Zero 2070 - %'!AE$45/100)</f>
        <v>0.11720174272856325</v>
      </c>
      <c r="AF220" s="205">
        <f>[4]Costos_Agricultura!$J50*(1+'Net Zero 2070 - %'!AF$45/100)</f>
        <v>0.11744038629979764</v>
      </c>
      <c r="AG220" s="205">
        <f>[4]Costos_Agricultura!$J50*(1+'Net Zero 2070 - %'!AG$45/100)</f>
        <v>0.11767902987103206</v>
      </c>
      <c r="AH220" s="205">
        <f>[4]Costos_Agricultura!$J50*(1+'Net Zero 2070 - %'!AH$45/100)</f>
        <v>0.11791767344226645</v>
      </c>
      <c r="AI220" s="205">
        <f>[4]Costos_Agricultura!$J50*(1+'Net Zero 2070 - %'!AI$45/100)</f>
        <v>0.11815631701350086</v>
      </c>
      <c r="AJ220" s="205">
        <f>[4]Costos_Agricultura!$J50*(1+'Net Zero 2070 - %'!AJ$45/100)</f>
        <v>0.11839496058473527</v>
      </c>
      <c r="AK220" s="205">
        <f>[4]Costos_Agricultura!$J50*(1+'Net Zero 2070 - %'!AK$45/100)</f>
        <v>0.11863360415596969</v>
      </c>
      <c r="AL220" s="205">
        <f>[4]Costos_Agricultura!$J50*(1+'Net Zero 2070 - %'!AL$45/100)</f>
        <v>0.1188722477272041</v>
      </c>
      <c r="AM220" s="205">
        <f>[4]Costos_Agricultura!$J50*(1+'Net Zero 2070 - %'!AM$45/100)</f>
        <v>0.11911089129843849</v>
      </c>
      <c r="AN220" s="205">
        <f>[4]Costos_Agricultura!$J50*(1+'Net Zero 2070 - %'!AN$45/100)</f>
        <v>0.11934953486967291</v>
      </c>
      <c r="AO220" s="205">
        <f>[4]Costos_Agricultura!$J50*(1+'Net Zero 2070 - %'!AO$45/100)</f>
        <v>0.1195881784409073</v>
      </c>
      <c r="AP220" s="205">
        <f>[4]Costos_Agricultura!$J50*(1+'Net Zero 2070 - %'!AP$45/100)</f>
        <v>0.11982682201214172</v>
      </c>
      <c r="AQ220" s="205">
        <f>[4]Costos_Agricultura!$J50*(1+'Net Zero 2070 - %'!AQ$45/100)</f>
        <v>0.12006546558337612</v>
      </c>
      <c r="AR220" s="205">
        <f>[4]Costos_Agricultura!$J50*(1+'Net Zero 2070 - %'!AR$45/100)</f>
        <v>0.12030410915461054</v>
      </c>
      <c r="AS220" s="205">
        <f>[4]Costos_Agricultura!$J50*(1+'Net Zero 2070 - %'!AS$45/100)</f>
        <v>0.12054275272584493</v>
      </c>
      <c r="AT220" s="205">
        <f>[4]Costos_Agricultura!$J50*(1+'Net Zero 2070 - %'!AT$45/100)</f>
        <v>0.12078139629707935</v>
      </c>
      <c r="AU220" s="205">
        <f>[4]Costos_Agricultura!$J50*(1+'Net Zero 2070 - %'!AU$45/100)</f>
        <v>0.12102003986831376</v>
      </c>
      <c r="AV220" s="205">
        <f>[4]Costos_Agricultura!$J50*(1+'Net Zero 2070 - %'!AV$45/100)</f>
        <v>0.12125868343954815</v>
      </c>
      <c r="AW220" s="205">
        <f>[4]Costos_Agricultura!$J50*(1+'Net Zero 2070 - %'!AW$45/100)</f>
        <v>0.12149732701078257</v>
      </c>
      <c r="AX220" s="205">
        <f>[4]Costos_Agricultura!$J50*(1+'Net Zero 2070 - %'!AX$45/100)</f>
        <v>0.12173597058201698</v>
      </c>
      <c r="AY220" s="205">
        <f>[4]Costos_Agricultura!$J50*(1+'Net Zero 2070 - %'!AY$45/100)</f>
        <v>0.12197461415325139</v>
      </c>
      <c r="AZ220" s="205">
        <f>[4]Costos_Agricultura!$J50*(1+'Net Zero 2070 - %'!AZ$45/100)</f>
        <v>0.12221325772448578</v>
      </c>
      <c r="BA220" s="205">
        <f>[4]Costos_Agricultura!$J50*(1+'Net Zero 2070 - %'!BA$45/100)</f>
        <v>0.1224519012957202</v>
      </c>
      <c r="BB220" s="205">
        <f>[4]Costos_Agricultura!$J50*(1+'Net Zero 2070 - %'!BB$45/100)</f>
        <v>0.12269054486695462</v>
      </c>
      <c r="BC220" s="205"/>
      <c r="BD220" s="205"/>
      <c r="BE220" s="205"/>
      <c r="BF220" s="205"/>
      <c r="BG220" s="205"/>
      <c r="BH220" s="205"/>
    </row>
    <row r="221" spans="1:60" s="209" customFormat="1" ht="15" customHeight="1">
      <c r="A221" s="205"/>
      <c r="B221" s="205"/>
      <c r="C221" s="170" t="s">
        <v>271</v>
      </c>
      <c r="D221" s="366"/>
      <c r="E221" s="205"/>
      <c r="F221" s="205">
        <f>[4]Costos_Agricultura!$J51*(1+'Net Zero 2070 - %'!F$45/100)</f>
        <v>1.8242730538922156</v>
      </c>
      <c r="G221" s="205">
        <f>[4]Costos_Agricultura!$J51*(1+'Net Zero 2070 - %'!G$45/100)</f>
        <v>1.8281868263473053</v>
      </c>
      <c r="H221" s="205">
        <f>[4]Costos_Agricultura!$J51*(1+'Net Zero 2070 - %'!H$45/100)</f>
        <v>1.8321005988023953</v>
      </c>
      <c r="I221" s="205">
        <f>[4]Costos_Agricultura!$J51*(1+'Net Zero 2070 - %'!I$45/100)</f>
        <v>1.8360143712574848</v>
      </c>
      <c r="J221" s="205">
        <f>[4]Costos_Agricultura!$J51*(1+'Net Zero 2070 - %'!J$45/100)</f>
        <v>1.8399281437125747</v>
      </c>
      <c r="K221" s="205">
        <f>[4]Costos_Agricultura!$J51*(1+'Net Zero 2070 - %'!K$45/100)</f>
        <v>1.8438419161676645</v>
      </c>
      <c r="L221" s="205">
        <f>[4]Costos_Agricultura!$J51*(1+'Net Zero 2070 - %'!L$45/100)</f>
        <v>1.8477556886227544</v>
      </c>
      <c r="M221" s="205">
        <f>[4]Costos_Agricultura!$J51*(1+'Net Zero 2070 - %'!M$45/100)</f>
        <v>1.8516694610778444</v>
      </c>
      <c r="N221" s="205">
        <f>[4]Costos_Agricultura!$J51*(1+'Net Zero 2070 - %'!N$45/100)</f>
        <v>1.8555832335329341</v>
      </c>
      <c r="O221" s="205">
        <f>[4]Costos_Agricultura!$J51*(1+'Net Zero 2070 - %'!O$45/100)</f>
        <v>1.859497005988024</v>
      </c>
      <c r="P221" s="205">
        <f>[4]Costos_Agricultura!$J51*(1+'Net Zero 2070 - %'!P$45/100)</f>
        <v>1.8634107784431135</v>
      </c>
      <c r="Q221" s="205">
        <f>[4]Costos_Agricultura!$J51*(1+'Net Zero 2070 - %'!Q$45/100)</f>
        <v>1.8673245508982035</v>
      </c>
      <c r="R221" s="205">
        <f>[4]Costos_Agricultura!$J51*(1+'Net Zero 2070 - %'!R$45/100)</f>
        <v>1.8712383233532932</v>
      </c>
      <c r="S221" s="205">
        <f>[4]Costos_Agricultura!$J51*(1+'Net Zero 2070 - %'!S$45/100)</f>
        <v>1.8751520958083832</v>
      </c>
      <c r="T221" s="205">
        <f>[4]Costos_Agricultura!$J51*(1+'Net Zero 2070 - %'!T$45/100)</f>
        <v>1.8790658682634727</v>
      </c>
      <c r="U221" s="205">
        <f>[4]Costos_Agricultura!$J51*(1+'Net Zero 2070 - %'!U$45/100)</f>
        <v>1.8829796407185628</v>
      </c>
      <c r="V221" s="205">
        <f>[4]Costos_Agricultura!$J51*(1+'Net Zero 2070 - %'!V$45/100)</f>
        <v>1.8868934131736528</v>
      </c>
      <c r="W221" s="205">
        <f>[4]Costos_Agricultura!$J51*(1+'Net Zero 2070 - %'!W$45/100)</f>
        <v>1.8908071856287423</v>
      </c>
      <c r="X221" s="205">
        <f>[4]Costos_Agricultura!$J51*(1+'Net Zero 2070 - %'!X$45/100)</f>
        <v>1.8947209580838325</v>
      </c>
      <c r="Y221" s="205">
        <f>[4]Costos_Agricultura!$J51*(1+'Net Zero 2070 - %'!Y$45/100)</f>
        <v>1.898634730538922</v>
      </c>
      <c r="Z221" s="205">
        <f>[4]Costos_Agricultura!$J51*(1+'Net Zero 2070 - %'!Z$45/100)</f>
        <v>1.9025485029940119</v>
      </c>
      <c r="AA221" s="205">
        <f>[4]Costos_Agricultura!$J51*(1+'Net Zero 2070 - %'!AA$45/100)</f>
        <v>1.9064622754491016</v>
      </c>
      <c r="AB221" s="205">
        <f>[4]Costos_Agricultura!$J51*(1+'Net Zero 2070 - %'!AB$45/100)</f>
        <v>1.9103760479041916</v>
      </c>
      <c r="AC221" s="205">
        <f>[4]Costos_Agricultura!$J51*(1+'Net Zero 2070 - %'!AC$45/100)</f>
        <v>1.9142898203592815</v>
      </c>
      <c r="AD221" s="205">
        <f>[4]Costos_Agricultura!$J51*(1+'Net Zero 2070 - %'!AD$45/100)</f>
        <v>1.918203592814371</v>
      </c>
      <c r="AE221" s="205">
        <f>[4]Costos_Agricultura!$J51*(1+'Net Zero 2070 - %'!AE$45/100)</f>
        <v>1.9221173652694612</v>
      </c>
      <c r="AF221" s="205">
        <f>[4]Costos_Agricultura!$J51*(1+'Net Zero 2070 - %'!AF$45/100)</f>
        <v>1.9260311377245507</v>
      </c>
      <c r="AG221" s="205">
        <f>[4]Costos_Agricultura!$J51*(1+'Net Zero 2070 - %'!AG$45/100)</f>
        <v>1.9299449101796406</v>
      </c>
      <c r="AH221" s="205">
        <f>[4]Costos_Agricultura!$J51*(1+'Net Zero 2070 - %'!AH$45/100)</f>
        <v>1.9338586826347304</v>
      </c>
      <c r="AI221" s="205">
        <f>[4]Costos_Agricultura!$J51*(1+'Net Zero 2070 - %'!AI$45/100)</f>
        <v>1.9377724550898203</v>
      </c>
      <c r="AJ221" s="205">
        <f>[4]Costos_Agricultura!$J51*(1+'Net Zero 2070 - %'!AJ$45/100)</f>
        <v>1.9416862275449098</v>
      </c>
      <c r="AK221" s="205">
        <f>[4]Costos_Agricultura!$J51*(1+'Net Zero 2070 - %'!AK$45/100)</f>
        <v>1.9455999999999998</v>
      </c>
      <c r="AL221" s="205">
        <f>[4]Costos_Agricultura!$J51*(1+'Net Zero 2070 - %'!AL$45/100)</f>
        <v>1.9495137724550899</v>
      </c>
      <c r="AM221" s="205">
        <f>[4]Costos_Agricultura!$J51*(1+'Net Zero 2070 - %'!AM$45/100)</f>
        <v>1.9534275449101794</v>
      </c>
      <c r="AN221" s="205">
        <f>[4]Costos_Agricultura!$J51*(1+'Net Zero 2070 - %'!AN$45/100)</f>
        <v>1.9573413173652694</v>
      </c>
      <c r="AO221" s="205">
        <f>[4]Costos_Agricultura!$J51*(1+'Net Zero 2070 - %'!AO$45/100)</f>
        <v>1.9612550898203591</v>
      </c>
      <c r="AP221" s="205">
        <f>[4]Costos_Agricultura!$J51*(1+'Net Zero 2070 - %'!AP$45/100)</f>
        <v>1.9651688622754491</v>
      </c>
      <c r="AQ221" s="205">
        <f>[4]Costos_Agricultura!$J51*(1+'Net Zero 2070 - %'!AQ$45/100)</f>
        <v>1.9690826347305386</v>
      </c>
      <c r="AR221" s="205">
        <f>[4]Costos_Agricultura!$J51*(1+'Net Zero 2070 - %'!AR$45/100)</f>
        <v>1.9729964071856285</v>
      </c>
      <c r="AS221" s="205">
        <f>[4]Costos_Agricultura!$J51*(1+'Net Zero 2070 - %'!AS$45/100)</f>
        <v>1.9769101796407182</v>
      </c>
      <c r="AT221" s="205">
        <f>[4]Costos_Agricultura!$J51*(1+'Net Zero 2070 - %'!AT$45/100)</f>
        <v>1.9808239520958082</v>
      </c>
      <c r="AU221" s="205">
        <f>[4]Costos_Agricultura!$J51*(1+'Net Zero 2070 - %'!AU$45/100)</f>
        <v>1.9847377245508981</v>
      </c>
      <c r="AV221" s="205">
        <f>[4]Costos_Agricultura!$J51*(1+'Net Zero 2070 - %'!AV$45/100)</f>
        <v>1.9886514970059879</v>
      </c>
      <c r="AW221" s="205">
        <f>[4]Costos_Agricultura!$J51*(1+'Net Zero 2070 - %'!AW$45/100)</f>
        <v>1.9925652694610778</v>
      </c>
      <c r="AX221" s="205">
        <f>[4]Costos_Agricultura!$J51*(1+'Net Zero 2070 - %'!AX$45/100)</f>
        <v>1.9964790419161673</v>
      </c>
      <c r="AY221" s="205">
        <f>[4]Costos_Agricultura!$J51*(1+'Net Zero 2070 - %'!AY$45/100)</f>
        <v>2.0003928143712573</v>
      </c>
      <c r="AZ221" s="205">
        <f>[4]Costos_Agricultura!$J51*(1+'Net Zero 2070 - %'!AZ$45/100)</f>
        <v>2.0043065868263468</v>
      </c>
      <c r="BA221" s="205">
        <f>[4]Costos_Agricultura!$J51*(1+'Net Zero 2070 - %'!BA$45/100)</f>
        <v>2.0082203592814372</v>
      </c>
      <c r="BB221" s="205">
        <f>[4]Costos_Agricultura!$J51*(1+'Net Zero 2070 - %'!BB$45/100)</f>
        <v>2.0121341317365271</v>
      </c>
      <c r="BC221" s="205"/>
      <c r="BD221" s="205"/>
      <c r="BE221" s="205"/>
      <c r="BF221" s="205"/>
      <c r="BG221" s="205"/>
      <c r="BH221" s="205"/>
    </row>
    <row r="222" spans="1:60" s="209" customFormat="1" ht="15" customHeight="1">
      <c r="A222" s="205"/>
      <c r="B222" s="205"/>
      <c r="C222" s="170" t="s">
        <v>272</v>
      </c>
      <c r="D222" s="366"/>
      <c r="E222" s="205"/>
      <c r="F222" s="205">
        <f>[4]Costos_Agricultura!$J52*(1+'Net Zero 2070 - %'!F$45/100)</f>
        <v>38.47983785845215</v>
      </c>
      <c r="G222" s="205">
        <f>[4]Costos_Agricultura!$J52*(1+'Net Zero 2070 - %'!G$45/100)</f>
        <v>38.562392018403926</v>
      </c>
      <c r="H222" s="205">
        <f>[4]Costos_Agricultura!$J52*(1+'Net Zero 2070 - %'!H$45/100)</f>
        <v>38.644946178355703</v>
      </c>
      <c r="I222" s="205">
        <f>[4]Costos_Agricultura!$J52*(1+'Net Zero 2070 - %'!I$45/100)</f>
        <v>38.727500338307472</v>
      </c>
      <c r="J222" s="205">
        <f>[4]Costos_Agricultura!$J52*(1+'Net Zero 2070 - %'!J$45/100)</f>
        <v>38.810054498259255</v>
      </c>
      <c r="K222" s="205">
        <f>[4]Costos_Agricultura!$J52*(1+'Net Zero 2070 - %'!K$45/100)</f>
        <v>38.892608658211024</v>
      </c>
      <c r="L222" s="205">
        <f>[4]Costos_Agricultura!$J52*(1+'Net Zero 2070 - %'!L$45/100)</f>
        <v>38.975162818162808</v>
      </c>
      <c r="M222" s="205">
        <f>[4]Costos_Agricultura!$J52*(1+'Net Zero 2070 - %'!M$45/100)</f>
        <v>39.057716978114584</v>
      </c>
      <c r="N222" s="205">
        <f>[4]Costos_Agricultura!$J52*(1+'Net Zero 2070 - %'!N$45/100)</f>
        <v>39.140271138066353</v>
      </c>
      <c r="O222" s="205">
        <f>[4]Costos_Agricultura!$J52*(1+'Net Zero 2070 - %'!O$45/100)</f>
        <v>39.222825298018137</v>
      </c>
      <c r="P222" s="205">
        <f>[4]Costos_Agricultura!$J52*(1+'Net Zero 2070 - %'!P$45/100)</f>
        <v>39.305379457969906</v>
      </c>
      <c r="Q222" s="205">
        <f>[4]Costos_Agricultura!$J52*(1+'Net Zero 2070 - %'!Q$45/100)</f>
        <v>39.387933617921682</v>
      </c>
      <c r="R222" s="205">
        <f>[4]Costos_Agricultura!$J52*(1+'Net Zero 2070 - %'!R$45/100)</f>
        <v>39.470487777873458</v>
      </c>
      <c r="S222" s="205">
        <f>[4]Costos_Agricultura!$J52*(1+'Net Zero 2070 - %'!S$45/100)</f>
        <v>39.553041937825235</v>
      </c>
      <c r="T222" s="205">
        <f>[4]Costos_Agricultura!$J52*(1+'Net Zero 2070 - %'!T$45/100)</f>
        <v>39.635596097777004</v>
      </c>
      <c r="U222" s="205">
        <f>[4]Costos_Agricultura!$J52*(1+'Net Zero 2070 - %'!U$45/100)</f>
        <v>39.718150257728787</v>
      </c>
      <c r="V222" s="205">
        <f>[4]Costos_Agricultura!$J52*(1+'Net Zero 2070 - %'!V$45/100)</f>
        <v>39.800704417680564</v>
      </c>
      <c r="W222" s="205">
        <f>[4]Costos_Agricultura!$J52*(1+'Net Zero 2070 - %'!W$45/100)</f>
        <v>39.88325857763234</v>
      </c>
      <c r="X222" s="205">
        <f>[4]Costos_Agricultura!$J52*(1+'Net Zero 2070 - %'!X$45/100)</f>
        <v>39.965812737584116</v>
      </c>
      <c r="Y222" s="205">
        <f>[4]Costos_Agricultura!$J52*(1+'Net Zero 2070 - %'!Y$45/100)</f>
        <v>40.048366897535885</v>
      </c>
      <c r="Z222" s="205">
        <f>[4]Costos_Agricultura!$J52*(1+'Net Zero 2070 - %'!Z$45/100)</f>
        <v>40.130921057487669</v>
      </c>
      <c r="AA222" s="205">
        <f>[4]Costos_Agricultura!$J52*(1+'Net Zero 2070 - %'!AA$45/100)</f>
        <v>40.213475217439438</v>
      </c>
      <c r="AB222" s="205">
        <f>[4]Costos_Agricultura!$J52*(1+'Net Zero 2070 - %'!AB$45/100)</f>
        <v>40.296029377391214</v>
      </c>
      <c r="AC222" s="205">
        <f>[4]Costos_Agricultura!$J52*(1+'Net Zero 2070 - %'!AC$45/100)</f>
        <v>40.378583537342998</v>
      </c>
      <c r="AD222" s="205">
        <f>[4]Costos_Agricultura!$J52*(1+'Net Zero 2070 - %'!AD$45/100)</f>
        <v>40.461137697294767</v>
      </c>
      <c r="AE222" s="205">
        <f>[4]Costos_Agricultura!$J52*(1+'Net Zero 2070 - %'!AE$45/100)</f>
        <v>40.54369185724655</v>
      </c>
      <c r="AF222" s="205">
        <f>[4]Costos_Agricultura!$J52*(1+'Net Zero 2070 - %'!AF$45/100)</f>
        <v>40.626246017198319</v>
      </c>
      <c r="AG222" s="205">
        <f>[4]Costos_Agricultura!$J52*(1+'Net Zero 2070 - %'!AG$45/100)</f>
        <v>40.708800177150096</v>
      </c>
      <c r="AH222" s="205">
        <f>[4]Costos_Agricultura!$J52*(1+'Net Zero 2070 - %'!AH$45/100)</f>
        <v>40.791354337101872</v>
      </c>
      <c r="AI222" s="205">
        <f>[4]Costos_Agricultura!$J52*(1+'Net Zero 2070 - %'!AI$45/100)</f>
        <v>40.873908497053648</v>
      </c>
      <c r="AJ222" s="205">
        <f>[4]Costos_Agricultura!$J52*(1+'Net Zero 2070 - %'!AJ$45/100)</f>
        <v>40.956462657005417</v>
      </c>
      <c r="AK222" s="205">
        <f>[4]Costos_Agricultura!$J52*(1+'Net Zero 2070 - %'!AK$45/100)</f>
        <v>41.039016816957201</v>
      </c>
      <c r="AL222" s="205">
        <f>[4]Costos_Agricultura!$J52*(1+'Net Zero 2070 - %'!AL$45/100)</f>
        <v>41.121570976908977</v>
      </c>
      <c r="AM222" s="205">
        <f>[4]Costos_Agricultura!$J52*(1+'Net Zero 2070 - %'!AM$45/100)</f>
        <v>41.204125136860746</v>
      </c>
      <c r="AN222" s="205">
        <f>[4]Costos_Agricultura!$J52*(1+'Net Zero 2070 - %'!AN$45/100)</f>
        <v>41.28667929681253</v>
      </c>
      <c r="AO222" s="205">
        <f>[4]Costos_Agricultura!$J52*(1+'Net Zero 2070 - %'!AO$45/100)</f>
        <v>41.369233456764299</v>
      </c>
      <c r="AP222" s="205">
        <f>[4]Costos_Agricultura!$J52*(1+'Net Zero 2070 - %'!AP$45/100)</f>
        <v>41.451787616716082</v>
      </c>
      <c r="AQ222" s="205">
        <f>[4]Costos_Agricultura!$J52*(1+'Net Zero 2070 - %'!AQ$45/100)</f>
        <v>41.534341776667851</v>
      </c>
      <c r="AR222" s="205">
        <f>[4]Costos_Agricultura!$J52*(1+'Net Zero 2070 - %'!AR$45/100)</f>
        <v>41.616895936619628</v>
      </c>
      <c r="AS222" s="205">
        <f>[4]Costos_Agricultura!$J52*(1+'Net Zero 2070 - %'!AS$45/100)</f>
        <v>41.699450096571404</v>
      </c>
      <c r="AT222" s="205">
        <f>[4]Costos_Agricultura!$J52*(1+'Net Zero 2070 - %'!AT$45/100)</f>
        <v>41.78200425652318</v>
      </c>
      <c r="AU222" s="205">
        <f>[4]Costos_Agricultura!$J52*(1+'Net Zero 2070 - %'!AU$45/100)</f>
        <v>41.864558416474956</v>
      </c>
      <c r="AV222" s="205">
        <f>[4]Costos_Agricultura!$J52*(1+'Net Zero 2070 - %'!AV$45/100)</f>
        <v>41.947112576426733</v>
      </c>
      <c r="AW222" s="205">
        <f>[4]Costos_Agricultura!$J52*(1+'Net Zero 2070 - %'!AW$45/100)</f>
        <v>42.029666736378509</v>
      </c>
      <c r="AX222" s="205">
        <f>[4]Costos_Agricultura!$J52*(1+'Net Zero 2070 - %'!AX$45/100)</f>
        <v>42.112220896330278</v>
      </c>
      <c r="AY222" s="205">
        <f>[4]Costos_Agricultura!$J52*(1+'Net Zero 2070 - %'!AY$45/100)</f>
        <v>42.194775056282062</v>
      </c>
      <c r="AZ222" s="205">
        <f>[4]Costos_Agricultura!$J52*(1+'Net Zero 2070 - %'!AZ$45/100)</f>
        <v>42.277329216233831</v>
      </c>
      <c r="BA222" s="205">
        <f>[4]Costos_Agricultura!$J52*(1+'Net Zero 2070 - %'!BA$45/100)</f>
        <v>42.359883376185614</v>
      </c>
      <c r="BB222" s="205">
        <f>[4]Costos_Agricultura!$J52*(1+'Net Zero 2070 - %'!BB$45/100)</f>
        <v>42.44243753613739</v>
      </c>
      <c r="BC222" s="205"/>
      <c r="BD222" s="205"/>
      <c r="BE222" s="205"/>
      <c r="BF222" s="205"/>
      <c r="BG222" s="205"/>
      <c r="BH222" s="205"/>
    </row>
    <row r="223" spans="1:60" s="209" customFormat="1" ht="15" customHeight="1">
      <c r="A223" s="205"/>
      <c r="B223" s="205"/>
      <c r="C223" s="170" t="s">
        <v>273</v>
      </c>
      <c r="D223" s="366"/>
      <c r="E223" s="205"/>
      <c r="F223" s="205">
        <f>[4]Costos_Agricultura!$J53*(1+'Net Zero 2070 - %'!F$45/100)</f>
        <v>10.131760781776514</v>
      </c>
      <c r="G223" s="205">
        <f>[4]Costos_Agricultura!$J53*(1+'Net Zero 2070 - %'!G$45/100)</f>
        <v>10.15349733387033</v>
      </c>
      <c r="H223" s="205">
        <f>[4]Costos_Agricultura!$J53*(1+'Net Zero 2070 - %'!H$45/100)</f>
        <v>10.175233885964149</v>
      </c>
      <c r="I223" s="205">
        <f>[4]Costos_Agricultura!$J53*(1+'Net Zero 2070 - %'!I$45/100)</f>
        <v>10.196970438057965</v>
      </c>
      <c r="J223" s="205">
        <f>[4]Costos_Agricultura!$J53*(1+'Net Zero 2070 - %'!J$45/100)</f>
        <v>10.218706990151784</v>
      </c>
      <c r="K223" s="205">
        <f>[4]Costos_Agricultura!$J53*(1+'Net Zero 2070 - %'!K$45/100)</f>
        <v>10.2404435422456</v>
      </c>
      <c r="L223" s="205">
        <f>[4]Costos_Agricultura!$J53*(1+'Net Zero 2070 - %'!L$45/100)</f>
        <v>10.262180094339421</v>
      </c>
      <c r="M223" s="205">
        <f>[4]Costos_Agricultura!$J53*(1+'Net Zero 2070 - %'!M$45/100)</f>
        <v>10.283916646433239</v>
      </c>
      <c r="N223" s="205">
        <f>[4]Costos_Agricultura!$J53*(1+'Net Zero 2070 - %'!N$45/100)</f>
        <v>10.305653198527056</v>
      </c>
      <c r="O223" s="205">
        <f>[4]Costos_Agricultura!$J53*(1+'Net Zero 2070 - %'!O$45/100)</f>
        <v>10.327389750620874</v>
      </c>
      <c r="P223" s="205">
        <f>[4]Costos_Agricultura!$J53*(1+'Net Zero 2070 - %'!P$45/100)</f>
        <v>10.349126302714691</v>
      </c>
      <c r="Q223" s="205">
        <f>[4]Costos_Agricultura!$J53*(1+'Net Zero 2070 - %'!Q$45/100)</f>
        <v>10.370862854808509</v>
      </c>
      <c r="R223" s="205">
        <f>[4]Costos_Agricultura!$J53*(1+'Net Zero 2070 - %'!R$45/100)</f>
        <v>10.392599406902326</v>
      </c>
      <c r="S223" s="205">
        <f>[4]Costos_Agricultura!$J53*(1+'Net Zero 2070 - %'!S$45/100)</f>
        <v>10.414335958996144</v>
      </c>
      <c r="T223" s="205">
        <f>[4]Costos_Agricultura!$J53*(1+'Net Zero 2070 - %'!T$45/100)</f>
        <v>10.436072511089961</v>
      </c>
      <c r="U223" s="205">
        <f>[4]Costos_Agricultura!$J53*(1+'Net Zero 2070 - %'!U$45/100)</f>
        <v>10.457809063183779</v>
      </c>
      <c r="V223" s="205">
        <f>[4]Costos_Agricultura!$J53*(1+'Net Zero 2070 - %'!V$45/100)</f>
        <v>10.479545615277599</v>
      </c>
      <c r="W223" s="205">
        <f>[4]Costos_Agricultura!$J53*(1+'Net Zero 2070 - %'!W$45/100)</f>
        <v>10.501282167371414</v>
      </c>
      <c r="X223" s="205">
        <f>[4]Costos_Agricultura!$J53*(1+'Net Zero 2070 - %'!X$45/100)</f>
        <v>10.523018719465234</v>
      </c>
      <c r="Y223" s="205">
        <f>[4]Costos_Agricultura!$J53*(1+'Net Zero 2070 - %'!Y$45/100)</f>
        <v>10.544755271559051</v>
      </c>
      <c r="Z223" s="205">
        <f>[4]Costos_Agricultura!$J53*(1+'Net Zero 2070 - %'!Z$45/100)</f>
        <v>10.56649182365287</v>
      </c>
      <c r="AA223" s="205">
        <f>[4]Costos_Agricultura!$J53*(1+'Net Zero 2070 - %'!AA$45/100)</f>
        <v>10.588228375746686</v>
      </c>
      <c r="AB223" s="205">
        <f>[4]Costos_Agricultura!$J53*(1+'Net Zero 2070 - %'!AB$45/100)</f>
        <v>10.609964927840505</v>
      </c>
      <c r="AC223" s="205">
        <f>[4]Costos_Agricultura!$J53*(1+'Net Zero 2070 - %'!AC$45/100)</f>
        <v>10.631701479934323</v>
      </c>
      <c r="AD223" s="205">
        <f>[4]Costos_Agricultura!$J53*(1+'Net Zero 2070 - %'!AD$45/100)</f>
        <v>10.65343803202814</v>
      </c>
      <c r="AE223" s="205">
        <f>[4]Costos_Agricultura!$J53*(1+'Net Zero 2070 - %'!AE$45/100)</f>
        <v>10.675174584121958</v>
      </c>
      <c r="AF223" s="205">
        <f>[4]Costos_Agricultura!$J53*(1+'Net Zero 2070 - %'!AF$45/100)</f>
        <v>10.696911136215775</v>
      </c>
      <c r="AG223" s="205">
        <f>[4]Costos_Agricultura!$J53*(1+'Net Zero 2070 - %'!AG$45/100)</f>
        <v>10.718647688309593</v>
      </c>
      <c r="AH223" s="205">
        <f>[4]Costos_Agricultura!$J53*(1+'Net Zero 2070 - %'!AH$45/100)</f>
        <v>10.74038424040341</v>
      </c>
      <c r="AI223" s="205">
        <f>[4]Costos_Agricultura!$J53*(1+'Net Zero 2070 - %'!AI$45/100)</f>
        <v>10.762120792497228</v>
      </c>
      <c r="AJ223" s="205">
        <f>[4]Costos_Agricultura!$J53*(1+'Net Zero 2070 - %'!AJ$45/100)</f>
        <v>10.783857344591045</v>
      </c>
      <c r="AK223" s="205">
        <f>[4]Costos_Agricultura!$J53*(1+'Net Zero 2070 - %'!AK$45/100)</f>
        <v>10.805593896684865</v>
      </c>
      <c r="AL223" s="205">
        <f>[4]Costos_Agricultura!$J53*(1+'Net Zero 2070 - %'!AL$45/100)</f>
        <v>10.827330448778683</v>
      </c>
      <c r="AM223" s="205">
        <f>[4]Costos_Agricultura!$J53*(1+'Net Zero 2070 - %'!AM$45/100)</f>
        <v>10.8490670008725</v>
      </c>
      <c r="AN223" s="205">
        <f>[4]Costos_Agricultura!$J53*(1+'Net Zero 2070 - %'!AN$45/100)</f>
        <v>10.870803552966319</v>
      </c>
      <c r="AO223" s="205">
        <f>[4]Costos_Agricultura!$J53*(1+'Net Zero 2070 - %'!AO$45/100)</f>
        <v>10.892540105060135</v>
      </c>
      <c r="AP223" s="205">
        <f>[4]Costos_Agricultura!$J53*(1+'Net Zero 2070 - %'!AP$45/100)</f>
        <v>10.914276657153954</v>
      </c>
      <c r="AQ223" s="205">
        <f>[4]Costos_Agricultura!$J53*(1+'Net Zero 2070 - %'!AQ$45/100)</f>
        <v>10.93601320924777</v>
      </c>
      <c r="AR223" s="205">
        <f>[4]Costos_Agricultura!$J53*(1+'Net Zero 2070 - %'!AR$45/100)</f>
        <v>10.957749761341589</v>
      </c>
      <c r="AS223" s="205">
        <f>[4]Costos_Agricultura!$J53*(1+'Net Zero 2070 - %'!AS$45/100)</f>
        <v>10.979486313435405</v>
      </c>
      <c r="AT223" s="205">
        <f>[4]Costos_Agricultura!$J53*(1+'Net Zero 2070 - %'!AT$45/100)</f>
        <v>11.001222865529224</v>
      </c>
      <c r="AU223" s="205">
        <f>[4]Costos_Agricultura!$J53*(1+'Net Zero 2070 - %'!AU$45/100)</f>
        <v>11.022959417623044</v>
      </c>
      <c r="AV223" s="205">
        <f>[4]Costos_Agricultura!$J53*(1+'Net Zero 2070 - %'!AV$45/100)</f>
        <v>11.044695969716859</v>
      </c>
      <c r="AW223" s="205">
        <f>[4]Costos_Agricultura!$J53*(1+'Net Zero 2070 - %'!AW$45/100)</f>
        <v>11.066432521810679</v>
      </c>
      <c r="AX223" s="205">
        <f>[4]Costos_Agricultura!$J53*(1+'Net Zero 2070 - %'!AX$45/100)</f>
        <v>11.088169073904496</v>
      </c>
      <c r="AY223" s="205">
        <f>[4]Costos_Agricultura!$J53*(1+'Net Zero 2070 - %'!AY$45/100)</f>
        <v>11.109905625998314</v>
      </c>
      <c r="AZ223" s="205">
        <f>[4]Costos_Agricultura!$J53*(1+'Net Zero 2070 - %'!AZ$45/100)</f>
        <v>11.131642178092131</v>
      </c>
      <c r="BA223" s="205">
        <f>[4]Costos_Agricultura!$J53*(1+'Net Zero 2070 - %'!BA$45/100)</f>
        <v>11.153378730185949</v>
      </c>
      <c r="BB223" s="205">
        <f>[4]Costos_Agricultura!$J53*(1+'Net Zero 2070 - %'!BB$45/100)</f>
        <v>11.175115282279767</v>
      </c>
      <c r="BC223" s="205"/>
      <c r="BD223" s="205"/>
      <c r="BE223" s="205"/>
      <c r="BF223" s="205"/>
      <c r="BG223" s="205"/>
      <c r="BH223" s="205"/>
    </row>
    <row r="224" spans="1:60" s="209" customFormat="1" ht="15" customHeight="1">
      <c r="A224" s="205"/>
      <c r="B224" s="205"/>
      <c r="C224" s="170" t="s">
        <v>274</v>
      </c>
      <c r="D224" s="366"/>
      <c r="E224" s="205"/>
      <c r="F224" s="205">
        <f>[4]Costos_Agricultura!$J54*(1+'Net Zero 2070 - %'!F$45/100)</f>
        <v>7.6880514657564554</v>
      </c>
      <c r="G224" s="205">
        <f>[4]Costos_Agricultura!$J54*(1+'Net Zero 2070 - %'!G$45/100)</f>
        <v>7.7045453146327461</v>
      </c>
      <c r="H224" s="205">
        <f>[4]Costos_Agricultura!$J54*(1+'Net Zero 2070 - %'!H$45/100)</f>
        <v>7.7210391635090394</v>
      </c>
      <c r="I224" s="205">
        <f>[4]Costos_Agricultura!$J54*(1+'Net Zero 2070 - %'!I$45/100)</f>
        <v>7.737533012385331</v>
      </c>
      <c r="J224" s="205">
        <f>[4]Costos_Agricultura!$J54*(1+'Net Zero 2070 - %'!J$45/100)</f>
        <v>7.7540268612616243</v>
      </c>
      <c r="K224" s="205">
        <f>[4]Costos_Agricultura!$J54*(1+'Net Zero 2070 - %'!K$45/100)</f>
        <v>7.770520710137915</v>
      </c>
      <c r="L224" s="205">
        <f>[4]Costos_Agricultura!$J54*(1+'Net Zero 2070 - %'!L$45/100)</f>
        <v>7.7870145590142084</v>
      </c>
      <c r="M224" s="205">
        <f>[4]Costos_Agricultura!$J54*(1+'Net Zero 2070 - %'!M$45/100)</f>
        <v>7.8035084078905017</v>
      </c>
      <c r="N224" s="205">
        <f>[4]Costos_Agricultura!$J54*(1+'Net Zero 2070 - %'!N$45/100)</f>
        <v>7.8200022567667933</v>
      </c>
      <c r="O224" s="205">
        <f>[4]Costos_Agricultura!$J54*(1+'Net Zero 2070 - %'!O$45/100)</f>
        <v>7.8364961056430857</v>
      </c>
      <c r="P224" s="205">
        <f>[4]Costos_Agricultura!$J54*(1+'Net Zero 2070 - %'!P$45/100)</f>
        <v>7.8529899545193773</v>
      </c>
      <c r="Q224" s="205">
        <f>[4]Costos_Agricultura!$J54*(1+'Net Zero 2070 - %'!Q$45/100)</f>
        <v>7.8694838033956707</v>
      </c>
      <c r="R224" s="205">
        <f>[4]Costos_Agricultura!$J54*(1+'Net Zero 2070 - %'!R$45/100)</f>
        <v>7.8859776522719622</v>
      </c>
      <c r="S224" s="205">
        <f>[4]Costos_Agricultura!$J54*(1+'Net Zero 2070 - %'!S$45/100)</f>
        <v>7.9024715011482547</v>
      </c>
      <c r="T224" s="205">
        <f>[4]Costos_Agricultura!$J54*(1+'Net Zero 2070 - %'!T$45/100)</f>
        <v>7.9189653500245463</v>
      </c>
      <c r="U224" s="205">
        <f>[4]Costos_Agricultura!$J54*(1+'Net Zero 2070 - %'!U$45/100)</f>
        <v>7.9354591989008396</v>
      </c>
      <c r="V224" s="205">
        <f>[4]Costos_Agricultura!$J54*(1+'Net Zero 2070 - %'!V$45/100)</f>
        <v>7.951953047777133</v>
      </c>
      <c r="W224" s="205">
        <f>[4]Costos_Agricultura!$J54*(1+'Net Zero 2070 - %'!W$45/100)</f>
        <v>7.9684468966534237</v>
      </c>
      <c r="X224" s="205">
        <f>[4]Costos_Agricultura!$J54*(1+'Net Zero 2070 - %'!X$45/100)</f>
        <v>7.984940745529717</v>
      </c>
      <c r="Y224" s="205">
        <f>[4]Costos_Agricultura!$J54*(1+'Net Zero 2070 - %'!Y$45/100)</f>
        <v>8.0014345944060086</v>
      </c>
      <c r="Z224" s="205">
        <f>[4]Costos_Agricultura!$J54*(1+'Net Zero 2070 - %'!Z$45/100)</f>
        <v>8.017928443282301</v>
      </c>
      <c r="AA224" s="205">
        <f>[4]Costos_Agricultura!$J54*(1+'Net Zero 2070 - %'!AA$45/100)</f>
        <v>8.0344222921585935</v>
      </c>
      <c r="AB224" s="205">
        <f>[4]Costos_Agricultura!$J54*(1+'Net Zero 2070 - %'!AB$45/100)</f>
        <v>8.050916141034886</v>
      </c>
      <c r="AC224" s="205">
        <f>[4]Costos_Agricultura!$J54*(1+'Net Zero 2070 - %'!AC$45/100)</f>
        <v>8.0674099899111784</v>
      </c>
      <c r="AD224" s="205">
        <f>[4]Costos_Agricultura!$J54*(1+'Net Zero 2070 - %'!AD$45/100)</f>
        <v>8.0839038387874709</v>
      </c>
      <c r="AE224" s="205">
        <f>[4]Costos_Agricultura!$J54*(1+'Net Zero 2070 - %'!AE$45/100)</f>
        <v>8.1003976876637633</v>
      </c>
      <c r="AF224" s="205">
        <f>[4]Costos_Agricultura!$J54*(1+'Net Zero 2070 - %'!AF$45/100)</f>
        <v>8.1168915365400558</v>
      </c>
      <c r="AG224" s="205">
        <f>[4]Costos_Agricultura!$J54*(1+'Net Zero 2070 - %'!AG$45/100)</f>
        <v>8.1333853854163483</v>
      </c>
      <c r="AH224" s="205">
        <f>[4]Costos_Agricultura!$J54*(1+'Net Zero 2070 - %'!AH$45/100)</f>
        <v>8.1498792342926389</v>
      </c>
      <c r="AI224" s="205">
        <f>[4]Costos_Agricultura!$J54*(1+'Net Zero 2070 - %'!AI$45/100)</f>
        <v>8.1663730831689332</v>
      </c>
      <c r="AJ224" s="205">
        <f>[4]Costos_Agricultura!$J54*(1+'Net Zero 2070 - %'!AJ$45/100)</f>
        <v>8.1828669320452239</v>
      </c>
      <c r="AK224" s="205">
        <f>[4]Costos_Agricultura!$J54*(1+'Net Zero 2070 - %'!AK$45/100)</f>
        <v>8.1993607809215163</v>
      </c>
      <c r="AL224" s="205">
        <f>[4]Costos_Agricultura!$J54*(1+'Net Zero 2070 - %'!AL$45/100)</f>
        <v>8.2158546297978106</v>
      </c>
      <c r="AM224" s="205">
        <f>[4]Costos_Agricultura!$J54*(1+'Net Zero 2070 - %'!AM$45/100)</f>
        <v>8.2323484786741012</v>
      </c>
      <c r="AN224" s="205">
        <f>[4]Costos_Agricultura!$J54*(1+'Net Zero 2070 - %'!AN$45/100)</f>
        <v>8.2488423275503937</v>
      </c>
      <c r="AO224" s="205">
        <f>[4]Costos_Agricultura!$J54*(1+'Net Zero 2070 - %'!AO$45/100)</f>
        <v>8.2653361764266862</v>
      </c>
      <c r="AP224" s="205">
        <f>[4]Costos_Agricultura!$J54*(1+'Net Zero 2070 - %'!AP$45/100)</f>
        <v>8.2818300253029786</v>
      </c>
      <c r="AQ224" s="205">
        <f>[4]Costos_Agricultura!$J54*(1+'Net Zero 2070 - %'!AQ$45/100)</f>
        <v>8.2983238741792711</v>
      </c>
      <c r="AR224" s="205">
        <f>[4]Costos_Agricultura!$J54*(1+'Net Zero 2070 - %'!AR$45/100)</f>
        <v>8.3148177230555635</v>
      </c>
      <c r="AS224" s="205">
        <f>[4]Costos_Agricultura!$J54*(1+'Net Zero 2070 - %'!AS$45/100)</f>
        <v>8.3313115719318542</v>
      </c>
      <c r="AT224" s="205">
        <f>[4]Costos_Agricultura!$J54*(1+'Net Zero 2070 - %'!AT$45/100)</f>
        <v>8.3478054208081485</v>
      </c>
      <c r="AU224" s="205">
        <f>[4]Costos_Agricultura!$J54*(1+'Net Zero 2070 - %'!AU$45/100)</f>
        <v>8.3642992696844409</v>
      </c>
      <c r="AV224" s="205">
        <f>[4]Costos_Agricultura!$J54*(1+'Net Zero 2070 - %'!AV$45/100)</f>
        <v>8.3807931185607316</v>
      </c>
      <c r="AW224" s="205">
        <f>[4]Costos_Agricultura!$J54*(1+'Net Zero 2070 - %'!AW$45/100)</f>
        <v>8.3972869674370259</v>
      </c>
      <c r="AX224" s="205">
        <f>[4]Costos_Agricultura!$J54*(1+'Net Zero 2070 - %'!AX$45/100)</f>
        <v>8.4137808163133165</v>
      </c>
      <c r="AY224" s="205">
        <f>[4]Costos_Agricultura!$J54*(1+'Net Zero 2070 - %'!AY$45/100)</f>
        <v>8.4302746651896108</v>
      </c>
      <c r="AZ224" s="205">
        <f>[4]Costos_Agricultura!$J54*(1+'Net Zero 2070 - %'!AZ$45/100)</f>
        <v>8.4467685140659015</v>
      </c>
      <c r="BA224" s="205">
        <f>[4]Costos_Agricultura!$J54*(1+'Net Zero 2070 - %'!BA$45/100)</f>
        <v>8.4632623629421939</v>
      </c>
      <c r="BB224" s="205">
        <f>[4]Costos_Agricultura!$J54*(1+'Net Zero 2070 - %'!BB$45/100)</f>
        <v>8.4797562118184882</v>
      </c>
      <c r="BC224" s="205"/>
      <c r="BD224" s="205"/>
      <c r="BE224" s="205"/>
      <c r="BF224" s="205"/>
      <c r="BG224" s="205"/>
      <c r="BH224" s="205"/>
    </row>
    <row r="225" spans="1:60" s="209" customFormat="1" ht="15" customHeight="1">
      <c r="A225" s="205"/>
      <c r="B225" s="205"/>
      <c r="C225" s="170" t="s">
        <v>275</v>
      </c>
      <c r="D225" s="366"/>
      <c r="E225" s="205"/>
      <c r="F225" s="205">
        <f>[4]Costos_Agricultura!$J55*(1+'Net Zero 2070 - %'!F$45/100)</f>
        <v>0.53978602518804397</v>
      </c>
      <c r="G225" s="205">
        <f>[4]Costos_Agricultura!$J55*(1+'Net Zero 2070 - %'!G$45/100)</f>
        <v>0.54094407533438349</v>
      </c>
      <c r="H225" s="205">
        <f>[4]Costos_Agricultura!$J55*(1+'Net Zero 2070 - %'!H$45/100)</f>
        <v>0.54210212548072323</v>
      </c>
      <c r="I225" s="205">
        <f>[4]Costos_Agricultura!$J55*(1+'Net Zero 2070 - %'!I$45/100)</f>
        <v>0.54326017562706286</v>
      </c>
      <c r="J225" s="205">
        <f>[4]Costos_Agricultura!$J55*(1+'Net Zero 2070 - %'!J$45/100)</f>
        <v>0.5444182257734026</v>
      </c>
      <c r="K225" s="205">
        <f>[4]Costos_Agricultura!$J55*(1+'Net Zero 2070 - %'!K$45/100)</f>
        <v>0.54557627591974212</v>
      </c>
      <c r="L225" s="205">
        <f>[4]Costos_Agricultura!$J55*(1+'Net Zero 2070 - %'!L$45/100)</f>
        <v>0.54673432606608185</v>
      </c>
      <c r="M225" s="205">
        <f>[4]Costos_Agricultura!$J55*(1+'Net Zero 2070 - %'!M$45/100)</f>
        <v>0.54789237621242159</v>
      </c>
      <c r="N225" s="205">
        <f>[4]Costos_Agricultura!$J55*(1+'Net Zero 2070 - %'!N$45/100)</f>
        <v>0.54905042635876122</v>
      </c>
      <c r="O225" s="205">
        <f>[4]Costos_Agricultura!$J55*(1+'Net Zero 2070 - %'!O$45/100)</f>
        <v>0.55020847650510096</v>
      </c>
      <c r="P225" s="205">
        <f>[4]Costos_Agricultura!$J55*(1+'Net Zero 2070 - %'!P$45/100)</f>
        <v>0.55136652665144048</v>
      </c>
      <c r="Q225" s="205">
        <f>[4]Costos_Agricultura!$J55*(1+'Net Zero 2070 - %'!Q$45/100)</f>
        <v>0.55252457679778022</v>
      </c>
      <c r="R225" s="205">
        <f>[4]Costos_Agricultura!$J55*(1+'Net Zero 2070 - %'!R$45/100)</f>
        <v>0.55368262694411985</v>
      </c>
      <c r="S225" s="205">
        <f>[4]Costos_Agricultura!$J55*(1+'Net Zero 2070 - %'!S$45/100)</f>
        <v>0.55484067709045959</v>
      </c>
      <c r="T225" s="205">
        <f>[4]Costos_Agricultura!$J55*(1+'Net Zero 2070 - %'!T$45/100)</f>
        <v>0.55599872723679911</v>
      </c>
      <c r="U225" s="205">
        <f>[4]Costos_Agricultura!$J55*(1+'Net Zero 2070 - %'!U$45/100)</f>
        <v>0.55715677738313885</v>
      </c>
      <c r="V225" s="205">
        <f>[4]Costos_Agricultura!$J55*(1+'Net Zero 2070 - %'!V$45/100)</f>
        <v>0.55831482752947859</v>
      </c>
      <c r="W225" s="205">
        <f>[4]Costos_Agricultura!$J55*(1+'Net Zero 2070 - %'!W$45/100)</f>
        <v>0.55947287767581821</v>
      </c>
      <c r="X225" s="205">
        <f>[4]Costos_Agricultura!$J55*(1+'Net Zero 2070 - %'!X$45/100)</f>
        <v>0.56063092782215784</v>
      </c>
      <c r="Y225" s="205">
        <f>[4]Costos_Agricultura!$J55*(1+'Net Zero 2070 - %'!Y$45/100)</f>
        <v>0.56178897796849747</v>
      </c>
      <c r="Z225" s="205">
        <f>[4]Costos_Agricultura!$J55*(1+'Net Zero 2070 - %'!Z$45/100)</f>
        <v>0.56294702811483721</v>
      </c>
      <c r="AA225" s="205">
        <f>[4]Costos_Agricultura!$J55*(1+'Net Zero 2070 - %'!AA$45/100)</f>
        <v>0.56410507826117684</v>
      </c>
      <c r="AB225" s="205">
        <f>[4]Costos_Agricultura!$J55*(1+'Net Zero 2070 - %'!AB$45/100)</f>
        <v>0.56526312840751647</v>
      </c>
      <c r="AC225" s="205">
        <f>[4]Costos_Agricultura!$J55*(1+'Net Zero 2070 - %'!AC$45/100)</f>
        <v>0.56642117855385621</v>
      </c>
      <c r="AD225" s="205">
        <f>[4]Costos_Agricultura!$J55*(1+'Net Zero 2070 - %'!AD$45/100)</f>
        <v>0.56757922870019584</v>
      </c>
      <c r="AE225" s="205">
        <f>[4]Costos_Agricultura!$J55*(1+'Net Zero 2070 - %'!AE$45/100)</f>
        <v>0.56873727884653558</v>
      </c>
      <c r="AF225" s="205">
        <f>[4]Costos_Agricultura!$J55*(1+'Net Zero 2070 - %'!AF$45/100)</f>
        <v>0.56989532899287509</v>
      </c>
      <c r="AG225" s="205">
        <f>[4]Costos_Agricultura!$J55*(1+'Net Zero 2070 - %'!AG$45/100)</f>
        <v>0.57105337913921483</v>
      </c>
      <c r="AH225" s="205">
        <f>[4]Costos_Agricultura!$J55*(1+'Net Zero 2070 - %'!AH$45/100)</f>
        <v>0.57221142928555446</v>
      </c>
      <c r="AI225" s="205">
        <f>[4]Costos_Agricultura!$J55*(1+'Net Zero 2070 - %'!AI$45/100)</f>
        <v>0.5733694794318942</v>
      </c>
      <c r="AJ225" s="205">
        <f>[4]Costos_Agricultura!$J55*(1+'Net Zero 2070 - %'!AJ$45/100)</f>
        <v>0.57452752957823372</v>
      </c>
      <c r="AK225" s="205">
        <f>[4]Costos_Agricultura!$J55*(1+'Net Zero 2070 - %'!AK$45/100)</f>
        <v>0.57568557972457346</v>
      </c>
      <c r="AL225" s="205">
        <f>[4]Costos_Agricultura!$J55*(1+'Net Zero 2070 - %'!AL$45/100)</f>
        <v>0.5768436298709132</v>
      </c>
      <c r="AM225" s="205">
        <f>[4]Costos_Agricultura!$J55*(1+'Net Zero 2070 - %'!AM$45/100)</f>
        <v>0.57800168001725283</v>
      </c>
      <c r="AN225" s="205">
        <f>[4]Costos_Agricultura!$J55*(1+'Net Zero 2070 - %'!AN$45/100)</f>
        <v>0.57915973016359246</v>
      </c>
      <c r="AO225" s="205">
        <f>[4]Costos_Agricultura!$J55*(1+'Net Zero 2070 - %'!AO$45/100)</f>
        <v>0.58031778030993209</v>
      </c>
      <c r="AP225" s="205">
        <f>[4]Costos_Agricultura!$J55*(1+'Net Zero 2070 - %'!AP$45/100)</f>
        <v>0.58147583045627182</v>
      </c>
      <c r="AQ225" s="205">
        <f>[4]Costos_Agricultura!$J55*(1+'Net Zero 2070 - %'!AQ$45/100)</f>
        <v>0.58263388060261145</v>
      </c>
      <c r="AR225" s="205">
        <f>[4]Costos_Agricultura!$J55*(1+'Net Zero 2070 - %'!AR$45/100)</f>
        <v>0.58379193074895108</v>
      </c>
      <c r="AS225" s="205">
        <f>[4]Costos_Agricultura!$J55*(1+'Net Zero 2070 - %'!AS$45/100)</f>
        <v>0.58494998089529071</v>
      </c>
      <c r="AT225" s="205">
        <f>[4]Costos_Agricultura!$J55*(1+'Net Zero 2070 - %'!AT$45/100)</f>
        <v>0.58610803104163045</v>
      </c>
      <c r="AU225" s="205">
        <f>[4]Costos_Agricultura!$J55*(1+'Net Zero 2070 - %'!AU$45/100)</f>
        <v>0.58726608118797019</v>
      </c>
      <c r="AV225" s="205">
        <f>[4]Costos_Agricultura!$J55*(1+'Net Zero 2070 - %'!AV$45/100)</f>
        <v>0.58842413133430971</v>
      </c>
      <c r="AW225" s="205">
        <f>[4]Costos_Agricultura!$J55*(1+'Net Zero 2070 - %'!AW$45/100)</f>
        <v>0.58958218148064945</v>
      </c>
      <c r="AX225" s="205">
        <f>[4]Costos_Agricultura!$J55*(1+'Net Zero 2070 - %'!AX$45/100)</f>
        <v>0.59074023162698908</v>
      </c>
      <c r="AY225" s="205">
        <f>[4]Costos_Agricultura!$J55*(1+'Net Zero 2070 - %'!AY$45/100)</f>
        <v>0.59189828177332882</v>
      </c>
      <c r="AZ225" s="205">
        <f>[4]Costos_Agricultura!$J55*(1+'Net Zero 2070 - %'!AZ$45/100)</f>
        <v>0.59305633191966833</v>
      </c>
      <c r="BA225" s="205">
        <f>[4]Costos_Agricultura!$J55*(1+'Net Zero 2070 - %'!BA$45/100)</f>
        <v>0.59421438206600807</v>
      </c>
      <c r="BB225" s="205">
        <f>[4]Costos_Agricultura!$J55*(1+'Net Zero 2070 - %'!BB$45/100)</f>
        <v>0.59537243221234781</v>
      </c>
      <c r="BC225" s="205"/>
      <c r="BD225" s="205"/>
      <c r="BE225" s="205"/>
      <c r="BF225" s="205"/>
      <c r="BG225" s="205"/>
      <c r="BH225" s="205"/>
    </row>
    <row r="226" spans="1:60" s="209" customFormat="1" ht="15" customHeight="1">
      <c r="A226" s="205"/>
      <c r="B226" s="205"/>
      <c r="C226" s="170" t="s">
        <v>276</v>
      </c>
      <c r="D226" s="366"/>
      <c r="E226" s="205"/>
      <c r="F226" s="205">
        <f>[4]Costos_Agricultura!$J56*(1+'Net Zero 2070 - %'!F$45/100)</f>
        <v>4167.8422652539339</v>
      </c>
      <c r="G226" s="205">
        <f>[4]Costos_Agricultura!$J56*(1+'Net Zero 2070 - %'!G$45/100)</f>
        <v>4176.7839016060716</v>
      </c>
      <c r="H226" s="205">
        <f>[4]Costos_Agricultura!$J56*(1+'Net Zero 2070 - %'!H$45/100)</f>
        <v>4185.7255379582111</v>
      </c>
      <c r="I226" s="205">
        <f>[4]Costos_Agricultura!$J56*(1+'Net Zero 2070 - %'!I$45/100)</f>
        <v>4194.6671743103498</v>
      </c>
      <c r="J226" s="205">
        <f>[4]Costos_Agricultura!$J56*(1+'Net Zero 2070 - %'!J$45/100)</f>
        <v>4203.6088106624884</v>
      </c>
      <c r="K226" s="205">
        <f>[4]Costos_Agricultura!$J56*(1+'Net Zero 2070 - %'!K$45/100)</f>
        <v>4212.550447014627</v>
      </c>
      <c r="L226" s="205">
        <f>[4]Costos_Agricultura!$J56*(1+'Net Zero 2070 - %'!L$45/100)</f>
        <v>4221.4920833667666</v>
      </c>
      <c r="M226" s="205">
        <f>[4]Costos_Agricultura!$J56*(1+'Net Zero 2070 - %'!M$45/100)</f>
        <v>4230.4337197189052</v>
      </c>
      <c r="N226" s="205">
        <f>[4]Costos_Agricultura!$J56*(1+'Net Zero 2070 - %'!N$45/100)</f>
        <v>4239.3753560710438</v>
      </c>
      <c r="O226" s="205">
        <f>[4]Costos_Agricultura!$J56*(1+'Net Zero 2070 - %'!O$45/100)</f>
        <v>4248.3169924231834</v>
      </c>
      <c r="P226" s="205">
        <f>[4]Costos_Agricultura!$J56*(1+'Net Zero 2070 - %'!P$45/100)</f>
        <v>4257.258628775322</v>
      </c>
      <c r="Q226" s="205">
        <f>[4]Costos_Agricultura!$J56*(1+'Net Zero 2070 - %'!Q$45/100)</f>
        <v>4266.2002651274606</v>
      </c>
      <c r="R226" s="205">
        <f>[4]Costos_Agricultura!$J56*(1+'Net Zero 2070 - %'!R$45/100)</f>
        <v>4275.1419014795993</v>
      </c>
      <c r="S226" s="205">
        <f>[4]Costos_Agricultura!$J56*(1+'Net Zero 2070 - %'!S$45/100)</f>
        <v>4284.0835378317388</v>
      </c>
      <c r="T226" s="205">
        <f>[4]Costos_Agricultura!$J56*(1+'Net Zero 2070 - %'!T$45/100)</f>
        <v>4293.0251741838765</v>
      </c>
      <c r="U226" s="205">
        <f>[4]Costos_Agricultura!$J56*(1+'Net Zero 2070 - %'!U$45/100)</f>
        <v>4301.9668105360161</v>
      </c>
      <c r="V226" s="205">
        <f>[4]Costos_Agricultura!$J56*(1+'Net Zero 2070 - %'!V$45/100)</f>
        <v>4310.9084468881556</v>
      </c>
      <c r="W226" s="205">
        <f>[4]Costos_Agricultura!$J56*(1+'Net Zero 2070 - %'!W$45/100)</f>
        <v>4319.8500832402933</v>
      </c>
      <c r="X226" s="205">
        <f>[4]Costos_Agricultura!$J56*(1+'Net Zero 2070 - %'!X$45/100)</f>
        <v>4328.7917195924329</v>
      </c>
      <c r="Y226" s="205">
        <f>[4]Costos_Agricultura!$J56*(1+'Net Zero 2070 - %'!Y$45/100)</f>
        <v>4337.7333559445715</v>
      </c>
      <c r="Z226" s="205">
        <f>[4]Costos_Agricultura!$J56*(1+'Net Zero 2070 - %'!Z$45/100)</f>
        <v>4346.6749922967101</v>
      </c>
      <c r="AA226" s="205">
        <f>[4]Costos_Agricultura!$J56*(1+'Net Zero 2070 - %'!AA$45/100)</f>
        <v>4355.6166286488487</v>
      </c>
      <c r="AB226" s="205">
        <f>[4]Costos_Agricultura!$J56*(1+'Net Zero 2070 - %'!AB$45/100)</f>
        <v>4364.5582650009883</v>
      </c>
      <c r="AC226" s="205">
        <f>[4]Costos_Agricultura!$J56*(1+'Net Zero 2070 - %'!AC$45/100)</f>
        <v>4373.4999013531269</v>
      </c>
      <c r="AD226" s="205">
        <f>[4]Costos_Agricultura!$J56*(1+'Net Zero 2070 - %'!AD$45/100)</f>
        <v>4382.4415377052655</v>
      </c>
      <c r="AE226" s="205">
        <f>[4]Costos_Agricultura!$J56*(1+'Net Zero 2070 - %'!AE$45/100)</f>
        <v>4391.3831740574051</v>
      </c>
      <c r="AF226" s="205">
        <f>[4]Costos_Agricultura!$J56*(1+'Net Zero 2070 - %'!AF$45/100)</f>
        <v>4400.3248104095428</v>
      </c>
      <c r="AG226" s="205">
        <f>[4]Costos_Agricultura!$J56*(1+'Net Zero 2070 - %'!AG$45/100)</f>
        <v>4409.2664467616823</v>
      </c>
      <c r="AH226" s="205">
        <f>[4]Costos_Agricultura!$J56*(1+'Net Zero 2070 - %'!AH$45/100)</f>
        <v>4418.208083113821</v>
      </c>
      <c r="AI226" s="205">
        <f>[4]Costos_Agricultura!$J56*(1+'Net Zero 2070 - %'!AI$45/100)</f>
        <v>4427.1497194659605</v>
      </c>
      <c r="AJ226" s="205">
        <f>[4]Costos_Agricultura!$J56*(1+'Net Zero 2070 - %'!AJ$45/100)</f>
        <v>4436.0913558180982</v>
      </c>
      <c r="AK226" s="205">
        <f>[4]Costos_Agricultura!$J56*(1+'Net Zero 2070 - %'!AK$45/100)</f>
        <v>4445.0329921702378</v>
      </c>
      <c r="AL226" s="205">
        <f>[4]Costos_Agricultura!$J56*(1+'Net Zero 2070 - %'!AL$45/100)</f>
        <v>4453.9746285223773</v>
      </c>
      <c r="AM226" s="205">
        <f>[4]Costos_Agricultura!$J56*(1+'Net Zero 2070 - %'!AM$45/100)</f>
        <v>4462.916264874515</v>
      </c>
      <c r="AN226" s="205">
        <f>[4]Costos_Agricultura!$J56*(1+'Net Zero 2070 - %'!AN$45/100)</f>
        <v>4471.8579012266546</v>
      </c>
      <c r="AO226" s="205">
        <f>[4]Costos_Agricultura!$J56*(1+'Net Zero 2070 - %'!AO$45/100)</f>
        <v>4480.7995375787932</v>
      </c>
      <c r="AP226" s="205">
        <f>[4]Costos_Agricultura!$J56*(1+'Net Zero 2070 - %'!AP$45/100)</f>
        <v>4489.7411739309318</v>
      </c>
      <c r="AQ226" s="205">
        <f>[4]Costos_Agricultura!$J56*(1+'Net Zero 2070 - %'!AQ$45/100)</f>
        <v>4498.6828102830705</v>
      </c>
      <c r="AR226" s="205">
        <f>[4]Costos_Agricultura!$J56*(1+'Net Zero 2070 - %'!AR$45/100)</f>
        <v>4507.62444663521</v>
      </c>
      <c r="AS226" s="205">
        <f>[4]Costos_Agricultura!$J56*(1+'Net Zero 2070 - %'!AS$45/100)</f>
        <v>4516.5660829873477</v>
      </c>
      <c r="AT226" s="205">
        <f>[4]Costos_Agricultura!$J56*(1+'Net Zero 2070 - %'!AT$45/100)</f>
        <v>4525.5077193394873</v>
      </c>
      <c r="AU226" s="205">
        <f>[4]Costos_Agricultura!$J56*(1+'Net Zero 2070 - %'!AU$45/100)</f>
        <v>4534.4493556916268</v>
      </c>
      <c r="AV226" s="205">
        <f>[4]Costos_Agricultura!$J56*(1+'Net Zero 2070 - %'!AV$45/100)</f>
        <v>4543.3909920437645</v>
      </c>
      <c r="AW226" s="205">
        <f>[4]Costos_Agricultura!$J56*(1+'Net Zero 2070 - %'!AW$45/100)</f>
        <v>4552.3326283959041</v>
      </c>
      <c r="AX226" s="205">
        <f>[4]Costos_Agricultura!$J56*(1+'Net Zero 2070 - %'!AX$45/100)</f>
        <v>4561.2742647480427</v>
      </c>
      <c r="AY226" s="205">
        <f>[4]Costos_Agricultura!$J56*(1+'Net Zero 2070 - %'!AY$45/100)</f>
        <v>4570.2159011001813</v>
      </c>
      <c r="AZ226" s="205">
        <f>[4]Costos_Agricultura!$J56*(1+'Net Zero 2070 - %'!AZ$45/100)</f>
        <v>4579.15753745232</v>
      </c>
      <c r="BA226" s="205">
        <f>[4]Costos_Agricultura!$J56*(1+'Net Zero 2070 - %'!BA$45/100)</f>
        <v>4588.0991738044595</v>
      </c>
      <c r="BB226" s="205">
        <f>[4]Costos_Agricultura!$J56*(1+'Net Zero 2070 - %'!BB$45/100)</f>
        <v>4597.040810156599</v>
      </c>
      <c r="BC226" s="205"/>
      <c r="BD226" s="205"/>
      <c r="BE226" s="205"/>
      <c r="BF226" s="205"/>
      <c r="BG226" s="205"/>
      <c r="BH226" s="205"/>
    </row>
    <row r="227" spans="1:60" s="209" customFormat="1" ht="15" customHeight="1">
      <c r="A227" s="205"/>
      <c r="B227" s="205"/>
      <c r="C227" s="216"/>
      <c r="D227" s="99"/>
      <c r="E227" s="205"/>
      <c r="F227" s="205"/>
      <c r="G227" s="205"/>
      <c r="H227" s="205"/>
      <c r="I227" s="205"/>
      <c r="J227" s="205"/>
      <c r="K227" s="205"/>
      <c r="L227" s="205"/>
      <c r="M227" s="205"/>
      <c r="N227" s="205"/>
      <c r="O227" s="205"/>
      <c r="P227" s="205"/>
      <c r="Q227" s="205"/>
      <c r="R227" s="205"/>
      <c r="S227" s="205"/>
      <c r="T227" s="205"/>
      <c r="U227" s="205"/>
      <c r="V227" s="205"/>
      <c r="W227" s="205"/>
      <c r="X227" s="205"/>
      <c r="Y227" s="205"/>
      <c r="Z227" s="205"/>
      <c r="AA227" s="205"/>
      <c r="AB227" s="205"/>
      <c r="AC227" s="205"/>
      <c r="AD227" s="205"/>
      <c r="AE227" s="205"/>
      <c r="AF227" s="205"/>
      <c r="AG227" s="205"/>
      <c r="AH227" s="205"/>
      <c r="AI227" s="205"/>
      <c r="AJ227" s="205"/>
      <c r="AK227" s="205"/>
      <c r="AL227" s="205"/>
      <c r="AM227" s="205"/>
      <c r="AN227" s="205"/>
      <c r="AO227" s="205"/>
      <c r="AP227" s="205"/>
      <c r="AQ227" s="205"/>
      <c r="AR227" s="205"/>
      <c r="AS227" s="205"/>
      <c r="AT227" s="205"/>
      <c r="AU227" s="205"/>
      <c r="AV227" s="205"/>
      <c r="AW227" s="205"/>
      <c r="AX227" s="205"/>
      <c r="AY227" s="205"/>
      <c r="AZ227" s="205"/>
      <c r="BA227" s="205"/>
      <c r="BB227" s="205"/>
      <c r="BC227" s="205"/>
      <c r="BD227" s="205"/>
      <c r="BE227" s="205"/>
      <c r="BF227" s="205"/>
      <c r="BG227" s="205"/>
      <c r="BH227" s="205"/>
    </row>
    <row r="228" spans="1:60" s="209" customFormat="1" ht="15" customHeight="1">
      <c r="A228" s="215"/>
      <c r="B228" s="205"/>
      <c r="C228" s="210" t="s">
        <v>366</v>
      </c>
      <c r="D228" s="99"/>
      <c r="E228" s="205"/>
      <c r="F228" s="205"/>
      <c r="G228" s="205"/>
      <c r="H228" s="205"/>
      <c r="I228" s="205"/>
      <c r="J228" s="205"/>
      <c r="K228" s="205"/>
      <c r="L228" s="205"/>
      <c r="M228" s="205"/>
      <c r="N228" s="205"/>
      <c r="O228" s="205"/>
      <c r="P228" s="205"/>
      <c r="Q228" s="205"/>
      <c r="R228" s="205"/>
      <c r="S228" s="205"/>
      <c r="T228" s="205"/>
      <c r="U228" s="205"/>
      <c r="V228" s="205"/>
      <c r="W228" s="205"/>
      <c r="X228" s="205"/>
      <c r="Y228" s="205"/>
      <c r="Z228" s="205"/>
      <c r="AA228" s="205"/>
      <c r="AB228" s="205"/>
      <c r="AC228" s="205"/>
      <c r="AD228" s="205"/>
      <c r="AE228" s="205"/>
      <c r="AF228" s="205"/>
      <c r="AG228" s="205"/>
      <c r="AH228" s="205"/>
      <c r="AI228" s="205"/>
      <c r="AJ228" s="205"/>
      <c r="AK228" s="205"/>
      <c r="AL228" s="205"/>
      <c r="AM228" s="205"/>
      <c r="AN228" s="205"/>
      <c r="AO228" s="205"/>
      <c r="AP228" s="205"/>
      <c r="AQ228" s="205"/>
      <c r="AR228" s="205"/>
      <c r="AS228" s="205"/>
      <c r="AT228" s="205"/>
      <c r="AU228" s="205"/>
      <c r="AV228" s="205"/>
      <c r="AW228" s="205"/>
      <c r="AX228" s="205"/>
      <c r="AY228" s="205"/>
      <c r="AZ228" s="205"/>
      <c r="BA228" s="205"/>
      <c r="BB228" s="205"/>
      <c r="BC228" s="205"/>
      <c r="BD228" s="205"/>
      <c r="BE228" s="205"/>
      <c r="BF228" s="205"/>
      <c r="BG228" s="205"/>
      <c r="BH228" s="205"/>
    </row>
    <row r="229" spans="1:60" s="209" customFormat="1" ht="14.45">
      <c r="A229" s="205"/>
      <c r="B229" s="205"/>
      <c r="C229" s="170" t="s">
        <v>261</v>
      </c>
      <c r="D229" s="366" t="s">
        <v>262</v>
      </c>
      <c r="E229" s="205"/>
      <c r="F229" s="205">
        <f>(1-'Net Zero 2070 - %'!F$31/100)*[3]Costos_Agricultura!M83+('Net Zero 2070 - %'!F$31/100)*[3]Costos_Agricultura!$J65</f>
        <v>72.272363072046886</v>
      </c>
      <c r="G229" s="205">
        <f>(1-'Net Zero 2070 - %'!G$31/100)*[3]Costos_Agricultura!N83+('Net Zero 2070 - %'!G$31/100)*[3]Costos_Agricultura!$J65</f>
        <v>67.708172837647808</v>
      </c>
      <c r="H229" s="205">
        <f>(1-'Net Zero 2070 - %'!H$31/100)*[3]Costos_Agricultura!O83+('Net Zero 2070 - %'!H$31/100)*[3]Costos_Agricultura!$J65</f>
        <v>63.533683759470463</v>
      </c>
      <c r="I229" s="205">
        <f>(1-'Net Zero 2070 - %'!I$31/100)*[3]Costos_Agricultura!P83+('Net Zero 2070 - %'!I$31/100)*[3]Costos_Agricultura!$J65</f>
        <v>61.353389956859267</v>
      </c>
      <c r="J229" s="205">
        <f>(1-'Net Zero 2070 - %'!J$31/100)*[3]Costos_Agricultura!Q83+('Net Zero 2070 - %'!J$31/100)*[3]Costos_Agricultura!$J65</f>
        <v>60.631680502278805</v>
      </c>
      <c r="K229" s="205">
        <f>(1-'Net Zero 2070 - %'!K$31/100)*[3]Costos_Agricultura!R83+('Net Zero 2070 - %'!K$31/100)*[3]Costos_Agricultura!$J65</f>
        <v>60.846291960956485</v>
      </c>
      <c r="L229" s="205">
        <f>(1-'Net Zero 2070 - %'!L$31/100)*[3]Costos_Agricultura!S83+('Net Zero 2070 - %'!L$31/100)*[3]Costos_Agricultura!$J65</f>
        <v>61.814979720168616</v>
      </c>
      <c r="M229" s="205">
        <f>(1-'Net Zero 2070 - %'!M$31/100)*[3]Costos_Agricultura!T83+('Net Zero 2070 - %'!M$31/100)*[3]Costos_Agricultura!$J65</f>
        <v>62.873278210707483</v>
      </c>
      <c r="N229" s="205">
        <f>(1-'Net Zero 2070 - %'!N$31/100)*[3]Costos_Agricultura!U83+('Net Zero 2070 - %'!N$31/100)*[3]Costos_Agricultura!$J65</f>
        <v>63.428222214554509</v>
      </c>
      <c r="O229" s="205">
        <f>(1-'Net Zero 2070 - %'!O$31/100)*[3]Costos_Agricultura!V83+('Net Zero 2070 - %'!O$31/100)*[3]Costos_Agricultura!$J65</f>
        <v>64.556480960963697</v>
      </c>
      <c r="P229" s="205">
        <f>(1-'Net Zero 2070 - %'!P$31/100)*[3]Costos_Agricultura!W83+('Net Zero 2070 - %'!P$31/100)*[3]Costos_Agricultura!$J65</f>
        <v>64.339181243571275</v>
      </c>
      <c r="Q229" s="205">
        <f>(1-'Net Zero 2070 - %'!Q$31/100)*[3]Costos_Agricultura!X83+('Net Zero 2070 - %'!Q$31/100)*[3]Costos_Agricultura!$J65</f>
        <v>64.750012253976521</v>
      </c>
      <c r="R229" s="205">
        <f>(1-'Net Zero 2070 - %'!R$31/100)*[3]Costos_Agricultura!Y83+('Net Zero 2070 - %'!R$31/100)*[3]Costos_Agricultura!$J65</f>
        <v>64.313448595642015</v>
      </c>
      <c r="S229" s="205">
        <f>(1-'Net Zero 2070 - %'!S$31/100)*[3]Costos_Agricultura!Z83+('Net Zero 2070 - %'!S$31/100)*[3]Costos_Agricultura!$J65</f>
        <v>63.617635558644196</v>
      </c>
      <c r="T229" s="205">
        <f>(1-'Net Zero 2070 - %'!T$31/100)*[3]Costos_Agricultura!AA83+('Net Zero 2070 - %'!T$31/100)*[3]Costos_Agricultura!$J65</f>
        <v>63.182925718748976</v>
      </c>
      <c r="U229" s="205">
        <f>(1-'Net Zero 2070 - %'!U$31/100)*[3]Costos_Agricultura!AB83+('Net Zero 2070 - %'!U$31/100)*[3]Costos_Agricultura!$J65</f>
        <v>62.799324227210704</v>
      </c>
      <c r="V229" s="205">
        <f>(1-'Net Zero 2070 - %'!V$31/100)*[3]Costos_Agricultura!AC83+('Net Zero 2070 - %'!V$31/100)*[3]Costos_Agricultura!$J65</f>
        <v>62.414981208296716</v>
      </c>
      <c r="W229" s="205">
        <f>(1-'Net Zero 2070 - %'!W$31/100)*[3]Costos_Agricultura!AD83+('Net Zero 2070 - %'!W$31/100)*[3]Costos_Agricultura!$J65</f>
        <v>61.97952984102578</v>
      </c>
      <c r="X229" s="205">
        <f>(1-'Net Zero 2070 - %'!X$31/100)*[3]Costos_Agricultura!AE83+('Net Zero 2070 - %'!X$31/100)*[3]Costos_Agricultura!$J65</f>
        <v>61.694066645634983</v>
      </c>
      <c r="Y229" s="205">
        <f>(1-'Net Zero 2070 - %'!Y$31/100)*[3]Costos_Agricultura!AF83+('Net Zero 2070 - %'!Y$31/100)*[3]Costos_Agricultura!$J65</f>
        <v>61.158252400089438</v>
      </c>
      <c r="Z229" s="205">
        <f>(1-'Net Zero 2070 - %'!Z$31/100)*[3]Costos_Agricultura!AG83+('Net Zero 2070 - %'!Z$31/100)*[3]Costos_Agricultura!$J65</f>
        <v>60.426903089624673</v>
      </c>
      <c r="AA229" s="205">
        <f>(1-'Net Zero 2070 - %'!AA$31/100)*[3]Costos_Agricultura!AH83+('Net Zero 2070 - %'!AA$31/100)*[3]Costos_Agricultura!$J65</f>
        <v>59.846654242103604</v>
      </c>
      <c r="AB229" s="205">
        <f>(1-'Net Zero 2070 - %'!AB$31/100)*[3]Costos_Agricultura!AI83+('Net Zero 2070 - %'!AB$31/100)*[3]Costos_Agricultura!$J65</f>
        <v>58.880525956374122</v>
      </c>
      <c r="AC229" s="205">
        <f>(1-'Net Zero 2070 - %'!AC$31/100)*[3]Costos_Agricultura!AJ83+('Net Zero 2070 - %'!AC$31/100)*[3]Costos_Agricultura!$J65</f>
        <v>58.259550143756115</v>
      </c>
      <c r="AD229" s="205">
        <f>(1-'Net Zero 2070 - %'!AD$31/100)*[3]Costos_Agricultura!AK83+('Net Zero 2070 - %'!AD$31/100)*[3]Costos_Agricultura!$J65</f>
        <v>57.737083390973432</v>
      </c>
      <c r="AE229" s="205">
        <f>(1-'Net Zero 2070 - %'!AE$31/100)*[3]Costos_Agricultura!AL83+('Net Zero 2070 - %'!AE$31/100)*[3]Costos_Agricultura!$J65</f>
        <v>57.216099692942194</v>
      </c>
      <c r="AF229" s="205">
        <f>(1-'Net Zero 2070 - %'!AF$31/100)*[3]Costos_Agricultura!AM83+('Net Zero 2070 - %'!AF$31/100)*[3]Costos_Agricultura!$J65</f>
        <v>56.743628997452888</v>
      </c>
      <c r="AG229" s="205">
        <f>(1-'Net Zero 2070 - %'!AG$31/100)*[3]Costos_Agricultura!AN83+('Net Zero 2070 - %'!AG$31/100)*[3]Costos_Agricultura!$J65</f>
        <v>56.225240645236639</v>
      </c>
      <c r="AH229" s="205">
        <f>(1-'Net Zero 2070 - %'!AH$31/100)*[3]Costos_Agricultura!AO83+('Net Zero 2070 - %'!AH$31/100)*[3]Costos_Agricultura!$J65</f>
        <v>55.615758506942207</v>
      </c>
      <c r="AI229" s="205">
        <f>(1-'Net Zero 2070 - %'!AI$31/100)*[3]Costos_Agricultura!AP83+('Net Zero 2070 - %'!AI$31/100)*[3]Costos_Agricultura!$J65</f>
        <v>55.223640649315293</v>
      </c>
      <c r="AJ229" s="205">
        <f>(1-'Net Zero 2070 - %'!AJ$31/100)*[3]Costos_Agricultura!AQ83+('Net Zero 2070 - %'!AJ$31/100)*[3]Costos_Agricultura!$J65</f>
        <v>54.831026570476766</v>
      </c>
      <c r="AK229" s="205">
        <f>(1-'Net Zero 2070 - %'!AK$31/100)*[3]Costos_Agricultura!AR83+('Net Zero 2070 - %'!AK$31/100)*[3]Costos_Agricultura!$J65</f>
        <v>54.437916270426662</v>
      </c>
      <c r="AL229" s="205">
        <f>(1-'Net Zero 2070 - %'!AL$31/100)*[3]Costos_Agricultura!AS83+('Net Zero 2070 - %'!AL$31/100)*[3]Costos_Agricultura!$J65</f>
        <v>54.044309749164938</v>
      </c>
      <c r="AM229" s="205">
        <f>(1-'Net Zero 2070 - %'!AM$31/100)*[3]Costos_Agricultura!AT83+('Net Zero 2070 - %'!AM$31/100)*[3]Costos_Agricultura!$J65</f>
        <v>53.650207006691616</v>
      </c>
      <c r="AN229" s="205">
        <f>(1-'Net Zero 2070 - %'!AN$31/100)*[3]Costos_Agricultura!AU83+('Net Zero 2070 - %'!AN$31/100)*[3]Costos_Agricultura!$J65</f>
        <v>53.255608043006681</v>
      </c>
      <c r="AO229" s="205">
        <f>(1-'Net Zero 2070 - %'!AO$31/100)*[3]Costos_Agricultura!AV83+('Net Zero 2070 - %'!AO$31/100)*[3]Costos_Agricultura!$J65</f>
        <v>52.860512858110155</v>
      </c>
      <c r="AP229" s="205">
        <f>(1-'Net Zero 2070 - %'!AP$31/100)*[3]Costos_Agricultura!AW83+('Net Zero 2070 - %'!AP$31/100)*[3]Costos_Agricultura!$J65</f>
        <v>52.464921452002031</v>
      </c>
      <c r="AQ229" s="205">
        <f>(1-'Net Zero 2070 - %'!AQ$31/100)*[3]Costos_Agricultura!AX83+('Net Zero 2070 - %'!AQ$31/100)*[3]Costos_Agricultura!$J65</f>
        <v>52.068833824682301</v>
      </c>
      <c r="AR229" s="205">
        <f>(1-'Net Zero 2070 - %'!AR$31/100)*[3]Costos_Agricultura!AY83+('Net Zero 2070 - %'!AR$31/100)*[3]Costos_Agricultura!$J65</f>
        <v>51.672249976150972</v>
      </c>
      <c r="AS229" s="205">
        <f>(1-'Net Zero 2070 - %'!AS$31/100)*[3]Costos_Agricultura!AZ83+('Net Zero 2070 - %'!AS$31/100)*[3]Costos_Agricultura!$J65</f>
        <v>51.275169906408038</v>
      </c>
      <c r="AT229" s="205">
        <f>(1-'Net Zero 2070 - %'!AT$31/100)*[3]Costos_Agricultura!BA83+('Net Zero 2070 - %'!AT$31/100)*[3]Costos_Agricultura!$J65</f>
        <v>50.877593615453506</v>
      </c>
      <c r="AU229" s="205">
        <f>(1-'Net Zero 2070 - %'!AU$31/100)*[3]Costos_Agricultura!BB83+('Net Zero 2070 - %'!AU$31/100)*[3]Costos_Agricultura!$J65</f>
        <v>50.479521103287375</v>
      </c>
      <c r="AV229" s="205">
        <f>(1-'Net Zero 2070 - %'!AV$31/100)*[3]Costos_Agricultura!BC83+('Net Zero 2070 - %'!AV$31/100)*[3]Costos_Agricultura!$J65</f>
        <v>50.080952369909618</v>
      </c>
      <c r="AW229" s="205">
        <f>(1-'Net Zero 2070 - %'!AW$31/100)*[3]Costos_Agricultura!BD83+('Net Zero 2070 - %'!AW$31/100)*[3]Costos_Agricultura!$J65</f>
        <v>49.681887415320276</v>
      </c>
      <c r="AX229" s="205">
        <f>(1-'Net Zero 2070 - %'!AX$31/100)*[3]Costos_Agricultura!BE83+('Net Zero 2070 - %'!AX$31/100)*[3]Costos_Agricultura!$J65</f>
        <v>49.282326239519357</v>
      </c>
      <c r="AY229" s="205">
        <f>(1-'Net Zero 2070 - %'!AY$31/100)*[3]Costos_Agricultura!BF83+('Net Zero 2070 - %'!AY$31/100)*[3]Costos_Agricultura!$J65</f>
        <v>48.882268842506811</v>
      </c>
      <c r="AZ229" s="205">
        <f>(1-'Net Zero 2070 - %'!AZ$31/100)*[3]Costos_Agricultura!BG83+('Net Zero 2070 - %'!AZ$31/100)*[3]Costos_Agricultura!$J65</f>
        <v>48.481715224282659</v>
      </c>
      <c r="BA229" s="205">
        <f>(1-'Net Zero 2070 - %'!BA$31/100)*[3]Costos_Agricultura!BH83+('Net Zero 2070 - %'!BA$31/100)*[3]Costos_Agricultura!$J65</f>
        <v>48.080665384846924</v>
      </c>
      <c r="BB229" s="205">
        <f>(1-'Net Zero 2070 - %'!BB$31/100)*[3]Costos_Agricultura!BI83+('Net Zero 2070 - %'!BB$31/100)*[3]Costos_Agricultura!$J65</f>
        <v>47.679119324199576</v>
      </c>
      <c r="BC229" s="205"/>
      <c r="BD229" s="205"/>
      <c r="BE229" s="205"/>
      <c r="BF229" s="205"/>
      <c r="BG229" s="205"/>
      <c r="BH229" s="205"/>
    </row>
    <row r="230" spans="1:60" s="209" customFormat="1" ht="14.45">
      <c r="A230" s="205"/>
      <c r="B230" s="205"/>
      <c r="C230" s="170" t="s">
        <v>263</v>
      </c>
      <c r="D230" s="366"/>
      <c r="E230" s="205"/>
      <c r="F230" s="205">
        <f>(1-'Net Zero 2070 - %'!F$31/100)*[3]Costos_Agricultura!M84+('Net Zero 2070 - %'!F$31/100)*[3]Costos_Agricultura!$J66</f>
        <v>276.7633238797269</v>
      </c>
      <c r="G230" s="205">
        <f>(1-'Net Zero 2070 - %'!G$31/100)*[3]Costos_Agricultura!N84+('Net Zero 2070 - %'!G$31/100)*[3]Costos_Agricultura!$J66</f>
        <v>259.82706510339415</v>
      </c>
      <c r="H230" s="205">
        <f>(1-'Net Zero 2070 - %'!H$31/100)*[3]Costos_Agricultura!O84+('Net Zero 2070 - %'!H$31/100)*[3]Costos_Agricultura!$J66</f>
        <v>244.38039770014703</v>
      </c>
      <c r="I230" s="205">
        <f>(1-'Net Zero 2070 - %'!I$31/100)*[3]Costos_Agricultura!P84+('Net Zero 2070 - %'!I$31/100)*[3]Costos_Agricultura!$J66</f>
        <v>236.55633041318237</v>
      </c>
      <c r="J230" s="205">
        <f>(1-'Net Zero 2070 - %'!J$31/100)*[3]Costos_Agricultura!Q84+('Net Zero 2070 - %'!J$31/100)*[3]Costos_Agricultura!$J66</f>
        <v>234.30754723060437</v>
      </c>
      <c r="K230" s="205">
        <f>(1-'Net Zero 2070 - %'!K$31/100)*[3]Costos_Agricultura!R84+('Net Zero 2070 - %'!K$31/100)*[3]Costos_Agricultura!$J66</f>
        <v>235.6377515171713</v>
      </c>
      <c r="L230" s="205">
        <f>(1-'Net Zero 2070 - %'!L$31/100)*[3]Costos_Agricultura!S84+('Net Zero 2070 - %'!L$31/100)*[3]Costos_Agricultura!$J66</f>
        <v>239.85033255318066</v>
      </c>
      <c r="M230" s="205">
        <f>(1-'Net Zero 2070 - %'!M$31/100)*[3]Costos_Agricultura!T84+('Net Zero 2070 - %'!M$31/100)*[3]Costos_Agricultura!$J66</f>
        <v>244.40544111365097</v>
      </c>
      <c r="N230" s="205">
        <f>(1-'Net Zero 2070 - %'!N$31/100)*[3]Costos_Agricultura!U84+('Net Zero 2070 - %'!N$31/100)*[3]Costos_Agricultura!$J66</f>
        <v>247.03653048913984</v>
      </c>
      <c r="O230" s="205">
        <f>(1-'Net Zero 2070 - %'!O$31/100)*[3]Costos_Agricultura!V84+('Net Zero 2070 - %'!O$31/100)*[3]Costos_Agricultura!$J66</f>
        <v>251.85905471399681</v>
      </c>
      <c r="P230" s="205">
        <f>(1-'Net Zero 2070 - %'!P$31/100)*[3]Costos_Agricultura!W84+('Net Zero 2070 - %'!P$31/100)*[3]Costos_Agricultura!$J66</f>
        <v>251.53832429959721</v>
      </c>
      <c r="Q230" s="205">
        <f>(1-'Net Zero 2070 - %'!Q$31/100)*[3]Costos_Agricultura!X84+('Net Zero 2070 - %'!Q$31/100)*[3]Costos_Agricultura!$J66</f>
        <v>253.61855702928679</v>
      </c>
      <c r="R230" s="205">
        <f>(1-'Net Zero 2070 - %'!R$31/100)*[3]Costos_Agricultura!Y84+('Net Zero 2070 - %'!R$31/100)*[3]Costos_Agricultura!$J66</f>
        <v>252.45971343600246</v>
      </c>
      <c r="S230" s="205">
        <f>(1-'Net Zero 2070 - %'!S$31/100)*[3]Costos_Agricultura!Z84+('Net Zero 2070 - %'!S$31/100)*[3]Costos_Agricultura!$J66</f>
        <v>250.30991656539476</v>
      </c>
      <c r="T230" s="205">
        <f>(1-'Net Zero 2070 - %'!T$31/100)*[3]Costos_Agricultura!AA84+('Net Zero 2070 - %'!T$31/100)*[3]Costos_Agricultura!$J66</f>
        <v>249.15815899664571</v>
      </c>
      <c r="U230" s="205">
        <f>(1-'Net Zero 2070 - %'!U$31/100)*[3]Costos_Agricultura!AB84+('Net Zero 2070 - %'!U$31/100)*[3]Costos_Agricultura!$J66</f>
        <v>248.20175767354723</v>
      </c>
      <c r="V230" s="205">
        <f>(1-'Net Zero 2070 - %'!V$31/100)*[3]Costos_Agricultura!AC84+('Net Zero 2070 - %'!V$31/100)*[3]Costos_Agricultura!$J66</f>
        <v>247.24252194063465</v>
      </c>
      <c r="W230" s="205">
        <f>(1-'Net Zero 2070 - %'!W$31/100)*[3]Costos_Agricultura!AD84+('Net Zero 2070 - %'!W$31/100)*[3]Costos_Agricultura!$J66</f>
        <v>246.08792996207148</v>
      </c>
      <c r="X230" s="205">
        <f>(1-'Net Zero 2070 - %'!X$31/100)*[3]Costos_Agricultura!AE84+('Net Zero 2070 - %'!X$31/100)*[3]Costos_Agricultura!$J66</f>
        <v>245.50665187629642</v>
      </c>
      <c r="Y230" s="205">
        <f>(1-'Net Zero 2070 - %'!Y$31/100)*[3]Costos_Agricultura!AF84+('Net Zero 2070 - %'!Y$31/100)*[3]Costos_Agricultura!$J66</f>
        <v>243.96843343096748</v>
      </c>
      <c r="Z230" s="205">
        <f>(1-'Net Zero 2070 - %'!Z$31/100)*[3]Costos_Agricultura!AG84+('Net Zero 2070 - %'!Z$31/100)*[3]Costos_Agricultura!$J66</f>
        <v>241.68280292080578</v>
      </c>
      <c r="AA230" s="205">
        <f>(1-'Net Zero 2070 - %'!AA$31/100)*[3]Costos_Agricultura!AH84+('Net Zero 2070 - %'!AA$31/100)*[3]Costos_Agricultura!$J66</f>
        <v>239.97473791815347</v>
      </c>
      <c r="AB230" s="205">
        <f>(1-'Net Zero 2070 - %'!AB$31/100)*[3]Costos_Agricultura!AI84+('Net Zero 2070 - %'!AB$31/100)*[3]Costos_Agricultura!$J66</f>
        <v>236.79168965453454</v>
      </c>
      <c r="AC230" s="205">
        <f>(1-'Net Zero 2070 - %'!AC$31/100)*[3]Costos_Agricultura!AJ84+('Net Zero 2070 - %'!AC$31/100)*[3]Costos_Agricultura!$J66</f>
        <v>234.92795014362937</v>
      </c>
      <c r="AD230" s="205">
        <f>(1-'Net Zero 2070 - %'!AD$31/100)*[3]Costos_Agricultura!AK84+('Net Zero 2070 - %'!AD$31/100)*[3]Costos_Agricultura!$J66</f>
        <v>233.44075107495468</v>
      </c>
      <c r="AE230" s="205">
        <f>(1-'Net Zero 2070 - %'!AE$31/100)*[3]Costos_Agricultura!AL84+('Net Zero 2070 - %'!AE$31/100)*[3]Costos_Agricultura!$J66</f>
        <v>231.95922082590829</v>
      </c>
      <c r="AF230" s="205">
        <f>(1-'Net Zero 2070 - %'!AF$31/100)*[3]Costos_Agricultura!AM84+('Net Zero 2070 - %'!AF$31/100)*[3]Costos_Agricultura!$J66</f>
        <v>230.66312638816299</v>
      </c>
      <c r="AG230" s="205">
        <f>(1-'Net Zero 2070 - %'!AG$31/100)*[3]Costos_Agricultura!AN84+('Net Zero 2070 - %'!AG$31/100)*[3]Costos_Agricultura!$J66</f>
        <v>229.19151657346595</v>
      </c>
      <c r="AH230" s="205">
        <f>(1-'Net Zero 2070 - %'!AH$31/100)*[3]Costos_Agricultura!AO84+('Net Zero 2070 - %'!AH$31/100)*[3]Costos_Agricultura!$J66</f>
        <v>227.3717104146798</v>
      </c>
      <c r="AI230" s="205">
        <f>(1-'Net Zero 2070 - %'!AI$31/100)*[3]Costos_Agricultura!AP84+('Net Zero 2070 - %'!AI$31/100)*[3]Costos_Agricultura!$J66</f>
        <v>226.38275618468549</v>
      </c>
      <c r="AJ230" s="205">
        <f>(1-'Net Zero 2070 - %'!AJ$31/100)*[3]Costos_Agricultura!AQ84+('Net Zero 2070 - %'!AJ$31/100)*[3]Costos_Agricultura!$J66</f>
        <v>225.3919052016943</v>
      </c>
      <c r="AK230" s="205">
        <f>(1-'Net Zero 2070 - %'!AK$31/100)*[3]Costos_Agricultura!AR84+('Net Zero 2070 - %'!AK$31/100)*[3]Costos_Agricultura!$J66</f>
        <v>224.39915746570631</v>
      </c>
      <c r="AL230" s="205">
        <f>(1-'Net Zero 2070 - %'!AL$31/100)*[3]Costos_Agricultura!AS84+('Net Zero 2070 - %'!AL$31/100)*[3]Costos_Agricultura!$J66</f>
        <v>223.40451297672146</v>
      </c>
      <c r="AM230" s="205">
        <f>(1-'Net Zero 2070 - %'!AM$31/100)*[3]Costos_Agricultura!AT84+('Net Zero 2070 - %'!AM$31/100)*[3]Costos_Agricultura!$J66</f>
        <v>222.40797173473973</v>
      </c>
      <c r="AN230" s="205">
        <f>(1-'Net Zero 2070 - %'!AN$31/100)*[3]Costos_Agricultura!AU84+('Net Zero 2070 - %'!AN$31/100)*[3]Costos_Agricultura!$J66</f>
        <v>221.40953373976112</v>
      </c>
      <c r="AO230" s="205">
        <f>(1-'Net Zero 2070 - %'!AO$31/100)*[3]Costos_Agricultura!AV84+('Net Zero 2070 - %'!AO$31/100)*[3]Costos_Agricultura!$J66</f>
        <v>220.40919899178567</v>
      </c>
      <c r="AP230" s="205">
        <f>(1-'Net Zero 2070 - %'!AP$31/100)*[3]Costos_Agricultura!AW84+('Net Zero 2070 - %'!AP$31/100)*[3]Costos_Agricultura!$J66</f>
        <v>219.40696749081337</v>
      </c>
      <c r="AQ230" s="205">
        <f>(1-'Net Zero 2070 - %'!AQ$31/100)*[3]Costos_Agricultura!AX84+('Net Zero 2070 - %'!AQ$31/100)*[3]Costos_Agricultura!$J66</f>
        <v>218.40283923684419</v>
      </c>
      <c r="AR230" s="205">
        <f>(1-'Net Zero 2070 - %'!AR$31/100)*[3]Costos_Agricultura!AY84+('Net Zero 2070 - %'!AR$31/100)*[3]Costos_Agricultura!$J66</f>
        <v>217.39681422987815</v>
      </c>
      <c r="AS230" s="205">
        <f>(1-'Net Zero 2070 - %'!AS$31/100)*[3]Costos_Agricultura!AZ84+('Net Zero 2070 - %'!AS$31/100)*[3]Costos_Agricultura!$J66</f>
        <v>216.38889246991528</v>
      </c>
      <c r="AT230" s="205">
        <f>(1-'Net Zero 2070 - %'!AT$31/100)*[3]Costos_Agricultura!BA84+('Net Zero 2070 - %'!AT$31/100)*[3]Costos_Agricultura!$J66</f>
        <v>215.37907395695552</v>
      </c>
      <c r="AU230" s="205">
        <f>(1-'Net Zero 2070 - %'!AU$31/100)*[3]Costos_Agricultura!BB84+('Net Zero 2070 - %'!AU$31/100)*[3]Costos_Agricultura!$J66</f>
        <v>214.36735869099888</v>
      </c>
      <c r="AV230" s="205">
        <f>(1-'Net Zero 2070 - %'!AV$31/100)*[3]Costos_Agricultura!BC84+('Net Zero 2070 - %'!AV$31/100)*[3]Costos_Agricultura!$J66</f>
        <v>213.35374667204533</v>
      </c>
      <c r="AW230" s="205">
        <f>(1-'Net Zero 2070 - %'!AW$31/100)*[3]Costos_Agricultura!BD84+('Net Zero 2070 - %'!AW$31/100)*[3]Costos_Agricultura!$J66</f>
        <v>212.33823790009501</v>
      </c>
      <c r="AX230" s="205">
        <f>(1-'Net Zero 2070 - %'!AX$31/100)*[3]Costos_Agricultura!BE84+('Net Zero 2070 - %'!AX$31/100)*[3]Costos_Agricultura!$J66</f>
        <v>211.3208323751478</v>
      </c>
      <c r="AY230" s="205">
        <f>(1-'Net Zero 2070 - %'!AY$31/100)*[3]Costos_Agricultura!BF84+('Net Zero 2070 - %'!AY$31/100)*[3]Costos_Agricultura!$J66</f>
        <v>210.30153009720377</v>
      </c>
      <c r="AZ230" s="205">
        <f>(1-'Net Zero 2070 - %'!AZ$31/100)*[3]Costos_Agricultura!BG84+('Net Zero 2070 - %'!AZ$31/100)*[3]Costos_Agricultura!$J66</f>
        <v>209.28033106626285</v>
      </c>
      <c r="BA230" s="205">
        <f>(1-'Net Zero 2070 - %'!BA$31/100)*[3]Costos_Agricultura!BH84+('Net Zero 2070 - %'!BA$31/100)*[3]Costos_Agricultura!$J66</f>
        <v>208.25723528232504</v>
      </c>
      <c r="BB230" s="205">
        <f>(1-'Net Zero 2070 - %'!BB$31/100)*[3]Costos_Agricultura!BI84+('Net Zero 2070 - %'!BB$31/100)*[3]Costos_Agricultura!$J66</f>
        <v>207.23224274539041</v>
      </c>
      <c r="BC230" s="205"/>
      <c r="BD230" s="205"/>
      <c r="BE230" s="205"/>
      <c r="BF230" s="205"/>
      <c r="BG230" s="205"/>
      <c r="BH230" s="205"/>
    </row>
    <row r="231" spans="1:60" s="209" customFormat="1" ht="14.45">
      <c r="A231" s="205"/>
      <c r="B231" s="205"/>
      <c r="C231" s="170" t="s">
        <v>264</v>
      </c>
      <c r="D231" s="366"/>
      <c r="E231" s="205"/>
      <c r="F231" s="205">
        <f>(1-'Net Zero 2070 - %'!F$31/100)*[3]Costos_Agricultura!M85+('Net Zero 2070 - %'!F$31/100)*[3]Costos_Agricultura!$J67</f>
        <v>56.143360406607975</v>
      </c>
      <c r="G231" s="205">
        <f>(1-'Net Zero 2070 - %'!G$31/100)*[3]Costos_Agricultura!N85+('Net Zero 2070 - %'!G$31/100)*[3]Costos_Agricultura!$J67</f>
        <v>52.600918320417051</v>
      </c>
      <c r="H231" s="205">
        <f>(1-'Net Zero 2070 - %'!H$31/100)*[3]Costos_Agricultura!O85+('Net Zero 2070 - %'!H$31/100)*[3]Costos_Agricultura!$J67</f>
        <v>49.361191872038518</v>
      </c>
      <c r="I231" s="205">
        <f>(1-'Net Zero 2070 - %'!I$31/100)*[3]Costos_Agricultura!P85+('Net Zero 2070 - %'!I$31/100)*[3]Costos_Agricultura!$J67</f>
        <v>47.670534717213627</v>
      </c>
      <c r="J231" s="205">
        <f>(1-'Net Zero 2070 - %'!J$31/100)*[3]Costos_Agricultura!Q85+('Net Zero 2070 - %'!J$31/100)*[3]Costos_Agricultura!$J67</f>
        <v>47.112890087930353</v>
      </c>
      <c r="K231" s="205">
        <f>(1-'Net Zero 2070 - %'!K$31/100)*[3]Costos_Agricultura!R85+('Net Zero 2070 - %'!K$31/100)*[3]Costos_Agricultura!$J67</f>
        <v>47.282569404005713</v>
      </c>
      <c r="L231" s="205">
        <f>(1-'Net Zero 2070 - %'!L$31/100)*[3]Costos_Agricultura!S85+('Net Zero 2070 - %'!L$31/100)*[3]Costos_Agricultura!$J67</f>
        <v>48.038007023927634</v>
      </c>
      <c r="M231" s="205">
        <f>(1-'Net Zero 2070 - %'!M$31/100)*[3]Costos_Agricultura!T85+('Net Zero 2070 - %'!M$31/100)*[3]Costos_Agricultura!$J67</f>
        <v>48.863053289488199</v>
      </c>
      <c r="N231" s="205">
        <f>(1-'Net Zero 2070 - %'!N$31/100)*[3]Costos_Agricultura!U85+('Net Zero 2070 - %'!N$31/100)*[3]Costos_Agricultura!$J67</f>
        <v>49.297099240956932</v>
      </c>
      <c r="O231" s="205">
        <f>(1-'Net Zero 2070 - %'!O$31/100)*[3]Costos_Agricultura!V85+('Net Zero 2070 - %'!O$31/100)*[3]Costos_Agricultura!$J67</f>
        <v>50.176489875630054</v>
      </c>
      <c r="P231" s="205">
        <f>(1-'Net Zero 2070 - %'!P$31/100)*[3]Costos_Agricultura!W85+('Net Zero 2070 - %'!P$31/100)*[3]Costos_Agricultura!$J67</f>
        <v>50.010665267596018</v>
      </c>
      <c r="Q231" s="205">
        <f>(1-'Net Zero 2070 - %'!Q$31/100)*[3]Costos_Agricultura!X85+('Net Zero 2070 - %'!Q$31/100)*[3]Costos_Agricultura!$J67</f>
        <v>50.332765806457466</v>
      </c>
      <c r="R231" s="205">
        <f>(1-'Net Zero 2070 - %'!R$31/100)*[3]Costos_Agricultura!Y85+('Net Zero 2070 - %'!R$31/100)*[3]Costos_Agricultura!$J67</f>
        <v>49.996619343658985</v>
      </c>
      <c r="S231" s="205">
        <f>(1-'Net Zero 2070 - %'!S$31/100)*[3]Costos_Agricultura!Z85+('Net Zero 2070 - %'!S$31/100)*[3]Costos_Agricultura!$J67</f>
        <v>49.459090771103881</v>
      </c>
      <c r="T231" s="205">
        <f>(1-'Net Zero 2070 - %'!T$31/100)*[3]Costos_Agricultura!AA85+('Net Zero 2070 - %'!T$31/100)*[3]Costos_Agricultura!$J67</f>
        <v>49.124384334392758</v>
      </c>
      <c r="U231" s="205">
        <f>(1-'Net Zero 2070 - %'!U$31/100)*[3]Costos_Agricultura!AB85+('Net Zero 2070 - %'!U$31/100)*[3]Costos_Agricultura!$J67</f>
        <v>48.829378309198034</v>
      </c>
      <c r="V231" s="205">
        <f>(1-'Net Zero 2070 - %'!V$31/100)*[3]Costos_Agricultura!AC85+('Net Zero 2070 - %'!V$31/100)*[3]Costos_Agricultura!$J67</f>
        <v>48.533796273568335</v>
      </c>
      <c r="W231" s="205">
        <f>(1-'Net Zero 2070 - %'!W$31/100)*[3]Costos_Agricultura!AD85+('Net Zero 2070 - %'!W$31/100)*[3]Costos_Agricultura!$J67</f>
        <v>48.198513826422278</v>
      </c>
      <c r="X231" s="205">
        <f>(1-'Net Zero 2070 - %'!X$31/100)*[3]Costos_Agricultura!AE85+('Net Zero 2070 - %'!X$31/100)*[3]Costos_Agricultura!$J67</f>
        <v>47.979740566868081</v>
      </c>
      <c r="Y231" s="205">
        <f>(1-'Net Zero 2070 - %'!Y$31/100)*[3]Costos_Agricultura!AF85+('Net Zero 2070 - %'!Y$31/100)*[3]Costos_Agricultura!$J67</f>
        <v>47.566497322776641</v>
      </c>
      <c r="Z231" s="205">
        <f>(1-'Net Zero 2070 - %'!Z$31/100)*[3]Costos_Agricultura!AG85+('Net Zero 2070 - %'!Z$31/100)*[3]Costos_Agricultura!$J67</f>
        <v>47.00136455783904</v>
      </c>
      <c r="AA231" s="205">
        <f>(1-'Net Zero 2070 - %'!AA$31/100)*[3]Costos_Agricultura!AH85+('Net Zero 2070 - %'!AA$31/100)*[3]Costos_Agricultura!$J67</f>
        <v>46.553604996145751</v>
      </c>
      <c r="AB231" s="205">
        <f>(1-'Net Zero 2070 - %'!AB$31/100)*[3]Costos_Agricultura!AI85+('Net Zero 2070 - %'!AB$31/100)*[3]Costos_Agricultura!$J67</f>
        <v>45.806098465804794</v>
      </c>
      <c r="AC231" s="205">
        <f>(1-'Net Zero 2070 - %'!AC$31/100)*[3]Costos_Agricultura!AJ85+('Net Zero 2070 - %'!AC$31/100)*[3]Costos_Agricultura!$J67</f>
        <v>45.326702638684388</v>
      </c>
      <c r="AD231" s="205">
        <f>(1-'Net Zero 2070 - %'!AD$31/100)*[3]Costos_Agricultura!AK85+('Net Zero 2070 - %'!AD$31/100)*[3]Costos_Agricultura!$J67</f>
        <v>44.923827582421985</v>
      </c>
      <c r="AE231" s="205">
        <f>(1-'Net Zero 2070 - %'!AE$31/100)*[3]Costos_Agricultura!AL85+('Net Zero 2070 - %'!AE$31/100)*[3]Costos_Agricultura!$J67</f>
        <v>44.522104547029492</v>
      </c>
      <c r="AF231" s="205">
        <f>(1-'Net Zero 2070 - %'!AF$31/100)*[3]Costos_Agricultura!AM85+('Net Zero 2070 - %'!AF$31/100)*[3]Costos_Agricultura!$J67</f>
        <v>44.158065886631057</v>
      </c>
      <c r="AG231" s="205">
        <f>(1-'Net Zero 2070 - %'!AG$31/100)*[3]Costos_Agricultura!AN85+('Net Zero 2070 - %'!AG$31/100)*[3]Costos_Agricultura!$J67</f>
        <v>43.758358887760878</v>
      </c>
      <c r="AH231" s="205">
        <f>(1-'Net Zero 2070 - %'!AH$31/100)*[3]Costos_Agricultura!AO85+('Net Zero 2070 - %'!AH$31/100)*[3]Costos_Agricultura!$J67</f>
        <v>43.287891222382143</v>
      </c>
      <c r="AI231" s="205">
        <f>(1-'Net Zero 2070 - %'!AI$31/100)*[3]Costos_Agricultura!AP85+('Net Zero 2070 - %'!AI$31/100)*[3]Costos_Agricultura!$J67</f>
        <v>42.986269776239311</v>
      </c>
      <c r="AJ231" s="205">
        <f>(1-'Net Zero 2070 - %'!AJ$31/100)*[3]Costos_Agricultura!AQ85+('Net Zero 2070 - %'!AJ$31/100)*[3]Costos_Agricultura!$J67</f>
        <v>42.684262870833216</v>
      </c>
      <c r="AK231" s="205">
        <f>(1-'Net Zero 2070 - %'!AK$31/100)*[3]Costos_Agricultura!AR85+('Net Zero 2070 - %'!AK$31/100)*[3]Costos_Agricultura!$J67</f>
        <v>42.381870506163885</v>
      </c>
      <c r="AL231" s="205">
        <f>(1-'Net Zero 2070 - %'!AL$31/100)*[3]Costos_Agricultura!AS85+('Net Zero 2070 - %'!AL$31/100)*[3]Costos_Agricultura!$J67</f>
        <v>42.079092682231284</v>
      </c>
      <c r="AM231" s="205">
        <f>(1-'Net Zero 2070 - %'!AM$31/100)*[3]Costos_Agricultura!AT85+('Net Zero 2070 - %'!AM$31/100)*[3]Costos_Agricultura!$J67</f>
        <v>41.775929399035441</v>
      </c>
      <c r="AN231" s="205">
        <f>(1-'Net Zero 2070 - %'!AN$31/100)*[3]Costos_Agricultura!AU85+('Net Zero 2070 - %'!AN$31/100)*[3]Costos_Agricultura!$J67</f>
        <v>41.472380656576334</v>
      </c>
      <c r="AO231" s="205">
        <f>(1-'Net Zero 2070 - %'!AO$31/100)*[3]Costos_Agricultura!AV85+('Net Zero 2070 - %'!AO$31/100)*[3]Costos_Agricultura!$J67</f>
        <v>41.168446454853978</v>
      </c>
      <c r="AP231" s="205">
        <f>(1-'Net Zero 2070 - %'!AP$31/100)*[3]Costos_Agricultura!AW85+('Net Zero 2070 - %'!AP$31/100)*[3]Costos_Agricultura!$J67</f>
        <v>40.864126793868373</v>
      </c>
      <c r="AQ231" s="205">
        <f>(1-'Net Zero 2070 - %'!AQ$31/100)*[3]Costos_Agricultura!AX85+('Net Zero 2070 - %'!AQ$31/100)*[3]Costos_Agricultura!$J67</f>
        <v>40.559421673619518</v>
      </c>
      <c r="AR231" s="205">
        <f>(1-'Net Zero 2070 - %'!AR$31/100)*[3]Costos_Agricultura!AY85+('Net Zero 2070 - %'!AR$31/100)*[3]Costos_Agricultura!$J67</f>
        <v>40.2543310941074</v>
      </c>
      <c r="AS231" s="205">
        <f>(1-'Net Zero 2070 - %'!AS$31/100)*[3]Costos_Agricultura!AZ85+('Net Zero 2070 - %'!AS$31/100)*[3]Costos_Agricultura!$J67</f>
        <v>39.948855055332039</v>
      </c>
      <c r="AT231" s="205">
        <f>(1-'Net Zero 2070 - %'!AT$31/100)*[3]Costos_Agricultura!BA85+('Net Zero 2070 - %'!AT$31/100)*[3]Costos_Agricultura!$J67</f>
        <v>39.642993557293423</v>
      </c>
      <c r="AU231" s="205">
        <f>(1-'Net Zero 2070 - %'!AU$31/100)*[3]Costos_Agricultura!BB85+('Net Zero 2070 - %'!AU$31/100)*[3]Costos_Agricultura!$J67</f>
        <v>39.336746599991557</v>
      </c>
      <c r="AV231" s="205">
        <f>(1-'Net Zero 2070 - %'!AV$31/100)*[3]Costos_Agricultura!BC85+('Net Zero 2070 - %'!AV$31/100)*[3]Costos_Agricultura!$J67</f>
        <v>39.030114183426413</v>
      </c>
      <c r="AW231" s="205">
        <f>(1-'Net Zero 2070 - %'!AW$31/100)*[3]Costos_Agricultura!BD85+('Net Zero 2070 - %'!AW$31/100)*[3]Costos_Agricultura!$J67</f>
        <v>38.723096307598041</v>
      </c>
      <c r="AX231" s="205">
        <f>(1-'Net Zero 2070 - %'!AX$31/100)*[3]Costos_Agricultura!BE85+('Net Zero 2070 - %'!AX$31/100)*[3]Costos_Agricultura!$J67</f>
        <v>38.41569297250642</v>
      </c>
      <c r="AY231" s="205">
        <f>(1-'Net Zero 2070 - %'!AY$31/100)*[3]Costos_Agricultura!BF85+('Net Zero 2070 - %'!AY$31/100)*[3]Costos_Agricultura!$J67</f>
        <v>38.107904178151543</v>
      </c>
      <c r="AZ231" s="205">
        <f>(1-'Net Zero 2070 - %'!AZ$31/100)*[3]Costos_Agricultura!BG85+('Net Zero 2070 - %'!AZ$31/100)*[3]Costos_Agricultura!$J67</f>
        <v>37.799729924533402</v>
      </c>
      <c r="BA231" s="205">
        <f>(1-'Net Zero 2070 - %'!BA$31/100)*[3]Costos_Agricultura!BH85+('Net Zero 2070 - %'!BA$31/100)*[3]Costos_Agricultura!$J67</f>
        <v>37.491170211652019</v>
      </c>
      <c r="BB231" s="205">
        <f>(1-'Net Zero 2070 - %'!BB$31/100)*[3]Costos_Agricultura!BI85+('Net Zero 2070 - %'!BB$31/100)*[3]Costos_Agricultura!$J67</f>
        <v>37.182225039507372</v>
      </c>
      <c r="BC231" s="205"/>
      <c r="BD231" s="205"/>
      <c r="BE231" s="205"/>
      <c r="BF231" s="205"/>
      <c r="BG231" s="205"/>
      <c r="BH231" s="205"/>
    </row>
    <row r="232" spans="1:60" s="209" customFormat="1" ht="14.45">
      <c r="A232" s="205"/>
      <c r="B232" s="205"/>
      <c r="C232" s="170" t="s">
        <v>265</v>
      </c>
      <c r="D232" s="366"/>
      <c r="E232" s="205"/>
      <c r="F232" s="205">
        <f>(1-'Net Zero 2070 - %'!F$31/100)*[3]Costos_Agricultura!M86+('Net Zero 2070 - %'!F$31/100)*[3]Costos_Agricultura!$J68</f>
        <v>97.645522176816243</v>
      </c>
      <c r="G232" s="205">
        <f>(1-'Net Zero 2070 - %'!G$31/100)*[3]Costos_Agricultura!N86+('Net Zero 2070 - %'!G$31/100)*[3]Costos_Agricultura!$J68</f>
        <v>91.6933079670154</v>
      </c>
      <c r="H232" s="205">
        <f>(1-'Net Zero 2070 - %'!H$31/100)*[3]Costos_Agricultura!O86+('Net Zero 2070 - %'!H$31/100)*[3]Costos_Agricultura!$J68</f>
        <v>86.266522812976618</v>
      </c>
      <c r="I232" s="205">
        <f>(1-'Net Zero 2070 - %'!I$31/100)*[3]Costos_Agricultura!P86+('Net Zero 2070 - %'!I$31/100)*[3]Costos_Agricultura!$J68</f>
        <v>83.528485495369068</v>
      </c>
      <c r="J232" s="205">
        <f>(1-'Net Zero 2070 - %'!J$31/100)*[3]Costos_Agricultura!Q86+('Net Zero 2070 - %'!J$31/100)*[3]Costos_Agricultura!$J68</f>
        <v>82.757038690772674</v>
      </c>
      <c r="K232" s="205">
        <f>(1-'Net Zero 2070 - %'!K$31/100)*[3]Costos_Agricultura!R86+('Net Zero 2070 - %'!K$31/100)*[3]Costos_Agricultura!$J68</f>
        <v>83.248021328555453</v>
      </c>
      <c r="L232" s="205">
        <f>(1-'Net Zero 2070 - %'!L$31/100)*[3]Costos_Agricultura!S86+('Net Zero 2070 - %'!L$31/100)*[3]Costos_Agricultura!$J68</f>
        <v>84.75571534180294</v>
      </c>
      <c r="M232" s="205">
        <f>(1-'Net Zero 2070 - %'!M$31/100)*[3]Costos_Agricultura!T86+('Net Zero 2070 - %'!M$31/100)*[3]Costos_Agricultura!$J68</f>
        <v>86.384230351332917</v>
      </c>
      <c r="N232" s="205">
        <f>(1-'Net Zero 2070 - %'!N$31/100)*[3]Costos_Agricultura!U86+('Net Zero 2070 - %'!N$31/100)*[3]Costos_Agricultura!$J68</f>
        <v>87.334078981680761</v>
      </c>
      <c r="O232" s="205">
        <f>(1-'Net Zero 2070 - %'!O$31/100)*[3]Costos_Agricultura!V86+('Net Zero 2070 - %'!O$31/100)*[3]Costos_Agricultura!$J68</f>
        <v>89.056920504221935</v>
      </c>
      <c r="P232" s="205">
        <f>(1-'Net Zero 2070 - %'!P$31/100)*[3]Costos_Agricultura!W86+('Net Zero 2070 - %'!P$31/100)*[3]Costos_Agricultura!$J68</f>
        <v>88.965562859476833</v>
      </c>
      <c r="Q232" s="205">
        <f>(1-'Net Zero 2070 - %'!Q$31/100)*[3]Costos_Agricultura!X86+('Net Zero 2070 - %'!Q$31/100)*[3]Costos_Agricultura!$J68</f>
        <v>89.721105794657376</v>
      </c>
      <c r="R232" s="205">
        <f>(1-'Net Zero 2070 - %'!R$31/100)*[3]Costos_Agricultura!Y86+('Net Zero 2070 - %'!R$31/100)*[3]Costos_Agricultura!$J68</f>
        <v>89.334117398982926</v>
      </c>
      <c r="S232" s="205">
        <f>(1-'Net Zero 2070 - %'!S$31/100)*[3]Costos_Agricultura!Z86+('Net Zero 2070 - %'!S$31/100)*[3]Costos_Agricultura!$J68</f>
        <v>88.597586401077976</v>
      </c>
      <c r="T232" s="205">
        <f>(1-'Net Zero 2070 - %'!T$31/100)*[3]Costos_Agricultura!AA86+('Net Zero 2070 - %'!T$31/100)*[3]Costos_Agricultura!$J68</f>
        <v>88.213097484957402</v>
      </c>
      <c r="U232" s="205">
        <f>(1-'Net Zero 2070 - %'!U$31/100)*[3]Costos_Agricultura!AB86+('Net Zero 2070 - %'!U$31/100)*[3]Costos_Agricultura!$J68</f>
        <v>87.897517297461377</v>
      </c>
      <c r="V232" s="205">
        <f>(1-'Net Zero 2070 - %'!V$31/100)*[3]Costos_Agricultura!AC86+('Net Zero 2070 - %'!V$31/100)*[3]Costos_Agricultura!$J68</f>
        <v>87.580937318143796</v>
      </c>
      <c r="W232" s="205">
        <f>(1-'Net Zero 2070 - %'!W$31/100)*[3]Costos_Agricultura!AD86+('Net Zero 2070 - %'!W$31/100)*[3]Costos_Agricultura!$J68</f>
        <v>87.195448610201666</v>
      </c>
      <c r="X232" s="205">
        <f>(1-'Net Zero 2070 - %'!X$31/100)*[3]Costos_Agricultura!AE86+('Net Zero 2070 - %'!X$31/100)*[3]Costos_Agricultura!$J68</f>
        <v>87.012187024936125</v>
      </c>
      <c r="Y232" s="205">
        <f>(1-'Net Zero 2070 - %'!Y$31/100)*[3]Costos_Agricultura!AF86+('Net Zero 2070 - %'!Y$31/100)*[3]Costos_Agricultura!$J68</f>
        <v>86.491380339298843</v>
      </c>
      <c r="Z232" s="205">
        <f>(1-'Net Zero 2070 - %'!Z$31/100)*[3]Costos_Agricultura!AG86+('Net Zero 2070 - %'!Z$31/100)*[3]Costos_Agricultura!$J68</f>
        <v>85.706936241022134</v>
      </c>
      <c r="AA232" s="205">
        <f>(1-'Net Zero 2070 - %'!AA$31/100)*[3]Costos_Agricultura!AH86+('Net Zero 2070 - %'!AA$31/100)*[3]Costos_Agricultura!$J68</f>
        <v>85.126218953154364</v>
      </c>
      <c r="AB232" s="205">
        <f>(1-'Net Zero 2070 - %'!AB$31/100)*[3]Costos_Agricultura!AI86+('Net Zero 2070 - %'!AB$31/100)*[3]Costos_Agricultura!$J68</f>
        <v>84.025225382758705</v>
      </c>
      <c r="AC232" s="205">
        <f>(1-'Net Zero 2070 - %'!AC$31/100)*[3]Costos_Agricultura!AJ86+('Net Zero 2070 - %'!AC$31/100)*[3]Costos_Agricultura!$J68</f>
        <v>83.389596451768256</v>
      </c>
      <c r="AD232" s="205">
        <f>(1-'Net Zero 2070 - %'!AD$31/100)*[3]Costos_Agricultura!AK86+('Net Zero 2070 - %'!AD$31/100)*[3]Costos_Agricultura!$J68</f>
        <v>82.886786018919068</v>
      </c>
      <c r="AE232" s="205">
        <f>(1-'Net Zero 2070 - %'!AE$31/100)*[3]Costos_Agricultura!AL86+('Net Zero 2070 - %'!AE$31/100)*[3]Costos_Agricultura!$J68</f>
        <v>82.385975169713006</v>
      </c>
      <c r="AF232" s="205">
        <f>(1-'Net Zero 2070 - %'!AF$31/100)*[3]Costos_Agricultura!AM86+('Net Zero 2070 - %'!AF$31/100)*[3]Costos_Agricultura!$J68</f>
        <v>81.950573777756006</v>
      </c>
      <c r="AG232" s="205">
        <f>(1-'Net Zero 2070 - %'!AG$31/100)*[3]Costos_Agricultura!AN86+('Net Zero 2070 - %'!AG$31/100)*[3]Costos_Agricultura!$J68</f>
        <v>81.453262199925419</v>
      </c>
      <c r="AH232" s="205">
        <f>(1-'Net Zero 2070 - %'!AH$31/100)*[3]Costos_Agricultura!AO86+('Net Zero 2070 - %'!AH$31/100)*[3]Costos_Agricultura!$J68</f>
        <v>80.833130042169159</v>
      </c>
      <c r="AI232" s="205">
        <f>(1-'Net Zero 2070 - %'!AI$31/100)*[3]Costos_Agricultura!AP86+('Net Zero 2070 - %'!AI$31/100)*[3]Costos_Agricultura!$J68</f>
        <v>80.506067347831561</v>
      </c>
      <c r="AJ232" s="205">
        <f>(1-'Net Zero 2070 - %'!AJ$31/100)*[3]Costos_Agricultura!AQ86+('Net Zero 2070 - %'!AJ$31/100)*[3]Costos_Agricultura!$J68</f>
        <v>80.178335604817832</v>
      </c>
      <c r="AK232" s="205">
        <f>(1-'Net Zero 2070 - %'!AK$31/100)*[3]Costos_Agricultura!AR86+('Net Zero 2070 - %'!AK$31/100)*[3]Costos_Agricultura!$J68</f>
        <v>79.849934813127973</v>
      </c>
      <c r="AL232" s="205">
        <f>(1-'Net Zero 2070 - %'!AL$31/100)*[3]Costos_Agricultura!AS86+('Net Zero 2070 - %'!AL$31/100)*[3]Costos_Agricultura!$J68</f>
        <v>79.52086497276197</v>
      </c>
      <c r="AM232" s="205">
        <f>(1-'Net Zero 2070 - %'!AM$31/100)*[3]Costos_Agricultura!AT86+('Net Zero 2070 - %'!AM$31/100)*[3]Costos_Agricultura!$J68</f>
        <v>79.191126083719823</v>
      </c>
      <c r="AN232" s="205">
        <f>(1-'Net Zero 2070 - %'!AN$31/100)*[3]Costos_Agricultura!AU86+('Net Zero 2070 - %'!AN$31/100)*[3]Costos_Agricultura!$J68</f>
        <v>78.860718146001517</v>
      </c>
      <c r="AO232" s="205">
        <f>(1-'Net Zero 2070 - %'!AO$31/100)*[3]Costos_Agricultura!AV86+('Net Zero 2070 - %'!AO$31/100)*[3]Costos_Agricultura!$J68</f>
        <v>78.529641159607081</v>
      </c>
      <c r="AP232" s="205">
        <f>(1-'Net Zero 2070 - %'!AP$31/100)*[3]Costos_Agricultura!AW86+('Net Zero 2070 - %'!AP$31/100)*[3]Costos_Agricultura!$J68</f>
        <v>78.197895124536515</v>
      </c>
      <c r="AQ232" s="205">
        <f>(1-'Net Zero 2070 - %'!AQ$31/100)*[3]Costos_Agricultura!AX86+('Net Zero 2070 - %'!AQ$31/100)*[3]Costos_Agricultura!$J68</f>
        <v>77.865480040789777</v>
      </c>
      <c r="AR232" s="205">
        <f>(1-'Net Zero 2070 - %'!AR$31/100)*[3]Costos_Agricultura!AY86+('Net Zero 2070 - %'!AR$31/100)*[3]Costos_Agricultura!$J68</f>
        <v>77.532395908366922</v>
      </c>
      <c r="AS232" s="205">
        <f>(1-'Net Zero 2070 - %'!AS$31/100)*[3]Costos_Agricultura!AZ86+('Net Zero 2070 - %'!AS$31/100)*[3]Costos_Agricultura!$J68</f>
        <v>77.198642727267924</v>
      </c>
      <c r="AT232" s="205">
        <f>(1-'Net Zero 2070 - %'!AT$31/100)*[3]Costos_Agricultura!BA86+('Net Zero 2070 - %'!AT$31/100)*[3]Costos_Agricultura!$J68</f>
        <v>76.864220497492767</v>
      </c>
      <c r="AU232" s="205">
        <f>(1-'Net Zero 2070 - %'!AU$31/100)*[3]Costos_Agricultura!BB86+('Net Zero 2070 - %'!AU$31/100)*[3]Costos_Agricultura!$J68</f>
        <v>76.529129219041479</v>
      </c>
      <c r="AV232" s="205">
        <f>(1-'Net Zero 2070 - %'!AV$31/100)*[3]Costos_Agricultura!BC86+('Net Zero 2070 - %'!AV$31/100)*[3]Costos_Agricultura!$J68</f>
        <v>76.193368891914034</v>
      </c>
      <c r="AW232" s="205">
        <f>(1-'Net Zero 2070 - %'!AW$31/100)*[3]Costos_Agricultura!BD86+('Net Zero 2070 - %'!AW$31/100)*[3]Costos_Agricultura!$J68</f>
        <v>75.856939516110472</v>
      </c>
      <c r="AX232" s="205">
        <f>(1-'Net Zero 2070 - %'!AX$31/100)*[3]Costos_Agricultura!BE86+('Net Zero 2070 - %'!AX$31/100)*[3]Costos_Agricultura!$J68</f>
        <v>75.519841091630752</v>
      </c>
      <c r="AY232" s="205">
        <f>(1-'Net Zero 2070 - %'!AY$31/100)*[3]Costos_Agricultura!BF86+('Net Zero 2070 - %'!AY$31/100)*[3]Costos_Agricultura!$J68</f>
        <v>75.182073618474917</v>
      </c>
      <c r="AZ232" s="205">
        <f>(1-'Net Zero 2070 - %'!AZ$31/100)*[3]Costos_Agricultura!BG86+('Net Zero 2070 - %'!AZ$31/100)*[3]Costos_Agricultura!$J68</f>
        <v>74.843637096642922</v>
      </c>
      <c r="BA232" s="205">
        <f>(1-'Net Zero 2070 - %'!BA$31/100)*[3]Costos_Agricultura!BH86+('Net Zero 2070 - %'!BA$31/100)*[3]Costos_Agricultura!$J68</f>
        <v>74.504531526134784</v>
      </c>
      <c r="BB232" s="205">
        <f>(1-'Net Zero 2070 - %'!BB$31/100)*[3]Costos_Agricultura!BI86+('Net Zero 2070 - %'!BB$31/100)*[3]Costos_Agricultura!$J68</f>
        <v>74.164756906950515</v>
      </c>
      <c r="BC232" s="205"/>
      <c r="BD232" s="205"/>
      <c r="BE232" s="205"/>
      <c r="BF232" s="205"/>
      <c r="BG232" s="205"/>
      <c r="BH232" s="205"/>
    </row>
    <row r="233" spans="1:60" s="209" customFormat="1" ht="15" customHeight="1">
      <c r="A233" s="205"/>
      <c r="B233" s="205"/>
      <c r="C233" s="170" t="s">
        <v>266</v>
      </c>
      <c r="D233" s="366"/>
      <c r="E233" s="205"/>
      <c r="F233" s="205">
        <f>(1-'Net Zero 2070 - %'!F$31/100)*[3]Costos_Agricultura!M87+('Net Zero 2070 - %'!F$31/100)*[3]Costos_Agricultura!$J69</f>
        <v>420.04498383070649</v>
      </c>
      <c r="G233" s="205">
        <f>(1-'Net Zero 2070 - %'!G$31/100)*[3]Costos_Agricultura!N87+('Net Zero 2070 - %'!G$31/100)*[3]Costos_Agricultura!$J69</f>
        <v>393.41161245968789</v>
      </c>
      <c r="H233" s="205">
        <f>(1-'Net Zero 2070 - %'!H$31/100)*[3]Costos_Agricultura!O87+('Net Zero 2070 - %'!H$31/100)*[3]Costos_Agricultura!$J69</f>
        <v>369.04371323689401</v>
      </c>
      <c r="I233" s="205">
        <f>(1-'Net Zero 2070 - %'!I$31/100)*[3]Costos_Agricultura!P87+('Net Zero 2070 - %'!I$31/100)*[3]Costos_Agricultura!$J69</f>
        <v>356.26878412154781</v>
      </c>
      <c r="J233" s="205">
        <f>(1-'Net Zero 2070 - %'!J$31/100)*[3]Costos_Agricultura!Q87+('Net Zero 2070 - %'!J$31/100)*[3]Costos_Agricultura!$J69</f>
        <v>351.97312729868599</v>
      </c>
      <c r="K233" s="205">
        <f>(1-'Net Zero 2070 - %'!K$31/100)*[3]Costos_Agricultura!R87+('Net Zero 2070 - %'!K$31/100)*[3]Costos_Agricultura!$J69</f>
        <v>353.12063870081062</v>
      </c>
      <c r="L233" s="205">
        <f>(1-'Net Zero 2070 - %'!L$31/100)*[3]Costos_Agricultura!S87+('Net Zero 2070 - %'!L$31/100)*[3]Costos_Agricultura!$J69</f>
        <v>358.65186523752698</v>
      </c>
      <c r="M233" s="205">
        <f>(1-'Net Zero 2070 - %'!M$31/100)*[3]Costos_Agricultura!T87+('Net Zero 2070 - %'!M$31/100)*[3]Costos_Agricultura!$J69</f>
        <v>364.70403099333879</v>
      </c>
      <c r="N233" s="205">
        <f>(1-'Net Zero 2070 - %'!N$31/100)*[3]Costos_Agricultura!U87+('Net Zero 2070 - %'!N$31/100)*[3]Costos_Agricultura!$J69</f>
        <v>367.83001715722907</v>
      </c>
      <c r="O233" s="205">
        <f>(1-'Net Zero 2070 - %'!O$31/100)*[3]Costos_Agricultura!V87+('Net Zero 2070 - %'!O$31/100)*[3]Costos_Agricultura!$J69</f>
        <v>374.28888689281234</v>
      </c>
      <c r="P233" s="205">
        <f>(1-'Net Zero 2070 - %'!P$31/100)*[3]Costos_Agricultura!W87+('Net Zero 2070 - %'!P$31/100)*[3]Costos_Agricultura!$J69</f>
        <v>372.92554421028279</v>
      </c>
      <c r="Q233" s="205">
        <f>(1-'Net Zero 2070 - %'!Q$31/100)*[3]Costos_Agricultura!X87+('Net Zero 2070 - %'!Q$31/100)*[3]Costos_Agricultura!$J69</f>
        <v>375.21375001959314</v>
      </c>
      <c r="R233" s="205">
        <f>(1-'Net Zero 2070 - %'!R$31/100)*[3]Costos_Agricultura!Y87+('Net Zero 2070 - %'!R$31/100)*[3]Costos_Agricultura!$J69</f>
        <v>372.57574765647587</v>
      </c>
      <c r="S233" s="205">
        <f>(1-'Net Zero 2070 - %'!S$31/100)*[3]Costos_Agricultura!Z87+('Net Zero 2070 - %'!S$31/100)*[3]Costos_Agricultura!$J69</f>
        <v>368.4306359675856</v>
      </c>
      <c r="T233" s="205">
        <f>(1-'Net Zero 2070 - %'!T$31/100)*[3]Costos_Agricultura!AA87+('Net Zero 2070 - %'!T$31/100)*[3]Costos_Agricultura!$J69</f>
        <v>365.80341051383851</v>
      </c>
      <c r="U233" s="205">
        <f>(1-'Net Zero 2070 - %'!U$31/100)*[3]Costos_Agricultura!AB87+('Net Zero 2070 - %'!U$31/100)*[3]Costos_Agricultura!$J69</f>
        <v>363.47329616149801</v>
      </c>
      <c r="V233" s="205">
        <f>(1-'Net Zero 2070 - %'!V$31/100)*[3]Costos_Agricultura!AC87+('Net Zero 2070 - %'!V$31/100)*[3]Costos_Agricultura!$J69</f>
        <v>361.13887104540942</v>
      </c>
      <c r="W233" s="205">
        <f>(1-'Net Zero 2070 - %'!W$31/100)*[3]Costos_Agricultura!AD87+('Net Zero 2070 - %'!W$31/100)*[3]Costos_Agricultura!$J69</f>
        <v>358.50733482791429</v>
      </c>
      <c r="X233" s="205">
        <f>(1-'Net Zero 2070 - %'!X$31/100)*[3]Costos_Agricultura!AE87+('Net Zero 2070 - %'!X$31/100)*[3]Costos_Agricultura!$J69</f>
        <v>356.74773347777221</v>
      </c>
      <c r="Y233" s="205">
        <f>(1-'Net Zero 2070 - %'!Y$31/100)*[3]Costos_Agricultura!AF87+('Net Zero 2070 - %'!Y$31/100)*[3]Costos_Agricultura!$J69</f>
        <v>353.53275196683427</v>
      </c>
      <c r="Z233" s="205">
        <f>(1-'Net Zero 2070 - %'!Z$31/100)*[3]Costos_Agricultura!AG87+('Net Zero 2070 - %'!Z$31/100)*[3]Costos_Agricultura!$J69</f>
        <v>349.18105521524728</v>
      </c>
      <c r="AA233" s="205">
        <f>(1-'Net Zero 2070 - %'!AA$31/100)*[3]Costos_Agricultura!AH87+('Net Zero 2070 - %'!AA$31/100)*[3]Costos_Agricultura!$J69</f>
        <v>345.7077594766356</v>
      </c>
      <c r="AB233" s="205">
        <f>(1-'Net Zero 2070 - %'!AB$31/100)*[3]Costos_Agricultura!AI87+('Net Zero 2070 - %'!AB$31/100)*[3]Costos_Agricultura!$J69</f>
        <v>339.99120860296244</v>
      </c>
      <c r="AC233" s="205">
        <f>(1-'Net Zero 2070 - %'!AC$31/100)*[3]Costos_Agricultura!AJ87+('Net Zero 2070 - %'!AC$31/100)*[3]Costos_Agricultura!$J69</f>
        <v>336.28115245541738</v>
      </c>
      <c r="AD233" s="205">
        <f>(1-'Net Zero 2070 - %'!AD$31/100)*[3]Costos_Agricultura!AK87+('Net Zero 2070 - %'!AD$31/100)*[3]Costos_Agricultura!$J69</f>
        <v>333.14376469194491</v>
      </c>
      <c r="AE233" s="205">
        <f>(1-'Net Zero 2070 - %'!AE$31/100)*[3]Costos_Agricultura!AL87+('Net Zero 2070 - %'!AE$31/100)*[3]Costos_Agricultura!$J69</f>
        <v>330.01499845596868</v>
      </c>
      <c r="AF233" s="205">
        <f>(1-'Net Zero 2070 - %'!AF$31/100)*[3]Costos_Agricultura!AM87+('Net Zero 2070 - %'!AF$31/100)*[3]Costos_Agricultura!$J69</f>
        <v>327.16825564828071</v>
      </c>
      <c r="AG233" s="205">
        <f>(1-'Net Zero 2070 - %'!AG$31/100)*[3]Costos_Agricultura!AN87+('Net Zero 2070 - %'!AG$31/100)*[3]Costos_Agricultura!$J69</f>
        <v>324.05457708542275</v>
      </c>
      <c r="AH233" s="205">
        <f>(1-'Net Zero 2070 - %'!AH$31/100)*[3]Costos_Agricultura!AO87+('Net Zero 2070 - %'!AH$31/100)*[3]Costos_Agricultura!$J69</f>
        <v>320.41133777597304</v>
      </c>
      <c r="AI233" s="205">
        <f>(1-'Net Zero 2070 - %'!AI$31/100)*[3]Costos_Agricultura!AP87+('Net Zero 2070 - %'!AI$31/100)*[3]Costos_Agricultura!$J69</f>
        <v>318.03171474276286</v>
      </c>
      <c r="AJ233" s="205">
        <f>(1-'Net Zero 2070 - %'!AJ$31/100)*[3]Costos_Agricultura!AQ87+('Net Zero 2070 - %'!AJ$31/100)*[3]Costos_Agricultura!$J69</f>
        <v>315.64920699823915</v>
      </c>
      <c r="AK233" s="205">
        <f>(1-'Net Zero 2070 - %'!AK$31/100)*[3]Costos_Agricultura!AR87+('Net Zero 2070 - %'!AK$31/100)*[3]Costos_Agricultura!$J69</f>
        <v>313.26381454240197</v>
      </c>
      <c r="AL233" s="205">
        <f>(1-'Net Zero 2070 - %'!AL$31/100)*[3]Costos_Agricultura!AS87+('Net Zero 2070 - %'!AL$31/100)*[3]Costos_Agricultura!$J69</f>
        <v>310.87553737525127</v>
      </c>
      <c r="AM233" s="205">
        <f>(1-'Net Zero 2070 - %'!AM$31/100)*[3]Costos_Agricultura!AT87+('Net Zero 2070 - %'!AM$31/100)*[3]Costos_Agricultura!$J69</f>
        <v>308.48437549678704</v>
      </c>
      <c r="AN233" s="205">
        <f>(1-'Net Zero 2070 - %'!AN$31/100)*[3]Costos_Agricultura!AU87+('Net Zero 2070 - %'!AN$31/100)*[3]Costos_Agricultura!$J69</f>
        <v>306.09032890700928</v>
      </c>
      <c r="AO233" s="205">
        <f>(1-'Net Zero 2070 - %'!AO$31/100)*[3]Costos_Agricultura!AV87+('Net Zero 2070 - %'!AO$31/100)*[3]Costos_Agricultura!$J69</f>
        <v>303.69339760591805</v>
      </c>
      <c r="AP233" s="205">
        <f>(1-'Net Zero 2070 - %'!AP$31/100)*[3]Costos_Agricultura!AW87+('Net Zero 2070 - %'!AP$31/100)*[3]Costos_Agricultura!$J69</f>
        <v>301.2935815935133</v>
      </c>
      <c r="AQ233" s="205">
        <f>(1-'Net Zero 2070 - %'!AQ$31/100)*[3]Costos_Agricultura!AX87+('Net Zero 2070 - %'!AQ$31/100)*[3]Costos_Agricultura!$J69</f>
        <v>298.89088086979501</v>
      </c>
      <c r="AR233" s="205">
        <f>(1-'Net Zero 2070 - %'!AR$31/100)*[3]Costos_Agricultura!AY87+('Net Zero 2070 - %'!AR$31/100)*[3]Costos_Agricultura!$J69</f>
        <v>296.48529543476326</v>
      </c>
      <c r="AS233" s="205">
        <f>(1-'Net Zero 2070 - %'!AS$31/100)*[3]Costos_Agricultura!AZ87+('Net Zero 2070 - %'!AS$31/100)*[3]Costos_Agricultura!$J69</f>
        <v>294.07682528841798</v>
      </c>
      <c r="AT233" s="205">
        <f>(1-'Net Zero 2070 - %'!AT$31/100)*[3]Costos_Agricultura!BA87+('Net Zero 2070 - %'!AT$31/100)*[3]Costos_Agricultura!$J69</f>
        <v>291.66547043075917</v>
      </c>
      <c r="AU233" s="205">
        <f>(1-'Net Zero 2070 - %'!AU$31/100)*[3]Costos_Agricultura!BB87+('Net Zero 2070 - %'!AU$31/100)*[3]Costos_Agricultura!$J69</f>
        <v>289.25123086178684</v>
      </c>
      <c r="AV233" s="205">
        <f>(1-'Net Zero 2070 - %'!AV$31/100)*[3]Costos_Agricultura!BC87+('Net Zero 2070 - %'!AV$31/100)*[3]Costos_Agricultura!$J69</f>
        <v>286.83410658150092</v>
      </c>
      <c r="AW233" s="205">
        <f>(1-'Net Zero 2070 - %'!AW$31/100)*[3]Costos_Agricultura!BD87+('Net Zero 2070 - %'!AW$31/100)*[3]Costos_Agricultura!$J69</f>
        <v>284.41409758990159</v>
      </c>
      <c r="AX233" s="205">
        <f>(1-'Net Zero 2070 - %'!AX$31/100)*[3]Costos_Agricultura!BE87+('Net Zero 2070 - %'!AX$31/100)*[3]Costos_Agricultura!$J69</f>
        <v>281.99120388698867</v>
      </c>
      <c r="AY233" s="205">
        <f>(1-'Net Zero 2070 - %'!AY$31/100)*[3]Costos_Agricultura!BF87+('Net Zero 2070 - %'!AY$31/100)*[3]Costos_Agricultura!$J69</f>
        <v>279.56542547276234</v>
      </c>
      <c r="AZ233" s="205">
        <f>(1-'Net Zero 2070 - %'!AZ$31/100)*[3]Costos_Agricultura!BG87+('Net Zero 2070 - %'!AZ$31/100)*[3]Costos_Agricultura!$J69</f>
        <v>277.13676234722243</v>
      </c>
      <c r="BA233" s="205">
        <f>(1-'Net Zero 2070 - %'!BA$31/100)*[3]Costos_Agricultura!BH87+('Net Zero 2070 - %'!BA$31/100)*[3]Costos_Agricultura!$J69</f>
        <v>274.70521451036905</v>
      </c>
      <c r="BB233" s="205">
        <f>(1-'Net Zero 2070 - %'!BB$31/100)*[3]Costos_Agricultura!BI87+('Net Zero 2070 - %'!BB$31/100)*[3]Costos_Agricultura!$J69</f>
        <v>272.27078196220214</v>
      </c>
      <c r="BC233" s="205"/>
      <c r="BD233" s="205"/>
      <c r="BE233" s="205"/>
      <c r="BF233" s="205"/>
      <c r="BG233" s="205"/>
      <c r="BH233" s="205"/>
    </row>
    <row r="234" spans="1:60" s="209" customFormat="1" ht="15" customHeight="1">
      <c r="A234" s="205"/>
      <c r="B234" s="205"/>
      <c r="C234" s="170" t="s">
        <v>267</v>
      </c>
      <c r="D234" s="366"/>
      <c r="E234" s="205"/>
      <c r="F234" s="205">
        <f>(1-'Net Zero 2070 - %'!F$31/100)*[3]Costos_Agricultura!M88+('Net Zero 2070 - %'!F$31/100)*[3]Costos_Agricultura!$J70</f>
        <v>361.47853639710507</v>
      </c>
      <c r="G234" s="205">
        <f>(1-'Net Zero 2070 - %'!G$31/100)*[3]Costos_Agricultura!N88+('Net Zero 2070 - %'!G$31/100)*[3]Costos_Agricultura!$J70</f>
        <v>338.60947079986067</v>
      </c>
      <c r="H234" s="205">
        <f>(1-'Net Zero 2070 - %'!H$31/100)*[3]Costos_Agricultura!O88+('Net Zero 2070 - %'!H$31/100)*[3]Costos_Agricultura!$J70</f>
        <v>317.68974699949359</v>
      </c>
      <c r="I234" s="205">
        <f>(1-'Net Zero 2070 - %'!I$31/100)*[3]Costos_Agricultura!P88+('Net Zero 2070 - %'!I$31/100)*[3]Costos_Agricultura!$J70</f>
        <v>306.74527767228631</v>
      </c>
      <c r="J234" s="205">
        <f>(1-'Net Zero 2070 - %'!J$31/100)*[3]Costos_Agricultura!Q88+('Net Zero 2070 - %'!J$31/100)*[3]Costos_Agricultura!$J70</f>
        <v>303.09685914835057</v>
      </c>
      <c r="K234" s="205">
        <f>(1-'Net Zero 2070 - %'!K$31/100)*[3]Costos_Agricultura!R88+('Net Zero 2070 - %'!K$31/100)*[3]Costos_Agricultura!$J70</f>
        <v>304.1320538556414</v>
      </c>
      <c r="L234" s="205">
        <f>(1-'Net Zero 2070 - %'!L$31/100)*[3]Costos_Agricultura!S88+('Net Zero 2070 - %'!L$31/100)*[3]Costos_Agricultura!$J70</f>
        <v>308.93924776590632</v>
      </c>
      <c r="M234" s="205">
        <f>(1-'Net Zero 2070 - %'!M$31/100)*[3]Costos_Agricultura!T88+('Net Zero 2070 - %'!M$31/100)*[3]Costos_Agricultura!$J70</f>
        <v>314.19468757237939</v>
      </c>
      <c r="N234" s="205">
        <f>(1-'Net Zero 2070 - %'!N$31/100)*[3]Costos_Agricultura!U88+('Net Zero 2070 - %'!N$31/100)*[3]Costos_Agricultura!$J70</f>
        <v>316.93227511208664</v>
      </c>
      <c r="O234" s="205">
        <f>(1-'Net Zero 2070 - %'!O$31/100)*[3]Costos_Agricultura!V88+('Net Zero 2070 - %'!O$31/100)*[3]Costos_Agricultura!$J70</f>
        <v>322.53766628183115</v>
      </c>
      <c r="P234" s="205">
        <f>(1-'Net Zero 2070 - %'!P$31/100)*[3]Costos_Agricultura!W88+('Net Zero 2070 - %'!P$31/100)*[3]Costos_Agricultura!$J70</f>
        <v>321.41237854094362</v>
      </c>
      <c r="Q234" s="205">
        <f>(1-'Net Zero 2070 - %'!Q$31/100)*[3]Costos_Agricultura!X88+('Net Zero 2070 - %'!Q$31/100)*[3]Costos_Agricultura!$J70</f>
        <v>323.42909195158018</v>
      </c>
      <c r="R234" s="205">
        <f>(1-'Net Zero 2070 - %'!R$31/100)*[3]Costos_Agricultura!Y88+('Net Zero 2070 - %'!R$31/100)*[3]Costos_Agricultura!$J70</f>
        <v>321.20701412474472</v>
      </c>
      <c r="S234" s="205">
        <f>(1-'Net Zero 2070 - %'!S$31/100)*[3]Costos_Agricultura!Z88+('Net Zero 2070 - %'!S$31/100)*[3]Costos_Agricultura!$J70</f>
        <v>317.68813324363413</v>
      </c>
      <c r="T234" s="205">
        <f>(1-'Net Zero 2070 - %'!T$31/100)*[3]Costos_Agricultura!AA88+('Net Zero 2070 - %'!T$31/100)*[3]Costos_Agricultura!$J70</f>
        <v>315.47532848594363</v>
      </c>
      <c r="U234" s="205">
        <f>(1-'Net Zero 2070 - %'!U$31/100)*[3]Costos_Agricultura!AB88+('Net Zero 2070 - %'!U$31/100)*[3]Costos_Agricultura!$J70</f>
        <v>313.5181751114502</v>
      </c>
      <c r="V234" s="205">
        <f>(1-'Net Zero 2070 - %'!V$31/100)*[3]Costos_Agricultura!AC88+('Net Zero 2070 - %'!V$31/100)*[3]Costos_Agricultura!$J70</f>
        <v>311.5573125092987</v>
      </c>
      <c r="W234" s="205">
        <f>(1-'Net Zero 2070 - %'!W$31/100)*[3]Costos_Agricultura!AD88+('Net Zero 2070 - %'!W$31/100)*[3]Costos_Agricultura!$J70</f>
        <v>309.34079852395024</v>
      </c>
      <c r="X234" s="205">
        <f>(1-'Net Zero 2070 - %'!X$31/100)*[3]Costos_Agricultura!AE88+('Net Zero 2070 - %'!X$31/100)*[3]Costos_Agricultura!$J70</f>
        <v>307.87454716373179</v>
      </c>
      <c r="Y234" s="205">
        <f>(1-'Net Zero 2070 - %'!Y$31/100)*[3]Costos_Agricultura!AF88+('Net Zero 2070 - %'!Y$31/100)*[3]Costos_Agricultura!$J70</f>
        <v>305.15600348113429</v>
      </c>
      <c r="Z234" s="205">
        <f>(1-'Net Zero 2070 - %'!Z$31/100)*[3]Costos_Agricultura!AG88+('Net Zero 2070 - %'!Z$31/100)*[3]Costos_Agricultura!$J70</f>
        <v>301.45936499764446</v>
      </c>
      <c r="AA234" s="205">
        <f>(1-'Net Zero 2070 - %'!AA$31/100)*[3]Costos_Agricultura!AH88+('Net Zero 2070 - %'!AA$31/100)*[3]Costos_Agricultura!$J70</f>
        <v>298.5185529807718</v>
      </c>
      <c r="AB234" s="205">
        <f>(1-'Net Zero 2070 - %'!AB$31/100)*[3]Costos_Agricultura!AI88+('Net Zero 2070 - %'!AB$31/100)*[3]Costos_Agricultura!$J70</f>
        <v>293.64751595572079</v>
      </c>
      <c r="AC234" s="205">
        <f>(1-'Net Zero 2070 - %'!AC$31/100)*[3]Costos_Agricultura!AJ88+('Net Zero 2070 - %'!AC$31/100)*[3]Costos_Agricultura!$J70</f>
        <v>290.50298174286297</v>
      </c>
      <c r="AD234" s="205">
        <f>(1-'Net Zero 2070 - %'!AD$31/100)*[3]Costos_Agricultura!AK88+('Net Zero 2070 - %'!AD$31/100)*[3]Costos_Agricultura!$J70</f>
        <v>287.85120415810928</v>
      </c>
      <c r="AE234" s="205">
        <f>(1-'Net Zero 2070 - %'!AE$31/100)*[3]Costos_Agricultura!AL88+('Net Zero 2070 - %'!AE$31/100)*[3]Costos_Agricultura!$J70</f>
        <v>285.20684502867164</v>
      </c>
      <c r="AF234" s="205">
        <f>(1-'Net Zero 2070 - %'!AF$31/100)*[3]Costos_Agricultura!AM88+('Net Zero 2070 - %'!AF$31/100)*[3]Costos_Agricultura!$J70</f>
        <v>282.80515498562801</v>
      </c>
      <c r="AG234" s="205">
        <f>(1-'Net Zero 2070 - %'!AG$31/100)*[3]Costos_Agricultura!AN88+('Net Zero 2070 - %'!AG$31/100)*[3]Costos_Agricultura!$J70</f>
        <v>280.17377815299329</v>
      </c>
      <c r="AH234" s="205">
        <f>(1-'Net Zero 2070 - %'!AH$31/100)*[3]Costos_Agricultura!AO88+('Net Zero 2070 - %'!AH$31/100)*[3]Costos_Agricultura!$J70</f>
        <v>277.08673696883437</v>
      </c>
      <c r="AI234" s="205">
        <f>(1-'Net Zero 2070 - %'!AI$31/100)*[3]Costos_Agricultura!AP88+('Net Zero 2070 - %'!AI$31/100)*[3]Costos_Agricultura!$J70</f>
        <v>275.08698349395871</v>
      </c>
      <c r="AJ234" s="205">
        <f>(1-'Net Zero 2070 - %'!AJ$31/100)*[3]Costos_Agricultura!AQ88+('Net Zero 2070 - %'!AJ$31/100)*[3]Costos_Agricultura!$J70</f>
        <v>273.0847478484946</v>
      </c>
      <c r="AK234" s="205">
        <f>(1-'Net Zero 2070 - %'!AK$31/100)*[3]Costos_Agricultura!AR88+('Net Zero 2070 - %'!AK$31/100)*[3]Costos_Agricultura!$J70</f>
        <v>271.08003003244198</v>
      </c>
      <c r="AL234" s="205">
        <f>(1-'Net Zero 2070 - %'!AL$31/100)*[3]Costos_Agricultura!AS88+('Net Zero 2070 - %'!AL$31/100)*[3]Costos_Agricultura!$J70</f>
        <v>269.07283004580086</v>
      </c>
      <c r="AM234" s="205">
        <f>(1-'Net Zero 2070 - %'!AM$31/100)*[3]Costos_Agricultura!AT88+('Net Zero 2070 - %'!AM$31/100)*[3]Costos_Agricultura!$J70</f>
        <v>267.06314788857128</v>
      </c>
      <c r="AN234" s="205">
        <f>(1-'Net Zero 2070 - %'!AN$31/100)*[3]Costos_Agricultura!AU88+('Net Zero 2070 - %'!AN$31/100)*[3]Costos_Agricultura!$J70</f>
        <v>265.05098356075314</v>
      </c>
      <c r="AO234" s="205">
        <f>(1-'Net Zero 2070 - %'!AO$31/100)*[3]Costos_Agricultura!AV88+('Net Zero 2070 - %'!AO$31/100)*[3]Costos_Agricultura!$J70</f>
        <v>263.0363370623466</v>
      </c>
      <c r="AP234" s="205">
        <f>(1-'Net Zero 2070 - %'!AP$31/100)*[3]Costos_Agricultura!AW88+('Net Zero 2070 - %'!AP$31/100)*[3]Costos_Agricultura!$J70</f>
        <v>261.01920839335156</v>
      </c>
      <c r="AQ234" s="205">
        <f>(1-'Net Zero 2070 - %'!AQ$31/100)*[3]Costos_Agricultura!AX88+('Net Zero 2070 - %'!AQ$31/100)*[3]Costos_Agricultura!$J70</f>
        <v>258.99959755376801</v>
      </c>
      <c r="AR234" s="205">
        <f>(1-'Net Zero 2070 - %'!AR$31/100)*[3]Costos_Agricultura!AY88+('Net Zero 2070 - %'!AR$31/100)*[3]Costos_Agricultura!$J70</f>
        <v>256.97750454359596</v>
      </c>
      <c r="AS234" s="205">
        <f>(1-'Net Zero 2070 - %'!AS$31/100)*[3]Costos_Agricultura!AZ88+('Net Zero 2070 - %'!AS$31/100)*[3]Costos_Agricultura!$J70</f>
        <v>254.95292936283548</v>
      </c>
      <c r="AT234" s="205">
        <f>(1-'Net Zero 2070 - %'!AT$31/100)*[3]Costos_Agricultura!BA88+('Net Zero 2070 - %'!AT$31/100)*[3]Costos_Agricultura!$J70</f>
        <v>252.92587201148649</v>
      </c>
      <c r="AU234" s="205">
        <f>(1-'Net Zero 2070 - %'!AU$31/100)*[3]Costos_Agricultura!BB88+('Net Zero 2070 - %'!AU$31/100)*[3]Costos_Agricultura!$J70</f>
        <v>250.89633248954897</v>
      </c>
      <c r="AV234" s="205">
        <f>(1-'Net Zero 2070 - %'!AV$31/100)*[3]Costos_Agricultura!BC88+('Net Zero 2070 - %'!AV$31/100)*[3]Costos_Agricultura!$J70</f>
        <v>248.86431079702294</v>
      </c>
      <c r="AW234" s="205">
        <f>(1-'Net Zero 2070 - %'!AW$31/100)*[3]Costos_Agricultura!BD88+('Net Zero 2070 - %'!AW$31/100)*[3]Costos_Agricultura!$J70</f>
        <v>246.82980693390851</v>
      </c>
      <c r="AX234" s="205">
        <f>(1-'Net Zero 2070 - %'!AX$31/100)*[3]Costos_Agricultura!BE88+('Net Zero 2070 - %'!AX$31/100)*[3]Costos_Agricultura!$J70</f>
        <v>244.79282090020558</v>
      </c>
      <c r="AY234" s="205">
        <f>(1-'Net Zero 2070 - %'!AY$31/100)*[3]Costos_Agricultura!BF88+('Net Zero 2070 - %'!AY$31/100)*[3]Costos_Agricultura!$J70</f>
        <v>242.75335269591417</v>
      </c>
      <c r="AZ234" s="205">
        <f>(1-'Net Zero 2070 - %'!AZ$31/100)*[3]Costos_Agricultura!BG88+('Net Zero 2070 - %'!AZ$31/100)*[3]Costos_Agricultura!$J70</f>
        <v>240.71140232103426</v>
      </c>
      <c r="BA234" s="205">
        <f>(1-'Net Zero 2070 - %'!BA$31/100)*[3]Costos_Agricultura!BH88+('Net Zero 2070 - %'!BA$31/100)*[3]Costos_Agricultura!$J70</f>
        <v>238.66696977556589</v>
      </c>
      <c r="BB234" s="205">
        <f>(1-'Net Zero 2070 - %'!BB$31/100)*[3]Costos_Agricultura!BI88+('Net Zero 2070 - %'!BB$31/100)*[3]Costos_Agricultura!$J70</f>
        <v>236.62005505950904</v>
      </c>
      <c r="BC234" s="205"/>
      <c r="BD234" s="205"/>
      <c r="BE234" s="205"/>
      <c r="BF234" s="205"/>
      <c r="BG234" s="205"/>
      <c r="BH234" s="205"/>
    </row>
    <row r="235" spans="1:60" s="209" customFormat="1" ht="15" customHeight="1">
      <c r="A235" s="205"/>
      <c r="B235" s="205"/>
      <c r="C235" s="170" t="s">
        <v>268</v>
      </c>
      <c r="D235" s="366"/>
      <c r="E235" s="205"/>
      <c r="F235" s="205">
        <f>(1-'Net Zero 2070 - %'!F$31/100)*[3]Costos_Agricultura!M89+('Net Zero 2070 - %'!F$31/100)*[3]Costos_Agricultura!$J71</f>
        <v>120.81233604069006</v>
      </c>
      <c r="G235" s="205">
        <f>(1-'Net Zero 2070 - %'!G$31/100)*[3]Costos_Agricultura!N89+('Net Zero 2070 - %'!G$31/100)*[3]Costos_Agricultura!$J71</f>
        <v>113.25477426033996</v>
      </c>
      <c r="H235" s="205">
        <f>(1-'Net Zero 2070 - %'!H$31/100)*[3]Costos_Agricultura!O89+('Net Zero 2070 - %'!H$31/100)*[3]Costos_Agricultura!$J71</f>
        <v>106.34828147582847</v>
      </c>
      <c r="I235" s="205">
        <f>(1-'Net Zero 2070 - %'!I$31/100)*[3]Costos_Agricultura!P89+('Net Zero 2070 - %'!I$31/100)*[3]Costos_Agricultura!$J71</f>
        <v>102.77346655482872</v>
      </c>
      <c r="J235" s="205">
        <f>(1-'Net Zero 2070 - %'!J$31/100)*[3]Costos_Agricultura!Q89+('Net Zero 2070 - %'!J$31/100)*[3]Costos_Agricultura!$J71</f>
        <v>101.63549081599939</v>
      </c>
      <c r="K235" s="205">
        <f>(1-'Net Zero 2070 - %'!K$31/100)*[3]Costos_Agricultura!R89+('Net Zero 2070 - %'!K$31/100)*[3]Costos_Agricultura!$J71</f>
        <v>102.06181507229446</v>
      </c>
      <c r="L235" s="205">
        <f>(1-'Net Zero 2070 - %'!L$31/100)*[3]Costos_Agricultura!S89+('Net Zero 2070 - %'!L$31/100)*[3]Costos_Agricultura!$J71</f>
        <v>103.74796545929595</v>
      </c>
      <c r="M235" s="205">
        <f>(1-'Net Zero 2070 - %'!M$31/100)*[3]Costos_Agricultura!T89+('Net Zero 2070 - %'!M$31/100)*[3]Costos_Agricultura!$J71</f>
        <v>105.583827408426</v>
      </c>
      <c r="N235" s="205">
        <f>(1-'Net Zero 2070 - %'!N$31/100)*[3]Costos_Agricultura!U89+('Net Zero 2070 - %'!N$31/100)*[3]Costos_Agricultura!$J71</f>
        <v>106.5787411207619</v>
      </c>
      <c r="O235" s="205">
        <f>(1-'Net Zero 2070 - %'!O$31/100)*[3]Costos_Agricultura!V89+('Net Zero 2070 - %'!O$31/100)*[3]Costos_Agricultura!$J71</f>
        <v>108.53148482097453</v>
      </c>
      <c r="P235" s="205">
        <f>(1-'Net Zero 2070 - %'!P$31/100)*[3]Costos_Agricultura!W89+('Net Zero 2070 - %'!P$31/100)*[3]Costos_Agricultura!$J71</f>
        <v>108.23622031314643</v>
      </c>
      <c r="Q235" s="205">
        <f>(1-'Net Zero 2070 - %'!Q$31/100)*[3]Costos_Agricultura!X89+('Net Zero 2070 - %'!Q$31/100)*[3]Costos_Agricultura!$J71</f>
        <v>108.99036619498084</v>
      </c>
      <c r="R235" s="205">
        <f>(1-'Net Zero 2070 - %'!R$31/100)*[3]Costos_Agricultura!Y89+('Net Zero 2070 - %'!R$31/100)*[3]Costos_Agricultura!$J71</f>
        <v>108.32878008000938</v>
      </c>
      <c r="S235" s="205">
        <f>(1-'Net Zero 2070 - %'!S$31/100)*[3]Costos_Agricultura!Z89+('Net Zero 2070 - %'!S$31/100)*[3]Costos_Agricultura!$J71</f>
        <v>107.23406917199252</v>
      </c>
      <c r="T235" s="205">
        <f>(1-'Net Zero 2070 - %'!T$31/100)*[3]Costos_Agricultura!AA89+('Net Zero 2070 - %'!T$31/100)*[3]Costos_Agricultura!$J71</f>
        <v>106.5755802090065</v>
      </c>
      <c r="U235" s="205">
        <f>(1-'Net Zero 2070 - %'!U$31/100)*[3]Costos_Agricultura!AB89+('Net Zero 2070 - %'!U$31/100)*[3]Costos_Agricultura!$J71</f>
        <v>106.00247734383542</v>
      </c>
      <c r="V235" s="205">
        <f>(1-'Net Zero 2070 - %'!V$31/100)*[3]Costos_Agricultura!AC89+('Net Zero 2070 - %'!V$31/100)*[3]Costos_Agricultura!$J71</f>
        <v>105.42813561787014</v>
      </c>
      <c r="W235" s="205">
        <f>(1-'Net Zero 2070 - %'!W$31/100)*[3]Costos_Agricultura!AD89+('Net Zero 2070 - %'!W$31/100)*[3]Costos_Agricultura!$J71</f>
        <v>104.76840779408995</v>
      </c>
      <c r="X235" s="205">
        <f>(1-'Net Zero 2070 - %'!X$31/100)*[3]Costos_Agricultura!AE89+('Net Zero 2070 - %'!X$31/100)*[3]Costos_Agricultura!$J71</f>
        <v>104.3592633901806</v>
      </c>
      <c r="Y235" s="205">
        <f>(1-'Net Zero 2070 - %'!Y$31/100)*[3]Costos_Agricultura!AF89+('Net Zero 2070 - %'!Y$31/100)*[3]Costos_Agricultura!$J71</f>
        <v>103.53186052275612</v>
      </c>
      <c r="Z235" s="205">
        <f>(1-'Net Zero 2070 - %'!Z$31/100)*[3]Costos_Agricultura!AG89+('Net Zero 2070 - %'!Z$31/100)*[3]Costos_Agricultura!$J71</f>
        <v>102.37777959360228</v>
      </c>
      <c r="AA235" s="205">
        <f>(1-'Net Zero 2070 - %'!AA$31/100)*[3]Costos_Agricultura!AH89+('Net Zero 2070 - %'!AA$31/100)*[3]Costos_Agricultura!$J71</f>
        <v>101.47614037551061</v>
      </c>
      <c r="AB235" s="205">
        <f>(1-'Net Zero 2070 - %'!AB$31/100)*[3]Costos_Agricultura!AI89+('Net Zero 2070 - %'!AB$31/100)*[3]Costos_Agricultura!$J71</f>
        <v>99.929817059519635</v>
      </c>
      <c r="AC235" s="205">
        <f>(1-'Net Zero 2070 - %'!AC$31/100)*[3]Costos_Agricultura!AJ89+('Net Zero 2070 - %'!AC$31/100)*[3]Costos_Agricultura!$J71</f>
        <v>98.960135794731698</v>
      </c>
      <c r="AD235" s="205">
        <f>(1-'Net Zero 2070 - %'!AD$31/100)*[3]Costos_Agricultura!AK89+('Net Zero 2070 - %'!AD$31/100)*[3]Costos_Agricultura!$J71</f>
        <v>98.155032421602598</v>
      </c>
      <c r="AE235" s="205">
        <f>(1-'Net Zero 2070 - %'!AE$31/100)*[3]Costos_Agricultura!AL89+('Net Zero 2070 - %'!AE$31/100)*[3]Costos_Agricultura!$J71</f>
        <v>97.352406770061904</v>
      </c>
      <c r="AF235" s="205">
        <f>(1-'Net Zero 2070 - %'!AF$31/100)*[3]Costos_Agricultura!AM89+('Net Zero 2070 - %'!AF$31/100)*[3]Costos_Agricultura!$J71</f>
        <v>96.63083120355644</v>
      </c>
      <c r="AG235" s="205">
        <f>(1-'Net Zero 2070 - %'!AG$31/100)*[3]Costos_Agricultura!AN89+('Net Zero 2070 - %'!AG$31/100)*[3]Costos_Agricultura!$J71</f>
        <v>95.832541564795378</v>
      </c>
      <c r="AH235" s="205">
        <f>(1-'Net Zero 2070 - %'!AH$31/100)*[3]Costos_Agricultura!AO89+('Net Zero 2070 - %'!AH$31/100)*[3]Costos_Agricultura!$J71</f>
        <v>94.882062642317379</v>
      </c>
      <c r="AI235" s="205">
        <f>(1-'Net Zero 2070 - %'!AI$31/100)*[3]Costos_Agricultura!AP89+('Net Zero 2070 - %'!AI$31/100)*[3]Costos_Agricultura!$J71</f>
        <v>94.294731587598989</v>
      </c>
      <c r="AJ235" s="205">
        <f>(1-'Net Zero 2070 - %'!AJ$31/100)*[3]Costos_Agricultura!AQ89+('Net Zero 2070 - %'!AJ$31/100)*[3]Costos_Agricultura!$J71</f>
        <v>93.706571502119957</v>
      </c>
      <c r="AK235" s="205">
        <f>(1-'Net Zero 2070 - %'!AK$31/100)*[3]Costos_Agricultura!AR89+('Net Zero 2070 - %'!AK$31/100)*[3]Costos_Agricultura!$J71</f>
        <v>93.117582385880354</v>
      </c>
      <c r="AL235" s="205">
        <f>(1-'Net Zero 2070 - %'!AL$31/100)*[3]Costos_Agricultura!AS89+('Net Zero 2070 - %'!AL$31/100)*[3]Costos_Agricultura!$J71</f>
        <v>92.527764238880152</v>
      </c>
      <c r="AM235" s="205">
        <f>(1-'Net Zero 2070 - %'!AM$31/100)*[3]Costos_Agricultura!AT89+('Net Zero 2070 - %'!AM$31/100)*[3]Costos_Agricultura!$J71</f>
        <v>91.937117061119309</v>
      </c>
      <c r="AN235" s="205">
        <f>(1-'Net Zero 2070 - %'!AN$31/100)*[3]Costos_Agricultura!AU89+('Net Zero 2070 - %'!AN$31/100)*[3]Costos_Agricultura!$J71</f>
        <v>91.345640852597882</v>
      </c>
      <c r="AO235" s="205">
        <f>(1-'Net Zero 2070 - %'!AO$31/100)*[3]Costos_Agricultura!AV89+('Net Zero 2070 - %'!AO$31/100)*[3]Costos_Agricultura!$J71</f>
        <v>90.753335613315841</v>
      </c>
      <c r="AP235" s="205">
        <f>(1-'Net Zero 2070 - %'!AP$31/100)*[3]Costos_Agricultura!AW89+('Net Zero 2070 - %'!AP$31/100)*[3]Costos_Agricultura!$J71</f>
        <v>90.160201343273201</v>
      </c>
      <c r="AQ235" s="205">
        <f>(1-'Net Zero 2070 - %'!AQ$31/100)*[3]Costos_Agricultura!AX89+('Net Zero 2070 - %'!AQ$31/100)*[3]Costos_Agricultura!$J71</f>
        <v>89.566238042469948</v>
      </c>
      <c r="AR235" s="205">
        <f>(1-'Net Zero 2070 - %'!AR$31/100)*[3]Costos_Agricultura!AY89+('Net Zero 2070 - %'!AR$31/100)*[3]Costos_Agricultura!$J71</f>
        <v>88.97144571090611</v>
      </c>
      <c r="AS235" s="205">
        <f>(1-'Net Zero 2070 - %'!AS$31/100)*[3]Costos_Agricultura!AZ89+('Net Zero 2070 - %'!AS$31/100)*[3]Costos_Agricultura!$J71</f>
        <v>88.375824348581645</v>
      </c>
      <c r="AT235" s="205">
        <f>(1-'Net Zero 2070 - %'!AT$31/100)*[3]Costos_Agricultura!BA89+('Net Zero 2070 - %'!AT$31/100)*[3]Costos_Agricultura!$J71</f>
        <v>87.779373955496595</v>
      </c>
      <c r="AU235" s="205">
        <f>(1-'Net Zero 2070 - %'!AU$31/100)*[3]Costos_Agricultura!BB89+('Net Zero 2070 - %'!AU$31/100)*[3]Costos_Agricultura!$J71</f>
        <v>87.182094531650918</v>
      </c>
      <c r="AV235" s="205">
        <f>(1-'Net Zero 2070 - %'!AV$31/100)*[3]Costos_Agricultura!BC89+('Net Zero 2070 - %'!AV$31/100)*[3]Costos_Agricultura!$J71</f>
        <v>86.583986077044614</v>
      </c>
      <c r="AW235" s="205">
        <f>(1-'Net Zero 2070 - %'!AW$31/100)*[3]Costos_Agricultura!BD89+('Net Zero 2070 - %'!AW$31/100)*[3]Costos_Agricultura!$J71</f>
        <v>85.985048591677753</v>
      </c>
      <c r="AX235" s="205">
        <f>(1-'Net Zero 2070 - %'!AX$31/100)*[3]Costos_Agricultura!BE89+('Net Zero 2070 - %'!AX$31/100)*[3]Costos_Agricultura!$J71</f>
        <v>85.385282075550279</v>
      </c>
      <c r="AY235" s="205">
        <f>(1-'Net Zero 2070 - %'!AY$31/100)*[3]Costos_Agricultura!BF89+('Net Zero 2070 - %'!AY$31/100)*[3]Costos_Agricultura!$J71</f>
        <v>84.784686528662178</v>
      </c>
      <c r="AZ235" s="205">
        <f>(1-'Net Zero 2070 - %'!AZ$31/100)*[3]Costos_Agricultura!BG89+('Net Zero 2070 - %'!AZ$31/100)*[3]Costos_Agricultura!$J71</f>
        <v>84.183261951013492</v>
      </c>
      <c r="BA235" s="205">
        <f>(1-'Net Zero 2070 - %'!BA$31/100)*[3]Costos_Agricultura!BH89+('Net Zero 2070 - %'!BA$31/100)*[3]Costos_Agricultura!$J71</f>
        <v>83.581008342604193</v>
      </c>
      <c r="BB235" s="205">
        <f>(1-'Net Zero 2070 - %'!BB$31/100)*[3]Costos_Agricultura!BI89+('Net Zero 2070 - %'!BB$31/100)*[3]Costos_Agricultura!$J71</f>
        <v>82.977925703434281</v>
      </c>
      <c r="BC235" s="205"/>
      <c r="BD235" s="205"/>
      <c r="BE235" s="205"/>
      <c r="BF235" s="205"/>
      <c r="BG235" s="205"/>
      <c r="BH235" s="205"/>
    </row>
    <row r="236" spans="1:60" s="209" customFormat="1" ht="15" customHeight="1">
      <c r="A236" s="205"/>
      <c r="B236" s="205"/>
      <c r="C236" s="170" t="s">
        <v>269</v>
      </c>
      <c r="D236" s="366"/>
      <c r="E236" s="205"/>
      <c r="F236" s="205">
        <f>(1-'Net Zero 2070 - %'!F$31/100)*[3]Costos_Agricultura!M90+('Net Zero 2070 - %'!F$31/100)*[3]Costos_Agricultura!$J72</f>
        <v>59.288507913481375</v>
      </c>
      <c r="G236" s="205">
        <f>(1-'Net Zero 2070 - %'!G$31/100)*[3]Costos_Agricultura!N90+('Net Zero 2070 - %'!G$31/100)*[3]Costos_Agricultura!$J72</f>
        <v>55.528460010724146</v>
      </c>
      <c r="H236" s="205">
        <f>(1-'Net Zero 2070 - %'!H$31/100)*[3]Costos_Agricultura!O90+('Net Zero 2070 - %'!H$31/100)*[3]Costos_Agricultura!$J72</f>
        <v>52.088183024833889</v>
      </c>
      <c r="I236" s="205">
        <f>(1-'Net Zero 2070 - %'!I$31/100)*[3]Costos_Agricultura!P90+('Net Zero 2070 - %'!I$31/100)*[3]Costos_Agricultura!$J72</f>
        <v>50.28425132942742</v>
      </c>
      <c r="J236" s="205">
        <f>(1-'Net Zero 2070 - %'!J$31/100)*[3]Costos_Agricultura!Q90+('Net Zero 2070 - %'!J$31/100)*[3]Costos_Agricultura!$J72</f>
        <v>49.677167133319102</v>
      </c>
      <c r="K236" s="205">
        <f>(1-'Net Zero 2070 - %'!K$31/100)*[3]Costos_Agricultura!R90+('Net Zero 2070 - %'!K$31/100)*[3]Costos_Agricultura!$J72</f>
        <v>49.838384986445398</v>
      </c>
      <c r="L236" s="205">
        <f>(1-'Net Zero 2070 - %'!L$31/100)*[3]Costos_Agricultura!S90+('Net Zero 2070 - %'!L$31/100)*[3]Costos_Agricultura!$J72</f>
        <v>50.618363308099376</v>
      </c>
      <c r="M236" s="205">
        <f>(1-'Net Zero 2070 - %'!M$31/100)*[3]Costos_Agricultura!T90+('Net Zero 2070 - %'!M$31/100)*[3]Costos_Agricultura!$J72</f>
        <v>51.471872090877177</v>
      </c>
      <c r="N236" s="205">
        <f>(1-'Net Zero 2070 - %'!N$31/100)*[3]Costos_Agricultura!U90+('Net Zero 2070 - %'!N$31/100)*[3]Costos_Agricultura!$J72</f>
        <v>51.912351240181259</v>
      </c>
      <c r="O236" s="205">
        <f>(1-'Net Zero 2070 - %'!O$31/100)*[3]Costos_Agricultura!V90+('Net Zero 2070 - %'!O$31/100)*[3]Costos_Agricultura!$J72</f>
        <v>52.823266204097443</v>
      </c>
      <c r="P236" s="205">
        <f>(1-'Net Zero 2070 - %'!P$31/100)*[3]Costos_Agricultura!W90+('Net Zero 2070 - %'!P$31/100)*[3]Costos_Agricultura!$J72</f>
        <v>52.630077531679746</v>
      </c>
      <c r="Q236" s="205">
        <f>(1-'Net Zero 2070 - %'!Q$31/100)*[3]Costos_Agricultura!X90+('Net Zero 2070 - %'!Q$31/100)*[3]Costos_Agricultura!$J72</f>
        <v>52.952304160277691</v>
      </c>
      <c r="R236" s="205">
        <f>(1-'Net Zero 2070 - %'!R$31/100)*[3]Costos_Agricultura!Y90+('Net Zero 2070 - %'!R$31/100)*[3]Costos_Agricultura!$J72</f>
        <v>52.579197542245751</v>
      </c>
      <c r="S236" s="205">
        <f>(1-'Net Zero 2070 - %'!S$31/100)*[3]Costos_Agricultura!Z90+('Net Zero 2070 - %'!S$31/100)*[3]Costos_Agricultura!$J72</f>
        <v>51.993362760109555</v>
      </c>
      <c r="T236" s="205">
        <f>(1-'Net Zero 2070 - %'!T$31/100)*[3]Costos_Agricultura!AA90+('Net Zero 2070 - %'!T$31/100)*[3]Costos_Agricultura!$J72</f>
        <v>51.621777300566812</v>
      </c>
      <c r="U236" s="205">
        <f>(1-'Net Zero 2070 - %'!U$31/100)*[3]Costos_Agricultura!AB90+('Net Zero 2070 - %'!U$31/100)*[3]Costos_Agricultura!$J72</f>
        <v>51.292129010449237</v>
      </c>
      <c r="V236" s="205">
        <f>(1-'Net Zero 2070 - %'!V$31/100)*[3]Costos_Agricultura!AC90+('Net Zero 2070 - %'!V$31/100)*[3]Costos_Agricultura!$J72</f>
        <v>50.961872256935983</v>
      </c>
      <c r="W236" s="205">
        <f>(1-'Net Zero 2070 - %'!W$31/100)*[3]Costos_Agricultura!AD90+('Net Zero 2070 - %'!W$31/100)*[3]Costos_Agricultura!$J72</f>
        <v>50.589678333997561</v>
      </c>
      <c r="X236" s="205">
        <f>(1-'Net Zero 2070 - %'!X$31/100)*[3]Costos_Agricultura!AE90+('Net Zero 2070 - %'!X$31/100)*[3]Costos_Agricultura!$J72</f>
        <v>50.340557834054103</v>
      </c>
      <c r="Y236" s="205">
        <f>(1-'Net Zero 2070 - %'!Y$31/100)*[3]Costos_Agricultura!AF90+('Net Zero 2070 - %'!Y$31/100)*[3]Costos_Agricultura!$J72</f>
        <v>49.886010730754528</v>
      </c>
      <c r="Z236" s="205">
        <f>(1-'Net Zero 2070 - %'!Z$31/100)*[3]Costos_Agricultura!AG90+('Net Zero 2070 - %'!Z$31/100)*[3]Costos_Agricultura!$J72</f>
        <v>49.271016510502378</v>
      </c>
      <c r="AA236" s="205">
        <f>(1-'Net Zero 2070 - %'!AA$31/100)*[3]Costos_Agricultura!AH90+('Net Zero 2070 - %'!AA$31/100)*[3]Costos_Agricultura!$J72</f>
        <v>48.780008408338738</v>
      </c>
      <c r="AB236" s="205">
        <f>(1-'Net Zero 2070 - %'!AB$31/100)*[3]Costos_Agricultura!AI90+('Net Zero 2070 - %'!AB$31/100)*[3]Costos_Agricultura!$J72</f>
        <v>47.972365316039706</v>
      </c>
      <c r="AC236" s="205">
        <f>(1-'Net Zero 2070 - %'!AC$31/100)*[3]Costos_Agricultura!AJ90+('Net Zero 2070 - %'!AC$31/100)*[3]Costos_Agricultura!$J72</f>
        <v>47.44793853199036</v>
      </c>
      <c r="AD236" s="205">
        <f>(1-'Net Zero 2070 - %'!AD$31/100)*[3]Costos_Agricultura!AK90+('Net Zero 2070 - %'!AD$31/100)*[3]Costos_Agricultura!$J72</f>
        <v>47.004343769812984</v>
      </c>
      <c r="AE236" s="205">
        <f>(1-'Net Zero 2070 - %'!AE$31/100)*[3]Costos_Agricultura!AL90+('Net Zero 2070 - %'!AE$31/100)*[3]Costos_Agricultura!$J72</f>
        <v>46.561965934426958</v>
      </c>
      <c r="AF236" s="205">
        <f>(1-'Net Zero 2070 - %'!AF$31/100)*[3]Costos_Agricultura!AM90+('Net Zero 2070 - %'!AF$31/100)*[3]Costos_Agricultura!$J72</f>
        <v>46.159395646581245</v>
      </c>
      <c r="AG236" s="205">
        <f>(1-'Net Zero 2070 - %'!AG$31/100)*[3]Costos_Agricultura!AN90+('Net Zero 2070 - %'!AG$31/100)*[3]Costos_Agricultura!$J72</f>
        <v>45.719147433080096</v>
      </c>
      <c r="AH236" s="205">
        <f>(1-'Net Zero 2070 - %'!AH$31/100)*[3]Costos_Agricultura!AO90+('Net Zero 2070 - %'!AH$31/100)*[3]Costos_Agricultura!$J72</f>
        <v>45.204151831663758</v>
      </c>
      <c r="AI236" s="205">
        <f>(1-'Net Zero 2070 - %'!AI$31/100)*[3]Costos_Agricultura!AP90+('Net Zero 2070 - %'!AI$31/100)*[3]Costos_Agricultura!$J72</f>
        <v>44.867515401662423</v>
      </c>
      <c r="AJ236" s="205">
        <f>(1-'Net Zero 2070 - %'!AJ$31/100)*[3]Costos_Agricultura!AQ90+('Net Zero 2070 - %'!AJ$31/100)*[3]Costos_Agricultura!$J72</f>
        <v>44.530471795266379</v>
      </c>
      <c r="AK236" s="205">
        <f>(1-'Net Zero 2070 - %'!AK$31/100)*[3]Costos_Agricultura!AR90+('Net Zero 2070 - %'!AK$31/100)*[3]Costos_Agricultura!$J72</f>
        <v>44.19302101247564</v>
      </c>
      <c r="AL236" s="205">
        <f>(1-'Net Zero 2070 - %'!AL$31/100)*[3]Costos_Agricultura!AS90+('Net Zero 2070 - %'!AL$31/100)*[3]Costos_Agricultura!$J72</f>
        <v>43.855163053290191</v>
      </c>
      <c r="AM236" s="205">
        <f>(1-'Net Zero 2070 - %'!AM$31/100)*[3]Costos_Agricultura!AT90+('Net Zero 2070 - %'!AM$31/100)*[3]Costos_Agricultura!$J72</f>
        <v>43.51689791771004</v>
      </c>
      <c r="AN236" s="205">
        <f>(1-'Net Zero 2070 - %'!AN$31/100)*[3]Costos_Agricultura!AU90+('Net Zero 2070 - %'!AN$31/100)*[3]Costos_Agricultura!$J72</f>
        <v>43.178225605735179</v>
      </c>
      <c r="AO236" s="205">
        <f>(1-'Net Zero 2070 - %'!AO$31/100)*[3]Costos_Agricultura!AV90+('Net Zero 2070 - %'!AO$31/100)*[3]Costos_Agricultura!$J72</f>
        <v>42.839146117365615</v>
      </c>
      <c r="AP236" s="205">
        <f>(1-'Net Zero 2070 - %'!AP$31/100)*[3]Costos_Agricultura!AW90+('Net Zero 2070 - %'!AP$31/100)*[3]Costos_Agricultura!$J72</f>
        <v>42.49965945260135</v>
      </c>
      <c r="AQ236" s="205">
        <f>(1-'Net Zero 2070 - %'!AQ$31/100)*[3]Costos_Agricultura!AX90+('Net Zero 2070 - %'!AQ$31/100)*[3]Costos_Agricultura!$J72</f>
        <v>42.159765611442374</v>
      </c>
      <c r="AR236" s="205">
        <f>(1-'Net Zero 2070 - %'!AR$31/100)*[3]Costos_Agricultura!AY90+('Net Zero 2070 - %'!AR$31/100)*[3]Costos_Agricultura!$J72</f>
        <v>41.819464593888696</v>
      </c>
      <c r="AS236" s="205">
        <f>(1-'Net Zero 2070 - %'!AS$31/100)*[3]Costos_Agricultura!AZ90+('Net Zero 2070 - %'!AS$31/100)*[3]Costos_Agricultura!$J72</f>
        <v>41.478756399940323</v>
      </c>
      <c r="AT236" s="205">
        <f>(1-'Net Zero 2070 - %'!AT$31/100)*[3]Costos_Agricultura!BA90+('Net Zero 2070 - %'!AT$31/100)*[3]Costos_Agricultura!$J72</f>
        <v>41.137641029597233</v>
      </c>
      <c r="AU236" s="205">
        <f>(1-'Net Zero 2070 - %'!AU$31/100)*[3]Costos_Agricultura!BB90+('Net Zero 2070 - %'!AU$31/100)*[3]Costos_Agricultura!$J72</f>
        <v>40.796118482859441</v>
      </c>
      <c r="AV236" s="205">
        <f>(1-'Net Zero 2070 - %'!AV$31/100)*[3]Costos_Agricultura!BC90+('Net Zero 2070 - %'!AV$31/100)*[3]Costos_Agricultura!$J72</f>
        <v>40.454188759726932</v>
      </c>
      <c r="AW236" s="205">
        <f>(1-'Net Zero 2070 - %'!AW$31/100)*[3]Costos_Agricultura!BD90+('Net Zero 2070 - %'!AW$31/100)*[3]Costos_Agricultura!$J72</f>
        <v>40.111851860199735</v>
      </c>
      <c r="AX236" s="205">
        <f>(1-'Net Zero 2070 - %'!AX$31/100)*[3]Costos_Agricultura!BE90+('Net Zero 2070 - %'!AX$31/100)*[3]Costos_Agricultura!$J72</f>
        <v>39.769107784277836</v>
      </c>
      <c r="AY236" s="205">
        <f>(1-'Net Zero 2070 - %'!AY$31/100)*[3]Costos_Agricultura!BF90+('Net Zero 2070 - %'!AY$31/100)*[3]Costos_Agricultura!$J72</f>
        <v>39.425956531961219</v>
      </c>
      <c r="AZ236" s="205">
        <f>(1-'Net Zero 2070 - %'!AZ$31/100)*[3]Costos_Agricultura!BG90+('Net Zero 2070 - %'!AZ$31/100)*[3]Costos_Agricultura!$J72</f>
        <v>39.082398103249908</v>
      </c>
      <c r="BA236" s="205">
        <f>(1-'Net Zero 2070 - %'!BA$31/100)*[3]Costos_Agricultura!BH90+('Net Zero 2070 - %'!BA$31/100)*[3]Costos_Agricultura!$J72</f>
        <v>38.738432498143879</v>
      </c>
      <c r="BB236" s="205">
        <f>(1-'Net Zero 2070 - %'!BB$31/100)*[3]Costos_Agricultura!BI90+('Net Zero 2070 - %'!BB$31/100)*[3]Costos_Agricultura!$J72</f>
        <v>38.394059716643163</v>
      </c>
      <c r="BC236" s="205"/>
      <c r="BD236" s="205"/>
      <c r="BE236" s="205"/>
      <c r="BF236" s="205"/>
      <c r="BG236" s="205"/>
      <c r="BH236" s="205"/>
    </row>
    <row r="237" spans="1:60" s="209" customFormat="1" ht="15" customHeight="1">
      <c r="A237" s="205"/>
      <c r="B237" s="205"/>
      <c r="C237" s="170" t="s">
        <v>270</v>
      </c>
      <c r="D237" s="366"/>
      <c r="E237" s="205"/>
      <c r="F237" s="205">
        <f>(1-'Net Zero 2070 - %'!F$31/100)*[3]Costos_Agricultura!M91+('Net Zero 2070 - %'!F$31/100)*[3]Costos_Agricultura!$J73</f>
        <v>95.991162799842058</v>
      </c>
      <c r="G237" s="205">
        <f>(1-'Net Zero 2070 - %'!G$31/100)*[3]Costos_Agricultura!N91+('Net Zero 2070 - %'!G$31/100)*[3]Costos_Agricultura!$J73</f>
        <v>89.973830198101496</v>
      </c>
      <c r="H237" s="205">
        <f>(1-'Net Zero 2070 - %'!H$31/100)*[3]Costos_Agricultura!O91+('Net Zero 2070 - %'!H$31/100)*[3]Costos_Agricultura!$J73</f>
        <v>84.47386630814961</v>
      </c>
      <c r="I237" s="205">
        <f>(1-'Net Zero 2070 - %'!I$31/100)*[3]Costos_Agricultura!P91+('Net Zero 2070 - %'!I$31/100)*[3]Costos_Agricultura!$J73</f>
        <v>81.621403520780106</v>
      </c>
      <c r="J237" s="205">
        <f>(1-'Net Zero 2070 - %'!J$31/100)*[3]Costos_Agricultura!Q91+('Net Zero 2070 - %'!J$31/100)*[3]Costos_Agricultura!$J73</f>
        <v>80.705362766365482</v>
      </c>
      <c r="K237" s="205">
        <f>(1-'Net Zero 2070 - %'!K$31/100)*[3]Costos_Agricultura!R91+('Net Zero 2070 - %'!K$31/100)*[3]Costos_Agricultura!$J73</f>
        <v>81.032385156565979</v>
      </c>
      <c r="L237" s="205">
        <f>(1-'Net Zero 2070 - %'!L$31/100)*[3]Costos_Agricultura!S91+('Net Zero 2070 - %'!L$31/100)*[3]Costos_Agricultura!$J73</f>
        <v>82.360522062259164</v>
      </c>
      <c r="M237" s="205">
        <f>(1-'Net Zero 2070 - %'!M$31/100)*[3]Costos_Agricultura!T91+('Net Zero 2070 - %'!M$31/100)*[3]Costos_Agricultura!$J73</f>
        <v>83.807626509846372</v>
      </c>
      <c r="N237" s="205">
        <f>(1-'Net Zero 2070 - %'!N$31/100)*[3]Costos_Agricultura!U91+('Net Zero 2070 - %'!N$31/100)*[3]Costos_Agricultura!$J73</f>
        <v>84.586475659251647</v>
      </c>
      <c r="O237" s="205">
        <f>(1-'Net Zero 2070 - %'!O$31/100)*[3]Costos_Agricultura!V91+('Net Zero 2070 - %'!O$31/100)*[3]Costos_Agricultura!$J73</f>
        <v>86.126459604059121</v>
      </c>
      <c r="P237" s="205">
        <f>(1-'Net Zero 2070 - %'!P$31/100)*[3]Costos_Agricultura!W91+('Net Zero 2070 - %'!P$31/100)*[3]Costos_Agricultura!$J73</f>
        <v>85.880075102329926</v>
      </c>
      <c r="Q237" s="205">
        <f>(1-'Net Zero 2070 - %'!Q$31/100)*[3]Costos_Agricultura!X91+('Net Zero 2070 - %'!Q$31/100)*[3]Costos_Agricultura!$J73</f>
        <v>86.467599302915801</v>
      </c>
      <c r="R237" s="205">
        <f>(1-'Net Zero 2070 - %'!R$31/100)*[3]Costos_Agricultura!Y91+('Net Zero 2070 - %'!R$31/100)*[3]Costos_Agricultura!$J73</f>
        <v>85.930119173535047</v>
      </c>
      <c r="S237" s="205">
        <f>(1-'Net Zero 2070 - %'!S$31/100)*[3]Costos_Agricultura!Z91+('Net Zero 2070 - %'!S$31/100)*[3]Costos_Agricultura!$J73</f>
        <v>85.048458599909651</v>
      </c>
      <c r="T237" s="205">
        <f>(1-'Net Zero 2070 - %'!T$31/100)*[3]Costos_Agricultura!AA91+('Net Zero 2070 - %'!T$31/100)*[3]Costos_Agricultura!$J73</f>
        <v>84.513439606818864</v>
      </c>
      <c r="U237" s="205">
        <f>(1-'Net Zero 2070 - %'!U$31/100)*[3]Costos_Agricultura!AB91+('Net Zero 2070 - %'!U$31/100)*[3]Costos_Agricultura!$J73</f>
        <v>84.04627224806103</v>
      </c>
      <c r="V237" s="205">
        <f>(1-'Net Zero 2070 - %'!V$31/100)*[3]Costos_Agricultura!AC91+('Net Zero 2070 - %'!V$31/100)*[3]Costos_Agricultura!$J73</f>
        <v>83.578120434787152</v>
      </c>
      <c r="W237" s="205">
        <f>(1-'Net Zero 2070 - %'!W$31/100)*[3]Costos_Agricultura!AD91+('Net Zero 2070 - %'!W$31/100)*[3]Costos_Agricultura!$J73</f>
        <v>83.042116987180393</v>
      </c>
      <c r="X237" s="205">
        <f>(1-'Net Zero 2070 - %'!X$31/100)*[3]Costos_Agricultura!AE91+('Net Zero 2070 - %'!X$31/100)*[3]Costos_Agricultura!$J73</f>
        <v>82.705238397250469</v>
      </c>
      <c r="Y237" s="205">
        <f>(1-'Net Zero 2070 - %'!Y$31/100)*[3]Costos_Agricultura!AF91+('Net Zero 2070 - %'!Y$31/100)*[3]Costos_Agricultura!$J73</f>
        <v>82.035992817267797</v>
      </c>
      <c r="Z237" s="205">
        <f>(1-'Net Zero 2070 - %'!Z$31/100)*[3]Costos_Agricultura!AG91+('Net Zero 2070 - %'!Z$31/100)*[3]Costos_Agricultura!$J73</f>
        <v>81.107154154145263</v>
      </c>
      <c r="AA237" s="205">
        <f>(1-'Net Zero 2070 - %'!AA$31/100)*[3]Costos_Agricultura!AH91+('Net Zero 2070 - %'!AA$31/100)*[3]Costos_Agricultura!$J73</f>
        <v>80.378917030473573</v>
      </c>
      <c r="AB237" s="205">
        <f>(1-'Net Zero 2070 - %'!AB$31/100)*[3]Costos_Agricultura!AI91+('Net Zero 2070 - %'!AB$31/100)*[3]Costos_Agricultura!$J73</f>
        <v>79.138384922134122</v>
      </c>
      <c r="AC237" s="205">
        <f>(1-'Net Zero 2070 - %'!AC$31/100)*[3]Costos_Agricultura!AJ91+('Net Zero 2070 - %'!AC$31/100)*[3]Costos_Agricultura!$J73</f>
        <v>78.356078527353361</v>
      </c>
      <c r="AD237" s="205">
        <f>(1-'Net Zero 2070 - %'!AD$31/100)*[3]Costos_Agricultura!AK91+('Net Zero 2070 - %'!AD$31/100)*[3]Costos_Agricultura!$J73</f>
        <v>77.704553128658532</v>
      </c>
      <c r="AE237" s="205">
        <f>(1-'Net Zero 2070 - %'!AE$31/100)*[3]Costos_Agricultura!AL91+('Net Zero 2070 - %'!AE$31/100)*[3]Costos_Agricultura!$J73</f>
        <v>77.054996638995704</v>
      </c>
      <c r="AF237" s="205">
        <f>(1-'Net Zero 2070 - %'!AF$31/100)*[3]Costos_Agricultura!AM91+('Net Zero 2070 - %'!AF$31/100)*[3]Costos_Agricultura!$J73</f>
        <v>76.469846192859833</v>
      </c>
      <c r="AG237" s="205">
        <f>(1-'Net Zero 2070 - %'!AG$31/100)*[3]Costos_Agricultura!AN91+('Net Zero 2070 - %'!AG$31/100)*[3]Costos_Agricultura!$J73</f>
        <v>75.823735294002944</v>
      </c>
      <c r="AH237" s="205">
        <f>(1-'Net Zero 2070 - %'!AH$31/100)*[3]Costos_Agricultura!AO91+('Net Zero 2070 - %'!AH$31/100)*[3]Costos_Agricultura!$J73</f>
        <v>75.056687944220073</v>
      </c>
      <c r="AI237" s="205">
        <f>(1-'Net Zero 2070 - %'!AI$31/100)*[3]Costos_Agricultura!AP91+('Net Zero 2070 - %'!AI$31/100)*[3]Costos_Agricultura!$J73</f>
        <v>74.578214226006892</v>
      </c>
      <c r="AJ237" s="205">
        <f>(1-'Net Zero 2070 - %'!AJ$31/100)*[3]Costos_Agricultura!AQ91+('Net Zero 2070 - %'!AJ$31/100)*[3]Costos_Agricultura!$J73</f>
        <v>74.099081722658198</v>
      </c>
      <c r="AK237" s="205">
        <f>(1-'Net Zero 2070 - %'!AK$31/100)*[3]Costos_Agricultura!AR91+('Net Zero 2070 - %'!AK$31/100)*[3]Costos_Agricultura!$J73</f>
        <v>73.619290434174005</v>
      </c>
      <c r="AL237" s="205">
        <f>(1-'Net Zero 2070 - %'!AL$31/100)*[3]Costos_Agricultura!AS91+('Net Zero 2070 - %'!AL$31/100)*[3]Costos_Agricultura!$J73</f>
        <v>73.138840360554312</v>
      </c>
      <c r="AM237" s="205">
        <f>(1-'Net Zero 2070 - %'!AM$31/100)*[3]Costos_Agricultura!AT91+('Net Zero 2070 - %'!AM$31/100)*[3]Costos_Agricultura!$J73</f>
        <v>72.65773150179912</v>
      </c>
      <c r="AN237" s="205">
        <f>(1-'Net Zero 2070 - %'!AN$31/100)*[3]Costos_Agricultura!AU91+('Net Zero 2070 - %'!AN$31/100)*[3]Costos_Agricultura!$J73</f>
        <v>72.175963857908386</v>
      </c>
      <c r="AO237" s="205">
        <f>(1-'Net Zero 2070 - %'!AO$31/100)*[3]Costos_Agricultura!AV91+('Net Zero 2070 - %'!AO$31/100)*[3]Costos_Agricultura!$J73</f>
        <v>71.693537428882166</v>
      </c>
      <c r="AP237" s="205">
        <f>(1-'Net Zero 2070 - %'!AP$31/100)*[3]Costos_Agricultura!AW91+('Net Zero 2070 - %'!AP$31/100)*[3]Costos_Agricultura!$J73</f>
        <v>71.210452214720448</v>
      </c>
      <c r="AQ237" s="205">
        <f>(1-'Net Zero 2070 - %'!AQ$31/100)*[3]Costos_Agricultura!AX91+('Net Zero 2070 - %'!AQ$31/100)*[3]Costos_Agricultura!$J73</f>
        <v>70.726708215423216</v>
      </c>
      <c r="AR237" s="205">
        <f>(1-'Net Zero 2070 - %'!AR$31/100)*[3]Costos_Agricultura!AY91+('Net Zero 2070 - %'!AR$31/100)*[3]Costos_Agricultura!$J73</f>
        <v>70.242305430990484</v>
      </c>
      <c r="AS237" s="205">
        <f>(1-'Net Zero 2070 - %'!AS$31/100)*[3]Costos_Agricultura!AZ91+('Net Zero 2070 - %'!AS$31/100)*[3]Costos_Agricultura!$J73</f>
        <v>69.757243861422239</v>
      </c>
      <c r="AT237" s="205">
        <f>(1-'Net Zero 2070 - %'!AT$31/100)*[3]Costos_Agricultura!BA91+('Net Zero 2070 - %'!AT$31/100)*[3]Costos_Agricultura!$J73</f>
        <v>69.271523506718495</v>
      </c>
      <c r="AU237" s="205">
        <f>(1-'Net Zero 2070 - %'!AU$31/100)*[3]Costos_Agricultura!BB91+('Net Zero 2070 - %'!AU$31/100)*[3]Costos_Agricultura!$J73</f>
        <v>68.785144366879237</v>
      </c>
      <c r="AV237" s="205">
        <f>(1-'Net Zero 2070 - %'!AV$31/100)*[3]Costos_Agricultura!BC91+('Net Zero 2070 - %'!AV$31/100)*[3]Costos_Agricultura!$J73</f>
        <v>68.298106441904451</v>
      </c>
      <c r="AW237" s="205">
        <f>(1-'Net Zero 2070 - %'!AW$31/100)*[3]Costos_Agricultura!BD91+('Net Zero 2070 - %'!AW$31/100)*[3]Costos_Agricultura!$J73</f>
        <v>67.810409731794181</v>
      </c>
      <c r="AX237" s="205">
        <f>(1-'Net Zero 2070 - %'!AX$31/100)*[3]Costos_Agricultura!BE91+('Net Zero 2070 - %'!AX$31/100)*[3]Costos_Agricultura!$J73</f>
        <v>67.322054236548411</v>
      </c>
      <c r="AY237" s="205">
        <f>(1-'Net Zero 2070 - %'!AY$31/100)*[3]Costos_Agricultura!BF91+('Net Zero 2070 - %'!AY$31/100)*[3]Costos_Agricultura!$J73</f>
        <v>66.833039956167141</v>
      </c>
      <c r="AZ237" s="205">
        <f>(1-'Net Zero 2070 - %'!AZ$31/100)*[3]Costos_Agricultura!BG91+('Net Zero 2070 - %'!AZ$31/100)*[3]Costos_Agricultura!$J73</f>
        <v>66.343366890650358</v>
      </c>
      <c r="BA237" s="205">
        <f>(1-'Net Zero 2070 - %'!BA$31/100)*[3]Costos_Agricultura!BH91+('Net Zero 2070 - %'!BA$31/100)*[3]Costos_Agricultura!$J73</f>
        <v>65.853035039998062</v>
      </c>
      <c r="BB237" s="205">
        <f>(1-'Net Zero 2070 - %'!BB$31/100)*[3]Costos_Agricultura!BI91+('Net Zero 2070 - %'!BB$31/100)*[3]Costos_Agricultura!$J73</f>
        <v>65.362044404210252</v>
      </c>
      <c r="BC237" s="205"/>
      <c r="BD237" s="205"/>
      <c r="BE237" s="205"/>
      <c r="BF237" s="205"/>
      <c r="BG237" s="205"/>
      <c r="BH237" s="205"/>
    </row>
    <row r="238" spans="1:60" s="209" customFormat="1" ht="15" customHeight="1">
      <c r="A238" s="205"/>
      <c r="B238" s="205"/>
      <c r="C238" s="170" t="s">
        <v>271</v>
      </c>
      <c r="D238" s="366"/>
      <c r="E238" s="205"/>
      <c r="F238" s="205">
        <f>(1-'Net Zero 2070 - %'!F$31/100)*[3]Costos_Agricultura!M92+('Net Zero 2070 - %'!F$31/100)*[3]Costos_Agricultura!$J74</f>
        <v>70.422353559476917</v>
      </c>
      <c r="G238" s="205">
        <f>(1-'Net Zero 2070 - %'!G$31/100)*[3]Costos_Agricultura!N92+('Net Zero 2070 - %'!G$31/100)*[3]Costos_Agricultura!$J74</f>
        <v>66.208112448072541</v>
      </c>
      <c r="H238" s="205">
        <f>(1-'Net Zero 2070 - %'!H$31/100)*[3]Costos_Agricultura!O92+('Net Zero 2070 - %'!H$31/100)*[3]Costos_Agricultura!$J74</f>
        <v>62.372414699014101</v>
      </c>
      <c r="I238" s="205">
        <f>(1-'Net Zero 2070 - %'!I$31/100)*[3]Costos_Agricultura!P92+('Net Zero 2070 - %'!I$31/100)*[3]Costos_Agricultura!$J74</f>
        <v>60.473815089735567</v>
      </c>
      <c r="J238" s="205">
        <f>(1-'Net Zero 2070 - %'!J$31/100)*[3]Costos_Agricultura!Q92+('Net Zero 2070 - %'!J$31/100)*[3]Costos_Agricultura!$J74</f>
        <v>59.992038126614553</v>
      </c>
      <c r="K238" s="205">
        <f>(1-'Net Zero 2070 - %'!K$31/100)*[3]Costos_Agricultura!R92+('Net Zero 2070 - %'!K$31/100)*[3]Costos_Agricultura!$J74</f>
        <v>60.419773647818545</v>
      </c>
      <c r="L238" s="205">
        <f>(1-'Net Zero 2070 - %'!L$31/100)*[3]Costos_Agricultura!S92+('Net Zero 2070 - %'!L$31/100)*[3]Costos_Agricultura!$J74</f>
        <v>61.579995007754022</v>
      </c>
      <c r="M238" s="205">
        <f>(1-'Net Zero 2070 - %'!M$31/100)*[3]Costos_Agricultura!T92+('Net Zero 2070 - %'!M$31/100)*[3]Costos_Agricultura!$J74</f>
        <v>62.827261394364768</v>
      </c>
      <c r="N238" s="205">
        <f>(1-'Net Zero 2070 - %'!N$31/100)*[3]Costos_Agricultura!U92+('Net Zero 2070 - %'!N$31/100)*[3]Costos_Agricultura!$J74</f>
        <v>63.58558517251214</v>
      </c>
      <c r="O238" s="205">
        <f>(1-'Net Zero 2070 - %'!O$31/100)*[3]Costos_Agricultura!V92+('Net Zero 2070 - %'!O$31/100)*[3]Costos_Agricultura!$J74</f>
        <v>64.900808736218522</v>
      </c>
      <c r="P238" s="205">
        <f>(1-'Net Zero 2070 - %'!P$31/100)*[3]Costos_Agricultura!W92+('Net Zero 2070 - %'!P$31/100)*[3]Costos_Agricultura!$J74</f>
        <v>64.908999418475887</v>
      </c>
      <c r="Q238" s="205">
        <f>(1-'Net Zero 2070 - %'!Q$31/100)*[3]Costos_Agricultura!X92+('Net Zero 2070 - %'!Q$31/100)*[3]Costos_Agricultura!$J74</f>
        <v>65.527336398472343</v>
      </c>
      <c r="R238" s="205">
        <f>(1-'Net Zero 2070 - %'!R$31/100)*[3]Costos_Agricultura!Y92+('Net Zero 2070 - %'!R$31/100)*[3]Costos_Agricultura!$J74</f>
        <v>65.322541032009312</v>
      </c>
      <c r="S238" s="205">
        <f>(1-'Net Zero 2070 - %'!S$31/100)*[3]Costos_Agricultura!Z92+('Net Zero 2070 - %'!S$31/100)*[3]Costos_Agricultura!$J74</f>
        <v>64.865919028856823</v>
      </c>
      <c r="T238" s="205">
        <f>(1-'Net Zero 2070 - %'!T$31/100)*[3]Costos_Agricultura!AA92+('Net Zero 2070 - %'!T$31/100)*[3]Costos_Agricultura!$J74</f>
        <v>64.662924402920169</v>
      </c>
      <c r="U238" s="205">
        <f>(1-'Net Zero 2070 - %'!U$31/100)*[3]Costos_Agricultura!AB92+('Net Zero 2070 - %'!U$31/100)*[3]Costos_Agricultura!$J74</f>
        <v>64.509574808110855</v>
      </c>
      <c r="V238" s="205">
        <f>(1-'Net Zero 2070 - %'!V$31/100)*[3]Costos_Agricultura!AC92+('Net Zero 2070 - %'!V$31/100)*[3]Costos_Agricultura!$J74</f>
        <v>64.355504917090968</v>
      </c>
      <c r="W238" s="205">
        <f>(1-'Net Zero 2070 - %'!W$31/100)*[3]Costos_Agricultura!AD92+('Net Zero 2070 - %'!W$31/100)*[3]Costos_Agricultura!$J74</f>
        <v>64.151789994943769</v>
      </c>
      <c r="X238" s="205">
        <f>(1-'Net Zero 2070 - %'!X$31/100)*[3]Costos_Agricultura!AE92+('Net Zero 2070 - %'!X$31/100)*[3]Costos_Agricultura!$J74</f>
        <v>64.093768833231081</v>
      </c>
      <c r="Y238" s="205">
        <f>(1-'Net Zero 2070 - %'!Y$31/100)*[3]Costos_Agricultura!AF92+('Net Zero 2070 - %'!Y$31/100)*[3]Costos_Agricultura!$J74</f>
        <v>63.792564589355585</v>
      </c>
      <c r="Z238" s="205">
        <f>(1-'Net Zero 2070 - %'!Z$31/100)*[3]Costos_Agricultura!AG92+('Net Zero 2070 - %'!Z$31/100)*[3]Costos_Agricultura!$J74</f>
        <v>63.301423775497362</v>
      </c>
      <c r="AA238" s="205">
        <f>(1-'Net Zero 2070 - %'!AA$31/100)*[3]Costos_Agricultura!AH92+('Net Zero 2070 - %'!AA$31/100)*[3]Costos_Agricultura!$J74</f>
        <v>62.957057166389511</v>
      </c>
      <c r="AB238" s="205">
        <f>(1-'Net Zero 2070 - %'!AB$31/100)*[3]Costos_Agricultura!AI92+('Net Zero 2070 - %'!AB$31/100)*[3]Costos_Agricultura!$J74</f>
        <v>62.237859490790086</v>
      </c>
      <c r="AC238" s="205">
        <f>(1-'Net Zero 2070 - %'!AC$31/100)*[3]Costos_Agricultura!AJ92+('Net Zero 2070 - %'!AC$31/100)*[3]Costos_Agricultura!$J74</f>
        <v>61.853931997502642</v>
      </c>
      <c r="AD238" s="205">
        <f>(1-'Net Zero 2070 - %'!AD$31/100)*[3]Costos_Agricultura!AK92+('Net Zero 2070 - %'!AD$31/100)*[3]Costos_Agricultura!$J74</f>
        <v>61.565693085417088</v>
      </c>
      <c r="AE238" s="205">
        <f>(1-'Net Zero 2070 - %'!AE$31/100)*[3]Costos_Agricultura!AL92+('Net Zero 2070 - %'!AE$31/100)*[3]Costos_Agricultura!$J74</f>
        <v>61.278894765752646</v>
      </c>
      <c r="AF238" s="205">
        <f>(1-'Net Zero 2070 - %'!AF$31/100)*[3]Costos_Agricultura!AM92+('Net Zero 2070 - %'!AF$31/100)*[3]Costos_Agricultura!$J74</f>
        <v>61.039220440478609</v>
      </c>
      <c r="AG238" s="205">
        <f>(1-'Net Zero 2070 - %'!AG$31/100)*[3]Costos_Agricultura!AN92+('Net Zero 2070 - %'!AG$31/100)*[3]Costos_Agricultura!$J74</f>
        <v>60.754943157551104</v>
      </c>
      <c r="AH238" s="205">
        <f>(1-'Net Zero 2070 - %'!AH$31/100)*[3]Costos_Agricultura!AO92+('Net Zero 2070 - %'!AH$31/100)*[3]Costos_Agricultura!$J74</f>
        <v>60.382180255527217</v>
      </c>
      <c r="AI238" s="205">
        <f>(1-'Net Zero 2070 - %'!AI$31/100)*[3]Costos_Agricultura!AP92+('Net Zero 2070 - %'!AI$31/100)*[3]Costos_Agricultura!$J74</f>
        <v>60.220558132390245</v>
      </c>
      <c r="AJ238" s="205">
        <f>(1-'Net Zero 2070 - %'!AJ$31/100)*[3]Costos_Agricultura!AQ92+('Net Zero 2070 - %'!AJ$31/100)*[3]Costos_Agricultura!$J74</f>
        <v>60.058453995682328</v>
      </c>
      <c r="AK238" s="205">
        <f>(1-'Net Zero 2070 - %'!AK$31/100)*[3]Costos_Agricultura!AR92+('Net Zero 2070 - %'!AK$31/100)*[3]Costos_Agricultura!$J74</f>
        <v>59.895867845403487</v>
      </c>
      <c r="AL238" s="205">
        <f>(1-'Net Zero 2070 - %'!AL$31/100)*[3]Costos_Agricultura!AS92+('Net Zero 2070 - %'!AL$31/100)*[3]Costos_Agricultura!$J74</f>
        <v>59.732799681553722</v>
      </c>
      <c r="AM238" s="205">
        <f>(1-'Net Zero 2070 - %'!AM$31/100)*[3]Costos_Agricultura!AT92+('Net Zero 2070 - %'!AM$31/100)*[3]Costos_Agricultura!$J74</f>
        <v>59.569249504133019</v>
      </c>
      <c r="AN238" s="205">
        <f>(1-'Net Zero 2070 - %'!AN$31/100)*[3]Costos_Agricultura!AU92+('Net Zero 2070 - %'!AN$31/100)*[3]Costos_Agricultura!$J74</f>
        <v>59.405217313141378</v>
      </c>
      <c r="AO238" s="205">
        <f>(1-'Net Zero 2070 - %'!AO$31/100)*[3]Costos_Agricultura!AV92+('Net Zero 2070 - %'!AO$31/100)*[3]Costos_Agricultura!$J74</f>
        <v>59.240703108578813</v>
      </c>
      <c r="AP238" s="205">
        <f>(1-'Net Zero 2070 - %'!AP$31/100)*[3]Costos_Agricultura!AW92+('Net Zero 2070 - %'!AP$31/100)*[3]Costos_Agricultura!$J74</f>
        <v>59.075706890445318</v>
      </c>
      <c r="AQ238" s="205">
        <f>(1-'Net Zero 2070 - %'!AQ$31/100)*[3]Costos_Agricultura!AX92+('Net Zero 2070 - %'!AQ$31/100)*[3]Costos_Agricultura!$J74</f>
        <v>58.91022865874087</v>
      </c>
      <c r="AR238" s="205">
        <f>(1-'Net Zero 2070 - %'!AR$31/100)*[3]Costos_Agricultura!AY92+('Net Zero 2070 - %'!AR$31/100)*[3]Costos_Agricultura!$J74</f>
        <v>58.744268413465512</v>
      </c>
      <c r="AS238" s="205">
        <f>(1-'Net Zero 2070 - %'!AS$31/100)*[3]Costos_Agricultura!AZ92+('Net Zero 2070 - %'!AS$31/100)*[3]Costos_Agricultura!$J74</f>
        <v>58.57782615461921</v>
      </c>
      <c r="AT238" s="205">
        <f>(1-'Net Zero 2070 - %'!AT$31/100)*[3]Costos_Agricultura!BA92+('Net Zero 2070 - %'!AT$31/100)*[3]Costos_Agricultura!$J74</f>
        <v>58.410901882201969</v>
      </c>
      <c r="AU238" s="205">
        <f>(1-'Net Zero 2070 - %'!AU$31/100)*[3]Costos_Agricultura!BB92+('Net Zero 2070 - %'!AU$31/100)*[3]Costos_Agricultura!$J74</f>
        <v>58.243495596213798</v>
      </c>
      <c r="AV238" s="205">
        <f>(1-'Net Zero 2070 - %'!AV$31/100)*[3]Costos_Agricultura!BC92+('Net Zero 2070 - %'!AV$31/100)*[3]Costos_Agricultura!$J74</f>
        <v>58.075607296654688</v>
      </c>
      <c r="AW238" s="205">
        <f>(1-'Net Zero 2070 - %'!AW$31/100)*[3]Costos_Agricultura!BD92+('Net Zero 2070 - %'!AW$31/100)*[3]Costos_Agricultura!$J74</f>
        <v>57.907236983524655</v>
      </c>
      <c r="AX238" s="205">
        <f>(1-'Net Zero 2070 - %'!AX$31/100)*[3]Costos_Agricultura!BE92+('Net Zero 2070 - %'!AX$31/100)*[3]Costos_Agricultura!$J74</f>
        <v>57.738384656823698</v>
      </c>
      <c r="AY238" s="205">
        <f>(1-'Net Zero 2070 - %'!AY$31/100)*[3]Costos_Agricultura!BF92+('Net Zero 2070 - %'!AY$31/100)*[3]Costos_Agricultura!$J74</f>
        <v>57.569050316551802</v>
      </c>
      <c r="AZ238" s="205">
        <f>(1-'Net Zero 2070 - %'!AZ$31/100)*[3]Costos_Agricultura!BG92+('Net Zero 2070 - %'!AZ$31/100)*[3]Costos_Agricultura!$J74</f>
        <v>57.399233962708976</v>
      </c>
      <c r="BA238" s="205">
        <f>(1-'Net Zero 2070 - %'!BA$31/100)*[3]Costos_Agricultura!BH92+('Net Zero 2070 - %'!BA$31/100)*[3]Costos_Agricultura!$J74</f>
        <v>57.228935595295212</v>
      </c>
      <c r="BB238" s="205">
        <f>(1-'Net Zero 2070 - %'!BB$31/100)*[3]Costos_Agricultura!BI92+('Net Zero 2070 - %'!BB$31/100)*[3]Costos_Agricultura!$J74</f>
        <v>57.058155214310517</v>
      </c>
      <c r="BC238" s="205"/>
      <c r="BD238" s="205"/>
      <c r="BE238" s="205"/>
      <c r="BF238" s="205"/>
      <c r="BG238" s="205"/>
      <c r="BH238" s="205"/>
    </row>
    <row r="239" spans="1:60" s="209" customFormat="1" ht="15" customHeight="1">
      <c r="A239" s="205"/>
      <c r="B239" s="205"/>
      <c r="C239" s="170" t="s">
        <v>272</v>
      </c>
      <c r="D239" s="366"/>
      <c r="E239" s="205"/>
      <c r="F239" s="205">
        <f>(1-'Net Zero 2070 - %'!F$31/100)*[3]Costos_Agricultura!M93+('Net Zero 2070 - %'!F$31/100)*[3]Costos_Agricultura!$J75</f>
        <v>202.05842439771391</v>
      </c>
      <c r="G239" s="205">
        <f>(1-'Net Zero 2070 - %'!G$31/100)*[3]Costos_Agricultura!N93+('Net Zero 2070 - %'!G$31/100)*[3]Costos_Agricultura!$J75</f>
        <v>189.40244880420136</v>
      </c>
      <c r="H239" s="205">
        <f>(1-'Net Zero 2070 - %'!H$31/100)*[3]Costos_Agricultura!O93+('Net Zero 2070 - %'!H$31/100)*[3]Costos_Agricultura!$J75</f>
        <v>177.83546596652371</v>
      </c>
      <c r="I239" s="205">
        <f>(1-'Net Zero 2070 - %'!I$31/100)*[3]Costos_Agricultura!P93+('Net Zero 2070 - %'!I$31/100)*[3]Costos_Agricultura!$J75</f>
        <v>171.84112302005519</v>
      </c>
      <c r="J239" s="205">
        <f>(1-'Net Zero 2070 - %'!J$31/100)*[3]Costos_Agricultura!Q93+('Net Zero 2070 - %'!J$31/100)*[3]Costos_Agricultura!$J75</f>
        <v>169.9226925091038</v>
      </c>
      <c r="K239" s="205">
        <f>(1-'Net Zero 2070 - %'!K$31/100)*[3]Costos_Agricultura!R93+('Net Zero 2070 - %'!K$31/100)*[3]Costos_Agricultura!$J75</f>
        <v>170.62074561744805</v>
      </c>
      <c r="L239" s="205">
        <f>(1-'Net Zero 2070 - %'!L$31/100)*[3]Costos_Agricultura!S93+('Net Zero 2070 - %'!L$31/100)*[3]Costos_Agricultura!$J75</f>
        <v>173.42601246000442</v>
      </c>
      <c r="M239" s="205">
        <f>(1-'Net Zero 2070 - %'!M$31/100)*[3]Costos_Agricultura!T93+('Net Zero 2070 - %'!M$31/100)*[3]Costos_Agricultura!$J75</f>
        <v>176.48169025388049</v>
      </c>
      <c r="N239" s="205">
        <f>(1-'Net Zero 2070 - %'!N$31/100)*[3]Costos_Agricultura!U93+('Net Zero 2070 - %'!N$31/100)*[3]Costos_Agricultura!$J75</f>
        <v>178.13077897078577</v>
      </c>
      <c r="O239" s="205">
        <f>(1-'Net Zero 2070 - %'!O$31/100)*[3]Costos_Agricultura!V93+('Net Zero 2070 - %'!O$31/100)*[3]Costos_Agricultura!$J75</f>
        <v>181.38195583009386</v>
      </c>
      <c r="P239" s="205">
        <f>(1-'Net Zero 2070 - %'!P$31/100)*[3]Costos_Agricultura!W93+('Net Zero 2070 - %'!P$31/100)*[3]Costos_Agricultura!$J75</f>
        <v>180.87306322017395</v>
      </c>
      <c r="Q239" s="205">
        <f>(1-'Net Zero 2070 - %'!Q$31/100)*[3]Costos_Agricultura!X93+('Net Zero 2070 - %'!Q$31/100)*[3]Costos_Agricultura!$J75</f>
        <v>182.11943820791981</v>
      </c>
      <c r="R239" s="205">
        <f>(1-'Net Zero 2070 - %'!R$31/100)*[3]Costos_Agricultura!Y93+('Net Zero 2070 - %'!R$31/100)*[3]Costos_Agricultura!$J75</f>
        <v>180.99782777694764</v>
      </c>
      <c r="S239" s="205">
        <f>(1-'Net Zero 2070 - %'!S$31/100)*[3]Costos_Agricultura!Z93+('Net Zero 2070 - %'!S$31/100)*[3]Costos_Agricultura!$J75</f>
        <v>179.15176300240563</v>
      </c>
      <c r="T239" s="205">
        <f>(1-'Net Zero 2070 - %'!T$31/100)*[3]Costos_Agricultura!AA93+('Net Zero 2070 - %'!T$31/100)*[3]Costos_Agricultura!$J75</f>
        <v>178.03533293802658</v>
      </c>
      <c r="U239" s="205">
        <f>(1-'Net Zero 2070 - %'!U$31/100)*[3]Costos_Agricultura!AB93+('Net Zero 2070 - %'!U$31/100)*[3]Costos_Agricultura!$J75</f>
        <v>177.06172159572432</v>
      </c>
      <c r="V239" s="205">
        <f>(1-'Net Zero 2070 - %'!V$31/100)*[3]Costos_Agricultura!AC93+('Net Zero 2070 - %'!V$31/100)*[3]Costos_Agricultura!$J75</f>
        <v>176.08603810678471</v>
      </c>
      <c r="W239" s="205">
        <f>(1-'Net Zero 2070 - %'!W$31/100)*[3]Costos_Agricultura!AD93+('Net Zero 2070 - %'!W$31/100)*[3]Costos_Agricultura!$J75</f>
        <v>174.96753589576844</v>
      </c>
      <c r="X239" s="205">
        <f>(1-'Net Zero 2070 - %'!X$31/100)*[3]Costos_Agricultura!AE93+('Net Zero 2070 - %'!X$31/100)*[3]Costos_Agricultura!$J75</f>
        <v>174.26816519111449</v>
      </c>
      <c r="Y239" s="205">
        <f>(1-'Net Zero 2070 - %'!Y$31/100)*[3]Costos_Agricultura!AF93+('Net Zero 2070 - %'!Y$31/100)*[3]Costos_Agricultura!$J75</f>
        <v>172.86920590253803</v>
      </c>
      <c r="Z239" s="205">
        <f>(1-'Net Zero 2070 - %'!Z$31/100)*[3]Costos_Agricultura!AG93+('Net Zero 2070 - %'!Z$31/100)*[3]Costos_Agricultura!$J75</f>
        <v>170.92383748530199</v>
      </c>
      <c r="AA239" s="205">
        <f>(1-'Net Zero 2070 - %'!AA$31/100)*[3]Costos_Agricultura!AH93+('Net Zero 2070 - %'!AA$31/100)*[3]Costos_Agricultura!$J75</f>
        <v>169.40070879438429</v>
      </c>
      <c r="AB239" s="205">
        <f>(1-'Net Zero 2070 - %'!AB$31/100)*[3]Costos_Agricultura!AI93+('Net Zero 2070 - %'!AB$31/100)*[3]Costos_Agricultura!$J75</f>
        <v>166.79926687260843</v>
      </c>
      <c r="AC239" s="205">
        <f>(1-'Net Zero 2070 - %'!AC$31/100)*[3]Costos_Agricultura!AJ93+('Net Zero 2070 - %'!AC$31/100)*[3]Costos_Agricultura!$J75</f>
        <v>165.16232951253585</v>
      </c>
      <c r="AD239" s="205">
        <f>(1-'Net Zero 2070 - %'!AD$31/100)*[3]Costos_Agricultura!AK93+('Net Zero 2070 - %'!AD$31/100)*[3]Costos_Agricultura!$J75</f>
        <v>163.80066886343025</v>
      </c>
      <c r="AE239" s="205">
        <f>(1-'Net Zero 2070 - %'!AE$31/100)*[3]Costos_Agricultura!AL93+('Net Zero 2070 - %'!AE$31/100)*[3]Costos_Agricultura!$J75</f>
        <v>162.44315250759925</v>
      </c>
      <c r="AF239" s="205">
        <f>(1-'Net Zero 2070 - %'!AF$31/100)*[3]Costos_Agricultura!AM93+('Net Zero 2070 - %'!AF$31/100)*[3]Costos_Agricultura!$J75</f>
        <v>161.22120236061451</v>
      </c>
      <c r="AG239" s="205">
        <f>(1-'Net Zero 2070 - %'!AG$31/100)*[3]Costos_Agricultura!AN93+('Net Zero 2070 - %'!AG$31/100)*[3]Costos_Agricultura!$J75</f>
        <v>159.8709385180139</v>
      </c>
      <c r="AH239" s="205">
        <f>(1-'Net Zero 2070 - %'!AH$31/100)*[3]Costos_Agricultura!AO93+('Net Zero 2070 - %'!AH$31/100)*[3]Costos_Agricultura!$J75</f>
        <v>158.26611943081903</v>
      </c>
      <c r="AI239" s="205">
        <f>(1-'Net Zero 2070 - %'!AI$31/100)*[3]Costos_Agricultura!AP93+('Net Zero 2070 - %'!AI$31/100)*[3]Costos_Agricultura!$J75</f>
        <v>157.26870969626538</v>
      </c>
      <c r="AJ239" s="205">
        <f>(1-'Net Zero 2070 - %'!AJ$31/100)*[3]Costos_Agricultura!AQ93+('Net Zero 2070 - %'!AJ$31/100)*[3]Costos_Agricultura!$J75</f>
        <v>156.26991330607547</v>
      </c>
      <c r="AK239" s="205">
        <f>(1-'Net Zero 2070 - %'!AK$31/100)*[3]Costos_Agricultura!AR93+('Net Zero 2070 - %'!AK$31/100)*[3]Costos_Agricultura!$J75</f>
        <v>155.2697302602493</v>
      </c>
      <c r="AL239" s="205">
        <f>(1-'Net Zero 2070 - %'!AL$31/100)*[3]Costos_Agricultura!AS93+('Net Zero 2070 - %'!AL$31/100)*[3]Costos_Agricultura!$J75</f>
        <v>154.26816055878695</v>
      </c>
      <c r="AM239" s="205">
        <f>(1-'Net Zero 2070 - %'!AM$31/100)*[3]Costos_Agricultura!AT93+('Net Zero 2070 - %'!AM$31/100)*[3]Costos_Agricultura!$J75</f>
        <v>153.26520420168828</v>
      </c>
      <c r="AN239" s="205">
        <f>(1-'Net Zero 2070 - %'!AN$31/100)*[3]Costos_Agricultura!AU93+('Net Zero 2070 - %'!AN$31/100)*[3]Costos_Agricultura!$J75</f>
        <v>152.26086118895338</v>
      </c>
      <c r="AO239" s="205">
        <f>(1-'Net Zero 2070 - %'!AO$31/100)*[3]Costos_Agricultura!AV93+('Net Zero 2070 - %'!AO$31/100)*[3]Costos_Agricultura!$J75</f>
        <v>151.25513152058224</v>
      </c>
      <c r="AP239" s="205">
        <f>(1-'Net Zero 2070 - %'!AP$31/100)*[3]Costos_Agricultura!AW93+('Net Zero 2070 - %'!AP$31/100)*[3]Costos_Agricultura!$J75</f>
        <v>150.24801519657487</v>
      </c>
      <c r="AQ239" s="205">
        <f>(1-'Net Zero 2070 - %'!AQ$31/100)*[3]Costos_Agricultura!AX93+('Net Zero 2070 - %'!AQ$31/100)*[3]Costos_Agricultura!$J75</f>
        <v>149.23951221693125</v>
      </c>
      <c r="AR239" s="205">
        <f>(1-'Net Zero 2070 - %'!AR$31/100)*[3]Costos_Agricultura!AY93+('Net Zero 2070 - %'!AR$31/100)*[3]Costos_Agricultura!$J75</f>
        <v>148.22962258165137</v>
      </c>
      <c r="AS239" s="205">
        <f>(1-'Net Zero 2070 - %'!AS$31/100)*[3]Costos_Agricultura!AZ93+('Net Zero 2070 - %'!AS$31/100)*[3]Costos_Agricultura!$J75</f>
        <v>147.21834629073527</v>
      </c>
      <c r="AT239" s="205">
        <f>(1-'Net Zero 2070 - %'!AT$31/100)*[3]Costos_Agricultura!BA93+('Net Zero 2070 - %'!AT$31/100)*[3]Costos_Agricultura!$J75</f>
        <v>146.20568334418294</v>
      </c>
      <c r="AU239" s="205">
        <f>(1-'Net Zero 2070 - %'!AU$31/100)*[3]Costos_Agricultura!BB93+('Net Zero 2070 - %'!AU$31/100)*[3]Costos_Agricultura!$J75</f>
        <v>145.19163374199431</v>
      </c>
      <c r="AV239" s="205">
        <f>(1-'Net Zero 2070 - %'!AV$31/100)*[3]Costos_Agricultura!BC93+('Net Zero 2070 - %'!AV$31/100)*[3]Costos_Agricultura!$J75</f>
        <v>144.17619748416945</v>
      </c>
      <c r="AW239" s="205">
        <f>(1-'Net Zero 2070 - %'!AW$31/100)*[3]Costos_Agricultura!BD93+('Net Zero 2070 - %'!AW$31/100)*[3]Costos_Agricultura!$J75</f>
        <v>143.15937457070837</v>
      </c>
      <c r="AX239" s="205">
        <f>(1-'Net Zero 2070 - %'!AX$31/100)*[3]Costos_Agricultura!BE93+('Net Zero 2070 - %'!AX$31/100)*[3]Costos_Agricultura!$J75</f>
        <v>142.14116500161106</v>
      </c>
      <c r="AY239" s="205">
        <f>(1-'Net Zero 2070 - %'!AY$31/100)*[3]Costos_Agricultura!BF93+('Net Zero 2070 - %'!AY$31/100)*[3]Costos_Agricultura!$J75</f>
        <v>141.1215687768775</v>
      </c>
      <c r="AZ239" s="205">
        <f>(1-'Net Zero 2070 - %'!AZ$31/100)*[3]Costos_Agricultura!BG93+('Net Zero 2070 - %'!AZ$31/100)*[3]Costos_Agricultura!$J75</f>
        <v>140.10058589650765</v>
      </c>
      <c r="BA239" s="205">
        <f>(1-'Net Zero 2070 - %'!BA$31/100)*[3]Costos_Agricultura!BH93+('Net Zero 2070 - %'!BA$31/100)*[3]Costos_Agricultura!$J75</f>
        <v>139.07821636050161</v>
      </c>
      <c r="BB239" s="205">
        <f>(1-'Net Zero 2070 - %'!BB$31/100)*[3]Costos_Agricultura!BI93+('Net Zero 2070 - %'!BB$31/100)*[3]Costos_Agricultura!$J75</f>
        <v>138.05446016885929</v>
      </c>
      <c r="BC239" s="205"/>
      <c r="BD239" s="205"/>
      <c r="BE239" s="205"/>
      <c r="BF239" s="205"/>
      <c r="BG239" s="205"/>
      <c r="BH239" s="205"/>
    </row>
    <row r="240" spans="1:60" s="209" customFormat="1" ht="15" customHeight="1">
      <c r="A240" s="205"/>
      <c r="B240" s="205"/>
      <c r="C240" s="170" t="s">
        <v>273</v>
      </c>
      <c r="D240" s="366"/>
      <c r="E240" s="205"/>
      <c r="F240" s="205">
        <f>(1-'Net Zero 2070 - %'!F$31/100)*[3]Costos_Agricultura!M94+('Net Zero 2070 - %'!F$31/100)*[3]Costos_Agricultura!$J76</f>
        <v>236.80158718846971</v>
      </c>
      <c r="G240" s="205">
        <f>(1-'Net Zero 2070 - %'!G$31/100)*[3]Costos_Agricultura!N94+('Net Zero 2070 - %'!G$31/100)*[3]Costos_Agricultura!$J76</f>
        <v>221.86067495745985</v>
      </c>
      <c r="H240" s="205">
        <f>(1-'Net Zero 2070 - %'!H$31/100)*[3]Costos_Agricultura!O94+('Net Zero 2070 - %'!H$31/100)*[3]Costos_Agricultura!$J76</f>
        <v>208.19655533195188</v>
      </c>
      <c r="I240" s="205">
        <f>(1-'Net Zero 2070 - %'!I$31/100)*[3]Costos_Agricultura!P94+('Net Zero 2070 - %'!I$31/100)*[3]Costos_Agricultura!$J76</f>
        <v>201.06609294897177</v>
      </c>
      <c r="J240" s="205">
        <f>(1-'Net Zero 2070 - %'!J$31/100)*[3]Costos_Agricultura!Q94+('Net Zero 2070 - %'!J$31/100)*[3]Costos_Agricultura!$J76</f>
        <v>198.71444551260882</v>
      </c>
      <c r="K240" s="205">
        <f>(1-'Net Zero 2070 - %'!K$31/100)*[3]Costos_Agricultura!R94+('Net Zero 2070 - %'!K$31/100)*[3]Costos_Agricultura!$J76</f>
        <v>199.43050162122719</v>
      </c>
      <c r="L240" s="205">
        <f>(1-'Net Zero 2070 - %'!L$31/100)*[3]Costos_Agricultura!S94+('Net Zero 2070 - %'!L$31/100)*[3]Costos_Agricultura!$J76</f>
        <v>202.61716637222483</v>
      </c>
      <c r="M240" s="205">
        <f>(1-'Net Zero 2070 - %'!M$31/100)*[3]Costos_Agricultura!T94+('Net Zero 2070 - %'!M$31/100)*[3]Costos_Agricultura!$J76</f>
        <v>206.09742614418897</v>
      </c>
      <c r="N240" s="205">
        <f>(1-'Net Zero 2070 - %'!N$31/100)*[3]Costos_Agricultura!U94+('Net Zero 2070 - %'!N$31/100)*[3]Costos_Agricultura!$J76</f>
        <v>207.92852661474046</v>
      </c>
      <c r="O240" s="205">
        <f>(1-'Net Zero 2070 - %'!O$31/100)*[3]Costos_Agricultura!V94+('Net Zero 2070 - %'!O$31/100)*[3]Costos_Agricultura!$J76</f>
        <v>211.63799981332173</v>
      </c>
      <c r="P240" s="205">
        <f>(1-'Net Zero 2070 - %'!P$31/100)*[3]Costos_Agricultura!W94+('Net Zero 2070 - %'!P$31/100)*[3]Costos_Agricultura!$J76</f>
        <v>210.93896903539738</v>
      </c>
      <c r="Q240" s="205">
        <f>(1-'Net Zero 2070 - %'!Q$31/100)*[3]Costos_Agricultura!X94+('Net Zero 2070 - %'!Q$31/100)*[3]Costos_Agricultura!$J76</f>
        <v>212.29790666669234</v>
      </c>
      <c r="R240" s="205">
        <f>(1-'Net Zero 2070 - %'!R$31/100)*[3]Costos_Agricultura!Y94+('Net Zero 2070 - %'!R$31/100)*[3]Costos_Agricultura!$J76</f>
        <v>210.88049316400964</v>
      </c>
      <c r="S240" s="205">
        <f>(1-'Net Zero 2070 - %'!S$31/100)*[3]Costos_Agricultura!Z94+('Net Zero 2070 - %'!S$31/100)*[3]Costos_Agricultura!$J76</f>
        <v>208.6136911379069</v>
      </c>
      <c r="T240" s="205">
        <f>(1-'Net Zero 2070 - %'!T$31/100)*[3]Costos_Agricultura!AA94+('Net Zero 2070 - %'!T$31/100)*[3]Costos_Agricultura!$J76</f>
        <v>207.20235137054016</v>
      </c>
      <c r="U240" s="205">
        <f>(1-'Net Zero 2070 - %'!U$31/100)*[3]Costos_Agricultura!AB94+('Net Zero 2070 - %'!U$31/100)*[3]Costos_Agricultura!$J76</f>
        <v>205.95845981373108</v>
      </c>
      <c r="V240" s="205">
        <f>(1-'Net Zero 2070 - %'!V$31/100)*[3]Costos_Agricultura!AC94+('Net Zero 2070 - %'!V$31/100)*[3]Costos_Agricultura!$J76</f>
        <v>204.71213876279558</v>
      </c>
      <c r="W240" s="205">
        <f>(1-'Net Zero 2070 - %'!W$31/100)*[3]Costos_Agricultura!AD94+('Net Zero 2070 - %'!W$31/100)*[3]Costos_Agricultura!$J76</f>
        <v>203.29836950130246</v>
      </c>
      <c r="X240" s="205">
        <f>(1-'Net Zero 2070 - %'!X$31/100)*[3]Costos_Agricultura!AE94+('Net Zero 2070 - %'!X$31/100)*[3]Costos_Agricultura!$J76</f>
        <v>202.37601214791346</v>
      </c>
      <c r="Y240" s="205">
        <f>(1-'Net Zero 2070 - %'!Y$31/100)*[3]Costos_Agricultura!AF94+('Net Zero 2070 - %'!Y$31/100)*[3]Costos_Agricultura!$J76</f>
        <v>200.63342020062109</v>
      </c>
      <c r="Z240" s="205">
        <f>(1-'Net Zero 2070 - %'!Z$31/100)*[3]Costos_Agricultura!AG94+('Net Zero 2070 - %'!Z$31/100)*[3]Costos_Agricultura!$J76</f>
        <v>198.25018934061495</v>
      </c>
      <c r="AA240" s="205">
        <f>(1-'Net Zero 2070 - %'!AA$31/100)*[3]Costos_Agricultura!AH94+('Net Zero 2070 - %'!AA$31/100)*[3]Costos_Agricultura!$J76</f>
        <v>196.36201462990252</v>
      </c>
      <c r="AB240" s="205">
        <f>(1-'Net Zero 2070 - %'!AB$31/100)*[3]Costos_Agricultura!AI94+('Net Zero 2070 - %'!AB$31/100)*[3]Costos_Agricultura!$J76</f>
        <v>193.20956855264731</v>
      </c>
      <c r="AC240" s="205">
        <f>(1-'Net Zero 2070 - %'!AC$31/100)*[3]Costos_Agricultura!AJ94+('Net Zero 2070 - %'!AC$31/100)*[3]Costos_Agricultura!$J76</f>
        <v>191.18795854914677</v>
      </c>
      <c r="AD240" s="205">
        <f>(1-'Net Zero 2070 - %'!AD$31/100)*[3]Costos_Agricultura!AK94+('Net Zero 2070 - %'!AD$31/100)*[3]Costos_Agricultura!$J76</f>
        <v>189.48909749612949</v>
      </c>
      <c r="AE240" s="205">
        <f>(1-'Net Zero 2070 - %'!AE$31/100)*[3]Costos_Agricultura!AL94+('Net Zero 2070 - %'!AE$31/100)*[3]Costos_Agricultura!$J76</f>
        <v>187.79509543136504</v>
      </c>
      <c r="AF240" s="205">
        <f>(1-'Net Zero 2070 - %'!AF$31/100)*[3]Costos_Agricultura!AM94+('Net Zero 2070 - %'!AF$31/100)*[3]Costos_Agricultura!$J76</f>
        <v>186.26003834771581</v>
      </c>
      <c r="AG240" s="205">
        <f>(1-'Net Zero 2070 - %'!AG$31/100)*[3]Costos_Agricultura!AN94+('Net Zero 2070 - %'!AG$31/100)*[3]Costos_Agricultura!$J76</f>
        <v>184.57453951239367</v>
      </c>
      <c r="AH240" s="205">
        <f>(1-'Net Zero 2070 - %'!AH$31/100)*[3]Costos_Agricultura!AO94+('Net Zero 2070 - %'!AH$31/100)*[3]Costos_Agricultura!$J76</f>
        <v>182.59058666785225</v>
      </c>
      <c r="AI240" s="205">
        <f>(1-'Net Zero 2070 - %'!AI$31/100)*[3]Costos_Agricultura!AP94+('Net Zero 2070 - %'!AI$31/100)*[3]Costos_Agricultura!$J76</f>
        <v>181.31879261941816</v>
      </c>
      <c r="AJ240" s="205">
        <f>(1-'Net Zero 2070 - %'!AJ$31/100)*[3]Costos_Agricultura!AQ94+('Net Zero 2070 - %'!AJ$31/100)*[3]Costos_Agricultura!$J76</f>
        <v>180.04537278270104</v>
      </c>
      <c r="AK240" s="205">
        <f>(1-'Net Zero 2070 - %'!AK$31/100)*[3]Costos_Agricultura!AR94+('Net Zero 2070 - %'!AK$31/100)*[3]Costos_Agricultura!$J76</f>
        <v>178.7703271577009</v>
      </c>
      <c r="AL240" s="205">
        <f>(1-'Net Zero 2070 - %'!AL$31/100)*[3]Costos_Agricultura!AS94+('Net Zero 2070 - %'!AL$31/100)*[3]Costos_Agricultura!$J76</f>
        <v>177.49365574441774</v>
      </c>
      <c r="AM240" s="205">
        <f>(1-'Net Zero 2070 - %'!AM$31/100)*[3]Costos_Agricultura!AT94+('Net Zero 2070 - %'!AM$31/100)*[3]Costos_Agricultura!$J76</f>
        <v>176.21535854285156</v>
      </c>
      <c r="AN240" s="205">
        <f>(1-'Net Zero 2070 - %'!AN$31/100)*[3]Costos_Agricultura!AU94+('Net Zero 2070 - %'!AN$31/100)*[3]Costos_Agricultura!$J76</f>
        <v>174.93543555300232</v>
      </c>
      <c r="AO240" s="205">
        <f>(1-'Net Zero 2070 - %'!AO$31/100)*[3]Costos_Agricultura!AV94+('Net Zero 2070 - %'!AO$31/100)*[3]Costos_Agricultura!$J76</f>
        <v>173.6538867748701</v>
      </c>
      <c r="AP240" s="205">
        <f>(1-'Net Zero 2070 - %'!AP$31/100)*[3]Costos_Agricultura!AW94+('Net Zero 2070 - %'!AP$31/100)*[3]Costos_Agricultura!$J76</f>
        <v>172.37071220845485</v>
      </c>
      <c r="AQ240" s="205">
        <f>(1-'Net Zero 2070 - %'!AQ$31/100)*[3]Costos_Agricultura!AX94+('Net Zero 2070 - %'!AQ$31/100)*[3]Costos_Agricultura!$J76</f>
        <v>171.08591185375653</v>
      </c>
      <c r="AR240" s="205">
        <f>(1-'Net Zero 2070 - %'!AR$31/100)*[3]Costos_Agricultura!AY94+('Net Zero 2070 - %'!AR$31/100)*[3]Costos_Agricultura!$J76</f>
        <v>169.79948571077526</v>
      </c>
      <c r="AS240" s="205">
        <f>(1-'Net Zero 2070 - %'!AS$31/100)*[3]Costos_Agricultura!AZ94+('Net Zero 2070 - %'!AS$31/100)*[3]Costos_Agricultura!$J76</f>
        <v>168.51143377951092</v>
      </c>
      <c r="AT240" s="205">
        <f>(1-'Net Zero 2070 - %'!AT$31/100)*[3]Costos_Agricultura!BA94+('Net Zero 2070 - %'!AT$31/100)*[3]Costos_Agricultura!$J76</f>
        <v>167.22175605996358</v>
      </c>
      <c r="AU240" s="205">
        <f>(1-'Net Zero 2070 - %'!AU$31/100)*[3]Costos_Agricultura!BB94+('Net Zero 2070 - %'!AU$31/100)*[3]Costos_Agricultura!$J76</f>
        <v>165.9304525521332</v>
      </c>
      <c r="AV240" s="205">
        <f>(1-'Net Zero 2070 - %'!AV$31/100)*[3]Costos_Agricultura!BC94+('Net Zero 2070 - %'!AV$31/100)*[3]Costos_Agricultura!$J76</f>
        <v>164.63752325601973</v>
      </c>
      <c r="AW240" s="205">
        <f>(1-'Net Zero 2070 - %'!AW$31/100)*[3]Costos_Agricultura!BD94+('Net Zero 2070 - %'!AW$31/100)*[3]Costos_Agricultura!$J76</f>
        <v>163.34296817162334</v>
      </c>
      <c r="AX240" s="205">
        <f>(1-'Net Zero 2070 - %'!AX$31/100)*[3]Costos_Agricultura!BE94+('Net Zero 2070 - %'!AX$31/100)*[3]Costos_Agricultura!$J76</f>
        <v>162.04678729894388</v>
      </c>
      <c r="AY240" s="205">
        <f>(1-'Net Zero 2070 - %'!AY$31/100)*[3]Costos_Agricultura!BF94+('Net Zero 2070 - %'!AY$31/100)*[3]Costos_Agricultura!$J76</f>
        <v>160.74898063798142</v>
      </c>
      <c r="AZ240" s="205">
        <f>(1-'Net Zero 2070 - %'!AZ$31/100)*[3]Costos_Agricultura!BG94+('Net Zero 2070 - %'!AZ$31/100)*[3]Costos_Agricultura!$J76</f>
        <v>159.44954818873592</v>
      </c>
      <c r="BA240" s="205">
        <f>(1-'Net Zero 2070 - %'!BA$31/100)*[3]Costos_Agricultura!BH94+('Net Zero 2070 - %'!BA$31/100)*[3]Costos_Agricultura!$J76</f>
        <v>158.14848995120738</v>
      </c>
      <c r="BB240" s="205">
        <f>(1-'Net Zero 2070 - %'!BB$31/100)*[3]Costos_Agricultura!BI94+('Net Zero 2070 - %'!BB$31/100)*[3]Costos_Agricultura!$J76</f>
        <v>156.84580592539584</v>
      </c>
      <c r="BC240" s="205"/>
      <c r="BD240" s="205"/>
      <c r="BE240" s="205"/>
      <c r="BF240" s="205"/>
      <c r="BG240" s="205"/>
      <c r="BH240" s="205"/>
    </row>
    <row r="241" spans="1:60" s="209" customFormat="1" ht="15" customHeight="1">
      <c r="A241" s="205"/>
      <c r="B241" s="205"/>
      <c r="C241" s="170" t="s">
        <v>274</v>
      </c>
      <c r="D241" s="366"/>
      <c r="E241" s="205"/>
      <c r="F241" s="205">
        <f>(1-'Net Zero 2070 - %'!F$31/100)*[3]Costos_Agricultura!M95+('Net Zero 2070 - %'!F$31/100)*[3]Costos_Agricultura!$J77</f>
        <v>301.29941538642419</v>
      </c>
      <c r="G241" s="205">
        <f>(1-'Net Zero 2070 - %'!G$31/100)*[3]Costos_Agricultura!N95+('Net Zero 2070 - %'!G$31/100)*[3]Costos_Agricultura!$J77</f>
        <v>282.29496934595164</v>
      </c>
      <c r="H241" s="205">
        <f>(1-'Net Zero 2070 - %'!H$31/100)*[3]Costos_Agricultura!O95+('Net Zero 2070 - %'!H$31/100)*[3]Costos_Agricultura!$J77</f>
        <v>264.91504678771452</v>
      </c>
      <c r="I241" s="205">
        <f>(1-'Net Zero 2070 - %'!I$31/100)*[3]Costos_Agricultura!P95+('Net Zero 2070 - %'!I$31/100)*[3]Costos_Agricultura!$J77</f>
        <v>255.84820465430585</v>
      </c>
      <c r="J241" s="205">
        <f>(1-'Net Zero 2070 - %'!J$31/100)*[3]Costos_Agricultura!Q95+('Net Zero 2070 - %'!J$31/100)*[3]Costos_Agricultura!$J77</f>
        <v>252.86167428381287</v>
      </c>
      <c r="K241" s="205">
        <f>(1-'Net Zero 2070 - %'!K$31/100)*[3]Costos_Agricultura!R95+('Net Zero 2070 - %'!K$31/100)*[3]Costos_Agricultura!$J77</f>
        <v>253.77832789471506</v>
      </c>
      <c r="L241" s="205">
        <f>(1-'Net Zero 2070 - %'!L$31/100)*[3]Costos_Agricultura!S95+('Net Zero 2070 - %'!L$31/100)*[3]Costos_Agricultura!$J77</f>
        <v>257.83845346626589</v>
      </c>
      <c r="M241" s="205">
        <f>(1-'Net Zero 2070 - %'!M$31/100)*[3]Costos_Agricultura!T95+('Net Zero 2070 - %'!M$31/100)*[3]Costos_Agricultura!$J77</f>
        <v>262.27213383737632</v>
      </c>
      <c r="N241" s="205">
        <f>(1-'Net Zero 2070 - %'!N$31/100)*[3]Costos_Agricultura!U95+('Net Zero 2070 - %'!N$31/100)*[3]Costos_Agricultura!$J77</f>
        <v>264.60751100752287</v>
      </c>
      <c r="O241" s="205">
        <f>(1-'Net Zero 2070 - %'!O$31/100)*[3]Costos_Agricultura!V95+('Net Zero 2070 - %'!O$31/100)*[3]Costos_Agricultura!$J77</f>
        <v>269.33283043761486</v>
      </c>
      <c r="P241" s="205">
        <f>(1-'Net Zero 2070 - %'!P$31/100)*[3]Costos_Agricultura!W95+('Net Zero 2070 - %'!P$31/100)*[3]Costos_Agricultura!$J77</f>
        <v>268.44900222657827</v>
      </c>
      <c r="Q241" s="205">
        <f>(1-'Net Zero 2070 - %'!Q$31/100)*[3]Costos_Agricultura!X95+('Net Zero 2070 - %'!Q$31/100)*[3]Costos_Agricultura!$J77</f>
        <v>270.18362433556149</v>
      </c>
      <c r="R241" s="205">
        <f>(1-'Net Zero 2070 - %'!R$31/100)*[3]Costos_Agricultura!Y95+('Net Zero 2070 - %'!R$31/100)*[3]Costos_Agricultura!$J77</f>
        <v>268.38576388422752</v>
      </c>
      <c r="S241" s="205">
        <f>(1-'Net Zero 2070 - %'!S$31/100)*[3]Costos_Agricultura!Z95+('Net Zero 2070 - %'!S$31/100)*[3]Costos_Agricultura!$J77</f>
        <v>265.50718633295804</v>
      </c>
      <c r="T241" s="205">
        <f>(1-'Net Zero 2070 - %'!T$31/100)*[3]Costos_Agricultura!AA95+('Net Zero 2070 - %'!T$31/100)*[3]Costos_Agricultura!$J77</f>
        <v>263.71705378167849</v>
      </c>
      <c r="U241" s="205">
        <f>(1-'Net Zero 2070 - %'!U$31/100)*[3]Costos_Agricultura!AB95+('Net Zero 2070 - %'!U$31/100)*[3]Costos_Agricultura!$J77</f>
        <v>262.13997349036435</v>
      </c>
      <c r="V241" s="205">
        <f>(1-'Net Zero 2070 - %'!V$31/100)*[3]Costos_Agricultura!AC95+('Net Zero 2070 - %'!V$31/100)*[3]Costos_Agricultura!$J77</f>
        <v>260.55980203902828</v>
      </c>
      <c r="W241" s="205">
        <f>(1-'Net Zero 2070 - %'!W$31/100)*[3]Costos_Agricultura!AD95+('Net Zero 2070 - %'!W$31/100)*[3]Costos_Agricultura!$J77</f>
        <v>258.76657832772707</v>
      </c>
      <c r="X241" s="205">
        <f>(1-'Net Zero 2070 - %'!X$31/100)*[3]Costos_Agricultura!AE95+('Net Zero 2070 - %'!X$31/100)*[3]Costos_Agricultura!$J77</f>
        <v>257.59860117622338</v>
      </c>
      <c r="Y241" s="205">
        <f>(1-'Net Zero 2070 - %'!Y$31/100)*[3]Costos_Agricultura!AF95+('Net Zero 2070 - %'!Y$31/100)*[3]Costos_Agricultura!$J77</f>
        <v>255.38700084504612</v>
      </c>
      <c r="Z241" s="205">
        <f>(1-'Net Zero 2070 - %'!Z$31/100)*[3]Costos_Agricultura!AG95+('Net Zero 2070 - %'!Z$31/100)*[3]Costos_Agricultura!$J77</f>
        <v>252.36028539426943</v>
      </c>
      <c r="AA241" s="205">
        <f>(1-'Net Zero 2070 - %'!AA$31/100)*[3]Costos_Agricultura!AH95+('Net Zero 2070 - %'!AA$31/100)*[3]Costos_Agricultura!$J77</f>
        <v>249.96345324332319</v>
      </c>
      <c r="AB241" s="205">
        <f>(1-'Net Zero 2070 - %'!AB$31/100)*[3]Costos_Agricultura!AI95+('Net Zero 2070 - %'!AB$31/100)*[3]Costos_Agricultura!$J77</f>
        <v>245.95802897333095</v>
      </c>
      <c r="AC241" s="205">
        <f>(1-'Net Zero 2070 - %'!AC$31/100)*[3]Costos_Agricultura!AJ95+('Net Zero 2070 - %'!AC$31/100)*[3]Costos_Agricultura!$J77</f>
        <v>243.39142080272487</v>
      </c>
      <c r="AD241" s="205">
        <f>(1-'Net Zero 2070 - %'!AD$31/100)*[3]Costos_Agricultura!AK95+('Net Zero 2070 - %'!AD$31/100)*[3]Costos_Agricultura!$J77</f>
        <v>241.23546135194024</v>
      </c>
      <c r="AE241" s="205">
        <f>(1-'Net Zero 2070 - %'!AE$31/100)*[3]Costos_Agricultura!AL95+('Net Zero 2070 - %'!AE$31/100)*[3]Costos_Agricultura!$J77</f>
        <v>239.0856842211993</v>
      </c>
      <c r="AF241" s="205">
        <f>(1-'Net Zero 2070 - %'!AF$31/100)*[3]Costos_Agricultura!AM95+('Net Zero 2070 - %'!AF$31/100)*[3]Costos_Agricultura!$J77</f>
        <v>237.13814029034728</v>
      </c>
      <c r="AG241" s="205">
        <f>(1-'Net Zero 2070 - %'!AG$31/100)*[3]Costos_Agricultura!AN95+('Net Zero 2070 - %'!AG$31/100)*[3]Costos_Agricultura!$J77</f>
        <v>234.99918221968267</v>
      </c>
      <c r="AH241" s="205">
        <f>(1-'Net Zero 2070 - %'!AH$31/100)*[3]Costos_Agricultura!AO95+('Net Zero 2070 - %'!AH$31/100)*[3]Costos_Agricultura!$J77</f>
        <v>232.48048702941475</v>
      </c>
      <c r="AI241" s="205">
        <f>(1-'Net Zero 2070 - %'!AI$31/100)*[3]Costos_Agricultura!AP95+('Net Zero 2070 - %'!AI$31/100)*[3]Costos_Agricultura!$J77</f>
        <v>230.86790508132216</v>
      </c>
      <c r="AJ241" s="205">
        <f>(1-'Net Zero 2070 - %'!AJ$31/100)*[3]Costos_Agricultura!AQ95+('Net Zero 2070 - %'!AJ$31/100)*[3]Costos_Agricultura!$J77</f>
        <v>229.25325456607817</v>
      </c>
      <c r="AK241" s="205">
        <f>(1-'Net Zero 2070 - %'!AK$31/100)*[3]Costos_Agricultura!AR95+('Net Zero 2070 - %'!AK$31/100)*[3]Costos_Agricultura!$J77</f>
        <v>227.63653548368279</v>
      </c>
      <c r="AL241" s="205">
        <f>(1-'Net Zero 2070 - %'!AL$31/100)*[3]Costos_Agricultura!AS95+('Net Zero 2070 - %'!AL$31/100)*[3]Costos_Agricultura!$J77</f>
        <v>226.017747834136</v>
      </c>
      <c r="AM241" s="205">
        <f>(1-'Net Zero 2070 - %'!AM$31/100)*[3]Costos_Agricultura!AT95+('Net Zero 2070 - %'!AM$31/100)*[3]Costos_Agricultura!$J77</f>
        <v>224.39689161743777</v>
      </c>
      <c r="AN241" s="205">
        <f>(1-'Net Zero 2070 - %'!AN$31/100)*[3]Costos_Agricultura!AU95+('Net Zero 2070 - %'!AN$31/100)*[3]Costos_Agricultura!$J77</f>
        <v>222.77396683358808</v>
      </c>
      <c r="AO241" s="205">
        <f>(1-'Net Zero 2070 - %'!AO$31/100)*[3]Costos_Agricultura!AV95+('Net Zero 2070 - %'!AO$31/100)*[3]Costos_Agricultura!$J77</f>
        <v>221.14897348258702</v>
      </c>
      <c r="AP241" s="205">
        <f>(1-'Net Zero 2070 - %'!AP$31/100)*[3]Costos_Agricultura!AW95+('Net Zero 2070 - %'!AP$31/100)*[3]Costos_Agricultura!$J77</f>
        <v>219.5219115644345</v>
      </c>
      <c r="AQ241" s="205">
        <f>(1-'Net Zero 2070 - %'!AQ$31/100)*[3]Costos_Agricultura!AX95+('Net Zero 2070 - %'!AQ$31/100)*[3]Costos_Agricultura!$J77</f>
        <v>217.89278107913063</v>
      </c>
      <c r="AR241" s="205">
        <f>(1-'Net Zero 2070 - %'!AR$31/100)*[3]Costos_Agricultura!AY95+('Net Zero 2070 - %'!AR$31/100)*[3]Costos_Agricultura!$J77</f>
        <v>216.26158202667528</v>
      </c>
      <c r="AS241" s="205">
        <f>(1-'Net Zero 2070 - %'!AS$31/100)*[3]Costos_Agricultura!AZ95+('Net Zero 2070 - %'!AS$31/100)*[3]Costos_Agricultura!$J77</f>
        <v>214.62831440706853</v>
      </c>
      <c r="AT241" s="205">
        <f>(1-'Net Zero 2070 - %'!AT$31/100)*[3]Costos_Agricultura!BA95+('Net Zero 2070 - %'!AT$31/100)*[3]Costos_Agricultura!$J77</f>
        <v>212.99297822031036</v>
      </c>
      <c r="AU241" s="205">
        <f>(1-'Net Zero 2070 - %'!AU$31/100)*[3]Costos_Agricultura!BB95+('Net Zero 2070 - %'!AU$31/100)*[3]Costos_Agricultura!$J77</f>
        <v>211.35557346640078</v>
      </c>
      <c r="AV241" s="205">
        <f>(1-'Net Zero 2070 - %'!AV$31/100)*[3]Costos_Agricultura!BC95+('Net Zero 2070 - %'!AV$31/100)*[3]Costos_Agricultura!$J77</f>
        <v>209.71610014533971</v>
      </c>
      <c r="AW241" s="205">
        <f>(1-'Net Zero 2070 - %'!AW$31/100)*[3]Costos_Agricultura!BD95+('Net Zero 2070 - %'!AW$31/100)*[3]Costos_Agricultura!$J77</f>
        <v>208.07455825712731</v>
      </c>
      <c r="AX241" s="205">
        <f>(1-'Net Zero 2070 - %'!AX$31/100)*[3]Costos_Agricultura!BE95+('Net Zero 2070 - %'!AX$31/100)*[3]Costos_Agricultura!$J77</f>
        <v>206.43094780176349</v>
      </c>
      <c r="AY241" s="205">
        <f>(1-'Net Zero 2070 - %'!AY$31/100)*[3]Costos_Agricultura!BF95+('Net Zero 2070 - %'!AY$31/100)*[3]Costos_Agricultura!$J77</f>
        <v>204.78526877924824</v>
      </c>
      <c r="AZ241" s="205">
        <f>(1-'Net Zero 2070 - %'!AZ$31/100)*[3]Costos_Agricultura!BG95+('Net Zero 2070 - %'!AZ$31/100)*[3]Costos_Agricultura!$J77</f>
        <v>203.13752118958161</v>
      </c>
      <c r="BA241" s="205">
        <f>(1-'Net Zero 2070 - %'!BA$31/100)*[3]Costos_Agricultura!BH95+('Net Zero 2070 - %'!BA$31/100)*[3]Costos_Agricultura!$J77</f>
        <v>201.4877050327635</v>
      </c>
      <c r="BB241" s="205">
        <f>(1-'Net Zero 2070 - %'!BB$31/100)*[3]Costos_Agricultura!BI95+('Net Zero 2070 - %'!BB$31/100)*[3]Costos_Agricultura!$J77</f>
        <v>199.83582030879398</v>
      </c>
      <c r="BC241" s="205"/>
      <c r="BD241" s="205"/>
      <c r="BE241" s="205"/>
      <c r="BF241" s="205"/>
      <c r="BG241" s="205"/>
      <c r="BH241" s="205"/>
    </row>
    <row r="242" spans="1:60" s="209" customFormat="1" ht="15" customHeight="1">
      <c r="A242" s="205"/>
      <c r="B242" s="205"/>
      <c r="C242" s="170" t="s">
        <v>275</v>
      </c>
      <c r="D242" s="366"/>
      <c r="E242" s="205"/>
      <c r="F242" s="205">
        <f>(1-'Net Zero 2070 - %'!F$31/100)*[3]Costos_Agricultura!M96+('Net Zero 2070 - %'!F$31/100)*[3]Costos_Agricultura!$J78</f>
        <v>465.90067561940316</v>
      </c>
      <c r="G242" s="205">
        <f>(1-'Net Zero 2070 - %'!G$31/100)*[3]Costos_Agricultura!N96+('Net Zero 2070 - %'!G$31/100)*[3]Costos_Agricultura!$J78</f>
        <v>436.79796334528623</v>
      </c>
      <c r="H242" s="205">
        <f>(1-'Net Zero 2070 - %'!H$31/100)*[3]Costos_Agricultura!O96+('Net Zero 2070 - %'!H$31/100)*[3]Costos_Agricultura!$J78</f>
        <v>410.20581907942477</v>
      </c>
      <c r="I242" s="205">
        <f>(1-'Net Zero 2070 - %'!I$31/100)*[3]Costos_Agricultura!P96+('Net Zero 2070 - %'!I$31/100)*[3]Costos_Agricultura!$J78</f>
        <v>396.46085984526985</v>
      </c>
      <c r="J242" s="205">
        <f>(1-'Net Zero 2070 - %'!J$31/100)*[3]Costos_Agricultura!Q96+('Net Zero 2070 - %'!J$31/100)*[3]Costos_Agricultura!$J78</f>
        <v>392.11252451906302</v>
      </c>
      <c r="K242" s="205">
        <f>(1-'Net Zero 2070 - %'!K$31/100)*[3]Costos_Agricultura!R96+('Net Zero 2070 - %'!K$31/100)*[3]Costos_Agricultura!$J78</f>
        <v>393.7962404012157</v>
      </c>
      <c r="L242" s="205">
        <f>(1-'Net Zero 2070 - %'!L$31/100)*[3]Costos_Agricultura!S96+('Net Zero 2070 - %'!L$31/100)*[3]Costos_Agricultura!$J78</f>
        <v>400.33793477709474</v>
      </c>
      <c r="M242" s="205">
        <f>(1-'Net Zero 2070 - %'!M$31/100)*[3]Costos_Agricultura!T96+('Net Zero 2070 - %'!M$31/100)*[3]Costos_Agricultura!$J78</f>
        <v>407.45692750498904</v>
      </c>
      <c r="N242" s="205">
        <f>(1-'Net Zero 2070 - %'!N$31/100)*[3]Costos_Agricultura!U96+('Net Zero 2070 - %'!N$31/100)*[3]Costos_Agricultura!$J78</f>
        <v>411.33316446753645</v>
      </c>
      <c r="O242" s="205">
        <f>(1-'Net Zero 2070 - %'!O$31/100)*[3]Costos_Agricultura!V96+('Net Zero 2070 - %'!O$31/100)*[3]Costos_Agricultura!$J78</f>
        <v>418.90286147852891</v>
      </c>
      <c r="P242" s="205">
        <f>(1-'Net Zero 2070 - %'!P$31/100)*[3]Costos_Agricultura!W96+('Net Zero 2070 - %'!P$31/100)*[3]Costos_Agricultura!$J78</f>
        <v>417.80408014778487</v>
      </c>
      <c r="Q242" s="205">
        <f>(1-'Net Zero 2070 - %'!Q$31/100)*[3]Costos_Agricultura!X96+('Net Zero 2070 - %'!Q$31/100)*[3]Costos_Agricultura!$J78</f>
        <v>420.75189935962123</v>
      </c>
      <c r="R242" s="205">
        <f>(1-'Net Zero 2070 - %'!R$31/100)*[3]Costos_Agricultura!Y96+('Net Zero 2070 - %'!R$31/100)*[3]Costos_Agricultura!$J78</f>
        <v>418.24055605233548</v>
      </c>
      <c r="S242" s="205">
        <f>(1-'Net Zero 2070 - %'!S$31/100)*[3]Costos_Agricultura!Z96+('Net Zero 2070 - %'!S$31/100)*[3]Costos_Agricultura!$J78</f>
        <v>414.05905296789496</v>
      </c>
      <c r="T242" s="205">
        <f>(1-'Net Zero 2070 - %'!T$31/100)*[3]Costos_Agricultura!AA96+('Net Zero 2070 - %'!T$31/100)*[3]Costos_Agricultura!$J78</f>
        <v>411.55965249729945</v>
      </c>
      <c r="U242" s="205">
        <f>(1-'Net Zero 2070 - %'!U$31/100)*[3]Costos_Agricultura!AB96+('Net Zero 2070 - %'!U$31/100)*[3]Costos_Agricultura!$J78</f>
        <v>409.38950684745885</v>
      </c>
      <c r="V242" s="205">
        <f>(1-'Net Zero 2070 - %'!V$31/100)*[3]Costos_Agricultura!AC96+('Net Zero 2070 - %'!V$31/100)*[3]Costos_Agricultura!$J78</f>
        <v>407.21458406294198</v>
      </c>
      <c r="W242" s="205">
        <f>(1-'Net Zero 2070 - %'!W$31/100)*[3]Costos_Agricultura!AD96+('Net Zero 2070 - %'!W$31/100)*[3]Costos_Agricultura!$J78</f>
        <v>404.71040645767039</v>
      </c>
      <c r="X242" s="205">
        <f>(1-'Net Zero 2070 - %'!X$31/100)*[3]Costos_Agricultura!AE96+('Net Zero 2070 - %'!X$31/100)*[3]Costos_Agricultura!$J78</f>
        <v>403.1724962086206</v>
      </c>
      <c r="Y242" s="205">
        <f>(1-'Net Zero 2070 - %'!Y$31/100)*[3]Costos_Agricultura!AF96+('Net Zero 2070 - %'!Y$31/100)*[3]Costos_Agricultura!$J78</f>
        <v>400.02175179852964</v>
      </c>
      <c r="Z242" s="205">
        <f>(1-'Net Zero 2070 - %'!Z$31/100)*[3]Costos_Agricultura!AG96+('Net Zero 2070 - %'!Z$31/100)*[3]Costos_Agricultura!$J78</f>
        <v>395.61131372153301</v>
      </c>
      <c r="AA242" s="205">
        <f>(1-'Net Zero 2070 - %'!AA$31/100)*[3]Costos_Agricultura!AH96+('Net Zero 2070 - %'!AA$31/100)*[3]Costos_Agricultura!$J78</f>
        <v>392.17430870277241</v>
      </c>
      <c r="AB242" s="205">
        <f>(1-'Net Zero 2070 - %'!AB$31/100)*[3]Costos_Agricultura!AI96+('Net Zero 2070 - %'!AB$31/100)*[3]Costos_Agricultura!$J78</f>
        <v>386.25135629293334</v>
      </c>
      <c r="AC242" s="205">
        <f>(1-'Net Zero 2070 - %'!AC$31/100)*[3]Costos_Agricultura!AJ96+('Net Zero 2070 - %'!AC$31/100)*[3]Costos_Agricultura!$J78</f>
        <v>382.55197633888383</v>
      </c>
      <c r="AD242" s="205">
        <f>(1-'Net Zero 2070 - %'!AD$31/100)*[3]Costos_Agricultura!AK96+('Net Zero 2070 - %'!AD$31/100)*[3]Costos_Agricultura!$J78</f>
        <v>379.48722035296322</v>
      </c>
      <c r="AE242" s="205">
        <f>(1-'Net Zero 2070 - %'!AE$31/100)*[3]Costos_Agricultura!AL96+('Net Zero 2070 - %'!AE$31/100)*[3]Costos_Agricultura!$J78</f>
        <v>376.43201863639496</v>
      </c>
      <c r="AF242" s="205">
        <f>(1-'Net Zero 2070 - %'!AF$31/100)*[3]Costos_Agricultura!AM96+('Net Zero 2070 - %'!AF$31/100)*[3]Costos_Agricultura!$J78</f>
        <v>373.68935176921502</v>
      </c>
      <c r="AG242" s="205">
        <f>(1-'Net Zero 2070 - %'!AG$31/100)*[3]Costos_Agricultura!AN96+('Net Zero 2070 - %'!AG$31/100)*[3]Costos_Agricultura!$J78</f>
        <v>370.6508700240131</v>
      </c>
      <c r="AH242" s="205">
        <f>(1-'Net Zero 2070 - %'!AH$31/100)*[3]Costos_Agricultura!AO96+('Net Zero 2070 - %'!AH$31/100)*[3]Costos_Agricultura!$J78</f>
        <v>367.02553565744358</v>
      </c>
      <c r="AI242" s="205">
        <f>(1-'Net Zero 2070 - %'!AI$31/100)*[3]Costos_Agricultura!AP96+('Net Zero 2070 - %'!AI$31/100)*[3]Costos_Agricultura!$J78</f>
        <v>364.8005251043113</v>
      </c>
      <c r="AJ242" s="205">
        <f>(1-'Net Zero 2070 - %'!AJ$31/100)*[3]Costos_Agricultura!AQ96+('Net Zero 2070 - %'!AJ$31/100)*[3]Costos_Agricultura!$J78</f>
        <v>362.572317750043</v>
      </c>
      <c r="AK242" s="205">
        <f>(1-'Net Zero 2070 - %'!AK$31/100)*[3]Costos_Agricultura!AR96+('Net Zero 2070 - %'!AK$31/100)*[3]Costos_Agricultura!$J78</f>
        <v>360.34091359463901</v>
      </c>
      <c r="AL242" s="205">
        <f>(1-'Net Zero 2070 - %'!AL$31/100)*[3]Costos_Agricultura!AS96+('Net Zero 2070 - %'!AL$31/100)*[3]Costos_Agricultura!$J78</f>
        <v>358.10631263809904</v>
      </c>
      <c r="AM242" s="205">
        <f>(1-'Net Zero 2070 - %'!AM$31/100)*[3]Costos_Agricultura!AT96+('Net Zero 2070 - %'!AM$31/100)*[3]Costos_Agricultura!$J78</f>
        <v>355.86851488042322</v>
      </c>
      <c r="AN242" s="205">
        <f>(1-'Net Zero 2070 - %'!AN$31/100)*[3]Costos_Agricultura!AU96+('Net Zero 2070 - %'!AN$31/100)*[3]Costos_Agricultura!$J78</f>
        <v>353.62752032161148</v>
      </c>
      <c r="AO242" s="205">
        <f>(1-'Net Zero 2070 - %'!AO$31/100)*[3]Costos_Agricultura!AV96+('Net Zero 2070 - %'!AO$31/100)*[3]Costos_Agricultura!$J78</f>
        <v>351.38332896166384</v>
      </c>
      <c r="AP242" s="205">
        <f>(1-'Net Zero 2070 - %'!AP$31/100)*[3]Costos_Agricultura!AW96+('Net Zero 2070 - %'!AP$31/100)*[3]Costos_Agricultura!$J78</f>
        <v>349.13594080058033</v>
      </c>
      <c r="AQ242" s="205">
        <f>(1-'Net Zero 2070 - %'!AQ$31/100)*[3]Costos_Agricultura!AX96+('Net Zero 2070 - %'!AQ$31/100)*[3]Costos_Agricultura!$J78</f>
        <v>346.88535583836097</v>
      </c>
      <c r="AR242" s="205">
        <f>(1-'Net Zero 2070 - %'!AR$31/100)*[3]Costos_Agricultura!AY96+('Net Zero 2070 - %'!AR$31/100)*[3]Costos_Agricultura!$J78</f>
        <v>344.63157407500574</v>
      </c>
      <c r="AS242" s="205">
        <f>(1-'Net Zero 2070 - %'!AS$31/100)*[3]Costos_Agricultura!AZ96+('Net Zero 2070 - %'!AS$31/100)*[3]Costos_Agricultura!$J78</f>
        <v>342.37459551051461</v>
      </c>
      <c r="AT242" s="205">
        <f>(1-'Net Zero 2070 - %'!AT$31/100)*[3]Costos_Agricultura!BA96+('Net Zero 2070 - %'!AT$31/100)*[3]Costos_Agricultura!$J78</f>
        <v>340.11442014488762</v>
      </c>
      <c r="AU242" s="205">
        <f>(1-'Net Zero 2070 - %'!AU$31/100)*[3]Costos_Agricultura!BB96+('Net Zero 2070 - %'!AU$31/100)*[3]Costos_Agricultura!$J78</f>
        <v>337.85104797812465</v>
      </c>
      <c r="AV242" s="205">
        <f>(1-'Net Zero 2070 - %'!AV$31/100)*[3]Costos_Agricultura!BC96+('Net Zero 2070 - %'!AV$31/100)*[3]Costos_Agricultura!$J78</f>
        <v>335.58447901022578</v>
      </c>
      <c r="AW242" s="205">
        <f>(1-'Net Zero 2070 - %'!AW$31/100)*[3]Costos_Agricultura!BD96+('Net Zero 2070 - %'!AW$31/100)*[3]Costos_Agricultura!$J78</f>
        <v>333.3147132411911</v>
      </c>
      <c r="AX242" s="205">
        <f>(1-'Net Zero 2070 - %'!AX$31/100)*[3]Costos_Agricultura!BE96+('Net Zero 2070 - %'!AX$31/100)*[3]Costos_Agricultura!$J78</f>
        <v>331.04175067102057</v>
      </c>
      <c r="AY242" s="205">
        <f>(1-'Net Zero 2070 - %'!AY$31/100)*[3]Costos_Agricultura!BF96+('Net Zero 2070 - %'!AY$31/100)*[3]Costos_Agricultura!$J78</f>
        <v>328.76559129971417</v>
      </c>
      <c r="AZ242" s="205">
        <f>(1-'Net Zero 2070 - %'!AZ$31/100)*[3]Costos_Agricultura!BG96+('Net Zero 2070 - %'!AZ$31/100)*[3]Costos_Agricultura!$J78</f>
        <v>326.48623512727187</v>
      </c>
      <c r="BA242" s="205">
        <f>(1-'Net Zero 2070 - %'!BA$31/100)*[3]Costos_Agricultura!BH96+('Net Zero 2070 - %'!BA$31/100)*[3]Costos_Agricultura!$J78</f>
        <v>324.20368215369359</v>
      </c>
      <c r="BB242" s="205">
        <f>(1-'Net Zero 2070 - %'!BB$31/100)*[3]Costos_Agricultura!BI96+('Net Zero 2070 - %'!BB$31/100)*[3]Costos_Agricultura!$J78</f>
        <v>321.91793237897957</v>
      </c>
      <c r="BC242" s="205"/>
      <c r="BD242" s="205"/>
      <c r="BE242" s="205"/>
      <c r="BF242" s="205"/>
      <c r="BG242" s="205"/>
      <c r="BH242" s="205"/>
    </row>
    <row r="243" spans="1:60" s="209" customFormat="1" ht="15" customHeight="1">
      <c r="A243" s="205"/>
      <c r="B243" s="205"/>
      <c r="C243" s="170" t="s">
        <v>276</v>
      </c>
      <c r="D243" s="366"/>
      <c r="E243" s="205"/>
      <c r="F243" s="205">
        <f>(1-'Net Zero 2070 - %'!F$31/100)*[3]Costos_Agricultura!M97+('Net Zero 2070 - %'!F$31/100)*[3]Costos_Agricultura!$J79</f>
        <v>65.65689925992227</v>
      </c>
      <c r="G243" s="205">
        <f>(1-'Net Zero 2070 - %'!G$31/100)*[3]Costos_Agricultura!N97+('Net Zero 2070 - %'!G$31/100)*[3]Costos_Agricultura!$J79</f>
        <v>64.493258550476497</v>
      </c>
      <c r="H243" s="205">
        <f>(1-'Net Zero 2070 - %'!H$31/100)*[3]Costos_Agricultura!O97+('Net Zero 2070 - %'!H$31/100)*[3]Costos_Agricultura!$J79</f>
        <v>63.668519581997266</v>
      </c>
      <c r="I243" s="205">
        <f>(1-'Net Zero 2070 - %'!I$31/100)*[3]Costos_Agricultura!P97+('Net Zero 2070 - %'!I$31/100)*[3]Costos_Agricultura!$J79</f>
        <v>64.578022968016171</v>
      </c>
      <c r="J243" s="205">
        <f>(1-'Net Zero 2070 - %'!J$31/100)*[3]Costos_Agricultura!Q97+('Net Zero 2070 - %'!J$31/100)*[3]Costos_Agricultura!$J79</f>
        <v>66.755977234927286</v>
      </c>
      <c r="K243" s="205">
        <f>(1-'Net Zero 2070 - %'!K$31/100)*[3]Costos_Agricultura!R97+('Net Zero 2070 - %'!K$31/100)*[3]Costos_Agricultura!$J79</f>
        <v>69.748198492172946</v>
      </c>
      <c r="L243" s="205">
        <f>(1-'Net Zero 2070 - %'!L$31/100)*[3]Costos_Agricultura!S97+('Net Zero 2070 - %'!L$31/100)*[3]Costos_Agricultura!$J79</f>
        <v>73.396198586593357</v>
      </c>
      <c r="M243" s="205">
        <f>(1-'Net Zero 2070 - %'!M$31/100)*[3]Costos_Agricultura!T97+('Net Zero 2070 - %'!M$31/100)*[3]Costos_Agricultura!$J79</f>
        <v>77.122128223615988</v>
      </c>
      <c r="N243" s="205">
        <f>(1-'Net Zero 2070 - %'!N$31/100)*[3]Costos_Agricultura!U97+('Net Zero 2070 - %'!N$31/100)*[3]Costos_Agricultura!$J79</f>
        <v>80.410318046066124</v>
      </c>
      <c r="O243" s="205">
        <f>(1-'Net Zero 2070 - %'!O$31/100)*[3]Costos_Agricultura!V97+('Net Zero 2070 - %'!O$31/100)*[3]Costos_Agricultura!$J79</f>
        <v>84.19708828398096</v>
      </c>
      <c r="P243" s="205">
        <f>(1-'Net Zero 2070 - %'!P$31/100)*[3]Costos_Agricultura!W97+('Net Zero 2070 - %'!P$31/100)*[3]Costos_Agricultura!$J79</f>
        <v>86.813700058996147</v>
      </c>
      <c r="Q243" s="205">
        <f>(1-'Net Zero 2070 - %'!Q$31/100)*[3]Costos_Agricultura!X97+('Net Zero 2070 - %'!Q$31/100)*[3]Costos_Agricultura!$J79</f>
        <v>89.976562708063398</v>
      </c>
      <c r="R243" s="205">
        <f>(1-'Net Zero 2070 - %'!R$31/100)*[3]Costos_Agricultura!Y97+('Net Zero 2070 - %'!R$31/100)*[3]Costos_Agricultura!$J79</f>
        <v>92.402492648729137</v>
      </c>
      <c r="S243" s="205">
        <f>(1-'Net Zero 2070 - %'!S$31/100)*[3]Costos_Agricultura!Z97+('Net Zero 2070 - %'!S$31/100)*[3]Costos_Agricultura!$J79</f>
        <v>94.602967610956227</v>
      </c>
      <c r="T243" s="205">
        <f>(1-'Net Zero 2070 - %'!T$31/100)*[3]Costos_Agricultura!AA97+('Net Zero 2070 - %'!T$31/100)*[3]Costos_Agricultura!$J79</f>
        <v>97.030509715934244</v>
      </c>
      <c r="U243" s="205">
        <f>(1-'Net Zero 2070 - %'!U$31/100)*[3]Costos_Agricultura!AB97+('Net Zero 2070 - %'!U$31/100)*[3]Costos_Agricultura!$J79</f>
        <v>99.50249795087511</v>
      </c>
      <c r="V243" s="205">
        <f>(1-'Net Zero 2070 - %'!V$31/100)*[3]Costos_Agricultura!AC97+('Net Zero 2070 - %'!V$31/100)*[3]Costos_Agricultura!$J79</f>
        <v>101.97384132009103</v>
      </c>
      <c r="W243" s="205">
        <f>(1-'Net Zero 2070 - %'!W$31/100)*[3]Costos_Agricultura!AD97+('Net Zero 2070 - %'!W$31/100)*[3]Costos_Agricultura!$J79</f>
        <v>104.40073855934415</v>
      </c>
      <c r="X243" s="205">
        <f>(1-'Net Zero 2070 - %'!X$31/100)*[3]Costos_Agricultura!AE97+('Net Zero 2070 - %'!X$31/100)*[3]Costos_Agricultura!$J79</f>
        <v>106.95807229272364</v>
      </c>
      <c r="Y243" s="205">
        <f>(1-'Net Zero 2070 - %'!Y$31/100)*[3]Costos_Agricultura!AF97+('Net Zero 2070 - %'!Y$31/100)*[3]Costos_Agricultura!$J79</f>
        <v>109.29768943636338</v>
      </c>
      <c r="Z243" s="205">
        <f>(1-'Net Zero 2070 - %'!Z$31/100)*[3]Costos_Agricultura!AG97+('Net Zero 2070 - %'!Z$31/100)*[3]Costos_Agricultura!$J79</f>
        <v>111.46726044885068</v>
      </c>
      <c r="AA243" s="205">
        <f>(1-'Net Zero 2070 - %'!AA$31/100)*[3]Costos_Agricultura!AH97+('Net Zero 2070 - %'!AA$31/100)*[3]Costos_Agricultura!$J79</f>
        <v>113.76823525405176</v>
      </c>
      <c r="AB243" s="205">
        <f>(1-'Net Zero 2070 - %'!AB$31/100)*[3]Costos_Agricultura!AI97+('Net Zero 2070 - %'!AB$31/100)*[3]Costos_Agricultura!$J79</f>
        <v>115.73363185702235</v>
      </c>
      <c r="AC243" s="205">
        <f>(1-'Net Zero 2070 - %'!AC$31/100)*[3]Costos_Agricultura!AJ97+('Net Zero 2070 - %'!AC$31/100)*[3]Costos_Agricultura!$J79</f>
        <v>117.9991886524093</v>
      </c>
      <c r="AD243" s="205">
        <f>(1-'Net Zero 2070 - %'!AD$31/100)*[3]Costos_Agricultura!AK97+('Net Zero 2070 - %'!AD$31/100)*[3]Costos_Agricultura!$J79</f>
        <v>120.35041337909735</v>
      </c>
      <c r="AE243" s="205">
        <f>(1-'Net Zero 2070 - %'!AE$31/100)*[3]Costos_Agricultura!AL97+('Net Zero 2070 - %'!AE$31/100)*[3]Costos_Agricultura!$J79</f>
        <v>122.70292783723521</v>
      </c>
      <c r="AF243" s="205">
        <f>(1-'Net Zero 2070 - %'!AF$31/100)*[3]Costos_Agricultura!AM97+('Net Zero 2070 - %'!AF$31/100)*[3]Costos_Agricultura!$J79</f>
        <v>125.09763139529875</v>
      </c>
      <c r="AG243" s="205">
        <f>(1-'Net Zero 2070 - %'!AG$31/100)*[3]Costos_Agricultura!AN97+('Net Zero 2070 - %'!AG$31/100)*[3]Costos_Agricultura!$J79</f>
        <v>127.45240288347377</v>
      </c>
      <c r="AH243" s="205">
        <f>(1-'Net Zero 2070 - %'!AH$31/100)*[3]Costos_Agricultura!AO97+('Net Zero 2070 - %'!AH$31/100)*[3]Costos_Agricultura!$J79</f>
        <v>129.72795509759675</v>
      </c>
      <c r="AI243" s="205">
        <f>(1-'Net Zero 2070 - %'!AI$31/100)*[3]Costos_Agricultura!AP97+('Net Zero 2070 - %'!AI$31/100)*[3]Costos_Agricultura!$J79</f>
        <v>132.19253711562479</v>
      </c>
      <c r="AJ243" s="205">
        <f>(1-'Net Zero 2070 - %'!AJ$31/100)*[3]Costos_Agricultura!AQ97+('Net Zero 2070 - %'!AJ$31/100)*[3]Costos_Agricultura!$J79</f>
        <v>134.65668759725671</v>
      </c>
      <c r="AK243" s="205">
        <f>(1-'Net Zero 2070 - %'!AK$31/100)*[3]Costos_Agricultura!AR97+('Net Zero 2070 - %'!AK$31/100)*[3]Costos_Agricultura!$J79</f>
        <v>137.1204065424925</v>
      </c>
      <c r="AL243" s="205">
        <f>(1-'Net Zero 2070 - %'!AL$31/100)*[3]Costos_Agricultura!AS97+('Net Zero 2070 - %'!AL$31/100)*[3]Costos_Agricultura!$J79</f>
        <v>139.58369395133221</v>
      </c>
      <c r="AM243" s="205">
        <f>(1-'Net Zero 2070 - %'!AM$31/100)*[3]Costos_Agricultura!AT97+('Net Zero 2070 - %'!AM$31/100)*[3]Costos_Agricultura!$J79</f>
        <v>142.04654982377582</v>
      </c>
      <c r="AN243" s="205">
        <f>(1-'Net Zero 2070 - %'!AN$31/100)*[3]Costos_Agricultura!AU97+('Net Zero 2070 - %'!AN$31/100)*[3]Costos_Agricultura!$J79</f>
        <v>144.50897415982325</v>
      </c>
      <c r="AO243" s="205">
        <f>(1-'Net Zero 2070 - %'!AO$31/100)*[3]Costos_Agricultura!AV97+('Net Zero 2070 - %'!AO$31/100)*[3]Costos_Agricultura!$J79</f>
        <v>146.97096695947462</v>
      </c>
      <c r="AP243" s="205">
        <f>(1-'Net Zero 2070 - %'!AP$31/100)*[3]Costos_Agricultura!AW97+('Net Zero 2070 - %'!AP$31/100)*[3]Costos_Agricultura!$J79</f>
        <v>149.4325282227299</v>
      </c>
      <c r="AQ243" s="205">
        <f>(1-'Net Zero 2070 - %'!AQ$31/100)*[3]Costos_Agricultura!AX97+('Net Zero 2070 - %'!AQ$31/100)*[3]Costos_Agricultura!$J79</f>
        <v>151.89365794958906</v>
      </c>
      <c r="AR243" s="205">
        <f>(1-'Net Zero 2070 - %'!AR$31/100)*[3]Costos_Agricultura!AY97+('Net Zero 2070 - %'!AR$31/100)*[3]Costos_Agricultura!$J79</f>
        <v>154.35435614005206</v>
      </c>
      <c r="AS243" s="205">
        <f>(1-'Net Zero 2070 - %'!AS$31/100)*[3]Costos_Agricultura!AZ97+('Net Zero 2070 - %'!AS$31/100)*[3]Costos_Agricultura!$J79</f>
        <v>156.814622794119</v>
      </c>
      <c r="AT243" s="205">
        <f>(1-'Net Zero 2070 - %'!AT$31/100)*[3]Costos_Agricultura!BA97+('Net Zero 2070 - %'!AT$31/100)*[3]Costos_Agricultura!$J79</f>
        <v>159.2744579117898</v>
      </c>
      <c r="AU243" s="205">
        <f>(1-'Net Zero 2070 - %'!AU$31/100)*[3]Costos_Agricultura!BB97+('Net Zero 2070 - %'!AU$31/100)*[3]Costos_Agricultura!$J79</f>
        <v>161.7338614930645</v>
      </c>
      <c r="AV243" s="205">
        <f>(1-'Net Zero 2070 - %'!AV$31/100)*[3]Costos_Agricultura!BC97+('Net Zero 2070 - %'!AV$31/100)*[3]Costos_Agricultura!$J79</f>
        <v>164.19283353794307</v>
      </c>
      <c r="AW243" s="205">
        <f>(1-'Net Zero 2070 - %'!AW$31/100)*[3]Costos_Agricultura!BD97+('Net Zero 2070 - %'!AW$31/100)*[3]Costos_Agricultura!$J79</f>
        <v>166.65137404642553</v>
      </c>
      <c r="AX243" s="205">
        <f>(1-'Net Zero 2070 - %'!AX$31/100)*[3]Costos_Agricultura!BE97+('Net Zero 2070 - %'!AX$31/100)*[3]Costos_Agricultura!$J79</f>
        <v>169.1094830185119</v>
      </c>
      <c r="AY243" s="205">
        <f>(1-'Net Zero 2070 - %'!AY$31/100)*[3]Costos_Agricultura!BF97+('Net Zero 2070 - %'!AY$31/100)*[3]Costos_Agricultura!$J79</f>
        <v>171.56716045420214</v>
      </c>
      <c r="AZ243" s="205">
        <f>(1-'Net Zero 2070 - %'!AZ$31/100)*[3]Costos_Agricultura!BG97+('Net Zero 2070 - %'!AZ$31/100)*[3]Costos_Agricultura!$J79</f>
        <v>174.02440635349629</v>
      </c>
      <c r="BA243" s="205">
        <f>(1-'Net Zero 2070 - %'!BA$31/100)*[3]Costos_Agricultura!BH97+('Net Zero 2070 - %'!BA$31/100)*[3]Costos_Agricultura!$J79</f>
        <v>176.48122071639432</v>
      </c>
      <c r="BB243" s="205">
        <f>(1-'Net Zero 2070 - %'!BB$31/100)*[3]Costos_Agricultura!BI97+('Net Zero 2070 - %'!BB$31/100)*[3]Costos_Agricultura!$J79</f>
        <v>178.93760354289623</v>
      </c>
      <c r="BC243" s="205"/>
      <c r="BD243" s="205"/>
      <c r="BE243" s="205"/>
      <c r="BF243" s="205"/>
      <c r="BG243" s="205"/>
      <c r="BH243" s="205"/>
    </row>
    <row r="244" spans="1:60" s="209" customFormat="1" ht="15" customHeight="1">
      <c r="A244" s="205"/>
      <c r="B244" s="205"/>
      <c r="C244" s="205"/>
      <c r="D244" s="99"/>
      <c r="E244" s="205"/>
      <c r="F244" s="205"/>
      <c r="G244" s="205"/>
      <c r="H244" s="205"/>
      <c r="I244" s="205"/>
      <c r="J244" s="205"/>
      <c r="K244" s="205"/>
      <c r="L244" s="205"/>
      <c r="M244" s="205"/>
      <c r="N244" s="205"/>
      <c r="O244" s="205"/>
      <c r="P244" s="205"/>
      <c r="Q244" s="205"/>
      <c r="R244" s="205"/>
      <c r="S244" s="205"/>
      <c r="T244" s="205"/>
      <c r="U244" s="205"/>
      <c r="V244" s="205"/>
      <c r="W244" s="205"/>
      <c r="X244" s="205"/>
      <c r="Y244" s="205"/>
      <c r="Z244" s="205"/>
      <c r="AA244" s="205"/>
      <c r="AB244" s="205"/>
      <c r="AC244" s="205"/>
      <c r="AD244" s="205"/>
      <c r="AE244" s="205"/>
      <c r="AF244" s="205"/>
      <c r="AG244" s="205"/>
      <c r="AH244" s="205"/>
      <c r="AI244" s="205"/>
      <c r="AJ244" s="205"/>
      <c r="AK244" s="205"/>
      <c r="AL244" s="205"/>
      <c r="AM244" s="205"/>
      <c r="AN244" s="205"/>
      <c r="AO244" s="205"/>
      <c r="AP244" s="205"/>
      <c r="AQ244" s="205"/>
      <c r="AR244" s="205"/>
      <c r="AS244" s="205"/>
      <c r="AT244" s="205"/>
      <c r="AU244" s="205"/>
      <c r="AV244" s="205"/>
      <c r="AW244" s="205"/>
      <c r="AX244" s="205"/>
      <c r="AY244" s="205"/>
      <c r="AZ244" s="205"/>
      <c r="BA244" s="205"/>
      <c r="BB244" s="205"/>
      <c r="BC244" s="205"/>
      <c r="BD244" s="205"/>
      <c r="BE244" s="205"/>
      <c r="BF244" s="205"/>
      <c r="BG244" s="205"/>
      <c r="BH244" s="205"/>
    </row>
    <row r="245" spans="1:60" s="209" customFormat="1" ht="15" customHeight="1">
      <c r="A245" s="205"/>
      <c r="B245" s="205"/>
      <c r="C245" s="217" t="s">
        <v>367</v>
      </c>
      <c r="D245" s="99"/>
      <c r="E245" s="205"/>
      <c r="F245" s="205"/>
      <c r="G245" s="205"/>
      <c r="H245" s="205"/>
      <c r="I245" s="205"/>
      <c r="J245" s="205"/>
      <c r="K245" s="205"/>
      <c r="L245" s="205"/>
      <c r="M245" s="205"/>
      <c r="N245" s="205"/>
      <c r="O245" s="205"/>
      <c r="P245" s="205"/>
      <c r="Q245" s="205"/>
      <c r="R245" s="205"/>
      <c r="S245" s="205"/>
      <c r="T245" s="205"/>
      <c r="U245" s="205"/>
      <c r="V245" s="205"/>
      <c r="W245" s="205"/>
      <c r="X245" s="205"/>
      <c r="Y245" s="205"/>
      <c r="Z245" s="205"/>
      <c r="AA245" s="205"/>
      <c r="AB245" s="205"/>
      <c r="AC245" s="205"/>
      <c r="AD245" s="205"/>
      <c r="AE245" s="205"/>
      <c r="AF245" s="205"/>
      <c r="AG245" s="205"/>
      <c r="AH245" s="205"/>
      <c r="AI245" s="205"/>
      <c r="AJ245" s="205"/>
      <c r="AK245" s="205"/>
      <c r="AL245" s="205"/>
      <c r="AM245" s="205"/>
      <c r="AN245" s="205"/>
      <c r="AO245" s="205"/>
      <c r="AP245" s="205"/>
      <c r="AQ245" s="205"/>
      <c r="AR245" s="205"/>
      <c r="AS245" s="205"/>
      <c r="AT245" s="205"/>
      <c r="AU245" s="205"/>
      <c r="AV245" s="205"/>
      <c r="AW245" s="205"/>
      <c r="AX245" s="205"/>
      <c r="AY245" s="205"/>
      <c r="AZ245" s="205"/>
      <c r="BA245" s="205"/>
      <c r="BB245" s="205"/>
      <c r="BC245" s="205"/>
      <c r="BD245" s="205"/>
      <c r="BE245" s="205"/>
      <c r="BF245" s="205"/>
      <c r="BG245" s="205"/>
      <c r="BH245" s="205"/>
    </row>
    <row r="246" spans="1:60" s="209" customFormat="1" ht="15" customHeight="1">
      <c r="A246" s="205"/>
      <c r="B246" s="205"/>
      <c r="C246" s="170" t="s">
        <v>261</v>
      </c>
      <c r="D246" s="366" t="s">
        <v>262</v>
      </c>
      <c r="E246" s="205"/>
      <c r="F246" s="205">
        <f>[4]Costos_Agricultura!$J116*(1-'Net Zero 2070 - %'!F$45/100)</f>
        <v>345.68193718219322</v>
      </c>
      <c r="G246" s="205">
        <f>[4]Costos_Agricultura!$J116*(1-'Net Zero 2070 - %'!G$45/100)</f>
        <v>344.93711965957789</v>
      </c>
      <c r="H246" s="205">
        <f>[4]Costos_Agricultura!$J116*(1-'Net Zero 2070 - %'!H$45/100)</f>
        <v>344.19230213696255</v>
      </c>
      <c r="I246" s="205">
        <f>[4]Costos_Agricultura!$J116*(1-'Net Zero 2070 - %'!I$45/100)</f>
        <v>343.44748461434716</v>
      </c>
      <c r="J246" s="205">
        <f>[4]Costos_Agricultura!$J116*(1-'Net Zero 2070 - %'!J$45/100)</f>
        <v>342.70266709173183</v>
      </c>
      <c r="K246" s="205">
        <f>[4]Costos_Agricultura!$J116*(1-'Net Zero 2070 - %'!K$45/100)</f>
        <v>341.95784956911655</v>
      </c>
      <c r="L246" s="205">
        <f>[4]Costos_Agricultura!$J116*(1-'Net Zero 2070 - %'!L$45/100)</f>
        <v>341.21303204650121</v>
      </c>
      <c r="M246" s="205">
        <f>[4]Costos_Agricultura!$J116*(1-'Net Zero 2070 - %'!M$45/100)</f>
        <v>340.46821452388588</v>
      </c>
      <c r="N246" s="205">
        <f>[4]Costos_Agricultura!$J116*(1-'Net Zero 2070 - %'!N$45/100)</f>
        <v>339.72339700127054</v>
      </c>
      <c r="O246" s="205">
        <f>[4]Costos_Agricultura!$J116*(1-'Net Zero 2070 - %'!O$45/100)</f>
        <v>338.97857947865521</v>
      </c>
      <c r="P246" s="205">
        <f>[4]Costos_Agricultura!$J116*(1-'Net Zero 2070 - %'!P$45/100)</f>
        <v>338.23376195603987</v>
      </c>
      <c r="Q246" s="205">
        <f>[4]Costos_Agricultura!$J116*(1-'Net Zero 2070 - %'!Q$45/100)</f>
        <v>337.48894443342448</v>
      </c>
      <c r="R246" s="205">
        <f>[4]Costos_Agricultura!$J116*(1-'Net Zero 2070 - %'!R$45/100)</f>
        <v>336.74412691080914</v>
      </c>
      <c r="S246" s="205">
        <f>[4]Costos_Agricultura!$J116*(1-'Net Zero 2070 - %'!S$45/100)</f>
        <v>335.99930938819381</v>
      </c>
      <c r="T246" s="205">
        <f>[4]Costos_Agricultura!$J116*(1-'Net Zero 2070 - %'!T$45/100)</f>
        <v>335.25449186557847</v>
      </c>
      <c r="U246" s="205">
        <f>[4]Costos_Agricultura!$J116*(1-'Net Zero 2070 - %'!U$45/100)</f>
        <v>334.50967434296314</v>
      </c>
      <c r="V246" s="205">
        <f>[4]Costos_Agricultura!$J116*(1-'Net Zero 2070 - %'!V$45/100)</f>
        <v>333.7648568203478</v>
      </c>
      <c r="W246" s="205">
        <f>[4]Costos_Agricultura!$J116*(1-'Net Zero 2070 - %'!W$45/100)</f>
        <v>333.02003929773247</v>
      </c>
      <c r="X246" s="205">
        <f>[4]Costos_Agricultura!$J116*(1-'Net Zero 2070 - %'!X$45/100)</f>
        <v>332.27522177511713</v>
      </c>
      <c r="Y246" s="205">
        <f>[4]Costos_Agricultura!$J116*(1-'Net Zero 2070 - %'!Y$45/100)</f>
        <v>331.5304042525018</v>
      </c>
      <c r="Z246" s="205">
        <f>[4]Costos_Agricultura!$J116*(1-'Net Zero 2070 - %'!Z$45/100)</f>
        <v>330.78558672988646</v>
      </c>
      <c r="AA246" s="205">
        <f>[4]Costos_Agricultura!$J116*(1-'Net Zero 2070 - %'!AA$45/100)</f>
        <v>330.04076920727113</v>
      </c>
      <c r="AB246" s="205">
        <f>[4]Costos_Agricultura!$J116*(1-'Net Zero 2070 - %'!AB$45/100)</f>
        <v>329.29595168465579</v>
      </c>
      <c r="AC246" s="205">
        <f>[4]Costos_Agricultura!$J116*(1-'Net Zero 2070 - %'!AC$45/100)</f>
        <v>328.55113416204046</v>
      </c>
      <c r="AD246" s="205">
        <f>[4]Costos_Agricultura!$J116*(1-'Net Zero 2070 - %'!AD$45/100)</f>
        <v>327.80631663942512</v>
      </c>
      <c r="AE246" s="205">
        <f>[4]Costos_Agricultura!$J116*(1-'Net Zero 2070 - %'!AE$45/100)</f>
        <v>327.06149911680978</v>
      </c>
      <c r="AF246" s="205">
        <f>[4]Costos_Agricultura!$J116*(1-'Net Zero 2070 - %'!AF$45/100)</f>
        <v>326.31668159419445</v>
      </c>
      <c r="AG246" s="205">
        <f>[4]Costos_Agricultura!$J116*(1-'Net Zero 2070 - %'!AG$45/100)</f>
        <v>325.57186407157906</v>
      </c>
      <c r="AH246" s="205">
        <f>[4]Costos_Agricultura!$J116*(1-'Net Zero 2070 - %'!AH$45/100)</f>
        <v>324.82704654896372</v>
      </c>
      <c r="AI246" s="205">
        <f>[4]Costos_Agricultura!$J116*(1-'Net Zero 2070 - %'!AI$45/100)</f>
        <v>324.08222902634839</v>
      </c>
      <c r="AJ246" s="205">
        <f>[4]Costos_Agricultura!$J116*(1-'Net Zero 2070 - %'!AJ$45/100)</f>
        <v>323.33741150373305</v>
      </c>
      <c r="AK246" s="205">
        <f>[4]Costos_Agricultura!$J116*(1-'Net Zero 2070 - %'!AK$45/100)</f>
        <v>322.59259398111772</v>
      </c>
      <c r="AL246" s="205">
        <f>[4]Costos_Agricultura!$J116*(1-'Net Zero 2070 - %'!AL$45/100)</f>
        <v>321.84777645850238</v>
      </c>
      <c r="AM246" s="205">
        <f>[4]Costos_Agricultura!$J116*(1-'Net Zero 2070 - %'!AM$45/100)</f>
        <v>321.10295893588705</v>
      </c>
      <c r="AN246" s="205">
        <f>[4]Costos_Agricultura!$J116*(1-'Net Zero 2070 - %'!AN$45/100)</f>
        <v>320.35814141327177</v>
      </c>
      <c r="AO246" s="205">
        <f>[4]Costos_Agricultura!$J116*(1-'Net Zero 2070 - %'!AO$45/100)</f>
        <v>319.61332389065643</v>
      </c>
      <c r="AP246" s="205">
        <f>[4]Costos_Agricultura!$J116*(1-'Net Zero 2070 - %'!AP$45/100)</f>
        <v>318.86850636804104</v>
      </c>
      <c r="AQ246" s="205">
        <f>[4]Costos_Agricultura!$J116*(1-'Net Zero 2070 - %'!AQ$45/100)</f>
        <v>318.1236888454257</v>
      </c>
      <c r="AR246" s="205">
        <f>[4]Costos_Agricultura!$J116*(1-'Net Zero 2070 - %'!AR$45/100)</f>
        <v>317.37887132281037</v>
      </c>
      <c r="AS246" s="205">
        <f>[4]Costos_Agricultura!$J116*(1-'Net Zero 2070 - %'!AS$45/100)</f>
        <v>316.63405380019503</v>
      </c>
      <c r="AT246" s="205">
        <f>[4]Costos_Agricultura!$J116*(1-'Net Zero 2070 - %'!AT$45/100)</f>
        <v>315.8892362775797</v>
      </c>
      <c r="AU246" s="205">
        <f>[4]Costos_Agricultura!$J116*(1-'Net Zero 2070 - %'!AU$45/100)</f>
        <v>315.14441875496436</v>
      </c>
      <c r="AV246" s="205">
        <f>[4]Costos_Agricultura!$J116*(1-'Net Zero 2070 - %'!AV$45/100)</f>
        <v>314.39960123234903</v>
      </c>
      <c r="AW246" s="205">
        <f>[4]Costos_Agricultura!$J116*(1-'Net Zero 2070 - %'!AW$45/100)</f>
        <v>313.65478370973364</v>
      </c>
      <c r="AX246" s="205">
        <f>[4]Costos_Agricultura!$J116*(1-'Net Zero 2070 - %'!AX$45/100)</f>
        <v>312.90996618711836</v>
      </c>
      <c r="AY246" s="205">
        <f>[4]Costos_Agricultura!$J116*(1-'Net Zero 2070 - %'!AY$45/100)</f>
        <v>312.16514866450302</v>
      </c>
      <c r="AZ246" s="205">
        <f>[4]Costos_Agricultura!$J116*(1-'Net Zero 2070 - %'!AZ$45/100)</f>
        <v>311.42033114188769</v>
      </c>
      <c r="BA246" s="205">
        <f>[4]Costos_Agricultura!$J116*(1-'Net Zero 2070 - %'!BA$45/100)</f>
        <v>310.67551361927235</v>
      </c>
      <c r="BB246" s="205">
        <f>[4]Costos_Agricultura!$J116*(1-'Net Zero 2070 - %'!BB$45/100)</f>
        <v>309.93069609665702</v>
      </c>
      <c r="BC246" s="205"/>
      <c r="BD246" s="205"/>
      <c r="BE246" s="205"/>
      <c r="BF246" s="205"/>
      <c r="BG246" s="205"/>
      <c r="BH246" s="205"/>
    </row>
    <row r="247" spans="1:60" s="209" customFormat="1" ht="15" customHeight="1">
      <c r="A247" s="205"/>
      <c r="B247" s="205"/>
      <c r="C247" s="170" t="s">
        <v>263</v>
      </c>
      <c r="D247" s="366"/>
      <c r="E247" s="205"/>
      <c r="F247" s="205">
        <f>[4]Costos_Agricultura!$J117*(1-'Net Zero 2070 - %'!F$45/100)</f>
        <v>441.15213187911223</v>
      </c>
      <c r="G247" s="205">
        <f>[4]Costos_Agricultura!$J117*(1-'Net Zero 2070 - %'!G$45/100)</f>
        <v>440.20161117606062</v>
      </c>
      <c r="H247" s="205">
        <f>[4]Costos_Agricultura!$J117*(1-'Net Zero 2070 - %'!H$45/100)</f>
        <v>439.25109047300896</v>
      </c>
      <c r="I247" s="205">
        <f>[4]Costos_Agricultura!$J117*(1-'Net Zero 2070 - %'!I$45/100)</f>
        <v>438.30056976995729</v>
      </c>
      <c r="J247" s="205">
        <f>[4]Costos_Agricultura!$J117*(1-'Net Zero 2070 - %'!J$45/100)</f>
        <v>437.35004906690563</v>
      </c>
      <c r="K247" s="205">
        <f>[4]Costos_Agricultura!$J117*(1-'Net Zero 2070 - %'!K$45/100)</f>
        <v>436.39952836385396</v>
      </c>
      <c r="L247" s="205">
        <f>[4]Costos_Agricultura!$J117*(1-'Net Zero 2070 - %'!L$45/100)</f>
        <v>435.44900766080235</v>
      </c>
      <c r="M247" s="205">
        <f>[4]Costos_Agricultura!$J117*(1-'Net Zero 2070 - %'!M$45/100)</f>
        <v>434.49848695775069</v>
      </c>
      <c r="N247" s="205">
        <f>[4]Costos_Agricultura!$J117*(1-'Net Zero 2070 - %'!N$45/100)</f>
        <v>433.54796625469902</v>
      </c>
      <c r="O247" s="205">
        <f>[4]Costos_Agricultura!$J117*(1-'Net Zero 2070 - %'!O$45/100)</f>
        <v>432.59744555164741</v>
      </c>
      <c r="P247" s="205">
        <f>[4]Costos_Agricultura!$J117*(1-'Net Zero 2070 - %'!P$45/100)</f>
        <v>431.64692484859575</v>
      </c>
      <c r="Q247" s="205">
        <f>[4]Costos_Agricultura!$J117*(1-'Net Zero 2070 - %'!Q$45/100)</f>
        <v>430.69640414554402</v>
      </c>
      <c r="R247" s="205">
        <f>[4]Costos_Agricultura!$J117*(1-'Net Zero 2070 - %'!R$45/100)</f>
        <v>429.74588344249241</v>
      </c>
      <c r="S247" s="205">
        <f>[4]Costos_Agricultura!$J117*(1-'Net Zero 2070 - %'!S$45/100)</f>
        <v>428.79536273944075</v>
      </c>
      <c r="T247" s="205">
        <f>[4]Costos_Agricultura!$J117*(1-'Net Zero 2070 - %'!T$45/100)</f>
        <v>427.84484203638914</v>
      </c>
      <c r="U247" s="205">
        <f>[4]Costos_Agricultura!$J117*(1-'Net Zero 2070 - %'!U$45/100)</f>
        <v>426.89432133333747</v>
      </c>
      <c r="V247" s="205">
        <f>[4]Costos_Agricultura!$J117*(1-'Net Zero 2070 - %'!V$45/100)</f>
        <v>425.94380063028581</v>
      </c>
      <c r="W247" s="205">
        <f>[4]Costos_Agricultura!$J117*(1-'Net Zero 2070 - %'!W$45/100)</f>
        <v>424.9932799272342</v>
      </c>
      <c r="X247" s="205">
        <f>[4]Costos_Agricultura!$J117*(1-'Net Zero 2070 - %'!X$45/100)</f>
        <v>424.04275922418253</v>
      </c>
      <c r="Y247" s="205">
        <f>[4]Costos_Agricultura!$J117*(1-'Net Zero 2070 - %'!Y$45/100)</f>
        <v>423.09223852113081</v>
      </c>
      <c r="Z247" s="205">
        <f>[4]Costos_Agricultura!$J117*(1-'Net Zero 2070 - %'!Z$45/100)</f>
        <v>422.1417178180792</v>
      </c>
      <c r="AA247" s="205">
        <f>[4]Costos_Agricultura!$J117*(1-'Net Zero 2070 - %'!AA$45/100)</f>
        <v>421.19119711502753</v>
      </c>
      <c r="AB247" s="205">
        <f>[4]Costos_Agricultura!$J117*(1-'Net Zero 2070 - %'!AB$45/100)</f>
        <v>420.24067641197587</v>
      </c>
      <c r="AC247" s="205">
        <f>[4]Costos_Agricultura!$J117*(1-'Net Zero 2070 - %'!AC$45/100)</f>
        <v>419.29015570892426</v>
      </c>
      <c r="AD247" s="205">
        <f>[4]Costos_Agricultura!$J117*(1-'Net Zero 2070 - %'!AD$45/100)</f>
        <v>418.33963500587259</v>
      </c>
      <c r="AE247" s="205">
        <f>[4]Costos_Agricultura!$J117*(1-'Net Zero 2070 - %'!AE$45/100)</f>
        <v>417.38911430282099</v>
      </c>
      <c r="AF247" s="205">
        <f>[4]Costos_Agricultura!$J117*(1-'Net Zero 2070 - %'!AF$45/100)</f>
        <v>416.43859359976932</v>
      </c>
      <c r="AG247" s="205">
        <f>[4]Costos_Agricultura!$J117*(1-'Net Zero 2070 - %'!AG$45/100)</f>
        <v>415.4880728967176</v>
      </c>
      <c r="AH247" s="205">
        <f>[4]Costos_Agricultura!$J117*(1-'Net Zero 2070 - %'!AH$45/100)</f>
        <v>414.53755219366599</v>
      </c>
      <c r="AI247" s="205">
        <f>[4]Costos_Agricultura!$J117*(1-'Net Zero 2070 - %'!AI$45/100)</f>
        <v>413.58703149061432</v>
      </c>
      <c r="AJ247" s="205">
        <f>[4]Costos_Agricultura!$J117*(1-'Net Zero 2070 - %'!AJ$45/100)</f>
        <v>412.63651078756266</v>
      </c>
      <c r="AK247" s="205">
        <f>[4]Costos_Agricultura!$J117*(1-'Net Zero 2070 - %'!AK$45/100)</f>
        <v>411.68599008451105</v>
      </c>
      <c r="AL247" s="205">
        <f>[4]Costos_Agricultura!$J117*(1-'Net Zero 2070 - %'!AL$45/100)</f>
        <v>410.73546938145938</v>
      </c>
      <c r="AM247" s="205">
        <f>[4]Costos_Agricultura!$J117*(1-'Net Zero 2070 - %'!AM$45/100)</f>
        <v>409.78494867840772</v>
      </c>
      <c r="AN247" s="205">
        <f>[4]Costos_Agricultura!$J117*(1-'Net Zero 2070 - %'!AN$45/100)</f>
        <v>408.83442797535611</v>
      </c>
      <c r="AO247" s="205">
        <f>[4]Costos_Agricultura!$J117*(1-'Net Zero 2070 - %'!AO$45/100)</f>
        <v>407.88390727230444</v>
      </c>
      <c r="AP247" s="205">
        <f>[4]Costos_Agricultura!$J117*(1-'Net Zero 2070 - %'!AP$45/100)</f>
        <v>406.93338656925278</v>
      </c>
      <c r="AQ247" s="205">
        <f>[4]Costos_Agricultura!$J117*(1-'Net Zero 2070 - %'!AQ$45/100)</f>
        <v>405.98286586620111</v>
      </c>
      <c r="AR247" s="205">
        <f>[4]Costos_Agricultura!$J117*(1-'Net Zero 2070 - %'!AR$45/100)</f>
        <v>405.03234516314944</v>
      </c>
      <c r="AS247" s="205">
        <f>[4]Costos_Agricultura!$J117*(1-'Net Zero 2070 - %'!AS$45/100)</f>
        <v>404.08182446009783</v>
      </c>
      <c r="AT247" s="205">
        <f>[4]Costos_Agricultura!$J117*(1-'Net Zero 2070 - %'!AT$45/100)</f>
        <v>403.13130375704617</v>
      </c>
      <c r="AU247" s="205">
        <f>[4]Costos_Agricultura!$J117*(1-'Net Zero 2070 - %'!AU$45/100)</f>
        <v>402.1807830539945</v>
      </c>
      <c r="AV247" s="205">
        <f>[4]Costos_Agricultura!$J117*(1-'Net Zero 2070 - %'!AV$45/100)</f>
        <v>401.23026235094289</v>
      </c>
      <c r="AW247" s="205">
        <f>[4]Costos_Agricultura!$J117*(1-'Net Zero 2070 - %'!AW$45/100)</f>
        <v>400.27974164789117</v>
      </c>
      <c r="AX247" s="205">
        <f>[4]Costos_Agricultura!$J117*(1-'Net Zero 2070 - %'!AX$45/100)</f>
        <v>399.32922094483956</v>
      </c>
      <c r="AY247" s="205">
        <f>[4]Costos_Agricultura!$J117*(1-'Net Zero 2070 - %'!AY$45/100)</f>
        <v>398.3787002417879</v>
      </c>
      <c r="AZ247" s="205">
        <f>[4]Costos_Agricultura!$J117*(1-'Net Zero 2070 - %'!AZ$45/100)</f>
        <v>397.42817953873623</v>
      </c>
      <c r="BA247" s="205">
        <f>[4]Costos_Agricultura!$J117*(1-'Net Zero 2070 - %'!BA$45/100)</f>
        <v>396.47765883568462</v>
      </c>
      <c r="BB247" s="205">
        <f>[4]Costos_Agricultura!$J117*(1-'Net Zero 2070 - %'!BB$45/100)</f>
        <v>395.52713813263296</v>
      </c>
      <c r="BC247" s="205"/>
      <c r="BD247" s="205"/>
      <c r="BE247" s="205"/>
      <c r="BF247" s="205"/>
      <c r="BG247" s="205"/>
      <c r="BH247" s="205"/>
    </row>
    <row r="248" spans="1:60" s="209" customFormat="1" ht="15" customHeight="1">
      <c r="A248" s="205"/>
      <c r="B248" s="205"/>
      <c r="C248" s="170" t="s">
        <v>264</v>
      </c>
      <c r="D248" s="366"/>
      <c r="E248" s="205"/>
      <c r="F248" s="205">
        <f>[4]Costos_Agricultura!$J118*(1-'Net Zero 2070 - %'!F$45/100)</f>
        <v>33.991760249999999</v>
      </c>
      <c r="G248" s="205">
        <f>[4]Costos_Agricultura!$J118*(1-'Net Zero 2070 - %'!G$45/100)</f>
        <v>33.9185205</v>
      </c>
      <c r="H248" s="205">
        <f>[4]Costos_Agricultura!$J118*(1-'Net Zero 2070 - %'!H$45/100)</f>
        <v>33.845280750000001</v>
      </c>
      <c r="I248" s="205">
        <f>[4]Costos_Agricultura!$J118*(1-'Net Zero 2070 - %'!I$45/100)</f>
        <v>33.772040999999994</v>
      </c>
      <c r="J248" s="205">
        <f>[4]Costos_Agricultura!$J118*(1-'Net Zero 2070 - %'!J$45/100)</f>
        <v>33.698801249999995</v>
      </c>
      <c r="K248" s="205">
        <f>[4]Costos_Agricultura!$J118*(1-'Net Zero 2070 - %'!K$45/100)</f>
        <v>33.625561499999996</v>
      </c>
      <c r="L248" s="205">
        <f>[4]Costos_Agricultura!$J118*(1-'Net Zero 2070 - %'!L$45/100)</f>
        <v>33.552321749999997</v>
      </c>
      <c r="M248" s="205">
        <f>[4]Costos_Agricultura!$J118*(1-'Net Zero 2070 - %'!M$45/100)</f>
        <v>33.479081999999998</v>
      </c>
      <c r="N248" s="205">
        <f>[4]Costos_Agricultura!$J118*(1-'Net Zero 2070 - %'!N$45/100)</f>
        <v>33.405842249999999</v>
      </c>
      <c r="O248" s="205">
        <f>[4]Costos_Agricultura!$J118*(1-'Net Zero 2070 - %'!O$45/100)</f>
        <v>33.3326025</v>
      </c>
      <c r="P248" s="205">
        <f>[4]Costos_Agricultura!$J118*(1-'Net Zero 2070 - %'!P$45/100)</f>
        <v>33.259362750000001</v>
      </c>
      <c r="Q248" s="205">
        <f>[4]Costos_Agricultura!$J118*(1-'Net Zero 2070 - %'!Q$45/100)</f>
        <v>33.186122999999995</v>
      </c>
      <c r="R248" s="205">
        <f>[4]Costos_Agricultura!$J118*(1-'Net Zero 2070 - %'!R$45/100)</f>
        <v>33.112883249999996</v>
      </c>
      <c r="S248" s="205">
        <f>[4]Costos_Agricultura!$J118*(1-'Net Zero 2070 - %'!S$45/100)</f>
        <v>33.039643499999997</v>
      </c>
      <c r="T248" s="205">
        <f>[4]Costos_Agricultura!$J118*(1-'Net Zero 2070 - %'!T$45/100)</f>
        <v>32.966403749999998</v>
      </c>
      <c r="U248" s="205">
        <f>[4]Costos_Agricultura!$J118*(1-'Net Zero 2070 - %'!U$45/100)</f>
        <v>32.893163999999999</v>
      </c>
      <c r="V248" s="205">
        <f>[4]Costos_Agricultura!$J118*(1-'Net Zero 2070 - %'!V$45/100)</f>
        <v>32.81992425</v>
      </c>
      <c r="W248" s="205">
        <f>[4]Costos_Agricultura!$J118*(1-'Net Zero 2070 - %'!W$45/100)</f>
        <v>32.746684500000001</v>
      </c>
      <c r="X248" s="205">
        <f>[4]Costos_Agricultura!$J118*(1-'Net Zero 2070 - %'!X$45/100)</f>
        <v>32.673444750000002</v>
      </c>
      <c r="Y248" s="205">
        <f>[4]Costos_Agricultura!$J118*(1-'Net Zero 2070 - %'!Y$45/100)</f>
        <v>32.600204999999995</v>
      </c>
      <c r="Z248" s="205">
        <f>[4]Costos_Agricultura!$J118*(1-'Net Zero 2070 - %'!Z$45/100)</f>
        <v>32.526965249999996</v>
      </c>
      <c r="AA248" s="205">
        <f>[4]Costos_Agricultura!$J118*(1-'Net Zero 2070 - %'!AA$45/100)</f>
        <v>32.453725499999997</v>
      </c>
      <c r="AB248" s="205">
        <f>[4]Costos_Agricultura!$J118*(1-'Net Zero 2070 - %'!AB$45/100)</f>
        <v>32.380485749999998</v>
      </c>
      <c r="AC248" s="205">
        <f>[4]Costos_Agricultura!$J118*(1-'Net Zero 2070 - %'!AC$45/100)</f>
        <v>32.307245999999999</v>
      </c>
      <c r="AD248" s="205">
        <f>[4]Costos_Agricultura!$J118*(1-'Net Zero 2070 - %'!AD$45/100)</f>
        <v>32.23400625</v>
      </c>
      <c r="AE248" s="205">
        <f>[4]Costos_Agricultura!$J118*(1-'Net Zero 2070 - %'!AE$45/100)</f>
        <v>32.160766500000001</v>
      </c>
      <c r="AF248" s="205">
        <f>[4]Costos_Agricultura!$J118*(1-'Net Zero 2070 - %'!AF$45/100)</f>
        <v>32.087526750000002</v>
      </c>
      <c r="AG248" s="205">
        <f>[4]Costos_Agricultura!$J118*(1-'Net Zero 2070 - %'!AG$45/100)</f>
        <v>32.014286999999996</v>
      </c>
      <c r="AH248" s="205">
        <f>[4]Costos_Agricultura!$J118*(1-'Net Zero 2070 - %'!AH$45/100)</f>
        <v>31.941047249999997</v>
      </c>
      <c r="AI248" s="205">
        <f>[4]Costos_Agricultura!$J118*(1-'Net Zero 2070 - %'!AI$45/100)</f>
        <v>31.867807499999998</v>
      </c>
      <c r="AJ248" s="205">
        <f>[4]Costos_Agricultura!$J118*(1-'Net Zero 2070 - %'!AJ$45/100)</f>
        <v>31.794567749999999</v>
      </c>
      <c r="AK248" s="205">
        <f>[4]Costos_Agricultura!$J118*(1-'Net Zero 2070 - %'!AK$45/100)</f>
        <v>31.721328</v>
      </c>
      <c r="AL248" s="205">
        <f>[4]Costos_Agricultura!$J118*(1-'Net Zero 2070 - %'!AL$45/100)</f>
        <v>31.648088250000001</v>
      </c>
      <c r="AM248" s="205">
        <f>[4]Costos_Agricultura!$J118*(1-'Net Zero 2070 - %'!AM$45/100)</f>
        <v>31.574848499999998</v>
      </c>
      <c r="AN248" s="205">
        <f>[4]Costos_Agricultura!$J118*(1-'Net Zero 2070 - %'!AN$45/100)</f>
        <v>31.501608749999999</v>
      </c>
      <c r="AO248" s="205">
        <f>[4]Costos_Agricultura!$J118*(1-'Net Zero 2070 - %'!AO$45/100)</f>
        <v>31.428369</v>
      </c>
      <c r="AP248" s="205">
        <f>[4]Costos_Agricultura!$J118*(1-'Net Zero 2070 - %'!AP$45/100)</f>
        <v>31.355129249999997</v>
      </c>
      <c r="AQ248" s="205">
        <f>[4]Costos_Agricultura!$J118*(1-'Net Zero 2070 - %'!AQ$45/100)</f>
        <v>31.281889499999998</v>
      </c>
      <c r="AR248" s="205">
        <f>[4]Costos_Agricultura!$J118*(1-'Net Zero 2070 - %'!AR$45/100)</f>
        <v>31.208649749999999</v>
      </c>
      <c r="AS248" s="205">
        <f>[4]Costos_Agricultura!$J118*(1-'Net Zero 2070 - %'!AS$45/100)</f>
        <v>31.13541</v>
      </c>
      <c r="AT248" s="205">
        <f>[4]Costos_Agricultura!$J118*(1-'Net Zero 2070 - %'!AT$45/100)</f>
        <v>31.062170250000001</v>
      </c>
      <c r="AU248" s="205">
        <f>[4]Costos_Agricultura!$J118*(1-'Net Zero 2070 - %'!AU$45/100)</f>
        <v>30.988930499999999</v>
      </c>
      <c r="AV248" s="205">
        <f>[4]Costos_Agricultura!$J118*(1-'Net Zero 2070 - %'!AV$45/100)</f>
        <v>30.91569075</v>
      </c>
      <c r="AW248" s="205">
        <f>[4]Costos_Agricultura!$J118*(1-'Net Zero 2070 - %'!AW$45/100)</f>
        <v>30.842450999999997</v>
      </c>
      <c r="AX248" s="205">
        <f>[4]Costos_Agricultura!$J118*(1-'Net Zero 2070 - %'!AX$45/100)</f>
        <v>30.769211250000001</v>
      </c>
      <c r="AY248" s="205">
        <f>[4]Costos_Agricultura!$J118*(1-'Net Zero 2070 - %'!AY$45/100)</f>
        <v>30.695971499999999</v>
      </c>
      <c r="AZ248" s="205">
        <f>[4]Costos_Agricultura!$J118*(1-'Net Zero 2070 - %'!AZ$45/100)</f>
        <v>30.62273175</v>
      </c>
      <c r="BA248" s="205">
        <f>[4]Costos_Agricultura!$J118*(1-'Net Zero 2070 - %'!BA$45/100)</f>
        <v>30.549492000000001</v>
      </c>
      <c r="BB248" s="205">
        <f>[4]Costos_Agricultura!$J118*(1-'Net Zero 2070 - %'!BB$45/100)</f>
        <v>30.476252249999998</v>
      </c>
      <c r="BC248" s="205"/>
      <c r="BD248" s="205"/>
      <c r="BE248" s="205"/>
      <c r="BF248" s="205"/>
      <c r="BG248" s="205"/>
      <c r="BH248" s="205"/>
    </row>
    <row r="249" spans="1:60" s="209" customFormat="1" ht="15" customHeight="1">
      <c r="A249" s="205"/>
      <c r="B249" s="205"/>
      <c r="C249" s="170" t="s">
        <v>265</v>
      </c>
      <c r="D249" s="366"/>
      <c r="E249" s="205"/>
      <c r="F249" s="205">
        <f>[4]Costos_Agricultura!$J119*(1-'Net Zero 2070 - %'!F$45/100)</f>
        <v>74.16520125000001</v>
      </c>
      <c r="G249" s="205">
        <f>[4]Costos_Agricultura!$J119*(1-'Net Zero 2070 - %'!G$45/100)</f>
        <v>74.005402500000002</v>
      </c>
      <c r="H249" s="205">
        <f>[4]Costos_Agricultura!$J119*(1-'Net Zero 2070 - %'!H$45/100)</f>
        <v>73.845603750000009</v>
      </c>
      <c r="I249" s="205">
        <f>[4]Costos_Agricultura!$J119*(1-'Net Zero 2070 - %'!I$45/100)</f>
        <v>73.685805000000002</v>
      </c>
      <c r="J249" s="205">
        <f>[4]Costos_Agricultura!$J119*(1-'Net Zero 2070 - %'!J$45/100)</f>
        <v>73.526006249999995</v>
      </c>
      <c r="K249" s="205">
        <f>[4]Costos_Agricultura!$J119*(1-'Net Zero 2070 - %'!K$45/100)</f>
        <v>73.366207500000002</v>
      </c>
      <c r="L249" s="205">
        <f>[4]Costos_Agricultura!$J119*(1-'Net Zero 2070 - %'!L$45/100)</f>
        <v>73.206408750000008</v>
      </c>
      <c r="M249" s="205">
        <f>[4]Costos_Agricultura!$J119*(1-'Net Zero 2070 - %'!M$45/100)</f>
        <v>73.046610000000001</v>
      </c>
      <c r="N249" s="205">
        <f>[4]Costos_Agricultura!$J119*(1-'Net Zero 2070 - %'!N$45/100)</f>
        <v>72.886811250000008</v>
      </c>
      <c r="O249" s="205">
        <f>[4]Costos_Agricultura!$J119*(1-'Net Zero 2070 - %'!O$45/100)</f>
        <v>72.727012500000001</v>
      </c>
      <c r="P249" s="205">
        <f>[4]Costos_Agricultura!$J119*(1-'Net Zero 2070 - %'!P$45/100)</f>
        <v>72.567213750000008</v>
      </c>
      <c r="Q249" s="205">
        <f>[4]Costos_Agricultura!$J119*(1-'Net Zero 2070 - %'!Q$45/100)</f>
        <v>72.407415</v>
      </c>
      <c r="R249" s="205">
        <f>[4]Costos_Agricultura!$J119*(1-'Net Zero 2070 - %'!R$45/100)</f>
        <v>72.247616250000007</v>
      </c>
      <c r="S249" s="205">
        <f>[4]Costos_Agricultura!$J119*(1-'Net Zero 2070 - %'!S$45/100)</f>
        <v>72.0878175</v>
      </c>
      <c r="T249" s="205">
        <f>[4]Costos_Agricultura!$J119*(1-'Net Zero 2070 - %'!T$45/100)</f>
        <v>71.928018750000007</v>
      </c>
      <c r="U249" s="205">
        <f>[4]Costos_Agricultura!$J119*(1-'Net Zero 2070 - %'!U$45/100)</f>
        <v>71.768219999999999</v>
      </c>
      <c r="V249" s="205">
        <f>[4]Costos_Agricultura!$J119*(1-'Net Zero 2070 - %'!V$45/100)</f>
        <v>71.608421250000006</v>
      </c>
      <c r="W249" s="205">
        <f>[4]Costos_Agricultura!$J119*(1-'Net Zero 2070 - %'!W$45/100)</f>
        <v>71.448622499999999</v>
      </c>
      <c r="X249" s="205">
        <f>[4]Costos_Agricultura!$J119*(1-'Net Zero 2070 - %'!X$45/100)</f>
        <v>71.288823750000006</v>
      </c>
      <c r="Y249" s="205">
        <f>[4]Costos_Agricultura!$J119*(1-'Net Zero 2070 - %'!Y$45/100)</f>
        <v>71.129024999999999</v>
      </c>
      <c r="Z249" s="205">
        <f>[4]Costos_Agricultura!$J119*(1-'Net Zero 2070 - %'!Z$45/100)</f>
        <v>70.969226250000006</v>
      </c>
      <c r="AA249" s="205">
        <f>[4]Costos_Agricultura!$J119*(1-'Net Zero 2070 - %'!AA$45/100)</f>
        <v>70.809427499999998</v>
      </c>
      <c r="AB249" s="205">
        <f>[4]Costos_Agricultura!$J119*(1-'Net Zero 2070 - %'!AB$45/100)</f>
        <v>70.649628750000005</v>
      </c>
      <c r="AC249" s="205">
        <f>[4]Costos_Agricultura!$J119*(1-'Net Zero 2070 - %'!AC$45/100)</f>
        <v>70.489829999999998</v>
      </c>
      <c r="AD249" s="205">
        <f>[4]Costos_Agricultura!$J119*(1-'Net Zero 2070 - %'!AD$45/100)</f>
        <v>70.330031250000005</v>
      </c>
      <c r="AE249" s="205">
        <f>[4]Costos_Agricultura!$J119*(1-'Net Zero 2070 - %'!AE$45/100)</f>
        <v>70.170232500000012</v>
      </c>
      <c r="AF249" s="205">
        <f>[4]Costos_Agricultura!$J119*(1-'Net Zero 2070 - %'!AF$45/100)</f>
        <v>70.010433750000004</v>
      </c>
      <c r="AG249" s="205">
        <f>[4]Costos_Agricultura!$J119*(1-'Net Zero 2070 - %'!AG$45/100)</f>
        <v>69.850634999999997</v>
      </c>
      <c r="AH249" s="205">
        <f>[4]Costos_Agricultura!$J119*(1-'Net Zero 2070 - %'!AH$45/100)</f>
        <v>69.690836250000004</v>
      </c>
      <c r="AI249" s="205">
        <f>[4]Costos_Agricultura!$J119*(1-'Net Zero 2070 - %'!AI$45/100)</f>
        <v>69.531037499999996</v>
      </c>
      <c r="AJ249" s="205">
        <f>[4]Costos_Agricultura!$J119*(1-'Net Zero 2070 - %'!AJ$45/100)</f>
        <v>69.371238750000003</v>
      </c>
      <c r="AK249" s="205">
        <f>[4]Costos_Agricultura!$J119*(1-'Net Zero 2070 - %'!AK$45/100)</f>
        <v>69.21144000000001</v>
      </c>
      <c r="AL249" s="205">
        <f>[4]Costos_Agricultura!$J119*(1-'Net Zero 2070 - %'!AL$45/100)</f>
        <v>69.051641250000003</v>
      </c>
      <c r="AM249" s="205">
        <f>[4]Costos_Agricultura!$J119*(1-'Net Zero 2070 - %'!AM$45/100)</f>
        <v>68.89184250000001</v>
      </c>
      <c r="AN249" s="205">
        <f>[4]Costos_Agricultura!$J119*(1-'Net Zero 2070 - %'!AN$45/100)</f>
        <v>68.732043750000003</v>
      </c>
      <c r="AO249" s="205">
        <f>[4]Costos_Agricultura!$J119*(1-'Net Zero 2070 - %'!AO$45/100)</f>
        <v>68.572245000000009</v>
      </c>
      <c r="AP249" s="205">
        <f>[4]Costos_Agricultura!$J119*(1-'Net Zero 2070 - %'!AP$45/100)</f>
        <v>68.412446250000002</v>
      </c>
      <c r="AQ249" s="205">
        <f>[4]Costos_Agricultura!$J119*(1-'Net Zero 2070 - %'!AQ$45/100)</f>
        <v>68.252647500000009</v>
      </c>
      <c r="AR249" s="205">
        <f>[4]Costos_Agricultura!$J119*(1-'Net Zero 2070 - %'!AR$45/100)</f>
        <v>68.092848750000002</v>
      </c>
      <c r="AS249" s="205">
        <f>[4]Costos_Agricultura!$J119*(1-'Net Zero 2070 - %'!AS$45/100)</f>
        <v>67.933050000000009</v>
      </c>
      <c r="AT249" s="205">
        <f>[4]Costos_Agricultura!$J119*(1-'Net Zero 2070 - %'!AT$45/100)</f>
        <v>67.773251250000001</v>
      </c>
      <c r="AU249" s="205">
        <f>[4]Costos_Agricultura!$J119*(1-'Net Zero 2070 - %'!AU$45/100)</f>
        <v>67.613452500000008</v>
      </c>
      <c r="AV249" s="205">
        <f>[4]Costos_Agricultura!$J119*(1-'Net Zero 2070 - %'!AV$45/100)</f>
        <v>67.453653750000015</v>
      </c>
      <c r="AW249" s="205">
        <f>[4]Costos_Agricultura!$J119*(1-'Net Zero 2070 - %'!AW$45/100)</f>
        <v>67.293855000000008</v>
      </c>
      <c r="AX249" s="205">
        <f>[4]Costos_Agricultura!$J119*(1-'Net Zero 2070 - %'!AX$45/100)</f>
        <v>67.134056250000015</v>
      </c>
      <c r="AY249" s="205">
        <f>[4]Costos_Agricultura!$J119*(1-'Net Zero 2070 - %'!AY$45/100)</f>
        <v>66.974257500000007</v>
      </c>
      <c r="AZ249" s="205">
        <f>[4]Costos_Agricultura!$J119*(1-'Net Zero 2070 - %'!AZ$45/100)</f>
        <v>66.81445875</v>
      </c>
      <c r="BA249" s="205">
        <f>[4]Costos_Agricultura!$J119*(1-'Net Zero 2070 - %'!BA$45/100)</f>
        <v>66.654660000000007</v>
      </c>
      <c r="BB249" s="205">
        <f>[4]Costos_Agricultura!$J119*(1-'Net Zero 2070 - %'!BB$45/100)</f>
        <v>66.494861250000014</v>
      </c>
      <c r="BC249" s="205"/>
      <c r="BD249" s="205"/>
      <c r="BE249" s="205"/>
      <c r="BF249" s="205"/>
      <c r="BG249" s="205"/>
      <c r="BH249" s="205"/>
    </row>
    <row r="250" spans="1:60" s="209" customFormat="1" ht="15" customHeight="1">
      <c r="A250" s="205"/>
      <c r="B250" s="205"/>
      <c r="C250" s="170" t="s">
        <v>266</v>
      </c>
      <c r="D250" s="366"/>
      <c r="E250" s="205"/>
      <c r="F250" s="205">
        <f>[4]Costos_Agricultura!$J120*(1-'Net Zero 2070 - %'!F$45/100)</f>
        <v>44.948153250000004</v>
      </c>
      <c r="G250" s="205">
        <f>[4]Costos_Agricultura!$J120*(1-'Net Zero 2070 - %'!G$45/100)</f>
        <v>44.8513065</v>
      </c>
      <c r="H250" s="205">
        <f>[4]Costos_Agricultura!$J120*(1-'Net Zero 2070 - %'!H$45/100)</f>
        <v>44.754459750000002</v>
      </c>
      <c r="I250" s="205">
        <f>[4]Costos_Agricultura!$J120*(1-'Net Zero 2070 - %'!I$45/100)</f>
        <v>44.657612999999998</v>
      </c>
      <c r="J250" s="205">
        <f>[4]Costos_Agricultura!$J120*(1-'Net Zero 2070 - %'!J$45/100)</f>
        <v>44.56076625</v>
      </c>
      <c r="K250" s="205">
        <f>[4]Costos_Agricultura!$J120*(1-'Net Zero 2070 - %'!K$45/100)</f>
        <v>44.463919500000003</v>
      </c>
      <c r="L250" s="205">
        <f>[4]Costos_Agricultura!$J120*(1-'Net Zero 2070 - %'!L$45/100)</f>
        <v>44.367072749999998</v>
      </c>
      <c r="M250" s="205">
        <f>[4]Costos_Agricultura!$J120*(1-'Net Zero 2070 - %'!M$45/100)</f>
        <v>44.270226000000001</v>
      </c>
      <c r="N250" s="205">
        <f>[4]Costos_Agricultura!$J120*(1-'Net Zero 2070 - %'!N$45/100)</f>
        <v>44.173379250000004</v>
      </c>
      <c r="O250" s="205">
        <f>[4]Costos_Agricultura!$J120*(1-'Net Zero 2070 - %'!O$45/100)</f>
        <v>44.076532500000006</v>
      </c>
      <c r="P250" s="205">
        <f>[4]Costos_Agricultura!$J120*(1-'Net Zero 2070 - %'!P$45/100)</f>
        <v>43.979685750000002</v>
      </c>
      <c r="Q250" s="205">
        <f>[4]Costos_Agricultura!$J120*(1-'Net Zero 2070 - %'!Q$45/100)</f>
        <v>43.882838999999997</v>
      </c>
      <c r="R250" s="205">
        <f>[4]Costos_Agricultura!$J120*(1-'Net Zero 2070 - %'!R$45/100)</f>
        <v>43.78599225</v>
      </c>
      <c r="S250" s="205">
        <f>[4]Costos_Agricultura!$J120*(1-'Net Zero 2070 - %'!S$45/100)</f>
        <v>43.689145500000002</v>
      </c>
      <c r="T250" s="205">
        <f>[4]Costos_Agricultura!$J120*(1-'Net Zero 2070 - %'!T$45/100)</f>
        <v>43.592298750000005</v>
      </c>
      <c r="U250" s="205">
        <f>[4]Costos_Agricultura!$J120*(1-'Net Zero 2070 - %'!U$45/100)</f>
        <v>43.495452</v>
      </c>
      <c r="V250" s="205">
        <f>[4]Costos_Agricultura!$J120*(1-'Net Zero 2070 - %'!V$45/100)</f>
        <v>43.398605250000003</v>
      </c>
      <c r="W250" s="205">
        <f>[4]Costos_Agricultura!$J120*(1-'Net Zero 2070 - %'!W$45/100)</f>
        <v>43.301758500000005</v>
      </c>
      <c r="X250" s="205">
        <f>[4]Costos_Agricultura!$J120*(1-'Net Zero 2070 - %'!X$45/100)</f>
        <v>43.204911750000001</v>
      </c>
      <c r="Y250" s="205">
        <f>[4]Costos_Agricultura!$J120*(1-'Net Zero 2070 - %'!Y$45/100)</f>
        <v>43.108065000000003</v>
      </c>
      <c r="Z250" s="205">
        <f>[4]Costos_Agricultura!$J120*(1-'Net Zero 2070 - %'!Z$45/100)</f>
        <v>43.011218249999999</v>
      </c>
      <c r="AA250" s="205">
        <f>[4]Costos_Agricultura!$J120*(1-'Net Zero 2070 - %'!AA$45/100)</f>
        <v>42.914371500000001</v>
      </c>
      <c r="AB250" s="205">
        <f>[4]Costos_Agricultura!$J120*(1-'Net Zero 2070 - %'!AB$45/100)</f>
        <v>42.817524750000004</v>
      </c>
      <c r="AC250" s="205">
        <f>[4]Costos_Agricultura!$J120*(1-'Net Zero 2070 - %'!AC$45/100)</f>
        <v>42.720677999999999</v>
      </c>
      <c r="AD250" s="205">
        <f>[4]Costos_Agricultura!$J120*(1-'Net Zero 2070 - %'!AD$45/100)</f>
        <v>42.623831250000002</v>
      </c>
      <c r="AE250" s="205">
        <f>[4]Costos_Agricultura!$J120*(1-'Net Zero 2070 - %'!AE$45/100)</f>
        <v>42.526984500000005</v>
      </c>
      <c r="AF250" s="205">
        <f>[4]Costos_Agricultura!$J120*(1-'Net Zero 2070 - %'!AF$45/100)</f>
        <v>42.430137750000007</v>
      </c>
      <c r="AG250" s="205">
        <f>[4]Costos_Agricultura!$J120*(1-'Net Zero 2070 - %'!AG$45/100)</f>
        <v>42.333291000000003</v>
      </c>
      <c r="AH250" s="205">
        <f>[4]Costos_Agricultura!$J120*(1-'Net Zero 2070 - %'!AH$45/100)</f>
        <v>42.236444249999998</v>
      </c>
      <c r="AI250" s="205">
        <f>[4]Costos_Agricultura!$J120*(1-'Net Zero 2070 - %'!AI$45/100)</f>
        <v>42.139597500000001</v>
      </c>
      <c r="AJ250" s="205">
        <f>[4]Costos_Agricultura!$J120*(1-'Net Zero 2070 - %'!AJ$45/100)</f>
        <v>42.042750750000003</v>
      </c>
      <c r="AK250" s="205">
        <f>[4]Costos_Agricultura!$J120*(1-'Net Zero 2070 - %'!AK$45/100)</f>
        <v>41.945904000000006</v>
      </c>
      <c r="AL250" s="205">
        <f>[4]Costos_Agricultura!$J120*(1-'Net Zero 2070 - %'!AL$45/100)</f>
        <v>41.849057250000001</v>
      </c>
      <c r="AM250" s="205">
        <f>[4]Costos_Agricultura!$J120*(1-'Net Zero 2070 - %'!AM$45/100)</f>
        <v>41.752210500000004</v>
      </c>
      <c r="AN250" s="205">
        <f>[4]Costos_Agricultura!$J120*(1-'Net Zero 2070 - %'!AN$45/100)</f>
        <v>41.655363750000006</v>
      </c>
      <c r="AO250" s="205">
        <f>[4]Costos_Agricultura!$J120*(1-'Net Zero 2070 - %'!AO$45/100)</f>
        <v>41.558517000000002</v>
      </c>
      <c r="AP250" s="205">
        <f>[4]Costos_Agricultura!$J120*(1-'Net Zero 2070 - %'!AP$45/100)</f>
        <v>41.461670250000005</v>
      </c>
      <c r="AQ250" s="205">
        <f>[4]Costos_Agricultura!$J120*(1-'Net Zero 2070 - %'!AQ$45/100)</f>
        <v>41.3648235</v>
      </c>
      <c r="AR250" s="205">
        <f>[4]Costos_Agricultura!$J120*(1-'Net Zero 2070 - %'!AR$45/100)</f>
        <v>41.267976750000003</v>
      </c>
      <c r="AS250" s="205">
        <f>[4]Costos_Agricultura!$J120*(1-'Net Zero 2070 - %'!AS$45/100)</f>
        <v>41.171130000000005</v>
      </c>
      <c r="AT250" s="205">
        <f>[4]Costos_Agricultura!$J120*(1-'Net Zero 2070 - %'!AT$45/100)</f>
        <v>41.074283250000001</v>
      </c>
      <c r="AU250" s="205">
        <f>[4]Costos_Agricultura!$J120*(1-'Net Zero 2070 - %'!AU$45/100)</f>
        <v>40.977436500000003</v>
      </c>
      <c r="AV250" s="205">
        <f>[4]Costos_Agricultura!$J120*(1-'Net Zero 2070 - %'!AV$45/100)</f>
        <v>40.880589750000006</v>
      </c>
      <c r="AW250" s="205">
        <f>[4]Costos_Agricultura!$J120*(1-'Net Zero 2070 - %'!AW$45/100)</f>
        <v>40.783743000000001</v>
      </c>
      <c r="AX250" s="205">
        <f>[4]Costos_Agricultura!$J120*(1-'Net Zero 2070 - %'!AX$45/100)</f>
        <v>40.686896250000004</v>
      </c>
      <c r="AY250" s="205">
        <f>[4]Costos_Agricultura!$J120*(1-'Net Zero 2070 - %'!AY$45/100)</f>
        <v>40.590049499999999</v>
      </c>
      <c r="AZ250" s="205">
        <f>[4]Costos_Agricultura!$J120*(1-'Net Zero 2070 - %'!AZ$45/100)</f>
        <v>40.493202750000002</v>
      </c>
      <c r="BA250" s="205">
        <f>[4]Costos_Agricultura!$J120*(1-'Net Zero 2070 - %'!BA$45/100)</f>
        <v>40.396356000000004</v>
      </c>
      <c r="BB250" s="205">
        <f>[4]Costos_Agricultura!$J120*(1-'Net Zero 2070 - %'!BB$45/100)</f>
        <v>40.299509250000007</v>
      </c>
      <c r="BC250" s="205"/>
      <c r="BD250" s="205"/>
      <c r="BE250" s="205"/>
      <c r="BF250" s="205"/>
      <c r="BG250" s="205"/>
      <c r="BH250" s="205"/>
    </row>
    <row r="251" spans="1:60" s="209" customFormat="1" ht="15" customHeight="1">
      <c r="A251" s="205"/>
      <c r="B251" s="205"/>
      <c r="C251" s="170" t="s">
        <v>267</v>
      </c>
      <c r="D251" s="366"/>
      <c r="E251" s="205"/>
      <c r="F251" s="205">
        <f>[4]Costos_Agricultura!$J121*(1-'Net Zero 2070 - %'!F$45/100)</f>
        <v>37.643891250000003</v>
      </c>
      <c r="G251" s="205">
        <f>[4]Costos_Agricultura!$J121*(1-'Net Zero 2070 - %'!G$45/100)</f>
        <v>37.562782500000004</v>
      </c>
      <c r="H251" s="205">
        <f>[4]Costos_Agricultura!$J121*(1-'Net Zero 2070 - %'!H$45/100)</f>
        <v>37.481673750000006</v>
      </c>
      <c r="I251" s="205">
        <f>[4]Costos_Agricultura!$J121*(1-'Net Zero 2070 - %'!I$45/100)</f>
        <v>37.400565</v>
      </c>
      <c r="J251" s="205">
        <f>[4]Costos_Agricultura!$J121*(1-'Net Zero 2070 - %'!J$45/100)</f>
        <v>37.319456250000002</v>
      </c>
      <c r="K251" s="205">
        <f>[4]Costos_Agricultura!$J121*(1-'Net Zero 2070 - %'!K$45/100)</f>
        <v>37.238347500000003</v>
      </c>
      <c r="L251" s="205">
        <f>[4]Costos_Agricultura!$J121*(1-'Net Zero 2070 - %'!L$45/100)</f>
        <v>37.157238749999998</v>
      </c>
      <c r="M251" s="205">
        <f>[4]Costos_Agricultura!$J121*(1-'Net Zero 2070 - %'!M$45/100)</f>
        <v>37.076129999999999</v>
      </c>
      <c r="N251" s="205">
        <f>[4]Costos_Agricultura!$J121*(1-'Net Zero 2070 - %'!N$45/100)</f>
        <v>36.995021250000001</v>
      </c>
      <c r="O251" s="205">
        <f>[4]Costos_Agricultura!$J121*(1-'Net Zero 2070 - %'!O$45/100)</f>
        <v>36.913912500000002</v>
      </c>
      <c r="P251" s="205">
        <f>[4]Costos_Agricultura!$J121*(1-'Net Zero 2070 - %'!P$45/100)</f>
        <v>36.832803750000004</v>
      </c>
      <c r="Q251" s="205">
        <f>[4]Costos_Agricultura!$J121*(1-'Net Zero 2070 - %'!Q$45/100)</f>
        <v>36.751694999999998</v>
      </c>
      <c r="R251" s="205">
        <f>[4]Costos_Agricultura!$J121*(1-'Net Zero 2070 - %'!R$45/100)</f>
        <v>36.670586249999999</v>
      </c>
      <c r="S251" s="205">
        <f>[4]Costos_Agricultura!$J121*(1-'Net Zero 2070 - %'!S$45/100)</f>
        <v>36.589477500000001</v>
      </c>
      <c r="T251" s="205">
        <f>[4]Costos_Agricultura!$J121*(1-'Net Zero 2070 - %'!T$45/100)</f>
        <v>36.508368750000002</v>
      </c>
      <c r="U251" s="205">
        <f>[4]Costos_Agricultura!$J121*(1-'Net Zero 2070 - %'!U$45/100)</f>
        <v>36.427260000000004</v>
      </c>
      <c r="V251" s="205">
        <f>[4]Costos_Agricultura!$J121*(1-'Net Zero 2070 - %'!V$45/100)</f>
        <v>36.346151250000005</v>
      </c>
      <c r="W251" s="205">
        <f>[4]Costos_Agricultura!$J121*(1-'Net Zero 2070 - %'!W$45/100)</f>
        <v>36.2650425</v>
      </c>
      <c r="X251" s="205">
        <f>[4]Costos_Agricultura!$J121*(1-'Net Zero 2070 - %'!X$45/100)</f>
        <v>36.183933750000001</v>
      </c>
      <c r="Y251" s="205">
        <f>[4]Costos_Agricultura!$J121*(1-'Net Zero 2070 - %'!Y$45/100)</f>
        <v>36.102825000000003</v>
      </c>
      <c r="Z251" s="205">
        <f>[4]Costos_Agricultura!$J121*(1-'Net Zero 2070 - %'!Z$45/100)</f>
        <v>36.021716249999997</v>
      </c>
      <c r="AA251" s="205">
        <f>[4]Costos_Agricultura!$J121*(1-'Net Zero 2070 - %'!AA$45/100)</f>
        <v>35.940607499999999</v>
      </c>
      <c r="AB251" s="205">
        <f>[4]Costos_Agricultura!$J121*(1-'Net Zero 2070 - %'!AB$45/100)</f>
        <v>35.85949875</v>
      </c>
      <c r="AC251" s="205">
        <f>[4]Costos_Agricultura!$J121*(1-'Net Zero 2070 - %'!AC$45/100)</f>
        <v>35.778390000000002</v>
      </c>
      <c r="AD251" s="205">
        <f>[4]Costos_Agricultura!$J121*(1-'Net Zero 2070 - %'!AD$45/100)</f>
        <v>35.697281250000003</v>
      </c>
      <c r="AE251" s="205">
        <f>[4]Costos_Agricultura!$J121*(1-'Net Zero 2070 - %'!AE$45/100)</f>
        <v>35.616172500000005</v>
      </c>
      <c r="AF251" s="205">
        <f>[4]Costos_Agricultura!$J121*(1-'Net Zero 2070 - %'!AF$45/100)</f>
        <v>35.535063750000006</v>
      </c>
      <c r="AG251" s="205">
        <f>[4]Costos_Agricultura!$J121*(1-'Net Zero 2070 - %'!AG$45/100)</f>
        <v>35.453955000000001</v>
      </c>
      <c r="AH251" s="205">
        <f>[4]Costos_Agricultura!$J121*(1-'Net Zero 2070 - %'!AH$45/100)</f>
        <v>35.372846250000002</v>
      </c>
      <c r="AI251" s="205">
        <f>[4]Costos_Agricultura!$J121*(1-'Net Zero 2070 - %'!AI$45/100)</f>
        <v>35.291737500000004</v>
      </c>
      <c r="AJ251" s="205">
        <f>[4]Costos_Agricultura!$J121*(1-'Net Zero 2070 - %'!AJ$45/100)</f>
        <v>35.210628750000005</v>
      </c>
      <c r="AK251" s="205">
        <f>[4]Costos_Agricultura!$J121*(1-'Net Zero 2070 - %'!AK$45/100)</f>
        <v>35.129519999999999</v>
      </c>
      <c r="AL251" s="205">
        <f>[4]Costos_Agricultura!$J121*(1-'Net Zero 2070 - %'!AL$45/100)</f>
        <v>35.048411250000001</v>
      </c>
      <c r="AM251" s="205">
        <f>[4]Costos_Agricultura!$J121*(1-'Net Zero 2070 - %'!AM$45/100)</f>
        <v>34.967302500000002</v>
      </c>
      <c r="AN251" s="205">
        <f>[4]Costos_Agricultura!$J121*(1-'Net Zero 2070 - %'!AN$45/100)</f>
        <v>34.886193750000004</v>
      </c>
      <c r="AO251" s="205">
        <f>[4]Costos_Agricultura!$J121*(1-'Net Zero 2070 - %'!AO$45/100)</f>
        <v>34.805085000000005</v>
      </c>
      <c r="AP251" s="205">
        <f>[4]Costos_Agricultura!$J121*(1-'Net Zero 2070 - %'!AP$45/100)</f>
        <v>34.72397625</v>
      </c>
      <c r="AQ251" s="205">
        <f>[4]Costos_Agricultura!$J121*(1-'Net Zero 2070 - %'!AQ$45/100)</f>
        <v>34.642867500000001</v>
      </c>
      <c r="AR251" s="205">
        <f>[4]Costos_Agricultura!$J121*(1-'Net Zero 2070 - %'!AR$45/100)</f>
        <v>34.561758750000003</v>
      </c>
      <c r="AS251" s="205">
        <f>[4]Costos_Agricultura!$J121*(1-'Net Zero 2070 - %'!AS$45/100)</f>
        <v>34.480650000000004</v>
      </c>
      <c r="AT251" s="205">
        <f>[4]Costos_Agricultura!$J121*(1-'Net Zero 2070 - %'!AT$45/100)</f>
        <v>34.399541250000006</v>
      </c>
      <c r="AU251" s="205">
        <f>[4]Costos_Agricultura!$J121*(1-'Net Zero 2070 - %'!AU$45/100)</f>
        <v>34.318432500000007</v>
      </c>
      <c r="AV251" s="205">
        <f>[4]Costos_Agricultura!$J121*(1-'Net Zero 2070 - %'!AV$45/100)</f>
        <v>34.237323750000002</v>
      </c>
      <c r="AW251" s="205">
        <f>[4]Costos_Agricultura!$J121*(1-'Net Zero 2070 - %'!AW$45/100)</f>
        <v>34.156215000000003</v>
      </c>
      <c r="AX251" s="205">
        <f>[4]Costos_Agricultura!$J121*(1-'Net Zero 2070 - %'!AX$45/100)</f>
        <v>34.075106250000005</v>
      </c>
      <c r="AY251" s="205">
        <f>[4]Costos_Agricultura!$J121*(1-'Net Zero 2070 - %'!AY$45/100)</f>
        <v>33.993997499999999</v>
      </c>
      <c r="AZ251" s="205">
        <f>[4]Costos_Agricultura!$J121*(1-'Net Zero 2070 - %'!AZ$45/100)</f>
        <v>33.91288875</v>
      </c>
      <c r="BA251" s="205">
        <f>[4]Costos_Agricultura!$J121*(1-'Net Zero 2070 - %'!BA$45/100)</f>
        <v>33.831780000000002</v>
      </c>
      <c r="BB251" s="205">
        <f>[4]Costos_Agricultura!$J121*(1-'Net Zero 2070 - %'!BB$45/100)</f>
        <v>33.750671250000003</v>
      </c>
      <c r="BC251" s="205"/>
      <c r="BD251" s="205"/>
      <c r="BE251" s="205"/>
      <c r="BF251" s="205"/>
      <c r="BG251" s="205"/>
      <c r="BH251" s="205"/>
    </row>
    <row r="252" spans="1:60" s="209" customFormat="1" ht="15" customHeight="1">
      <c r="A252" s="205"/>
      <c r="B252" s="205"/>
      <c r="C252" s="170" t="s">
        <v>268</v>
      </c>
      <c r="D252" s="366"/>
      <c r="E252" s="205"/>
      <c r="F252" s="205">
        <f>[4]Costos_Agricultura!$J122*(1-'Net Zero 2070 - %'!F$45/100)</f>
        <v>44.948153250000004</v>
      </c>
      <c r="G252" s="205">
        <f>[4]Costos_Agricultura!$J122*(1-'Net Zero 2070 - %'!G$45/100)</f>
        <v>44.8513065</v>
      </c>
      <c r="H252" s="205">
        <f>[4]Costos_Agricultura!$J122*(1-'Net Zero 2070 - %'!H$45/100)</f>
        <v>44.754459750000002</v>
      </c>
      <c r="I252" s="205">
        <f>[4]Costos_Agricultura!$J122*(1-'Net Zero 2070 - %'!I$45/100)</f>
        <v>44.657612999999998</v>
      </c>
      <c r="J252" s="205">
        <f>[4]Costos_Agricultura!$J122*(1-'Net Zero 2070 - %'!J$45/100)</f>
        <v>44.56076625</v>
      </c>
      <c r="K252" s="205">
        <f>[4]Costos_Agricultura!$J122*(1-'Net Zero 2070 - %'!K$45/100)</f>
        <v>44.463919500000003</v>
      </c>
      <c r="L252" s="205">
        <f>[4]Costos_Agricultura!$J122*(1-'Net Zero 2070 - %'!L$45/100)</f>
        <v>44.367072749999998</v>
      </c>
      <c r="M252" s="205">
        <f>[4]Costos_Agricultura!$J122*(1-'Net Zero 2070 - %'!M$45/100)</f>
        <v>44.270226000000001</v>
      </c>
      <c r="N252" s="205">
        <f>[4]Costos_Agricultura!$J122*(1-'Net Zero 2070 - %'!N$45/100)</f>
        <v>44.173379250000004</v>
      </c>
      <c r="O252" s="205">
        <f>[4]Costos_Agricultura!$J122*(1-'Net Zero 2070 - %'!O$45/100)</f>
        <v>44.076532500000006</v>
      </c>
      <c r="P252" s="205">
        <f>[4]Costos_Agricultura!$J122*(1-'Net Zero 2070 - %'!P$45/100)</f>
        <v>43.979685750000002</v>
      </c>
      <c r="Q252" s="205">
        <f>[4]Costos_Agricultura!$J122*(1-'Net Zero 2070 - %'!Q$45/100)</f>
        <v>43.882838999999997</v>
      </c>
      <c r="R252" s="205">
        <f>[4]Costos_Agricultura!$J122*(1-'Net Zero 2070 - %'!R$45/100)</f>
        <v>43.78599225</v>
      </c>
      <c r="S252" s="205">
        <f>[4]Costos_Agricultura!$J122*(1-'Net Zero 2070 - %'!S$45/100)</f>
        <v>43.689145500000002</v>
      </c>
      <c r="T252" s="205">
        <f>[4]Costos_Agricultura!$J122*(1-'Net Zero 2070 - %'!T$45/100)</f>
        <v>43.592298750000005</v>
      </c>
      <c r="U252" s="205">
        <f>[4]Costos_Agricultura!$J122*(1-'Net Zero 2070 - %'!U$45/100)</f>
        <v>43.495452</v>
      </c>
      <c r="V252" s="205">
        <f>[4]Costos_Agricultura!$J122*(1-'Net Zero 2070 - %'!V$45/100)</f>
        <v>43.398605250000003</v>
      </c>
      <c r="W252" s="205">
        <f>[4]Costos_Agricultura!$J122*(1-'Net Zero 2070 - %'!W$45/100)</f>
        <v>43.301758500000005</v>
      </c>
      <c r="X252" s="205">
        <f>[4]Costos_Agricultura!$J122*(1-'Net Zero 2070 - %'!X$45/100)</f>
        <v>43.204911750000001</v>
      </c>
      <c r="Y252" s="205">
        <f>[4]Costos_Agricultura!$J122*(1-'Net Zero 2070 - %'!Y$45/100)</f>
        <v>43.108065000000003</v>
      </c>
      <c r="Z252" s="205">
        <f>[4]Costos_Agricultura!$J122*(1-'Net Zero 2070 - %'!Z$45/100)</f>
        <v>43.011218249999999</v>
      </c>
      <c r="AA252" s="205">
        <f>[4]Costos_Agricultura!$J122*(1-'Net Zero 2070 - %'!AA$45/100)</f>
        <v>42.914371500000001</v>
      </c>
      <c r="AB252" s="205">
        <f>[4]Costos_Agricultura!$J122*(1-'Net Zero 2070 - %'!AB$45/100)</f>
        <v>42.817524750000004</v>
      </c>
      <c r="AC252" s="205">
        <f>[4]Costos_Agricultura!$J122*(1-'Net Zero 2070 - %'!AC$45/100)</f>
        <v>42.720677999999999</v>
      </c>
      <c r="AD252" s="205">
        <f>[4]Costos_Agricultura!$J122*(1-'Net Zero 2070 - %'!AD$45/100)</f>
        <v>42.623831250000002</v>
      </c>
      <c r="AE252" s="205">
        <f>[4]Costos_Agricultura!$J122*(1-'Net Zero 2070 - %'!AE$45/100)</f>
        <v>42.526984500000005</v>
      </c>
      <c r="AF252" s="205">
        <f>[4]Costos_Agricultura!$J122*(1-'Net Zero 2070 - %'!AF$45/100)</f>
        <v>42.430137750000007</v>
      </c>
      <c r="AG252" s="205">
        <f>[4]Costos_Agricultura!$J122*(1-'Net Zero 2070 - %'!AG$45/100)</f>
        <v>42.333291000000003</v>
      </c>
      <c r="AH252" s="205">
        <f>[4]Costos_Agricultura!$J122*(1-'Net Zero 2070 - %'!AH$45/100)</f>
        <v>42.236444249999998</v>
      </c>
      <c r="AI252" s="205">
        <f>[4]Costos_Agricultura!$J122*(1-'Net Zero 2070 - %'!AI$45/100)</f>
        <v>42.139597500000001</v>
      </c>
      <c r="AJ252" s="205">
        <f>[4]Costos_Agricultura!$J122*(1-'Net Zero 2070 - %'!AJ$45/100)</f>
        <v>42.042750750000003</v>
      </c>
      <c r="AK252" s="205">
        <f>[4]Costos_Agricultura!$J122*(1-'Net Zero 2070 - %'!AK$45/100)</f>
        <v>41.945904000000006</v>
      </c>
      <c r="AL252" s="205">
        <f>[4]Costos_Agricultura!$J122*(1-'Net Zero 2070 - %'!AL$45/100)</f>
        <v>41.849057250000001</v>
      </c>
      <c r="AM252" s="205">
        <f>[4]Costos_Agricultura!$J122*(1-'Net Zero 2070 - %'!AM$45/100)</f>
        <v>41.752210500000004</v>
      </c>
      <c r="AN252" s="205">
        <f>[4]Costos_Agricultura!$J122*(1-'Net Zero 2070 - %'!AN$45/100)</f>
        <v>41.655363750000006</v>
      </c>
      <c r="AO252" s="205">
        <f>[4]Costos_Agricultura!$J122*(1-'Net Zero 2070 - %'!AO$45/100)</f>
        <v>41.558517000000002</v>
      </c>
      <c r="AP252" s="205">
        <f>[4]Costos_Agricultura!$J122*(1-'Net Zero 2070 - %'!AP$45/100)</f>
        <v>41.461670250000005</v>
      </c>
      <c r="AQ252" s="205">
        <f>[4]Costos_Agricultura!$J122*(1-'Net Zero 2070 - %'!AQ$45/100)</f>
        <v>41.3648235</v>
      </c>
      <c r="AR252" s="205">
        <f>[4]Costos_Agricultura!$J122*(1-'Net Zero 2070 - %'!AR$45/100)</f>
        <v>41.267976750000003</v>
      </c>
      <c r="AS252" s="205">
        <f>[4]Costos_Agricultura!$J122*(1-'Net Zero 2070 - %'!AS$45/100)</f>
        <v>41.171130000000005</v>
      </c>
      <c r="AT252" s="205">
        <f>[4]Costos_Agricultura!$J122*(1-'Net Zero 2070 - %'!AT$45/100)</f>
        <v>41.074283250000001</v>
      </c>
      <c r="AU252" s="205">
        <f>[4]Costos_Agricultura!$J122*(1-'Net Zero 2070 - %'!AU$45/100)</f>
        <v>40.977436500000003</v>
      </c>
      <c r="AV252" s="205">
        <f>[4]Costos_Agricultura!$J122*(1-'Net Zero 2070 - %'!AV$45/100)</f>
        <v>40.880589750000006</v>
      </c>
      <c r="AW252" s="205">
        <f>[4]Costos_Agricultura!$J122*(1-'Net Zero 2070 - %'!AW$45/100)</f>
        <v>40.783743000000001</v>
      </c>
      <c r="AX252" s="205">
        <f>[4]Costos_Agricultura!$J122*(1-'Net Zero 2070 - %'!AX$45/100)</f>
        <v>40.686896250000004</v>
      </c>
      <c r="AY252" s="205">
        <f>[4]Costos_Agricultura!$J122*(1-'Net Zero 2070 - %'!AY$45/100)</f>
        <v>40.590049499999999</v>
      </c>
      <c r="AZ252" s="205">
        <f>[4]Costos_Agricultura!$J122*(1-'Net Zero 2070 - %'!AZ$45/100)</f>
        <v>40.493202750000002</v>
      </c>
      <c r="BA252" s="205">
        <f>[4]Costos_Agricultura!$J122*(1-'Net Zero 2070 - %'!BA$45/100)</f>
        <v>40.396356000000004</v>
      </c>
      <c r="BB252" s="205">
        <f>[4]Costos_Agricultura!$J122*(1-'Net Zero 2070 - %'!BB$45/100)</f>
        <v>40.299509250000007</v>
      </c>
      <c r="BC252" s="205"/>
      <c r="BD252" s="205"/>
      <c r="BE252" s="205"/>
      <c r="BF252" s="205"/>
      <c r="BG252" s="205"/>
      <c r="BH252" s="205"/>
    </row>
    <row r="253" spans="1:60" s="209" customFormat="1" ht="15" customHeight="1">
      <c r="A253" s="205"/>
      <c r="B253" s="205"/>
      <c r="C253" s="170" t="s">
        <v>269</v>
      </c>
      <c r="D253" s="366"/>
      <c r="E253" s="205"/>
      <c r="F253" s="205">
        <f>[4]Costos_Agricultura!$J123*(1-'Net Zero 2070 - %'!F$45/100)</f>
        <v>98.60332491110691</v>
      </c>
      <c r="G253" s="205">
        <f>[4]Costos_Agricultura!$J123*(1-'Net Zero 2070 - %'!G$45/100)</f>
        <v>98.390870986610366</v>
      </c>
      <c r="H253" s="205">
        <f>[4]Costos_Agricultura!$J123*(1-'Net Zero 2070 - %'!H$45/100)</f>
        <v>98.178417062113809</v>
      </c>
      <c r="I253" s="205">
        <f>[4]Costos_Agricultura!$J123*(1-'Net Zero 2070 - %'!I$45/100)</f>
        <v>97.965963137617251</v>
      </c>
      <c r="J253" s="205">
        <f>[4]Costos_Agricultura!$J123*(1-'Net Zero 2070 - %'!J$45/100)</f>
        <v>97.753509213120708</v>
      </c>
      <c r="K253" s="205">
        <f>[4]Costos_Agricultura!$J123*(1-'Net Zero 2070 - %'!K$45/100)</f>
        <v>97.541055288624165</v>
      </c>
      <c r="L253" s="205">
        <f>[4]Costos_Agricultura!$J123*(1-'Net Zero 2070 - %'!L$45/100)</f>
        <v>97.328601364127621</v>
      </c>
      <c r="M253" s="205">
        <f>[4]Costos_Agricultura!$J123*(1-'Net Zero 2070 - %'!M$45/100)</f>
        <v>97.116147439631078</v>
      </c>
      <c r="N253" s="205">
        <f>[4]Costos_Agricultura!$J123*(1-'Net Zero 2070 - %'!N$45/100)</f>
        <v>96.903693515134535</v>
      </c>
      <c r="O253" s="205">
        <f>[4]Costos_Agricultura!$J123*(1-'Net Zero 2070 - %'!O$45/100)</f>
        <v>96.691239590637977</v>
      </c>
      <c r="P253" s="205">
        <f>[4]Costos_Agricultura!$J123*(1-'Net Zero 2070 - %'!P$45/100)</f>
        <v>96.478785666141434</v>
      </c>
      <c r="Q253" s="205">
        <f>[4]Costos_Agricultura!$J123*(1-'Net Zero 2070 - %'!Q$45/100)</f>
        <v>96.266331741644876</v>
      </c>
      <c r="R253" s="205">
        <f>[4]Costos_Agricultura!$J123*(1-'Net Zero 2070 - %'!R$45/100)</f>
        <v>96.053877817148333</v>
      </c>
      <c r="S253" s="205">
        <f>[4]Costos_Agricultura!$J123*(1-'Net Zero 2070 - %'!S$45/100)</f>
        <v>95.84142389265179</v>
      </c>
      <c r="T253" s="205">
        <f>[4]Costos_Agricultura!$J123*(1-'Net Zero 2070 - %'!T$45/100)</f>
        <v>95.628969968155246</v>
      </c>
      <c r="U253" s="205">
        <f>[4]Costos_Agricultura!$J123*(1-'Net Zero 2070 - %'!U$45/100)</f>
        <v>95.416516043658689</v>
      </c>
      <c r="V253" s="205">
        <f>[4]Costos_Agricultura!$J123*(1-'Net Zero 2070 - %'!V$45/100)</f>
        <v>95.204062119162145</v>
      </c>
      <c r="W253" s="205">
        <f>[4]Costos_Agricultura!$J123*(1-'Net Zero 2070 - %'!W$45/100)</f>
        <v>94.991608194665602</v>
      </c>
      <c r="X253" s="205">
        <f>[4]Costos_Agricultura!$J123*(1-'Net Zero 2070 - %'!X$45/100)</f>
        <v>94.779154270169059</v>
      </c>
      <c r="Y253" s="205">
        <f>[4]Costos_Agricultura!$J123*(1-'Net Zero 2070 - %'!Y$45/100)</f>
        <v>94.566700345672501</v>
      </c>
      <c r="Z253" s="205">
        <f>[4]Costos_Agricultura!$J123*(1-'Net Zero 2070 - %'!Z$45/100)</f>
        <v>94.354246421175958</v>
      </c>
      <c r="AA253" s="205">
        <f>[4]Costos_Agricultura!$J123*(1-'Net Zero 2070 - %'!AA$45/100)</f>
        <v>94.141792496679415</v>
      </c>
      <c r="AB253" s="205">
        <f>[4]Costos_Agricultura!$J123*(1-'Net Zero 2070 - %'!AB$45/100)</f>
        <v>93.929338572182857</v>
      </c>
      <c r="AC253" s="205">
        <f>[4]Costos_Agricultura!$J123*(1-'Net Zero 2070 - %'!AC$45/100)</f>
        <v>93.716884647686314</v>
      </c>
      <c r="AD253" s="205">
        <f>[4]Costos_Agricultura!$J123*(1-'Net Zero 2070 - %'!AD$45/100)</f>
        <v>93.50443072318977</v>
      </c>
      <c r="AE253" s="205">
        <f>[4]Costos_Agricultura!$J123*(1-'Net Zero 2070 - %'!AE$45/100)</f>
        <v>93.291976798693227</v>
      </c>
      <c r="AF253" s="205">
        <f>[4]Costos_Agricultura!$J123*(1-'Net Zero 2070 - %'!AF$45/100)</f>
        <v>93.079522874196684</v>
      </c>
      <c r="AG253" s="205">
        <f>[4]Costos_Agricultura!$J123*(1-'Net Zero 2070 - %'!AG$45/100)</f>
        <v>92.867068949700126</v>
      </c>
      <c r="AH253" s="205">
        <f>[4]Costos_Agricultura!$J123*(1-'Net Zero 2070 - %'!AH$45/100)</f>
        <v>92.654615025203583</v>
      </c>
      <c r="AI253" s="205">
        <f>[4]Costos_Agricultura!$J123*(1-'Net Zero 2070 - %'!AI$45/100)</f>
        <v>92.442161100707025</v>
      </c>
      <c r="AJ253" s="205">
        <f>[4]Costos_Agricultura!$J123*(1-'Net Zero 2070 - %'!AJ$45/100)</f>
        <v>92.229707176210482</v>
      </c>
      <c r="AK253" s="205">
        <f>[4]Costos_Agricultura!$J123*(1-'Net Zero 2070 - %'!AK$45/100)</f>
        <v>92.017253251713939</v>
      </c>
      <c r="AL253" s="205">
        <f>[4]Costos_Agricultura!$J123*(1-'Net Zero 2070 - %'!AL$45/100)</f>
        <v>91.804799327217395</v>
      </c>
      <c r="AM253" s="205">
        <f>[4]Costos_Agricultura!$J123*(1-'Net Zero 2070 - %'!AM$45/100)</f>
        <v>91.592345402720852</v>
      </c>
      <c r="AN253" s="205">
        <f>[4]Costos_Agricultura!$J123*(1-'Net Zero 2070 - %'!AN$45/100)</f>
        <v>91.379891478224295</v>
      </c>
      <c r="AO253" s="205">
        <f>[4]Costos_Agricultura!$J123*(1-'Net Zero 2070 - %'!AO$45/100)</f>
        <v>91.167437553727751</v>
      </c>
      <c r="AP253" s="205">
        <f>[4]Costos_Agricultura!$J123*(1-'Net Zero 2070 - %'!AP$45/100)</f>
        <v>90.954983629231194</v>
      </c>
      <c r="AQ253" s="205">
        <f>[4]Costos_Agricultura!$J123*(1-'Net Zero 2070 - %'!AQ$45/100)</f>
        <v>90.74252970473465</v>
      </c>
      <c r="AR253" s="205">
        <f>[4]Costos_Agricultura!$J123*(1-'Net Zero 2070 - %'!AR$45/100)</f>
        <v>90.530075780238107</v>
      </c>
      <c r="AS253" s="205">
        <f>[4]Costos_Agricultura!$J123*(1-'Net Zero 2070 - %'!AS$45/100)</f>
        <v>90.317621855741564</v>
      </c>
      <c r="AT253" s="205">
        <f>[4]Costos_Agricultura!$J123*(1-'Net Zero 2070 - %'!AT$45/100)</f>
        <v>90.10516793124502</v>
      </c>
      <c r="AU253" s="205">
        <f>[4]Costos_Agricultura!$J123*(1-'Net Zero 2070 - %'!AU$45/100)</f>
        <v>89.892714006748463</v>
      </c>
      <c r="AV253" s="205">
        <f>[4]Costos_Agricultura!$J123*(1-'Net Zero 2070 - %'!AV$45/100)</f>
        <v>89.68026008225192</v>
      </c>
      <c r="AW253" s="205">
        <f>[4]Costos_Agricultura!$J123*(1-'Net Zero 2070 - %'!AW$45/100)</f>
        <v>89.467806157755362</v>
      </c>
      <c r="AX253" s="205">
        <f>[4]Costos_Agricultura!$J123*(1-'Net Zero 2070 - %'!AX$45/100)</f>
        <v>89.255352233258833</v>
      </c>
      <c r="AY253" s="205">
        <f>[4]Costos_Agricultura!$J123*(1-'Net Zero 2070 - %'!AY$45/100)</f>
        <v>89.042898308762275</v>
      </c>
      <c r="AZ253" s="205">
        <f>[4]Costos_Agricultura!$J123*(1-'Net Zero 2070 - %'!AZ$45/100)</f>
        <v>88.830444384265732</v>
      </c>
      <c r="BA253" s="205">
        <f>[4]Costos_Agricultura!$J123*(1-'Net Zero 2070 - %'!BA$45/100)</f>
        <v>88.617990459769175</v>
      </c>
      <c r="BB253" s="205">
        <f>[4]Costos_Agricultura!$J123*(1-'Net Zero 2070 - %'!BB$45/100)</f>
        <v>88.405536535272631</v>
      </c>
      <c r="BC253" s="205"/>
      <c r="BD253" s="205"/>
      <c r="BE253" s="205"/>
      <c r="BF253" s="205"/>
      <c r="BG253" s="205"/>
      <c r="BH253" s="205"/>
    </row>
    <row r="254" spans="1:60" s="209" customFormat="1" ht="15" customHeight="1">
      <c r="A254" s="205"/>
      <c r="B254" s="205"/>
      <c r="C254" s="170" t="s">
        <v>270</v>
      </c>
      <c r="D254" s="366"/>
      <c r="E254" s="205"/>
      <c r="F254" s="205">
        <f>[4]Costos_Agricultura!$J124*(1-'Net Zero 2070 - %'!F$45/100)</f>
        <v>32.16569475</v>
      </c>
      <c r="G254" s="205">
        <f>[4]Costos_Agricultura!$J124*(1-'Net Zero 2070 - %'!G$45/100)</f>
        <v>32.096389500000001</v>
      </c>
      <c r="H254" s="205">
        <f>[4]Costos_Agricultura!$J124*(1-'Net Zero 2070 - %'!H$45/100)</f>
        <v>32.027084250000001</v>
      </c>
      <c r="I254" s="205">
        <f>[4]Costos_Agricultura!$J124*(1-'Net Zero 2070 - %'!I$45/100)</f>
        <v>31.957778999999999</v>
      </c>
      <c r="J254" s="205">
        <f>[4]Costos_Agricultura!$J124*(1-'Net Zero 2070 - %'!J$45/100)</f>
        <v>31.888473749999999</v>
      </c>
      <c r="K254" s="205">
        <f>[4]Costos_Agricultura!$J124*(1-'Net Zero 2070 - %'!K$45/100)</f>
        <v>31.8191685</v>
      </c>
      <c r="L254" s="205">
        <f>[4]Costos_Agricultura!$J124*(1-'Net Zero 2070 - %'!L$45/100)</f>
        <v>31.749863250000001</v>
      </c>
      <c r="M254" s="205">
        <f>[4]Costos_Agricultura!$J124*(1-'Net Zero 2070 - %'!M$45/100)</f>
        <v>31.680558000000001</v>
      </c>
      <c r="N254" s="205">
        <f>[4]Costos_Agricultura!$J124*(1-'Net Zero 2070 - %'!N$45/100)</f>
        <v>31.611252749999998</v>
      </c>
      <c r="O254" s="205">
        <f>[4]Costos_Agricultura!$J124*(1-'Net Zero 2070 - %'!O$45/100)</f>
        <v>31.541947499999999</v>
      </c>
      <c r="P254" s="205">
        <f>[4]Costos_Agricultura!$J124*(1-'Net Zero 2070 - %'!P$45/100)</f>
        <v>31.47264225</v>
      </c>
      <c r="Q254" s="205">
        <f>[4]Costos_Agricultura!$J124*(1-'Net Zero 2070 - %'!Q$45/100)</f>
        <v>31.403336999999997</v>
      </c>
      <c r="R254" s="205">
        <f>[4]Costos_Agricultura!$J124*(1-'Net Zero 2070 - %'!R$45/100)</f>
        <v>31.334031749999998</v>
      </c>
      <c r="S254" s="205">
        <f>[4]Costos_Agricultura!$J124*(1-'Net Zero 2070 - %'!S$45/100)</f>
        <v>31.264726499999998</v>
      </c>
      <c r="T254" s="205">
        <f>[4]Costos_Agricultura!$J124*(1-'Net Zero 2070 - %'!T$45/100)</f>
        <v>31.195421249999999</v>
      </c>
      <c r="U254" s="205">
        <f>[4]Costos_Agricultura!$J124*(1-'Net Zero 2070 - %'!U$45/100)</f>
        <v>31.126116</v>
      </c>
      <c r="V254" s="205">
        <f>[4]Costos_Agricultura!$J124*(1-'Net Zero 2070 - %'!V$45/100)</f>
        <v>31.05681075</v>
      </c>
      <c r="W254" s="205">
        <f>[4]Costos_Agricultura!$J124*(1-'Net Zero 2070 - %'!W$45/100)</f>
        <v>30.987505500000001</v>
      </c>
      <c r="X254" s="205">
        <f>[4]Costos_Agricultura!$J124*(1-'Net Zero 2070 - %'!X$45/100)</f>
        <v>30.918200250000002</v>
      </c>
      <c r="Y254" s="205">
        <f>[4]Costos_Agricultura!$J124*(1-'Net Zero 2070 - %'!Y$45/100)</f>
        <v>30.848894999999999</v>
      </c>
      <c r="Z254" s="205">
        <f>[4]Costos_Agricultura!$J124*(1-'Net Zero 2070 - %'!Z$45/100)</f>
        <v>30.77958975</v>
      </c>
      <c r="AA254" s="205">
        <f>[4]Costos_Agricultura!$J124*(1-'Net Zero 2070 - %'!AA$45/100)</f>
        <v>30.7102845</v>
      </c>
      <c r="AB254" s="205">
        <f>[4]Costos_Agricultura!$J124*(1-'Net Zero 2070 - %'!AB$45/100)</f>
        <v>30.640979250000001</v>
      </c>
      <c r="AC254" s="205">
        <f>[4]Costos_Agricultura!$J124*(1-'Net Zero 2070 - %'!AC$45/100)</f>
        <v>30.571674000000002</v>
      </c>
      <c r="AD254" s="205">
        <f>[4]Costos_Agricultura!$J124*(1-'Net Zero 2070 - %'!AD$45/100)</f>
        <v>30.502368750000002</v>
      </c>
      <c r="AE254" s="205">
        <f>[4]Costos_Agricultura!$J124*(1-'Net Zero 2070 - %'!AE$45/100)</f>
        <v>30.433063499999999</v>
      </c>
      <c r="AF254" s="205">
        <f>[4]Costos_Agricultura!$J124*(1-'Net Zero 2070 - %'!AF$45/100)</f>
        <v>30.36375825</v>
      </c>
      <c r="AG254" s="205">
        <f>[4]Costos_Agricultura!$J124*(1-'Net Zero 2070 - %'!AG$45/100)</f>
        <v>30.294452999999997</v>
      </c>
      <c r="AH254" s="205">
        <f>[4]Costos_Agricultura!$J124*(1-'Net Zero 2070 - %'!AH$45/100)</f>
        <v>30.225147749999998</v>
      </c>
      <c r="AI254" s="205">
        <f>[4]Costos_Agricultura!$J124*(1-'Net Zero 2070 - %'!AI$45/100)</f>
        <v>30.155842499999999</v>
      </c>
      <c r="AJ254" s="205">
        <f>[4]Costos_Agricultura!$J124*(1-'Net Zero 2070 - %'!AJ$45/100)</f>
        <v>30.086537249999999</v>
      </c>
      <c r="AK254" s="205">
        <f>[4]Costos_Agricultura!$J124*(1-'Net Zero 2070 - %'!AK$45/100)</f>
        <v>30.017232</v>
      </c>
      <c r="AL254" s="205">
        <f>[4]Costos_Agricultura!$J124*(1-'Net Zero 2070 - %'!AL$45/100)</f>
        <v>29.947926750000001</v>
      </c>
      <c r="AM254" s="205">
        <f>[4]Costos_Agricultura!$J124*(1-'Net Zero 2070 - %'!AM$45/100)</f>
        <v>29.878621500000001</v>
      </c>
      <c r="AN254" s="205">
        <f>[4]Costos_Agricultura!$J124*(1-'Net Zero 2070 - %'!AN$45/100)</f>
        <v>29.809316250000002</v>
      </c>
      <c r="AO254" s="205">
        <f>[4]Costos_Agricultura!$J124*(1-'Net Zero 2070 - %'!AO$45/100)</f>
        <v>29.740011000000003</v>
      </c>
      <c r="AP254" s="205">
        <f>[4]Costos_Agricultura!$J124*(1-'Net Zero 2070 - %'!AP$45/100)</f>
        <v>29.67070575</v>
      </c>
      <c r="AQ254" s="205">
        <f>[4]Costos_Agricultura!$J124*(1-'Net Zero 2070 - %'!AQ$45/100)</f>
        <v>29.6014005</v>
      </c>
      <c r="AR254" s="205">
        <f>[4]Costos_Agricultura!$J124*(1-'Net Zero 2070 - %'!AR$45/100)</f>
        <v>29.532095250000001</v>
      </c>
      <c r="AS254" s="205">
        <f>[4]Costos_Agricultura!$J124*(1-'Net Zero 2070 - %'!AS$45/100)</f>
        <v>29.462790000000002</v>
      </c>
      <c r="AT254" s="205">
        <f>[4]Costos_Agricultura!$J124*(1-'Net Zero 2070 - %'!AT$45/100)</f>
        <v>29.393484750000002</v>
      </c>
      <c r="AU254" s="205">
        <f>[4]Costos_Agricultura!$J124*(1-'Net Zero 2070 - %'!AU$45/100)</f>
        <v>29.324179500000003</v>
      </c>
      <c r="AV254" s="205">
        <f>[4]Costos_Agricultura!$J124*(1-'Net Zero 2070 - %'!AV$45/100)</f>
        <v>29.25487425</v>
      </c>
      <c r="AW254" s="205">
        <f>[4]Costos_Agricultura!$J124*(1-'Net Zero 2070 - %'!AW$45/100)</f>
        <v>29.185568999999997</v>
      </c>
      <c r="AX254" s="205">
        <f>[4]Costos_Agricultura!$J124*(1-'Net Zero 2070 - %'!AX$45/100)</f>
        <v>29.116263750000002</v>
      </c>
      <c r="AY254" s="205">
        <f>[4]Costos_Agricultura!$J124*(1-'Net Zero 2070 - %'!AY$45/100)</f>
        <v>29.046958499999999</v>
      </c>
      <c r="AZ254" s="205">
        <f>[4]Costos_Agricultura!$J124*(1-'Net Zero 2070 - %'!AZ$45/100)</f>
        <v>28.977653249999999</v>
      </c>
      <c r="BA254" s="205">
        <f>[4]Costos_Agricultura!$J124*(1-'Net Zero 2070 - %'!BA$45/100)</f>
        <v>28.908348</v>
      </c>
      <c r="BB254" s="205">
        <f>[4]Costos_Agricultura!$J124*(1-'Net Zero 2070 - %'!BB$45/100)</f>
        <v>28.839042750000001</v>
      </c>
      <c r="BC254" s="205"/>
      <c r="BD254" s="205"/>
      <c r="BE254" s="205"/>
      <c r="BF254" s="205"/>
      <c r="BG254" s="205"/>
      <c r="BH254" s="205"/>
    </row>
    <row r="255" spans="1:60" s="209" customFormat="1" ht="15" customHeight="1">
      <c r="A255" s="205"/>
      <c r="B255" s="205"/>
      <c r="C255" s="170" t="s">
        <v>271</v>
      </c>
      <c r="D255" s="366"/>
      <c r="E255" s="205"/>
      <c r="F255" s="205">
        <f>[4]Costos_Agricultura!$J125*(1-'Net Zero 2070 - %'!F$45/100)</f>
        <v>37.643891250000003</v>
      </c>
      <c r="G255" s="205">
        <f>[4]Costos_Agricultura!$J125*(1-'Net Zero 2070 - %'!G$45/100)</f>
        <v>37.562782500000004</v>
      </c>
      <c r="H255" s="205">
        <f>[4]Costos_Agricultura!$J125*(1-'Net Zero 2070 - %'!H$45/100)</f>
        <v>37.481673750000006</v>
      </c>
      <c r="I255" s="205">
        <f>[4]Costos_Agricultura!$J125*(1-'Net Zero 2070 - %'!I$45/100)</f>
        <v>37.400565</v>
      </c>
      <c r="J255" s="205">
        <f>[4]Costos_Agricultura!$J125*(1-'Net Zero 2070 - %'!J$45/100)</f>
        <v>37.319456250000002</v>
      </c>
      <c r="K255" s="205">
        <f>[4]Costos_Agricultura!$J125*(1-'Net Zero 2070 - %'!K$45/100)</f>
        <v>37.238347500000003</v>
      </c>
      <c r="L255" s="205">
        <f>[4]Costos_Agricultura!$J125*(1-'Net Zero 2070 - %'!L$45/100)</f>
        <v>37.157238749999998</v>
      </c>
      <c r="M255" s="205">
        <f>[4]Costos_Agricultura!$J125*(1-'Net Zero 2070 - %'!M$45/100)</f>
        <v>37.076129999999999</v>
      </c>
      <c r="N255" s="205">
        <f>[4]Costos_Agricultura!$J125*(1-'Net Zero 2070 - %'!N$45/100)</f>
        <v>36.995021250000001</v>
      </c>
      <c r="O255" s="205">
        <f>[4]Costos_Agricultura!$J125*(1-'Net Zero 2070 - %'!O$45/100)</f>
        <v>36.913912500000002</v>
      </c>
      <c r="P255" s="205">
        <f>[4]Costos_Agricultura!$J125*(1-'Net Zero 2070 - %'!P$45/100)</f>
        <v>36.832803750000004</v>
      </c>
      <c r="Q255" s="205">
        <f>[4]Costos_Agricultura!$J125*(1-'Net Zero 2070 - %'!Q$45/100)</f>
        <v>36.751694999999998</v>
      </c>
      <c r="R255" s="205">
        <f>[4]Costos_Agricultura!$J125*(1-'Net Zero 2070 - %'!R$45/100)</f>
        <v>36.670586249999999</v>
      </c>
      <c r="S255" s="205">
        <f>[4]Costos_Agricultura!$J125*(1-'Net Zero 2070 - %'!S$45/100)</f>
        <v>36.589477500000001</v>
      </c>
      <c r="T255" s="205">
        <f>[4]Costos_Agricultura!$J125*(1-'Net Zero 2070 - %'!T$45/100)</f>
        <v>36.508368750000002</v>
      </c>
      <c r="U255" s="205">
        <f>[4]Costos_Agricultura!$J125*(1-'Net Zero 2070 - %'!U$45/100)</f>
        <v>36.427260000000004</v>
      </c>
      <c r="V255" s="205">
        <f>[4]Costos_Agricultura!$J125*(1-'Net Zero 2070 - %'!V$45/100)</f>
        <v>36.346151250000005</v>
      </c>
      <c r="W255" s="205">
        <f>[4]Costos_Agricultura!$J125*(1-'Net Zero 2070 - %'!W$45/100)</f>
        <v>36.2650425</v>
      </c>
      <c r="X255" s="205">
        <f>[4]Costos_Agricultura!$J125*(1-'Net Zero 2070 - %'!X$45/100)</f>
        <v>36.183933750000001</v>
      </c>
      <c r="Y255" s="205">
        <f>[4]Costos_Agricultura!$J125*(1-'Net Zero 2070 - %'!Y$45/100)</f>
        <v>36.102825000000003</v>
      </c>
      <c r="Z255" s="205">
        <f>[4]Costos_Agricultura!$J125*(1-'Net Zero 2070 - %'!Z$45/100)</f>
        <v>36.021716249999997</v>
      </c>
      <c r="AA255" s="205">
        <f>[4]Costos_Agricultura!$J125*(1-'Net Zero 2070 - %'!AA$45/100)</f>
        <v>35.940607499999999</v>
      </c>
      <c r="AB255" s="205">
        <f>[4]Costos_Agricultura!$J125*(1-'Net Zero 2070 - %'!AB$45/100)</f>
        <v>35.85949875</v>
      </c>
      <c r="AC255" s="205">
        <f>[4]Costos_Agricultura!$J125*(1-'Net Zero 2070 - %'!AC$45/100)</f>
        <v>35.778390000000002</v>
      </c>
      <c r="AD255" s="205">
        <f>[4]Costos_Agricultura!$J125*(1-'Net Zero 2070 - %'!AD$45/100)</f>
        <v>35.697281250000003</v>
      </c>
      <c r="AE255" s="205">
        <f>[4]Costos_Agricultura!$J125*(1-'Net Zero 2070 - %'!AE$45/100)</f>
        <v>35.616172500000005</v>
      </c>
      <c r="AF255" s="205">
        <f>[4]Costos_Agricultura!$J125*(1-'Net Zero 2070 - %'!AF$45/100)</f>
        <v>35.535063750000006</v>
      </c>
      <c r="AG255" s="205">
        <f>[4]Costos_Agricultura!$J125*(1-'Net Zero 2070 - %'!AG$45/100)</f>
        <v>35.453955000000001</v>
      </c>
      <c r="AH255" s="205">
        <f>[4]Costos_Agricultura!$J125*(1-'Net Zero 2070 - %'!AH$45/100)</f>
        <v>35.372846250000002</v>
      </c>
      <c r="AI255" s="205">
        <f>[4]Costos_Agricultura!$J125*(1-'Net Zero 2070 - %'!AI$45/100)</f>
        <v>35.291737500000004</v>
      </c>
      <c r="AJ255" s="205">
        <f>[4]Costos_Agricultura!$J125*(1-'Net Zero 2070 - %'!AJ$45/100)</f>
        <v>35.210628750000005</v>
      </c>
      <c r="AK255" s="205">
        <f>[4]Costos_Agricultura!$J125*(1-'Net Zero 2070 - %'!AK$45/100)</f>
        <v>35.129519999999999</v>
      </c>
      <c r="AL255" s="205">
        <f>[4]Costos_Agricultura!$J125*(1-'Net Zero 2070 - %'!AL$45/100)</f>
        <v>35.048411250000001</v>
      </c>
      <c r="AM255" s="205">
        <f>[4]Costos_Agricultura!$J125*(1-'Net Zero 2070 - %'!AM$45/100)</f>
        <v>34.967302500000002</v>
      </c>
      <c r="AN255" s="205">
        <f>[4]Costos_Agricultura!$J125*(1-'Net Zero 2070 - %'!AN$45/100)</f>
        <v>34.886193750000004</v>
      </c>
      <c r="AO255" s="205">
        <f>[4]Costos_Agricultura!$J125*(1-'Net Zero 2070 - %'!AO$45/100)</f>
        <v>34.805085000000005</v>
      </c>
      <c r="AP255" s="205">
        <f>[4]Costos_Agricultura!$J125*(1-'Net Zero 2070 - %'!AP$45/100)</f>
        <v>34.72397625</v>
      </c>
      <c r="AQ255" s="205">
        <f>[4]Costos_Agricultura!$J125*(1-'Net Zero 2070 - %'!AQ$45/100)</f>
        <v>34.642867500000001</v>
      </c>
      <c r="AR255" s="205">
        <f>[4]Costos_Agricultura!$J125*(1-'Net Zero 2070 - %'!AR$45/100)</f>
        <v>34.561758750000003</v>
      </c>
      <c r="AS255" s="205">
        <f>[4]Costos_Agricultura!$J125*(1-'Net Zero 2070 - %'!AS$45/100)</f>
        <v>34.480650000000004</v>
      </c>
      <c r="AT255" s="205">
        <f>[4]Costos_Agricultura!$J125*(1-'Net Zero 2070 - %'!AT$45/100)</f>
        <v>34.399541250000006</v>
      </c>
      <c r="AU255" s="205">
        <f>[4]Costos_Agricultura!$J125*(1-'Net Zero 2070 - %'!AU$45/100)</f>
        <v>34.318432500000007</v>
      </c>
      <c r="AV255" s="205">
        <f>[4]Costos_Agricultura!$J125*(1-'Net Zero 2070 - %'!AV$45/100)</f>
        <v>34.237323750000002</v>
      </c>
      <c r="AW255" s="205">
        <f>[4]Costos_Agricultura!$J125*(1-'Net Zero 2070 - %'!AW$45/100)</f>
        <v>34.156215000000003</v>
      </c>
      <c r="AX255" s="205">
        <f>[4]Costos_Agricultura!$J125*(1-'Net Zero 2070 - %'!AX$45/100)</f>
        <v>34.075106250000005</v>
      </c>
      <c r="AY255" s="205">
        <f>[4]Costos_Agricultura!$J125*(1-'Net Zero 2070 - %'!AY$45/100)</f>
        <v>33.993997499999999</v>
      </c>
      <c r="AZ255" s="205">
        <f>[4]Costos_Agricultura!$J125*(1-'Net Zero 2070 - %'!AZ$45/100)</f>
        <v>33.91288875</v>
      </c>
      <c r="BA255" s="205">
        <f>[4]Costos_Agricultura!$J125*(1-'Net Zero 2070 - %'!BA$45/100)</f>
        <v>33.831780000000002</v>
      </c>
      <c r="BB255" s="205">
        <f>[4]Costos_Agricultura!$J125*(1-'Net Zero 2070 - %'!BB$45/100)</f>
        <v>33.750671250000003</v>
      </c>
      <c r="BC255" s="205"/>
      <c r="BD255" s="205"/>
      <c r="BE255" s="205"/>
      <c r="BF255" s="205"/>
      <c r="BG255" s="205"/>
      <c r="BH255" s="205"/>
    </row>
    <row r="256" spans="1:60" s="209" customFormat="1" ht="15" customHeight="1">
      <c r="A256" s="205"/>
      <c r="B256" s="205"/>
      <c r="C256" s="170" t="s">
        <v>272</v>
      </c>
      <c r="D256" s="366"/>
      <c r="E256" s="205"/>
      <c r="F256" s="205">
        <f>[4]Costos_Agricultura!$J126*(1-'Net Zero 2070 - %'!F$45/100)</f>
        <v>24.487238999999999</v>
      </c>
      <c r="G256" s="205">
        <f>[4]Costos_Agricultura!$J126*(1-'Net Zero 2070 - %'!G$45/100)</f>
        <v>24.434477999999999</v>
      </c>
      <c r="H256" s="205">
        <f>[4]Costos_Agricultura!$J126*(1-'Net Zero 2070 - %'!H$45/100)</f>
        <v>24.381717000000002</v>
      </c>
      <c r="I256" s="205">
        <f>[4]Costos_Agricultura!$J126*(1-'Net Zero 2070 - %'!I$45/100)</f>
        <v>24.328955999999998</v>
      </c>
      <c r="J256" s="205">
        <f>[4]Costos_Agricultura!$J126*(1-'Net Zero 2070 - %'!J$45/100)</f>
        <v>24.276194999999998</v>
      </c>
      <c r="K256" s="205">
        <f>[4]Costos_Agricultura!$J126*(1-'Net Zero 2070 - %'!K$45/100)</f>
        <v>24.223433999999997</v>
      </c>
      <c r="L256" s="205">
        <f>[4]Costos_Agricultura!$J126*(1-'Net Zero 2070 - %'!L$45/100)</f>
        <v>24.170673000000001</v>
      </c>
      <c r="M256" s="205">
        <f>[4]Costos_Agricultura!$J126*(1-'Net Zero 2070 - %'!M$45/100)</f>
        <v>24.117912</v>
      </c>
      <c r="N256" s="205">
        <f>[4]Costos_Agricultura!$J126*(1-'Net Zero 2070 - %'!N$45/100)</f>
        <v>24.065151</v>
      </c>
      <c r="O256" s="205">
        <f>[4]Costos_Agricultura!$J126*(1-'Net Zero 2070 - %'!O$45/100)</f>
        <v>24.01239</v>
      </c>
      <c r="P256" s="205">
        <f>[4]Costos_Agricultura!$J126*(1-'Net Zero 2070 - %'!P$45/100)</f>
        <v>23.959629</v>
      </c>
      <c r="Q256" s="205">
        <f>[4]Costos_Agricultura!$J126*(1-'Net Zero 2070 - %'!Q$45/100)</f>
        <v>23.906867999999999</v>
      </c>
      <c r="R256" s="205">
        <f>[4]Costos_Agricultura!$J126*(1-'Net Zero 2070 - %'!R$45/100)</f>
        <v>23.854106999999999</v>
      </c>
      <c r="S256" s="205">
        <f>[4]Costos_Agricultura!$J126*(1-'Net Zero 2070 - %'!S$45/100)</f>
        <v>23.801345999999999</v>
      </c>
      <c r="T256" s="205">
        <f>[4]Costos_Agricultura!$J126*(1-'Net Zero 2070 - %'!T$45/100)</f>
        <v>23.748584999999999</v>
      </c>
      <c r="U256" s="205">
        <f>[4]Costos_Agricultura!$J126*(1-'Net Zero 2070 - %'!U$45/100)</f>
        <v>23.695823999999998</v>
      </c>
      <c r="V256" s="205">
        <f>[4]Costos_Agricultura!$J126*(1-'Net Zero 2070 - %'!V$45/100)</f>
        <v>23.643063000000001</v>
      </c>
      <c r="W256" s="205">
        <f>[4]Costos_Agricultura!$J126*(1-'Net Zero 2070 - %'!W$45/100)</f>
        <v>23.590302000000001</v>
      </c>
      <c r="X256" s="205">
        <f>[4]Costos_Agricultura!$J126*(1-'Net Zero 2070 - %'!X$45/100)</f>
        <v>23.537541000000001</v>
      </c>
      <c r="Y256" s="205">
        <f>[4]Costos_Agricultura!$J126*(1-'Net Zero 2070 - %'!Y$45/100)</f>
        <v>23.484779999999997</v>
      </c>
      <c r="Z256" s="205">
        <f>[4]Costos_Agricultura!$J126*(1-'Net Zero 2070 - %'!Z$45/100)</f>
        <v>23.432019</v>
      </c>
      <c r="AA256" s="205">
        <f>[4]Costos_Agricultura!$J126*(1-'Net Zero 2070 - %'!AA$45/100)</f>
        <v>23.379258</v>
      </c>
      <c r="AB256" s="205">
        <f>[4]Costos_Agricultura!$J126*(1-'Net Zero 2070 - %'!AB$45/100)</f>
        <v>23.326497</v>
      </c>
      <c r="AC256" s="205">
        <f>[4]Costos_Agricultura!$J126*(1-'Net Zero 2070 - %'!AC$45/100)</f>
        <v>23.273736</v>
      </c>
      <c r="AD256" s="205">
        <f>[4]Costos_Agricultura!$J126*(1-'Net Zero 2070 - %'!AD$45/100)</f>
        <v>23.220974999999999</v>
      </c>
      <c r="AE256" s="205">
        <f>[4]Costos_Agricultura!$J126*(1-'Net Zero 2070 - %'!AE$45/100)</f>
        <v>23.168213999999999</v>
      </c>
      <c r="AF256" s="205">
        <f>[4]Costos_Agricultura!$J126*(1-'Net Zero 2070 - %'!AF$45/100)</f>
        <v>23.115453000000002</v>
      </c>
      <c r="AG256" s="205">
        <f>[4]Costos_Agricultura!$J126*(1-'Net Zero 2070 - %'!AG$45/100)</f>
        <v>23.062691999999998</v>
      </c>
      <c r="AH256" s="205">
        <f>[4]Costos_Agricultura!$J126*(1-'Net Zero 2070 - %'!AH$45/100)</f>
        <v>23.009930999999998</v>
      </c>
      <c r="AI256" s="205">
        <f>[4]Costos_Agricultura!$J126*(1-'Net Zero 2070 - %'!AI$45/100)</f>
        <v>22.957169999999998</v>
      </c>
      <c r="AJ256" s="205">
        <f>[4]Costos_Agricultura!$J126*(1-'Net Zero 2070 - %'!AJ$45/100)</f>
        <v>22.904409000000001</v>
      </c>
      <c r="AK256" s="205">
        <f>[4]Costos_Agricultura!$J126*(1-'Net Zero 2070 - %'!AK$45/100)</f>
        <v>22.851648000000001</v>
      </c>
      <c r="AL256" s="205">
        <f>[4]Costos_Agricultura!$J126*(1-'Net Zero 2070 - %'!AL$45/100)</f>
        <v>22.798887000000001</v>
      </c>
      <c r="AM256" s="205">
        <f>[4]Costos_Agricultura!$J126*(1-'Net Zero 2070 - %'!AM$45/100)</f>
        <v>22.746126</v>
      </c>
      <c r="AN256" s="205">
        <f>[4]Costos_Agricultura!$J126*(1-'Net Zero 2070 - %'!AN$45/100)</f>
        <v>22.693365</v>
      </c>
      <c r="AO256" s="205">
        <f>[4]Costos_Agricultura!$J126*(1-'Net Zero 2070 - %'!AO$45/100)</f>
        <v>22.640604</v>
      </c>
      <c r="AP256" s="205">
        <f>[4]Costos_Agricultura!$J126*(1-'Net Zero 2070 - %'!AP$45/100)</f>
        <v>22.587842999999999</v>
      </c>
      <c r="AQ256" s="205">
        <f>[4]Costos_Agricultura!$J126*(1-'Net Zero 2070 - %'!AQ$45/100)</f>
        <v>22.535081999999999</v>
      </c>
      <c r="AR256" s="205">
        <f>[4]Costos_Agricultura!$J126*(1-'Net Zero 2070 - %'!AR$45/100)</f>
        <v>22.482320999999999</v>
      </c>
      <c r="AS256" s="205">
        <f>[4]Costos_Agricultura!$J126*(1-'Net Zero 2070 - %'!AS$45/100)</f>
        <v>22.429559999999999</v>
      </c>
      <c r="AT256" s="205">
        <f>[4]Costos_Agricultura!$J126*(1-'Net Zero 2070 - %'!AT$45/100)</f>
        <v>22.376799000000002</v>
      </c>
      <c r="AU256" s="205">
        <f>[4]Costos_Agricultura!$J126*(1-'Net Zero 2070 - %'!AU$45/100)</f>
        <v>22.324038000000002</v>
      </c>
      <c r="AV256" s="205">
        <f>[4]Costos_Agricultura!$J126*(1-'Net Zero 2070 - %'!AV$45/100)</f>
        <v>22.271277000000001</v>
      </c>
      <c r="AW256" s="205">
        <f>[4]Costos_Agricultura!$J126*(1-'Net Zero 2070 - %'!AW$45/100)</f>
        <v>22.218515999999997</v>
      </c>
      <c r="AX256" s="205">
        <f>[4]Costos_Agricultura!$J126*(1-'Net Zero 2070 - %'!AX$45/100)</f>
        <v>22.165755000000001</v>
      </c>
      <c r="AY256" s="205">
        <f>[4]Costos_Agricultura!$J126*(1-'Net Zero 2070 - %'!AY$45/100)</f>
        <v>22.112994</v>
      </c>
      <c r="AZ256" s="205">
        <f>[4]Costos_Agricultura!$J126*(1-'Net Zero 2070 - %'!AZ$45/100)</f>
        <v>22.060233</v>
      </c>
      <c r="BA256" s="205">
        <f>[4]Costos_Agricultura!$J126*(1-'Net Zero 2070 - %'!BA$45/100)</f>
        <v>22.007472</v>
      </c>
      <c r="BB256" s="205">
        <f>[4]Costos_Agricultura!$J126*(1-'Net Zero 2070 - %'!BB$45/100)</f>
        <v>21.954711</v>
      </c>
      <c r="BC256" s="205"/>
      <c r="BD256" s="205"/>
      <c r="BE256" s="205"/>
      <c r="BF256" s="205"/>
      <c r="BG256" s="205"/>
      <c r="BH256" s="205"/>
    </row>
    <row r="257" spans="1:60" s="209" customFormat="1" ht="15" customHeight="1">
      <c r="A257" s="205"/>
      <c r="B257" s="205"/>
      <c r="C257" s="170" t="s">
        <v>273</v>
      </c>
      <c r="D257" s="366"/>
      <c r="E257" s="205"/>
      <c r="F257" s="205">
        <f>[4]Costos_Agricultura!$J127*(1-'Net Zero 2070 - %'!F$45/100)</f>
        <v>407.03922304305507</v>
      </c>
      <c r="G257" s="205">
        <f>[4]Costos_Agricultura!$J127*(1-'Net Zero 2070 - %'!G$45/100)</f>
        <v>406.16220312067941</v>
      </c>
      <c r="H257" s="205">
        <f>[4]Costos_Agricultura!$J127*(1-'Net Zero 2070 - %'!H$45/100)</f>
        <v>405.28518319830374</v>
      </c>
      <c r="I257" s="205">
        <f>[4]Costos_Agricultura!$J127*(1-'Net Zero 2070 - %'!I$45/100)</f>
        <v>404.40816327592802</v>
      </c>
      <c r="J257" s="205">
        <f>[4]Costos_Agricultura!$J127*(1-'Net Zero 2070 - %'!J$45/100)</f>
        <v>403.53114335355235</v>
      </c>
      <c r="K257" s="205">
        <f>[4]Costos_Agricultura!$J127*(1-'Net Zero 2070 - %'!K$45/100)</f>
        <v>402.65412343117669</v>
      </c>
      <c r="L257" s="205">
        <f>[4]Costos_Agricultura!$J127*(1-'Net Zero 2070 - %'!L$45/100)</f>
        <v>401.77710350880102</v>
      </c>
      <c r="M257" s="205">
        <f>[4]Costos_Agricultura!$J127*(1-'Net Zero 2070 - %'!M$45/100)</f>
        <v>400.90008358642535</v>
      </c>
      <c r="N257" s="205">
        <f>[4]Costos_Agricultura!$J127*(1-'Net Zero 2070 - %'!N$45/100)</f>
        <v>400.02306366404969</v>
      </c>
      <c r="O257" s="205">
        <f>[4]Costos_Agricultura!$J127*(1-'Net Zero 2070 - %'!O$45/100)</f>
        <v>399.14604374167402</v>
      </c>
      <c r="P257" s="205">
        <f>[4]Costos_Agricultura!$J127*(1-'Net Zero 2070 - %'!P$45/100)</f>
        <v>398.2690238192983</v>
      </c>
      <c r="Q257" s="205">
        <f>[4]Costos_Agricultura!$J127*(1-'Net Zero 2070 - %'!Q$45/100)</f>
        <v>397.39200389692263</v>
      </c>
      <c r="R257" s="205">
        <f>[4]Costos_Agricultura!$J127*(1-'Net Zero 2070 - %'!R$45/100)</f>
        <v>396.51498397454696</v>
      </c>
      <c r="S257" s="205">
        <f>[4]Costos_Agricultura!$J127*(1-'Net Zero 2070 - %'!S$45/100)</f>
        <v>395.63796405217124</v>
      </c>
      <c r="T257" s="205">
        <f>[4]Costos_Agricultura!$J127*(1-'Net Zero 2070 - %'!T$45/100)</f>
        <v>394.76094412979558</v>
      </c>
      <c r="U257" s="205">
        <f>[4]Costos_Agricultura!$J127*(1-'Net Zero 2070 - %'!U$45/100)</f>
        <v>393.88392420741991</v>
      </c>
      <c r="V257" s="205">
        <f>[4]Costos_Agricultura!$J127*(1-'Net Zero 2070 - %'!V$45/100)</f>
        <v>393.00690428504424</v>
      </c>
      <c r="W257" s="205">
        <f>[4]Costos_Agricultura!$J127*(1-'Net Zero 2070 - %'!W$45/100)</f>
        <v>392.12988436266858</v>
      </c>
      <c r="X257" s="205">
        <f>[4]Costos_Agricultura!$J127*(1-'Net Zero 2070 - %'!X$45/100)</f>
        <v>391.25286444029291</v>
      </c>
      <c r="Y257" s="205">
        <f>[4]Costos_Agricultura!$J127*(1-'Net Zero 2070 - %'!Y$45/100)</f>
        <v>390.37584451791719</v>
      </c>
      <c r="Z257" s="205">
        <f>[4]Costos_Agricultura!$J127*(1-'Net Zero 2070 - %'!Z$45/100)</f>
        <v>389.49882459554152</v>
      </c>
      <c r="AA257" s="205">
        <f>[4]Costos_Agricultura!$J127*(1-'Net Zero 2070 - %'!AA$45/100)</f>
        <v>388.62180467316585</v>
      </c>
      <c r="AB257" s="205">
        <f>[4]Costos_Agricultura!$J127*(1-'Net Zero 2070 - %'!AB$45/100)</f>
        <v>387.74478475079019</v>
      </c>
      <c r="AC257" s="205">
        <f>[4]Costos_Agricultura!$J127*(1-'Net Zero 2070 - %'!AC$45/100)</f>
        <v>386.86776482841452</v>
      </c>
      <c r="AD257" s="205">
        <f>[4]Costos_Agricultura!$J127*(1-'Net Zero 2070 - %'!AD$45/100)</f>
        <v>385.99074490603886</v>
      </c>
      <c r="AE257" s="205">
        <f>[4]Costos_Agricultura!$J127*(1-'Net Zero 2070 - %'!AE$45/100)</f>
        <v>385.11372498366319</v>
      </c>
      <c r="AF257" s="205">
        <f>[4]Costos_Agricultura!$J127*(1-'Net Zero 2070 - %'!AF$45/100)</f>
        <v>384.23670506128752</v>
      </c>
      <c r="AG257" s="205">
        <f>[4]Costos_Agricultura!$J127*(1-'Net Zero 2070 - %'!AG$45/100)</f>
        <v>383.3596851389118</v>
      </c>
      <c r="AH257" s="205">
        <f>[4]Costos_Agricultura!$J127*(1-'Net Zero 2070 - %'!AH$45/100)</f>
        <v>382.48266521653613</v>
      </c>
      <c r="AI257" s="205">
        <f>[4]Costos_Agricultura!$J127*(1-'Net Zero 2070 - %'!AI$45/100)</f>
        <v>381.60564529416047</v>
      </c>
      <c r="AJ257" s="205">
        <f>[4]Costos_Agricultura!$J127*(1-'Net Zero 2070 - %'!AJ$45/100)</f>
        <v>380.7286253717848</v>
      </c>
      <c r="AK257" s="205">
        <f>[4]Costos_Agricultura!$J127*(1-'Net Zero 2070 - %'!AK$45/100)</f>
        <v>379.85160544940913</v>
      </c>
      <c r="AL257" s="205">
        <f>[4]Costos_Agricultura!$J127*(1-'Net Zero 2070 - %'!AL$45/100)</f>
        <v>378.97458552703347</v>
      </c>
      <c r="AM257" s="205">
        <f>[4]Costos_Agricultura!$J127*(1-'Net Zero 2070 - %'!AM$45/100)</f>
        <v>378.0975656046578</v>
      </c>
      <c r="AN257" s="205">
        <f>[4]Costos_Agricultura!$J127*(1-'Net Zero 2070 - %'!AN$45/100)</f>
        <v>377.22054568228208</v>
      </c>
      <c r="AO257" s="205">
        <f>[4]Costos_Agricultura!$J127*(1-'Net Zero 2070 - %'!AO$45/100)</f>
        <v>376.34352575990641</v>
      </c>
      <c r="AP257" s="205">
        <f>[4]Costos_Agricultura!$J127*(1-'Net Zero 2070 - %'!AP$45/100)</f>
        <v>375.46650583753075</v>
      </c>
      <c r="AQ257" s="205">
        <f>[4]Costos_Agricultura!$J127*(1-'Net Zero 2070 - %'!AQ$45/100)</f>
        <v>374.58948591515502</v>
      </c>
      <c r="AR257" s="205">
        <f>[4]Costos_Agricultura!$J127*(1-'Net Zero 2070 - %'!AR$45/100)</f>
        <v>373.71246599277936</v>
      </c>
      <c r="AS257" s="205">
        <f>[4]Costos_Agricultura!$J127*(1-'Net Zero 2070 - %'!AS$45/100)</f>
        <v>372.83544607040369</v>
      </c>
      <c r="AT257" s="205">
        <f>[4]Costos_Agricultura!$J127*(1-'Net Zero 2070 - %'!AT$45/100)</f>
        <v>371.95842614802802</v>
      </c>
      <c r="AU257" s="205">
        <f>[4]Costos_Agricultura!$J127*(1-'Net Zero 2070 - %'!AU$45/100)</f>
        <v>371.08140622565236</v>
      </c>
      <c r="AV257" s="205">
        <f>[4]Costos_Agricultura!$J127*(1-'Net Zero 2070 - %'!AV$45/100)</f>
        <v>370.20438630327669</v>
      </c>
      <c r="AW257" s="205">
        <f>[4]Costos_Agricultura!$J127*(1-'Net Zero 2070 - %'!AW$45/100)</f>
        <v>369.32736638090097</v>
      </c>
      <c r="AX257" s="205">
        <f>[4]Costos_Agricultura!$J127*(1-'Net Zero 2070 - %'!AX$45/100)</f>
        <v>368.45034645852536</v>
      </c>
      <c r="AY257" s="205">
        <f>[4]Costos_Agricultura!$J127*(1-'Net Zero 2070 - %'!AY$45/100)</f>
        <v>367.57332653614964</v>
      </c>
      <c r="AZ257" s="205">
        <f>[4]Costos_Agricultura!$J127*(1-'Net Zero 2070 - %'!AZ$45/100)</f>
        <v>366.69630661377397</v>
      </c>
      <c r="BA257" s="205">
        <f>[4]Costos_Agricultura!$J127*(1-'Net Zero 2070 - %'!BA$45/100)</f>
        <v>365.8192866913983</v>
      </c>
      <c r="BB257" s="205">
        <f>[4]Costos_Agricultura!$J127*(1-'Net Zero 2070 - %'!BB$45/100)</f>
        <v>364.94226676902264</v>
      </c>
      <c r="BC257" s="205"/>
      <c r="BD257" s="205"/>
      <c r="BE257" s="205"/>
      <c r="BF257" s="205"/>
      <c r="BG257" s="205"/>
      <c r="BH257" s="205"/>
    </row>
    <row r="258" spans="1:60" s="209" customFormat="1" ht="15" customHeight="1">
      <c r="A258" s="205"/>
      <c r="B258" s="205"/>
      <c r="C258" s="170" t="s">
        <v>274</v>
      </c>
      <c r="D258" s="366"/>
      <c r="E258" s="205"/>
      <c r="F258" s="205">
        <f>[4]Costos_Agricultura!$J128*(1-'Net Zero 2070 - %'!F$45/100)</f>
        <v>274.29980785938949</v>
      </c>
      <c r="G258" s="205">
        <f>[4]Costos_Agricultura!$J128*(1-'Net Zero 2070 - %'!G$45/100)</f>
        <v>273.70879258966193</v>
      </c>
      <c r="H258" s="205">
        <f>[4]Costos_Agricultura!$J128*(1-'Net Zero 2070 - %'!H$45/100)</f>
        <v>273.11777731993431</v>
      </c>
      <c r="I258" s="205">
        <f>[4]Costos_Agricultura!$J128*(1-'Net Zero 2070 - %'!I$45/100)</f>
        <v>272.52676205020668</v>
      </c>
      <c r="J258" s="205">
        <f>[4]Costos_Agricultura!$J128*(1-'Net Zero 2070 - %'!J$45/100)</f>
        <v>271.93574678047906</v>
      </c>
      <c r="K258" s="205">
        <f>[4]Costos_Agricultura!$J128*(1-'Net Zero 2070 - %'!K$45/100)</f>
        <v>271.3447315107515</v>
      </c>
      <c r="L258" s="205">
        <f>[4]Costos_Agricultura!$J128*(1-'Net Zero 2070 - %'!L$45/100)</f>
        <v>270.75371624102388</v>
      </c>
      <c r="M258" s="205">
        <f>[4]Costos_Agricultura!$J128*(1-'Net Zero 2070 - %'!M$45/100)</f>
        <v>270.16270097129632</v>
      </c>
      <c r="N258" s="205">
        <f>[4]Costos_Agricultura!$J128*(1-'Net Zero 2070 - %'!N$45/100)</f>
        <v>269.5716857015687</v>
      </c>
      <c r="O258" s="205">
        <f>[4]Costos_Agricultura!$J128*(1-'Net Zero 2070 - %'!O$45/100)</f>
        <v>268.98067043184108</v>
      </c>
      <c r="P258" s="205">
        <f>[4]Costos_Agricultura!$J128*(1-'Net Zero 2070 - %'!P$45/100)</f>
        <v>268.38965516211351</v>
      </c>
      <c r="Q258" s="205">
        <f>[4]Costos_Agricultura!$J128*(1-'Net Zero 2070 - %'!Q$45/100)</f>
        <v>267.79863989238589</v>
      </c>
      <c r="R258" s="205">
        <f>[4]Costos_Agricultura!$J128*(1-'Net Zero 2070 - %'!R$45/100)</f>
        <v>267.20762462265827</v>
      </c>
      <c r="S258" s="205">
        <f>[4]Costos_Agricultura!$J128*(1-'Net Zero 2070 - %'!S$45/100)</f>
        <v>266.61660935293065</v>
      </c>
      <c r="T258" s="205">
        <f>[4]Costos_Agricultura!$J128*(1-'Net Zero 2070 - %'!T$45/100)</f>
        <v>266.02559408320309</v>
      </c>
      <c r="U258" s="205">
        <f>[4]Costos_Agricultura!$J128*(1-'Net Zero 2070 - %'!U$45/100)</f>
        <v>265.43457881347547</v>
      </c>
      <c r="V258" s="205">
        <f>[4]Costos_Agricultura!$J128*(1-'Net Zero 2070 - %'!V$45/100)</f>
        <v>264.8435635437479</v>
      </c>
      <c r="W258" s="205">
        <f>[4]Costos_Agricultura!$J128*(1-'Net Zero 2070 - %'!W$45/100)</f>
        <v>264.25254827402028</v>
      </c>
      <c r="X258" s="205">
        <f>[4]Costos_Agricultura!$J128*(1-'Net Zero 2070 - %'!X$45/100)</f>
        <v>263.66153300429266</v>
      </c>
      <c r="Y258" s="205">
        <f>[4]Costos_Agricultura!$J128*(1-'Net Zero 2070 - %'!Y$45/100)</f>
        <v>263.07051773456504</v>
      </c>
      <c r="Z258" s="205">
        <f>[4]Costos_Agricultura!$J128*(1-'Net Zero 2070 - %'!Z$45/100)</f>
        <v>262.47950246483748</v>
      </c>
      <c r="AA258" s="205">
        <f>[4]Costos_Agricultura!$J128*(1-'Net Zero 2070 - %'!AA$45/100)</f>
        <v>261.88848719510986</v>
      </c>
      <c r="AB258" s="205">
        <f>[4]Costos_Agricultura!$J128*(1-'Net Zero 2070 - %'!AB$45/100)</f>
        <v>261.2974719253823</v>
      </c>
      <c r="AC258" s="205">
        <f>[4]Costos_Agricultura!$J128*(1-'Net Zero 2070 - %'!AC$45/100)</f>
        <v>260.70645665565468</v>
      </c>
      <c r="AD258" s="205">
        <f>[4]Costos_Agricultura!$J128*(1-'Net Zero 2070 - %'!AD$45/100)</f>
        <v>260.11544138592706</v>
      </c>
      <c r="AE258" s="205">
        <f>[4]Costos_Agricultura!$J128*(1-'Net Zero 2070 - %'!AE$45/100)</f>
        <v>259.52442611619949</v>
      </c>
      <c r="AF258" s="205">
        <f>[4]Costos_Agricultura!$J128*(1-'Net Zero 2070 - %'!AF$45/100)</f>
        <v>258.93341084647187</v>
      </c>
      <c r="AG258" s="205">
        <f>[4]Costos_Agricultura!$J128*(1-'Net Zero 2070 - %'!AG$45/100)</f>
        <v>258.34239557674425</v>
      </c>
      <c r="AH258" s="205">
        <f>[4]Costos_Agricultura!$J128*(1-'Net Zero 2070 - %'!AH$45/100)</f>
        <v>257.75138030701663</v>
      </c>
      <c r="AI258" s="205">
        <f>[4]Costos_Agricultura!$J128*(1-'Net Zero 2070 - %'!AI$45/100)</f>
        <v>257.16036503728907</v>
      </c>
      <c r="AJ258" s="205">
        <f>[4]Costos_Agricultura!$J128*(1-'Net Zero 2070 - %'!AJ$45/100)</f>
        <v>256.56934976756145</v>
      </c>
      <c r="AK258" s="205">
        <f>[4]Costos_Agricultura!$J128*(1-'Net Zero 2070 - %'!AK$45/100)</f>
        <v>255.97833449783386</v>
      </c>
      <c r="AL258" s="205">
        <f>[4]Costos_Agricultura!$J128*(1-'Net Zero 2070 - %'!AL$45/100)</f>
        <v>255.38731922810626</v>
      </c>
      <c r="AM258" s="205">
        <f>[4]Costos_Agricultura!$J128*(1-'Net Zero 2070 - %'!AM$45/100)</f>
        <v>254.79630395837867</v>
      </c>
      <c r="AN258" s="205">
        <f>[4]Costos_Agricultura!$J128*(1-'Net Zero 2070 - %'!AN$45/100)</f>
        <v>254.20528868865108</v>
      </c>
      <c r="AO258" s="205">
        <f>[4]Costos_Agricultura!$J128*(1-'Net Zero 2070 - %'!AO$45/100)</f>
        <v>253.61427341892346</v>
      </c>
      <c r="AP258" s="205">
        <f>[4]Costos_Agricultura!$J128*(1-'Net Zero 2070 - %'!AP$45/100)</f>
        <v>253.02325814919584</v>
      </c>
      <c r="AQ258" s="205">
        <f>[4]Costos_Agricultura!$J128*(1-'Net Zero 2070 - %'!AQ$45/100)</f>
        <v>252.43224287946825</v>
      </c>
      <c r="AR258" s="205">
        <f>[4]Costos_Agricultura!$J128*(1-'Net Zero 2070 - %'!AR$45/100)</f>
        <v>251.84122760974066</v>
      </c>
      <c r="AS258" s="205">
        <f>[4]Costos_Agricultura!$J128*(1-'Net Zero 2070 - %'!AS$45/100)</f>
        <v>251.25021234001304</v>
      </c>
      <c r="AT258" s="205">
        <f>[4]Costos_Agricultura!$J128*(1-'Net Zero 2070 - %'!AT$45/100)</f>
        <v>250.65919707028544</v>
      </c>
      <c r="AU258" s="205">
        <f>[4]Costos_Agricultura!$J128*(1-'Net Zero 2070 - %'!AU$45/100)</f>
        <v>250.06818180055785</v>
      </c>
      <c r="AV258" s="205">
        <f>[4]Costos_Agricultura!$J128*(1-'Net Zero 2070 - %'!AV$45/100)</f>
        <v>249.47716653083026</v>
      </c>
      <c r="AW258" s="205">
        <f>[4]Costos_Agricultura!$J128*(1-'Net Zero 2070 - %'!AW$45/100)</f>
        <v>248.88615126110264</v>
      </c>
      <c r="AX258" s="205">
        <f>[4]Costos_Agricultura!$J128*(1-'Net Zero 2070 - %'!AX$45/100)</f>
        <v>248.29513599137505</v>
      </c>
      <c r="AY258" s="205">
        <f>[4]Costos_Agricultura!$J128*(1-'Net Zero 2070 - %'!AY$45/100)</f>
        <v>247.70412072164743</v>
      </c>
      <c r="AZ258" s="205">
        <f>[4]Costos_Agricultura!$J128*(1-'Net Zero 2070 - %'!AZ$45/100)</f>
        <v>247.11310545191984</v>
      </c>
      <c r="BA258" s="205">
        <f>[4]Costos_Agricultura!$J128*(1-'Net Zero 2070 - %'!BA$45/100)</f>
        <v>246.52209018219224</v>
      </c>
      <c r="BB258" s="205">
        <f>[4]Costos_Agricultura!$J128*(1-'Net Zero 2070 - %'!BB$45/100)</f>
        <v>245.93107491246462</v>
      </c>
      <c r="BC258" s="205"/>
      <c r="BD258" s="205"/>
      <c r="BE258" s="205"/>
      <c r="BF258" s="205"/>
      <c r="BG258" s="205"/>
      <c r="BH258" s="205"/>
    </row>
    <row r="259" spans="1:60" s="209" customFormat="1" ht="15" customHeight="1">
      <c r="A259" s="205"/>
      <c r="B259" s="205"/>
      <c r="C259" s="170" t="s">
        <v>275</v>
      </c>
      <c r="D259" s="366"/>
      <c r="E259" s="205"/>
      <c r="F259" s="205">
        <f>[4]Costos_Agricultura!$J129*(1-'Net Zero 2070 - %'!F$45/100)</f>
        <v>29.965435500000002</v>
      </c>
      <c r="G259" s="205">
        <f>[4]Costos_Agricultura!$J129*(1-'Net Zero 2070 - %'!G$45/100)</f>
        <v>29.900871000000002</v>
      </c>
      <c r="H259" s="205">
        <f>[4]Costos_Agricultura!$J129*(1-'Net Zero 2070 - %'!H$45/100)</f>
        <v>29.836306500000003</v>
      </c>
      <c r="I259" s="205">
        <f>[4]Costos_Agricultura!$J129*(1-'Net Zero 2070 - %'!I$45/100)</f>
        <v>29.771742</v>
      </c>
      <c r="J259" s="205">
        <f>[4]Costos_Agricultura!$J129*(1-'Net Zero 2070 - %'!J$45/100)</f>
        <v>29.7071775</v>
      </c>
      <c r="K259" s="205">
        <f>[4]Costos_Agricultura!$J129*(1-'Net Zero 2070 - %'!K$45/100)</f>
        <v>29.642613000000001</v>
      </c>
      <c r="L259" s="205">
        <f>[4]Costos_Agricultura!$J129*(1-'Net Zero 2070 - %'!L$45/100)</f>
        <v>29.578048500000001</v>
      </c>
      <c r="M259" s="205">
        <f>[4]Costos_Agricultura!$J129*(1-'Net Zero 2070 - %'!M$45/100)</f>
        <v>29.513484000000002</v>
      </c>
      <c r="N259" s="205">
        <f>[4]Costos_Agricultura!$J129*(1-'Net Zero 2070 - %'!N$45/100)</f>
        <v>29.448919500000002</v>
      </c>
      <c r="O259" s="205">
        <f>[4]Costos_Agricultura!$J129*(1-'Net Zero 2070 - %'!O$45/100)</f>
        <v>29.384355000000003</v>
      </c>
      <c r="P259" s="205">
        <f>[4]Costos_Agricultura!$J129*(1-'Net Zero 2070 - %'!P$45/100)</f>
        <v>29.319790500000003</v>
      </c>
      <c r="Q259" s="205">
        <f>[4]Costos_Agricultura!$J129*(1-'Net Zero 2070 - %'!Q$45/100)</f>
        <v>29.255226</v>
      </c>
      <c r="R259" s="205">
        <f>[4]Costos_Agricultura!$J129*(1-'Net Zero 2070 - %'!R$45/100)</f>
        <v>29.190661500000001</v>
      </c>
      <c r="S259" s="205">
        <f>[4]Costos_Agricultura!$J129*(1-'Net Zero 2070 - %'!S$45/100)</f>
        <v>29.126097000000001</v>
      </c>
      <c r="T259" s="205">
        <f>[4]Costos_Agricultura!$J129*(1-'Net Zero 2070 - %'!T$45/100)</f>
        <v>29.061532500000002</v>
      </c>
      <c r="U259" s="205">
        <f>[4]Costos_Agricultura!$J129*(1-'Net Zero 2070 - %'!U$45/100)</f>
        <v>28.996968000000003</v>
      </c>
      <c r="V259" s="205">
        <f>[4]Costos_Agricultura!$J129*(1-'Net Zero 2070 - %'!V$45/100)</f>
        <v>28.932403500000003</v>
      </c>
      <c r="W259" s="205">
        <f>[4]Costos_Agricultura!$J129*(1-'Net Zero 2070 - %'!W$45/100)</f>
        <v>28.867839000000004</v>
      </c>
      <c r="X259" s="205">
        <f>[4]Costos_Agricultura!$J129*(1-'Net Zero 2070 - %'!X$45/100)</f>
        <v>28.803274500000004</v>
      </c>
      <c r="Y259" s="205">
        <f>[4]Costos_Agricultura!$J129*(1-'Net Zero 2070 - %'!Y$45/100)</f>
        <v>28.738710000000001</v>
      </c>
      <c r="Z259" s="205">
        <f>[4]Costos_Agricultura!$J129*(1-'Net Zero 2070 - %'!Z$45/100)</f>
        <v>28.674145500000002</v>
      </c>
      <c r="AA259" s="205">
        <f>[4]Costos_Agricultura!$J129*(1-'Net Zero 2070 - %'!AA$45/100)</f>
        <v>28.609581000000002</v>
      </c>
      <c r="AB259" s="205">
        <f>[4]Costos_Agricultura!$J129*(1-'Net Zero 2070 - %'!AB$45/100)</f>
        <v>28.545016500000003</v>
      </c>
      <c r="AC259" s="205">
        <f>[4]Costos_Agricultura!$J129*(1-'Net Zero 2070 - %'!AC$45/100)</f>
        <v>28.480452000000003</v>
      </c>
      <c r="AD259" s="205">
        <f>[4]Costos_Agricultura!$J129*(1-'Net Zero 2070 - %'!AD$45/100)</f>
        <v>28.415887500000004</v>
      </c>
      <c r="AE259" s="205">
        <f>[4]Costos_Agricultura!$J129*(1-'Net Zero 2070 - %'!AE$45/100)</f>
        <v>28.351323000000004</v>
      </c>
      <c r="AF259" s="205">
        <f>[4]Costos_Agricultura!$J129*(1-'Net Zero 2070 - %'!AF$45/100)</f>
        <v>28.286758500000001</v>
      </c>
      <c r="AG259" s="205">
        <f>[4]Costos_Agricultura!$J129*(1-'Net Zero 2070 - %'!AG$45/100)</f>
        <v>28.222194000000002</v>
      </c>
      <c r="AH259" s="205">
        <f>[4]Costos_Agricultura!$J129*(1-'Net Zero 2070 - %'!AH$45/100)</f>
        <v>28.157629500000002</v>
      </c>
      <c r="AI259" s="205">
        <f>[4]Costos_Agricultura!$J129*(1-'Net Zero 2070 - %'!AI$45/100)</f>
        <v>28.093064999999999</v>
      </c>
      <c r="AJ259" s="205">
        <f>[4]Costos_Agricultura!$J129*(1-'Net Zero 2070 - %'!AJ$45/100)</f>
        <v>28.0285005</v>
      </c>
      <c r="AK259" s="205">
        <f>[4]Costos_Agricultura!$J129*(1-'Net Zero 2070 - %'!AK$45/100)</f>
        <v>27.963936</v>
      </c>
      <c r="AL259" s="205">
        <f>[4]Costos_Agricultura!$J129*(1-'Net Zero 2070 - %'!AL$45/100)</f>
        <v>27.899371500000001</v>
      </c>
      <c r="AM259" s="205">
        <f>[4]Costos_Agricultura!$J129*(1-'Net Zero 2070 - %'!AM$45/100)</f>
        <v>27.834807000000001</v>
      </c>
      <c r="AN259" s="205">
        <f>[4]Costos_Agricultura!$J129*(1-'Net Zero 2070 - %'!AN$45/100)</f>
        <v>27.770242500000002</v>
      </c>
      <c r="AO259" s="205">
        <f>[4]Costos_Agricultura!$J129*(1-'Net Zero 2070 - %'!AO$45/100)</f>
        <v>27.705678000000002</v>
      </c>
      <c r="AP259" s="205">
        <f>[4]Costos_Agricultura!$J129*(1-'Net Zero 2070 - %'!AP$45/100)</f>
        <v>27.641113499999999</v>
      </c>
      <c r="AQ259" s="205">
        <f>[4]Costos_Agricultura!$J129*(1-'Net Zero 2070 - %'!AQ$45/100)</f>
        <v>27.576549</v>
      </c>
      <c r="AR259" s="205">
        <f>[4]Costos_Agricultura!$J129*(1-'Net Zero 2070 - %'!AR$45/100)</f>
        <v>27.511984500000001</v>
      </c>
      <c r="AS259" s="205">
        <f>[4]Costos_Agricultura!$J129*(1-'Net Zero 2070 - %'!AS$45/100)</f>
        <v>27.447420000000001</v>
      </c>
      <c r="AT259" s="205">
        <f>[4]Costos_Agricultura!$J129*(1-'Net Zero 2070 - %'!AT$45/100)</f>
        <v>27.382855500000002</v>
      </c>
      <c r="AU259" s="205">
        <f>[4]Costos_Agricultura!$J129*(1-'Net Zero 2070 - %'!AU$45/100)</f>
        <v>27.318291000000002</v>
      </c>
      <c r="AV259" s="205">
        <f>[4]Costos_Agricultura!$J129*(1-'Net Zero 2070 - %'!AV$45/100)</f>
        <v>27.253726500000003</v>
      </c>
      <c r="AW259" s="205">
        <f>[4]Costos_Agricultura!$J129*(1-'Net Zero 2070 - %'!AW$45/100)</f>
        <v>27.189162</v>
      </c>
      <c r="AX259" s="205">
        <f>[4]Costos_Agricultura!$J129*(1-'Net Zero 2070 - %'!AX$45/100)</f>
        <v>27.124597500000004</v>
      </c>
      <c r="AY259" s="205">
        <f>[4]Costos_Agricultura!$J129*(1-'Net Zero 2070 - %'!AY$45/100)</f>
        <v>27.060033000000001</v>
      </c>
      <c r="AZ259" s="205">
        <f>[4]Costos_Agricultura!$J129*(1-'Net Zero 2070 - %'!AZ$45/100)</f>
        <v>26.995468500000001</v>
      </c>
      <c r="BA259" s="205">
        <f>[4]Costos_Agricultura!$J129*(1-'Net Zero 2070 - %'!BA$45/100)</f>
        <v>26.930904000000002</v>
      </c>
      <c r="BB259" s="205">
        <f>[4]Costos_Agricultura!$J129*(1-'Net Zero 2070 - %'!BB$45/100)</f>
        <v>26.866339500000002</v>
      </c>
      <c r="BC259" s="205"/>
      <c r="BD259" s="205"/>
      <c r="BE259" s="205"/>
      <c r="BF259" s="205"/>
      <c r="BG259" s="205"/>
      <c r="BH259" s="205"/>
    </row>
    <row r="260" spans="1:60" s="209" customFormat="1" ht="15" customHeight="1">
      <c r="A260" s="205"/>
      <c r="B260" s="205"/>
      <c r="C260" s="170" t="s">
        <v>276</v>
      </c>
      <c r="D260" s="366"/>
      <c r="E260" s="205"/>
      <c r="F260" s="205">
        <f>[4]Costos_Agricultura!$J130*(1-'Net Zero 2070 - %'!F$45/100)</f>
        <v>106.749993</v>
      </c>
      <c r="G260" s="205">
        <f>[4]Costos_Agricultura!$J130*(1-'Net Zero 2070 - %'!G$45/100)</f>
        <v>106.519986</v>
      </c>
      <c r="H260" s="205">
        <f>[4]Costos_Agricultura!$J130*(1-'Net Zero 2070 - %'!H$45/100)</f>
        <v>106.289979</v>
      </c>
      <c r="I260" s="205">
        <f>[4]Costos_Agricultura!$J130*(1-'Net Zero 2070 - %'!I$45/100)</f>
        <v>106.059972</v>
      </c>
      <c r="J260" s="205">
        <f>[4]Costos_Agricultura!$J130*(1-'Net Zero 2070 - %'!J$45/100)</f>
        <v>105.829965</v>
      </c>
      <c r="K260" s="205">
        <f>[4]Costos_Agricultura!$J130*(1-'Net Zero 2070 - %'!K$45/100)</f>
        <v>105.599958</v>
      </c>
      <c r="L260" s="205">
        <f>[4]Costos_Agricultura!$J130*(1-'Net Zero 2070 - %'!L$45/100)</f>
        <v>105.369951</v>
      </c>
      <c r="M260" s="205">
        <f>[4]Costos_Agricultura!$J130*(1-'Net Zero 2070 - %'!M$45/100)</f>
        <v>105.139944</v>
      </c>
      <c r="N260" s="205">
        <f>[4]Costos_Agricultura!$J130*(1-'Net Zero 2070 - %'!N$45/100)</f>
        <v>104.909937</v>
      </c>
      <c r="O260" s="205">
        <f>[4]Costos_Agricultura!$J130*(1-'Net Zero 2070 - %'!O$45/100)</f>
        <v>104.67993000000001</v>
      </c>
      <c r="P260" s="205">
        <f>[4]Costos_Agricultura!$J130*(1-'Net Zero 2070 - %'!P$45/100)</f>
        <v>104.44992300000001</v>
      </c>
      <c r="Q260" s="205">
        <f>[4]Costos_Agricultura!$J130*(1-'Net Zero 2070 - %'!Q$45/100)</f>
        <v>104.219916</v>
      </c>
      <c r="R260" s="205">
        <f>[4]Costos_Agricultura!$J130*(1-'Net Zero 2070 - %'!R$45/100)</f>
        <v>103.989909</v>
      </c>
      <c r="S260" s="205">
        <f>[4]Costos_Agricultura!$J130*(1-'Net Zero 2070 - %'!S$45/100)</f>
        <v>103.759902</v>
      </c>
      <c r="T260" s="205">
        <f>[4]Costos_Agricultura!$J130*(1-'Net Zero 2070 - %'!T$45/100)</f>
        <v>103.52989500000001</v>
      </c>
      <c r="U260" s="205">
        <f>[4]Costos_Agricultura!$J130*(1-'Net Zero 2070 - %'!U$45/100)</f>
        <v>103.29988800000001</v>
      </c>
      <c r="V260" s="205">
        <f>[4]Costos_Agricultura!$J130*(1-'Net Zero 2070 - %'!V$45/100)</f>
        <v>103.06988100000001</v>
      </c>
      <c r="W260" s="205">
        <f>[4]Costos_Agricultura!$J130*(1-'Net Zero 2070 - %'!W$45/100)</f>
        <v>102.83987400000001</v>
      </c>
      <c r="X260" s="205">
        <f>[4]Costos_Agricultura!$J130*(1-'Net Zero 2070 - %'!X$45/100)</f>
        <v>102.60986700000001</v>
      </c>
      <c r="Y260" s="205">
        <f>[4]Costos_Agricultura!$J130*(1-'Net Zero 2070 - %'!Y$45/100)</f>
        <v>102.37985999999999</v>
      </c>
      <c r="Z260" s="205">
        <f>[4]Costos_Agricultura!$J130*(1-'Net Zero 2070 - %'!Z$45/100)</f>
        <v>102.14985300000001</v>
      </c>
      <c r="AA260" s="205">
        <f>[4]Costos_Agricultura!$J130*(1-'Net Zero 2070 - %'!AA$45/100)</f>
        <v>101.91984600000001</v>
      </c>
      <c r="AB260" s="205">
        <f>[4]Costos_Agricultura!$J130*(1-'Net Zero 2070 - %'!AB$45/100)</f>
        <v>101.68983900000001</v>
      </c>
      <c r="AC260" s="205">
        <f>[4]Costos_Agricultura!$J130*(1-'Net Zero 2070 - %'!AC$45/100)</f>
        <v>101.45983200000001</v>
      </c>
      <c r="AD260" s="205">
        <f>[4]Costos_Agricultura!$J130*(1-'Net Zero 2070 - %'!AD$45/100)</f>
        <v>101.22982500000001</v>
      </c>
      <c r="AE260" s="205">
        <f>[4]Costos_Agricultura!$J130*(1-'Net Zero 2070 - %'!AE$45/100)</f>
        <v>100.999818</v>
      </c>
      <c r="AF260" s="205">
        <f>[4]Costos_Agricultura!$J130*(1-'Net Zero 2070 - %'!AF$45/100)</f>
        <v>100.769811</v>
      </c>
      <c r="AG260" s="205">
        <f>[4]Costos_Agricultura!$J130*(1-'Net Zero 2070 - %'!AG$45/100)</f>
        <v>100.539804</v>
      </c>
      <c r="AH260" s="205">
        <f>[4]Costos_Agricultura!$J130*(1-'Net Zero 2070 - %'!AH$45/100)</f>
        <v>100.309797</v>
      </c>
      <c r="AI260" s="205">
        <f>[4]Costos_Agricultura!$J130*(1-'Net Zero 2070 - %'!AI$45/100)</f>
        <v>100.07979</v>
      </c>
      <c r="AJ260" s="205">
        <f>[4]Costos_Agricultura!$J130*(1-'Net Zero 2070 - %'!AJ$45/100)</f>
        <v>99.849783000000002</v>
      </c>
      <c r="AK260" s="205">
        <f>[4]Costos_Agricultura!$J130*(1-'Net Zero 2070 - %'!AK$45/100)</f>
        <v>99.619776000000002</v>
      </c>
      <c r="AL260" s="205">
        <f>[4]Costos_Agricultura!$J130*(1-'Net Zero 2070 - %'!AL$45/100)</f>
        <v>99.389769000000001</v>
      </c>
      <c r="AM260" s="205">
        <f>[4]Costos_Agricultura!$J130*(1-'Net Zero 2070 - %'!AM$45/100)</f>
        <v>99.159762000000015</v>
      </c>
      <c r="AN260" s="205">
        <f>[4]Costos_Agricultura!$J130*(1-'Net Zero 2070 - %'!AN$45/100)</f>
        <v>98.929755000000014</v>
      </c>
      <c r="AO260" s="205">
        <f>[4]Costos_Agricultura!$J130*(1-'Net Zero 2070 - %'!AO$45/100)</f>
        <v>98.699748000000014</v>
      </c>
      <c r="AP260" s="205">
        <f>[4]Costos_Agricultura!$J130*(1-'Net Zero 2070 - %'!AP$45/100)</f>
        <v>98.469740999999999</v>
      </c>
      <c r="AQ260" s="205">
        <f>[4]Costos_Agricultura!$J130*(1-'Net Zero 2070 - %'!AQ$45/100)</f>
        <v>98.239733999999999</v>
      </c>
      <c r="AR260" s="205">
        <f>[4]Costos_Agricultura!$J130*(1-'Net Zero 2070 - %'!AR$45/100)</f>
        <v>98.009727000000012</v>
      </c>
      <c r="AS260" s="205">
        <f>[4]Costos_Agricultura!$J130*(1-'Net Zero 2070 - %'!AS$45/100)</f>
        <v>97.779720000000012</v>
      </c>
      <c r="AT260" s="205">
        <f>[4]Costos_Agricultura!$J130*(1-'Net Zero 2070 - %'!AT$45/100)</f>
        <v>97.549713000000011</v>
      </c>
      <c r="AU260" s="205">
        <f>[4]Costos_Agricultura!$J130*(1-'Net Zero 2070 - %'!AU$45/100)</f>
        <v>97.319706000000011</v>
      </c>
      <c r="AV260" s="205">
        <f>[4]Costos_Agricultura!$J130*(1-'Net Zero 2070 - %'!AV$45/100)</f>
        <v>97.08969900000001</v>
      </c>
      <c r="AW260" s="205">
        <f>[4]Costos_Agricultura!$J130*(1-'Net Zero 2070 - %'!AW$45/100)</f>
        <v>96.859691999999995</v>
      </c>
      <c r="AX260" s="205">
        <f>[4]Costos_Agricultura!$J130*(1-'Net Zero 2070 - %'!AX$45/100)</f>
        <v>96.629685000000009</v>
      </c>
      <c r="AY260" s="205">
        <f>[4]Costos_Agricultura!$J130*(1-'Net Zero 2070 - %'!AY$45/100)</f>
        <v>96.399678000000009</v>
      </c>
      <c r="AZ260" s="205">
        <f>[4]Costos_Agricultura!$J130*(1-'Net Zero 2070 - %'!AZ$45/100)</f>
        <v>96.169671000000008</v>
      </c>
      <c r="BA260" s="205">
        <f>[4]Costos_Agricultura!$J130*(1-'Net Zero 2070 - %'!BA$45/100)</f>
        <v>95.939664000000008</v>
      </c>
      <c r="BB260" s="205">
        <f>[4]Costos_Agricultura!$J130*(1-'Net Zero 2070 - %'!BB$45/100)</f>
        <v>95.709657000000007</v>
      </c>
      <c r="BC260" s="205"/>
      <c r="BD260" s="205"/>
      <c r="BE260" s="205"/>
      <c r="BF260" s="205"/>
      <c r="BG260" s="205"/>
      <c r="BH260" s="205"/>
    </row>
    <row r="261" spans="1:60" s="209" customFormat="1" ht="15" customHeight="1">
      <c r="A261" s="205"/>
      <c r="B261" s="205"/>
      <c r="C261" s="205"/>
      <c r="D261" s="99"/>
      <c r="E261" s="205"/>
      <c r="F261" s="205"/>
      <c r="G261" s="205"/>
      <c r="H261" s="205"/>
      <c r="I261" s="205"/>
      <c r="J261" s="205"/>
      <c r="K261" s="205"/>
      <c r="L261" s="205"/>
      <c r="M261" s="205"/>
      <c r="N261" s="205"/>
      <c r="O261" s="205"/>
      <c r="P261" s="205"/>
      <c r="Q261" s="205"/>
      <c r="R261" s="205"/>
      <c r="S261" s="205"/>
      <c r="T261" s="205"/>
      <c r="U261" s="205"/>
      <c r="V261" s="205"/>
      <c r="W261" s="205"/>
      <c r="X261" s="205"/>
      <c r="Y261" s="205"/>
      <c r="Z261" s="205"/>
      <c r="AA261" s="205"/>
      <c r="AB261" s="205"/>
      <c r="AC261" s="205"/>
      <c r="AD261" s="205"/>
      <c r="AE261" s="205"/>
      <c r="AF261" s="205"/>
      <c r="AG261" s="205"/>
      <c r="AH261" s="205"/>
      <c r="AI261" s="205"/>
      <c r="AJ261" s="205"/>
      <c r="AK261" s="205"/>
      <c r="AL261" s="205"/>
      <c r="AM261" s="205"/>
      <c r="AN261" s="205"/>
      <c r="AO261" s="205"/>
      <c r="AP261" s="205"/>
      <c r="AQ261" s="205"/>
      <c r="AR261" s="205"/>
      <c r="AS261" s="205"/>
      <c r="AT261" s="205"/>
      <c r="AU261" s="205"/>
      <c r="AV261" s="205"/>
      <c r="AW261" s="205"/>
      <c r="AX261" s="205"/>
      <c r="AY261" s="205"/>
      <c r="AZ261" s="205"/>
      <c r="BA261" s="205"/>
      <c r="BB261" s="205"/>
      <c r="BC261" s="205"/>
      <c r="BD261" s="205"/>
      <c r="BE261" s="205"/>
      <c r="BF261" s="205"/>
      <c r="BG261" s="205"/>
      <c r="BH261" s="205"/>
    </row>
    <row r="262" spans="1:60" s="209" customFormat="1" ht="15" customHeight="1">
      <c r="A262" s="205"/>
      <c r="B262" s="205"/>
      <c r="C262" s="217" t="s">
        <v>368</v>
      </c>
      <c r="D262" s="99"/>
      <c r="E262" s="205"/>
      <c r="F262" s="205"/>
      <c r="G262" s="205"/>
      <c r="H262" s="205"/>
      <c r="I262" s="205"/>
      <c r="J262" s="205"/>
      <c r="K262" s="205"/>
      <c r="L262" s="205"/>
      <c r="M262" s="205"/>
      <c r="N262" s="205"/>
      <c r="O262" s="205"/>
      <c r="P262" s="205"/>
      <c r="Q262" s="205"/>
      <c r="R262" s="205"/>
      <c r="S262" s="205"/>
      <c r="T262" s="205"/>
      <c r="U262" s="205"/>
      <c r="V262" s="205"/>
      <c r="W262" s="205"/>
      <c r="X262" s="205"/>
      <c r="Y262" s="205"/>
      <c r="Z262" s="205"/>
      <c r="AA262" s="205"/>
      <c r="AB262" s="205"/>
      <c r="AC262" s="205"/>
      <c r="AD262" s="205"/>
      <c r="AE262" s="205"/>
      <c r="AF262" s="205"/>
      <c r="AG262" s="205"/>
      <c r="AH262" s="205"/>
      <c r="AI262" s="205"/>
      <c r="AJ262" s="205"/>
      <c r="AK262" s="205"/>
      <c r="AL262" s="205"/>
      <c r="AM262" s="205"/>
      <c r="AN262" s="205"/>
      <c r="AO262" s="205"/>
      <c r="AP262" s="205"/>
      <c r="AQ262" s="205"/>
      <c r="AR262" s="205"/>
      <c r="AS262" s="205"/>
      <c r="AT262" s="205"/>
      <c r="AU262" s="205"/>
      <c r="AV262" s="205"/>
      <c r="AW262" s="205"/>
      <c r="AX262" s="205"/>
      <c r="AY262" s="205"/>
      <c r="AZ262" s="205"/>
      <c r="BA262" s="205"/>
      <c r="BB262" s="205"/>
      <c r="BC262" s="205"/>
      <c r="BD262" s="205"/>
      <c r="BE262" s="205"/>
      <c r="BF262" s="205"/>
      <c r="BG262" s="205"/>
      <c r="BH262" s="205"/>
    </row>
    <row r="263" spans="1:60" s="209" customFormat="1" ht="15" customHeight="1">
      <c r="A263" s="205"/>
      <c r="B263" s="205"/>
      <c r="C263" s="170" t="s">
        <v>261</v>
      </c>
      <c r="D263" s="366" t="s">
        <v>262</v>
      </c>
      <c r="E263" s="205"/>
      <c r="F263" s="213">
        <f>[4]Costos_Agricultura!$J170*(1+'Net Zero 2070 - %'!F$45/100)</f>
        <v>40.150066163103844</v>
      </c>
      <c r="G263" s="213">
        <f>[4]Costos_Agricultura!$J170*(1+'Net Zero 2070 - %'!G$45/100)</f>
        <v>40.236203609844019</v>
      </c>
      <c r="H263" s="213">
        <f>[4]Costos_Agricultura!$J170*(1+'Net Zero 2070 - %'!H$45/100)</f>
        <v>40.3223410565842</v>
      </c>
      <c r="I263" s="213">
        <f>[4]Costos_Agricultura!$J170*(1+'Net Zero 2070 - %'!I$45/100)</f>
        <v>40.408478503324382</v>
      </c>
      <c r="J263" s="213">
        <f>[4]Costos_Agricultura!$J170*(1+'Net Zero 2070 - %'!J$45/100)</f>
        <v>40.494615950064563</v>
      </c>
      <c r="K263" s="213">
        <f>[4]Costos_Agricultura!$J170*(1+'Net Zero 2070 - %'!K$45/100)</f>
        <v>40.580753396804745</v>
      </c>
      <c r="L263" s="213">
        <f>[4]Costos_Agricultura!$J170*(1+'Net Zero 2070 - %'!L$45/100)</f>
        <v>40.666890843544927</v>
      </c>
      <c r="M263" s="213">
        <f>[4]Costos_Agricultura!$J170*(1+'Net Zero 2070 - %'!M$45/100)</f>
        <v>40.753028290285116</v>
      </c>
      <c r="N263" s="213">
        <f>[4]Costos_Agricultura!$J170*(1+'Net Zero 2070 - %'!N$45/100)</f>
        <v>40.83916573702529</v>
      </c>
      <c r="O263" s="213">
        <f>[4]Costos_Agricultura!$J170*(1+'Net Zero 2070 - %'!O$45/100)</f>
        <v>40.925303183765479</v>
      </c>
      <c r="P263" s="213">
        <f>[4]Costos_Agricultura!$J170*(1+'Net Zero 2070 - %'!P$45/100)</f>
        <v>41.011440630505653</v>
      </c>
      <c r="Q263" s="213">
        <f>[4]Costos_Agricultura!$J170*(1+'Net Zero 2070 - %'!Q$45/100)</f>
        <v>41.097578077245842</v>
      </c>
      <c r="R263" s="213">
        <f>[4]Costos_Agricultura!$J170*(1+'Net Zero 2070 - %'!R$45/100)</f>
        <v>41.183715523986017</v>
      </c>
      <c r="S263" s="213">
        <f>[4]Costos_Agricultura!$J170*(1+'Net Zero 2070 - %'!S$45/100)</f>
        <v>41.269852970726205</v>
      </c>
      <c r="T263" s="213">
        <f>[4]Costos_Agricultura!$J170*(1+'Net Zero 2070 - %'!T$45/100)</f>
        <v>41.35599041746638</v>
      </c>
      <c r="U263" s="213">
        <f>[4]Costos_Agricultura!$J170*(1+'Net Zero 2070 - %'!U$45/100)</f>
        <v>41.442127864206562</v>
      </c>
      <c r="V263" s="213">
        <f>[4]Costos_Agricultura!$J170*(1+'Net Zero 2070 - %'!V$45/100)</f>
        <v>41.52826531094675</v>
      </c>
      <c r="W263" s="213">
        <f>[4]Costos_Agricultura!$J170*(1+'Net Zero 2070 - %'!W$45/100)</f>
        <v>41.614402757686925</v>
      </c>
      <c r="X263" s="213">
        <f>[4]Costos_Agricultura!$J170*(1+'Net Zero 2070 - %'!X$45/100)</f>
        <v>41.700540204427114</v>
      </c>
      <c r="Y263" s="213">
        <f>[4]Costos_Agricultura!$J170*(1+'Net Zero 2070 - %'!Y$45/100)</f>
        <v>41.786677651167288</v>
      </c>
      <c r="Z263" s="213">
        <f>[4]Costos_Agricultura!$J170*(1+'Net Zero 2070 - %'!Z$45/100)</f>
        <v>41.872815097907477</v>
      </c>
      <c r="AA263" s="213">
        <f>[4]Costos_Agricultura!$J170*(1+'Net Zero 2070 - %'!AA$45/100)</f>
        <v>41.958952544647651</v>
      </c>
      <c r="AB263" s="213">
        <f>[4]Costos_Agricultura!$J170*(1+'Net Zero 2070 - %'!AB$45/100)</f>
        <v>42.04508999138784</v>
      </c>
      <c r="AC263" s="213">
        <f>[4]Costos_Agricultura!$J170*(1+'Net Zero 2070 - %'!AC$45/100)</f>
        <v>42.131227438128022</v>
      </c>
      <c r="AD263" s="213">
        <f>[4]Costos_Agricultura!$J170*(1+'Net Zero 2070 - %'!AD$45/100)</f>
        <v>42.217364884868203</v>
      </c>
      <c r="AE263" s="213">
        <f>[4]Costos_Agricultura!$J170*(1+'Net Zero 2070 - %'!AE$45/100)</f>
        <v>42.303502331608385</v>
      </c>
      <c r="AF263" s="213">
        <f>[4]Costos_Agricultura!$J170*(1+'Net Zero 2070 - %'!AF$45/100)</f>
        <v>42.38963977834856</v>
      </c>
      <c r="AG263" s="213">
        <f>[4]Costos_Agricultura!$J170*(1+'Net Zero 2070 - %'!AG$45/100)</f>
        <v>42.475777225088748</v>
      </c>
      <c r="AH263" s="213">
        <f>[4]Costos_Agricultura!$J170*(1+'Net Zero 2070 - %'!AH$45/100)</f>
        <v>42.561914671828923</v>
      </c>
      <c r="AI263" s="213">
        <f>[4]Costos_Agricultura!$J170*(1+'Net Zero 2070 - %'!AI$45/100)</f>
        <v>42.648052118569112</v>
      </c>
      <c r="AJ263" s="213">
        <f>[4]Costos_Agricultura!$J170*(1+'Net Zero 2070 - %'!AJ$45/100)</f>
        <v>42.734189565309286</v>
      </c>
      <c r="AK263" s="213">
        <f>[4]Costos_Agricultura!$J170*(1+'Net Zero 2070 - %'!AK$45/100)</f>
        <v>42.820327012049475</v>
      </c>
      <c r="AL263" s="213">
        <f>[4]Costos_Agricultura!$J170*(1+'Net Zero 2070 - %'!AL$45/100)</f>
        <v>42.906464458789657</v>
      </c>
      <c r="AM263" s="213">
        <f>[4]Costos_Agricultura!$J170*(1+'Net Zero 2070 - %'!AM$45/100)</f>
        <v>42.992601905529838</v>
      </c>
      <c r="AN263" s="213">
        <f>[4]Costos_Agricultura!$J170*(1+'Net Zero 2070 - %'!AN$45/100)</f>
        <v>43.07873935227002</v>
      </c>
      <c r="AO263" s="213">
        <f>[4]Costos_Agricultura!$J170*(1+'Net Zero 2070 - %'!AO$45/100)</f>
        <v>43.164876799010202</v>
      </c>
      <c r="AP263" s="213">
        <f>[4]Costos_Agricultura!$J170*(1+'Net Zero 2070 - %'!AP$45/100)</f>
        <v>43.251014245750383</v>
      </c>
      <c r="AQ263" s="213">
        <f>[4]Costos_Agricultura!$J170*(1+'Net Zero 2070 - %'!AQ$45/100)</f>
        <v>43.337151692490558</v>
      </c>
      <c r="AR263" s="213">
        <f>[4]Costos_Agricultura!$J170*(1+'Net Zero 2070 - %'!AR$45/100)</f>
        <v>43.423289139230747</v>
      </c>
      <c r="AS263" s="213">
        <f>[4]Costos_Agricultura!$J170*(1+'Net Zero 2070 - %'!AS$45/100)</f>
        <v>43.509426585970921</v>
      </c>
      <c r="AT263" s="213">
        <f>[4]Costos_Agricultura!$J170*(1+'Net Zero 2070 - %'!AT$45/100)</f>
        <v>43.59556403271111</v>
      </c>
      <c r="AU263" s="213">
        <f>[4]Costos_Agricultura!$J170*(1+'Net Zero 2070 - %'!AU$45/100)</f>
        <v>43.681701479451299</v>
      </c>
      <c r="AV263" s="213">
        <f>[4]Costos_Agricultura!$J170*(1+'Net Zero 2070 - %'!AV$45/100)</f>
        <v>43.767838926191473</v>
      </c>
      <c r="AW263" s="213">
        <f>[4]Costos_Agricultura!$J170*(1+'Net Zero 2070 - %'!AW$45/100)</f>
        <v>43.853976372931655</v>
      </c>
      <c r="AX263" s="213">
        <f>[4]Costos_Agricultura!$J170*(1+'Net Zero 2070 - %'!AX$45/100)</f>
        <v>43.940113819671836</v>
      </c>
      <c r="AY263" s="213">
        <f>[4]Costos_Agricultura!$J170*(1+'Net Zero 2070 - %'!AY$45/100)</f>
        <v>44.026251266412018</v>
      </c>
      <c r="AZ263" s="213">
        <f>[4]Costos_Agricultura!$J170*(1+'Net Zero 2070 - %'!AZ$45/100)</f>
        <v>44.1123887131522</v>
      </c>
      <c r="BA263" s="213">
        <f>[4]Costos_Agricultura!$J170*(1+'Net Zero 2070 - %'!BA$45/100)</f>
        <v>44.198526159892381</v>
      </c>
      <c r="BB263" s="213">
        <f>[4]Costos_Agricultura!$J170*(1+'Net Zero 2070 - %'!BB$45/100)</f>
        <v>44.28466360663257</v>
      </c>
      <c r="BC263" s="205"/>
      <c r="BD263" s="205"/>
      <c r="BE263" s="205"/>
      <c r="BF263" s="205"/>
      <c r="BG263" s="205"/>
      <c r="BH263" s="205"/>
    </row>
    <row r="264" spans="1:60" s="209" customFormat="1" ht="15" customHeight="1">
      <c r="A264" s="205"/>
      <c r="B264" s="205"/>
      <c r="C264" s="170" t="s">
        <v>263</v>
      </c>
      <c r="D264" s="366"/>
      <c r="E264" s="205"/>
      <c r="F264" s="213">
        <f>[4]Costos_Agricultura!$J171*(1+'Net Zero 2070 - %'!F$45/100)</f>
        <v>24.696507395885362</v>
      </c>
      <c r="G264" s="213">
        <f>[4]Costos_Agricultura!$J171*(1+'Net Zero 2070 - %'!G$45/100)</f>
        <v>24.749490972097657</v>
      </c>
      <c r="H264" s="213">
        <f>[4]Costos_Agricultura!$J171*(1+'Net Zero 2070 - %'!H$45/100)</f>
        <v>24.802474548309956</v>
      </c>
      <c r="I264" s="213">
        <f>[4]Costos_Agricultura!$J171*(1+'Net Zero 2070 - %'!I$45/100)</f>
        <v>24.855458124522251</v>
      </c>
      <c r="J264" s="213">
        <f>[4]Costos_Agricultura!$J171*(1+'Net Zero 2070 - %'!J$45/100)</f>
        <v>24.908441700734549</v>
      </c>
      <c r="K264" s="213">
        <f>[4]Costos_Agricultura!$J171*(1+'Net Zero 2070 - %'!K$45/100)</f>
        <v>24.961425276946844</v>
      </c>
      <c r="L264" s="213">
        <f>[4]Costos_Agricultura!$J171*(1+'Net Zero 2070 - %'!L$45/100)</f>
        <v>25.014408853159143</v>
      </c>
      <c r="M264" s="213">
        <f>[4]Costos_Agricultura!$J171*(1+'Net Zero 2070 - %'!M$45/100)</f>
        <v>25.067392429371441</v>
      </c>
      <c r="N264" s="213">
        <f>[4]Costos_Agricultura!$J171*(1+'Net Zero 2070 - %'!N$45/100)</f>
        <v>25.120376005583736</v>
      </c>
      <c r="O264" s="213">
        <f>[4]Costos_Agricultura!$J171*(1+'Net Zero 2070 - %'!O$45/100)</f>
        <v>25.173359581796035</v>
      </c>
      <c r="P264" s="213">
        <f>[4]Costos_Agricultura!$J171*(1+'Net Zero 2070 - %'!P$45/100)</f>
        <v>25.22634315800833</v>
      </c>
      <c r="Q264" s="213">
        <f>[4]Costos_Agricultura!$J171*(1+'Net Zero 2070 - %'!Q$45/100)</f>
        <v>25.279326734220628</v>
      </c>
      <c r="R264" s="213">
        <f>[4]Costos_Agricultura!$J171*(1+'Net Zero 2070 - %'!R$45/100)</f>
        <v>25.332310310432923</v>
      </c>
      <c r="S264" s="213">
        <f>[4]Costos_Agricultura!$J171*(1+'Net Zero 2070 - %'!S$45/100)</f>
        <v>25.385293886645222</v>
      </c>
      <c r="T264" s="213">
        <f>[4]Costos_Agricultura!$J171*(1+'Net Zero 2070 - %'!T$45/100)</f>
        <v>25.438277462857517</v>
      </c>
      <c r="U264" s="213">
        <f>[4]Costos_Agricultura!$J171*(1+'Net Zero 2070 - %'!U$45/100)</f>
        <v>25.491261039069816</v>
      </c>
      <c r="V264" s="213">
        <f>[4]Costos_Agricultura!$J171*(1+'Net Zero 2070 - %'!V$45/100)</f>
        <v>25.544244615282118</v>
      </c>
      <c r="W264" s="213">
        <f>[4]Costos_Agricultura!$J171*(1+'Net Zero 2070 - %'!W$45/100)</f>
        <v>25.597228191494409</v>
      </c>
      <c r="X264" s="213">
        <f>[4]Costos_Agricultura!$J171*(1+'Net Zero 2070 - %'!X$45/100)</f>
        <v>25.650211767706711</v>
      </c>
      <c r="Y264" s="213">
        <f>[4]Costos_Agricultura!$J171*(1+'Net Zero 2070 - %'!Y$45/100)</f>
        <v>25.703195343919003</v>
      </c>
      <c r="Z264" s="213">
        <f>[4]Costos_Agricultura!$J171*(1+'Net Zero 2070 - %'!Z$45/100)</f>
        <v>25.756178920131305</v>
      </c>
      <c r="AA264" s="213">
        <f>[4]Costos_Agricultura!$J171*(1+'Net Zero 2070 - %'!AA$45/100)</f>
        <v>25.809162496343596</v>
      </c>
      <c r="AB264" s="213">
        <f>[4]Costos_Agricultura!$J171*(1+'Net Zero 2070 - %'!AB$45/100)</f>
        <v>25.862146072555898</v>
      </c>
      <c r="AC264" s="213">
        <f>[4]Costos_Agricultura!$J171*(1+'Net Zero 2070 - %'!AC$45/100)</f>
        <v>25.915129648768197</v>
      </c>
      <c r="AD264" s="213">
        <f>[4]Costos_Agricultura!$J171*(1+'Net Zero 2070 - %'!AD$45/100)</f>
        <v>25.968113224980488</v>
      </c>
      <c r="AE264" s="213">
        <f>[4]Costos_Agricultura!$J171*(1+'Net Zero 2070 - %'!AE$45/100)</f>
        <v>26.02109680119279</v>
      </c>
      <c r="AF264" s="213">
        <f>[4]Costos_Agricultura!$J171*(1+'Net Zero 2070 - %'!AF$45/100)</f>
        <v>26.074080377405082</v>
      </c>
      <c r="AG264" s="213">
        <f>[4]Costos_Agricultura!$J171*(1+'Net Zero 2070 - %'!AG$45/100)</f>
        <v>26.127063953617384</v>
      </c>
      <c r="AH264" s="213">
        <f>[4]Costos_Agricultura!$J171*(1+'Net Zero 2070 - %'!AH$45/100)</f>
        <v>26.180047529829675</v>
      </c>
      <c r="AI264" s="213">
        <f>[4]Costos_Agricultura!$J171*(1+'Net Zero 2070 - %'!AI$45/100)</f>
        <v>26.233031106041977</v>
      </c>
      <c r="AJ264" s="213">
        <f>[4]Costos_Agricultura!$J171*(1+'Net Zero 2070 - %'!AJ$45/100)</f>
        <v>26.286014682254269</v>
      </c>
      <c r="AK264" s="213">
        <f>[4]Costos_Agricultura!$J171*(1+'Net Zero 2070 - %'!AK$45/100)</f>
        <v>26.338998258466571</v>
      </c>
      <c r="AL264" s="213">
        <f>[4]Costos_Agricultura!$J171*(1+'Net Zero 2070 - %'!AL$45/100)</f>
        <v>26.391981834678869</v>
      </c>
      <c r="AM264" s="213">
        <f>[4]Costos_Agricultura!$J171*(1+'Net Zero 2070 - %'!AM$45/100)</f>
        <v>26.444965410891164</v>
      </c>
      <c r="AN264" s="213">
        <f>[4]Costos_Agricultura!$J171*(1+'Net Zero 2070 - %'!AN$45/100)</f>
        <v>26.497948987103463</v>
      </c>
      <c r="AO264" s="213">
        <f>[4]Costos_Agricultura!$J171*(1+'Net Zero 2070 - %'!AO$45/100)</f>
        <v>26.550932563315758</v>
      </c>
      <c r="AP264" s="213">
        <f>[4]Costos_Agricultura!$J171*(1+'Net Zero 2070 - %'!AP$45/100)</f>
        <v>26.603916139528057</v>
      </c>
      <c r="AQ264" s="213">
        <f>[4]Costos_Agricultura!$J171*(1+'Net Zero 2070 - %'!AQ$45/100)</f>
        <v>26.656899715740352</v>
      </c>
      <c r="AR264" s="213">
        <f>[4]Costos_Agricultura!$J171*(1+'Net Zero 2070 - %'!AR$45/100)</f>
        <v>26.70988329195265</v>
      </c>
      <c r="AS264" s="213">
        <f>[4]Costos_Agricultura!$J171*(1+'Net Zero 2070 - %'!AS$45/100)</f>
        <v>26.762866868164945</v>
      </c>
      <c r="AT264" s="213">
        <f>[4]Costos_Agricultura!$J171*(1+'Net Zero 2070 - %'!AT$45/100)</f>
        <v>26.815850444377244</v>
      </c>
      <c r="AU264" s="213">
        <f>[4]Costos_Agricultura!$J171*(1+'Net Zero 2070 - %'!AU$45/100)</f>
        <v>26.868834020589542</v>
      </c>
      <c r="AV264" s="213">
        <f>[4]Costos_Agricultura!$J171*(1+'Net Zero 2070 - %'!AV$45/100)</f>
        <v>26.921817596801837</v>
      </c>
      <c r="AW264" s="213">
        <f>[4]Costos_Agricultura!$J171*(1+'Net Zero 2070 - %'!AW$45/100)</f>
        <v>26.974801173014136</v>
      </c>
      <c r="AX264" s="213">
        <f>[4]Costos_Agricultura!$J171*(1+'Net Zero 2070 - %'!AX$45/100)</f>
        <v>27.027784749226431</v>
      </c>
      <c r="AY264" s="213">
        <f>[4]Costos_Agricultura!$J171*(1+'Net Zero 2070 - %'!AY$45/100)</f>
        <v>27.080768325438729</v>
      </c>
      <c r="AZ264" s="213">
        <f>[4]Costos_Agricultura!$J171*(1+'Net Zero 2070 - %'!AZ$45/100)</f>
        <v>27.133751901651024</v>
      </c>
      <c r="BA264" s="213">
        <f>[4]Costos_Agricultura!$J171*(1+'Net Zero 2070 - %'!BA$45/100)</f>
        <v>27.186735477863323</v>
      </c>
      <c r="BB264" s="213">
        <f>[4]Costos_Agricultura!$J171*(1+'Net Zero 2070 - %'!BB$45/100)</f>
        <v>27.239719054075621</v>
      </c>
      <c r="BC264" s="205"/>
      <c r="BD264" s="205"/>
      <c r="BE264" s="205"/>
      <c r="BF264" s="205"/>
      <c r="BG264" s="205"/>
      <c r="BH264" s="205"/>
    </row>
    <row r="265" spans="1:60" s="209" customFormat="1" ht="15" customHeight="1">
      <c r="A265" s="205"/>
      <c r="B265" s="205"/>
      <c r="C265" s="170" t="s">
        <v>264</v>
      </c>
      <c r="D265" s="366"/>
      <c r="E265" s="205"/>
      <c r="F265" s="213">
        <f>[4]Costos_Agricultura!$J172*(1+'Net Zero 2070 - %'!F$45/100)</f>
        <v>22.45946225084969</v>
      </c>
      <c r="G265" s="213">
        <f>[4]Costos_Agricultura!$J172*(1+'Net Zero 2070 - %'!G$45/100)</f>
        <v>22.507646498556444</v>
      </c>
      <c r="H265" s="213">
        <f>[4]Costos_Agricultura!$J172*(1+'Net Zero 2070 - %'!H$45/100)</f>
        <v>22.555830746263201</v>
      </c>
      <c r="I265" s="213">
        <f>[4]Costos_Agricultura!$J172*(1+'Net Zero 2070 - %'!I$45/100)</f>
        <v>22.604014993969958</v>
      </c>
      <c r="J265" s="213">
        <f>[4]Costos_Agricultura!$J172*(1+'Net Zero 2070 - %'!J$45/100)</f>
        <v>22.652199241676716</v>
      </c>
      <c r="K265" s="213">
        <f>[4]Costos_Agricultura!$J172*(1+'Net Zero 2070 - %'!K$45/100)</f>
        <v>22.700383489383469</v>
      </c>
      <c r="L265" s="213">
        <f>[4]Costos_Agricultura!$J172*(1+'Net Zero 2070 - %'!L$45/100)</f>
        <v>22.74856773709023</v>
      </c>
      <c r="M265" s="213">
        <f>[4]Costos_Agricultura!$J172*(1+'Net Zero 2070 - %'!M$45/100)</f>
        <v>22.796751984796991</v>
      </c>
      <c r="N265" s="213">
        <f>[4]Costos_Agricultura!$J172*(1+'Net Zero 2070 - %'!N$45/100)</f>
        <v>22.844936232503745</v>
      </c>
      <c r="O265" s="213">
        <f>[4]Costos_Agricultura!$J172*(1+'Net Zero 2070 - %'!O$45/100)</f>
        <v>22.893120480210502</v>
      </c>
      <c r="P265" s="213">
        <f>[4]Costos_Agricultura!$J172*(1+'Net Zero 2070 - %'!P$45/100)</f>
        <v>22.941304727917259</v>
      </c>
      <c r="Q265" s="213">
        <f>[4]Costos_Agricultura!$J172*(1+'Net Zero 2070 - %'!Q$45/100)</f>
        <v>22.989488975624017</v>
      </c>
      <c r="R265" s="213">
        <f>[4]Costos_Agricultura!$J172*(1+'Net Zero 2070 - %'!R$45/100)</f>
        <v>23.037673223330771</v>
      </c>
      <c r="S265" s="213">
        <f>[4]Costos_Agricultura!$J172*(1+'Net Zero 2070 - %'!S$45/100)</f>
        <v>23.085857471037531</v>
      </c>
      <c r="T265" s="213">
        <f>[4]Costos_Agricultura!$J172*(1+'Net Zero 2070 - %'!T$45/100)</f>
        <v>23.134041718744285</v>
      </c>
      <c r="U265" s="213">
        <f>[4]Costos_Agricultura!$J172*(1+'Net Zero 2070 - %'!U$45/100)</f>
        <v>23.182225966451046</v>
      </c>
      <c r="V265" s="213">
        <f>[4]Costos_Agricultura!$J172*(1+'Net Zero 2070 - %'!V$45/100)</f>
        <v>23.230410214157803</v>
      </c>
      <c r="W265" s="213">
        <f>[4]Costos_Agricultura!$J172*(1+'Net Zero 2070 - %'!W$45/100)</f>
        <v>23.278594461864561</v>
      </c>
      <c r="X265" s="213">
        <f>[4]Costos_Agricultura!$J172*(1+'Net Zero 2070 - %'!X$45/100)</f>
        <v>23.326778709571318</v>
      </c>
      <c r="Y265" s="213">
        <f>[4]Costos_Agricultura!$J172*(1+'Net Zero 2070 - %'!Y$45/100)</f>
        <v>23.374962957278072</v>
      </c>
      <c r="Z265" s="213">
        <f>[4]Costos_Agricultura!$J172*(1+'Net Zero 2070 - %'!Z$45/100)</f>
        <v>23.423147204984833</v>
      </c>
      <c r="AA265" s="213">
        <f>[4]Costos_Agricultura!$J172*(1+'Net Zero 2070 - %'!AA$45/100)</f>
        <v>23.471331452691587</v>
      </c>
      <c r="AB265" s="213">
        <f>[4]Costos_Agricultura!$J172*(1+'Net Zero 2070 - %'!AB$45/100)</f>
        <v>23.519515700398347</v>
      </c>
      <c r="AC265" s="213">
        <f>[4]Costos_Agricultura!$J172*(1+'Net Zero 2070 - %'!AC$45/100)</f>
        <v>23.567699948105105</v>
      </c>
      <c r="AD265" s="213">
        <f>[4]Costos_Agricultura!$J172*(1+'Net Zero 2070 - %'!AD$45/100)</f>
        <v>23.615884195811862</v>
      </c>
      <c r="AE265" s="213">
        <f>[4]Costos_Agricultura!$J172*(1+'Net Zero 2070 - %'!AE$45/100)</f>
        <v>23.664068443518619</v>
      </c>
      <c r="AF265" s="213">
        <f>[4]Costos_Agricultura!$J172*(1+'Net Zero 2070 - %'!AF$45/100)</f>
        <v>23.712252691225373</v>
      </c>
      <c r="AG265" s="213">
        <f>[4]Costos_Agricultura!$J172*(1+'Net Zero 2070 - %'!AG$45/100)</f>
        <v>23.760436938932134</v>
      </c>
      <c r="AH265" s="213">
        <f>[4]Costos_Agricultura!$J172*(1+'Net Zero 2070 - %'!AH$45/100)</f>
        <v>23.808621186638888</v>
      </c>
      <c r="AI265" s="213">
        <f>[4]Costos_Agricultura!$J172*(1+'Net Zero 2070 - %'!AI$45/100)</f>
        <v>23.856805434345649</v>
      </c>
      <c r="AJ265" s="213">
        <f>[4]Costos_Agricultura!$J172*(1+'Net Zero 2070 - %'!AJ$45/100)</f>
        <v>23.904989682052403</v>
      </c>
      <c r="AK265" s="213">
        <f>[4]Costos_Agricultura!$J172*(1+'Net Zero 2070 - %'!AK$45/100)</f>
        <v>23.953173929759163</v>
      </c>
      <c r="AL265" s="213">
        <f>[4]Costos_Agricultura!$J172*(1+'Net Zero 2070 - %'!AL$45/100)</f>
        <v>24.001358177465921</v>
      </c>
      <c r="AM265" s="213">
        <f>[4]Costos_Agricultura!$J172*(1+'Net Zero 2070 - %'!AM$45/100)</f>
        <v>24.049542425172675</v>
      </c>
      <c r="AN265" s="213">
        <f>[4]Costos_Agricultura!$J172*(1+'Net Zero 2070 - %'!AN$45/100)</f>
        <v>24.097726672879435</v>
      </c>
      <c r="AO265" s="213">
        <f>[4]Costos_Agricultura!$J172*(1+'Net Zero 2070 - %'!AO$45/100)</f>
        <v>24.145910920586189</v>
      </c>
      <c r="AP265" s="213">
        <f>[4]Costos_Agricultura!$J172*(1+'Net Zero 2070 - %'!AP$45/100)</f>
        <v>24.19409516829295</v>
      </c>
      <c r="AQ265" s="213">
        <f>[4]Costos_Agricultura!$J172*(1+'Net Zero 2070 - %'!AQ$45/100)</f>
        <v>24.242279415999704</v>
      </c>
      <c r="AR265" s="213">
        <f>[4]Costos_Agricultura!$J172*(1+'Net Zero 2070 - %'!AR$45/100)</f>
        <v>24.290463663706461</v>
      </c>
      <c r="AS265" s="213">
        <f>[4]Costos_Agricultura!$J172*(1+'Net Zero 2070 - %'!AS$45/100)</f>
        <v>24.338647911413219</v>
      </c>
      <c r="AT265" s="213">
        <f>[4]Costos_Agricultura!$J172*(1+'Net Zero 2070 - %'!AT$45/100)</f>
        <v>24.386832159119976</v>
      </c>
      <c r="AU265" s="213">
        <f>[4]Costos_Agricultura!$J172*(1+'Net Zero 2070 - %'!AU$45/100)</f>
        <v>24.435016406826737</v>
      </c>
      <c r="AV265" s="213">
        <f>[4]Costos_Agricultura!$J172*(1+'Net Zero 2070 - %'!AV$45/100)</f>
        <v>24.483200654533491</v>
      </c>
      <c r="AW265" s="213">
        <f>[4]Costos_Agricultura!$J172*(1+'Net Zero 2070 - %'!AW$45/100)</f>
        <v>24.531384902240251</v>
      </c>
      <c r="AX265" s="213">
        <f>[4]Costos_Agricultura!$J172*(1+'Net Zero 2070 - %'!AX$45/100)</f>
        <v>24.579569149947005</v>
      </c>
      <c r="AY265" s="213">
        <f>[4]Costos_Agricultura!$J172*(1+'Net Zero 2070 - %'!AY$45/100)</f>
        <v>24.627753397653763</v>
      </c>
      <c r="AZ265" s="213">
        <f>[4]Costos_Agricultura!$J172*(1+'Net Zero 2070 - %'!AZ$45/100)</f>
        <v>24.67593764536052</v>
      </c>
      <c r="BA265" s="213">
        <f>[4]Costos_Agricultura!$J172*(1+'Net Zero 2070 - %'!BA$45/100)</f>
        <v>24.724121893067277</v>
      </c>
      <c r="BB265" s="213">
        <f>[4]Costos_Agricultura!$J172*(1+'Net Zero 2070 - %'!BB$45/100)</f>
        <v>24.772306140774038</v>
      </c>
      <c r="BC265" s="205"/>
      <c r="BD265" s="205"/>
      <c r="BE265" s="205"/>
      <c r="BF265" s="205"/>
      <c r="BG265" s="205"/>
      <c r="BH265" s="205"/>
    </row>
    <row r="266" spans="1:60" s="209" customFormat="1" ht="15" customHeight="1">
      <c r="A266" s="205"/>
      <c r="B266" s="205"/>
      <c r="C266" s="170" t="s">
        <v>265</v>
      </c>
      <c r="D266" s="366"/>
      <c r="E266" s="205"/>
      <c r="F266" s="213">
        <f>[4]Costos_Agricultura!$J173*(1+'Net Zero 2070 - %'!F$45/100)</f>
        <v>433.94705011859759</v>
      </c>
      <c r="G266" s="213">
        <f>[4]Costos_Agricultura!$J173*(1+'Net Zero 2070 - %'!G$45/100)</f>
        <v>434.87803465958939</v>
      </c>
      <c r="H266" s="213">
        <f>[4]Costos_Agricultura!$J173*(1+'Net Zero 2070 - %'!H$45/100)</f>
        <v>435.80901920058125</v>
      </c>
      <c r="I266" s="213">
        <f>[4]Costos_Agricultura!$J173*(1+'Net Zero 2070 - %'!I$45/100)</f>
        <v>436.74000374157305</v>
      </c>
      <c r="J266" s="213">
        <f>[4]Costos_Agricultura!$J173*(1+'Net Zero 2070 - %'!J$45/100)</f>
        <v>437.67098828256496</v>
      </c>
      <c r="K266" s="213">
        <f>[4]Costos_Agricultura!$J173*(1+'Net Zero 2070 - %'!K$45/100)</f>
        <v>438.60197282355676</v>
      </c>
      <c r="L266" s="213">
        <f>[4]Costos_Agricultura!$J173*(1+'Net Zero 2070 - %'!L$45/100)</f>
        <v>439.53295736454862</v>
      </c>
      <c r="M266" s="213">
        <f>[4]Costos_Agricultura!$J173*(1+'Net Zero 2070 - %'!M$45/100)</f>
        <v>440.46394190554054</v>
      </c>
      <c r="N266" s="213">
        <f>[4]Costos_Agricultura!$J173*(1+'Net Zero 2070 - %'!N$45/100)</f>
        <v>441.39492644653234</v>
      </c>
      <c r="O266" s="213">
        <f>[4]Costos_Agricultura!$J173*(1+'Net Zero 2070 - %'!O$45/100)</f>
        <v>442.32591098752425</v>
      </c>
      <c r="P266" s="213">
        <f>[4]Costos_Agricultura!$J173*(1+'Net Zero 2070 - %'!P$45/100)</f>
        <v>443.256895528516</v>
      </c>
      <c r="Q266" s="213">
        <f>[4]Costos_Agricultura!$J173*(1+'Net Zero 2070 - %'!Q$45/100)</f>
        <v>444.18788006950791</v>
      </c>
      <c r="R266" s="213">
        <f>[4]Costos_Agricultura!$J173*(1+'Net Zero 2070 - %'!R$45/100)</f>
        <v>445.11886461049971</v>
      </c>
      <c r="S266" s="213">
        <f>[4]Costos_Agricultura!$J173*(1+'Net Zero 2070 - %'!S$45/100)</f>
        <v>446.04984915149163</v>
      </c>
      <c r="T266" s="213">
        <f>[4]Costos_Agricultura!$J173*(1+'Net Zero 2070 - %'!T$45/100)</f>
        <v>446.98083369248343</v>
      </c>
      <c r="U266" s="213">
        <f>[4]Costos_Agricultura!$J173*(1+'Net Zero 2070 - %'!U$45/100)</f>
        <v>447.91181823347529</v>
      </c>
      <c r="V266" s="213">
        <f>[4]Costos_Agricultura!$J173*(1+'Net Zero 2070 - %'!V$45/100)</f>
        <v>448.8428027744672</v>
      </c>
      <c r="W266" s="213">
        <f>[4]Costos_Agricultura!$J173*(1+'Net Zero 2070 - %'!W$45/100)</f>
        <v>449.773787315459</v>
      </c>
      <c r="X266" s="213">
        <f>[4]Costos_Agricultura!$J173*(1+'Net Zero 2070 - %'!X$45/100)</f>
        <v>450.70477185645086</v>
      </c>
      <c r="Y266" s="213">
        <f>[4]Costos_Agricultura!$J173*(1+'Net Zero 2070 - %'!Y$45/100)</f>
        <v>451.63575639744266</v>
      </c>
      <c r="Z266" s="213">
        <f>[4]Costos_Agricultura!$J173*(1+'Net Zero 2070 - %'!Z$45/100)</f>
        <v>452.56674093843458</v>
      </c>
      <c r="AA266" s="213">
        <f>[4]Costos_Agricultura!$J173*(1+'Net Zero 2070 - %'!AA$45/100)</f>
        <v>453.49772547942638</v>
      </c>
      <c r="AB266" s="213">
        <f>[4]Costos_Agricultura!$J173*(1+'Net Zero 2070 - %'!AB$45/100)</f>
        <v>454.42871002041829</v>
      </c>
      <c r="AC266" s="213">
        <f>[4]Costos_Agricultura!$J173*(1+'Net Zero 2070 - %'!AC$45/100)</f>
        <v>455.35969456141015</v>
      </c>
      <c r="AD266" s="213">
        <f>[4]Costos_Agricultura!$J173*(1+'Net Zero 2070 - %'!AD$45/100)</f>
        <v>456.29067910240195</v>
      </c>
      <c r="AE266" s="213">
        <f>[4]Costos_Agricultura!$J173*(1+'Net Zero 2070 - %'!AE$45/100)</f>
        <v>457.22166364339387</v>
      </c>
      <c r="AF266" s="213">
        <f>[4]Costos_Agricultura!$J173*(1+'Net Zero 2070 - %'!AF$45/100)</f>
        <v>458.15264818438567</v>
      </c>
      <c r="AG266" s="213">
        <f>[4]Costos_Agricultura!$J173*(1+'Net Zero 2070 - %'!AG$45/100)</f>
        <v>459.08363272537753</v>
      </c>
      <c r="AH266" s="213">
        <f>[4]Costos_Agricultura!$J173*(1+'Net Zero 2070 - %'!AH$45/100)</f>
        <v>460.01461726636933</v>
      </c>
      <c r="AI266" s="213">
        <f>[4]Costos_Agricultura!$J173*(1+'Net Zero 2070 - %'!AI$45/100)</f>
        <v>460.94560180736124</v>
      </c>
      <c r="AJ266" s="213">
        <f>[4]Costos_Agricultura!$J173*(1+'Net Zero 2070 - %'!AJ$45/100)</f>
        <v>461.87658634835304</v>
      </c>
      <c r="AK266" s="213">
        <f>[4]Costos_Agricultura!$J173*(1+'Net Zero 2070 - %'!AK$45/100)</f>
        <v>462.80757088934496</v>
      </c>
      <c r="AL266" s="213">
        <f>[4]Costos_Agricultura!$J173*(1+'Net Zero 2070 - %'!AL$45/100)</f>
        <v>463.73855543033682</v>
      </c>
      <c r="AM266" s="213">
        <f>[4]Costos_Agricultura!$J173*(1+'Net Zero 2070 - %'!AM$45/100)</f>
        <v>464.66953997132862</v>
      </c>
      <c r="AN266" s="213">
        <f>[4]Costos_Agricultura!$J173*(1+'Net Zero 2070 - %'!AN$45/100)</f>
        <v>465.60052451232053</v>
      </c>
      <c r="AO266" s="213">
        <f>[4]Costos_Agricultura!$J173*(1+'Net Zero 2070 - %'!AO$45/100)</f>
        <v>466.53150905331233</v>
      </c>
      <c r="AP266" s="213">
        <f>[4]Costos_Agricultura!$J173*(1+'Net Zero 2070 - %'!AP$45/100)</f>
        <v>467.46249359430419</v>
      </c>
      <c r="AQ266" s="213">
        <f>[4]Costos_Agricultura!$J173*(1+'Net Zero 2070 - %'!AQ$45/100)</f>
        <v>468.39347813529599</v>
      </c>
      <c r="AR266" s="213">
        <f>[4]Costos_Agricultura!$J173*(1+'Net Zero 2070 - %'!AR$45/100)</f>
        <v>469.32446267628791</v>
      </c>
      <c r="AS266" s="213">
        <f>[4]Costos_Agricultura!$J173*(1+'Net Zero 2070 - %'!AS$45/100)</f>
        <v>470.25544721727971</v>
      </c>
      <c r="AT266" s="213">
        <f>[4]Costos_Agricultura!$J173*(1+'Net Zero 2070 - %'!AT$45/100)</f>
        <v>471.18643175827157</v>
      </c>
      <c r="AU266" s="213">
        <f>[4]Costos_Agricultura!$J173*(1+'Net Zero 2070 - %'!AU$45/100)</f>
        <v>472.11741629926348</v>
      </c>
      <c r="AV266" s="213">
        <f>[4]Costos_Agricultura!$J173*(1+'Net Zero 2070 - %'!AV$45/100)</f>
        <v>473.04840084025528</v>
      </c>
      <c r="AW266" s="213">
        <f>[4]Costos_Agricultura!$J173*(1+'Net Zero 2070 - %'!AW$45/100)</f>
        <v>473.9793853812472</v>
      </c>
      <c r="AX266" s="213">
        <f>[4]Costos_Agricultura!$J173*(1+'Net Zero 2070 - %'!AX$45/100)</f>
        <v>474.910369922239</v>
      </c>
      <c r="AY266" s="213">
        <f>[4]Costos_Agricultura!$J173*(1+'Net Zero 2070 - %'!AY$45/100)</f>
        <v>475.84135446323086</v>
      </c>
      <c r="AZ266" s="213">
        <f>[4]Costos_Agricultura!$J173*(1+'Net Zero 2070 - %'!AZ$45/100)</f>
        <v>476.77233900422266</v>
      </c>
      <c r="BA266" s="213">
        <f>[4]Costos_Agricultura!$J173*(1+'Net Zero 2070 - %'!BA$45/100)</f>
        <v>477.70332354521457</v>
      </c>
      <c r="BB266" s="213">
        <f>[4]Costos_Agricultura!$J173*(1+'Net Zero 2070 - %'!BB$45/100)</f>
        <v>478.63430808620643</v>
      </c>
      <c r="BC266" s="205"/>
      <c r="BD266" s="205"/>
      <c r="BE266" s="205"/>
      <c r="BF266" s="205"/>
      <c r="BG266" s="205"/>
      <c r="BH266" s="205"/>
    </row>
    <row r="267" spans="1:60" s="209" customFormat="1" ht="15" customHeight="1">
      <c r="A267" s="205"/>
      <c r="B267" s="205"/>
      <c r="C267" s="170" t="s">
        <v>266</v>
      </c>
      <c r="D267" s="366"/>
      <c r="E267" s="205"/>
      <c r="F267" s="213">
        <f>[4]Costos_Agricultura!$J174*(1+'Net Zero 2070 - %'!F$45/100)</f>
        <v>1.9338628519638945</v>
      </c>
      <c r="G267" s="213">
        <f>[4]Costos_Agricultura!$J174*(1+'Net Zero 2070 - %'!G$45/100)</f>
        <v>1.9380117369928045</v>
      </c>
      <c r="H267" s="213">
        <f>[4]Costos_Agricultura!$J174*(1+'Net Zero 2070 - %'!H$45/100)</f>
        <v>1.9421606220217149</v>
      </c>
      <c r="I267" s="213">
        <f>[4]Costos_Agricultura!$J174*(1+'Net Zero 2070 - %'!I$45/100)</f>
        <v>1.9463095070506249</v>
      </c>
      <c r="J267" s="213">
        <f>[4]Costos_Agricultura!$J174*(1+'Net Zero 2070 - %'!J$45/100)</f>
        <v>1.9504583920795353</v>
      </c>
      <c r="K267" s="213">
        <f>[4]Costos_Agricultura!$J174*(1+'Net Zero 2070 - %'!K$45/100)</f>
        <v>1.9546072771084453</v>
      </c>
      <c r="L267" s="213">
        <f>[4]Costos_Agricultura!$J174*(1+'Net Zero 2070 - %'!L$45/100)</f>
        <v>1.9587561621373557</v>
      </c>
      <c r="M267" s="213">
        <f>[4]Costos_Agricultura!$J174*(1+'Net Zero 2070 - %'!M$45/100)</f>
        <v>1.9629050471662661</v>
      </c>
      <c r="N267" s="213">
        <f>[4]Costos_Agricultura!$J174*(1+'Net Zero 2070 - %'!N$45/100)</f>
        <v>1.9670539321951761</v>
      </c>
      <c r="O267" s="213">
        <f>[4]Costos_Agricultura!$J174*(1+'Net Zero 2070 - %'!O$45/100)</f>
        <v>1.9712028172240863</v>
      </c>
      <c r="P267" s="213">
        <f>[4]Costos_Agricultura!$J174*(1+'Net Zero 2070 - %'!P$45/100)</f>
        <v>1.9753517022529963</v>
      </c>
      <c r="Q267" s="213">
        <f>[4]Costos_Agricultura!$J174*(1+'Net Zero 2070 - %'!Q$45/100)</f>
        <v>1.9795005872819067</v>
      </c>
      <c r="R267" s="213">
        <f>[4]Costos_Agricultura!$J174*(1+'Net Zero 2070 - %'!R$45/100)</f>
        <v>1.9836494723108167</v>
      </c>
      <c r="S267" s="213">
        <f>[4]Costos_Agricultura!$J174*(1+'Net Zero 2070 - %'!S$45/100)</f>
        <v>1.9877983573397271</v>
      </c>
      <c r="T267" s="213">
        <f>[4]Costos_Agricultura!$J174*(1+'Net Zero 2070 - %'!T$45/100)</f>
        <v>1.9919472423686371</v>
      </c>
      <c r="U267" s="213">
        <f>[4]Costos_Agricultura!$J174*(1+'Net Zero 2070 - %'!U$45/100)</f>
        <v>1.9960961273975475</v>
      </c>
      <c r="V267" s="213">
        <f>[4]Costos_Agricultura!$J174*(1+'Net Zero 2070 - %'!V$45/100)</f>
        <v>2.0002450124264581</v>
      </c>
      <c r="W267" s="213">
        <f>[4]Costos_Agricultura!$J174*(1+'Net Zero 2070 - %'!W$45/100)</f>
        <v>2.0043938974553681</v>
      </c>
      <c r="X267" s="213">
        <f>[4]Costos_Agricultura!$J174*(1+'Net Zero 2070 - %'!X$45/100)</f>
        <v>2.0085427824842781</v>
      </c>
      <c r="Y267" s="213">
        <f>[4]Costos_Agricultura!$J174*(1+'Net Zero 2070 - %'!Y$45/100)</f>
        <v>2.0126916675131881</v>
      </c>
      <c r="Z267" s="213">
        <f>[4]Costos_Agricultura!$J174*(1+'Net Zero 2070 - %'!Z$45/100)</f>
        <v>2.0168405525420985</v>
      </c>
      <c r="AA267" s="213">
        <f>[4]Costos_Agricultura!$J174*(1+'Net Zero 2070 - %'!AA$45/100)</f>
        <v>2.0209894375710085</v>
      </c>
      <c r="AB267" s="213">
        <f>[4]Costos_Agricultura!$J174*(1+'Net Zero 2070 - %'!AB$45/100)</f>
        <v>2.0251383225999189</v>
      </c>
      <c r="AC267" s="213">
        <f>[4]Costos_Agricultura!$J174*(1+'Net Zero 2070 - %'!AC$45/100)</f>
        <v>2.0292872076288293</v>
      </c>
      <c r="AD267" s="213">
        <f>[4]Costos_Agricultura!$J174*(1+'Net Zero 2070 - %'!AD$45/100)</f>
        <v>2.0334360926577393</v>
      </c>
      <c r="AE267" s="213">
        <f>[4]Costos_Agricultura!$J174*(1+'Net Zero 2070 - %'!AE$45/100)</f>
        <v>2.0375849776866497</v>
      </c>
      <c r="AF267" s="213">
        <f>[4]Costos_Agricultura!$J174*(1+'Net Zero 2070 - %'!AF$45/100)</f>
        <v>2.0417338627155597</v>
      </c>
      <c r="AG267" s="213">
        <f>[4]Costos_Agricultura!$J174*(1+'Net Zero 2070 - %'!AG$45/100)</f>
        <v>2.0458827477444701</v>
      </c>
      <c r="AH267" s="213">
        <f>[4]Costos_Agricultura!$J174*(1+'Net Zero 2070 - %'!AH$45/100)</f>
        <v>2.0500316327733801</v>
      </c>
      <c r="AI267" s="213">
        <f>[4]Costos_Agricultura!$J174*(1+'Net Zero 2070 - %'!AI$45/100)</f>
        <v>2.0541805178022905</v>
      </c>
      <c r="AJ267" s="213">
        <f>[4]Costos_Agricultura!$J174*(1+'Net Zero 2070 - %'!AJ$45/100)</f>
        <v>2.0583294028312005</v>
      </c>
      <c r="AK267" s="213">
        <f>[4]Costos_Agricultura!$J174*(1+'Net Zero 2070 - %'!AK$45/100)</f>
        <v>2.0624782878601109</v>
      </c>
      <c r="AL267" s="213">
        <f>[4]Costos_Agricultura!$J174*(1+'Net Zero 2070 - %'!AL$45/100)</f>
        <v>2.0666271728890213</v>
      </c>
      <c r="AM267" s="213">
        <f>[4]Costos_Agricultura!$J174*(1+'Net Zero 2070 - %'!AM$45/100)</f>
        <v>2.0707760579179313</v>
      </c>
      <c r="AN267" s="213">
        <f>[4]Costos_Agricultura!$J174*(1+'Net Zero 2070 - %'!AN$45/100)</f>
        <v>2.0749249429468417</v>
      </c>
      <c r="AO267" s="213">
        <f>[4]Costos_Agricultura!$J174*(1+'Net Zero 2070 - %'!AO$45/100)</f>
        <v>2.0790738279757517</v>
      </c>
      <c r="AP267" s="213">
        <f>[4]Costos_Agricultura!$J174*(1+'Net Zero 2070 - %'!AP$45/100)</f>
        <v>2.0832227130046621</v>
      </c>
      <c r="AQ267" s="213">
        <f>[4]Costos_Agricultura!$J174*(1+'Net Zero 2070 - %'!AQ$45/100)</f>
        <v>2.0873715980335721</v>
      </c>
      <c r="AR267" s="213">
        <f>[4]Costos_Agricultura!$J174*(1+'Net Zero 2070 - %'!AR$45/100)</f>
        <v>2.0915204830624825</v>
      </c>
      <c r="AS267" s="213">
        <f>[4]Costos_Agricultura!$J174*(1+'Net Zero 2070 - %'!AS$45/100)</f>
        <v>2.0956693680913925</v>
      </c>
      <c r="AT267" s="213">
        <f>[4]Costos_Agricultura!$J174*(1+'Net Zero 2070 - %'!AT$45/100)</f>
        <v>2.0998182531203029</v>
      </c>
      <c r="AU267" s="213">
        <f>[4]Costos_Agricultura!$J174*(1+'Net Zero 2070 - %'!AU$45/100)</f>
        <v>2.1039671381492133</v>
      </c>
      <c r="AV267" s="213">
        <f>[4]Costos_Agricultura!$J174*(1+'Net Zero 2070 - %'!AV$45/100)</f>
        <v>2.1081160231781233</v>
      </c>
      <c r="AW267" s="213">
        <f>[4]Costos_Agricultura!$J174*(1+'Net Zero 2070 - %'!AW$45/100)</f>
        <v>2.1122649082070337</v>
      </c>
      <c r="AX267" s="213">
        <f>[4]Costos_Agricultura!$J174*(1+'Net Zero 2070 - %'!AX$45/100)</f>
        <v>2.1164137932359437</v>
      </c>
      <c r="AY267" s="213">
        <f>[4]Costos_Agricultura!$J174*(1+'Net Zero 2070 - %'!AY$45/100)</f>
        <v>2.1205626782648541</v>
      </c>
      <c r="AZ267" s="213">
        <f>[4]Costos_Agricultura!$J174*(1+'Net Zero 2070 - %'!AZ$45/100)</f>
        <v>2.1247115632937641</v>
      </c>
      <c r="BA267" s="213">
        <f>[4]Costos_Agricultura!$J174*(1+'Net Zero 2070 - %'!BA$45/100)</f>
        <v>2.1288604483226745</v>
      </c>
      <c r="BB267" s="213">
        <f>[4]Costos_Agricultura!$J174*(1+'Net Zero 2070 - %'!BB$45/100)</f>
        <v>2.1330093333515849</v>
      </c>
      <c r="BC267" s="205"/>
      <c r="BD267" s="205"/>
      <c r="BE267" s="205"/>
      <c r="BF267" s="205"/>
      <c r="BG267" s="205"/>
      <c r="BH267" s="205"/>
    </row>
    <row r="268" spans="1:60" s="209" customFormat="1" ht="15" customHeight="1">
      <c r="A268" s="205"/>
      <c r="B268" s="205"/>
      <c r="C268" s="170" t="s">
        <v>267</v>
      </c>
      <c r="D268" s="366"/>
      <c r="E268" s="205"/>
      <c r="F268" s="213">
        <f>[4]Costos_Agricultura!$J175*(1+'Net Zero 2070 - %'!F$45/100)</f>
        <v>274.00647939534764</v>
      </c>
      <c r="G268" s="213">
        <f>[4]Costos_Agricultura!$J175*(1+'Net Zero 2070 - %'!G$45/100)</f>
        <v>274.59432944843343</v>
      </c>
      <c r="H268" s="213">
        <f>[4]Costos_Agricultura!$J175*(1+'Net Zero 2070 - %'!H$45/100)</f>
        <v>275.18217950151933</v>
      </c>
      <c r="I268" s="213">
        <f>[4]Costos_Agricultura!$J175*(1+'Net Zero 2070 - %'!I$45/100)</f>
        <v>275.77002955460517</v>
      </c>
      <c r="J268" s="213">
        <f>[4]Costos_Agricultura!$J175*(1+'Net Zero 2070 - %'!J$45/100)</f>
        <v>276.35787960769107</v>
      </c>
      <c r="K268" s="213">
        <f>[4]Costos_Agricultura!$J175*(1+'Net Zero 2070 - %'!K$45/100)</f>
        <v>276.94572966077686</v>
      </c>
      <c r="L268" s="213">
        <f>[4]Costos_Agricultura!$J175*(1+'Net Zero 2070 - %'!L$45/100)</f>
        <v>277.53357971386276</v>
      </c>
      <c r="M268" s="213">
        <f>[4]Costos_Agricultura!$J175*(1+'Net Zero 2070 - %'!M$45/100)</f>
        <v>278.12142976694867</v>
      </c>
      <c r="N268" s="213">
        <f>[4]Costos_Agricultura!$J175*(1+'Net Zero 2070 - %'!N$45/100)</f>
        <v>278.70927982003451</v>
      </c>
      <c r="O268" s="213">
        <f>[4]Costos_Agricultura!$J175*(1+'Net Zero 2070 - %'!O$45/100)</f>
        <v>279.29712987312041</v>
      </c>
      <c r="P268" s="213">
        <f>[4]Costos_Agricultura!$J175*(1+'Net Zero 2070 - %'!P$45/100)</f>
        <v>279.8849799262062</v>
      </c>
      <c r="Q268" s="213">
        <f>[4]Costos_Agricultura!$J175*(1+'Net Zero 2070 - %'!Q$45/100)</f>
        <v>280.4728299792921</v>
      </c>
      <c r="R268" s="213">
        <f>[4]Costos_Agricultura!$J175*(1+'Net Zero 2070 - %'!R$45/100)</f>
        <v>281.06068003237795</v>
      </c>
      <c r="S268" s="213">
        <f>[4]Costos_Agricultura!$J175*(1+'Net Zero 2070 - %'!S$45/100)</f>
        <v>281.64853008546385</v>
      </c>
      <c r="T268" s="213">
        <f>[4]Costos_Agricultura!$J175*(1+'Net Zero 2070 - %'!T$45/100)</f>
        <v>282.23638013854963</v>
      </c>
      <c r="U268" s="213">
        <f>[4]Costos_Agricultura!$J175*(1+'Net Zero 2070 - %'!U$45/100)</f>
        <v>282.82423019163554</v>
      </c>
      <c r="V268" s="213">
        <f>[4]Costos_Agricultura!$J175*(1+'Net Zero 2070 - %'!V$45/100)</f>
        <v>283.41208024472144</v>
      </c>
      <c r="W268" s="213">
        <f>[4]Costos_Agricultura!$J175*(1+'Net Zero 2070 - %'!W$45/100)</f>
        <v>283.99993029780728</v>
      </c>
      <c r="X268" s="213">
        <f>[4]Costos_Agricultura!$J175*(1+'Net Zero 2070 - %'!X$45/100)</f>
        <v>284.58778035089313</v>
      </c>
      <c r="Y268" s="213">
        <f>[4]Costos_Agricultura!$J175*(1+'Net Zero 2070 - %'!Y$45/100)</f>
        <v>285.17563040397897</v>
      </c>
      <c r="Z268" s="213">
        <f>[4]Costos_Agricultura!$J175*(1+'Net Zero 2070 - %'!Z$45/100)</f>
        <v>285.76348045706487</v>
      </c>
      <c r="AA268" s="213">
        <f>[4]Costos_Agricultura!$J175*(1+'Net Zero 2070 - %'!AA$45/100)</f>
        <v>286.35133051015072</v>
      </c>
      <c r="AB268" s="213">
        <f>[4]Costos_Agricultura!$J175*(1+'Net Zero 2070 - %'!AB$45/100)</f>
        <v>286.93918056323656</v>
      </c>
      <c r="AC268" s="213">
        <f>[4]Costos_Agricultura!$J175*(1+'Net Zero 2070 - %'!AC$45/100)</f>
        <v>287.52703061632246</v>
      </c>
      <c r="AD268" s="213">
        <f>[4]Costos_Agricultura!$J175*(1+'Net Zero 2070 - %'!AD$45/100)</f>
        <v>288.11488066940831</v>
      </c>
      <c r="AE268" s="213">
        <f>[4]Costos_Agricultura!$J175*(1+'Net Zero 2070 - %'!AE$45/100)</f>
        <v>288.70273072249421</v>
      </c>
      <c r="AF268" s="213">
        <f>[4]Costos_Agricultura!$J175*(1+'Net Zero 2070 - %'!AF$45/100)</f>
        <v>289.29058077558</v>
      </c>
      <c r="AG268" s="213">
        <f>[4]Costos_Agricultura!$J175*(1+'Net Zero 2070 - %'!AG$45/100)</f>
        <v>289.8784308286659</v>
      </c>
      <c r="AH268" s="213">
        <f>[4]Costos_Agricultura!$J175*(1+'Net Zero 2070 - %'!AH$45/100)</f>
        <v>290.46628088175174</v>
      </c>
      <c r="AI268" s="213">
        <f>[4]Costos_Agricultura!$J175*(1+'Net Zero 2070 - %'!AI$45/100)</f>
        <v>291.05413093483764</v>
      </c>
      <c r="AJ268" s="213">
        <f>[4]Costos_Agricultura!$J175*(1+'Net Zero 2070 - %'!AJ$45/100)</f>
        <v>291.64198098792343</v>
      </c>
      <c r="AK268" s="213">
        <f>[4]Costos_Agricultura!$J175*(1+'Net Zero 2070 - %'!AK$45/100)</f>
        <v>292.22983104100933</v>
      </c>
      <c r="AL268" s="213">
        <f>[4]Costos_Agricultura!$J175*(1+'Net Zero 2070 - %'!AL$45/100)</f>
        <v>292.81768109409524</v>
      </c>
      <c r="AM268" s="213">
        <f>[4]Costos_Agricultura!$J175*(1+'Net Zero 2070 - %'!AM$45/100)</f>
        <v>293.40553114718108</v>
      </c>
      <c r="AN268" s="213">
        <f>[4]Costos_Agricultura!$J175*(1+'Net Zero 2070 - %'!AN$45/100)</f>
        <v>293.99338120026692</v>
      </c>
      <c r="AO268" s="213">
        <f>[4]Costos_Agricultura!$J175*(1+'Net Zero 2070 - %'!AO$45/100)</f>
        <v>294.58123125335277</v>
      </c>
      <c r="AP268" s="213">
        <f>[4]Costos_Agricultura!$J175*(1+'Net Zero 2070 - %'!AP$45/100)</f>
        <v>295.16908130643867</v>
      </c>
      <c r="AQ268" s="213">
        <f>[4]Costos_Agricultura!$J175*(1+'Net Zero 2070 - %'!AQ$45/100)</f>
        <v>295.75693135952451</v>
      </c>
      <c r="AR268" s="213">
        <f>[4]Costos_Agricultura!$J175*(1+'Net Zero 2070 - %'!AR$45/100)</f>
        <v>296.34478141261036</v>
      </c>
      <c r="AS268" s="213">
        <f>[4]Costos_Agricultura!$J175*(1+'Net Zero 2070 - %'!AS$45/100)</f>
        <v>296.9326314656962</v>
      </c>
      <c r="AT268" s="213">
        <f>[4]Costos_Agricultura!$J175*(1+'Net Zero 2070 - %'!AT$45/100)</f>
        <v>297.52048151878211</v>
      </c>
      <c r="AU268" s="213">
        <f>[4]Costos_Agricultura!$J175*(1+'Net Zero 2070 - %'!AU$45/100)</f>
        <v>298.10833157186801</v>
      </c>
      <c r="AV268" s="213">
        <f>[4]Costos_Agricultura!$J175*(1+'Net Zero 2070 - %'!AV$45/100)</f>
        <v>298.69618162495379</v>
      </c>
      <c r="AW268" s="213">
        <f>[4]Costos_Agricultura!$J175*(1+'Net Zero 2070 - %'!AW$45/100)</f>
        <v>299.2840316780397</v>
      </c>
      <c r="AX268" s="213">
        <f>[4]Costos_Agricultura!$J175*(1+'Net Zero 2070 - %'!AX$45/100)</f>
        <v>299.87188173112554</v>
      </c>
      <c r="AY268" s="213">
        <f>[4]Costos_Agricultura!$J175*(1+'Net Zero 2070 - %'!AY$45/100)</f>
        <v>300.45973178421144</v>
      </c>
      <c r="AZ268" s="213">
        <f>[4]Costos_Agricultura!$J175*(1+'Net Zero 2070 - %'!AZ$45/100)</f>
        <v>301.04758183729723</v>
      </c>
      <c r="BA268" s="213">
        <f>[4]Costos_Agricultura!$J175*(1+'Net Zero 2070 - %'!BA$45/100)</f>
        <v>301.63543189038313</v>
      </c>
      <c r="BB268" s="213">
        <f>[4]Costos_Agricultura!$J175*(1+'Net Zero 2070 - %'!BB$45/100)</f>
        <v>302.22328194346903</v>
      </c>
      <c r="BC268" s="205"/>
      <c r="BD268" s="205"/>
      <c r="BE268" s="205"/>
      <c r="BF268" s="205"/>
      <c r="BG268" s="205"/>
      <c r="BH268" s="205"/>
    </row>
    <row r="269" spans="1:60" s="209" customFormat="1" ht="15" customHeight="1">
      <c r="A269" s="205"/>
      <c r="B269" s="205"/>
      <c r="C269" s="170" t="s">
        <v>268</v>
      </c>
      <c r="D269" s="366"/>
      <c r="E269" s="205"/>
      <c r="F269" s="213">
        <f>[4]Costos_Agricultura!$J176*(1+'Net Zero 2070 - %'!F$45/100)</f>
        <v>2.2528877678699217</v>
      </c>
      <c r="G269" s="213">
        <f>[4]Costos_Agricultura!$J176*(1+'Net Zero 2070 - %'!G$45/100)</f>
        <v>2.2577210849391429</v>
      </c>
      <c r="H269" s="213">
        <f>[4]Costos_Agricultura!$J176*(1+'Net Zero 2070 - %'!H$45/100)</f>
        <v>2.2625544020083646</v>
      </c>
      <c r="I269" s="213">
        <f>[4]Costos_Agricultura!$J176*(1+'Net Zero 2070 - %'!I$45/100)</f>
        <v>2.2673877190775862</v>
      </c>
      <c r="J269" s="213">
        <f>[4]Costos_Agricultura!$J176*(1+'Net Zero 2070 - %'!J$45/100)</f>
        <v>2.2722210361468078</v>
      </c>
      <c r="K269" s="213">
        <f>[4]Costos_Agricultura!$J176*(1+'Net Zero 2070 - %'!K$45/100)</f>
        <v>2.277054353216029</v>
      </c>
      <c r="L269" s="213">
        <f>[4]Costos_Agricultura!$J176*(1+'Net Zero 2070 - %'!L$45/100)</f>
        <v>2.2818876702852506</v>
      </c>
      <c r="M269" s="213">
        <f>[4]Costos_Agricultura!$J176*(1+'Net Zero 2070 - %'!M$45/100)</f>
        <v>2.2867209873544723</v>
      </c>
      <c r="N269" s="213">
        <f>[4]Costos_Agricultura!$J176*(1+'Net Zero 2070 - %'!N$45/100)</f>
        <v>2.2915543044236935</v>
      </c>
      <c r="O269" s="213">
        <f>[4]Costos_Agricultura!$J176*(1+'Net Zero 2070 - %'!O$45/100)</f>
        <v>2.2963876214929155</v>
      </c>
      <c r="P269" s="213">
        <f>[4]Costos_Agricultura!$J176*(1+'Net Zero 2070 - %'!P$45/100)</f>
        <v>2.3012209385621367</v>
      </c>
      <c r="Q269" s="213">
        <f>[4]Costos_Agricultura!$J176*(1+'Net Zero 2070 - %'!Q$45/100)</f>
        <v>2.3060542556313584</v>
      </c>
      <c r="R269" s="213">
        <f>[4]Costos_Agricultura!$J176*(1+'Net Zero 2070 - %'!R$45/100)</f>
        <v>2.3108875727005795</v>
      </c>
      <c r="S269" s="213">
        <f>[4]Costos_Agricultura!$J176*(1+'Net Zero 2070 - %'!S$45/100)</f>
        <v>2.3157208897698012</v>
      </c>
      <c r="T269" s="213">
        <f>[4]Costos_Agricultura!$J176*(1+'Net Zero 2070 - %'!T$45/100)</f>
        <v>2.3205542068390224</v>
      </c>
      <c r="U269" s="213">
        <f>[4]Costos_Agricultura!$J176*(1+'Net Zero 2070 - %'!U$45/100)</f>
        <v>2.325387523908244</v>
      </c>
      <c r="V269" s="213">
        <f>[4]Costos_Agricultura!$J176*(1+'Net Zero 2070 - %'!V$45/100)</f>
        <v>2.3302208409774661</v>
      </c>
      <c r="W269" s="213">
        <f>[4]Costos_Agricultura!$J176*(1+'Net Zero 2070 - %'!W$45/100)</f>
        <v>2.3350541580466873</v>
      </c>
      <c r="X269" s="213">
        <f>[4]Costos_Agricultura!$J176*(1+'Net Zero 2070 - %'!X$45/100)</f>
        <v>2.3398874751159089</v>
      </c>
      <c r="Y269" s="213">
        <f>[4]Costos_Agricultura!$J176*(1+'Net Zero 2070 - %'!Y$45/100)</f>
        <v>2.3447207921851301</v>
      </c>
      <c r="Z269" s="213">
        <f>[4]Costos_Agricultura!$J176*(1+'Net Zero 2070 - %'!Z$45/100)</f>
        <v>2.3495541092543517</v>
      </c>
      <c r="AA269" s="213">
        <f>[4]Costos_Agricultura!$J176*(1+'Net Zero 2070 - %'!AA$45/100)</f>
        <v>2.3543874263235729</v>
      </c>
      <c r="AB269" s="213">
        <f>[4]Costos_Agricultura!$J176*(1+'Net Zero 2070 - %'!AB$45/100)</f>
        <v>2.3592207433927945</v>
      </c>
      <c r="AC269" s="213">
        <f>[4]Costos_Agricultura!$J176*(1+'Net Zero 2070 - %'!AC$45/100)</f>
        <v>2.3640540604620166</v>
      </c>
      <c r="AD269" s="213">
        <f>[4]Costos_Agricultura!$J176*(1+'Net Zero 2070 - %'!AD$45/100)</f>
        <v>2.3688873775312378</v>
      </c>
      <c r="AE269" s="213">
        <f>[4]Costos_Agricultura!$J176*(1+'Net Zero 2070 - %'!AE$45/100)</f>
        <v>2.3737206946004594</v>
      </c>
      <c r="AF269" s="213">
        <f>[4]Costos_Agricultura!$J176*(1+'Net Zero 2070 - %'!AF$45/100)</f>
        <v>2.3785540116696806</v>
      </c>
      <c r="AG269" s="213">
        <f>[4]Costos_Agricultura!$J176*(1+'Net Zero 2070 - %'!AG$45/100)</f>
        <v>2.3833873287389022</v>
      </c>
      <c r="AH269" s="213">
        <f>[4]Costos_Agricultura!$J176*(1+'Net Zero 2070 - %'!AH$45/100)</f>
        <v>2.3882206458081234</v>
      </c>
      <c r="AI269" s="213">
        <f>[4]Costos_Agricultura!$J176*(1+'Net Zero 2070 - %'!AI$45/100)</f>
        <v>2.3930539628773451</v>
      </c>
      <c r="AJ269" s="213">
        <f>[4]Costos_Agricultura!$J176*(1+'Net Zero 2070 - %'!AJ$45/100)</f>
        <v>2.3978872799465667</v>
      </c>
      <c r="AK269" s="213">
        <f>[4]Costos_Agricultura!$J176*(1+'Net Zero 2070 - %'!AK$45/100)</f>
        <v>2.4027205970157883</v>
      </c>
      <c r="AL269" s="213">
        <f>[4]Costos_Agricultura!$J176*(1+'Net Zero 2070 - %'!AL$45/100)</f>
        <v>2.40755391408501</v>
      </c>
      <c r="AM269" s="213">
        <f>[4]Costos_Agricultura!$J176*(1+'Net Zero 2070 - %'!AM$45/100)</f>
        <v>2.4123872311542311</v>
      </c>
      <c r="AN269" s="213">
        <f>[4]Costos_Agricultura!$J176*(1+'Net Zero 2070 - %'!AN$45/100)</f>
        <v>2.4172205482234528</v>
      </c>
      <c r="AO269" s="213">
        <f>[4]Costos_Agricultura!$J176*(1+'Net Zero 2070 - %'!AO$45/100)</f>
        <v>2.422053865292674</v>
      </c>
      <c r="AP269" s="213">
        <f>[4]Costos_Agricultura!$J176*(1+'Net Zero 2070 - %'!AP$45/100)</f>
        <v>2.4268871823618956</v>
      </c>
      <c r="AQ269" s="213">
        <f>[4]Costos_Agricultura!$J176*(1+'Net Zero 2070 - %'!AQ$45/100)</f>
        <v>2.4317204994311172</v>
      </c>
      <c r="AR269" s="213">
        <f>[4]Costos_Agricultura!$J176*(1+'Net Zero 2070 - %'!AR$45/100)</f>
        <v>2.4365538165003389</v>
      </c>
      <c r="AS269" s="213">
        <f>[4]Costos_Agricultura!$J176*(1+'Net Zero 2070 - %'!AS$45/100)</f>
        <v>2.4413871335695601</v>
      </c>
      <c r="AT269" s="213">
        <f>[4]Costos_Agricultura!$J176*(1+'Net Zero 2070 - %'!AT$45/100)</f>
        <v>2.4462204506387817</v>
      </c>
      <c r="AU269" s="213">
        <f>[4]Costos_Agricultura!$J176*(1+'Net Zero 2070 - %'!AU$45/100)</f>
        <v>2.4510537677080033</v>
      </c>
      <c r="AV269" s="213">
        <f>[4]Costos_Agricultura!$J176*(1+'Net Zero 2070 - %'!AV$45/100)</f>
        <v>2.4558870847772245</v>
      </c>
      <c r="AW269" s="213">
        <f>[4]Costos_Agricultura!$J176*(1+'Net Zero 2070 - %'!AW$45/100)</f>
        <v>2.4607204018464466</v>
      </c>
      <c r="AX269" s="213">
        <f>[4]Costos_Agricultura!$J176*(1+'Net Zero 2070 - %'!AX$45/100)</f>
        <v>2.4655537189156678</v>
      </c>
      <c r="AY269" s="213">
        <f>[4]Costos_Agricultura!$J176*(1+'Net Zero 2070 - %'!AY$45/100)</f>
        <v>2.4703870359848894</v>
      </c>
      <c r="AZ269" s="213">
        <f>[4]Costos_Agricultura!$J176*(1+'Net Zero 2070 - %'!AZ$45/100)</f>
        <v>2.4752203530541106</v>
      </c>
      <c r="BA269" s="213">
        <f>[4]Costos_Agricultura!$J176*(1+'Net Zero 2070 - %'!BA$45/100)</f>
        <v>2.4800536701233322</v>
      </c>
      <c r="BB269" s="213">
        <f>[4]Costos_Agricultura!$J176*(1+'Net Zero 2070 - %'!BB$45/100)</f>
        <v>2.4848869871925539</v>
      </c>
      <c r="BC269" s="205"/>
      <c r="BD269" s="205"/>
      <c r="BE269" s="205"/>
      <c r="BF269" s="205"/>
      <c r="BG269" s="205"/>
      <c r="BH269" s="205"/>
    </row>
    <row r="270" spans="1:60" s="209" customFormat="1" ht="15" customHeight="1">
      <c r="A270" s="205"/>
      <c r="B270" s="205"/>
      <c r="C270" s="170" t="s">
        <v>269</v>
      </c>
      <c r="D270" s="366"/>
      <c r="E270" s="205"/>
      <c r="F270" s="213">
        <f>[4]Costos_Agricultura!$J177*(1+'Net Zero 2070 - %'!F$45/100)</f>
        <v>6.7387566174832729</v>
      </c>
      <c r="G270" s="213">
        <f>[4]Costos_Agricultura!$J177*(1+'Net Zero 2070 - %'!G$45/100)</f>
        <v>6.7532138611370058</v>
      </c>
      <c r="H270" s="213">
        <f>[4]Costos_Agricultura!$J177*(1+'Net Zero 2070 - %'!H$45/100)</f>
        <v>6.7676711047907405</v>
      </c>
      <c r="I270" s="213">
        <f>[4]Costos_Agricultura!$J177*(1+'Net Zero 2070 - %'!I$45/100)</f>
        <v>6.7821283484444725</v>
      </c>
      <c r="J270" s="213">
        <f>[4]Costos_Agricultura!$J177*(1+'Net Zero 2070 - %'!J$45/100)</f>
        <v>6.7965855920982072</v>
      </c>
      <c r="K270" s="213">
        <f>[4]Costos_Agricultura!$J177*(1+'Net Zero 2070 - %'!K$45/100)</f>
        <v>6.8110428357519393</v>
      </c>
      <c r="L270" s="213">
        <f>[4]Costos_Agricultura!$J177*(1+'Net Zero 2070 - %'!L$45/100)</f>
        <v>6.8255000794056739</v>
      </c>
      <c r="M270" s="213">
        <f>[4]Costos_Agricultura!$J177*(1+'Net Zero 2070 - %'!M$45/100)</f>
        <v>6.8399573230594077</v>
      </c>
      <c r="N270" s="213">
        <f>[4]Costos_Agricultura!$J177*(1+'Net Zero 2070 - %'!N$45/100)</f>
        <v>6.8544145667131406</v>
      </c>
      <c r="O270" s="213">
        <f>[4]Costos_Agricultura!$J177*(1+'Net Zero 2070 - %'!O$45/100)</f>
        <v>6.8688718103668744</v>
      </c>
      <c r="P270" s="213">
        <f>[4]Costos_Agricultura!$J177*(1+'Net Zero 2070 - %'!P$45/100)</f>
        <v>6.8833290540206074</v>
      </c>
      <c r="Q270" s="213">
        <f>[4]Costos_Agricultura!$J177*(1+'Net Zero 2070 - %'!Q$45/100)</f>
        <v>6.8977862976743411</v>
      </c>
      <c r="R270" s="213">
        <f>[4]Costos_Agricultura!$J177*(1+'Net Zero 2070 - %'!R$45/100)</f>
        <v>6.9122435413280741</v>
      </c>
      <c r="S270" s="213">
        <f>[4]Costos_Agricultura!$J177*(1+'Net Zero 2070 - %'!S$45/100)</f>
        <v>6.9267007849818087</v>
      </c>
      <c r="T270" s="213">
        <f>[4]Costos_Agricultura!$J177*(1+'Net Zero 2070 - %'!T$45/100)</f>
        <v>6.9411580286355408</v>
      </c>
      <c r="U270" s="213">
        <f>[4]Costos_Agricultura!$J177*(1+'Net Zero 2070 - %'!U$45/100)</f>
        <v>6.9556152722892755</v>
      </c>
      <c r="V270" s="213">
        <f>[4]Costos_Agricultura!$J177*(1+'Net Zero 2070 - %'!V$45/100)</f>
        <v>6.9700725159430093</v>
      </c>
      <c r="W270" s="213">
        <f>[4]Costos_Agricultura!$J177*(1+'Net Zero 2070 - %'!W$45/100)</f>
        <v>6.9845297595967422</v>
      </c>
      <c r="X270" s="213">
        <f>[4]Costos_Agricultura!$J177*(1+'Net Zero 2070 - %'!X$45/100)</f>
        <v>6.998987003250476</v>
      </c>
      <c r="Y270" s="213">
        <f>[4]Costos_Agricultura!$J177*(1+'Net Zero 2070 - %'!Y$45/100)</f>
        <v>7.0134442469042089</v>
      </c>
      <c r="Z270" s="213">
        <f>[4]Costos_Agricultura!$J177*(1+'Net Zero 2070 - %'!Z$45/100)</f>
        <v>7.0279014905579427</v>
      </c>
      <c r="AA270" s="213">
        <f>[4]Costos_Agricultura!$J177*(1+'Net Zero 2070 - %'!AA$45/100)</f>
        <v>7.0423587342116756</v>
      </c>
      <c r="AB270" s="213">
        <f>[4]Costos_Agricultura!$J177*(1+'Net Zero 2070 - %'!AB$45/100)</f>
        <v>7.0568159778654094</v>
      </c>
      <c r="AC270" s="213">
        <f>[4]Costos_Agricultura!$J177*(1+'Net Zero 2070 - %'!AC$45/100)</f>
        <v>7.0712732215191441</v>
      </c>
      <c r="AD270" s="213">
        <f>[4]Costos_Agricultura!$J177*(1+'Net Zero 2070 - %'!AD$45/100)</f>
        <v>7.085730465172877</v>
      </c>
      <c r="AE270" s="213">
        <f>[4]Costos_Agricultura!$J177*(1+'Net Zero 2070 - %'!AE$45/100)</f>
        <v>7.1001877088266108</v>
      </c>
      <c r="AF270" s="213">
        <f>[4]Costos_Agricultura!$J177*(1+'Net Zero 2070 - %'!AF$45/100)</f>
        <v>7.1146449524803437</v>
      </c>
      <c r="AG270" s="213">
        <f>[4]Costos_Agricultura!$J177*(1+'Net Zero 2070 - %'!AG$45/100)</f>
        <v>7.1291021961340775</v>
      </c>
      <c r="AH270" s="213">
        <f>[4]Costos_Agricultura!$J177*(1+'Net Zero 2070 - %'!AH$45/100)</f>
        <v>7.1435594397878104</v>
      </c>
      <c r="AI270" s="213">
        <f>[4]Costos_Agricultura!$J177*(1+'Net Zero 2070 - %'!AI$45/100)</f>
        <v>7.1580166834415442</v>
      </c>
      <c r="AJ270" s="213">
        <f>[4]Costos_Agricultura!$J177*(1+'Net Zero 2070 - %'!AJ$45/100)</f>
        <v>7.1724739270952771</v>
      </c>
      <c r="AK270" s="213">
        <f>[4]Costos_Agricultura!$J177*(1+'Net Zero 2070 - %'!AK$45/100)</f>
        <v>7.1869311707490109</v>
      </c>
      <c r="AL270" s="213">
        <f>[4]Costos_Agricultura!$J177*(1+'Net Zero 2070 - %'!AL$45/100)</f>
        <v>7.2013884144027456</v>
      </c>
      <c r="AM270" s="213">
        <f>[4]Costos_Agricultura!$J177*(1+'Net Zero 2070 - %'!AM$45/100)</f>
        <v>7.2158456580564785</v>
      </c>
      <c r="AN270" s="213">
        <f>[4]Costos_Agricultura!$J177*(1+'Net Zero 2070 - %'!AN$45/100)</f>
        <v>7.2303029017102123</v>
      </c>
      <c r="AO270" s="213">
        <f>[4]Costos_Agricultura!$J177*(1+'Net Zero 2070 - %'!AO$45/100)</f>
        <v>7.2447601453639452</v>
      </c>
      <c r="AP270" s="213">
        <f>[4]Costos_Agricultura!$J177*(1+'Net Zero 2070 - %'!AP$45/100)</f>
        <v>7.259217389017679</v>
      </c>
      <c r="AQ270" s="213">
        <f>[4]Costos_Agricultura!$J177*(1+'Net Zero 2070 - %'!AQ$45/100)</f>
        <v>7.2736746326714119</v>
      </c>
      <c r="AR270" s="213">
        <f>[4]Costos_Agricultura!$J177*(1+'Net Zero 2070 - %'!AR$45/100)</f>
        <v>7.2881318763251457</v>
      </c>
      <c r="AS270" s="213">
        <f>[4]Costos_Agricultura!$J177*(1+'Net Zero 2070 - %'!AS$45/100)</f>
        <v>7.3025891199788786</v>
      </c>
      <c r="AT270" s="213">
        <f>[4]Costos_Agricultura!$J177*(1+'Net Zero 2070 - %'!AT$45/100)</f>
        <v>7.3170463636326124</v>
      </c>
      <c r="AU270" s="213">
        <f>[4]Costos_Agricultura!$J177*(1+'Net Zero 2070 - %'!AU$45/100)</f>
        <v>7.3315036072863471</v>
      </c>
      <c r="AV270" s="213">
        <f>[4]Costos_Agricultura!$J177*(1+'Net Zero 2070 - %'!AV$45/100)</f>
        <v>7.3459608509400791</v>
      </c>
      <c r="AW270" s="213">
        <f>[4]Costos_Agricultura!$J177*(1+'Net Zero 2070 - %'!AW$45/100)</f>
        <v>7.3604180945938138</v>
      </c>
      <c r="AX270" s="213">
        <f>[4]Costos_Agricultura!$J177*(1+'Net Zero 2070 - %'!AX$45/100)</f>
        <v>7.3748753382475467</v>
      </c>
      <c r="AY270" s="213">
        <f>[4]Costos_Agricultura!$J177*(1+'Net Zero 2070 - %'!AY$45/100)</f>
        <v>7.3893325819012805</v>
      </c>
      <c r="AZ270" s="213">
        <f>[4]Costos_Agricultura!$J177*(1+'Net Zero 2070 - %'!AZ$45/100)</f>
        <v>7.4037898255550134</v>
      </c>
      <c r="BA270" s="213">
        <f>[4]Costos_Agricultura!$J177*(1+'Net Zero 2070 - %'!BA$45/100)</f>
        <v>7.4182470692087472</v>
      </c>
      <c r="BB270" s="213">
        <f>[4]Costos_Agricultura!$J177*(1+'Net Zero 2070 - %'!BB$45/100)</f>
        <v>7.432704312862481</v>
      </c>
      <c r="BC270" s="205"/>
      <c r="BD270" s="205"/>
      <c r="BE270" s="205"/>
      <c r="BF270" s="205"/>
      <c r="BG270" s="205"/>
      <c r="BH270" s="205"/>
    </row>
    <row r="271" spans="1:60" s="209" customFormat="1" ht="15" customHeight="1">
      <c r="A271" s="205"/>
      <c r="B271" s="205"/>
      <c r="C271" s="170" t="s">
        <v>270</v>
      </c>
      <c r="D271" s="366"/>
      <c r="E271" s="205"/>
      <c r="F271" s="213">
        <f>[4]Costos_Agricultura!$J178*(1+'Net Zero 2070 - %'!F$45/100)</f>
        <v>7.3675081133528666</v>
      </c>
      <c r="G271" s="213">
        <f>[4]Costos_Agricultura!$J178*(1+'Net Zero 2070 - %'!G$45/100)</f>
        <v>7.3833142725542906</v>
      </c>
      <c r="H271" s="213">
        <f>[4]Costos_Agricultura!$J178*(1+'Net Zero 2070 - %'!H$45/100)</f>
        <v>7.3991204317557173</v>
      </c>
      <c r="I271" s="213">
        <f>[4]Costos_Agricultura!$J178*(1+'Net Zero 2070 - %'!I$45/100)</f>
        <v>7.4149265909571422</v>
      </c>
      <c r="J271" s="213">
        <f>[4]Costos_Agricultura!$J178*(1+'Net Zero 2070 - %'!J$45/100)</f>
        <v>7.430732750158568</v>
      </c>
      <c r="K271" s="213">
        <f>[4]Costos_Agricultura!$J178*(1+'Net Zero 2070 - %'!K$45/100)</f>
        <v>7.446538909359993</v>
      </c>
      <c r="L271" s="213">
        <f>[4]Costos_Agricultura!$J178*(1+'Net Zero 2070 - %'!L$45/100)</f>
        <v>7.4623450685614188</v>
      </c>
      <c r="M271" s="213">
        <f>[4]Costos_Agricultura!$J178*(1+'Net Zero 2070 - %'!M$45/100)</f>
        <v>7.4781512277628455</v>
      </c>
      <c r="N271" s="213">
        <f>[4]Costos_Agricultura!$J178*(1+'Net Zero 2070 - %'!N$45/100)</f>
        <v>7.4939573869642704</v>
      </c>
      <c r="O271" s="213">
        <f>[4]Costos_Agricultura!$J178*(1+'Net Zero 2070 - %'!O$45/100)</f>
        <v>7.5097635461656962</v>
      </c>
      <c r="P271" s="213">
        <f>[4]Costos_Agricultura!$J178*(1+'Net Zero 2070 - %'!P$45/100)</f>
        <v>7.5255697053671211</v>
      </c>
      <c r="Q271" s="213">
        <f>[4]Costos_Agricultura!$J178*(1+'Net Zero 2070 - %'!Q$45/100)</f>
        <v>7.5413758645685478</v>
      </c>
      <c r="R271" s="213">
        <f>[4]Costos_Agricultura!$J178*(1+'Net Zero 2070 - %'!R$45/100)</f>
        <v>7.5571820237699718</v>
      </c>
      <c r="S271" s="213">
        <f>[4]Costos_Agricultura!$J178*(1+'Net Zero 2070 - %'!S$45/100)</f>
        <v>7.5729881829713985</v>
      </c>
      <c r="T271" s="213">
        <f>[4]Costos_Agricultura!$J178*(1+'Net Zero 2070 - %'!T$45/100)</f>
        <v>7.5887943421728234</v>
      </c>
      <c r="U271" s="213">
        <f>[4]Costos_Agricultura!$J178*(1+'Net Zero 2070 - %'!U$45/100)</f>
        <v>7.6046005013742493</v>
      </c>
      <c r="V271" s="213">
        <f>[4]Costos_Agricultura!$J178*(1+'Net Zero 2070 - %'!V$45/100)</f>
        <v>7.620406660575676</v>
      </c>
      <c r="W271" s="213">
        <f>[4]Costos_Agricultura!$J178*(1+'Net Zero 2070 - %'!W$45/100)</f>
        <v>7.6362128197771</v>
      </c>
      <c r="X271" s="213">
        <f>[4]Costos_Agricultura!$J178*(1+'Net Zero 2070 - %'!X$45/100)</f>
        <v>7.6520189789785267</v>
      </c>
      <c r="Y271" s="213">
        <f>[4]Costos_Agricultura!$J178*(1+'Net Zero 2070 - %'!Y$45/100)</f>
        <v>7.6678251381799516</v>
      </c>
      <c r="Z271" s="213">
        <f>[4]Costos_Agricultura!$J178*(1+'Net Zero 2070 - %'!Z$45/100)</f>
        <v>7.6836312973813774</v>
      </c>
      <c r="AA271" s="213">
        <f>[4]Costos_Agricultura!$J178*(1+'Net Zero 2070 - %'!AA$45/100)</f>
        <v>7.6994374565828023</v>
      </c>
      <c r="AB271" s="213">
        <f>[4]Costos_Agricultura!$J178*(1+'Net Zero 2070 - %'!AB$45/100)</f>
        <v>7.7152436157842281</v>
      </c>
      <c r="AC271" s="213">
        <f>[4]Costos_Agricultura!$J178*(1+'Net Zero 2070 - %'!AC$45/100)</f>
        <v>7.7310497749856548</v>
      </c>
      <c r="AD271" s="213">
        <f>[4]Costos_Agricultura!$J178*(1+'Net Zero 2070 - %'!AD$45/100)</f>
        <v>7.7468559341870797</v>
      </c>
      <c r="AE271" s="213">
        <f>[4]Costos_Agricultura!$J178*(1+'Net Zero 2070 - %'!AE$45/100)</f>
        <v>7.7626620933885055</v>
      </c>
      <c r="AF271" s="213">
        <f>[4]Costos_Agricultura!$J178*(1+'Net Zero 2070 - %'!AF$45/100)</f>
        <v>7.7784682525899305</v>
      </c>
      <c r="AG271" s="213">
        <f>[4]Costos_Agricultura!$J178*(1+'Net Zero 2070 - %'!AG$45/100)</f>
        <v>7.7942744117913572</v>
      </c>
      <c r="AH271" s="213">
        <f>[4]Costos_Agricultura!$J178*(1+'Net Zero 2070 - %'!AH$45/100)</f>
        <v>7.8100805709927812</v>
      </c>
      <c r="AI271" s="213">
        <f>[4]Costos_Agricultura!$J178*(1+'Net Zero 2070 - %'!AI$45/100)</f>
        <v>7.8258867301942079</v>
      </c>
      <c r="AJ271" s="213">
        <f>[4]Costos_Agricultura!$J178*(1+'Net Zero 2070 - %'!AJ$45/100)</f>
        <v>7.8416928893956328</v>
      </c>
      <c r="AK271" s="213">
        <f>[4]Costos_Agricultura!$J178*(1+'Net Zero 2070 - %'!AK$45/100)</f>
        <v>7.8574990485970586</v>
      </c>
      <c r="AL271" s="213">
        <f>[4]Costos_Agricultura!$J178*(1+'Net Zero 2070 - %'!AL$45/100)</f>
        <v>7.8733052077984853</v>
      </c>
      <c r="AM271" s="213">
        <f>[4]Costos_Agricultura!$J178*(1+'Net Zero 2070 - %'!AM$45/100)</f>
        <v>7.8891113669999093</v>
      </c>
      <c r="AN271" s="213">
        <f>[4]Costos_Agricultura!$J178*(1+'Net Zero 2070 - %'!AN$45/100)</f>
        <v>7.904917526201336</v>
      </c>
      <c r="AO271" s="213">
        <f>[4]Costos_Agricultura!$J178*(1+'Net Zero 2070 - %'!AO$45/100)</f>
        <v>7.9207236854027609</v>
      </c>
      <c r="AP271" s="213">
        <f>[4]Costos_Agricultura!$J178*(1+'Net Zero 2070 - %'!AP$45/100)</f>
        <v>7.9365298446041868</v>
      </c>
      <c r="AQ271" s="213">
        <f>[4]Costos_Agricultura!$J178*(1+'Net Zero 2070 - %'!AQ$45/100)</f>
        <v>7.9523360038056117</v>
      </c>
      <c r="AR271" s="213">
        <f>[4]Costos_Agricultura!$J178*(1+'Net Zero 2070 - %'!AR$45/100)</f>
        <v>7.9681421630070384</v>
      </c>
      <c r="AS271" s="213">
        <f>[4]Costos_Agricultura!$J178*(1+'Net Zero 2070 - %'!AS$45/100)</f>
        <v>7.9839483222084624</v>
      </c>
      <c r="AT271" s="213">
        <f>[4]Costos_Agricultura!$J178*(1+'Net Zero 2070 - %'!AT$45/100)</f>
        <v>7.9997544814098891</v>
      </c>
      <c r="AU271" s="213">
        <f>[4]Costos_Agricultura!$J178*(1+'Net Zero 2070 - %'!AU$45/100)</f>
        <v>8.0155606406113158</v>
      </c>
      <c r="AV271" s="213">
        <f>[4]Costos_Agricultura!$J178*(1+'Net Zero 2070 - %'!AV$45/100)</f>
        <v>8.0313667998127407</v>
      </c>
      <c r="AW271" s="213">
        <f>[4]Costos_Agricultura!$J178*(1+'Net Zero 2070 - %'!AW$45/100)</f>
        <v>8.0471729590141656</v>
      </c>
      <c r="AX271" s="213">
        <f>[4]Costos_Agricultura!$J178*(1+'Net Zero 2070 - %'!AX$45/100)</f>
        <v>8.0629791182155905</v>
      </c>
      <c r="AY271" s="213">
        <f>[4]Costos_Agricultura!$J178*(1+'Net Zero 2070 - %'!AY$45/100)</f>
        <v>8.0787852774170172</v>
      </c>
      <c r="AZ271" s="213">
        <f>[4]Costos_Agricultura!$J178*(1+'Net Zero 2070 - %'!AZ$45/100)</f>
        <v>8.0945914366184422</v>
      </c>
      <c r="BA271" s="213">
        <f>[4]Costos_Agricultura!$J178*(1+'Net Zero 2070 - %'!BA$45/100)</f>
        <v>8.1103975958198689</v>
      </c>
      <c r="BB271" s="213">
        <f>[4]Costos_Agricultura!$J178*(1+'Net Zero 2070 - %'!BB$45/100)</f>
        <v>8.1262037550212938</v>
      </c>
      <c r="BC271" s="205"/>
      <c r="BD271" s="205"/>
      <c r="BE271" s="205"/>
      <c r="BF271" s="205"/>
      <c r="BG271" s="205"/>
      <c r="BH271" s="205"/>
    </row>
    <row r="272" spans="1:60" s="209" customFormat="1" ht="15" customHeight="1">
      <c r="A272" s="205"/>
      <c r="B272" s="205"/>
      <c r="C272" s="170" t="s">
        <v>271</v>
      </c>
      <c r="D272" s="366"/>
      <c r="E272" s="205"/>
      <c r="F272" s="213">
        <f>[4]Costos_Agricultura!$J179*(1+'Net Zero 2070 - %'!F$45/100)</f>
        <v>99.681205816937563</v>
      </c>
      <c r="G272" s="213">
        <f>[4]Costos_Agricultura!$J179*(1+'Net Zero 2070 - %'!G$45/100)</f>
        <v>99.895060621613908</v>
      </c>
      <c r="H272" s="213">
        <f>[4]Costos_Agricultura!$J179*(1+'Net Zero 2070 - %'!H$45/100)</f>
        <v>100.10891542629028</v>
      </c>
      <c r="I272" s="213">
        <f>[4]Costos_Agricultura!$J179*(1+'Net Zero 2070 - %'!I$45/100)</f>
        <v>100.32277023096663</v>
      </c>
      <c r="J272" s="213">
        <f>[4]Costos_Agricultura!$J179*(1+'Net Zero 2070 - %'!J$45/100)</f>
        <v>100.536625035643</v>
      </c>
      <c r="K272" s="213">
        <f>[4]Costos_Agricultura!$J179*(1+'Net Zero 2070 - %'!K$45/100)</f>
        <v>100.75047984031936</v>
      </c>
      <c r="L272" s="213">
        <f>[4]Costos_Agricultura!$J179*(1+'Net Zero 2070 - %'!L$45/100)</f>
        <v>100.96433464499572</v>
      </c>
      <c r="M272" s="213">
        <f>[4]Costos_Agricultura!$J179*(1+'Net Zero 2070 - %'!M$45/100)</f>
        <v>101.17818944967209</v>
      </c>
      <c r="N272" s="213">
        <f>[4]Costos_Agricultura!$J179*(1+'Net Zero 2070 - %'!N$45/100)</f>
        <v>101.39204425434845</v>
      </c>
      <c r="O272" s="213">
        <f>[4]Costos_Agricultura!$J179*(1+'Net Zero 2070 - %'!O$45/100)</f>
        <v>101.60589905902481</v>
      </c>
      <c r="P272" s="213">
        <f>[4]Costos_Agricultura!$J179*(1+'Net Zero 2070 - %'!P$45/100)</f>
        <v>101.81975386370117</v>
      </c>
      <c r="Q272" s="213">
        <f>[4]Costos_Agricultura!$J179*(1+'Net Zero 2070 - %'!Q$45/100)</f>
        <v>102.03360866837754</v>
      </c>
      <c r="R272" s="213">
        <f>[4]Costos_Agricultura!$J179*(1+'Net Zero 2070 - %'!R$45/100)</f>
        <v>102.24746347305388</v>
      </c>
      <c r="S272" s="213">
        <f>[4]Costos_Agricultura!$J179*(1+'Net Zero 2070 - %'!S$45/100)</f>
        <v>102.46131827773026</v>
      </c>
      <c r="T272" s="213">
        <f>[4]Costos_Agricultura!$J179*(1+'Net Zero 2070 - %'!T$45/100)</f>
        <v>102.6751730824066</v>
      </c>
      <c r="U272" s="213">
        <f>[4]Costos_Agricultura!$J179*(1+'Net Zero 2070 - %'!U$45/100)</f>
        <v>102.88902788708297</v>
      </c>
      <c r="V272" s="213">
        <f>[4]Costos_Agricultura!$J179*(1+'Net Zero 2070 - %'!V$45/100)</f>
        <v>103.10288269175935</v>
      </c>
      <c r="W272" s="213">
        <f>[4]Costos_Agricultura!$J179*(1+'Net Zero 2070 - %'!W$45/100)</f>
        <v>103.31673749643569</v>
      </c>
      <c r="X272" s="213">
        <f>[4]Costos_Agricultura!$J179*(1+'Net Zero 2070 - %'!X$45/100)</f>
        <v>103.53059230111207</v>
      </c>
      <c r="Y272" s="213">
        <f>[4]Costos_Agricultura!$J179*(1+'Net Zero 2070 - %'!Y$45/100)</f>
        <v>103.74444710578841</v>
      </c>
      <c r="Z272" s="213">
        <f>[4]Costos_Agricultura!$J179*(1+'Net Zero 2070 - %'!Z$45/100)</f>
        <v>103.95830191046478</v>
      </c>
      <c r="AA272" s="213">
        <f>[4]Costos_Agricultura!$J179*(1+'Net Zero 2070 - %'!AA$45/100)</f>
        <v>104.17215671514113</v>
      </c>
      <c r="AB272" s="213">
        <f>[4]Costos_Agricultura!$J179*(1+'Net Zero 2070 - %'!AB$45/100)</f>
        <v>104.3860115198175</v>
      </c>
      <c r="AC272" s="213">
        <f>[4]Costos_Agricultura!$J179*(1+'Net Zero 2070 - %'!AC$45/100)</f>
        <v>104.59986632449387</v>
      </c>
      <c r="AD272" s="213">
        <f>[4]Costos_Agricultura!$J179*(1+'Net Zero 2070 - %'!AD$45/100)</f>
        <v>104.81372112917022</v>
      </c>
      <c r="AE272" s="213">
        <f>[4]Costos_Agricultura!$J179*(1+'Net Zero 2070 - %'!AE$45/100)</f>
        <v>105.02757593384659</v>
      </c>
      <c r="AF272" s="213">
        <f>[4]Costos_Agricultura!$J179*(1+'Net Zero 2070 - %'!AF$45/100)</f>
        <v>105.24143073852295</v>
      </c>
      <c r="AG272" s="213">
        <f>[4]Costos_Agricultura!$J179*(1+'Net Zero 2070 - %'!AG$45/100)</f>
        <v>105.45528554319932</v>
      </c>
      <c r="AH272" s="213">
        <f>[4]Costos_Agricultura!$J179*(1+'Net Zero 2070 - %'!AH$45/100)</f>
        <v>105.66914034787567</v>
      </c>
      <c r="AI272" s="213">
        <f>[4]Costos_Agricultura!$J179*(1+'Net Zero 2070 - %'!AI$45/100)</f>
        <v>105.88299515255204</v>
      </c>
      <c r="AJ272" s="213">
        <f>[4]Costos_Agricultura!$J179*(1+'Net Zero 2070 - %'!AJ$45/100)</f>
        <v>106.09684995722839</v>
      </c>
      <c r="AK272" s="213">
        <f>[4]Costos_Agricultura!$J179*(1+'Net Zero 2070 - %'!AK$45/100)</f>
        <v>106.31070476190476</v>
      </c>
      <c r="AL272" s="213">
        <f>[4]Costos_Agricultura!$J179*(1+'Net Zero 2070 - %'!AL$45/100)</f>
        <v>106.52455956658113</v>
      </c>
      <c r="AM272" s="213">
        <f>[4]Costos_Agricultura!$J179*(1+'Net Zero 2070 - %'!AM$45/100)</f>
        <v>106.73841437125748</v>
      </c>
      <c r="AN272" s="213">
        <f>[4]Costos_Agricultura!$J179*(1+'Net Zero 2070 - %'!AN$45/100)</f>
        <v>106.95226917593385</v>
      </c>
      <c r="AO272" s="213">
        <f>[4]Costos_Agricultura!$J179*(1+'Net Zero 2070 - %'!AO$45/100)</f>
        <v>107.16612398061019</v>
      </c>
      <c r="AP272" s="213">
        <f>[4]Costos_Agricultura!$J179*(1+'Net Zero 2070 - %'!AP$45/100)</f>
        <v>107.37997878528657</v>
      </c>
      <c r="AQ272" s="213">
        <f>[4]Costos_Agricultura!$J179*(1+'Net Zero 2070 - %'!AQ$45/100)</f>
        <v>107.59383358996291</v>
      </c>
      <c r="AR272" s="213">
        <f>[4]Costos_Agricultura!$J179*(1+'Net Zero 2070 - %'!AR$45/100)</f>
        <v>107.80768839463929</v>
      </c>
      <c r="AS272" s="213">
        <f>[4]Costos_Agricultura!$J179*(1+'Net Zero 2070 - %'!AS$45/100)</f>
        <v>108.02154319931564</v>
      </c>
      <c r="AT272" s="213">
        <f>[4]Costos_Agricultura!$J179*(1+'Net Zero 2070 - %'!AT$45/100)</f>
        <v>108.235398003992</v>
      </c>
      <c r="AU272" s="213">
        <f>[4]Costos_Agricultura!$J179*(1+'Net Zero 2070 - %'!AU$45/100)</f>
        <v>108.44925280866838</v>
      </c>
      <c r="AV272" s="213">
        <f>[4]Costos_Agricultura!$J179*(1+'Net Zero 2070 - %'!AV$45/100)</f>
        <v>108.66310761334474</v>
      </c>
      <c r="AW272" s="213">
        <f>[4]Costos_Agricultura!$J179*(1+'Net Zero 2070 - %'!AW$45/100)</f>
        <v>108.87696241802109</v>
      </c>
      <c r="AX272" s="213">
        <f>[4]Costos_Agricultura!$J179*(1+'Net Zero 2070 - %'!AX$45/100)</f>
        <v>109.09081722269745</v>
      </c>
      <c r="AY272" s="213">
        <f>[4]Costos_Agricultura!$J179*(1+'Net Zero 2070 - %'!AY$45/100)</f>
        <v>109.30467202737383</v>
      </c>
      <c r="AZ272" s="213">
        <f>[4]Costos_Agricultura!$J179*(1+'Net Zero 2070 - %'!AZ$45/100)</f>
        <v>109.51852683205017</v>
      </c>
      <c r="BA272" s="213">
        <f>[4]Costos_Agricultura!$J179*(1+'Net Zero 2070 - %'!BA$45/100)</f>
        <v>109.73238163672654</v>
      </c>
      <c r="BB272" s="213">
        <f>[4]Costos_Agricultura!$J179*(1+'Net Zero 2070 - %'!BB$45/100)</f>
        <v>109.94623644140292</v>
      </c>
      <c r="BC272" s="205"/>
      <c r="BD272" s="205"/>
      <c r="BE272" s="205"/>
      <c r="BF272" s="205"/>
      <c r="BG272" s="205"/>
      <c r="BH272" s="205"/>
    </row>
    <row r="273" spans="1:60" s="209" customFormat="1" ht="15" customHeight="1">
      <c r="A273" s="205"/>
      <c r="B273" s="205"/>
      <c r="C273" s="170" t="s">
        <v>272</v>
      </c>
      <c r="D273" s="366"/>
      <c r="E273" s="205"/>
      <c r="F273" s="213">
        <f>[4]Costos_Agricultura!$J180*(1+'Net Zero 2070 - %'!F$45/100)</f>
        <v>73.04001380171492</v>
      </c>
      <c r="G273" s="213">
        <f>[4]Costos_Agricultura!$J180*(1+'Net Zero 2070 - %'!G$45/100)</f>
        <v>73.196712928266507</v>
      </c>
      <c r="H273" s="213">
        <f>[4]Costos_Agricultura!$J180*(1+'Net Zero 2070 - %'!H$45/100)</f>
        <v>73.353412054818108</v>
      </c>
      <c r="I273" s="213">
        <f>[4]Costos_Agricultura!$J180*(1+'Net Zero 2070 - %'!I$45/100)</f>
        <v>73.510111181369709</v>
      </c>
      <c r="J273" s="213">
        <f>[4]Costos_Agricultura!$J180*(1+'Net Zero 2070 - %'!J$45/100)</f>
        <v>73.66681030792131</v>
      </c>
      <c r="K273" s="213">
        <f>[4]Costos_Agricultura!$J180*(1+'Net Zero 2070 - %'!K$45/100)</f>
        <v>73.823509434472911</v>
      </c>
      <c r="L273" s="213">
        <f>[4]Costos_Agricultura!$J180*(1+'Net Zero 2070 - %'!L$45/100)</f>
        <v>73.980208561024511</v>
      </c>
      <c r="M273" s="213">
        <f>[4]Costos_Agricultura!$J180*(1+'Net Zero 2070 - %'!M$45/100)</f>
        <v>74.136907687576127</v>
      </c>
      <c r="N273" s="213">
        <f>[4]Costos_Agricultura!$J180*(1+'Net Zero 2070 - %'!N$45/100)</f>
        <v>74.293606814127713</v>
      </c>
      <c r="O273" s="213">
        <f>[4]Costos_Agricultura!$J180*(1+'Net Zero 2070 - %'!O$45/100)</f>
        <v>74.450305940679328</v>
      </c>
      <c r="P273" s="213">
        <f>[4]Costos_Agricultura!$J180*(1+'Net Zero 2070 - %'!P$45/100)</f>
        <v>74.607005067230915</v>
      </c>
      <c r="Q273" s="213">
        <f>[4]Costos_Agricultura!$J180*(1+'Net Zero 2070 - %'!Q$45/100)</f>
        <v>74.763704193782516</v>
      </c>
      <c r="R273" s="213">
        <f>[4]Costos_Agricultura!$J180*(1+'Net Zero 2070 - %'!R$45/100)</f>
        <v>74.920403320334117</v>
      </c>
      <c r="S273" s="213">
        <f>[4]Costos_Agricultura!$J180*(1+'Net Zero 2070 - %'!S$45/100)</f>
        <v>75.077102446885718</v>
      </c>
      <c r="T273" s="213">
        <f>[4]Costos_Agricultura!$J180*(1+'Net Zero 2070 - %'!T$45/100)</f>
        <v>75.233801573437319</v>
      </c>
      <c r="U273" s="213">
        <f>[4]Costos_Agricultura!$J180*(1+'Net Zero 2070 - %'!U$45/100)</f>
        <v>75.39050069998892</v>
      </c>
      <c r="V273" s="213">
        <f>[4]Costos_Agricultura!$J180*(1+'Net Zero 2070 - %'!V$45/100)</f>
        <v>75.547199826540535</v>
      </c>
      <c r="W273" s="213">
        <f>[4]Costos_Agricultura!$J180*(1+'Net Zero 2070 - %'!W$45/100)</f>
        <v>75.703898953092121</v>
      </c>
      <c r="X273" s="213">
        <f>[4]Costos_Agricultura!$J180*(1+'Net Zero 2070 - %'!X$45/100)</f>
        <v>75.860598079643736</v>
      </c>
      <c r="Y273" s="213">
        <f>[4]Costos_Agricultura!$J180*(1+'Net Zero 2070 - %'!Y$45/100)</f>
        <v>76.017297206195323</v>
      </c>
      <c r="Z273" s="213">
        <f>[4]Costos_Agricultura!$J180*(1+'Net Zero 2070 - %'!Z$45/100)</f>
        <v>76.173996332746924</v>
      </c>
      <c r="AA273" s="213">
        <f>[4]Costos_Agricultura!$J180*(1+'Net Zero 2070 - %'!AA$45/100)</f>
        <v>76.330695459298525</v>
      </c>
      <c r="AB273" s="213">
        <f>[4]Costos_Agricultura!$J180*(1+'Net Zero 2070 - %'!AB$45/100)</f>
        <v>76.487394585850126</v>
      </c>
      <c r="AC273" s="213">
        <f>[4]Costos_Agricultura!$J180*(1+'Net Zero 2070 - %'!AC$45/100)</f>
        <v>76.644093712401741</v>
      </c>
      <c r="AD273" s="213">
        <f>[4]Costos_Agricultura!$J180*(1+'Net Zero 2070 - %'!AD$45/100)</f>
        <v>76.800792838953328</v>
      </c>
      <c r="AE273" s="213">
        <f>[4]Costos_Agricultura!$J180*(1+'Net Zero 2070 - %'!AE$45/100)</f>
        <v>76.957491965504943</v>
      </c>
      <c r="AF273" s="213">
        <f>[4]Costos_Agricultura!$J180*(1+'Net Zero 2070 - %'!AF$45/100)</f>
        <v>77.114191092056529</v>
      </c>
      <c r="AG273" s="213">
        <f>[4]Costos_Agricultura!$J180*(1+'Net Zero 2070 - %'!AG$45/100)</f>
        <v>77.270890218608145</v>
      </c>
      <c r="AH273" s="213">
        <f>[4]Costos_Agricultura!$J180*(1+'Net Zero 2070 - %'!AH$45/100)</f>
        <v>77.427589345159731</v>
      </c>
      <c r="AI273" s="213">
        <f>[4]Costos_Agricultura!$J180*(1+'Net Zero 2070 - %'!AI$45/100)</f>
        <v>77.584288471711332</v>
      </c>
      <c r="AJ273" s="213">
        <f>[4]Costos_Agricultura!$J180*(1+'Net Zero 2070 - %'!AJ$45/100)</f>
        <v>77.740987598262933</v>
      </c>
      <c r="AK273" s="213">
        <f>[4]Costos_Agricultura!$J180*(1+'Net Zero 2070 - %'!AK$45/100)</f>
        <v>77.897686724814534</v>
      </c>
      <c r="AL273" s="213">
        <f>[4]Costos_Agricultura!$J180*(1+'Net Zero 2070 - %'!AL$45/100)</f>
        <v>78.054385851366149</v>
      </c>
      <c r="AM273" s="213">
        <f>[4]Costos_Agricultura!$J180*(1+'Net Zero 2070 - %'!AM$45/100)</f>
        <v>78.211084977917736</v>
      </c>
      <c r="AN273" s="213">
        <f>[4]Costos_Agricultura!$J180*(1+'Net Zero 2070 - %'!AN$45/100)</f>
        <v>78.367784104469351</v>
      </c>
      <c r="AO273" s="213">
        <f>[4]Costos_Agricultura!$J180*(1+'Net Zero 2070 - %'!AO$45/100)</f>
        <v>78.524483231020938</v>
      </c>
      <c r="AP273" s="213">
        <f>[4]Costos_Agricultura!$J180*(1+'Net Zero 2070 - %'!AP$45/100)</f>
        <v>78.681182357572553</v>
      </c>
      <c r="AQ273" s="213">
        <f>[4]Costos_Agricultura!$J180*(1+'Net Zero 2070 - %'!AQ$45/100)</f>
        <v>78.837881484124139</v>
      </c>
      <c r="AR273" s="213">
        <f>[4]Costos_Agricultura!$J180*(1+'Net Zero 2070 - %'!AR$45/100)</f>
        <v>78.99458061067574</v>
      </c>
      <c r="AS273" s="213">
        <f>[4]Costos_Agricultura!$J180*(1+'Net Zero 2070 - %'!AS$45/100)</f>
        <v>79.151279737227341</v>
      </c>
      <c r="AT273" s="213">
        <f>[4]Costos_Agricultura!$J180*(1+'Net Zero 2070 - %'!AT$45/100)</f>
        <v>79.307978863778942</v>
      </c>
      <c r="AU273" s="213">
        <f>[4]Costos_Agricultura!$J180*(1+'Net Zero 2070 - %'!AU$45/100)</f>
        <v>79.464677990330557</v>
      </c>
      <c r="AV273" s="213">
        <f>[4]Costos_Agricultura!$J180*(1+'Net Zero 2070 - %'!AV$45/100)</f>
        <v>79.621377116882144</v>
      </c>
      <c r="AW273" s="213">
        <f>[4]Costos_Agricultura!$J180*(1+'Net Zero 2070 - %'!AW$45/100)</f>
        <v>79.778076243433759</v>
      </c>
      <c r="AX273" s="213">
        <f>[4]Costos_Agricultura!$J180*(1+'Net Zero 2070 - %'!AX$45/100)</f>
        <v>79.934775369985346</v>
      </c>
      <c r="AY273" s="213">
        <f>[4]Costos_Agricultura!$J180*(1+'Net Zero 2070 - %'!AY$45/100)</f>
        <v>80.091474496536961</v>
      </c>
      <c r="AZ273" s="213">
        <f>[4]Costos_Agricultura!$J180*(1+'Net Zero 2070 - %'!AZ$45/100)</f>
        <v>80.248173623088547</v>
      </c>
      <c r="BA273" s="213">
        <f>[4]Costos_Agricultura!$J180*(1+'Net Zero 2070 - %'!BA$45/100)</f>
        <v>80.404872749640148</v>
      </c>
      <c r="BB273" s="213">
        <f>[4]Costos_Agricultura!$J180*(1+'Net Zero 2070 - %'!BB$45/100)</f>
        <v>80.561571876191763</v>
      </c>
      <c r="BC273" s="205"/>
      <c r="BD273" s="205"/>
      <c r="BE273" s="205"/>
      <c r="BF273" s="205"/>
      <c r="BG273" s="205"/>
      <c r="BH273" s="205"/>
    </row>
    <row r="274" spans="1:60" s="209" customFormat="1" ht="15" customHeight="1">
      <c r="A274" s="205"/>
      <c r="B274" s="205"/>
      <c r="C274" s="170" t="s">
        <v>273</v>
      </c>
      <c r="D274" s="366"/>
      <c r="E274" s="205"/>
      <c r="F274" s="213">
        <f>[4]Costos_Agricultura!$J181*(1+'Net Zero 2070 - %'!F$45/100)</f>
        <v>214.25875981244511</v>
      </c>
      <c r="G274" s="213">
        <f>[4]Costos_Agricultura!$J181*(1+'Net Zero 2070 - %'!G$45/100)</f>
        <v>214.71842785974016</v>
      </c>
      <c r="H274" s="213">
        <f>[4]Costos_Agricultura!$J181*(1+'Net Zero 2070 - %'!H$45/100)</f>
        <v>215.17809590703524</v>
      </c>
      <c r="I274" s="213">
        <f>[4]Costos_Agricultura!$J181*(1+'Net Zero 2070 - %'!I$45/100)</f>
        <v>215.6377639543303</v>
      </c>
      <c r="J274" s="213">
        <f>[4]Costos_Agricultura!$J181*(1+'Net Zero 2070 - %'!J$45/100)</f>
        <v>216.09743200162541</v>
      </c>
      <c r="K274" s="213">
        <f>[4]Costos_Agricultura!$J181*(1+'Net Zero 2070 - %'!K$45/100)</f>
        <v>216.55710004892043</v>
      </c>
      <c r="L274" s="213">
        <f>[4]Costos_Agricultura!$J181*(1+'Net Zero 2070 - %'!L$45/100)</f>
        <v>217.01676809621554</v>
      </c>
      <c r="M274" s="213">
        <f>[4]Costos_Agricultura!$J181*(1+'Net Zero 2070 - %'!M$45/100)</f>
        <v>217.47643614351063</v>
      </c>
      <c r="N274" s="213">
        <f>[4]Costos_Agricultura!$J181*(1+'Net Zero 2070 - %'!N$45/100)</f>
        <v>217.93610419080568</v>
      </c>
      <c r="O274" s="213">
        <f>[4]Costos_Agricultura!$J181*(1+'Net Zero 2070 - %'!O$45/100)</f>
        <v>218.39577223810076</v>
      </c>
      <c r="P274" s="213">
        <f>[4]Costos_Agricultura!$J181*(1+'Net Zero 2070 - %'!P$45/100)</f>
        <v>218.85544028539582</v>
      </c>
      <c r="Q274" s="213">
        <f>[4]Costos_Agricultura!$J181*(1+'Net Zero 2070 - %'!Q$45/100)</f>
        <v>219.3151083326909</v>
      </c>
      <c r="R274" s="213">
        <f>[4]Costos_Agricultura!$J181*(1+'Net Zero 2070 - %'!R$45/100)</f>
        <v>219.77477637998595</v>
      </c>
      <c r="S274" s="213">
        <f>[4]Costos_Agricultura!$J181*(1+'Net Zero 2070 - %'!S$45/100)</f>
        <v>220.23444442728103</v>
      </c>
      <c r="T274" s="213">
        <f>[4]Costos_Agricultura!$J181*(1+'Net Zero 2070 - %'!T$45/100)</f>
        <v>220.69411247457609</v>
      </c>
      <c r="U274" s="213">
        <f>[4]Costos_Agricultura!$J181*(1+'Net Zero 2070 - %'!U$45/100)</f>
        <v>221.15378052187117</v>
      </c>
      <c r="V274" s="213">
        <f>[4]Costos_Agricultura!$J181*(1+'Net Zero 2070 - %'!V$45/100)</f>
        <v>221.61344856916628</v>
      </c>
      <c r="W274" s="213">
        <f>[4]Costos_Agricultura!$J181*(1+'Net Zero 2070 - %'!W$45/100)</f>
        <v>222.07311661646133</v>
      </c>
      <c r="X274" s="213">
        <f>[4]Costos_Agricultura!$J181*(1+'Net Zero 2070 - %'!X$45/100)</f>
        <v>222.53278466375642</v>
      </c>
      <c r="Y274" s="213">
        <f>[4]Costos_Agricultura!$J181*(1+'Net Zero 2070 - %'!Y$45/100)</f>
        <v>222.99245271105147</v>
      </c>
      <c r="Z274" s="213">
        <f>[4]Costos_Agricultura!$J181*(1+'Net Zero 2070 - %'!Z$45/100)</f>
        <v>223.45212075834655</v>
      </c>
      <c r="AA274" s="213">
        <f>[4]Costos_Agricultura!$J181*(1+'Net Zero 2070 - %'!AA$45/100)</f>
        <v>223.91178880564161</v>
      </c>
      <c r="AB274" s="213">
        <f>[4]Costos_Agricultura!$J181*(1+'Net Zero 2070 - %'!AB$45/100)</f>
        <v>224.37145685293669</v>
      </c>
      <c r="AC274" s="213">
        <f>[4]Costos_Agricultura!$J181*(1+'Net Zero 2070 - %'!AC$45/100)</f>
        <v>224.83112490023177</v>
      </c>
      <c r="AD274" s="213">
        <f>[4]Costos_Agricultura!$J181*(1+'Net Zero 2070 - %'!AD$45/100)</f>
        <v>225.29079294752682</v>
      </c>
      <c r="AE274" s="213">
        <f>[4]Costos_Agricultura!$J181*(1+'Net Zero 2070 - %'!AE$45/100)</f>
        <v>225.75046099482194</v>
      </c>
      <c r="AF274" s="213">
        <f>[4]Costos_Agricultura!$J181*(1+'Net Zero 2070 - %'!AF$45/100)</f>
        <v>226.21012904211696</v>
      </c>
      <c r="AG274" s="213">
        <f>[4]Costos_Agricultura!$J181*(1+'Net Zero 2070 - %'!AG$45/100)</f>
        <v>226.66979708941207</v>
      </c>
      <c r="AH274" s="213">
        <f>[4]Costos_Agricultura!$J181*(1+'Net Zero 2070 - %'!AH$45/100)</f>
        <v>227.1294651367071</v>
      </c>
      <c r="AI274" s="213">
        <f>[4]Costos_Agricultura!$J181*(1+'Net Zero 2070 - %'!AI$45/100)</f>
        <v>227.58913318400221</v>
      </c>
      <c r="AJ274" s="213">
        <f>[4]Costos_Agricultura!$J181*(1+'Net Zero 2070 - %'!AJ$45/100)</f>
        <v>228.04880123129723</v>
      </c>
      <c r="AK274" s="213">
        <f>[4]Costos_Agricultura!$J181*(1+'Net Zero 2070 - %'!AK$45/100)</f>
        <v>228.50846927859234</v>
      </c>
      <c r="AL274" s="213">
        <f>[4]Costos_Agricultura!$J181*(1+'Net Zero 2070 - %'!AL$45/100)</f>
        <v>228.96813732588743</v>
      </c>
      <c r="AM274" s="213">
        <f>[4]Costos_Agricultura!$J181*(1+'Net Zero 2070 - %'!AM$45/100)</f>
        <v>229.42780537318248</v>
      </c>
      <c r="AN274" s="213">
        <f>[4]Costos_Agricultura!$J181*(1+'Net Zero 2070 - %'!AN$45/100)</f>
        <v>229.88747342047756</v>
      </c>
      <c r="AO274" s="213">
        <f>[4]Costos_Agricultura!$J181*(1+'Net Zero 2070 - %'!AO$45/100)</f>
        <v>230.34714146777262</v>
      </c>
      <c r="AP274" s="213">
        <f>[4]Costos_Agricultura!$J181*(1+'Net Zero 2070 - %'!AP$45/100)</f>
        <v>230.8068095150677</v>
      </c>
      <c r="AQ274" s="213">
        <f>[4]Costos_Agricultura!$J181*(1+'Net Zero 2070 - %'!AQ$45/100)</f>
        <v>231.26647756236275</v>
      </c>
      <c r="AR274" s="213">
        <f>[4]Costos_Agricultura!$J181*(1+'Net Zero 2070 - %'!AR$45/100)</f>
        <v>231.72614560965786</v>
      </c>
      <c r="AS274" s="213">
        <f>[4]Costos_Agricultura!$J181*(1+'Net Zero 2070 - %'!AS$45/100)</f>
        <v>232.18581365695289</v>
      </c>
      <c r="AT274" s="213">
        <f>[4]Costos_Agricultura!$J181*(1+'Net Zero 2070 - %'!AT$45/100)</f>
        <v>232.645481704248</v>
      </c>
      <c r="AU274" s="213">
        <f>[4]Costos_Agricultura!$J181*(1+'Net Zero 2070 - %'!AU$45/100)</f>
        <v>233.10514975154308</v>
      </c>
      <c r="AV274" s="213">
        <f>[4]Costos_Agricultura!$J181*(1+'Net Zero 2070 - %'!AV$45/100)</f>
        <v>233.56481779883813</v>
      </c>
      <c r="AW274" s="213">
        <f>[4]Costos_Agricultura!$J181*(1+'Net Zero 2070 - %'!AW$45/100)</f>
        <v>234.02448584613322</v>
      </c>
      <c r="AX274" s="213">
        <f>[4]Costos_Agricultura!$J181*(1+'Net Zero 2070 - %'!AX$45/100)</f>
        <v>234.48415389342827</v>
      </c>
      <c r="AY274" s="213">
        <f>[4]Costos_Agricultura!$J181*(1+'Net Zero 2070 - %'!AY$45/100)</f>
        <v>234.94382194072335</v>
      </c>
      <c r="AZ274" s="213">
        <f>[4]Costos_Agricultura!$J181*(1+'Net Zero 2070 - %'!AZ$45/100)</f>
        <v>235.40348998801841</v>
      </c>
      <c r="BA274" s="213">
        <f>[4]Costos_Agricultura!$J181*(1+'Net Zero 2070 - %'!BA$45/100)</f>
        <v>235.86315803531349</v>
      </c>
      <c r="BB274" s="213">
        <f>[4]Costos_Agricultura!$J181*(1+'Net Zero 2070 - %'!BB$45/100)</f>
        <v>236.3228260826086</v>
      </c>
      <c r="BC274" s="205"/>
      <c r="BD274" s="205"/>
      <c r="BE274" s="205"/>
      <c r="BF274" s="205"/>
      <c r="BG274" s="205"/>
      <c r="BH274" s="205"/>
    </row>
    <row r="275" spans="1:60" s="209" customFormat="1" ht="15" customHeight="1">
      <c r="A275" s="205"/>
      <c r="B275" s="205"/>
      <c r="C275" s="170" t="s">
        <v>274</v>
      </c>
      <c r="D275" s="366"/>
      <c r="E275" s="205"/>
      <c r="F275" s="213">
        <f>[4]Costos_Agricultura!$J182*(1+'Net Zero 2070 - %'!F$45/100)</f>
        <v>50.215994265916883</v>
      </c>
      <c r="G275" s="213">
        <f>[4]Costos_Agricultura!$J182*(1+'Net Zero 2070 - %'!G$45/100)</f>
        <v>50.323727028149797</v>
      </c>
      <c r="H275" s="213">
        <f>[4]Costos_Agricultura!$J182*(1+'Net Zero 2070 - %'!H$45/100)</f>
        <v>50.431459790382718</v>
      </c>
      <c r="I275" s="213">
        <f>[4]Costos_Agricultura!$J182*(1+'Net Zero 2070 - %'!I$45/100)</f>
        <v>50.539192552615631</v>
      </c>
      <c r="J275" s="213">
        <f>[4]Costos_Agricultura!$J182*(1+'Net Zero 2070 - %'!J$45/100)</f>
        <v>50.646925314848559</v>
      </c>
      <c r="K275" s="213">
        <f>[4]Costos_Agricultura!$J182*(1+'Net Zero 2070 - %'!K$45/100)</f>
        <v>50.754658077081473</v>
      </c>
      <c r="L275" s="213">
        <f>[4]Costos_Agricultura!$J182*(1+'Net Zero 2070 - %'!L$45/100)</f>
        <v>50.862390839314401</v>
      </c>
      <c r="M275" s="213">
        <f>[4]Costos_Agricultura!$J182*(1+'Net Zero 2070 - %'!M$45/100)</f>
        <v>50.970123601547321</v>
      </c>
      <c r="N275" s="213">
        <f>[4]Costos_Agricultura!$J182*(1+'Net Zero 2070 - %'!N$45/100)</f>
        <v>51.077856363780242</v>
      </c>
      <c r="O275" s="213">
        <f>[4]Costos_Agricultura!$J182*(1+'Net Zero 2070 - %'!O$45/100)</f>
        <v>51.185589126013163</v>
      </c>
      <c r="P275" s="213">
        <f>[4]Costos_Agricultura!$J182*(1+'Net Zero 2070 - %'!P$45/100)</f>
        <v>51.293321888246076</v>
      </c>
      <c r="Q275" s="213">
        <f>[4]Costos_Agricultura!$J182*(1+'Net Zero 2070 - %'!Q$45/100)</f>
        <v>51.401054650479004</v>
      </c>
      <c r="R275" s="213">
        <f>[4]Costos_Agricultura!$J182*(1+'Net Zero 2070 - %'!R$45/100)</f>
        <v>51.508787412711918</v>
      </c>
      <c r="S275" s="213">
        <f>[4]Costos_Agricultura!$J182*(1+'Net Zero 2070 - %'!S$45/100)</f>
        <v>51.616520174944846</v>
      </c>
      <c r="T275" s="213">
        <f>[4]Costos_Agricultura!$J182*(1+'Net Zero 2070 - %'!T$45/100)</f>
        <v>51.724252937177759</v>
      </c>
      <c r="U275" s="213">
        <f>[4]Costos_Agricultura!$J182*(1+'Net Zero 2070 - %'!U$45/100)</f>
        <v>51.83198569941068</v>
      </c>
      <c r="V275" s="213">
        <f>[4]Costos_Agricultura!$J182*(1+'Net Zero 2070 - %'!V$45/100)</f>
        <v>51.939718461643608</v>
      </c>
      <c r="W275" s="213">
        <f>[4]Costos_Agricultura!$J182*(1+'Net Zero 2070 - %'!W$45/100)</f>
        <v>52.047451223876521</v>
      </c>
      <c r="X275" s="213">
        <f>[4]Costos_Agricultura!$J182*(1+'Net Zero 2070 - %'!X$45/100)</f>
        <v>52.155183986109449</v>
      </c>
      <c r="Y275" s="213">
        <f>[4]Costos_Agricultura!$J182*(1+'Net Zero 2070 - %'!Y$45/100)</f>
        <v>52.262916748342363</v>
      </c>
      <c r="Z275" s="213">
        <f>[4]Costos_Agricultura!$J182*(1+'Net Zero 2070 - %'!Z$45/100)</f>
        <v>52.370649510575291</v>
      </c>
      <c r="AA275" s="213">
        <f>[4]Costos_Agricultura!$J182*(1+'Net Zero 2070 - %'!AA$45/100)</f>
        <v>52.478382272808204</v>
      </c>
      <c r="AB275" s="213">
        <f>[4]Costos_Agricultura!$J182*(1+'Net Zero 2070 - %'!AB$45/100)</f>
        <v>52.586115035041125</v>
      </c>
      <c r="AC275" s="213">
        <f>[4]Costos_Agricultura!$J182*(1+'Net Zero 2070 - %'!AC$45/100)</f>
        <v>52.693847797274053</v>
      </c>
      <c r="AD275" s="213">
        <f>[4]Costos_Agricultura!$J182*(1+'Net Zero 2070 - %'!AD$45/100)</f>
        <v>52.801580559506966</v>
      </c>
      <c r="AE275" s="213">
        <f>[4]Costos_Agricultura!$J182*(1+'Net Zero 2070 - %'!AE$45/100)</f>
        <v>52.909313321739894</v>
      </c>
      <c r="AF275" s="213">
        <f>[4]Costos_Agricultura!$J182*(1+'Net Zero 2070 - %'!AF$45/100)</f>
        <v>53.017046083972808</v>
      </c>
      <c r="AG275" s="213">
        <f>[4]Costos_Agricultura!$J182*(1+'Net Zero 2070 - %'!AG$45/100)</f>
        <v>53.124778846205729</v>
      </c>
      <c r="AH275" s="213">
        <f>[4]Costos_Agricultura!$J182*(1+'Net Zero 2070 - %'!AH$45/100)</f>
        <v>53.232511608438642</v>
      </c>
      <c r="AI275" s="213">
        <f>[4]Costos_Agricultura!$J182*(1+'Net Zero 2070 - %'!AI$45/100)</f>
        <v>53.34024437067157</v>
      </c>
      <c r="AJ275" s="213">
        <f>[4]Costos_Agricultura!$J182*(1+'Net Zero 2070 - %'!AJ$45/100)</f>
        <v>53.447977132904484</v>
      </c>
      <c r="AK275" s="213">
        <f>[4]Costos_Agricultura!$J182*(1+'Net Zero 2070 - %'!AK$45/100)</f>
        <v>53.555709895137412</v>
      </c>
      <c r="AL275" s="213">
        <f>[4]Costos_Agricultura!$J182*(1+'Net Zero 2070 - %'!AL$45/100)</f>
        <v>53.663442657370332</v>
      </c>
      <c r="AM275" s="213">
        <f>[4]Costos_Agricultura!$J182*(1+'Net Zero 2070 - %'!AM$45/100)</f>
        <v>53.771175419603253</v>
      </c>
      <c r="AN275" s="213">
        <f>[4]Costos_Agricultura!$J182*(1+'Net Zero 2070 - %'!AN$45/100)</f>
        <v>53.878908181836174</v>
      </c>
      <c r="AO275" s="213">
        <f>[4]Costos_Agricultura!$J182*(1+'Net Zero 2070 - %'!AO$45/100)</f>
        <v>53.986640944069087</v>
      </c>
      <c r="AP275" s="213">
        <f>[4]Costos_Agricultura!$J182*(1+'Net Zero 2070 - %'!AP$45/100)</f>
        <v>54.094373706302015</v>
      </c>
      <c r="AQ275" s="213">
        <f>[4]Costos_Agricultura!$J182*(1+'Net Zero 2070 - %'!AQ$45/100)</f>
        <v>54.202106468534929</v>
      </c>
      <c r="AR275" s="213">
        <f>[4]Costos_Agricultura!$J182*(1+'Net Zero 2070 - %'!AR$45/100)</f>
        <v>54.309839230767857</v>
      </c>
      <c r="AS275" s="213">
        <f>[4]Costos_Agricultura!$J182*(1+'Net Zero 2070 - %'!AS$45/100)</f>
        <v>54.41757199300077</v>
      </c>
      <c r="AT275" s="213">
        <f>[4]Costos_Agricultura!$J182*(1+'Net Zero 2070 - %'!AT$45/100)</f>
        <v>54.525304755233691</v>
      </c>
      <c r="AU275" s="213">
        <f>[4]Costos_Agricultura!$J182*(1+'Net Zero 2070 - %'!AU$45/100)</f>
        <v>54.633037517466619</v>
      </c>
      <c r="AV275" s="213">
        <f>[4]Costos_Agricultura!$J182*(1+'Net Zero 2070 - %'!AV$45/100)</f>
        <v>54.740770279699532</v>
      </c>
      <c r="AW275" s="213">
        <f>[4]Costos_Agricultura!$J182*(1+'Net Zero 2070 - %'!AW$45/100)</f>
        <v>54.84850304193246</v>
      </c>
      <c r="AX275" s="213">
        <f>[4]Costos_Agricultura!$J182*(1+'Net Zero 2070 - %'!AX$45/100)</f>
        <v>54.956235804165374</v>
      </c>
      <c r="AY275" s="213">
        <f>[4]Costos_Agricultura!$J182*(1+'Net Zero 2070 - %'!AY$45/100)</f>
        <v>55.063968566398302</v>
      </c>
      <c r="AZ275" s="213">
        <f>[4]Costos_Agricultura!$J182*(1+'Net Zero 2070 - %'!AZ$45/100)</f>
        <v>55.171701328631215</v>
      </c>
      <c r="BA275" s="213">
        <f>[4]Costos_Agricultura!$J182*(1+'Net Zero 2070 - %'!BA$45/100)</f>
        <v>55.279434090864136</v>
      </c>
      <c r="BB275" s="213">
        <f>[4]Costos_Agricultura!$J182*(1+'Net Zero 2070 - %'!BB$45/100)</f>
        <v>55.387166853097064</v>
      </c>
      <c r="BC275" s="205"/>
      <c r="BD275" s="205"/>
      <c r="BE275" s="205"/>
      <c r="BF275" s="205"/>
      <c r="BG275" s="205"/>
      <c r="BH275" s="205"/>
    </row>
    <row r="276" spans="1:60" s="209" customFormat="1" ht="15" customHeight="1">
      <c r="A276" s="205"/>
      <c r="B276" s="205"/>
      <c r="C276" s="170" t="s">
        <v>275</v>
      </c>
      <c r="D276" s="366"/>
      <c r="E276" s="205"/>
      <c r="F276" s="213">
        <f>[4]Costos_Agricultura!$J183*(1+'Net Zero 2070 - %'!F$45/100)</f>
        <v>4.0586161091472981</v>
      </c>
      <c r="G276" s="213">
        <f>[4]Costos_Agricultura!$J183*(1+'Net Zero 2070 - %'!G$45/100)</f>
        <v>4.0673234130785128</v>
      </c>
      <c r="H276" s="213">
        <f>[4]Costos_Agricultura!$J183*(1+'Net Zero 2070 - %'!H$45/100)</f>
        <v>4.0760307170097274</v>
      </c>
      <c r="I276" s="213">
        <f>[4]Costos_Agricultura!$J183*(1+'Net Zero 2070 - %'!I$45/100)</f>
        <v>4.0847380209409412</v>
      </c>
      <c r="J276" s="213">
        <f>[4]Costos_Agricultura!$J183*(1+'Net Zero 2070 - %'!J$45/100)</f>
        <v>4.0934453248721567</v>
      </c>
      <c r="K276" s="213">
        <f>[4]Costos_Agricultura!$J183*(1+'Net Zero 2070 - %'!K$45/100)</f>
        <v>4.1021526288033705</v>
      </c>
      <c r="L276" s="213">
        <f>[4]Costos_Agricultura!$J183*(1+'Net Zero 2070 - %'!L$45/100)</f>
        <v>4.1108599327345852</v>
      </c>
      <c r="M276" s="213">
        <f>[4]Costos_Agricultura!$J183*(1+'Net Zero 2070 - %'!M$45/100)</f>
        <v>4.1195672366658007</v>
      </c>
      <c r="N276" s="213">
        <f>[4]Costos_Agricultura!$J183*(1+'Net Zero 2070 - %'!N$45/100)</f>
        <v>4.1282745405970145</v>
      </c>
      <c r="O276" s="213">
        <f>[4]Costos_Agricultura!$J183*(1+'Net Zero 2070 - %'!O$45/100)</f>
        <v>4.1369818445282291</v>
      </c>
      <c r="P276" s="213">
        <f>[4]Costos_Agricultura!$J183*(1+'Net Zero 2070 - %'!P$45/100)</f>
        <v>4.1456891484594438</v>
      </c>
      <c r="Q276" s="213">
        <f>[4]Costos_Agricultura!$J183*(1+'Net Zero 2070 - %'!Q$45/100)</f>
        <v>4.1543964523906585</v>
      </c>
      <c r="R276" s="213">
        <f>[4]Costos_Agricultura!$J183*(1+'Net Zero 2070 - %'!R$45/100)</f>
        <v>4.1631037563218722</v>
      </c>
      <c r="S276" s="213">
        <f>[4]Costos_Agricultura!$J183*(1+'Net Zero 2070 - %'!S$45/100)</f>
        <v>4.1718110602530878</v>
      </c>
      <c r="T276" s="213">
        <f>[4]Costos_Agricultura!$J183*(1+'Net Zero 2070 - %'!T$45/100)</f>
        <v>4.1805183641843016</v>
      </c>
      <c r="U276" s="213">
        <f>[4]Costos_Agricultura!$J183*(1+'Net Zero 2070 - %'!U$45/100)</f>
        <v>4.1892256681155162</v>
      </c>
      <c r="V276" s="213">
        <f>[4]Costos_Agricultura!$J183*(1+'Net Zero 2070 - %'!V$45/100)</f>
        <v>4.1979329720467318</v>
      </c>
      <c r="W276" s="213">
        <f>[4]Costos_Agricultura!$J183*(1+'Net Zero 2070 - %'!W$45/100)</f>
        <v>4.2066402759779455</v>
      </c>
      <c r="X276" s="213">
        <f>[4]Costos_Agricultura!$J183*(1+'Net Zero 2070 - %'!X$45/100)</f>
        <v>4.2153475799091611</v>
      </c>
      <c r="Y276" s="213">
        <f>[4]Costos_Agricultura!$J183*(1+'Net Zero 2070 - %'!Y$45/100)</f>
        <v>4.2240548838403749</v>
      </c>
      <c r="Z276" s="213">
        <f>[4]Costos_Agricultura!$J183*(1+'Net Zero 2070 - %'!Z$45/100)</f>
        <v>4.2327621877715895</v>
      </c>
      <c r="AA276" s="213">
        <f>[4]Costos_Agricultura!$J183*(1+'Net Zero 2070 - %'!AA$45/100)</f>
        <v>4.2414694917028042</v>
      </c>
      <c r="AB276" s="213">
        <f>[4]Costos_Agricultura!$J183*(1+'Net Zero 2070 - %'!AB$45/100)</f>
        <v>4.2501767956340188</v>
      </c>
      <c r="AC276" s="213">
        <f>[4]Costos_Agricultura!$J183*(1+'Net Zero 2070 - %'!AC$45/100)</f>
        <v>4.2588840995652335</v>
      </c>
      <c r="AD276" s="213">
        <f>[4]Costos_Agricultura!$J183*(1+'Net Zero 2070 - %'!AD$45/100)</f>
        <v>4.2675914034964482</v>
      </c>
      <c r="AE276" s="213">
        <f>[4]Costos_Agricultura!$J183*(1+'Net Zero 2070 - %'!AE$45/100)</f>
        <v>4.2762987074276628</v>
      </c>
      <c r="AF276" s="213">
        <f>[4]Costos_Agricultura!$J183*(1+'Net Zero 2070 - %'!AF$45/100)</f>
        <v>4.2850060113588766</v>
      </c>
      <c r="AG276" s="213">
        <f>[4]Costos_Agricultura!$J183*(1+'Net Zero 2070 - %'!AG$45/100)</f>
        <v>4.2937133152900921</v>
      </c>
      <c r="AH276" s="213">
        <f>[4]Costos_Agricultura!$J183*(1+'Net Zero 2070 - %'!AH$45/100)</f>
        <v>4.3024206192213059</v>
      </c>
      <c r="AI276" s="213">
        <f>[4]Costos_Agricultura!$J183*(1+'Net Zero 2070 - %'!AI$45/100)</f>
        <v>4.3111279231525206</v>
      </c>
      <c r="AJ276" s="213">
        <f>[4]Costos_Agricultura!$J183*(1+'Net Zero 2070 - %'!AJ$45/100)</f>
        <v>4.3198352270837352</v>
      </c>
      <c r="AK276" s="213">
        <f>[4]Costos_Agricultura!$J183*(1+'Net Zero 2070 - %'!AK$45/100)</f>
        <v>4.3285425310149499</v>
      </c>
      <c r="AL276" s="213">
        <f>[4]Costos_Agricultura!$J183*(1+'Net Zero 2070 - %'!AL$45/100)</f>
        <v>4.3372498349461646</v>
      </c>
      <c r="AM276" s="213">
        <f>[4]Costos_Agricultura!$J183*(1+'Net Zero 2070 - %'!AM$45/100)</f>
        <v>4.3459571388773792</v>
      </c>
      <c r="AN276" s="213">
        <f>[4]Costos_Agricultura!$J183*(1+'Net Zero 2070 - %'!AN$45/100)</f>
        <v>4.3546644428085939</v>
      </c>
      <c r="AO276" s="213">
        <f>[4]Costos_Agricultura!$J183*(1+'Net Zero 2070 - %'!AO$45/100)</f>
        <v>4.3633717467398077</v>
      </c>
      <c r="AP276" s="213">
        <f>[4]Costos_Agricultura!$J183*(1+'Net Zero 2070 - %'!AP$45/100)</f>
        <v>4.3720790506710232</v>
      </c>
      <c r="AQ276" s="213">
        <f>[4]Costos_Agricultura!$J183*(1+'Net Zero 2070 - %'!AQ$45/100)</f>
        <v>4.380786354602237</v>
      </c>
      <c r="AR276" s="213">
        <f>[4]Costos_Agricultura!$J183*(1+'Net Zero 2070 - %'!AR$45/100)</f>
        <v>4.3894936585334516</v>
      </c>
      <c r="AS276" s="213">
        <f>[4]Costos_Agricultura!$J183*(1+'Net Zero 2070 - %'!AS$45/100)</f>
        <v>4.3982009624646663</v>
      </c>
      <c r="AT276" s="213">
        <f>[4]Costos_Agricultura!$J183*(1+'Net Zero 2070 - %'!AT$45/100)</f>
        <v>4.406908266395881</v>
      </c>
      <c r="AU276" s="213">
        <f>[4]Costos_Agricultura!$J183*(1+'Net Zero 2070 - %'!AU$45/100)</f>
        <v>4.4156155703270956</v>
      </c>
      <c r="AV276" s="213">
        <f>[4]Costos_Agricultura!$J183*(1+'Net Zero 2070 - %'!AV$45/100)</f>
        <v>4.4243228742583103</v>
      </c>
      <c r="AW276" s="213">
        <f>[4]Costos_Agricultura!$J183*(1+'Net Zero 2070 - %'!AW$45/100)</f>
        <v>4.4330301781895249</v>
      </c>
      <c r="AX276" s="213">
        <f>[4]Costos_Agricultura!$J183*(1+'Net Zero 2070 - %'!AX$45/100)</f>
        <v>4.4417374821207387</v>
      </c>
      <c r="AY276" s="213">
        <f>[4]Costos_Agricultura!$J183*(1+'Net Zero 2070 - %'!AY$45/100)</f>
        <v>4.4504447860519543</v>
      </c>
      <c r="AZ276" s="213">
        <f>[4]Costos_Agricultura!$J183*(1+'Net Zero 2070 - %'!AZ$45/100)</f>
        <v>4.459152089983168</v>
      </c>
      <c r="BA276" s="213">
        <f>[4]Costos_Agricultura!$J183*(1+'Net Zero 2070 - %'!BA$45/100)</f>
        <v>4.4678593939143827</v>
      </c>
      <c r="BB276" s="213">
        <f>[4]Costos_Agricultura!$J183*(1+'Net Zero 2070 - %'!BB$45/100)</f>
        <v>4.4765666978455982</v>
      </c>
      <c r="BC276" s="205"/>
      <c r="BD276" s="205"/>
      <c r="BE276" s="205"/>
      <c r="BF276" s="205"/>
      <c r="BG276" s="205"/>
      <c r="BH276" s="205"/>
    </row>
    <row r="277" spans="1:60" s="209" customFormat="1" ht="15" customHeight="1">
      <c r="A277" s="205"/>
      <c r="B277" s="205"/>
      <c r="C277" s="170" t="s">
        <v>276</v>
      </c>
      <c r="D277" s="366"/>
      <c r="E277" s="205"/>
      <c r="F277" s="213">
        <f>[4]Costos_Agricultura!$J184*(1+'Net Zero 2070 - %'!F$45/100)</f>
        <v>1.4760992072358479</v>
      </c>
      <c r="G277" s="213">
        <f>[4]Costos_Agricultura!$J184*(1+'Net Zero 2070 - %'!G$45/100)</f>
        <v>1.4792660119013739</v>
      </c>
      <c r="H277" s="213">
        <f>[4]Costos_Agricultura!$J184*(1+'Net Zero 2070 - %'!H$45/100)</f>
        <v>1.4824328165669001</v>
      </c>
      <c r="I277" s="213">
        <f>[4]Costos_Agricultura!$J184*(1+'Net Zero 2070 - %'!I$45/100)</f>
        <v>1.4855996212324261</v>
      </c>
      <c r="J277" s="213">
        <f>[4]Costos_Agricultura!$J184*(1+'Net Zero 2070 - %'!J$45/100)</f>
        <v>1.4887664258979525</v>
      </c>
      <c r="K277" s="213">
        <f>[4]Costos_Agricultura!$J184*(1+'Net Zero 2070 - %'!K$45/100)</f>
        <v>1.4919332305634785</v>
      </c>
      <c r="L277" s="213">
        <f>[4]Costos_Agricultura!$J184*(1+'Net Zero 2070 - %'!L$45/100)</f>
        <v>1.4951000352290047</v>
      </c>
      <c r="M277" s="213">
        <f>[4]Costos_Agricultura!$J184*(1+'Net Zero 2070 - %'!M$45/100)</f>
        <v>1.4982668398945311</v>
      </c>
      <c r="N277" s="213">
        <f>[4]Costos_Agricultura!$J184*(1+'Net Zero 2070 - %'!N$45/100)</f>
        <v>1.5014336445600571</v>
      </c>
      <c r="O277" s="213">
        <f>[4]Costos_Agricultura!$J184*(1+'Net Zero 2070 - %'!O$45/100)</f>
        <v>1.5046004492255836</v>
      </c>
      <c r="P277" s="213">
        <f>[4]Costos_Agricultura!$J184*(1+'Net Zero 2070 - %'!P$45/100)</f>
        <v>1.5077672538911095</v>
      </c>
      <c r="Q277" s="213">
        <f>[4]Costos_Agricultura!$J184*(1+'Net Zero 2070 - %'!Q$45/100)</f>
        <v>1.5109340585566358</v>
      </c>
      <c r="R277" s="213">
        <f>[4]Costos_Agricultura!$J184*(1+'Net Zero 2070 - %'!R$45/100)</f>
        <v>1.5141008632221618</v>
      </c>
      <c r="S277" s="213">
        <f>[4]Costos_Agricultura!$J184*(1+'Net Zero 2070 - %'!S$45/100)</f>
        <v>1.5172676678876882</v>
      </c>
      <c r="T277" s="213">
        <f>[4]Costos_Agricultura!$J184*(1+'Net Zero 2070 - %'!T$45/100)</f>
        <v>1.5204344725532142</v>
      </c>
      <c r="U277" s="213">
        <f>[4]Costos_Agricultura!$J184*(1+'Net Zero 2070 - %'!U$45/100)</f>
        <v>1.5236012772187404</v>
      </c>
      <c r="V277" s="213">
        <f>[4]Costos_Agricultura!$J184*(1+'Net Zero 2070 - %'!V$45/100)</f>
        <v>1.5267680818842668</v>
      </c>
      <c r="W277" s="213">
        <f>[4]Costos_Agricultura!$J184*(1+'Net Zero 2070 - %'!W$45/100)</f>
        <v>1.5299348865497928</v>
      </c>
      <c r="X277" s="213">
        <f>[4]Costos_Agricultura!$J184*(1+'Net Zero 2070 - %'!X$45/100)</f>
        <v>1.533101691215319</v>
      </c>
      <c r="Y277" s="213">
        <f>[4]Costos_Agricultura!$J184*(1+'Net Zero 2070 - %'!Y$45/100)</f>
        <v>1.5362684958808452</v>
      </c>
      <c r="Z277" s="213">
        <f>[4]Costos_Agricultura!$J184*(1+'Net Zero 2070 - %'!Z$45/100)</f>
        <v>1.5394353005463715</v>
      </c>
      <c r="AA277" s="213">
        <f>[4]Costos_Agricultura!$J184*(1+'Net Zero 2070 - %'!AA$45/100)</f>
        <v>1.5426021052118974</v>
      </c>
      <c r="AB277" s="213">
        <f>[4]Costos_Agricultura!$J184*(1+'Net Zero 2070 - %'!AB$45/100)</f>
        <v>1.5457689098774239</v>
      </c>
      <c r="AC277" s="213">
        <f>[4]Costos_Agricultura!$J184*(1+'Net Zero 2070 - %'!AC$45/100)</f>
        <v>1.5489357145429501</v>
      </c>
      <c r="AD277" s="213">
        <f>[4]Costos_Agricultura!$J184*(1+'Net Zero 2070 - %'!AD$45/100)</f>
        <v>1.5521025192084761</v>
      </c>
      <c r="AE277" s="213">
        <f>[4]Costos_Agricultura!$J184*(1+'Net Zero 2070 - %'!AE$45/100)</f>
        <v>1.5552693238740025</v>
      </c>
      <c r="AF277" s="213">
        <f>[4]Costos_Agricultura!$J184*(1+'Net Zero 2070 - %'!AF$45/100)</f>
        <v>1.5584361285395285</v>
      </c>
      <c r="AG277" s="213">
        <f>[4]Costos_Agricultura!$J184*(1+'Net Zero 2070 - %'!AG$45/100)</f>
        <v>1.5616029332050547</v>
      </c>
      <c r="AH277" s="213">
        <f>[4]Costos_Agricultura!$J184*(1+'Net Zero 2070 - %'!AH$45/100)</f>
        <v>1.5647697378705809</v>
      </c>
      <c r="AI277" s="213">
        <f>[4]Costos_Agricultura!$J184*(1+'Net Zero 2070 - %'!AI$45/100)</f>
        <v>1.5679365425361071</v>
      </c>
      <c r="AJ277" s="213">
        <f>[4]Costos_Agricultura!$J184*(1+'Net Zero 2070 - %'!AJ$45/100)</f>
        <v>1.5711033472016331</v>
      </c>
      <c r="AK277" s="213">
        <f>[4]Costos_Agricultura!$J184*(1+'Net Zero 2070 - %'!AK$45/100)</f>
        <v>1.5742701518671596</v>
      </c>
      <c r="AL277" s="213">
        <f>[4]Costos_Agricultura!$J184*(1+'Net Zero 2070 - %'!AL$45/100)</f>
        <v>1.5774369565326858</v>
      </c>
      <c r="AM277" s="213">
        <f>[4]Costos_Agricultura!$J184*(1+'Net Zero 2070 - %'!AM$45/100)</f>
        <v>1.5806037611982118</v>
      </c>
      <c r="AN277" s="213">
        <f>[4]Costos_Agricultura!$J184*(1+'Net Zero 2070 - %'!AN$45/100)</f>
        <v>1.5837705658637382</v>
      </c>
      <c r="AO277" s="213">
        <f>[4]Costos_Agricultura!$J184*(1+'Net Zero 2070 - %'!AO$45/100)</f>
        <v>1.5869373705292642</v>
      </c>
      <c r="AP277" s="213">
        <f>[4]Costos_Agricultura!$J184*(1+'Net Zero 2070 - %'!AP$45/100)</f>
        <v>1.5901041751947904</v>
      </c>
      <c r="AQ277" s="213">
        <f>[4]Costos_Agricultura!$J184*(1+'Net Zero 2070 - %'!AQ$45/100)</f>
        <v>1.5932709798603166</v>
      </c>
      <c r="AR277" s="213">
        <f>[4]Costos_Agricultura!$J184*(1+'Net Zero 2070 - %'!AR$45/100)</f>
        <v>1.5964377845258428</v>
      </c>
      <c r="AS277" s="213">
        <f>[4]Costos_Agricultura!$J184*(1+'Net Zero 2070 - %'!AS$45/100)</f>
        <v>1.5996045891913688</v>
      </c>
      <c r="AT277" s="213">
        <f>[4]Costos_Agricultura!$J184*(1+'Net Zero 2070 - %'!AT$45/100)</f>
        <v>1.6027713938568953</v>
      </c>
      <c r="AU277" s="213">
        <f>[4]Costos_Agricultura!$J184*(1+'Net Zero 2070 - %'!AU$45/100)</f>
        <v>1.6059381985224215</v>
      </c>
      <c r="AV277" s="213">
        <f>[4]Costos_Agricultura!$J184*(1+'Net Zero 2070 - %'!AV$45/100)</f>
        <v>1.6091050031879475</v>
      </c>
      <c r="AW277" s="213">
        <f>[4]Costos_Agricultura!$J184*(1+'Net Zero 2070 - %'!AW$45/100)</f>
        <v>1.6122718078534739</v>
      </c>
      <c r="AX277" s="213">
        <f>[4]Costos_Agricultura!$J184*(1+'Net Zero 2070 - %'!AX$45/100)</f>
        <v>1.6154386125189999</v>
      </c>
      <c r="AY277" s="213">
        <f>[4]Costos_Agricultura!$J184*(1+'Net Zero 2070 - %'!AY$45/100)</f>
        <v>1.6186054171845261</v>
      </c>
      <c r="AZ277" s="213">
        <f>[4]Costos_Agricultura!$J184*(1+'Net Zero 2070 - %'!AZ$45/100)</f>
        <v>1.6217722218500521</v>
      </c>
      <c r="BA277" s="213">
        <f>[4]Costos_Agricultura!$J184*(1+'Net Zero 2070 - %'!BA$45/100)</f>
        <v>1.6249390265155785</v>
      </c>
      <c r="BB277" s="213">
        <f>[4]Costos_Agricultura!$J184*(1+'Net Zero 2070 - %'!BB$45/100)</f>
        <v>1.628105831181105</v>
      </c>
      <c r="BC277" s="205"/>
      <c r="BD277" s="205"/>
      <c r="BE277" s="205"/>
      <c r="BF277" s="205"/>
      <c r="BG277" s="205"/>
      <c r="BH277" s="205"/>
    </row>
    <row r="278" spans="1:60" s="209" customFormat="1" ht="15" hidden="1" customHeight="1">
      <c r="A278" s="205"/>
      <c r="B278" s="205"/>
      <c r="C278" s="205"/>
      <c r="D278" s="205"/>
      <c r="E278" s="205"/>
      <c r="F278" s="213"/>
      <c r="G278" s="213"/>
      <c r="H278" s="213"/>
      <c r="I278" s="213"/>
      <c r="J278" s="213"/>
      <c r="K278" s="213"/>
      <c r="L278" s="213"/>
      <c r="M278" s="213"/>
      <c r="N278" s="213"/>
      <c r="O278" s="213"/>
      <c r="P278" s="213"/>
      <c r="Q278" s="213"/>
      <c r="R278" s="213"/>
      <c r="S278" s="213"/>
      <c r="T278" s="213"/>
      <c r="U278" s="213"/>
      <c r="V278" s="213"/>
      <c r="W278" s="213"/>
      <c r="X278" s="213"/>
      <c r="Y278" s="213"/>
      <c r="Z278" s="213"/>
      <c r="AA278" s="213"/>
      <c r="AB278" s="213"/>
      <c r="AC278" s="213"/>
      <c r="AD278" s="213"/>
      <c r="AE278" s="213"/>
      <c r="AF278" s="213"/>
      <c r="AG278" s="213"/>
      <c r="AH278" s="213"/>
      <c r="AI278" s="213"/>
      <c r="AJ278" s="213"/>
      <c r="AK278" s="213"/>
      <c r="AL278" s="213"/>
      <c r="AM278" s="213"/>
      <c r="AN278" s="213"/>
      <c r="AO278" s="213"/>
      <c r="AP278" s="213"/>
      <c r="AQ278" s="213"/>
      <c r="AR278" s="213"/>
      <c r="AS278" s="213"/>
      <c r="AT278" s="213"/>
      <c r="AU278" s="213"/>
      <c r="AV278" s="213"/>
      <c r="AW278" s="213"/>
      <c r="AX278" s="213"/>
      <c r="AY278" s="213"/>
      <c r="AZ278" s="213"/>
      <c r="BA278" s="213"/>
      <c r="BB278" s="213"/>
      <c r="BC278" s="205"/>
      <c r="BD278" s="205"/>
      <c r="BE278" s="205"/>
      <c r="BF278" s="205"/>
      <c r="BG278" s="205"/>
      <c r="BH278" s="205"/>
    </row>
    <row r="279" spans="1:60" s="209" customFormat="1" ht="15" hidden="1" customHeight="1">
      <c r="A279" s="205"/>
      <c r="B279" s="205"/>
      <c r="C279" s="217" t="s">
        <v>277</v>
      </c>
      <c r="D279" s="205"/>
      <c r="E279" s="205"/>
      <c r="F279" s="205"/>
      <c r="G279" s="205"/>
      <c r="H279" s="205"/>
      <c r="I279" s="205"/>
      <c r="J279" s="205"/>
      <c r="K279" s="205"/>
      <c r="L279" s="205"/>
      <c r="M279" s="205"/>
      <c r="N279" s="205"/>
      <c r="O279" s="205"/>
      <c r="P279" s="205"/>
      <c r="Q279" s="205"/>
      <c r="R279" s="205"/>
      <c r="S279" s="205"/>
      <c r="T279" s="205"/>
      <c r="U279" s="205"/>
      <c r="V279" s="205"/>
      <c r="W279" s="205"/>
      <c r="X279" s="205"/>
      <c r="Y279" s="205"/>
      <c r="Z279" s="205"/>
      <c r="AA279" s="205"/>
      <c r="AB279" s="205"/>
      <c r="AC279" s="205"/>
      <c r="AD279" s="205"/>
      <c r="AE279" s="205"/>
      <c r="AF279" s="205"/>
      <c r="AG279" s="205"/>
      <c r="AH279" s="205"/>
      <c r="AI279" s="205"/>
      <c r="AJ279" s="205"/>
      <c r="AK279" s="205"/>
      <c r="AL279" s="205"/>
      <c r="AM279" s="205"/>
      <c r="AN279" s="205"/>
      <c r="AO279" s="205"/>
      <c r="AP279" s="205"/>
      <c r="AQ279" s="205"/>
      <c r="AR279" s="205"/>
      <c r="AS279" s="205"/>
      <c r="AT279" s="205"/>
      <c r="AU279" s="205"/>
      <c r="AV279" s="205"/>
      <c r="AW279" s="205"/>
      <c r="AX279" s="205"/>
      <c r="AY279" s="205"/>
      <c r="AZ279" s="205"/>
      <c r="BA279" s="205"/>
      <c r="BB279" s="205"/>
      <c r="BC279" s="205"/>
      <c r="BD279" s="205"/>
      <c r="BE279" s="205"/>
      <c r="BF279" s="205"/>
      <c r="BG279" s="205"/>
      <c r="BH279" s="205"/>
    </row>
    <row r="280" spans="1:60" s="209" customFormat="1" ht="15" hidden="1" customHeight="1">
      <c r="A280" s="205"/>
      <c r="B280" s="205"/>
      <c r="C280" s="217" t="s">
        <v>278</v>
      </c>
      <c r="D280" s="205"/>
      <c r="E280" s="205"/>
      <c r="F280" s="205"/>
      <c r="G280" s="205"/>
      <c r="H280" s="205"/>
      <c r="I280" s="205"/>
      <c r="J280" s="205"/>
      <c r="K280" s="205"/>
      <c r="L280" s="205"/>
      <c r="M280" s="205"/>
      <c r="N280" s="205"/>
      <c r="O280" s="205"/>
      <c r="P280" s="205"/>
      <c r="Q280" s="205"/>
      <c r="R280" s="205"/>
      <c r="S280" s="205"/>
      <c r="T280" s="205"/>
      <c r="U280" s="205"/>
      <c r="V280" s="205"/>
      <c r="W280" s="205"/>
      <c r="X280" s="205"/>
      <c r="Y280" s="205"/>
      <c r="Z280" s="205"/>
      <c r="AA280" s="205"/>
      <c r="AB280" s="205"/>
      <c r="AC280" s="205"/>
      <c r="AD280" s="205"/>
      <c r="AE280" s="205"/>
      <c r="AF280" s="205"/>
      <c r="AG280" s="205"/>
      <c r="AH280" s="205"/>
      <c r="AI280" s="205"/>
      <c r="AJ280" s="205"/>
      <c r="AK280" s="205"/>
      <c r="AL280" s="205"/>
      <c r="AM280" s="205"/>
      <c r="AN280" s="205"/>
      <c r="AO280" s="205"/>
      <c r="AP280" s="205"/>
      <c r="AQ280" s="205"/>
      <c r="AR280" s="205"/>
      <c r="AS280" s="205"/>
      <c r="AT280" s="205"/>
      <c r="AU280" s="205"/>
      <c r="AV280" s="205"/>
      <c r="AW280" s="205"/>
      <c r="AX280" s="205"/>
      <c r="AY280" s="205"/>
      <c r="AZ280" s="205"/>
      <c r="BA280" s="205"/>
      <c r="BB280" s="205"/>
      <c r="BC280" s="205"/>
      <c r="BD280" s="205"/>
      <c r="BE280" s="205"/>
      <c r="BF280" s="205"/>
      <c r="BG280" s="205"/>
      <c r="BH280" s="205"/>
    </row>
    <row r="281" spans="1:60" s="209" customFormat="1" ht="15" hidden="1" customHeight="1">
      <c r="A281" s="205"/>
      <c r="B281" s="205"/>
      <c r="C281" s="205" t="s">
        <v>279</v>
      </c>
      <c r="D281" s="205"/>
      <c r="E281" s="205"/>
      <c r="F281" s="213">
        <v>2532.4999999999995</v>
      </c>
      <c r="G281" s="213">
        <v>2565.4224999999992</v>
      </c>
      <c r="H281" s="213">
        <v>2598.772992499999</v>
      </c>
      <c r="I281" s="213">
        <v>2632.5570414024987</v>
      </c>
      <c r="J281" s="213">
        <v>2666.780282940731</v>
      </c>
      <c r="K281" s="213">
        <v>2701.4484266189602</v>
      </c>
      <c r="L281" s="213">
        <v>2736.5672561650063</v>
      </c>
      <c r="M281" s="213">
        <v>2772.142630495151</v>
      </c>
      <c r="N281" s="213">
        <v>2808.1804846915879</v>
      </c>
      <c r="O281" s="213">
        <v>2844.6868309925785</v>
      </c>
      <c r="P281" s="213">
        <v>2881.6677597954817</v>
      </c>
      <c r="Q281" s="213">
        <v>2919.1294406728225</v>
      </c>
      <c r="R281" s="213">
        <v>2957.078123401569</v>
      </c>
      <c r="S281" s="213">
        <v>2995.5201390057891</v>
      </c>
      <c r="T281" s="213">
        <v>3034.4619008128643</v>
      </c>
      <c r="U281" s="213">
        <v>3073.9099055234315</v>
      </c>
      <c r="V281" s="213">
        <v>3113.8707342952357</v>
      </c>
      <c r="W281" s="213">
        <v>3154.3510538410733</v>
      </c>
      <c r="X281" s="213">
        <v>3195.3576175410071</v>
      </c>
      <c r="Y281" s="213">
        <v>3236.8972665690399</v>
      </c>
      <c r="Z281" s="213">
        <v>3278.9769310344373</v>
      </c>
      <c r="AA281" s="213">
        <v>3321.6036311378848</v>
      </c>
      <c r="AB281" s="213">
        <v>3364.7844783426772</v>
      </c>
      <c r="AC281" s="213">
        <v>3408.5266765611318</v>
      </c>
      <c r="AD281" s="213">
        <v>3452.8375233564261</v>
      </c>
      <c r="AE281" s="213">
        <v>3497.7244111600594</v>
      </c>
      <c r="AF281" s="213">
        <v>3543.1948285051399</v>
      </c>
      <c r="AG281" s="213">
        <v>3589.2563612757062</v>
      </c>
      <c r="AH281" s="213">
        <v>3635.91669397229</v>
      </c>
      <c r="AI281" s="213">
        <v>3683.1836109939295</v>
      </c>
      <c r="AJ281" s="213">
        <v>3731.0649979368504</v>
      </c>
      <c r="AK281" s="213">
        <v>3779.5688429100292</v>
      </c>
      <c r="AL281" s="213">
        <v>3828.7032378678591</v>
      </c>
      <c r="AM281" s="213">
        <v>3878.476379960141</v>
      </c>
      <c r="AN281" s="213">
        <v>3928.8965728996222</v>
      </c>
      <c r="AO281" s="213">
        <v>3979.972228347317</v>
      </c>
      <c r="AP281" s="213">
        <v>4031.7118673158316</v>
      </c>
      <c r="AQ281" s="213">
        <v>4084.1241215909372</v>
      </c>
      <c r="AR281" s="213">
        <v>4137.2177351716191</v>
      </c>
      <c r="AS281" s="213">
        <v>4191.0015657288495</v>
      </c>
      <c r="AT281" s="213">
        <v>4245.4845860833238</v>
      </c>
      <c r="AU281" s="213">
        <v>4300.675885702407</v>
      </c>
      <c r="AV281" s="213">
        <v>4356.5846722165379</v>
      </c>
      <c r="AW281" s="213">
        <v>4413.2202729553528</v>
      </c>
      <c r="AX281" s="213">
        <v>4470.5921365037721</v>
      </c>
      <c r="AY281" s="213">
        <v>4528.7098342783211</v>
      </c>
      <c r="AZ281" s="213">
        <v>4587.5830621239384</v>
      </c>
      <c r="BA281" s="213">
        <v>4647.2216419315491</v>
      </c>
      <c r="BB281" s="213">
        <v>4707.6355232766591</v>
      </c>
      <c r="BC281" s="205"/>
      <c r="BD281" s="205"/>
      <c r="BE281" s="205"/>
      <c r="BF281" s="205"/>
      <c r="BG281" s="205"/>
      <c r="BH281" s="205"/>
    </row>
    <row r="282" spans="1:60" s="209" customFormat="1" ht="15" hidden="1" customHeight="1">
      <c r="A282" s="205"/>
      <c r="B282" s="205"/>
      <c r="C282" s="205" t="s">
        <v>280</v>
      </c>
      <c r="D282" s="205"/>
      <c r="E282" s="205"/>
      <c r="F282" s="205">
        <v>1000</v>
      </c>
      <c r="G282" s="205">
        <v>1000</v>
      </c>
      <c r="H282" s="205">
        <v>1000</v>
      </c>
      <c r="I282" s="205">
        <v>1000</v>
      </c>
      <c r="J282" s="205">
        <v>1000</v>
      </c>
      <c r="K282" s="205">
        <v>1000</v>
      </c>
      <c r="L282" s="205">
        <v>1000</v>
      </c>
      <c r="M282" s="205">
        <v>1000</v>
      </c>
      <c r="N282" s="205">
        <v>1000</v>
      </c>
      <c r="O282" s="205">
        <v>1000</v>
      </c>
      <c r="P282" s="205">
        <v>1000</v>
      </c>
      <c r="Q282" s="205">
        <v>1000</v>
      </c>
      <c r="R282" s="205">
        <v>1000</v>
      </c>
      <c r="S282" s="205">
        <v>1000</v>
      </c>
      <c r="T282" s="205">
        <v>1000</v>
      </c>
      <c r="U282" s="205">
        <v>1000</v>
      </c>
      <c r="V282" s="205">
        <v>1000</v>
      </c>
      <c r="W282" s="205">
        <v>1000</v>
      </c>
      <c r="X282" s="205">
        <v>1000</v>
      </c>
      <c r="Y282" s="205">
        <v>1000</v>
      </c>
      <c r="Z282" s="205">
        <v>1000</v>
      </c>
      <c r="AA282" s="205">
        <v>1000</v>
      </c>
      <c r="AB282" s="205">
        <v>1000</v>
      </c>
      <c r="AC282" s="205">
        <v>1000</v>
      </c>
      <c r="AD282" s="205">
        <v>1000</v>
      </c>
      <c r="AE282" s="205">
        <v>1000</v>
      </c>
      <c r="AF282" s="205">
        <v>1000</v>
      </c>
      <c r="AG282" s="205">
        <v>1000</v>
      </c>
      <c r="AH282" s="205">
        <v>1000</v>
      </c>
      <c r="AI282" s="205">
        <v>1000</v>
      </c>
      <c r="AJ282" s="205">
        <v>1000</v>
      </c>
      <c r="AK282" s="205">
        <v>1000</v>
      </c>
      <c r="AL282" s="205">
        <v>1000</v>
      </c>
      <c r="AM282" s="205">
        <v>1000</v>
      </c>
      <c r="AN282" s="205">
        <v>1000</v>
      </c>
      <c r="AO282" s="205">
        <v>1000</v>
      </c>
      <c r="AP282" s="205">
        <v>1000</v>
      </c>
      <c r="AQ282" s="205">
        <v>1000</v>
      </c>
      <c r="AR282" s="205">
        <v>1000</v>
      </c>
      <c r="AS282" s="205">
        <v>1000</v>
      </c>
      <c r="AT282" s="205">
        <v>1000</v>
      </c>
      <c r="AU282" s="205">
        <v>1000</v>
      </c>
      <c r="AV282" s="205">
        <v>1000</v>
      </c>
      <c r="AW282" s="205">
        <v>1000</v>
      </c>
      <c r="AX282" s="205">
        <v>1000</v>
      </c>
      <c r="AY282" s="205">
        <v>1000</v>
      </c>
      <c r="AZ282" s="205">
        <v>1000</v>
      </c>
      <c r="BA282" s="205">
        <v>1000</v>
      </c>
      <c r="BB282" s="205">
        <v>1000</v>
      </c>
      <c r="BC282" s="205"/>
      <c r="BD282" s="205"/>
      <c r="BE282" s="205"/>
      <c r="BF282" s="205"/>
      <c r="BG282" s="205"/>
      <c r="BH282" s="205"/>
    </row>
    <row r="283" spans="1:60" s="209" customFormat="1" ht="15" hidden="1" customHeight="1">
      <c r="A283" s="205"/>
      <c r="B283" s="205"/>
      <c r="C283" s="205" t="s">
        <v>281</v>
      </c>
      <c r="D283" s="205"/>
      <c r="E283" s="205"/>
      <c r="F283" s="213">
        <v>2025.9999999999998</v>
      </c>
      <c r="G283" s="213">
        <v>2052.3379999999997</v>
      </c>
      <c r="H283" s="213">
        <v>2079.0183939999997</v>
      </c>
      <c r="I283" s="213">
        <v>2106.0456331219993</v>
      </c>
      <c r="J283" s="213">
        <v>2133.4242263525853</v>
      </c>
      <c r="K283" s="213">
        <v>2161.1587412951685</v>
      </c>
      <c r="L283" s="213">
        <v>2189.2538049320056</v>
      </c>
      <c r="M283" s="213">
        <v>2217.7141043961215</v>
      </c>
      <c r="N283" s="213">
        <v>2246.5443877532707</v>
      </c>
      <c r="O283" s="213">
        <v>2275.749464794063</v>
      </c>
      <c r="P283" s="213">
        <v>2305.3342078363858</v>
      </c>
      <c r="Q283" s="213">
        <v>2335.3035525382584</v>
      </c>
      <c r="R283" s="213">
        <v>2365.6624987212554</v>
      </c>
      <c r="S283" s="213">
        <v>2396.4161112046313</v>
      </c>
      <c r="T283" s="213">
        <v>2427.5695206502915</v>
      </c>
      <c r="U283" s="213">
        <v>2459.1279244187449</v>
      </c>
      <c r="V283" s="213">
        <v>2491.0965874361882</v>
      </c>
      <c r="W283" s="213">
        <v>2523.4808430728585</v>
      </c>
      <c r="X283" s="213">
        <v>2556.2860940328055</v>
      </c>
      <c r="Y283" s="213">
        <v>2589.5178132552319</v>
      </c>
      <c r="Z283" s="213">
        <v>2623.1815448275497</v>
      </c>
      <c r="AA283" s="213">
        <v>2657.2829049103075</v>
      </c>
      <c r="AB283" s="213">
        <v>2691.827582674141</v>
      </c>
      <c r="AC283" s="213">
        <v>2726.8213412489044</v>
      </c>
      <c r="AD283" s="213">
        <v>2762.2700186851398</v>
      </c>
      <c r="AE283" s="213">
        <v>2798.1795289280462</v>
      </c>
      <c r="AF283" s="213">
        <v>2834.5558628041103</v>
      </c>
      <c r="AG283" s="213">
        <v>2871.4050890205635</v>
      </c>
      <c r="AH283" s="213">
        <v>2908.7333551778306</v>
      </c>
      <c r="AI283" s="213">
        <v>2946.546888795142</v>
      </c>
      <c r="AJ283" s="213">
        <v>2984.8519983494784</v>
      </c>
      <c r="AK283" s="213">
        <v>3023.6550743280213</v>
      </c>
      <c r="AL283" s="213">
        <v>3062.9625902942853</v>
      </c>
      <c r="AM283" s="213">
        <v>3102.7811039681105</v>
      </c>
      <c r="AN283" s="213">
        <v>3143.1172583196958</v>
      </c>
      <c r="AO283" s="213">
        <v>3183.9777826778513</v>
      </c>
      <c r="AP283" s="213">
        <v>3225.3694938526633</v>
      </c>
      <c r="AQ283" s="213">
        <v>3267.2992972727475</v>
      </c>
      <c r="AR283" s="213">
        <v>3309.7741881372931</v>
      </c>
      <c r="AS283" s="213">
        <v>3352.8012525830777</v>
      </c>
      <c r="AT283" s="213">
        <v>3396.3876688666574</v>
      </c>
      <c r="AU283" s="213">
        <v>3440.5407085619236</v>
      </c>
      <c r="AV283" s="213">
        <v>3485.2677377732284</v>
      </c>
      <c r="AW283" s="213">
        <v>3530.5762183642801</v>
      </c>
      <c r="AX283" s="213">
        <v>3576.4737092030155</v>
      </c>
      <c r="AY283" s="213">
        <v>3622.9678674226543</v>
      </c>
      <c r="AZ283" s="213">
        <v>3670.0664496991485</v>
      </c>
      <c r="BA283" s="213">
        <v>3717.7773135452371</v>
      </c>
      <c r="BB283" s="213">
        <v>3766.1084186213247</v>
      </c>
      <c r="BC283" s="205"/>
      <c r="BD283" s="205"/>
      <c r="BE283" s="205"/>
      <c r="BF283" s="205"/>
      <c r="BG283" s="205"/>
      <c r="BH283" s="205"/>
    </row>
    <row r="284" spans="1:60" s="209" customFormat="1" ht="15" hidden="1" customHeight="1">
      <c r="A284" s="205"/>
      <c r="B284" s="205"/>
      <c r="C284" s="205" t="s">
        <v>282</v>
      </c>
      <c r="D284" s="205"/>
      <c r="E284" s="205"/>
      <c r="F284" s="205">
        <f>0.393*(1-'Net Zero 2070 - %'!F56/100)</f>
        <v>0.39300000000000002</v>
      </c>
      <c r="G284" s="205">
        <f>0.393*(1-'Net Zero 2070 - %'!G56/100)</f>
        <v>0.39300000000000002</v>
      </c>
      <c r="H284" s="205">
        <f>0.393*(1-'Net Zero 2070 - %'!H56/100)</f>
        <v>0.39300000000000002</v>
      </c>
      <c r="I284" s="205">
        <f>0.393*(1-'Net Zero 2070 - %'!I56/100)</f>
        <v>0.39300000000000002</v>
      </c>
      <c r="J284" s="205">
        <f>0.393*(1-'Net Zero 2070 - %'!J56/100)</f>
        <v>0.39300000000000002</v>
      </c>
      <c r="K284" s="205">
        <f>0.393*(1-'Net Zero 2070 - %'!K56/100)</f>
        <v>0.39300000000000002</v>
      </c>
      <c r="L284" s="205">
        <f>0.393*(1-'Net Zero 2070 - %'!L56/100)</f>
        <v>0.39300000000000002</v>
      </c>
      <c r="M284" s="205">
        <f>0.393*(1-'Net Zero 2070 - %'!M56/100)</f>
        <v>0.39300000000000002</v>
      </c>
      <c r="N284" s="205">
        <f>0.393*(1-'Net Zero 2070 - %'!N56/100)</f>
        <v>0.39300000000000002</v>
      </c>
      <c r="O284" s="205">
        <f>0.393*(1-'Net Zero 2070 - %'!O56/100)</f>
        <v>0.39300000000000002</v>
      </c>
      <c r="P284" s="205">
        <f>0.393*(1-'Net Zero 2070 - %'!P56/100)</f>
        <v>0.39300000000000002</v>
      </c>
      <c r="Q284" s="205">
        <f>0.393*(1-'Net Zero 2070 - %'!Q56/100)</f>
        <v>0.39300000000000002</v>
      </c>
      <c r="R284" s="205">
        <f>0.393*(1-'Net Zero 2070 - %'!R56/100)</f>
        <v>0.39300000000000002</v>
      </c>
      <c r="S284" s="205">
        <f>0.393*(1-'Net Zero 2070 - %'!S56/100)</f>
        <v>0.39074025000000001</v>
      </c>
      <c r="T284" s="205">
        <f>0.393*(1-'Net Zero 2070 - %'!T56/100)</f>
        <v>0.38848050000000001</v>
      </c>
      <c r="U284" s="205">
        <f>0.393*(1-'Net Zero 2070 - %'!U56/100)</f>
        <v>0.38622075</v>
      </c>
      <c r="V284" s="205">
        <f>0.393*(1-'Net Zero 2070 - %'!V56/100)</f>
        <v>0.383961</v>
      </c>
      <c r="W284" s="205">
        <f>0.393*(1-'Net Zero 2070 - %'!W56/100)</f>
        <v>0.38170124999999999</v>
      </c>
      <c r="X284" s="205">
        <f>0.393*(1-'Net Zero 2070 - %'!X56/100)</f>
        <v>0.37944150000000004</v>
      </c>
      <c r="Y284" s="205">
        <f>0.393*(1-'Net Zero 2070 - %'!Y56/100)</f>
        <v>0.37718175000000004</v>
      </c>
      <c r="Z284" s="205">
        <f>0.393*(1-'Net Zero 2070 - %'!Z56/100)</f>
        <v>0.37492199999999998</v>
      </c>
      <c r="AA284" s="205">
        <f>0.393*(1-'Net Zero 2070 - %'!AA56/100)</f>
        <v>0.37266225000000003</v>
      </c>
      <c r="AB284" s="205">
        <f>0.393*(1-'Net Zero 2070 - %'!AB56/100)</f>
        <v>0.37040250000000002</v>
      </c>
      <c r="AC284" s="205">
        <f>0.393*(1-'Net Zero 2070 - %'!AC56/100)</f>
        <v>0.36814275000000002</v>
      </c>
      <c r="AD284" s="205">
        <f>0.393*(1-'Net Zero 2070 - %'!AD56/100)</f>
        <v>0.36588300000000001</v>
      </c>
      <c r="AE284" s="205">
        <f>0.393*(1-'Net Zero 2070 - %'!AE56/100)</f>
        <v>0.36362325000000001</v>
      </c>
      <c r="AF284" s="205">
        <f>0.393*(1-'Net Zero 2070 - %'!AF56/100)</f>
        <v>0.3613635</v>
      </c>
      <c r="AG284" s="205">
        <f>0.393*(1-'Net Zero 2070 - %'!AG56/100)</f>
        <v>0.35910375000000005</v>
      </c>
      <c r="AH284" s="205">
        <f>0.393*(1-'Net Zero 2070 - %'!AH56/100)</f>
        <v>0.35684400000000005</v>
      </c>
      <c r="AI284" s="205">
        <f>0.393*(1-'Net Zero 2070 - %'!AI56/100)</f>
        <v>0.35458424999999999</v>
      </c>
      <c r="AJ284" s="205">
        <f>0.393*(1-'Net Zero 2070 - %'!AJ56/100)</f>
        <v>0.35232450000000004</v>
      </c>
      <c r="AK284" s="205">
        <f>0.393*(1-'Net Zero 2070 - %'!AK56/100)</f>
        <v>0.35006475000000004</v>
      </c>
      <c r="AL284" s="205">
        <f>0.393*(1-'Net Zero 2070 - %'!AL56/100)</f>
        <v>0.34780500000000003</v>
      </c>
      <c r="AM284" s="205">
        <f>0.393*(1-'Net Zero 2070 - %'!AM56/100)</f>
        <v>0.34554525000000003</v>
      </c>
      <c r="AN284" s="205">
        <f>0.393*(1-'Net Zero 2070 - %'!AN56/100)</f>
        <v>0.34328550000000002</v>
      </c>
      <c r="AO284" s="205">
        <f>0.393*(1-'Net Zero 2070 - %'!AO56/100)</f>
        <v>0.34102575000000002</v>
      </c>
      <c r="AP284" s="205">
        <f>0.393*(1-'Net Zero 2070 - %'!AP56/100)</f>
        <v>0.33876600000000007</v>
      </c>
      <c r="AQ284" s="205">
        <f>0.393*(1-'Net Zero 2070 - %'!AQ56/100)</f>
        <v>0.33650625000000006</v>
      </c>
      <c r="AR284" s="205">
        <f>0.393*(1-'Net Zero 2070 - %'!AR56/100)</f>
        <v>0.3342465</v>
      </c>
      <c r="AS284" s="205">
        <f>0.393*(1-'Net Zero 2070 - %'!AS56/100)</f>
        <v>0.33198675000000005</v>
      </c>
      <c r="AT284" s="205">
        <f>0.393*(1-'Net Zero 2070 - %'!AT56/100)</f>
        <v>0.32972700000000005</v>
      </c>
      <c r="AU284" s="205">
        <f>0.393*(1-'Net Zero 2070 - %'!AU56/100)</f>
        <v>0.32746725000000004</v>
      </c>
      <c r="AV284" s="205">
        <f>0.393*(1-'Net Zero 2070 - %'!AV56/100)</f>
        <v>0.32520750000000004</v>
      </c>
      <c r="AW284" s="205">
        <f>0.393*(1-'Net Zero 2070 - %'!AW56/100)</f>
        <v>0.32294775000000003</v>
      </c>
      <c r="AX284" s="205">
        <f>0.393*(1-'Net Zero 2070 - %'!AX56/100)</f>
        <v>0.32068800000000003</v>
      </c>
      <c r="AY284" s="205">
        <f>0.393*(1-'Net Zero 2070 - %'!AY56/100)</f>
        <v>0.31842825000000008</v>
      </c>
      <c r="AZ284" s="205">
        <f>0.393*(1-'Net Zero 2070 - %'!AZ56/100)</f>
        <v>0.31616850000000007</v>
      </c>
      <c r="BA284" s="205">
        <f>0.393*(1-'Net Zero 2070 - %'!BA56/100)</f>
        <v>0.31390875000000007</v>
      </c>
      <c r="BB284" s="205">
        <f>0.393*(1-'Net Zero 2070 - %'!BB56/100)</f>
        <v>0.31164900000000006</v>
      </c>
      <c r="BC284" s="205"/>
      <c r="BD284" s="205"/>
      <c r="BE284" s="205"/>
      <c r="BF284" s="205"/>
      <c r="BG284" s="205"/>
      <c r="BH284" s="205"/>
    </row>
    <row r="285" spans="1:60" s="209" customFormat="1" ht="15" hidden="1" customHeight="1">
      <c r="A285" s="205"/>
      <c r="B285" s="205"/>
      <c r="C285" s="205" t="s">
        <v>283</v>
      </c>
      <c r="D285" s="205"/>
      <c r="E285" s="205"/>
      <c r="F285" s="205">
        <f>1-F284-F286</f>
        <v>0.248</v>
      </c>
      <c r="G285" s="205">
        <f t="shared" ref="G285:BB285" si="3">1-G284-G286</f>
        <v>0.248</v>
      </c>
      <c r="H285" s="205">
        <f t="shared" si="3"/>
        <v>0.248</v>
      </c>
      <c r="I285" s="205">
        <f t="shared" si="3"/>
        <v>0.248</v>
      </c>
      <c r="J285" s="205">
        <f t="shared" si="3"/>
        <v>0.248</v>
      </c>
      <c r="K285" s="205">
        <f t="shared" si="3"/>
        <v>0.248</v>
      </c>
      <c r="L285" s="205">
        <f t="shared" si="3"/>
        <v>0.248</v>
      </c>
      <c r="M285" s="205">
        <f t="shared" si="3"/>
        <v>0.248</v>
      </c>
      <c r="N285" s="205">
        <f t="shared" si="3"/>
        <v>0.248</v>
      </c>
      <c r="O285" s="205">
        <f t="shared" si="3"/>
        <v>0.248</v>
      </c>
      <c r="P285" s="205">
        <f t="shared" si="3"/>
        <v>0.248</v>
      </c>
      <c r="Q285" s="205">
        <f t="shared" si="3"/>
        <v>0.248</v>
      </c>
      <c r="R285" s="205">
        <f t="shared" si="3"/>
        <v>0.248</v>
      </c>
      <c r="S285" s="205">
        <f t="shared" si="3"/>
        <v>0.24819550000000001</v>
      </c>
      <c r="T285" s="205">
        <f t="shared" si="3"/>
        <v>0.24839099999999997</v>
      </c>
      <c r="U285" s="205">
        <f t="shared" si="3"/>
        <v>0.24858650000000004</v>
      </c>
      <c r="V285" s="205">
        <f t="shared" si="3"/>
        <v>0.24878200000000006</v>
      </c>
      <c r="W285" s="205">
        <f t="shared" si="3"/>
        <v>0.24897750000000002</v>
      </c>
      <c r="X285" s="205">
        <f t="shared" si="3"/>
        <v>0.24917300000000003</v>
      </c>
      <c r="Y285" s="205">
        <f t="shared" si="3"/>
        <v>0.24936849999999994</v>
      </c>
      <c r="Z285" s="205">
        <f t="shared" si="3"/>
        <v>0.24956400000000001</v>
      </c>
      <c r="AA285" s="205">
        <f t="shared" si="3"/>
        <v>0.24975949999999997</v>
      </c>
      <c r="AB285" s="205">
        <f t="shared" si="3"/>
        <v>0.24995499999999998</v>
      </c>
      <c r="AC285" s="205">
        <f t="shared" si="3"/>
        <v>0.25015049999999994</v>
      </c>
      <c r="AD285" s="205">
        <f t="shared" si="3"/>
        <v>0.25034600000000007</v>
      </c>
      <c r="AE285" s="205">
        <f t="shared" si="3"/>
        <v>0.25054149999999992</v>
      </c>
      <c r="AF285" s="205">
        <f t="shared" si="3"/>
        <v>0.25073700000000004</v>
      </c>
      <c r="AG285" s="205">
        <f t="shared" si="3"/>
        <v>0.2509325</v>
      </c>
      <c r="AH285" s="205">
        <f t="shared" si="3"/>
        <v>0.25112799999999996</v>
      </c>
      <c r="AI285" s="205">
        <f t="shared" si="3"/>
        <v>0.25132349999999998</v>
      </c>
      <c r="AJ285" s="205">
        <f t="shared" si="3"/>
        <v>0.25151899999999999</v>
      </c>
      <c r="AK285" s="205">
        <f t="shared" si="3"/>
        <v>0.25171449999999995</v>
      </c>
      <c r="AL285" s="205">
        <f t="shared" si="3"/>
        <v>0.25190999999999997</v>
      </c>
      <c r="AM285" s="205">
        <f t="shared" si="3"/>
        <v>0.25210550000000004</v>
      </c>
      <c r="AN285" s="205">
        <f t="shared" si="3"/>
        <v>0.252301</v>
      </c>
      <c r="AO285" s="205">
        <f t="shared" si="3"/>
        <v>0.25249650000000001</v>
      </c>
      <c r="AP285" s="205">
        <f t="shared" si="3"/>
        <v>0.25269199999999992</v>
      </c>
      <c r="AQ285" s="205">
        <f t="shared" si="3"/>
        <v>0.2528875000000001</v>
      </c>
      <c r="AR285" s="205">
        <f t="shared" si="3"/>
        <v>0.253083</v>
      </c>
      <c r="AS285" s="205">
        <f t="shared" si="3"/>
        <v>0.25327850000000007</v>
      </c>
      <c r="AT285" s="205">
        <f t="shared" si="3"/>
        <v>0.25347399999999992</v>
      </c>
      <c r="AU285" s="205">
        <f t="shared" si="3"/>
        <v>0.25366950000000005</v>
      </c>
      <c r="AV285" s="205">
        <f t="shared" si="3"/>
        <v>0.25386499999999995</v>
      </c>
      <c r="AW285" s="205">
        <f t="shared" si="3"/>
        <v>0.25406050000000013</v>
      </c>
      <c r="AX285" s="205">
        <f t="shared" si="3"/>
        <v>0.25425599999999993</v>
      </c>
      <c r="AY285" s="205">
        <f t="shared" si="3"/>
        <v>0.2544515</v>
      </c>
      <c r="AZ285" s="205">
        <f t="shared" si="3"/>
        <v>0.25464700000000001</v>
      </c>
      <c r="BA285" s="205">
        <f t="shared" si="3"/>
        <v>0.25484249999999997</v>
      </c>
      <c r="BB285" s="205">
        <f t="shared" si="3"/>
        <v>0.25503799999999999</v>
      </c>
      <c r="BC285" s="205"/>
      <c r="BD285" s="205"/>
      <c r="BE285" s="205"/>
      <c r="BF285" s="205"/>
      <c r="BG285" s="205"/>
      <c r="BH285" s="205"/>
    </row>
    <row r="286" spans="1:60" s="209" customFormat="1" ht="15" hidden="1" customHeight="1">
      <c r="A286" s="205"/>
      <c r="B286" s="205"/>
      <c r="C286" s="205" t="s">
        <v>284</v>
      </c>
      <c r="D286" s="205"/>
      <c r="E286" s="205"/>
      <c r="F286" s="205">
        <f>0.359*(1+'Net Zero 2070 - %'!F56/100)</f>
        <v>0.35899999999999999</v>
      </c>
      <c r="G286" s="205">
        <f>0.359*(1+'Net Zero 2070 - %'!G56/100)</f>
        <v>0.35899999999999999</v>
      </c>
      <c r="H286" s="205">
        <f>0.359*(1+'Net Zero 2070 - %'!H56/100)</f>
        <v>0.35899999999999999</v>
      </c>
      <c r="I286" s="205">
        <f>0.359*(1+'Net Zero 2070 - %'!I56/100)</f>
        <v>0.35899999999999999</v>
      </c>
      <c r="J286" s="205">
        <f>0.359*(1+'Net Zero 2070 - %'!J56/100)</f>
        <v>0.35899999999999999</v>
      </c>
      <c r="K286" s="205">
        <f>0.359*(1+'Net Zero 2070 - %'!K56/100)</f>
        <v>0.35899999999999999</v>
      </c>
      <c r="L286" s="205">
        <f>0.359*(1+'Net Zero 2070 - %'!L56/100)</f>
        <v>0.35899999999999999</v>
      </c>
      <c r="M286" s="205">
        <f>0.359*(1+'Net Zero 2070 - %'!M56/100)</f>
        <v>0.35899999999999999</v>
      </c>
      <c r="N286" s="205">
        <f>0.359*(1+'Net Zero 2070 - %'!N56/100)</f>
        <v>0.35899999999999999</v>
      </c>
      <c r="O286" s="205">
        <f>0.359*(1+'Net Zero 2070 - %'!O56/100)</f>
        <v>0.35899999999999999</v>
      </c>
      <c r="P286" s="205">
        <f>0.359*(1+'Net Zero 2070 - %'!P56/100)</f>
        <v>0.35899999999999999</v>
      </c>
      <c r="Q286" s="205">
        <f>0.359*(1+'Net Zero 2070 - %'!Q56/100)</f>
        <v>0.35899999999999999</v>
      </c>
      <c r="R286" s="205">
        <f>0.359*(1+'Net Zero 2070 - %'!R56/100)</f>
        <v>0.35899999999999999</v>
      </c>
      <c r="S286" s="205">
        <f>0.359*(1+'Net Zero 2070 - %'!S56/100)</f>
        <v>0.36106424999999998</v>
      </c>
      <c r="T286" s="205">
        <f>0.359*(1+'Net Zero 2070 - %'!T56/100)</f>
        <v>0.36312850000000002</v>
      </c>
      <c r="U286" s="205">
        <f>0.359*(1+'Net Zero 2070 - %'!U56/100)</f>
        <v>0.36519274999999995</v>
      </c>
      <c r="V286" s="205">
        <f>0.359*(1+'Net Zero 2070 - %'!V56/100)</f>
        <v>0.36725699999999994</v>
      </c>
      <c r="W286" s="205">
        <f>0.359*(1+'Net Zero 2070 - %'!W56/100)</f>
        <v>0.36932124999999999</v>
      </c>
      <c r="X286" s="205">
        <f>0.359*(1+'Net Zero 2070 - %'!X56/100)</f>
        <v>0.37138549999999998</v>
      </c>
      <c r="Y286" s="205">
        <f>0.359*(1+'Net Zero 2070 - %'!Y56/100)</f>
        <v>0.37344974999999997</v>
      </c>
      <c r="Z286" s="205">
        <f>0.359*(1+'Net Zero 2070 - %'!Z56/100)</f>
        <v>0.37551400000000001</v>
      </c>
      <c r="AA286" s="205">
        <f>0.359*(1+'Net Zero 2070 - %'!AA56/100)</f>
        <v>0.37757824999999995</v>
      </c>
      <c r="AB286" s="205">
        <f>0.359*(1+'Net Zero 2070 - %'!AB56/100)</f>
        <v>0.37964250000000005</v>
      </c>
      <c r="AC286" s="205">
        <f>0.359*(1+'Net Zero 2070 - %'!AC56/100)</f>
        <v>0.38170674999999998</v>
      </c>
      <c r="AD286" s="205">
        <f>0.359*(1+'Net Zero 2070 - %'!AD56/100)</f>
        <v>0.38377099999999997</v>
      </c>
      <c r="AE286" s="205">
        <f>0.359*(1+'Net Zero 2070 - %'!AE56/100)</f>
        <v>0.38583525000000002</v>
      </c>
      <c r="AF286" s="205">
        <f>0.359*(1+'Net Zero 2070 - %'!AF56/100)</f>
        <v>0.38789950000000001</v>
      </c>
      <c r="AG286" s="205">
        <f>0.359*(1+'Net Zero 2070 - %'!AG56/100)</f>
        <v>0.38996374999999994</v>
      </c>
      <c r="AH286" s="205">
        <f>0.359*(1+'Net Zero 2070 - %'!AH56/100)</f>
        <v>0.39202799999999999</v>
      </c>
      <c r="AI286" s="205">
        <f>0.359*(1+'Net Zero 2070 - %'!AI56/100)</f>
        <v>0.39409224999999998</v>
      </c>
      <c r="AJ286" s="205">
        <f>0.359*(1+'Net Zero 2070 - %'!AJ56/100)</f>
        <v>0.39615649999999997</v>
      </c>
      <c r="AK286" s="205">
        <f>0.359*(1+'Net Zero 2070 - %'!AK56/100)</f>
        <v>0.39822075000000001</v>
      </c>
      <c r="AL286" s="205">
        <f>0.359*(1+'Net Zero 2070 - %'!AL56/100)</f>
        <v>0.400285</v>
      </c>
      <c r="AM286" s="205">
        <f>0.359*(1+'Net Zero 2070 - %'!AM56/100)</f>
        <v>0.40234924999999994</v>
      </c>
      <c r="AN286" s="205">
        <f>0.359*(1+'Net Zero 2070 - %'!AN56/100)</f>
        <v>0.40441349999999998</v>
      </c>
      <c r="AO286" s="205">
        <f>0.359*(1+'Net Zero 2070 - %'!AO56/100)</f>
        <v>0.40647774999999997</v>
      </c>
      <c r="AP286" s="205">
        <f>0.359*(1+'Net Zero 2070 - %'!AP56/100)</f>
        <v>0.40854199999999996</v>
      </c>
      <c r="AQ286" s="205">
        <f>0.359*(1+'Net Zero 2070 - %'!AQ56/100)</f>
        <v>0.41060624999999989</v>
      </c>
      <c r="AR286" s="205">
        <f>0.359*(1+'Net Zero 2070 - %'!AR56/100)</f>
        <v>0.4126705</v>
      </c>
      <c r="AS286" s="205">
        <f>0.359*(1+'Net Zero 2070 - %'!AS56/100)</f>
        <v>0.41473474999999993</v>
      </c>
      <c r="AT286" s="205">
        <f>0.359*(1+'Net Zero 2070 - %'!AT56/100)</f>
        <v>0.41679899999999998</v>
      </c>
      <c r="AU286" s="205">
        <f>0.359*(1+'Net Zero 2070 - %'!AU56/100)</f>
        <v>0.41886324999999996</v>
      </c>
      <c r="AV286" s="205">
        <f>0.359*(1+'Net Zero 2070 - %'!AV56/100)</f>
        <v>0.42092749999999995</v>
      </c>
      <c r="AW286" s="205">
        <f>0.359*(1+'Net Zero 2070 - %'!AW56/100)</f>
        <v>0.42299174999999989</v>
      </c>
      <c r="AX286" s="205">
        <f>0.359*(1+'Net Zero 2070 - %'!AX56/100)</f>
        <v>0.42505599999999999</v>
      </c>
      <c r="AY286" s="205">
        <f>0.359*(1+'Net Zero 2070 - %'!AY56/100)</f>
        <v>0.42712024999999992</v>
      </c>
      <c r="AZ286" s="205">
        <f>0.359*(1+'Net Zero 2070 - %'!AZ56/100)</f>
        <v>0.42918449999999991</v>
      </c>
      <c r="BA286" s="205">
        <f>0.359*(1+'Net Zero 2070 - %'!BA56/100)</f>
        <v>0.43124874999999996</v>
      </c>
      <c r="BB286" s="205">
        <f>0.359*(1+'Net Zero 2070 - %'!BB56/100)</f>
        <v>0.43331299999999995</v>
      </c>
      <c r="BC286" s="205"/>
      <c r="BD286" s="205"/>
      <c r="BE286" s="205"/>
      <c r="BF286" s="205"/>
      <c r="BG286" s="205"/>
      <c r="BH286" s="205"/>
    </row>
    <row r="287" spans="1:60" s="209" customFormat="1" ht="15" hidden="1" customHeight="1">
      <c r="A287" s="205"/>
      <c r="B287" s="205"/>
      <c r="C287" s="216" t="s">
        <v>285</v>
      </c>
      <c r="D287" s="205"/>
      <c r="E287" s="205"/>
      <c r="F287" s="218">
        <f>F284*E172</f>
        <v>1714053.7721028405</v>
      </c>
      <c r="G287" s="218">
        <f>G284*F172</f>
        <v>1736596.6907385476</v>
      </c>
      <c r="H287" s="218">
        <f>H284*G172</f>
        <v>1758932.2831234043</v>
      </c>
      <c r="I287" s="218">
        <f>I284*H172</f>
        <v>1781056.3569986611</v>
      </c>
      <c r="J287" s="218">
        <f>J284*I172</f>
        <v>1802944.1399262566</v>
      </c>
      <c r="K287" s="218">
        <f>K284*J172</f>
        <v>1824587.3426673023</v>
      </c>
      <c r="L287" s="218">
        <f>L284*K172</f>
        <v>1845970.434808705</v>
      </c>
      <c r="M287" s="218">
        <f>M284*L172</f>
        <v>1867090.3674350111</v>
      </c>
      <c r="N287" s="218">
        <f>N284*M172</f>
        <v>1887923.4161728465</v>
      </c>
      <c r="O287" s="218">
        <f>O284*N172</f>
        <v>1908458.4334250845</v>
      </c>
      <c r="P287" s="218">
        <f>P284*O172</f>
        <v>1928681.0321219265</v>
      </c>
      <c r="Q287" s="218">
        <f>Q284*P172</f>
        <v>1948574.5385069863</v>
      </c>
      <c r="R287" s="218">
        <f>R284*Q172</f>
        <v>1968130.7586199823</v>
      </c>
      <c r="S287" s="218">
        <f>S284*R172</f>
        <v>1964546.7498387073</v>
      </c>
      <c r="T287" s="218">
        <f>T284*S172</f>
        <v>1960303.255611124</v>
      </c>
      <c r="U287" s="218">
        <f>U284*T172</f>
        <v>1955400.7744939988</v>
      </c>
      <c r="V287" s="218">
        <f>V284*U172</f>
        <v>1949849.6645301625</v>
      </c>
      <c r="W287" s="218">
        <f>W284*V172</f>
        <v>1943655.2076364795</v>
      </c>
      <c r="X287" s="218">
        <f>X284*W172</f>
        <v>1936826.439595612</v>
      </c>
      <c r="Y287" s="218">
        <f>Y284*X172</f>
        <v>1929378.2236167223</v>
      </c>
      <c r="Z287" s="218">
        <f>Z284*Y172</f>
        <v>1921322.0644619314</v>
      </c>
      <c r="AA287" s="218">
        <f>AA284*Z172</f>
        <v>1912665.6196265519</v>
      </c>
      <c r="AB287" s="218">
        <f>AB284*AA172</f>
        <v>1903424.0211340352</v>
      </c>
      <c r="AC287" s="218">
        <f>AC284*AB172</f>
        <v>1893605.2180400887</v>
      </c>
      <c r="AD287" s="218">
        <f>AD284*AC172</f>
        <v>1883224.0362520448</v>
      </c>
      <c r="AE287" s="218">
        <f>AE284*AD172</f>
        <v>1872299.4811361618</v>
      </c>
      <c r="AF287" s="218">
        <f>AF284*AE172</f>
        <v>1860837.8784742116</v>
      </c>
      <c r="AG287" s="218">
        <f>AG284*AF172</f>
        <v>1848859.2650775737</v>
      </c>
      <c r="AH287" s="218">
        <f>AH284*AG172</f>
        <v>1836384.1308007836</v>
      </c>
      <c r="AI287" s="218">
        <f>AI284*AH172</f>
        <v>1823421.6569143294</v>
      </c>
      <c r="AJ287" s="218">
        <f>AJ284*AI172</f>
        <v>1809981.4231517971</v>
      </c>
      <c r="AK287" s="218">
        <f>AK284*AJ172</f>
        <v>1796073.3961333896</v>
      </c>
      <c r="AL287" s="218">
        <f>AL284*AK172</f>
        <v>1781707.9172592054</v>
      </c>
      <c r="AM287" s="218">
        <f>AM284*AL172</f>
        <v>1766895.6900925417</v>
      </c>
      <c r="AN287" s="218">
        <f>AN284*AM172</f>
        <v>1751647.7672544527</v>
      </c>
      <c r="AO287" s="218">
        <f>AO284*AN172</f>
        <v>1735975.5368517411</v>
      </c>
      <c r="AP287" s="218">
        <f>AP284*AO172</f>
        <v>1719890.7084614323</v>
      </c>
      <c r="AQ287" s="218">
        <f>AQ284*AP172</f>
        <v>1703405.2986956234</v>
      </c>
      <c r="AR287" s="218">
        <f>AR284*AQ172</f>
        <v>1686531.6163713997</v>
      </c>
      <c r="AS287" s="218">
        <f>AS284*AR172</f>
        <v>1669282.2473112054</v>
      </c>
      <c r="AT287" s="218">
        <f>AT284*AS172</f>
        <v>1651670.038799766</v>
      </c>
      <c r="AU287" s="218">
        <f>AU284*AT172</f>
        <v>1633708.0837242634</v>
      </c>
      <c r="AV287" s="218">
        <f>AV284*AU172</f>
        <v>1615409.7044250185</v>
      </c>
      <c r="AW287" s="218">
        <f>AW284*AV172</f>
        <v>1596788.4362844464</v>
      </c>
      <c r="AX287" s="218">
        <f>AX284*AW172</f>
        <v>1577858.0110824844</v>
      </c>
      <c r="AY287" s="218">
        <f>AY284*AX172</f>
        <v>1558632.3401470664</v>
      </c>
      <c r="AZ287" s="218">
        <f>AZ284*AY172</f>
        <v>1539125.4973285282</v>
      </c>
      <c r="BA287" s="218">
        <f>BA284*AZ172</f>
        <v>1519351.7018270968</v>
      </c>
      <c r="BB287" s="218">
        <f>BB284*BA172</f>
        <v>1499325.3009027718</v>
      </c>
      <c r="BC287" s="205"/>
      <c r="BD287" s="205"/>
      <c r="BE287" s="205"/>
      <c r="BF287" s="205"/>
      <c r="BG287" s="205"/>
      <c r="BH287" s="205"/>
    </row>
    <row r="288" spans="1:60" s="209" customFormat="1" ht="15" hidden="1" customHeight="1">
      <c r="A288" s="205"/>
      <c r="B288" s="205"/>
      <c r="C288" s="216" t="s">
        <v>286</v>
      </c>
      <c r="D288" s="205"/>
      <c r="E288" s="205"/>
      <c r="F288" s="218">
        <f>F285*E172</f>
        <v>1081642.0750165507</v>
      </c>
      <c r="G288" s="218">
        <f>G285*F172</f>
        <v>1095867.6318146561</v>
      </c>
      <c r="H288" s="218">
        <f>H285*G172</f>
        <v>1109962.3567801635</v>
      </c>
      <c r="I288" s="218">
        <f>I285*H172</f>
        <v>1123923.6044164577</v>
      </c>
      <c r="J288" s="218">
        <f>J285*I172</f>
        <v>1137735.7422435409</v>
      </c>
      <c r="K288" s="218">
        <f>K285*J172</f>
        <v>1151393.5393931067</v>
      </c>
      <c r="L288" s="218">
        <f>L285*K172</f>
        <v>1164887.1955026942</v>
      </c>
      <c r="M288" s="218">
        <f>M285*L172</f>
        <v>1178214.7865747651</v>
      </c>
      <c r="N288" s="218">
        <f>N285*M172</f>
        <v>1191361.3415034756</v>
      </c>
      <c r="O288" s="218">
        <f>O285*N172</f>
        <v>1204319.8256728267</v>
      </c>
      <c r="P288" s="218">
        <f>P285*O172</f>
        <v>1217081.1602194344</v>
      </c>
      <c r="Q288" s="218">
        <f>Q285*P172</f>
        <v>1229634.8232817622</v>
      </c>
      <c r="R288" s="218">
        <f>R285*Q172</f>
        <v>1241975.6441164264</v>
      </c>
      <c r="S288" s="218">
        <f>S285*R172</f>
        <v>1247866.4863668201</v>
      </c>
      <c r="T288" s="218">
        <f>T285*S172</f>
        <v>1253400.5850087781</v>
      </c>
      <c r="U288" s="218">
        <f>U285*T172</f>
        <v>1258570.9976192438</v>
      </c>
      <c r="V288" s="218">
        <f>V285*U172</f>
        <v>1263377.0076678179</v>
      </c>
      <c r="W288" s="218">
        <f>W285*V172</f>
        <v>1267814.5918026508</v>
      </c>
      <c r="X288" s="218">
        <f>X285*W172</f>
        <v>1271882.1068158266</v>
      </c>
      <c r="Y288" s="218">
        <f>Y285*X172</f>
        <v>1275581.7415767503</v>
      </c>
      <c r="Z288" s="218">
        <f>Z285*Y172</f>
        <v>1278913.5332025795</v>
      </c>
      <c r="AA288" s="218">
        <f>AA285*Z172</f>
        <v>1281874.9654012921</v>
      </c>
      <c r="AB288" s="218">
        <f>AB285*AA172</f>
        <v>1284468.5206027434</v>
      </c>
      <c r="AC288" s="218">
        <f>AC285*AB172</f>
        <v>1286691.893553077</v>
      </c>
      <c r="AD288" s="218">
        <f>AD285*AC172</f>
        <v>1288547.444345746</v>
      </c>
      <c r="AE288" s="218">
        <f>AE285*AD172</f>
        <v>1290040.5033316091</v>
      </c>
      <c r="AF288" s="218">
        <f>AF285*AE172</f>
        <v>1291167.7774179974</v>
      </c>
      <c r="AG288" s="218">
        <f>AG285*AF172</f>
        <v>1291935.4853133061</v>
      </c>
      <c r="AH288" s="218">
        <f>AH285*AG172</f>
        <v>1292350.365985526</v>
      </c>
      <c r="AI288" s="218">
        <f>AI285*AH172</f>
        <v>1292411.3600406912</v>
      </c>
      <c r="AJ288" s="218">
        <f>AJ285*AI172</f>
        <v>1292117.6857406078</v>
      </c>
      <c r="AK288" s="218">
        <f>AK285*AJ172</f>
        <v>1291468.8407530834</v>
      </c>
      <c r="AL288" s="218">
        <f>AL285*AK172</f>
        <v>1290464.6035472932</v>
      </c>
      <c r="AM288" s="218">
        <f>AM285*AL172</f>
        <v>1289105.0344307302</v>
      </c>
      <c r="AN288" s="218">
        <f>AN285*AM172</f>
        <v>1287390.4762247913</v>
      </c>
      <c r="AO288" s="218">
        <f>AO285*AN172</f>
        <v>1285321.5545767017</v>
      </c>
      <c r="AP288" s="218">
        <f>AP285*AO172</f>
        <v>1282899.1779060946</v>
      </c>
      <c r="AQ288" s="218">
        <f>AQ285*AP172</f>
        <v>1280124.5369852404</v>
      </c>
      <c r="AR288" s="218">
        <f>AR285*AQ172</f>
        <v>1276999.104152543</v>
      </c>
      <c r="AS288" s="218">
        <f>AS285*AR172</f>
        <v>1273524.6321596003</v>
      </c>
      <c r="AT288" s="218">
        <f>AT285*AS172</f>
        <v>1269703.1526527451</v>
      </c>
      <c r="AU288" s="218">
        <f>AU285*AT172</f>
        <v>1265536.9742906871</v>
      </c>
      <c r="AV288" s="218">
        <f>AV285*AU172</f>
        <v>1261028.6805004717</v>
      </c>
      <c r="AW288" s="218">
        <f>AW285*AV172</f>
        <v>1256181.1268746872</v>
      </c>
      <c r="AX288" s="218">
        <f>AX285*AW172</f>
        <v>1250997.4382134285</v>
      </c>
      <c r="AY288" s="218">
        <f>AY285*AX172</f>
        <v>1245481.0052152444</v>
      </c>
      <c r="AZ288" s="218">
        <f>AZ285*AY172</f>
        <v>1239635.4808218328</v>
      </c>
      <c r="BA288" s="218">
        <f>BA285*AZ172</f>
        <v>1233464.776221981</v>
      </c>
      <c r="BB288" s="218">
        <f>BB285*BA172</f>
        <v>1226973.0565207684</v>
      </c>
      <c r="BC288" s="205"/>
      <c r="BD288" s="205"/>
      <c r="BE288" s="205"/>
      <c r="BF288" s="205"/>
      <c r="BG288" s="205"/>
      <c r="BH288" s="205"/>
    </row>
    <row r="289" spans="1:60" s="209" customFormat="1" ht="15" hidden="1" customHeight="1">
      <c r="A289" s="205"/>
      <c r="B289" s="205"/>
      <c r="C289" s="205" t="s">
        <v>287</v>
      </c>
      <c r="D289" s="205"/>
      <c r="E289" s="205"/>
      <c r="F289" s="218">
        <f>F286*E172</f>
        <v>1565764.1327860551</v>
      </c>
      <c r="G289" s="218">
        <f>G286*F172</f>
        <v>1586356.7734736351</v>
      </c>
      <c r="H289" s="218">
        <f>H286*G172</f>
        <v>1606760.0245325752</v>
      </c>
      <c r="I289" s="218">
        <f>I286*H172</f>
        <v>1626970.0563931789</v>
      </c>
      <c r="J289" s="218">
        <f>J286*I172</f>
        <v>1646964.2397799646</v>
      </c>
      <c r="K289" s="218">
        <f>K286*J172</f>
        <v>1666735.0025892151</v>
      </c>
      <c r="L289" s="218">
        <f>L286*K172</f>
        <v>1686268.158005916</v>
      </c>
      <c r="M289" s="218">
        <f>M286*L172</f>
        <v>1705560.9208884705</v>
      </c>
      <c r="N289" s="218">
        <f>N286*M172</f>
        <v>1724591.6193538215</v>
      </c>
      <c r="O289" s="218">
        <f>O286*N172</f>
        <v>1743350.0702280032</v>
      </c>
      <c r="P289" s="218">
        <f>P286*O172</f>
        <v>1761823.1311241006</v>
      </c>
      <c r="Q289" s="218">
        <f>Q286*P172</f>
        <v>1779995.5707990027</v>
      </c>
      <c r="R289" s="218">
        <f>R286*Q172</f>
        <v>1797859.9041846655</v>
      </c>
      <c r="S289" s="218">
        <f>S286*R172</f>
        <v>1815343.054165652</v>
      </c>
      <c r="T289" s="218">
        <f>T286*S172</f>
        <v>1832375.0632404564</v>
      </c>
      <c r="U289" s="218">
        <f>U286*T172</f>
        <v>1848937.9097047304</v>
      </c>
      <c r="V289" s="218">
        <f>V286*U172</f>
        <v>1865022.5888732288</v>
      </c>
      <c r="W289" s="218">
        <f>W286*V172</f>
        <v>1880615.1954003666</v>
      </c>
      <c r="X289" s="218">
        <f>X286*W172</f>
        <v>1895705.281795576</v>
      </c>
      <c r="Y289" s="218">
        <f>Y286*X172</f>
        <v>1910288.1177710982</v>
      </c>
      <c r="Z289" s="218">
        <f>Z286*Y172</f>
        <v>1924355.822582718</v>
      </c>
      <c r="AA289" s="218">
        <f>AA286*Z172</f>
        <v>1937896.6812274626</v>
      </c>
      <c r="AB289" s="218">
        <f>AB286*AA172</f>
        <v>1950906.5245061195</v>
      </c>
      <c r="AC289" s="218">
        <f>AC286*AB172</f>
        <v>1963373.9726264433</v>
      </c>
      <c r="AD289" s="218">
        <f>AD286*AC172</f>
        <v>1975294.7571122011</v>
      </c>
      <c r="AE289" s="218">
        <f>AE286*AD172</f>
        <v>1986669.274803086</v>
      </c>
      <c r="AF289" s="218">
        <f>AF286*AE172</f>
        <v>1997484.7560453876</v>
      </c>
      <c r="AG289" s="218">
        <f>AG286*AF172</f>
        <v>2007743.1445143484</v>
      </c>
      <c r="AH289" s="218">
        <f>AH286*AG172</f>
        <v>2017447.3944624809</v>
      </c>
      <c r="AI289" s="218">
        <f>AI286*AH172</f>
        <v>2026588.4439934827</v>
      </c>
      <c r="AJ289" s="218">
        <f>AJ286*AI172</f>
        <v>2035157.6619305066</v>
      </c>
      <c r="AK289" s="218">
        <f>AK286*AJ172</f>
        <v>2043146.8602973749</v>
      </c>
      <c r="AL289" s="218">
        <f>AL286*AK172</f>
        <v>2050548.3062638575</v>
      </c>
      <c r="AM289" s="218">
        <f>AM286*AL172</f>
        <v>2057354.7335319077</v>
      </c>
      <c r="AN289" s="218">
        <f>AN286*AM172</f>
        <v>2063559.3531406322</v>
      </c>
      <c r="AO289" s="218">
        <f>AO286*AN172</f>
        <v>2069155.8636687631</v>
      </c>
      <c r="AP289" s="218">
        <f>AP286*AO172</f>
        <v>2074138.4608143975</v>
      </c>
      <c r="AQ289" s="218">
        <f>AQ286*AP172</f>
        <v>2078501.8463328381</v>
      </c>
      <c r="AR289" s="218">
        <f>AR286*AQ172</f>
        <v>2082241.2363144974</v>
      </c>
      <c r="AS289" s="218">
        <f>AS286*AR172</f>
        <v>2085352.3687859552</v>
      </c>
      <c r="AT289" s="218">
        <f>AT286*AS172</f>
        <v>2087831.510618492</v>
      </c>
      <c r="AU289" s="218">
        <f>AU286*AT172</f>
        <v>2089675.4637296307</v>
      </c>
      <c r="AV289" s="218">
        <f>AV286*AU172</f>
        <v>2090881.5705645222</v>
      </c>
      <c r="AW289" s="218">
        <f>AW286*AV172</f>
        <v>2091447.7188452969</v>
      </c>
      <c r="AX289" s="218">
        <f>AX286*AW172</f>
        <v>2091372.3455778712</v>
      </c>
      <c r="AY289" s="218">
        <f>AY286*AX172</f>
        <v>2090654.4403070384</v>
      </c>
      <c r="AZ289" s="218">
        <f>AZ286*AY172</f>
        <v>2089293.5476120973</v>
      </c>
      <c r="BA289" s="218">
        <f>BA286*AZ172</f>
        <v>2087289.7688366699</v>
      </c>
      <c r="BB289" s="218">
        <f>BB286*BA172</f>
        <v>2084643.7630477957</v>
      </c>
      <c r="BC289" s="205"/>
      <c r="BD289" s="205"/>
      <c r="BE289" s="205"/>
      <c r="BF289" s="205"/>
      <c r="BG289" s="205"/>
      <c r="BH289" s="205"/>
    </row>
    <row r="290" spans="1:60" s="209" customFormat="1" ht="15" hidden="1" customHeight="1">
      <c r="A290" s="205"/>
      <c r="B290" s="205"/>
      <c r="C290" s="216" t="s">
        <v>288</v>
      </c>
      <c r="D290" s="205"/>
      <c r="E290" s="205"/>
      <c r="F290" s="218">
        <f>[4]Costos_Agricultura!$K$344</f>
        <v>11664.24</v>
      </c>
      <c r="G290" s="218">
        <f>G287-F287</f>
        <v>22542.918635707116</v>
      </c>
      <c r="H290" s="218">
        <f t="shared" ref="H290:R290" si="4">H287-G287</f>
        <v>22335.59238485666</v>
      </c>
      <c r="I290" s="218">
        <f t="shared" si="4"/>
        <v>22124.073875256814</v>
      </c>
      <c r="J290" s="218">
        <f t="shared" si="4"/>
        <v>21887.782927595545</v>
      </c>
      <c r="K290" s="218">
        <f t="shared" si="4"/>
        <v>21643.202741045738</v>
      </c>
      <c r="L290" s="218">
        <f t="shared" si="4"/>
        <v>21383.092141402652</v>
      </c>
      <c r="M290" s="218">
        <f t="shared" si="4"/>
        <v>21119.932626306079</v>
      </c>
      <c r="N290" s="218">
        <f t="shared" si="4"/>
        <v>20833.048737835372</v>
      </c>
      <c r="O290" s="218">
        <f t="shared" si="4"/>
        <v>20535.017252238002</v>
      </c>
      <c r="P290" s="218">
        <f t="shared" si="4"/>
        <v>20222.598696842091</v>
      </c>
      <c r="Q290" s="218">
        <f t="shared" si="4"/>
        <v>19893.506385059794</v>
      </c>
      <c r="R290" s="218">
        <f t="shared" si="4"/>
        <v>19556.220112995943</v>
      </c>
      <c r="S290" s="218">
        <v>0</v>
      </c>
      <c r="T290" s="218">
        <v>0</v>
      </c>
      <c r="U290" s="218">
        <v>0</v>
      </c>
      <c r="V290" s="218">
        <v>0</v>
      </c>
      <c r="W290" s="218">
        <v>0</v>
      </c>
      <c r="X290" s="218">
        <v>0</v>
      </c>
      <c r="Y290" s="218">
        <v>0</v>
      </c>
      <c r="Z290" s="218">
        <v>0</v>
      </c>
      <c r="AA290" s="218">
        <v>0</v>
      </c>
      <c r="AB290" s="218">
        <v>0</v>
      </c>
      <c r="AC290" s="218">
        <v>0</v>
      </c>
      <c r="AD290" s="218">
        <v>0</v>
      </c>
      <c r="AE290" s="218">
        <v>0</v>
      </c>
      <c r="AF290" s="218">
        <v>0</v>
      </c>
      <c r="AG290" s="218">
        <v>0</v>
      </c>
      <c r="AH290" s="218">
        <v>0</v>
      </c>
      <c r="AI290" s="218">
        <v>0</v>
      </c>
      <c r="AJ290" s="218">
        <v>0</v>
      </c>
      <c r="AK290" s="218">
        <v>0</v>
      </c>
      <c r="AL290" s="218">
        <v>0</v>
      </c>
      <c r="AM290" s="218">
        <v>0</v>
      </c>
      <c r="AN290" s="218">
        <v>0</v>
      </c>
      <c r="AO290" s="218">
        <v>0</v>
      </c>
      <c r="AP290" s="218">
        <v>0</v>
      </c>
      <c r="AQ290" s="218">
        <v>0</v>
      </c>
      <c r="AR290" s="218">
        <v>0</v>
      </c>
      <c r="AS290" s="218">
        <v>0</v>
      </c>
      <c r="AT290" s="218">
        <v>0</v>
      </c>
      <c r="AU290" s="218">
        <v>0</v>
      </c>
      <c r="AV290" s="218">
        <v>0</v>
      </c>
      <c r="AW290" s="218">
        <v>0</v>
      </c>
      <c r="AX290" s="218">
        <v>0</v>
      </c>
      <c r="AY290" s="218">
        <v>0</v>
      </c>
      <c r="AZ290" s="218">
        <v>0</v>
      </c>
      <c r="BA290" s="218">
        <v>0</v>
      </c>
      <c r="BB290" s="218">
        <v>0</v>
      </c>
      <c r="BC290" s="205"/>
      <c r="BD290" s="205"/>
      <c r="BE290" s="205"/>
      <c r="BF290" s="205"/>
      <c r="BG290" s="205"/>
      <c r="BH290" s="205"/>
    </row>
    <row r="291" spans="1:60" s="209" customFormat="1" ht="15" hidden="1" customHeight="1">
      <c r="A291" s="205"/>
      <c r="B291" s="205"/>
      <c r="C291" s="205" t="s">
        <v>289</v>
      </c>
      <c r="D291" s="205"/>
      <c r="E291" s="205"/>
      <c r="F291" s="218">
        <f>[4]Costos_Agricultura!$K$345</f>
        <v>7360.64</v>
      </c>
      <c r="G291" s="218">
        <f>G288-F288</f>
        <v>14225.556798105361</v>
      </c>
      <c r="H291" s="218">
        <f t="shared" ref="H291:AI291" si="5">H288-G288</f>
        <v>14094.724965507397</v>
      </c>
      <c r="I291" s="218">
        <f t="shared" si="5"/>
        <v>13961.247636294225</v>
      </c>
      <c r="J291" s="218">
        <f t="shared" si="5"/>
        <v>13812.137827083236</v>
      </c>
      <c r="K291" s="218">
        <f t="shared" si="5"/>
        <v>13657.797149565769</v>
      </c>
      <c r="L291" s="218">
        <f t="shared" si="5"/>
        <v>13493.656109587522</v>
      </c>
      <c r="M291" s="218">
        <f t="shared" si="5"/>
        <v>13327.591072070878</v>
      </c>
      <c r="N291" s="218">
        <f t="shared" si="5"/>
        <v>13146.554928710451</v>
      </c>
      <c r="O291" s="218">
        <f t="shared" si="5"/>
        <v>12958.48416935117</v>
      </c>
      <c r="P291" s="218">
        <f t="shared" si="5"/>
        <v>12761.334546607686</v>
      </c>
      <c r="Q291" s="218">
        <f t="shared" si="5"/>
        <v>12553.663062327774</v>
      </c>
      <c r="R291" s="218">
        <f t="shared" si="5"/>
        <v>12340.820834664162</v>
      </c>
      <c r="S291" s="218">
        <f t="shared" si="5"/>
        <v>5890.8422503937036</v>
      </c>
      <c r="T291" s="218">
        <f t="shared" si="5"/>
        <v>5534.0986419580877</v>
      </c>
      <c r="U291" s="218">
        <f t="shared" si="5"/>
        <v>5170.4126104656607</v>
      </c>
      <c r="V291" s="218">
        <f t="shared" si="5"/>
        <v>4806.0100485740695</v>
      </c>
      <c r="W291" s="218">
        <f t="shared" si="5"/>
        <v>4437.5841348329559</v>
      </c>
      <c r="X291" s="218">
        <f t="shared" si="5"/>
        <v>4067.5150131757837</v>
      </c>
      <c r="Y291" s="218">
        <f t="shared" si="5"/>
        <v>3699.6347609236836</v>
      </c>
      <c r="Z291" s="218">
        <f t="shared" si="5"/>
        <v>3331.7916258291807</v>
      </c>
      <c r="AA291" s="218">
        <f t="shared" si="5"/>
        <v>2961.4321987126023</v>
      </c>
      <c r="AB291" s="218">
        <f t="shared" si="5"/>
        <v>2593.5552014512941</v>
      </c>
      <c r="AC291" s="218">
        <f t="shared" si="5"/>
        <v>2223.3729503336363</v>
      </c>
      <c r="AD291" s="218">
        <f t="shared" si="5"/>
        <v>1855.5507926689461</v>
      </c>
      <c r="AE291" s="218">
        <f t="shared" si="5"/>
        <v>1493.0589858631138</v>
      </c>
      <c r="AF291" s="218">
        <f t="shared" si="5"/>
        <v>1127.2740863882937</v>
      </c>
      <c r="AG291" s="218">
        <f t="shared" si="5"/>
        <v>767.70789530873299</v>
      </c>
      <c r="AH291" s="218">
        <f t="shared" si="5"/>
        <v>414.88067221990786</v>
      </c>
      <c r="AI291" s="218">
        <f t="shared" si="5"/>
        <v>60.994055165210739</v>
      </c>
      <c r="AJ291" s="218">
        <v>0</v>
      </c>
      <c r="AK291" s="218">
        <v>0</v>
      </c>
      <c r="AL291" s="218">
        <v>0</v>
      </c>
      <c r="AM291" s="218">
        <v>0</v>
      </c>
      <c r="AN291" s="218">
        <v>0</v>
      </c>
      <c r="AO291" s="218">
        <v>0</v>
      </c>
      <c r="AP291" s="218">
        <v>0</v>
      </c>
      <c r="AQ291" s="218">
        <v>0</v>
      </c>
      <c r="AR291" s="218">
        <v>0</v>
      </c>
      <c r="AS291" s="218">
        <v>0</v>
      </c>
      <c r="AT291" s="218">
        <v>0</v>
      </c>
      <c r="AU291" s="218">
        <v>0</v>
      </c>
      <c r="AV291" s="218">
        <v>0</v>
      </c>
      <c r="AW291" s="218">
        <v>0</v>
      </c>
      <c r="AX291" s="218">
        <v>0</v>
      </c>
      <c r="AY291" s="218">
        <v>0</v>
      </c>
      <c r="AZ291" s="218">
        <v>0</v>
      </c>
      <c r="BA291" s="218">
        <v>0</v>
      </c>
      <c r="BB291" s="218">
        <v>0</v>
      </c>
      <c r="BC291" s="205"/>
      <c r="BD291" s="205"/>
      <c r="BE291" s="205"/>
      <c r="BF291" s="205"/>
      <c r="BG291" s="205"/>
      <c r="BH291" s="205"/>
    </row>
    <row r="292" spans="1:60" s="209" customFormat="1" ht="15" hidden="1" customHeight="1">
      <c r="A292" s="205"/>
      <c r="B292" s="205"/>
      <c r="C292" s="205" t="s">
        <v>290</v>
      </c>
      <c r="D292" s="205"/>
      <c r="E292" s="205"/>
      <c r="F292" s="205">
        <f>[4]Costos_Agricultura!$K$346</f>
        <v>10655.119999999999</v>
      </c>
      <c r="G292" s="218">
        <f>G289-F289</f>
        <v>20592.640687579988</v>
      </c>
      <c r="H292" s="218">
        <f t="shared" ref="H292:AW292" si="6">H289-G289</f>
        <v>20403.251058940077</v>
      </c>
      <c r="I292" s="218">
        <f t="shared" si="6"/>
        <v>20210.031860603718</v>
      </c>
      <c r="J292" s="218">
        <f t="shared" si="6"/>
        <v>19994.183386785677</v>
      </c>
      <c r="K292" s="218">
        <f t="shared" si="6"/>
        <v>19770.762809250504</v>
      </c>
      <c r="L292" s="218">
        <f t="shared" si="6"/>
        <v>19533.155416700989</v>
      </c>
      <c r="M292" s="218">
        <f t="shared" si="6"/>
        <v>19292.762882554438</v>
      </c>
      <c r="N292" s="218">
        <f t="shared" si="6"/>
        <v>19030.698465351015</v>
      </c>
      <c r="O292" s="218">
        <f t="shared" si="6"/>
        <v>18758.450874181697</v>
      </c>
      <c r="P292" s="218">
        <f t="shared" si="6"/>
        <v>18473.06089609745</v>
      </c>
      <c r="Q292" s="218">
        <f t="shared" si="6"/>
        <v>18172.439674902009</v>
      </c>
      <c r="R292" s="218">
        <f t="shared" si="6"/>
        <v>17864.333385662874</v>
      </c>
      <c r="S292" s="218">
        <f t="shared" si="6"/>
        <v>17483.149980986491</v>
      </c>
      <c r="T292" s="218">
        <f t="shared" si="6"/>
        <v>17032.009074804373</v>
      </c>
      <c r="U292" s="218">
        <f t="shared" si="6"/>
        <v>16562.846464273985</v>
      </c>
      <c r="V292" s="218">
        <f t="shared" si="6"/>
        <v>16084.679168498376</v>
      </c>
      <c r="W292" s="218">
        <f t="shared" si="6"/>
        <v>15592.606527137803</v>
      </c>
      <c r="X292" s="218">
        <f t="shared" si="6"/>
        <v>15090.086395209422</v>
      </c>
      <c r="Y292" s="218">
        <f t="shared" si="6"/>
        <v>14582.835975522175</v>
      </c>
      <c r="Z292" s="218">
        <f t="shared" si="6"/>
        <v>14067.704811619828</v>
      </c>
      <c r="AA292" s="218">
        <f t="shared" si="6"/>
        <v>13540.858644744614</v>
      </c>
      <c r="AB292" s="218">
        <f t="shared" si="6"/>
        <v>13009.843278656946</v>
      </c>
      <c r="AC292" s="218">
        <f t="shared" si="6"/>
        <v>12467.448120323708</v>
      </c>
      <c r="AD292" s="218">
        <f t="shared" si="6"/>
        <v>11920.784485757817</v>
      </c>
      <c r="AE292" s="218">
        <f t="shared" si="6"/>
        <v>11374.517690884881</v>
      </c>
      <c r="AF292" s="218">
        <f t="shared" si="6"/>
        <v>10815.481242301641</v>
      </c>
      <c r="AG292" s="218">
        <f t="shared" si="6"/>
        <v>10258.388468960766</v>
      </c>
      <c r="AH292" s="218">
        <f t="shared" si="6"/>
        <v>9704.2499481325503</v>
      </c>
      <c r="AI292" s="218">
        <f t="shared" si="6"/>
        <v>9141.0495310018305</v>
      </c>
      <c r="AJ292" s="218">
        <f t="shared" si="6"/>
        <v>8569.2179370238446</v>
      </c>
      <c r="AK292" s="218">
        <f t="shared" si="6"/>
        <v>7989.1983668683097</v>
      </c>
      <c r="AL292" s="218">
        <f t="shared" si="6"/>
        <v>7401.4459664826281</v>
      </c>
      <c r="AM292" s="218">
        <f t="shared" si="6"/>
        <v>6806.4272680501454</v>
      </c>
      <c r="AN292" s="218">
        <f t="shared" si="6"/>
        <v>6204.6196087244898</v>
      </c>
      <c r="AO292" s="218">
        <f t="shared" si="6"/>
        <v>5596.5105281309225</v>
      </c>
      <c r="AP292" s="218">
        <f t="shared" si="6"/>
        <v>4982.5971456344705</v>
      </c>
      <c r="AQ292" s="218">
        <f t="shared" si="6"/>
        <v>4363.3855184405111</v>
      </c>
      <c r="AR292" s="218">
        <f t="shared" si="6"/>
        <v>3739.3899816593621</v>
      </c>
      <c r="AS292" s="218">
        <f t="shared" si="6"/>
        <v>3111.1324714578222</v>
      </c>
      <c r="AT292" s="218">
        <f t="shared" si="6"/>
        <v>2479.1418325367849</v>
      </c>
      <c r="AU292" s="218">
        <f t="shared" si="6"/>
        <v>1843.9531111386605</v>
      </c>
      <c r="AV292" s="218">
        <f t="shared" si="6"/>
        <v>1206.1068348914851</v>
      </c>
      <c r="AW292" s="218">
        <f t="shared" si="6"/>
        <v>566.14828077470884</v>
      </c>
      <c r="AX292" s="218">
        <v>0</v>
      </c>
      <c r="AY292" s="218">
        <v>0</v>
      </c>
      <c r="AZ292" s="218">
        <v>0</v>
      </c>
      <c r="BA292" s="218">
        <v>0</v>
      </c>
      <c r="BB292" s="218">
        <v>0</v>
      </c>
      <c r="BC292" s="205"/>
      <c r="BD292" s="205"/>
      <c r="BE292" s="205"/>
      <c r="BF292" s="205"/>
      <c r="BG292" s="205"/>
      <c r="BH292" s="205"/>
    </row>
    <row r="293" spans="1:60" s="209" customFormat="1" ht="15" hidden="1" customHeight="1">
      <c r="A293" s="205"/>
      <c r="B293" s="205"/>
      <c r="C293" s="219" t="s">
        <v>291</v>
      </c>
      <c r="D293" s="205"/>
      <c r="E293" s="205"/>
      <c r="F293" s="205"/>
      <c r="G293" s="205"/>
      <c r="H293" s="205"/>
      <c r="I293" s="205"/>
      <c r="J293" s="205"/>
      <c r="K293" s="205"/>
      <c r="L293" s="205"/>
      <c r="M293" s="205"/>
      <c r="N293" s="205"/>
      <c r="O293" s="205"/>
      <c r="P293" s="205"/>
      <c r="Q293" s="205"/>
      <c r="R293" s="205"/>
      <c r="S293" s="205"/>
      <c r="T293" s="205"/>
      <c r="U293" s="205"/>
      <c r="V293" s="205"/>
      <c r="W293" s="205"/>
      <c r="X293" s="205"/>
      <c r="Y293" s="205"/>
      <c r="Z293" s="205"/>
      <c r="AA293" s="205"/>
      <c r="AB293" s="205"/>
      <c r="AC293" s="205"/>
      <c r="AD293" s="205"/>
      <c r="AE293" s="205"/>
      <c r="AF293" s="205"/>
      <c r="AG293" s="205"/>
      <c r="AH293" s="205"/>
      <c r="AI293" s="205"/>
      <c r="AJ293" s="205"/>
      <c r="AK293" s="205"/>
      <c r="AL293" s="205"/>
      <c r="AM293" s="205"/>
      <c r="AN293" s="205"/>
      <c r="AO293" s="205"/>
      <c r="AP293" s="205"/>
      <c r="AQ293" s="205"/>
      <c r="AR293" s="205"/>
      <c r="AS293" s="205"/>
      <c r="AT293" s="205"/>
      <c r="AU293" s="205"/>
      <c r="AV293" s="205"/>
      <c r="AW293" s="205"/>
      <c r="AX293" s="205"/>
      <c r="AY293" s="205"/>
      <c r="AZ293" s="205"/>
      <c r="BA293" s="205"/>
      <c r="BB293" s="205"/>
      <c r="BC293" s="205"/>
      <c r="BD293" s="205"/>
      <c r="BE293" s="205"/>
      <c r="BF293" s="205"/>
      <c r="BG293" s="205"/>
      <c r="BH293" s="205"/>
    </row>
    <row r="294" spans="1:60" s="209" customFormat="1" ht="15" hidden="1" customHeight="1">
      <c r="A294" s="205"/>
      <c r="B294" s="205"/>
      <c r="C294" s="216" t="s">
        <v>292</v>
      </c>
      <c r="D294" s="205"/>
      <c r="E294" s="205"/>
      <c r="F294" s="205">
        <f>F281*F290</f>
        <v>29539687.799999993</v>
      </c>
      <c r="G294" s="205">
        <f t="shared" ref="G294:BB296" si="7">G281*G290</f>
        <v>57832110.683712319</v>
      </c>
      <c r="H294" s="205">
        <f t="shared" si="7"/>
        <v>58045134.261254132</v>
      </c>
      <c r="I294" s="205">
        <f t="shared" si="7"/>
        <v>58242886.464816391</v>
      </c>
      <c r="J294" s="205">
        <f t="shared" si="7"/>
        <v>58369907.948598549</v>
      </c>
      <c r="K294" s="205">
        <f t="shared" si="7"/>
        <v>58467995.991793171</v>
      </c>
      <c r="L294" s="205">
        <f t="shared" si="7"/>
        <v>58516269.789721765</v>
      </c>
      <c r="M294" s="205">
        <f t="shared" si="7"/>
        <v>58547465.586568497</v>
      </c>
      <c r="N294" s="205">
        <f t="shared" si="7"/>
        <v>58502960.902218007</v>
      </c>
      <c r="O294" s="205">
        <f t="shared" si="7"/>
        <v>58415693.151646845</v>
      </c>
      <c r="P294" s="205">
        <f t="shared" si="7"/>
        <v>58274810.683971979</v>
      </c>
      <c r="Q294" s="205">
        <f t="shared" si="7"/>
        <v>58071720.166840822</v>
      </c>
      <c r="R294" s="205">
        <f t="shared" si="7"/>
        <v>57829270.672566064</v>
      </c>
      <c r="S294" s="205">
        <f t="shared" si="7"/>
        <v>0</v>
      </c>
      <c r="T294" s="205">
        <f t="shared" si="7"/>
        <v>0</v>
      </c>
      <c r="U294" s="205">
        <f t="shared" si="7"/>
        <v>0</v>
      </c>
      <c r="V294" s="205">
        <f t="shared" si="7"/>
        <v>0</v>
      </c>
      <c r="W294" s="205">
        <f t="shared" si="7"/>
        <v>0</v>
      </c>
      <c r="X294" s="205">
        <f t="shared" si="7"/>
        <v>0</v>
      </c>
      <c r="Y294" s="205">
        <f t="shared" si="7"/>
        <v>0</v>
      </c>
      <c r="Z294" s="205">
        <f t="shared" si="7"/>
        <v>0</v>
      </c>
      <c r="AA294" s="205">
        <f t="shared" si="7"/>
        <v>0</v>
      </c>
      <c r="AB294" s="205">
        <f t="shared" si="7"/>
        <v>0</v>
      </c>
      <c r="AC294" s="205">
        <f t="shared" si="7"/>
        <v>0</v>
      </c>
      <c r="AD294" s="205">
        <f t="shared" si="7"/>
        <v>0</v>
      </c>
      <c r="AE294" s="205">
        <f t="shared" si="7"/>
        <v>0</v>
      </c>
      <c r="AF294" s="205">
        <f t="shared" si="7"/>
        <v>0</v>
      </c>
      <c r="AG294" s="205">
        <f t="shared" si="7"/>
        <v>0</v>
      </c>
      <c r="AH294" s="205">
        <f t="shared" si="7"/>
        <v>0</v>
      </c>
      <c r="AI294" s="205">
        <f t="shared" si="7"/>
        <v>0</v>
      </c>
      <c r="AJ294" s="205">
        <f t="shared" si="7"/>
        <v>0</v>
      </c>
      <c r="AK294" s="205">
        <f t="shared" si="7"/>
        <v>0</v>
      </c>
      <c r="AL294" s="205">
        <f t="shared" si="7"/>
        <v>0</v>
      </c>
      <c r="AM294" s="205">
        <f t="shared" si="7"/>
        <v>0</v>
      </c>
      <c r="AN294" s="205">
        <f t="shared" si="7"/>
        <v>0</v>
      </c>
      <c r="AO294" s="205">
        <f t="shared" si="7"/>
        <v>0</v>
      </c>
      <c r="AP294" s="205">
        <f t="shared" si="7"/>
        <v>0</v>
      </c>
      <c r="AQ294" s="205">
        <f t="shared" si="7"/>
        <v>0</v>
      </c>
      <c r="AR294" s="205">
        <f t="shared" si="7"/>
        <v>0</v>
      </c>
      <c r="AS294" s="205">
        <f t="shared" si="7"/>
        <v>0</v>
      </c>
      <c r="AT294" s="205">
        <f t="shared" si="7"/>
        <v>0</v>
      </c>
      <c r="AU294" s="205">
        <f t="shared" si="7"/>
        <v>0</v>
      </c>
      <c r="AV294" s="205">
        <f t="shared" si="7"/>
        <v>0</v>
      </c>
      <c r="AW294" s="205">
        <f t="shared" si="7"/>
        <v>0</v>
      </c>
      <c r="AX294" s="205">
        <f t="shared" si="7"/>
        <v>0</v>
      </c>
      <c r="AY294" s="205">
        <f t="shared" si="7"/>
        <v>0</v>
      </c>
      <c r="AZ294" s="205">
        <f t="shared" si="7"/>
        <v>0</v>
      </c>
      <c r="BA294" s="205">
        <f t="shared" si="7"/>
        <v>0</v>
      </c>
      <c r="BB294" s="205">
        <f t="shared" si="7"/>
        <v>0</v>
      </c>
      <c r="BC294" s="205"/>
      <c r="BD294" s="205"/>
      <c r="BE294" s="205"/>
      <c r="BF294" s="205"/>
      <c r="BG294" s="205"/>
      <c r="BH294" s="205"/>
    </row>
    <row r="295" spans="1:60" s="209" customFormat="1" ht="15" hidden="1" customHeight="1">
      <c r="A295" s="205"/>
      <c r="B295" s="205"/>
      <c r="C295" s="205" t="s">
        <v>293</v>
      </c>
      <c r="D295" s="205"/>
      <c r="E295" s="205"/>
      <c r="F295" s="205">
        <f t="shared" ref="F295:U296" si="8">F282*F291</f>
        <v>7360640</v>
      </c>
      <c r="G295" s="205">
        <f t="shared" si="8"/>
        <v>14225556.798105361</v>
      </c>
      <c r="H295" s="205">
        <f t="shared" si="8"/>
        <v>14094724.965507397</v>
      </c>
      <c r="I295" s="205">
        <f t="shared" si="8"/>
        <v>13961247.636294225</v>
      </c>
      <c r="J295" s="205">
        <f t="shared" si="8"/>
        <v>13812137.827083236</v>
      </c>
      <c r="K295" s="205">
        <f t="shared" si="8"/>
        <v>13657797.149565769</v>
      </c>
      <c r="L295" s="205">
        <f t="shared" si="8"/>
        <v>13493656.109587522</v>
      </c>
      <c r="M295" s="205">
        <f t="shared" si="8"/>
        <v>13327591.072070878</v>
      </c>
      <c r="N295" s="205">
        <f t="shared" si="8"/>
        <v>13146554.928710451</v>
      </c>
      <c r="O295" s="205">
        <f t="shared" si="8"/>
        <v>12958484.16935117</v>
      </c>
      <c r="P295" s="205">
        <f t="shared" si="8"/>
        <v>12761334.546607686</v>
      </c>
      <c r="Q295" s="205">
        <f t="shared" si="8"/>
        <v>12553663.062327774</v>
      </c>
      <c r="R295" s="205">
        <f t="shared" si="8"/>
        <v>12340820.834664162</v>
      </c>
      <c r="S295" s="205">
        <f t="shared" si="8"/>
        <v>5890842.2503937036</v>
      </c>
      <c r="T295" s="205">
        <f t="shared" si="8"/>
        <v>5534098.6419580877</v>
      </c>
      <c r="U295" s="205">
        <f t="shared" si="8"/>
        <v>5170412.6104656607</v>
      </c>
      <c r="V295" s="205">
        <f t="shared" si="7"/>
        <v>4806010.0485740695</v>
      </c>
      <c r="W295" s="205">
        <f t="shared" si="7"/>
        <v>4437584.1348329559</v>
      </c>
      <c r="X295" s="205">
        <f t="shared" si="7"/>
        <v>4067515.0131757837</v>
      </c>
      <c r="Y295" s="205">
        <f t="shared" si="7"/>
        <v>3699634.7609236836</v>
      </c>
      <c r="Z295" s="205">
        <f t="shared" si="7"/>
        <v>3331791.6258291807</v>
      </c>
      <c r="AA295" s="205">
        <f t="shared" si="7"/>
        <v>2961432.1987126023</v>
      </c>
      <c r="AB295" s="205">
        <f t="shared" si="7"/>
        <v>2593555.2014512941</v>
      </c>
      <c r="AC295" s="205">
        <f t="shared" si="7"/>
        <v>2223372.9503336363</v>
      </c>
      <c r="AD295" s="205">
        <f t="shared" si="7"/>
        <v>1855550.7926689461</v>
      </c>
      <c r="AE295" s="205">
        <f t="shared" si="7"/>
        <v>1493058.9858631138</v>
      </c>
      <c r="AF295" s="205">
        <f t="shared" si="7"/>
        <v>1127274.0863882937</v>
      </c>
      <c r="AG295" s="205">
        <f t="shared" si="7"/>
        <v>767707.89530873299</v>
      </c>
      <c r="AH295" s="205">
        <f t="shared" si="7"/>
        <v>414880.67221990786</v>
      </c>
      <c r="AI295" s="205">
        <f t="shared" si="7"/>
        <v>60994.055165210739</v>
      </c>
      <c r="AJ295" s="205">
        <f t="shared" si="7"/>
        <v>0</v>
      </c>
      <c r="AK295" s="205">
        <f t="shared" si="7"/>
        <v>0</v>
      </c>
      <c r="AL295" s="205">
        <f t="shared" si="7"/>
        <v>0</v>
      </c>
      <c r="AM295" s="205">
        <f t="shared" si="7"/>
        <v>0</v>
      </c>
      <c r="AN295" s="205">
        <f t="shared" si="7"/>
        <v>0</v>
      </c>
      <c r="AO295" s="205">
        <f t="shared" si="7"/>
        <v>0</v>
      </c>
      <c r="AP295" s="205">
        <f t="shared" si="7"/>
        <v>0</v>
      </c>
      <c r="AQ295" s="205">
        <f t="shared" si="7"/>
        <v>0</v>
      </c>
      <c r="AR295" s="205">
        <f t="shared" si="7"/>
        <v>0</v>
      </c>
      <c r="AS295" s="205">
        <f t="shared" si="7"/>
        <v>0</v>
      </c>
      <c r="AT295" s="205">
        <f t="shared" si="7"/>
        <v>0</v>
      </c>
      <c r="AU295" s="205">
        <f t="shared" si="7"/>
        <v>0</v>
      </c>
      <c r="AV295" s="205">
        <f t="shared" si="7"/>
        <v>0</v>
      </c>
      <c r="AW295" s="205">
        <f t="shared" si="7"/>
        <v>0</v>
      </c>
      <c r="AX295" s="205">
        <f t="shared" si="7"/>
        <v>0</v>
      </c>
      <c r="AY295" s="205">
        <f t="shared" si="7"/>
        <v>0</v>
      </c>
      <c r="AZ295" s="205">
        <f t="shared" si="7"/>
        <v>0</v>
      </c>
      <c r="BA295" s="205">
        <f t="shared" si="7"/>
        <v>0</v>
      </c>
      <c r="BB295" s="205">
        <f t="shared" si="7"/>
        <v>0</v>
      </c>
      <c r="BC295" s="205"/>
      <c r="BD295" s="205"/>
      <c r="BE295" s="205"/>
      <c r="BF295" s="205"/>
      <c r="BG295" s="205"/>
      <c r="BH295" s="205"/>
    </row>
    <row r="296" spans="1:60" s="209" customFormat="1" ht="15" hidden="1" customHeight="1">
      <c r="A296" s="205"/>
      <c r="B296" s="205"/>
      <c r="C296" s="205" t="s">
        <v>294</v>
      </c>
      <c r="D296" s="205"/>
      <c r="E296" s="205"/>
      <c r="F296" s="205">
        <f t="shared" si="8"/>
        <v>21587273.119999997</v>
      </c>
      <c r="G296" s="205">
        <f t="shared" si="7"/>
        <v>42263059.003466532</v>
      </c>
      <c r="H296" s="205">
        <f t="shared" si="7"/>
        <v>42418734.248936392</v>
      </c>
      <c r="I296" s="205">
        <f t="shared" si="7"/>
        <v>42563249.345280938</v>
      </c>
      <c r="J296" s="205">
        <f t="shared" si="7"/>
        <v>42656075.223504946</v>
      </c>
      <c r="K296" s="205">
        <f t="shared" si="7"/>
        <v>42727756.867285147</v>
      </c>
      <c r="L296" s="205">
        <f t="shared" si="7"/>
        <v>42763034.818340853</v>
      </c>
      <c r="M296" s="205">
        <f t="shared" si="7"/>
        <v>42785832.357410952</v>
      </c>
      <c r="N296" s="205">
        <f t="shared" si="7"/>
        <v>42753308.832359105</v>
      </c>
      <c r="O296" s="205">
        <f t="shared" si="7"/>
        <v>42689534.537284717</v>
      </c>
      <c r="P296" s="205">
        <f t="shared" si="7"/>
        <v>42586579.207218125</v>
      </c>
      <c r="Q296" s="205">
        <f t="shared" si="7"/>
        <v>42438162.931085855</v>
      </c>
      <c r="R296" s="205">
        <f t="shared" si="7"/>
        <v>42260983.55511678</v>
      </c>
      <c r="S296" s="205">
        <f t="shared" si="7"/>
        <v>41896902.289042972</v>
      </c>
      <c r="T296" s="205">
        <f t="shared" si="7"/>
        <v>41346386.105434269</v>
      </c>
      <c r="U296" s="205">
        <f t="shared" si="7"/>
        <v>40730158.248156436</v>
      </c>
      <c r="V296" s="205">
        <f t="shared" si="7"/>
        <v>40068489.386652254</v>
      </c>
      <c r="W296" s="205">
        <f t="shared" si="7"/>
        <v>39347643.864805058</v>
      </c>
      <c r="X296" s="205">
        <f t="shared" si="7"/>
        <v>38574578.009827472</v>
      </c>
      <c r="Y296" s="205">
        <f t="shared" si="7"/>
        <v>37762513.526393913</v>
      </c>
      <c r="Z296" s="205">
        <f t="shared" si="7"/>
        <v>36902143.63992285</v>
      </c>
      <c r="AA296" s="205">
        <f t="shared" si="7"/>
        <v>35981892.194486819</v>
      </c>
      <c r="AB296" s="205">
        <f t="shared" si="7"/>
        <v>35020254.98375655</v>
      </c>
      <c r="AC296" s="205">
        <f t="shared" si="7"/>
        <v>33996503.60541223</v>
      </c>
      <c r="AD296" s="205">
        <f t="shared" si="7"/>
        <v>32928425.584215768</v>
      </c>
      <c r="AE296" s="205">
        <f t="shared" si="7"/>
        <v>31827942.554063983</v>
      </c>
      <c r="AF296" s="205">
        <f t="shared" si="7"/>
        <v>30657085.764413998</v>
      </c>
      <c r="AG296" s="205">
        <f t="shared" si="7"/>
        <v>29455988.854923811</v>
      </c>
      <c r="AH296" s="205">
        <f t="shared" si="7"/>
        <v>28227075.511115883</v>
      </c>
      <c r="AI296" s="205">
        <f t="shared" si="7"/>
        <v>26934531.055895735</v>
      </c>
      <c r="AJ296" s="205">
        <f t="shared" si="7"/>
        <v>25577847.283617817</v>
      </c>
      <c r="AK296" s="205">
        <f t="shared" si="7"/>
        <v>24156580.181794506</v>
      </c>
      <c r="AL296" s="205">
        <f t="shared" si="7"/>
        <v>22670352.109420821</v>
      </c>
      <c r="AM296" s="205">
        <f t="shared" si="7"/>
        <v>21118853.912839282</v>
      </c>
      <c r="AN296" s="205">
        <f t="shared" si="7"/>
        <v>19501846.973490741</v>
      </c>
      <c r="AO296" s="205">
        <f t="shared" si="7"/>
        <v>17819165.182091545</v>
      </c>
      <c r="AP296" s="205">
        <f t="shared" si="7"/>
        <v>16070716.833686776</v>
      </c>
      <c r="AQ296" s="205">
        <f t="shared" si="7"/>
        <v>14256486.438130764</v>
      </c>
      <c r="AR296" s="205">
        <f t="shared" si="7"/>
        <v>12376536.440675342</v>
      </c>
      <c r="AS296" s="205">
        <f t="shared" si="7"/>
        <v>10431008.847255673</v>
      </c>
      <c r="AT296" s="205">
        <f t="shared" si="7"/>
        <v>8420126.7493994236</v>
      </c>
      <c r="AU296" s="205">
        <f t="shared" si="7"/>
        <v>6344195.7435519705</v>
      </c>
      <c r="AV296" s="205">
        <f t="shared" si="7"/>
        <v>4203605.2399550751</v>
      </c>
      <c r="AW296" s="205">
        <f t="shared" si="7"/>
        <v>1998829.6561710101</v>
      </c>
      <c r="AX296" s="205">
        <f t="shared" si="7"/>
        <v>0</v>
      </c>
      <c r="AY296" s="205">
        <f t="shared" si="7"/>
        <v>0</v>
      </c>
      <c r="AZ296" s="205">
        <f t="shared" si="7"/>
        <v>0</v>
      </c>
      <c r="BA296" s="205">
        <f t="shared" si="7"/>
        <v>0</v>
      </c>
      <c r="BB296" s="205">
        <f t="shared" si="7"/>
        <v>0</v>
      </c>
      <c r="BC296" s="205"/>
      <c r="BD296" s="205"/>
      <c r="BE296" s="205"/>
      <c r="BF296" s="205"/>
      <c r="BG296" s="205"/>
      <c r="BH296" s="205"/>
    </row>
    <row r="297" spans="1:60" s="209" customFormat="1" ht="15" hidden="1" customHeight="1">
      <c r="A297" s="205"/>
      <c r="B297" s="205"/>
      <c r="C297" s="205"/>
      <c r="D297" s="205"/>
      <c r="E297" s="205"/>
      <c r="F297" s="213"/>
      <c r="G297" s="205"/>
      <c r="H297" s="205"/>
      <c r="I297" s="205"/>
      <c r="J297" s="205"/>
      <c r="K297" s="205"/>
      <c r="L297" s="205"/>
      <c r="M297" s="205"/>
      <c r="N297" s="205"/>
      <c r="O297" s="205"/>
      <c r="P297" s="205"/>
      <c r="Q297" s="205"/>
      <c r="R297" s="205"/>
      <c r="S297" s="205"/>
      <c r="T297" s="205"/>
      <c r="U297" s="205"/>
      <c r="V297" s="205"/>
      <c r="W297" s="205"/>
      <c r="X297" s="205"/>
      <c r="Y297" s="205"/>
      <c r="Z297" s="205"/>
      <c r="AA297" s="205"/>
      <c r="AB297" s="205"/>
      <c r="AC297" s="205"/>
      <c r="AD297" s="205"/>
      <c r="AE297" s="205"/>
      <c r="AF297" s="205"/>
      <c r="AG297" s="205"/>
      <c r="AH297" s="205"/>
      <c r="AI297" s="205"/>
      <c r="AJ297" s="205"/>
      <c r="AK297" s="205"/>
      <c r="AL297" s="205"/>
      <c r="AM297" s="205"/>
      <c r="AN297" s="205"/>
      <c r="AO297" s="205"/>
      <c r="AP297" s="205"/>
      <c r="AQ297" s="205"/>
      <c r="AR297" s="205"/>
      <c r="AS297" s="205"/>
      <c r="AT297" s="205"/>
      <c r="AU297" s="205"/>
      <c r="AV297" s="205"/>
      <c r="AW297" s="205"/>
      <c r="AX297" s="205"/>
      <c r="AY297" s="205"/>
      <c r="AZ297" s="205"/>
      <c r="BA297" s="205"/>
      <c r="BB297" s="205"/>
      <c r="BC297" s="205"/>
      <c r="BD297" s="205"/>
      <c r="BE297" s="205"/>
      <c r="BF297" s="205"/>
      <c r="BG297" s="205"/>
      <c r="BH297" s="205"/>
    </row>
    <row r="298" spans="1:60" s="209" customFormat="1" ht="15" hidden="1" customHeight="1">
      <c r="A298" s="205"/>
      <c r="B298" s="205"/>
      <c r="C298" s="210" t="s">
        <v>295</v>
      </c>
      <c r="D298" s="205"/>
      <c r="E298" s="205"/>
      <c r="F298" s="205"/>
      <c r="G298" s="205"/>
      <c r="H298" s="205"/>
      <c r="I298" s="205"/>
      <c r="J298" s="205"/>
      <c r="K298" s="205"/>
      <c r="L298" s="205"/>
      <c r="M298" s="205"/>
      <c r="N298" s="205"/>
      <c r="O298" s="205"/>
      <c r="P298" s="205"/>
      <c r="Q298" s="205"/>
      <c r="R298" s="205"/>
      <c r="S298" s="205"/>
      <c r="T298" s="205"/>
      <c r="U298" s="205"/>
      <c r="V298" s="205"/>
      <c r="W298" s="205"/>
      <c r="X298" s="205"/>
      <c r="Y298" s="205"/>
      <c r="Z298" s="205"/>
      <c r="AA298" s="205"/>
      <c r="AB298" s="205"/>
      <c r="AC298" s="205"/>
      <c r="AD298" s="205"/>
      <c r="AE298" s="205"/>
      <c r="AF298" s="205"/>
      <c r="AG298" s="205"/>
      <c r="AH298" s="205"/>
      <c r="AI298" s="205"/>
      <c r="AJ298" s="205"/>
      <c r="AK298" s="205"/>
      <c r="AL298" s="205"/>
      <c r="AM298" s="205"/>
      <c r="AN298" s="205"/>
      <c r="AO298" s="205"/>
      <c r="AP298" s="205"/>
      <c r="AQ298" s="205"/>
      <c r="AR298" s="205"/>
      <c r="AS298" s="205"/>
      <c r="AT298" s="205"/>
      <c r="AU298" s="205"/>
      <c r="AV298" s="205"/>
      <c r="AW298" s="205"/>
      <c r="AX298" s="205"/>
      <c r="AY298" s="205"/>
      <c r="AZ298" s="205"/>
      <c r="BA298" s="205"/>
      <c r="BB298" s="205"/>
      <c r="BC298" s="205"/>
      <c r="BD298" s="205"/>
      <c r="BE298" s="205"/>
      <c r="BF298" s="205"/>
      <c r="BG298" s="205"/>
      <c r="BH298" s="205"/>
    </row>
    <row r="299" spans="1:60" s="209" customFormat="1" ht="15" hidden="1" customHeight="1">
      <c r="A299" s="205"/>
      <c r="B299" s="205"/>
      <c r="C299" s="205" t="s">
        <v>279</v>
      </c>
      <c r="D299" s="205"/>
      <c r="E299" s="205"/>
      <c r="F299" s="205">
        <v>22.454249999999998</v>
      </c>
      <c r="G299" s="205">
        <v>22.162344749999999</v>
      </c>
      <c r="H299" s="205">
        <v>21.87423426825</v>
      </c>
      <c r="I299" s="205">
        <v>21.589869222762751</v>
      </c>
      <c r="J299" s="205">
        <v>21.309200922866836</v>
      </c>
      <c r="K299" s="205">
        <v>21.032181310869568</v>
      </c>
      <c r="L299" s="205">
        <v>20.758762953828263</v>
      </c>
      <c r="M299" s="205">
        <v>20.488899035428496</v>
      </c>
      <c r="N299" s="205">
        <v>20.222543347967925</v>
      </c>
      <c r="O299" s="205">
        <v>19.95965028444434</v>
      </c>
      <c r="P299" s="205">
        <v>19.700174830746562</v>
      </c>
      <c r="Q299" s="205">
        <v>19.444072557946857</v>
      </c>
      <c r="R299" s="205">
        <v>19.191299614693548</v>
      </c>
      <c r="S299" s="205">
        <v>18.941812719702533</v>
      </c>
      <c r="T299" s="205">
        <v>18.695569154346401</v>
      </c>
      <c r="U299" s="205">
        <v>18.452526755339896</v>
      </c>
      <c r="V299" s="205">
        <v>18.212643907520476</v>
      </c>
      <c r="W299" s="205">
        <v>17.975879536722712</v>
      </c>
      <c r="X299" s="205">
        <v>17.742193102745315</v>
      </c>
      <c r="Y299" s="205">
        <v>17.511544592409624</v>
      </c>
      <c r="Z299" s="205">
        <v>17.283894512708297</v>
      </c>
      <c r="AA299" s="205">
        <v>17.05920388404309</v>
      </c>
      <c r="AB299" s="205">
        <v>16.837434233550528</v>
      </c>
      <c r="AC299" s="205">
        <v>16.618547588514371</v>
      </c>
      <c r="AD299" s="205">
        <v>16.402506469863685</v>
      </c>
      <c r="AE299" s="205">
        <v>16.189273885755458</v>
      </c>
      <c r="AF299" s="205">
        <v>15.978813325240637</v>
      </c>
      <c r="AG299" s="205">
        <v>15.771088752012508</v>
      </c>
      <c r="AH299" s="205">
        <v>15.566064598236345</v>
      </c>
      <c r="AI299" s="205">
        <v>15.363705758459272</v>
      </c>
      <c r="AJ299" s="205">
        <v>15.163977583599301</v>
      </c>
      <c r="AK299" s="205">
        <v>14.96684587501251</v>
      </c>
      <c r="AL299" s="205">
        <v>14.772276878637348</v>
      </c>
      <c r="AM299" s="205">
        <v>14.580237279215062</v>
      </c>
      <c r="AN299" s="205">
        <v>14.390694194585267</v>
      </c>
      <c r="AO299" s="205">
        <v>14.203615170055658</v>
      </c>
      <c r="AP299" s="205">
        <v>14.018968172844934</v>
      </c>
      <c r="AQ299" s="205">
        <v>13.83672158659795</v>
      </c>
      <c r="AR299" s="205">
        <v>13.656844205972176</v>
      </c>
      <c r="AS299" s="205">
        <v>13.479305231294537</v>
      </c>
      <c r="AT299" s="205">
        <v>13.304074263287708</v>
      </c>
      <c r="AU299" s="205">
        <v>13.131121297864969</v>
      </c>
      <c r="AV299" s="205">
        <v>12.960416720992724</v>
      </c>
      <c r="AW299" s="205">
        <v>12.791931303619819</v>
      </c>
      <c r="AX299" s="205">
        <v>12.625636196672762</v>
      </c>
      <c r="AY299" s="205">
        <v>12.461502926116015</v>
      </c>
      <c r="AZ299" s="205">
        <v>12.299503388076507</v>
      </c>
      <c r="BA299" s="205">
        <v>12.139609844031513</v>
      </c>
      <c r="BB299" s="205">
        <v>11.981794916059103</v>
      </c>
      <c r="BC299" s="205"/>
      <c r="BD299" s="205"/>
      <c r="BE299" s="205"/>
      <c r="BF299" s="205"/>
      <c r="BG299" s="205"/>
      <c r="BH299" s="205"/>
    </row>
    <row r="300" spans="1:60" s="209" customFormat="1" ht="15" hidden="1" customHeight="1">
      <c r="A300" s="205"/>
      <c r="B300" s="205"/>
      <c r="C300" s="205" t="s">
        <v>281</v>
      </c>
      <c r="D300" s="205"/>
      <c r="E300" s="205"/>
      <c r="F300" s="220">
        <v>23.045749999999998</v>
      </c>
      <c r="G300" s="221">
        <v>23.345344749999995</v>
      </c>
      <c r="H300" s="221">
        <v>23.648834231749994</v>
      </c>
      <c r="I300" s="221">
        <v>23.956269076762741</v>
      </c>
      <c r="J300" s="221">
        <v>24.267700574760653</v>
      </c>
      <c r="K300" s="221">
        <v>24.583180682232538</v>
      </c>
      <c r="L300" s="221">
        <v>24.90276203110156</v>
      </c>
      <c r="M300" s="221">
        <v>25.226497937505876</v>
      </c>
      <c r="N300" s="221">
        <v>25.554442410693451</v>
      </c>
      <c r="O300" s="221">
        <v>25.886650162032463</v>
      </c>
      <c r="P300" s="221">
        <v>26.223176614138882</v>
      </c>
      <c r="Q300" s="221">
        <v>26.564077910122684</v>
      </c>
      <c r="R300" s="221">
        <v>26.909410922954276</v>
      </c>
      <c r="S300" s="221">
        <v>27.25923326495268</v>
      </c>
      <c r="T300" s="221">
        <v>27.613603297397063</v>
      </c>
      <c r="U300" s="221">
        <v>27.972580140263222</v>
      </c>
      <c r="V300" s="221">
        <v>28.33622368208664</v>
      </c>
      <c r="W300" s="221">
        <v>28.704594589953764</v>
      </c>
      <c r="X300" s="221">
        <v>29.07775431962316</v>
      </c>
      <c r="Y300" s="221">
        <v>29.45576512577826</v>
      </c>
      <c r="Z300" s="221">
        <v>29.838690072413375</v>
      </c>
      <c r="AA300" s="221">
        <v>30.226593043354747</v>
      </c>
      <c r="AB300" s="221">
        <v>30.619538752918356</v>
      </c>
      <c r="AC300" s="221">
        <v>31.017592756706293</v>
      </c>
      <c r="AD300" s="221">
        <v>31.420821462543472</v>
      </c>
      <c r="AE300" s="221">
        <v>31.829292141556532</v>
      </c>
      <c r="AF300" s="221">
        <v>32.243072939396761</v>
      </c>
      <c r="AG300" s="221">
        <v>32.662232887608916</v>
      </c>
      <c r="AH300" s="221">
        <v>33.086841915147829</v>
      </c>
      <c r="AI300" s="221">
        <v>33.516970860044751</v>
      </c>
      <c r="AJ300" s="221">
        <v>33.95269148122533</v>
      </c>
      <c r="AK300" s="221">
        <v>34.394076470481252</v>
      </c>
      <c r="AL300" s="221">
        <v>34.841199464597508</v>
      </c>
      <c r="AM300" s="221">
        <v>35.29413505763727</v>
      </c>
      <c r="AN300" s="221">
        <v>35.752958813386549</v>
      </c>
      <c r="AO300" s="221">
        <v>36.217747277960569</v>
      </c>
      <c r="AP300" s="221">
        <v>36.688577992574054</v>
      </c>
      <c r="AQ300" s="221">
        <v>37.165529506477512</v>
      </c>
      <c r="AR300" s="221">
        <v>37.648681390061718</v>
      </c>
      <c r="AS300" s="221">
        <v>38.138114248132517</v>
      </c>
      <c r="AT300" s="221">
        <v>38.633909733358237</v>
      </c>
      <c r="AU300" s="221">
        <v>39.136150559891888</v>
      </c>
      <c r="AV300" s="221">
        <v>39.644920517170476</v>
      </c>
      <c r="AW300" s="221">
        <v>40.16030448389369</v>
      </c>
      <c r="AX300" s="221">
        <v>40.682388442184305</v>
      </c>
      <c r="AY300" s="221">
        <v>41.211259491932694</v>
      </c>
      <c r="AZ300" s="221">
        <v>41.747005865327814</v>
      </c>
      <c r="BA300" s="221">
        <v>42.289716941577069</v>
      </c>
      <c r="BB300" s="221">
        <v>42.83948326181757</v>
      </c>
      <c r="BC300" s="205"/>
      <c r="BD300" s="205"/>
      <c r="BE300" s="205"/>
      <c r="BF300" s="205"/>
      <c r="BG300" s="205"/>
      <c r="BH300" s="205"/>
    </row>
    <row r="301" spans="1:60" s="209" customFormat="1" ht="15" hidden="1" customHeight="1">
      <c r="A301" s="205"/>
      <c r="B301" s="205"/>
      <c r="C301" s="205"/>
      <c r="D301" s="205"/>
      <c r="E301" s="205"/>
      <c r="F301" s="205"/>
      <c r="G301" s="205"/>
      <c r="H301" s="205"/>
      <c r="I301" s="205"/>
      <c r="J301" s="205"/>
      <c r="K301" s="205"/>
      <c r="L301" s="205"/>
      <c r="M301" s="205"/>
      <c r="N301" s="205"/>
      <c r="O301" s="205"/>
      <c r="P301" s="205"/>
      <c r="Q301" s="205"/>
      <c r="R301" s="205"/>
      <c r="S301" s="205"/>
      <c r="T301" s="205"/>
      <c r="U301" s="205"/>
      <c r="V301" s="205"/>
      <c r="W301" s="205"/>
      <c r="X301" s="205"/>
      <c r="Y301" s="205"/>
      <c r="Z301" s="205"/>
      <c r="AA301" s="205"/>
      <c r="AB301" s="205"/>
      <c r="AC301" s="205"/>
      <c r="AD301" s="205"/>
      <c r="AE301" s="205"/>
      <c r="AF301" s="205"/>
      <c r="AG301" s="205"/>
      <c r="AH301" s="205"/>
      <c r="AI301" s="205"/>
      <c r="AJ301" s="205"/>
      <c r="AK301" s="205"/>
      <c r="AL301" s="205"/>
      <c r="AM301" s="205"/>
      <c r="AN301" s="205"/>
      <c r="AO301" s="205"/>
      <c r="AP301" s="205"/>
      <c r="AQ301" s="205"/>
      <c r="AR301" s="205"/>
      <c r="AS301" s="205"/>
      <c r="AT301" s="205"/>
      <c r="AU301" s="205"/>
      <c r="AV301" s="205"/>
      <c r="AW301" s="205"/>
      <c r="AX301" s="205"/>
      <c r="AY301" s="205"/>
      <c r="AZ301" s="205"/>
      <c r="BA301" s="205"/>
      <c r="BB301" s="205"/>
      <c r="BC301" s="205"/>
      <c r="BD301" s="205"/>
      <c r="BE301" s="205"/>
      <c r="BF301" s="205"/>
      <c r="BG301" s="205"/>
      <c r="BH301" s="205"/>
    </row>
    <row r="302" spans="1:60" s="209" customFormat="1" ht="15" hidden="1" customHeight="1">
      <c r="A302" s="205"/>
      <c r="B302" s="205"/>
      <c r="C302" s="205" t="s">
        <v>295</v>
      </c>
      <c r="D302" s="205"/>
      <c r="E302" s="213"/>
      <c r="F302" s="213"/>
      <c r="G302" s="213"/>
      <c r="H302" s="213"/>
      <c r="I302" s="213"/>
      <c r="J302" s="213"/>
      <c r="K302" s="213"/>
      <c r="L302" s="213"/>
      <c r="M302" s="213"/>
      <c r="N302" s="213"/>
      <c r="O302" s="213"/>
      <c r="P302" s="213"/>
      <c r="Q302" s="213"/>
      <c r="R302" s="213"/>
      <c r="S302" s="213"/>
      <c r="T302" s="213"/>
      <c r="U302" s="213"/>
      <c r="V302" s="213"/>
      <c r="W302" s="213"/>
      <c r="X302" s="213"/>
      <c r="Y302" s="213"/>
      <c r="Z302" s="213"/>
      <c r="AA302" s="213"/>
      <c r="AB302" s="213"/>
      <c r="AC302" s="213"/>
      <c r="AD302" s="213"/>
      <c r="AE302" s="213"/>
      <c r="AF302" s="213"/>
      <c r="AG302" s="213"/>
      <c r="AH302" s="213"/>
      <c r="AI302" s="213"/>
      <c r="AJ302" s="213"/>
      <c r="AK302" s="213"/>
      <c r="AL302" s="213"/>
      <c r="AM302" s="213"/>
      <c r="AN302" s="213"/>
      <c r="AO302" s="213"/>
      <c r="AP302" s="213"/>
      <c r="AQ302" s="213"/>
      <c r="AR302" s="213"/>
      <c r="AS302" s="213"/>
      <c r="AT302" s="213"/>
      <c r="AU302" s="213"/>
      <c r="AV302" s="213"/>
      <c r="AW302" s="213"/>
      <c r="AX302" s="213"/>
      <c r="AY302" s="213"/>
      <c r="AZ302" s="213"/>
      <c r="BA302" s="213"/>
      <c r="BB302" s="205"/>
      <c r="BC302" s="205"/>
      <c r="BD302" s="205"/>
      <c r="BE302" s="205"/>
      <c r="BF302" s="205"/>
      <c r="BG302" s="205"/>
      <c r="BH302" s="205"/>
    </row>
    <row r="303" spans="1:60" s="209" customFormat="1" ht="15" hidden="1" customHeight="1">
      <c r="A303" s="205"/>
      <c r="B303" s="205"/>
      <c r="C303" s="205" t="s">
        <v>279</v>
      </c>
      <c r="D303" s="205"/>
      <c r="E303" s="213"/>
      <c r="F303" s="213">
        <v>41.700749999999999</v>
      </c>
      <c r="G303" s="213">
        <v>41.158640249999998</v>
      </c>
      <c r="H303" s="213">
        <v>40.623577926749995</v>
      </c>
      <c r="I303" s="213">
        <v>40.095471413702242</v>
      </c>
      <c r="J303" s="213">
        <v>39.574230285324113</v>
      </c>
      <c r="K303" s="213">
        <v>39.059765291614902</v>
      </c>
      <c r="L303" s="213">
        <v>38.551988342823904</v>
      </c>
      <c r="M303" s="213">
        <v>38.050812494367193</v>
      </c>
      <c r="N303" s="213">
        <v>37.55615193194042</v>
      </c>
      <c r="O303" s="213">
        <v>37.067921956825195</v>
      </c>
      <c r="P303" s="213">
        <v>36.586038971386465</v>
      </c>
      <c r="Q303" s="213">
        <v>36.110420464758441</v>
      </c>
      <c r="R303" s="213">
        <v>35.640984998716583</v>
      </c>
      <c r="S303" s="213">
        <v>35.177652193733266</v>
      </c>
      <c r="T303" s="213">
        <v>34.720342715214734</v>
      </c>
      <c r="U303" s="213">
        <v>34.268978259916942</v>
      </c>
      <c r="V303" s="213">
        <v>33.823481542538019</v>
      </c>
      <c r="W303" s="213">
        <v>33.383776282485023</v>
      </c>
      <c r="X303" s="213">
        <v>32.949787190812721</v>
      </c>
      <c r="Y303" s="213">
        <v>32.521439957332156</v>
      </c>
      <c r="Z303" s="213">
        <v>32.098661237886837</v>
      </c>
      <c r="AA303" s="213">
        <v>31.681378641794307</v>
      </c>
      <c r="AB303" s="213">
        <v>31.269520719450981</v>
      </c>
      <c r="AC303" s="213">
        <v>30.863016950098118</v>
      </c>
      <c r="AD303" s="213">
        <v>30.461797729746841</v>
      </c>
      <c r="AE303" s="213">
        <v>30.065794359260131</v>
      </c>
      <c r="AF303" s="213">
        <v>29.674939032589748</v>
      </c>
      <c r="AG303" s="213">
        <v>29.289164825166083</v>
      </c>
      <c r="AH303" s="213">
        <v>28.908405682438922</v>
      </c>
      <c r="AI303" s="213">
        <v>28.532596408567215</v>
      </c>
      <c r="AJ303" s="213">
        <v>28.161672655255842</v>
      </c>
      <c r="AK303" s="213">
        <v>27.795570910737517</v>
      </c>
      <c r="AL303" s="213">
        <v>27.434228488897929</v>
      </c>
      <c r="AM303" s="213">
        <v>27.077583518542255</v>
      </c>
      <c r="AN303" s="213">
        <v>26.725574932801205</v>
      </c>
      <c r="AO303" s="213">
        <v>26.378142458674787</v>
      </c>
      <c r="AP303" s="213">
        <v>26.035226606712015</v>
      </c>
      <c r="AQ303" s="213">
        <v>25.696768660824759</v>
      </c>
      <c r="AR303" s="213">
        <v>25.362710668234037</v>
      </c>
      <c r="AS303" s="213">
        <v>25.032995429546993</v>
      </c>
      <c r="AT303" s="213">
        <v>24.707566488962883</v>
      </c>
      <c r="AU303" s="213">
        <v>24.386368124606363</v>
      </c>
      <c r="AV303" s="213">
        <v>24.06934533898648</v>
      </c>
      <c r="AW303" s="213">
        <v>23.756443849579654</v>
      </c>
      <c r="AX303" s="213">
        <v>23.447610079535117</v>
      </c>
      <c r="AY303" s="213">
        <v>23.142791148501161</v>
      </c>
      <c r="AZ303" s="213">
        <v>22.841934863570646</v>
      </c>
      <c r="BA303" s="213">
        <v>22.544989710344229</v>
      </c>
      <c r="BB303" s="205">
        <v>22.251904844109752</v>
      </c>
      <c r="BC303" s="205"/>
      <c r="BD303" s="205"/>
      <c r="BE303" s="205"/>
      <c r="BF303" s="205"/>
      <c r="BG303" s="205"/>
      <c r="BH303" s="205"/>
    </row>
    <row r="304" spans="1:60" s="209" customFormat="1" ht="15" hidden="1" customHeight="1">
      <c r="A304" s="205"/>
      <c r="B304" s="205"/>
      <c r="C304" s="205" t="s">
        <v>281</v>
      </c>
      <c r="D304" s="205"/>
      <c r="E304" s="213"/>
      <c r="F304" s="213">
        <v>42.799249999999994</v>
      </c>
      <c r="G304" s="213">
        <v>43.355640249999986</v>
      </c>
      <c r="H304" s="213">
        <v>43.919263573249985</v>
      </c>
      <c r="I304" s="213">
        <v>44.490213999702227</v>
      </c>
      <c r="J304" s="213">
        <v>45.06858678169835</v>
      </c>
      <c r="K304" s="213">
        <v>45.654478409860424</v>
      </c>
      <c r="L304" s="213">
        <v>46.247986629188603</v>
      </c>
      <c r="M304" s="213">
        <v>46.849210455368052</v>
      </c>
      <c r="N304" s="213">
        <v>47.458250191287831</v>
      </c>
      <c r="O304" s="213">
        <v>48.075207443774566</v>
      </c>
      <c r="P304" s="213">
        <v>48.700185140543631</v>
      </c>
      <c r="Q304" s="213">
        <v>49.333287547370695</v>
      </c>
      <c r="R304" s="213">
        <v>49.974620285486509</v>
      </c>
      <c r="S304" s="213">
        <v>50.624290349197828</v>
      </c>
      <c r="T304" s="213">
        <v>51.282406123737395</v>
      </c>
      <c r="U304" s="213">
        <v>51.949077403345974</v>
      </c>
      <c r="V304" s="213">
        <v>52.624415409589467</v>
      </c>
      <c r="W304" s="213">
        <v>53.308532809914126</v>
      </c>
      <c r="X304" s="213">
        <v>54.001543736443004</v>
      </c>
      <c r="Y304" s="213">
        <v>54.703563805016756</v>
      </c>
      <c r="Z304" s="213">
        <v>55.414710134481972</v>
      </c>
      <c r="AA304" s="213">
        <v>56.135101366230231</v>
      </c>
      <c r="AB304" s="213">
        <v>56.864857683991218</v>
      </c>
      <c r="AC304" s="213">
        <v>57.604100833883095</v>
      </c>
      <c r="AD304" s="213">
        <v>58.352954144723569</v>
      </c>
      <c r="AE304" s="213">
        <v>59.111542548604966</v>
      </c>
      <c r="AF304" s="213">
        <v>59.879992601736824</v>
      </c>
      <c r="AG304" s="213">
        <v>60.658432505559396</v>
      </c>
      <c r="AH304" s="213">
        <v>61.446992128131662</v>
      </c>
      <c r="AI304" s="213">
        <v>62.245803025797365</v>
      </c>
      <c r="AJ304" s="213">
        <v>63.054998465132726</v>
      </c>
      <c r="AK304" s="213">
        <v>63.874713445179445</v>
      </c>
      <c r="AL304" s="213">
        <v>64.705084719966777</v>
      </c>
      <c r="AM304" s="213">
        <v>65.546250821326339</v>
      </c>
      <c r="AN304" s="213">
        <v>66.398352082003569</v>
      </c>
      <c r="AO304" s="213">
        <v>67.261530659069606</v>
      </c>
      <c r="AP304" s="213">
        <v>68.135930557637508</v>
      </c>
      <c r="AQ304" s="213">
        <v>69.021697654886793</v>
      </c>
      <c r="AR304" s="213">
        <v>69.918979724400316</v>
      </c>
      <c r="AS304" s="213">
        <v>70.827926460817508</v>
      </c>
      <c r="AT304" s="213">
        <v>71.748689504808127</v>
      </c>
      <c r="AU304" s="213">
        <v>72.681422468370627</v>
      </c>
      <c r="AV304" s="213">
        <v>73.626280960459439</v>
      </c>
      <c r="AW304" s="213">
        <v>74.583422612945398</v>
      </c>
      <c r="AX304" s="213">
        <v>75.553007106913682</v>
      </c>
      <c r="AY304" s="213">
        <v>76.535196199303556</v>
      </c>
      <c r="AZ304" s="213">
        <v>77.530153749894495</v>
      </c>
      <c r="BA304" s="213">
        <v>78.538045748643114</v>
      </c>
      <c r="BB304" s="205">
        <v>79.559040343375472</v>
      </c>
      <c r="BC304" s="205"/>
      <c r="BD304" s="205"/>
      <c r="BE304" s="205"/>
      <c r="BF304" s="205"/>
      <c r="BG304" s="205"/>
      <c r="BH304" s="205"/>
    </row>
    <row r="305" spans="1:115" s="209" customFormat="1" ht="15" customHeight="1">
      <c r="A305" s="205"/>
      <c r="B305" s="205"/>
      <c r="C305" s="205"/>
      <c r="D305" s="205"/>
      <c r="E305" s="213"/>
      <c r="F305" s="213"/>
      <c r="G305" s="213"/>
      <c r="H305" s="213"/>
      <c r="I305" s="213"/>
      <c r="J305" s="213"/>
      <c r="K305" s="213"/>
      <c r="L305" s="213"/>
      <c r="M305" s="213"/>
      <c r="N305" s="213"/>
      <c r="O305" s="213"/>
      <c r="P305" s="213"/>
      <c r="Q305" s="213"/>
      <c r="R305" s="213"/>
      <c r="S305" s="213"/>
      <c r="T305" s="213"/>
      <c r="U305" s="213"/>
      <c r="V305" s="213"/>
      <c r="W305" s="213"/>
      <c r="X305" s="213"/>
      <c r="Y305" s="213"/>
      <c r="Z305" s="213"/>
      <c r="AA305" s="213"/>
      <c r="AB305" s="213"/>
      <c r="AC305" s="213"/>
      <c r="AD305" s="213"/>
      <c r="AE305" s="213"/>
      <c r="AF305" s="213"/>
      <c r="AG305" s="213"/>
      <c r="AH305" s="213"/>
      <c r="AI305" s="213"/>
      <c r="AJ305" s="213"/>
      <c r="AK305" s="213"/>
      <c r="AL305" s="213"/>
      <c r="AM305" s="213"/>
      <c r="AN305" s="213"/>
      <c r="AO305" s="213"/>
      <c r="AP305" s="213"/>
      <c r="AQ305" s="213"/>
      <c r="AR305" s="213"/>
      <c r="AS305" s="213"/>
      <c r="AT305" s="213"/>
      <c r="AU305" s="213"/>
      <c r="AV305" s="213"/>
      <c r="AW305" s="213"/>
      <c r="AX305" s="213"/>
      <c r="AY305" s="213"/>
      <c r="AZ305" s="213"/>
      <c r="BA305" s="213"/>
      <c r="BB305" s="205"/>
      <c r="BC305" s="205"/>
      <c r="BD305" s="205"/>
      <c r="BE305" s="205"/>
      <c r="BF305" s="205"/>
      <c r="BG305" s="205"/>
      <c r="BH305" s="205"/>
    </row>
    <row r="306" spans="1:115" ht="14.45" customHeight="1">
      <c r="A306" s="106" t="s">
        <v>259</v>
      </c>
      <c r="B306" s="106"/>
      <c r="C306" s="124" t="s">
        <v>296</v>
      </c>
      <c r="D306" s="340"/>
      <c r="E306" s="340"/>
      <c r="F306" s="112"/>
      <c r="G306" s="112"/>
      <c r="H306" s="112"/>
      <c r="I306" s="112"/>
      <c r="J306" s="112"/>
      <c r="K306" s="112"/>
      <c r="L306" s="112"/>
      <c r="M306" s="112"/>
      <c r="N306" s="112"/>
      <c r="O306" s="112"/>
      <c r="P306" s="112"/>
      <c r="Q306" s="112"/>
      <c r="R306" s="112"/>
      <c r="S306" s="112"/>
      <c r="T306" s="112"/>
      <c r="U306" s="112"/>
      <c r="V306" s="112"/>
      <c r="W306" s="112"/>
      <c r="X306" s="112"/>
      <c r="Y306" s="112"/>
      <c r="Z306" s="112"/>
      <c r="AA306" s="112"/>
      <c r="AB306" s="112"/>
      <c r="AC306" s="112"/>
      <c r="AD306" s="112"/>
      <c r="AE306" s="112"/>
      <c r="AF306" s="112"/>
      <c r="AG306" s="112"/>
      <c r="AH306" s="112"/>
      <c r="AI306" s="112"/>
      <c r="AJ306" s="112"/>
      <c r="AK306" s="112"/>
      <c r="AL306" s="112"/>
      <c r="AM306" s="112"/>
      <c r="AN306" s="112"/>
      <c r="AO306" s="112"/>
      <c r="AP306" s="112"/>
      <c r="AQ306" s="112"/>
      <c r="AR306" s="112"/>
      <c r="AS306" s="112"/>
      <c r="AT306" s="112"/>
      <c r="AU306" s="112"/>
      <c r="AV306" s="112"/>
      <c r="AW306" s="112"/>
      <c r="AX306" s="112"/>
      <c r="AY306" s="112"/>
      <c r="AZ306" s="112"/>
      <c r="BA306" s="112"/>
      <c r="BB306" s="112"/>
      <c r="BC306" s="112"/>
      <c r="BF306" s="358"/>
      <c r="BG306" s="359"/>
      <c r="BI306" s="99"/>
      <c r="BJ306" s="99"/>
      <c r="BK306" s="99"/>
      <c r="BL306" s="99"/>
      <c r="BM306" s="99"/>
      <c r="BN306" s="99"/>
      <c r="BO306" s="99"/>
      <c r="BP306" s="99"/>
      <c r="BQ306" s="99"/>
      <c r="BR306" s="99"/>
      <c r="BS306" s="99"/>
      <c r="BT306" s="99"/>
      <c r="BU306" s="99"/>
      <c r="BV306" s="99"/>
      <c r="BW306" s="99"/>
      <c r="BX306" s="99"/>
      <c r="BY306" s="99"/>
      <c r="BZ306" s="99"/>
      <c r="CA306" s="99"/>
      <c r="CB306" s="99"/>
      <c r="CC306" s="99"/>
      <c r="CD306" s="99"/>
      <c r="CE306" s="99"/>
      <c r="CF306" s="99"/>
      <c r="CG306" s="99"/>
      <c r="CH306" s="99"/>
      <c r="CI306" s="99"/>
      <c r="CJ306" s="99"/>
      <c r="CK306" s="99"/>
      <c r="CL306" s="99"/>
      <c r="CM306" s="99"/>
      <c r="CN306" s="99"/>
      <c r="CO306" s="99"/>
      <c r="CP306" s="99"/>
      <c r="CQ306" s="99"/>
      <c r="CR306" s="99"/>
      <c r="CS306" s="99"/>
      <c r="CT306" s="99"/>
      <c r="CU306" s="99"/>
      <c r="CV306" s="99"/>
      <c r="CW306" s="99"/>
      <c r="CX306" s="99"/>
      <c r="CY306" s="99"/>
      <c r="CZ306" s="99"/>
      <c r="DA306" s="99"/>
      <c r="DB306" s="99"/>
      <c r="DC306" s="99"/>
      <c r="DD306" s="99"/>
      <c r="DE306" s="99"/>
      <c r="DF306" s="99"/>
      <c r="DG306" s="99"/>
      <c r="DH306" s="99"/>
      <c r="DI306" s="99"/>
      <c r="DJ306" s="99"/>
      <c r="DK306" s="99"/>
    </row>
    <row r="307" spans="1:115" s="209" customFormat="1" ht="15" customHeight="1">
      <c r="A307" s="205"/>
      <c r="B307" s="205"/>
      <c r="C307" s="217" t="s">
        <v>278</v>
      </c>
      <c r="D307" s="205"/>
      <c r="E307" s="205"/>
      <c r="F307" s="205"/>
      <c r="G307" s="205"/>
      <c r="H307" s="205"/>
      <c r="I307" s="205"/>
      <c r="J307" s="205"/>
      <c r="K307" s="205"/>
      <c r="L307" s="205"/>
      <c r="M307" s="205"/>
      <c r="N307" s="205"/>
      <c r="O307" s="205"/>
      <c r="P307" s="205"/>
      <c r="Q307" s="205"/>
      <c r="R307" s="205"/>
      <c r="S307" s="205"/>
      <c r="T307" s="205"/>
      <c r="U307" s="205"/>
      <c r="V307" s="205"/>
      <c r="W307" s="205"/>
      <c r="X307" s="205"/>
      <c r="Y307" s="205"/>
      <c r="Z307" s="205"/>
      <c r="AA307" s="205"/>
      <c r="AB307" s="205"/>
      <c r="AC307" s="205"/>
      <c r="AD307" s="205"/>
      <c r="AE307" s="205"/>
      <c r="AF307" s="205"/>
      <c r="AG307" s="205"/>
      <c r="AH307" s="205"/>
      <c r="AI307" s="205"/>
      <c r="AJ307" s="205"/>
      <c r="AK307" s="205"/>
      <c r="AL307" s="205"/>
      <c r="AM307" s="205"/>
      <c r="AN307" s="205"/>
      <c r="AO307" s="205"/>
      <c r="AP307" s="205"/>
      <c r="AQ307" s="205"/>
      <c r="AR307" s="205"/>
      <c r="AS307" s="205"/>
      <c r="AT307" s="205"/>
      <c r="AU307" s="205"/>
      <c r="AV307" s="205"/>
      <c r="AW307" s="205"/>
      <c r="AX307" s="205"/>
      <c r="AY307" s="205"/>
      <c r="AZ307" s="205"/>
      <c r="BA307" s="205"/>
      <c r="BB307" s="205"/>
      <c r="BC307" s="205"/>
      <c r="BD307" s="205"/>
      <c r="BE307" s="205"/>
      <c r="BF307" s="205"/>
      <c r="BG307" s="205"/>
      <c r="BH307" s="205"/>
    </row>
    <row r="308" spans="1:115" s="209" customFormat="1" ht="15" customHeight="1">
      <c r="A308" s="205"/>
      <c r="B308" s="205"/>
      <c r="C308" s="170" t="s">
        <v>297</v>
      </c>
      <c r="D308" s="366" t="s">
        <v>298</v>
      </c>
      <c r="E308" s="205"/>
      <c r="F308" s="205">
        <f>[3]Costos_Agricultura!L456*1.013</f>
        <v>2025.9999999999998</v>
      </c>
      <c r="G308" s="205">
        <f>F308*(1+1.3/100)</f>
        <v>2052.3379999999997</v>
      </c>
      <c r="H308" s="205">
        <f t="shared" ref="H308:W309" si="9">G308*(1+1.3/100)</f>
        <v>2079.0183939999997</v>
      </c>
      <c r="I308" s="205">
        <f t="shared" si="9"/>
        <v>2106.0456331219993</v>
      </c>
      <c r="J308" s="205">
        <f t="shared" si="9"/>
        <v>2133.4242263525853</v>
      </c>
      <c r="K308" s="205">
        <f t="shared" si="9"/>
        <v>2161.1587412951685</v>
      </c>
      <c r="L308" s="205">
        <f t="shared" si="9"/>
        <v>2189.2538049320056</v>
      </c>
      <c r="M308" s="205">
        <f t="shared" si="9"/>
        <v>2217.7141043961215</v>
      </c>
      <c r="N308" s="205">
        <f t="shared" si="9"/>
        <v>2246.5443877532707</v>
      </c>
      <c r="O308" s="205">
        <f t="shared" si="9"/>
        <v>2275.749464794063</v>
      </c>
      <c r="P308" s="205">
        <f t="shared" si="9"/>
        <v>2305.3342078363858</v>
      </c>
      <c r="Q308" s="205">
        <f t="shared" si="9"/>
        <v>2335.3035525382584</v>
      </c>
      <c r="R308" s="205">
        <f t="shared" si="9"/>
        <v>2365.6624987212554</v>
      </c>
      <c r="S308" s="205">
        <f t="shared" si="9"/>
        <v>2396.4161112046313</v>
      </c>
      <c r="T308" s="205">
        <f t="shared" si="9"/>
        <v>2427.5695206502915</v>
      </c>
      <c r="U308" s="205">
        <f t="shared" si="9"/>
        <v>2459.1279244187449</v>
      </c>
      <c r="V308" s="205">
        <f t="shared" si="9"/>
        <v>2491.0965874361882</v>
      </c>
      <c r="W308" s="205">
        <f t="shared" si="9"/>
        <v>2523.4808430728585</v>
      </c>
      <c r="X308" s="205">
        <f t="shared" ref="X308:AM309" si="10">W308*(1+1.3/100)</f>
        <v>2556.2860940328055</v>
      </c>
      <c r="Y308" s="205">
        <f t="shared" si="10"/>
        <v>2589.5178132552319</v>
      </c>
      <c r="Z308" s="205">
        <f t="shared" si="10"/>
        <v>2623.1815448275497</v>
      </c>
      <c r="AA308" s="205">
        <f t="shared" si="10"/>
        <v>2657.2829049103075</v>
      </c>
      <c r="AB308" s="205">
        <f t="shared" si="10"/>
        <v>2691.827582674141</v>
      </c>
      <c r="AC308" s="205">
        <f t="shared" si="10"/>
        <v>2726.8213412489044</v>
      </c>
      <c r="AD308" s="205">
        <f t="shared" si="10"/>
        <v>2762.2700186851398</v>
      </c>
      <c r="AE308" s="205">
        <f t="shared" si="10"/>
        <v>2798.1795289280462</v>
      </c>
      <c r="AF308" s="205">
        <f t="shared" si="10"/>
        <v>2834.5558628041103</v>
      </c>
      <c r="AG308" s="205">
        <f t="shared" si="10"/>
        <v>2871.4050890205635</v>
      </c>
      <c r="AH308" s="205">
        <f t="shared" si="10"/>
        <v>2908.7333551778306</v>
      </c>
      <c r="AI308" s="205">
        <f t="shared" si="10"/>
        <v>2946.546888795142</v>
      </c>
      <c r="AJ308" s="205">
        <f t="shared" si="10"/>
        <v>2984.8519983494784</v>
      </c>
      <c r="AK308" s="205">
        <f t="shared" si="10"/>
        <v>3023.6550743280213</v>
      </c>
      <c r="AL308" s="205">
        <f t="shared" si="10"/>
        <v>3062.9625902942853</v>
      </c>
      <c r="AM308" s="205">
        <f t="shared" si="10"/>
        <v>3102.7811039681105</v>
      </c>
      <c r="AN308" s="205">
        <f t="shared" ref="AN308:BB309" si="11">AM308*(1+1.3/100)</f>
        <v>3143.1172583196958</v>
      </c>
      <c r="AO308" s="205">
        <f t="shared" si="11"/>
        <v>3183.9777826778513</v>
      </c>
      <c r="AP308" s="205">
        <f t="shared" si="11"/>
        <v>3225.3694938526633</v>
      </c>
      <c r="AQ308" s="205">
        <f t="shared" si="11"/>
        <v>3267.2992972727475</v>
      </c>
      <c r="AR308" s="205">
        <f t="shared" si="11"/>
        <v>3309.7741881372931</v>
      </c>
      <c r="AS308" s="205">
        <f t="shared" si="11"/>
        <v>3352.8012525830777</v>
      </c>
      <c r="AT308" s="205">
        <f t="shared" si="11"/>
        <v>3396.3876688666574</v>
      </c>
      <c r="AU308" s="205">
        <f t="shared" si="11"/>
        <v>3440.5407085619236</v>
      </c>
      <c r="AV308" s="205">
        <f t="shared" si="11"/>
        <v>3485.2677377732284</v>
      </c>
      <c r="AW308" s="205">
        <f t="shared" si="11"/>
        <v>3530.5762183642801</v>
      </c>
      <c r="AX308" s="205">
        <f t="shared" si="11"/>
        <v>3576.4737092030155</v>
      </c>
      <c r="AY308" s="205">
        <f t="shared" si="11"/>
        <v>3622.9678674226543</v>
      </c>
      <c r="AZ308" s="205">
        <f t="shared" si="11"/>
        <v>3670.0664496991485</v>
      </c>
      <c r="BA308" s="205">
        <f t="shared" si="11"/>
        <v>3717.7773135452371</v>
      </c>
      <c r="BB308" s="205">
        <f t="shared" si="11"/>
        <v>3766.1084186213247</v>
      </c>
      <c r="BC308" s="205"/>
      <c r="BD308" s="205"/>
      <c r="BE308" s="205"/>
      <c r="BF308" s="205"/>
      <c r="BG308" s="205"/>
      <c r="BH308" s="205"/>
    </row>
    <row r="309" spans="1:115" s="209" customFormat="1" ht="15" customHeight="1">
      <c r="A309" s="205"/>
      <c r="B309" s="205"/>
      <c r="C309" s="99" t="s">
        <v>299</v>
      </c>
      <c r="D309" s="366"/>
      <c r="E309" s="205"/>
      <c r="F309" s="205">
        <f>[3]Costos_Agricultura!L457*1.013</f>
        <v>911.69999999999993</v>
      </c>
      <c r="G309" s="205">
        <f>F309*(1+1.3/100)</f>
        <v>923.55209999999988</v>
      </c>
      <c r="H309" s="205">
        <f t="shared" si="9"/>
        <v>935.55827729999976</v>
      </c>
      <c r="I309" s="205">
        <f t="shared" si="9"/>
        <v>947.72053490489964</v>
      </c>
      <c r="J309" s="205">
        <f t="shared" si="9"/>
        <v>960.04090185866323</v>
      </c>
      <c r="K309" s="205">
        <f t="shared" si="9"/>
        <v>972.52143358282581</v>
      </c>
      <c r="L309" s="205">
        <f t="shared" si="9"/>
        <v>985.16421221940243</v>
      </c>
      <c r="M309" s="205">
        <f t="shared" si="9"/>
        <v>997.97134697825459</v>
      </c>
      <c r="N309" s="205">
        <f t="shared" si="9"/>
        <v>1010.9449744889718</v>
      </c>
      <c r="O309" s="205">
        <f t="shared" si="9"/>
        <v>1024.0872591573284</v>
      </c>
      <c r="P309" s="205">
        <f t="shared" si="9"/>
        <v>1037.4003935263736</v>
      </c>
      <c r="Q309" s="205">
        <f t="shared" si="9"/>
        <v>1050.8865986422163</v>
      </c>
      <c r="R309" s="205">
        <f t="shared" si="9"/>
        <v>1064.548124424565</v>
      </c>
      <c r="S309" s="205">
        <f t="shared" si="9"/>
        <v>1078.3872500420841</v>
      </c>
      <c r="T309" s="205">
        <f t="shared" si="9"/>
        <v>1092.4062842926312</v>
      </c>
      <c r="U309" s="205">
        <f t="shared" si="9"/>
        <v>1106.6075659884352</v>
      </c>
      <c r="V309" s="205">
        <f t="shared" si="9"/>
        <v>1120.9934643462848</v>
      </c>
      <c r="W309" s="205">
        <f t="shared" si="9"/>
        <v>1135.5663793827864</v>
      </c>
      <c r="X309" s="205">
        <f t="shared" si="10"/>
        <v>1150.3287423147626</v>
      </c>
      <c r="Y309" s="205">
        <f t="shared" si="10"/>
        <v>1165.2830159648545</v>
      </c>
      <c r="Z309" s="205">
        <f t="shared" si="10"/>
        <v>1180.4316951723974</v>
      </c>
      <c r="AA309" s="205">
        <f t="shared" si="10"/>
        <v>1195.7773072096386</v>
      </c>
      <c r="AB309" s="205">
        <f t="shared" si="10"/>
        <v>1211.3224122033637</v>
      </c>
      <c r="AC309" s="205">
        <f t="shared" si="10"/>
        <v>1227.0696035620074</v>
      </c>
      <c r="AD309" s="205">
        <f t="shared" si="10"/>
        <v>1243.0215084083134</v>
      </c>
      <c r="AE309" s="205">
        <f t="shared" si="10"/>
        <v>1259.1807880176214</v>
      </c>
      <c r="AF309" s="205">
        <f t="shared" si="10"/>
        <v>1275.5501382618504</v>
      </c>
      <c r="AG309" s="205">
        <f t="shared" si="10"/>
        <v>1292.1322900592543</v>
      </c>
      <c r="AH309" s="205">
        <f t="shared" si="10"/>
        <v>1308.9300098300243</v>
      </c>
      <c r="AI309" s="205">
        <f t="shared" si="10"/>
        <v>1325.9460999578146</v>
      </c>
      <c r="AJ309" s="205">
        <f t="shared" si="10"/>
        <v>1343.183399257266</v>
      </c>
      <c r="AK309" s="205">
        <f t="shared" si="10"/>
        <v>1360.6447834476103</v>
      </c>
      <c r="AL309" s="205">
        <f t="shared" si="10"/>
        <v>1378.333165632429</v>
      </c>
      <c r="AM309" s="205">
        <f t="shared" si="10"/>
        <v>1396.2514967856505</v>
      </c>
      <c r="AN309" s="205">
        <f t="shared" si="11"/>
        <v>1414.4027662438639</v>
      </c>
      <c r="AO309" s="205">
        <f t="shared" si="11"/>
        <v>1432.7900022050339</v>
      </c>
      <c r="AP309" s="205">
        <f t="shared" si="11"/>
        <v>1451.4162722336991</v>
      </c>
      <c r="AQ309" s="205">
        <f t="shared" si="11"/>
        <v>1470.284683772737</v>
      </c>
      <c r="AR309" s="205">
        <f t="shared" si="11"/>
        <v>1489.3983846617825</v>
      </c>
      <c r="AS309" s="205">
        <f t="shared" si="11"/>
        <v>1508.7605636623855</v>
      </c>
      <c r="AT309" s="205">
        <f t="shared" si="11"/>
        <v>1528.3744509899964</v>
      </c>
      <c r="AU309" s="205">
        <f t="shared" si="11"/>
        <v>1548.2433188528662</v>
      </c>
      <c r="AV309" s="205">
        <f t="shared" si="11"/>
        <v>1568.3704819979532</v>
      </c>
      <c r="AW309" s="205">
        <f t="shared" si="11"/>
        <v>1588.7592982639264</v>
      </c>
      <c r="AX309" s="205">
        <f t="shared" si="11"/>
        <v>1609.4131691413572</v>
      </c>
      <c r="AY309" s="205">
        <f t="shared" si="11"/>
        <v>1630.3355403401947</v>
      </c>
      <c r="AZ309" s="205">
        <f t="shared" si="11"/>
        <v>1651.5299023646171</v>
      </c>
      <c r="BA309" s="205">
        <f t="shared" si="11"/>
        <v>1672.9997910953571</v>
      </c>
      <c r="BB309" s="205">
        <f t="shared" si="11"/>
        <v>1694.7487883795966</v>
      </c>
      <c r="BC309" s="205"/>
      <c r="BD309" s="205"/>
      <c r="BE309" s="205"/>
      <c r="BF309" s="205"/>
      <c r="BG309" s="205"/>
      <c r="BH309" s="205"/>
    </row>
    <row r="310" spans="1:115" s="209" customFormat="1" ht="15" customHeight="1">
      <c r="A310" s="205"/>
      <c r="B310" s="205"/>
      <c r="C310" s="99" t="s">
        <v>300</v>
      </c>
      <c r="D310" s="366"/>
      <c r="E310" s="205"/>
      <c r="F310" s="205">
        <f>[3]Costos_Agricultura!L458</f>
        <v>100</v>
      </c>
      <c r="G310" s="205">
        <f>F310</f>
        <v>100</v>
      </c>
      <c r="H310" s="205">
        <f t="shared" ref="H310:BB310" si="12">G310</f>
        <v>100</v>
      </c>
      <c r="I310" s="205">
        <f t="shared" si="12"/>
        <v>100</v>
      </c>
      <c r="J310" s="205">
        <f t="shared" si="12"/>
        <v>100</v>
      </c>
      <c r="K310" s="205">
        <f t="shared" si="12"/>
        <v>100</v>
      </c>
      <c r="L310" s="205">
        <f t="shared" si="12"/>
        <v>100</v>
      </c>
      <c r="M310" s="205">
        <f t="shared" si="12"/>
        <v>100</v>
      </c>
      <c r="N310" s="205">
        <f t="shared" si="12"/>
        <v>100</v>
      </c>
      <c r="O310" s="205">
        <f t="shared" si="12"/>
        <v>100</v>
      </c>
      <c r="P310" s="205">
        <f t="shared" si="12"/>
        <v>100</v>
      </c>
      <c r="Q310" s="205">
        <f t="shared" si="12"/>
        <v>100</v>
      </c>
      <c r="R310" s="205">
        <f t="shared" si="12"/>
        <v>100</v>
      </c>
      <c r="S310" s="205">
        <f t="shared" si="12"/>
        <v>100</v>
      </c>
      <c r="T310" s="205">
        <f t="shared" si="12"/>
        <v>100</v>
      </c>
      <c r="U310" s="205">
        <f t="shared" si="12"/>
        <v>100</v>
      </c>
      <c r="V310" s="205">
        <f t="shared" si="12"/>
        <v>100</v>
      </c>
      <c r="W310" s="205">
        <f t="shared" si="12"/>
        <v>100</v>
      </c>
      <c r="X310" s="205">
        <f t="shared" si="12"/>
        <v>100</v>
      </c>
      <c r="Y310" s="205">
        <f t="shared" si="12"/>
        <v>100</v>
      </c>
      <c r="Z310" s="205">
        <f t="shared" si="12"/>
        <v>100</v>
      </c>
      <c r="AA310" s="205">
        <f t="shared" si="12"/>
        <v>100</v>
      </c>
      <c r="AB310" s="205">
        <f t="shared" si="12"/>
        <v>100</v>
      </c>
      <c r="AC310" s="205">
        <f t="shared" si="12"/>
        <v>100</v>
      </c>
      <c r="AD310" s="205">
        <f t="shared" si="12"/>
        <v>100</v>
      </c>
      <c r="AE310" s="205">
        <f t="shared" si="12"/>
        <v>100</v>
      </c>
      <c r="AF310" s="205">
        <f t="shared" si="12"/>
        <v>100</v>
      </c>
      <c r="AG310" s="205">
        <f t="shared" si="12"/>
        <v>100</v>
      </c>
      <c r="AH310" s="205">
        <f t="shared" si="12"/>
        <v>100</v>
      </c>
      <c r="AI310" s="205">
        <f t="shared" si="12"/>
        <v>100</v>
      </c>
      <c r="AJ310" s="205">
        <f t="shared" si="12"/>
        <v>100</v>
      </c>
      <c r="AK310" s="205">
        <f t="shared" si="12"/>
        <v>100</v>
      </c>
      <c r="AL310" s="205">
        <f t="shared" si="12"/>
        <v>100</v>
      </c>
      <c r="AM310" s="205">
        <f t="shared" si="12"/>
        <v>100</v>
      </c>
      <c r="AN310" s="205">
        <f t="shared" si="12"/>
        <v>100</v>
      </c>
      <c r="AO310" s="205">
        <f t="shared" si="12"/>
        <v>100</v>
      </c>
      <c r="AP310" s="205">
        <f t="shared" si="12"/>
        <v>100</v>
      </c>
      <c r="AQ310" s="205">
        <f t="shared" si="12"/>
        <v>100</v>
      </c>
      <c r="AR310" s="205">
        <f t="shared" si="12"/>
        <v>100</v>
      </c>
      <c r="AS310" s="205">
        <f t="shared" si="12"/>
        <v>100</v>
      </c>
      <c r="AT310" s="205">
        <f t="shared" si="12"/>
        <v>100</v>
      </c>
      <c r="AU310" s="205">
        <f t="shared" si="12"/>
        <v>100</v>
      </c>
      <c r="AV310" s="205">
        <f t="shared" si="12"/>
        <v>100</v>
      </c>
      <c r="AW310" s="205">
        <f t="shared" si="12"/>
        <v>100</v>
      </c>
      <c r="AX310" s="205">
        <f t="shared" si="12"/>
        <v>100</v>
      </c>
      <c r="AY310" s="205">
        <f t="shared" si="12"/>
        <v>100</v>
      </c>
      <c r="AZ310" s="205">
        <f t="shared" si="12"/>
        <v>100</v>
      </c>
      <c r="BA310" s="205">
        <f t="shared" si="12"/>
        <v>100</v>
      </c>
      <c r="BB310" s="205">
        <f t="shared" si="12"/>
        <v>100</v>
      </c>
      <c r="BC310" s="205"/>
      <c r="BD310" s="205"/>
      <c r="BE310" s="205"/>
      <c r="BF310" s="205"/>
      <c r="BG310" s="205"/>
      <c r="BH310" s="205"/>
    </row>
    <row r="311" spans="1:115" s="209" customFormat="1" ht="15" hidden="1" customHeight="1">
      <c r="A311" s="205"/>
      <c r="B311" s="205"/>
      <c r="C311" s="205" t="s">
        <v>282</v>
      </c>
      <c r="D311" s="99"/>
      <c r="E311" s="205"/>
      <c r="F311" s="205" t="e" vm="1">
        <f>0.393*(1-'[5]Políticas anunciadas - %'!F191/100)</f>
        <v>#VALUE!</v>
      </c>
      <c r="G311" s="205" t="e" vm="1">
        <f>0.393*(1-'[5]Políticas anunciadas - %'!F191/100)</f>
        <v>#VALUE!</v>
      </c>
      <c r="H311" s="205" t="e" vm="1">
        <f>0.393*(1-'[5]Políticas anunciadas - %'!G191/100)</f>
        <v>#VALUE!</v>
      </c>
      <c r="I311" s="205" t="e" vm="1">
        <f>0.393*(1-'[5]Políticas anunciadas - %'!H191/100)</f>
        <v>#VALUE!</v>
      </c>
      <c r="J311" s="205" t="e" vm="1">
        <f>0.393*(1-'[5]Políticas anunciadas - %'!I191/100)</f>
        <v>#VALUE!</v>
      </c>
      <c r="K311" s="205" t="e" vm="1">
        <f>0.393*(1-'[5]Políticas anunciadas - %'!J191/100)</f>
        <v>#VALUE!</v>
      </c>
      <c r="L311" s="205" t="e" vm="1">
        <f>0.393*(1-'[5]Políticas anunciadas - %'!K191/100)</f>
        <v>#VALUE!</v>
      </c>
      <c r="M311" s="205" t="e" vm="1">
        <f>0.393*(1-'[5]Políticas anunciadas - %'!L191/100)</f>
        <v>#VALUE!</v>
      </c>
      <c r="N311" s="205" t="e" vm="1">
        <f>0.393*(1-'[5]Políticas anunciadas - %'!M191/100)</f>
        <v>#VALUE!</v>
      </c>
      <c r="O311" s="205" t="e" vm="1">
        <f>0.393*(1-'[5]Políticas anunciadas - %'!N191/100)</f>
        <v>#VALUE!</v>
      </c>
      <c r="P311" s="205" t="e" vm="1">
        <f>0.393*(1-'[5]Políticas anunciadas - %'!O191/100)</f>
        <v>#VALUE!</v>
      </c>
      <c r="Q311" s="205" t="e" vm="1">
        <f>0.393*(1-'[5]Políticas anunciadas - %'!P191/100)</f>
        <v>#VALUE!</v>
      </c>
      <c r="R311" s="205" t="e" vm="1">
        <f>0.393*(1-'[5]Políticas anunciadas - %'!Q191/100)</f>
        <v>#VALUE!</v>
      </c>
      <c r="S311" s="205" t="e" vm="1">
        <f>0.393*(1-'[5]Políticas anunciadas - %'!R191/100)</f>
        <v>#VALUE!</v>
      </c>
      <c r="T311" s="205" t="e" vm="1">
        <f>0.393*(1-'[5]Políticas anunciadas - %'!S191/100)</f>
        <v>#VALUE!</v>
      </c>
      <c r="U311" s="205" t="e" vm="1">
        <f>0.393*(1-'[5]Políticas anunciadas - %'!T191/100)</f>
        <v>#VALUE!</v>
      </c>
      <c r="V311" s="205" t="e" vm="1">
        <f>0.393*(1-'[5]Políticas anunciadas - %'!U191/100)</f>
        <v>#VALUE!</v>
      </c>
      <c r="W311" s="205" t="e" vm="1">
        <f>0.393*(1-'[5]Políticas anunciadas - %'!V191/100)</f>
        <v>#VALUE!</v>
      </c>
      <c r="X311" s="205" t="e" vm="1">
        <f>0.393*(1-'[5]Políticas anunciadas - %'!W191/100)</f>
        <v>#VALUE!</v>
      </c>
      <c r="Y311" s="205" t="e" vm="1">
        <f>0.393*(1-'[5]Políticas anunciadas - %'!X191/100)</f>
        <v>#VALUE!</v>
      </c>
      <c r="Z311" s="205" t="e" vm="1">
        <f>0.393*(1-'[5]Políticas anunciadas - %'!Y191/100)</f>
        <v>#VALUE!</v>
      </c>
      <c r="AA311" s="205" t="e" vm="1">
        <f>0.393*(1-'[5]Políticas anunciadas - %'!Z191/100)</f>
        <v>#VALUE!</v>
      </c>
      <c r="AB311" s="205" t="e" vm="1">
        <f>0.393*(1-'[5]Políticas anunciadas - %'!AA191/100)</f>
        <v>#VALUE!</v>
      </c>
      <c r="AC311" s="205" t="e" vm="1">
        <f>0.393*(1-'[5]Políticas anunciadas - %'!AB191/100)</f>
        <v>#VALUE!</v>
      </c>
      <c r="AD311" s="205" t="e" vm="1">
        <f>0.393*(1-'[5]Políticas anunciadas - %'!AC191/100)</f>
        <v>#VALUE!</v>
      </c>
      <c r="AE311" s="205" t="e" vm="1">
        <f>0.393*(1-'[5]Políticas anunciadas - %'!AD191/100)</f>
        <v>#VALUE!</v>
      </c>
      <c r="AF311" s="205" t="e" vm="1">
        <f>0.393*(1-'[5]Políticas anunciadas - %'!AE191/100)</f>
        <v>#VALUE!</v>
      </c>
      <c r="AG311" s="205" t="e" vm="1">
        <f>0.393*(1-'[5]Políticas anunciadas - %'!AF191/100)</f>
        <v>#VALUE!</v>
      </c>
      <c r="AH311" s="205" t="e" vm="1">
        <f>0.393*(1-'[5]Políticas anunciadas - %'!AG191/100)</f>
        <v>#VALUE!</v>
      </c>
      <c r="AI311" s="205" t="e" vm="1">
        <f>0.393*(1-'[5]Políticas anunciadas - %'!AH191/100)</f>
        <v>#VALUE!</v>
      </c>
      <c r="AJ311" s="205" t="e" vm="1">
        <f>0.393*(1-'[5]Políticas anunciadas - %'!AI191/100)</f>
        <v>#VALUE!</v>
      </c>
      <c r="AK311" s="205" t="e" vm="1">
        <f>0.393*(1-'[5]Políticas anunciadas - %'!AJ191/100)</f>
        <v>#VALUE!</v>
      </c>
      <c r="AL311" s="205" t="e" vm="1">
        <f>0.393*(1-'[5]Políticas anunciadas - %'!AK191/100)</f>
        <v>#VALUE!</v>
      </c>
      <c r="AM311" s="205" t="e" vm="1">
        <f>0.393*(1-'[5]Políticas anunciadas - %'!AL191/100)</f>
        <v>#VALUE!</v>
      </c>
      <c r="AN311" s="205" t="e" vm="1">
        <f>0.393*(1-'[5]Políticas anunciadas - %'!AM191/100)</f>
        <v>#VALUE!</v>
      </c>
      <c r="AO311" s="205" t="e" vm="1">
        <f>0.393*(1-'[5]Políticas anunciadas - %'!AN191/100)</f>
        <v>#VALUE!</v>
      </c>
      <c r="AP311" s="205" t="e" vm="1">
        <f>0.393*(1-'[5]Políticas anunciadas - %'!AO191/100)</f>
        <v>#VALUE!</v>
      </c>
      <c r="AQ311" s="205" t="e" vm="1">
        <f>0.393*(1-'[5]Políticas anunciadas - %'!AP191/100)</f>
        <v>#VALUE!</v>
      </c>
      <c r="AR311" s="205" t="e" vm="1">
        <f>0.393*(1-'[5]Políticas anunciadas - %'!AQ191/100)</f>
        <v>#VALUE!</v>
      </c>
      <c r="AS311" s="205" t="e" vm="1">
        <f>0.393*(1-'[5]Políticas anunciadas - %'!AR191/100)</f>
        <v>#VALUE!</v>
      </c>
      <c r="AT311" s="205" t="e" vm="1">
        <f>0.393*(1-'[5]Políticas anunciadas - %'!AS191/100)</f>
        <v>#VALUE!</v>
      </c>
      <c r="AU311" s="205" t="e" vm="1">
        <f>0.393*(1-'[5]Políticas anunciadas - %'!AT191/100)</f>
        <v>#VALUE!</v>
      </c>
      <c r="AV311" s="205" t="e" vm="1">
        <f>0.393*(1-'[5]Políticas anunciadas - %'!AU191/100)</f>
        <v>#VALUE!</v>
      </c>
      <c r="AW311" s="205" t="e" vm="1">
        <f>0.393*(1-'[5]Políticas anunciadas - %'!AV191/100)</f>
        <v>#VALUE!</v>
      </c>
      <c r="AX311" s="205" t="e" vm="1">
        <f>0.393*(1-'[5]Políticas anunciadas - %'!AW191/100)</f>
        <v>#VALUE!</v>
      </c>
      <c r="AY311" s="205" t="e" vm="1">
        <f>0.393*(1-'[5]Políticas anunciadas - %'!AX191/100)</f>
        <v>#VALUE!</v>
      </c>
      <c r="AZ311" s="205" t="e" vm="1">
        <f>0.393*(1-'[5]Políticas anunciadas - %'!AY191/100)</f>
        <v>#VALUE!</v>
      </c>
      <c r="BA311" s="205" t="e" vm="1">
        <f>0.393*(1-'[5]Políticas anunciadas - %'!AZ191/100)</f>
        <v>#VALUE!</v>
      </c>
      <c r="BB311" s="205" t="e" vm="1">
        <f>0.393*(1-'[5]Políticas anunciadas - %'!BA191/100)</f>
        <v>#VALUE!</v>
      </c>
      <c r="BC311" s="205"/>
      <c r="BD311" s="205"/>
      <c r="BE311" s="205"/>
      <c r="BF311" s="205"/>
      <c r="BG311" s="205"/>
      <c r="BH311" s="205"/>
    </row>
    <row r="312" spans="1:115" s="209" customFormat="1" ht="15" hidden="1" customHeight="1">
      <c r="A312" s="205"/>
      <c r="B312" s="205"/>
      <c r="C312" s="205" t="s">
        <v>283</v>
      </c>
      <c r="D312" s="99"/>
      <c r="E312" s="205"/>
      <c r="F312" s="205" t="e" vm="2">
        <f>1-F311-F313</f>
        <v>#VALUE!</v>
      </c>
      <c r="G312" s="205" t="e" vm="2">
        <f t="shared" ref="G312:BB312" si="13">1-G311-G313</f>
        <v>#VALUE!</v>
      </c>
      <c r="H312" s="205" t="e" vm="2">
        <f t="shared" si="13"/>
        <v>#VALUE!</v>
      </c>
      <c r="I312" s="205" t="e" vm="2">
        <f t="shared" si="13"/>
        <v>#VALUE!</v>
      </c>
      <c r="J312" s="205" t="e" vm="2">
        <f t="shared" si="13"/>
        <v>#VALUE!</v>
      </c>
      <c r="K312" s="205" t="e" vm="2">
        <f t="shared" si="13"/>
        <v>#VALUE!</v>
      </c>
      <c r="L312" s="205" t="e" vm="2">
        <f t="shared" si="13"/>
        <v>#VALUE!</v>
      </c>
      <c r="M312" s="205" t="e" vm="2">
        <f t="shared" si="13"/>
        <v>#VALUE!</v>
      </c>
      <c r="N312" s="205" t="e" vm="2">
        <f t="shared" si="13"/>
        <v>#VALUE!</v>
      </c>
      <c r="O312" s="205" t="e" vm="2">
        <f t="shared" si="13"/>
        <v>#VALUE!</v>
      </c>
      <c r="P312" s="205" t="e" vm="2">
        <f t="shared" si="13"/>
        <v>#VALUE!</v>
      </c>
      <c r="Q312" s="205" t="e" vm="2">
        <f t="shared" si="13"/>
        <v>#VALUE!</v>
      </c>
      <c r="R312" s="205" t="e" vm="2">
        <f t="shared" si="13"/>
        <v>#VALUE!</v>
      </c>
      <c r="S312" s="205" t="e" vm="2">
        <f t="shared" si="13"/>
        <v>#VALUE!</v>
      </c>
      <c r="T312" s="205" t="e" vm="2">
        <f t="shared" si="13"/>
        <v>#VALUE!</v>
      </c>
      <c r="U312" s="205" t="e" vm="2">
        <f t="shared" si="13"/>
        <v>#VALUE!</v>
      </c>
      <c r="V312" s="205" t="e" vm="2">
        <f t="shared" si="13"/>
        <v>#VALUE!</v>
      </c>
      <c r="W312" s="205" t="e" vm="2">
        <f t="shared" si="13"/>
        <v>#VALUE!</v>
      </c>
      <c r="X312" s="205" t="e" vm="2">
        <f t="shared" si="13"/>
        <v>#VALUE!</v>
      </c>
      <c r="Y312" s="205" t="e" vm="2">
        <f t="shared" si="13"/>
        <v>#VALUE!</v>
      </c>
      <c r="Z312" s="205" t="e" vm="2">
        <f t="shared" si="13"/>
        <v>#VALUE!</v>
      </c>
      <c r="AA312" s="205" t="e" vm="2">
        <f t="shared" si="13"/>
        <v>#VALUE!</v>
      </c>
      <c r="AB312" s="205" t="e" vm="2">
        <f t="shared" si="13"/>
        <v>#VALUE!</v>
      </c>
      <c r="AC312" s="205" t="e" vm="2">
        <f t="shared" si="13"/>
        <v>#VALUE!</v>
      </c>
      <c r="AD312" s="205" t="e" vm="2">
        <f t="shared" si="13"/>
        <v>#VALUE!</v>
      </c>
      <c r="AE312" s="205" t="e" vm="2">
        <f t="shared" si="13"/>
        <v>#VALUE!</v>
      </c>
      <c r="AF312" s="205" t="e" vm="2">
        <f t="shared" si="13"/>
        <v>#VALUE!</v>
      </c>
      <c r="AG312" s="205" t="e" vm="2">
        <f t="shared" si="13"/>
        <v>#VALUE!</v>
      </c>
      <c r="AH312" s="205" t="e" vm="2">
        <f t="shared" si="13"/>
        <v>#VALUE!</v>
      </c>
      <c r="AI312" s="205" t="e" vm="2">
        <f t="shared" si="13"/>
        <v>#VALUE!</v>
      </c>
      <c r="AJ312" s="205" t="e" vm="2">
        <f t="shared" si="13"/>
        <v>#VALUE!</v>
      </c>
      <c r="AK312" s="205" t="e" vm="2">
        <f t="shared" si="13"/>
        <v>#VALUE!</v>
      </c>
      <c r="AL312" s="205" t="e" vm="2">
        <f t="shared" si="13"/>
        <v>#VALUE!</v>
      </c>
      <c r="AM312" s="205" t="e" vm="2">
        <f t="shared" si="13"/>
        <v>#VALUE!</v>
      </c>
      <c r="AN312" s="205" t="e" vm="2">
        <f t="shared" si="13"/>
        <v>#VALUE!</v>
      </c>
      <c r="AO312" s="205" t="e" vm="2">
        <f t="shared" si="13"/>
        <v>#VALUE!</v>
      </c>
      <c r="AP312" s="205" t="e" vm="2">
        <f t="shared" si="13"/>
        <v>#VALUE!</v>
      </c>
      <c r="AQ312" s="205" t="e" vm="2">
        <f t="shared" si="13"/>
        <v>#VALUE!</v>
      </c>
      <c r="AR312" s="205" t="e" vm="2">
        <f t="shared" si="13"/>
        <v>#VALUE!</v>
      </c>
      <c r="AS312" s="205" t="e" vm="2">
        <f t="shared" si="13"/>
        <v>#VALUE!</v>
      </c>
      <c r="AT312" s="205" t="e" vm="2">
        <f t="shared" si="13"/>
        <v>#VALUE!</v>
      </c>
      <c r="AU312" s="205" t="e" vm="2">
        <f t="shared" si="13"/>
        <v>#VALUE!</v>
      </c>
      <c r="AV312" s="205" t="e" vm="2">
        <f t="shared" si="13"/>
        <v>#VALUE!</v>
      </c>
      <c r="AW312" s="205" t="e" vm="2">
        <f t="shared" si="13"/>
        <v>#VALUE!</v>
      </c>
      <c r="AX312" s="205" t="e" vm="2">
        <f t="shared" si="13"/>
        <v>#VALUE!</v>
      </c>
      <c r="AY312" s="205" t="e" vm="2">
        <f t="shared" si="13"/>
        <v>#VALUE!</v>
      </c>
      <c r="AZ312" s="205" t="e" vm="2">
        <f t="shared" si="13"/>
        <v>#VALUE!</v>
      </c>
      <c r="BA312" s="205" t="e" vm="2">
        <f t="shared" si="13"/>
        <v>#VALUE!</v>
      </c>
      <c r="BB312" s="205" t="e" vm="2">
        <f t="shared" si="13"/>
        <v>#VALUE!</v>
      </c>
      <c r="BC312" s="205"/>
      <c r="BD312" s="205"/>
      <c r="BE312" s="205"/>
      <c r="BF312" s="205"/>
      <c r="BG312" s="205"/>
      <c r="BH312" s="205"/>
    </row>
    <row r="313" spans="1:115" s="209" customFormat="1" ht="15" hidden="1" customHeight="1">
      <c r="A313" s="205"/>
      <c r="B313" s="205"/>
      <c r="C313" s="205" t="s">
        <v>284</v>
      </c>
      <c r="D313" s="99"/>
      <c r="E313" s="205"/>
      <c r="F313" s="205" t="e" vm="1">
        <f>0.359*(1+'[5]Políticas anunciadas - %'!F191/100)</f>
        <v>#VALUE!</v>
      </c>
      <c r="G313" s="205" t="e" vm="1">
        <f>0.359*(1+'[5]Políticas anunciadas - %'!F191/100)</f>
        <v>#VALUE!</v>
      </c>
      <c r="H313" s="205" t="e" vm="1">
        <f>0.359*(1+'[5]Políticas anunciadas - %'!G191/100)</f>
        <v>#VALUE!</v>
      </c>
      <c r="I313" s="205" t="e" vm="1">
        <f>0.359*(1+'[5]Políticas anunciadas - %'!H191/100)</f>
        <v>#VALUE!</v>
      </c>
      <c r="J313" s="205" t="e" vm="1">
        <f>0.359*(1+'[5]Políticas anunciadas - %'!I191/100)</f>
        <v>#VALUE!</v>
      </c>
      <c r="K313" s="205" t="e" vm="1">
        <f>0.359*(1+'[5]Políticas anunciadas - %'!J191/100)</f>
        <v>#VALUE!</v>
      </c>
      <c r="L313" s="205" t="e" vm="1">
        <f>0.359*(1+'[5]Políticas anunciadas - %'!K191/100)</f>
        <v>#VALUE!</v>
      </c>
      <c r="M313" s="205" t="e" vm="1">
        <f>0.359*(1+'[5]Políticas anunciadas - %'!L191/100)</f>
        <v>#VALUE!</v>
      </c>
      <c r="N313" s="205" t="e" vm="1">
        <f>0.359*(1+'[5]Políticas anunciadas - %'!M191/100)</f>
        <v>#VALUE!</v>
      </c>
      <c r="O313" s="205" t="e" vm="1">
        <f>0.359*(1+'[5]Políticas anunciadas - %'!N191/100)</f>
        <v>#VALUE!</v>
      </c>
      <c r="P313" s="205" t="e" vm="1">
        <f>0.359*(1+'[5]Políticas anunciadas - %'!O191/100)</f>
        <v>#VALUE!</v>
      </c>
      <c r="Q313" s="205" t="e" vm="1">
        <f>0.359*(1+'[5]Políticas anunciadas - %'!P191/100)</f>
        <v>#VALUE!</v>
      </c>
      <c r="R313" s="205" t="e" vm="1">
        <f>0.359*(1+'[5]Políticas anunciadas - %'!Q191/100)</f>
        <v>#VALUE!</v>
      </c>
      <c r="S313" s="205" t="e" vm="1">
        <f>0.359*(1+'[5]Políticas anunciadas - %'!R191/100)</f>
        <v>#VALUE!</v>
      </c>
      <c r="T313" s="205" t="e" vm="1">
        <f>0.359*(1+'[5]Políticas anunciadas - %'!S191/100)</f>
        <v>#VALUE!</v>
      </c>
      <c r="U313" s="205" t="e" vm="1">
        <f>0.359*(1+'[5]Políticas anunciadas - %'!T191/100)</f>
        <v>#VALUE!</v>
      </c>
      <c r="V313" s="205" t="e" vm="1">
        <f>0.359*(1+'[5]Políticas anunciadas - %'!U191/100)</f>
        <v>#VALUE!</v>
      </c>
      <c r="W313" s="205" t="e" vm="1">
        <f>0.359*(1+'[5]Políticas anunciadas - %'!V191/100)</f>
        <v>#VALUE!</v>
      </c>
      <c r="X313" s="205" t="e" vm="1">
        <f>0.359*(1+'[5]Políticas anunciadas - %'!W191/100)</f>
        <v>#VALUE!</v>
      </c>
      <c r="Y313" s="205" t="e" vm="1">
        <f>0.359*(1+'[5]Políticas anunciadas - %'!X191/100)</f>
        <v>#VALUE!</v>
      </c>
      <c r="Z313" s="205" t="e" vm="1">
        <f>0.359*(1+'[5]Políticas anunciadas - %'!Y191/100)</f>
        <v>#VALUE!</v>
      </c>
      <c r="AA313" s="205" t="e" vm="1">
        <f>0.359*(1+'[5]Políticas anunciadas - %'!Z191/100)</f>
        <v>#VALUE!</v>
      </c>
      <c r="AB313" s="205" t="e" vm="1">
        <f>0.359*(1+'[5]Políticas anunciadas - %'!AA191/100)</f>
        <v>#VALUE!</v>
      </c>
      <c r="AC313" s="205" t="e" vm="1">
        <f>0.359*(1+'[5]Políticas anunciadas - %'!AB191/100)</f>
        <v>#VALUE!</v>
      </c>
      <c r="AD313" s="205" t="e" vm="1">
        <f>0.359*(1+'[5]Políticas anunciadas - %'!AC191/100)</f>
        <v>#VALUE!</v>
      </c>
      <c r="AE313" s="205" t="e" vm="1">
        <f>0.359*(1+'[5]Políticas anunciadas - %'!AD191/100)</f>
        <v>#VALUE!</v>
      </c>
      <c r="AF313" s="205" t="e" vm="1">
        <f>0.359*(1+'[5]Políticas anunciadas - %'!AE191/100)</f>
        <v>#VALUE!</v>
      </c>
      <c r="AG313" s="205" t="e" vm="1">
        <f>0.359*(1+'[5]Políticas anunciadas - %'!AF191/100)</f>
        <v>#VALUE!</v>
      </c>
      <c r="AH313" s="205" t="e" vm="1">
        <f>0.359*(1+'[5]Políticas anunciadas - %'!AG191/100)</f>
        <v>#VALUE!</v>
      </c>
      <c r="AI313" s="205" t="e" vm="1">
        <f>0.359*(1+'[5]Políticas anunciadas - %'!AH191/100)</f>
        <v>#VALUE!</v>
      </c>
      <c r="AJ313" s="205" t="e" vm="1">
        <f>0.359*(1+'[5]Políticas anunciadas - %'!AI191/100)</f>
        <v>#VALUE!</v>
      </c>
      <c r="AK313" s="205" t="e" vm="1">
        <f>0.359*(1+'[5]Políticas anunciadas - %'!AJ191/100)</f>
        <v>#VALUE!</v>
      </c>
      <c r="AL313" s="205" t="e" vm="1">
        <f>0.359*(1+'[5]Políticas anunciadas - %'!AK191/100)</f>
        <v>#VALUE!</v>
      </c>
      <c r="AM313" s="205" t="e" vm="1">
        <f>0.359*(1+'[5]Políticas anunciadas - %'!AL191/100)</f>
        <v>#VALUE!</v>
      </c>
      <c r="AN313" s="205" t="e" vm="1">
        <f>0.359*(1+'[5]Políticas anunciadas - %'!AM191/100)</f>
        <v>#VALUE!</v>
      </c>
      <c r="AO313" s="205" t="e" vm="1">
        <f>0.359*(1+'[5]Políticas anunciadas - %'!AN191/100)</f>
        <v>#VALUE!</v>
      </c>
      <c r="AP313" s="205" t="e" vm="1">
        <f>0.359*(1+'[5]Políticas anunciadas - %'!AO191/100)</f>
        <v>#VALUE!</v>
      </c>
      <c r="AQ313" s="205" t="e" vm="1">
        <f>0.359*(1+'[5]Políticas anunciadas - %'!AP191/100)</f>
        <v>#VALUE!</v>
      </c>
      <c r="AR313" s="205" t="e" vm="1">
        <f>0.359*(1+'[5]Políticas anunciadas - %'!AQ191/100)</f>
        <v>#VALUE!</v>
      </c>
      <c r="AS313" s="205" t="e" vm="1">
        <f>0.359*(1+'[5]Políticas anunciadas - %'!AR191/100)</f>
        <v>#VALUE!</v>
      </c>
      <c r="AT313" s="205" t="e" vm="1">
        <f>0.359*(1+'[5]Políticas anunciadas - %'!AS191/100)</f>
        <v>#VALUE!</v>
      </c>
      <c r="AU313" s="205" t="e" vm="1">
        <f>0.359*(1+'[5]Políticas anunciadas - %'!AT191/100)</f>
        <v>#VALUE!</v>
      </c>
      <c r="AV313" s="205" t="e" vm="1">
        <f>0.359*(1+'[5]Políticas anunciadas - %'!AU191/100)</f>
        <v>#VALUE!</v>
      </c>
      <c r="AW313" s="205" t="e" vm="1">
        <f>0.359*(1+'[5]Políticas anunciadas - %'!AV191/100)</f>
        <v>#VALUE!</v>
      </c>
      <c r="AX313" s="205" t="e" vm="1">
        <f>0.359*(1+'[5]Políticas anunciadas - %'!AW191/100)</f>
        <v>#VALUE!</v>
      </c>
      <c r="AY313" s="205" t="e" vm="1">
        <f>0.359*(1+'[5]Políticas anunciadas - %'!AX191/100)</f>
        <v>#VALUE!</v>
      </c>
      <c r="AZ313" s="205" t="e" vm="1">
        <f>0.359*(1+'[5]Políticas anunciadas - %'!AY191/100)</f>
        <v>#VALUE!</v>
      </c>
      <c r="BA313" s="205" t="e" vm="1">
        <f>0.359*(1+'[5]Políticas anunciadas - %'!AZ191/100)</f>
        <v>#VALUE!</v>
      </c>
      <c r="BB313" s="205" t="e" vm="1">
        <f>0.359*(1+'[5]Políticas anunciadas - %'!BA191/100)</f>
        <v>#VALUE!</v>
      </c>
      <c r="BC313" s="205"/>
      <c r="BD313" s="205"/>
      <c r="BE313" s="205"/>
      <c r="BF313" s="205"/>
      <c r="BG313" s="205"/>
      <c r="BH313" s="205"/>
    </row>
    <row r="314" spans="1:115" s="209" customFormat="1" ht="15" hidden="1" customHeight="1">
      <c r="A314" s="205"/>
      <c r="B314" s="205"/>
      <c r="C314" s="216" t="s">
        <v>285</v>
      </c>
      <c r="D314" s="99"/>
      <c r="E314" s="205"/>
      <c r="F314" s="218" t="e" vm="2">
        <f>F311*F284</f>
        <v>#VALUE!</v>
      </c>
      <c r="G314" s="218" t="e" vm="2">
        <f>G311*G284</f>
        <v>#VALUE!</v>
      </c>
      <c r="H314" s="218" t="e" vm="2">
        <f>H311*H284</f>
        <v>#VALUE!</v>
      </c>
      <c r="I314" s="218" t="e" vm="2">
        <f>I311*I284</f>
        <v>#VALUE!</v>
      </c>
      <c r="J314" s="218" t="e" vm="2">
        <f>J311*J284</f>
        <v>#VALUE!</v>
      </c>
      <c r="K314" s="218" t="e" vm="2">
        <f>K311*K284</f>
        <v>#VALUE!</v>
      </c>
      <c r="L314" s="218" t="e" vm="2">
        <f>L311*L284</f>
        <v>#VALUE!</v>
      </c>
      <c r="M314" s="218" t="e" vm="2">
        <f>M311*M284</f>
        <v>#VALUE!</v>
      </c>
      <c r="N314" s="218" t="e" vm="2">
        <f>N311*N284</f>
        <v>#VALUE!</v>
      </c>
      <c r="O314" s="218" t="e" vm="2">
        <f>O311*O284</f>
        <v>#VALUE!</v>
      </c>
      <c r="P314" s="218" t="e" vm="2">
        <f>P311*P284</f>
        <v>#VALUE!</v>
      </c>
      <c r="Q314" s="218" t="e" vm="2">
        <f>Q311*Q284</f>
        <v>#VALUE!</v>
      </c>
      <c r="R314" s="218" t="e" vm="2">
        <f>R311*R284</f>
        <v>#VALUE!</v>
      </c>
      <c r="S314" s="218" t="e" vm="2">
        <f>S311*S284</f>
        <v>#VALUE!</v>
      </c>
      <c r="T314" s="218" t="e" vm="2">
        <f>T311*T284</f>
        <v>#VALUE!</v>
      </c>
      <c r="U314" s="218" t="e" vm="2">
        <f>U311*U284</f>
        <v>#VALUE!</v>
      </c>
      <c r="V314" s="218" t="e" vm="2">
        <f>V311*V284</f>
        <v>#VALUE!</v>
      </c>
      <c r="W314" s="218" t="e" vm="2">
        <f>W311*W284</f>
        <v>#VALUE!</v>
      </c>
      <c r="X314" s="218" t="e" vm="2">
        <f>X311*X284</f>
        <v>#VALUE!</v>
      </c>
      <c r="Y314" s="218" t="e" vm="2">
        <f>Y311*Y284</f>
        <v>#VALUE!</v>
      </c>
      <c r="Z314" s="218" t="e" vm="2">
        <f>Z311*Z284</f>
        <v>#VALUE!</v>
      </c>
      <c r="AA314" s="218" t="e" vm="2">
        <f>AA311*AA284</f>
        <v>#VALUE!</v>
      </c>
      <c r="AB314" s="218" t="e" vm="2">
        <f>AB311*AB284</f>
        <v>#VALUE!</v>
      </c>
      <c r="AC314" s="218" t="e" vm="2">
        <f>AC311*AC284</f>
        <v>#VALUE!</v>
      </c>
      <c r="AD314" s="218" t="e" vm="2">
        <f>AD311*AD284</f>
        <v>#VALUE!</v>
      </c>
      <c r="AE314" s="218" t="e" vm="2">
        <f>AE311*AE284</f>
        <v>#VALUE!</v>
      </c>
      <c r="AF314" s="218" t="e" vm="2">
        <f>AF311*AF284</f>
        <v>#VALUE!</v>
      </c>
      <c r="AG314" s="218" t="e" vm="2">
        <f>AG311*AG284</f>
        <v>#VALUE!</v>
      </c>
      <c r="AH314" s="218" t="e" vm="2">
        <f>AH311*AH284</f>
        <v>#VALUE!</v>
      </c>
      <c r="AI314" s="218" t="e" vm="2">
        <f>AI311*AI284</f>
        <v>#VALUE!</v>
      </c>
      <c r="AJ314" s="218" t="e" vm="2">
        <f>AJ311*AJ284</f>
        <v>#VALUE!</v>
      </c>
      <c r="AK314" s="218" t="e" vm="2">
        <f>AK311*AK284</f>
        <v>#VALUE!</v>
      </c>
      <c r="AL314" s="218" t="e" vm="2">
        <f>AL311*AL284</f>
        <v>#VALUE!</v>
      </c>
      <c r="AM314" s="218" t="e" vm="2">
        <f>AM311*AM284</f>
        <v>#VALUE!</v>
      </c>
      <c r="AN314" s="218" t="e" vm="2">
        <f>AN311*AN284</f>
        <v>#VALUE!</v>
      </c>
      <c r="AO314" s="218" t="e" vm="2">
        <f>AO311*AO284</f>
        <v>#VALUE!</v>
      </c>
      <c r="AP314" s="218" t="e" vm="2">
        <f>AP311*AP284</f>
        <v>#VALUE!</v>
      </c>
      <c r="AQ314" s="218" t="e" vm="2">
        <f>AQ311*AQ284</f>
        <v>#VALUE!</v>
      </c>
      <c r="AR314" s="218" t="e" vm="2">
        <f>AR311*AR284</f>
        <v>#VALUE!</v>
      </c>
      <c r="AS314" s="218" t="e" vm="2">
        <f>AS311*AS284</f>
        <v>#VALUE!</v>
      </c>
      <c r="AT314" s="218" t="e" vm="2">
        <f>AT311*AT284</f>
        <v>#VALUE!</v>
      </c>
      <c r="AU314" s="218" t="e" vm="2">
        <f>AU311*AU284</f>
        <v>#VALUE!</v>
      </c>
      <c r="AV314" s="218" t="e" vm="2">
        <f>AV311*AV284</f>
        <v>#VALUE!</v>
      </c>
      <c r="AW314" s="218" t="e" vm="2">
        <f>AW311*AW284</f>
        <v>#VALUE!</v>
      </c>
      <c r="AX314" s="218" t="e" vm="2">
        <f>AX311*AX284</f>
        <v>#VALUE!</v>
      </c>
      <c r="AY314" s="218" t="e" vm="2">
        <f>AY311*AY284</f>
        <v>#VALUE!</v>
      </c>
      <c r="AZ314" s="218" t="e" vm="2">
        <f>AZ311*AZ284</f>
        <v>#VALUE!</v>
      </c>
      <c r="BA314" s="218" t="e" vm="2">
        <f>BA311*BA284</f>
        <v>#VALUE!</v>
      </c>
      <c r="BB314" s="218" t="e" vm="2">
        <f>BB311*BB284</f>
        <v>#VALUE!</v>
      </c>
      <c r="BC314" s="205"/>
      <c r="BD314" s="205"/>
      <c r="BE314" s="205"/>
      <c r="BF314" s="205"/>
      <c r="BG314" s="205"/>
      <c r="BH314" s="205"/>
    </row>
    <row r="315" spans="1:115" s="209" customFormat="1" ht="15" hidden="1" customHeight="1">
      <c r="A315" s="205"/>
      <c r="B315" s="205"/>
      <c r="C315" s="216" t="s">
        <v>286</v>
      </c>
      <c r="D315" s="99"/>
      <c r="E315" s="205"/>
      <c r="F315" s="218" t="e" vm="2">
        <f>F312*F284</f>
        <v>#VALUE!</v>
      </c>
      <c r="G315" s="218" t="e" vm="2">
        <f>G312*G284</f>
        <v>#VALUE!</v>
      </c>
      <c r="H315" s="218" t="e" vm="2">
        <f>H312*H284</f>
        <v>#VALUE!</v>
      </c>
      <c r="I315" s="218" t="e" vm="2">
        <f>I312*I284</f>
        <v>#VALUE!</v>
      </c>
      <c r="J315" s="218" t="e" vm="2">
        <f>J312*J284</f>
        <v>#VALUE!</v>
      </c>
      <c r="K315" s="218" t="e" vm="2">
        <f>K312*K284</f>
        <v>#VALUE!</v>
      </c>
      <c r="L315" s="218" t="e" vm="2">
        <f>L312*L284</f>
        <v>#VALUE!</v>
      </c>
      <c r="M315" s="218" t="e" vm="2">
        <f>M312*M284</f>
        <v>#VALUE!</v>
      </c>
      <c r="N315" s="218" t="e" vm="2">
        <f>N312*N284</f>
        <v>#VALUE!</v>
      </c>
      <c r="O315" s="218" t="e" vm="2">
        <f>O312*O284</f>
        <v>#VALUE!</v>
      </c>
      <c r="P315" s="218" t="e" vm="2">
        <f>P312*P284</f>
        <v>#VALUE!</v>
      </c>
      <c r="Q315" s="218" t="e" vm="2">
        <f>Q312*Q284</f>
        <v>#VALUE!</v>
      </c>
      <c r="R315" s="218" t="e" vm="2">
        <f>R312*R284</f>
        <v>#VALUE!</v>
      </c>
      <c r="S315" s="218" t="e" vm="2">
        <f>S312*S284</f>
        <v>#VALUE!</v>
      </c>
      <c r="T315" s="218" t="e" vm="2">
        <f>T312*T284</f>
        <v>#VALUE!</v>
      </c>
      <c r="U315" s="218" t="e" vm="2">
        <f>U312*U284</f>
        <v>#VALUE!</v>
      </c>
      <c r="V315" s="218" t="e" vm="2">
        <f>V312*V284</f>
        <v>#VALUE!</v>
      </c>
      <c r="W315" s="218" t="e" vm="2">
        <f>W312*W284</f>
        <v>#VALUE!</v>
      </c>
      <c r="X315" s="218" t="e" vm="2">
        <f>X312*X284</f>
        <v>#VALUE!</v>
      </c>
      <c r="Y315" s="218" t="e" vm="2">
        <f>Y312*Y284</f>
        <v>#VALUE!</v>
      </c>
      <c r="Z315" s="218" t="e" vm="2">
        <f>Z312*Z284</f>
        <v>#VALUE!</v>
      </c>
      <c r="AA315" s="218" t="e" vm="2">
        <f>AA312*AA284</f>
        <v>#VALUE!</v>
      </c>
      <c r="AB315" s="218" t="e" vm="2">
        <f>AB312*AB284</f>
        <v>#VALUE!</v>
      </c>
      <c r="AC315" s="218" t="e" vm="2">
        <f>AC312*AC284</f>
        <v>#VALUE!</v>
      </c>
      <c r="AD315" s="218" t="e" vm="2">
        <f>AD312*AD284</f>
        <v>#VALUE!</v>
      </c>
      <c r="AE315" s="218" t="e" vm="2">
        <f>AE312*AE284</f>
        <v>#VALUE!</v>
      </c>
      <c r="AF315" s="218" t="e" vm="2">
        <f>AF312*AF284</f>
        <v>#VALUE!</v>
      </c>
      <c r="AG315" s="218" t="e" vm="2">
        <f>AG312*AG284</f>
        <v>#VALUE!</v>
      </c>
      <c r="AH315" s="218" t="e" vm="2">
        <f>AH312*AH284</f>
        <v>#VALUE!</v>
      </c>
      <c r="AI315" s="218" t="e" vm="2">
        <f>AI312*AI284</f>
        <v>#VALUE!</v>
      </c>
      <c r="AJ315" s="218" t="e" vm="2">
        <f>AJ312*AJ284</f>
        <v>#VALUE!</v>
      </c>
      <c r="AK315" s="218" t="e" vm="2">
        <f>AK312*AK284</f>
        <v>#VALUE!</v>
      </c>
      <c r="AL315" s="218" t="e" vm="2">
        <f>AL312*AL284</f>
        <v>#VALUE!</v>
      </c>
      <c r="AM315" s="218" t="e" vm="2">
        <f>AM312*AM284</f>
        <v>#VALUE!</v>
      </c>
      <c r="AN315" s="218" t="e" vm="2">
        <f>AN312*AN284</f>
        <v>#VALUE!</v>
      </c>
      <c r="AO315" s="218" t="e" vm="2">
        <f>AO312*AO284</f>
        <v>#VALUE!</v>
      </c>
      <c r="AP315" s="218" t="e" vm="2">
        <f>AP312*AP284</f>
        <v>#VALUE!</v>
      </c>
      <c r="AQ315" s="218" t="e" vm="2">
        <f>AQ312*AQ284</f>
        <v>#VALUE!</v>
      </c>
      <c r="AR315" s="218" t="e" vm="2">
        <f>AR312*AR284</f>
        <v>#VALUE!</v>
      </c>
      <c r="AS315" s="218" t="e" vm="2">
        <f>AS312*AS284</f>
        <v>#VALUE!</v>
      </c>
      <c r="AT315" s="218" t="e" vm="2">
        <f>AT312*AT284</f>
        <v>#VALUE!</v>
      </c>
      <c r="AU315" s="218" t="e" vm="2">
        <f>AU312*AU284</f>
        <v>#VALUE!</v>
      </c>
      <c r="AV315" s="218" t="e" vm="2">
        <f>AV312*AV284</f>
        <v>#VALUE!</v>
      </c>
      <c r="AW315" s="218" t="e" vm="2">
        <f>AW312*AW284</f>
        <v>#VALUE!</v>
      </c>
      <c r="AX315" s="218" t="e" vm="2">
        <f>AX312*AX284</f>
        <v>#VALUE!</v>
      </c>
      <c r="AY315" s="218" t="e" vm="2">
        <f>AY312*AY284</f>
        <v>#VALUE!</v>
      </c>
      <c r="AZ315" s="218" t="e" vm="2">
        <f>AZ312*AZ284</f>
        <v>#VALUE!</v>
      </c>
      <c r="BA315" s="218" t="e" vm="2">
        <f>BA312*BA284</f>
        <v>#VALUE!</v>
      </c>
      <c r="BB315" s="218" t="e" vm="2">
        <f>BB312*BB284</f>
        <v>#VALUE!</v>
      </c>
      <c r="BC315" s="205"/>
      <c r="BD315" s="205"/>
      <c r="BE315" s="205"/>
      <c r="BF315" s="205"/>
      <c r="BG315" s="205"/>
      <c r="BH315" s="205"/>
    </row>
    <row r="316" spans="1:115" s="209" customFormat="1" ht="15" hidden="1" customHeight="1">
      <c r="A316" s="205"/>
      <c r="B316" s="205"/>
      <c r="C316" s="205" t="s">
        <v>287</v>
      </c>
      <c r="D316" s="99"/>
      <c r="E316" s="205"/>
      <c r="F316" s="218" t="e" vm="2">
        <f>F313*F284</f>
        <v>#VALUE!</v>
      </c>
      <c r="G316" s="218" t="e" vm="2">
        <f>G313*G284</f>
        <v>#VALUE!</v>
      </c>
      <c r="H316" s="218" t="e" vm="2">
        <f>H313*H284</f>
        <v>#VALUE!</v>
      </c>
      <c r="I316" s="218" t="e" vm="2">
        <f>I313*I284</f>
        <v>#VALUE!</v>
      </c>
      <c r="J316" s="218" t="e" vm="2">
        <f>J313*J284</f>
        <v>#VALUE!</v>
      </c>
      <c r="K316" s="218" t="e" vm="2">
        <f>K313*K284</f>
        <v>#VALUE!</v>
      </c>
      <c r="L316" s="218" t="e" vm="2">
        <f>L313*L284</f>
        <v>#VALUE!</v>
      </c>
      <c r="M316" s="218" t="e" vm="2">
        <f>M313*M284</f>
        <v>#VALUE!</v>
      </c>
      <c r="N316" s="218" t="e" vm="2">
        <f>N313*N284</f>
        <v>#VALUE!</v>
      </c>
      <c r="O316" s="218" t="e" vm="2">
        <f>O313*O284</f>
        <v>#VALUE!</v>
      </c>
      <c r="P316" s="218" t="e" vm="2">
        <f>P313*P284</f>
        <v>#VALUE!</v>
      </c>
      <c r="Q316" s="218" t="e" vm="2">
        <f>Q313*Q284</f>
        <v>#VALUE!</v>
      </c>
      <c r="R316" s="218" t="e" vm="2">
        <f>R313*R284</f>
        <v>#VALUE!</v>
      </c>
      <c r="S316" s="218" t="e" vm="2">
        <f>S313*S284</f>
        <v>#VALUE!</v>
      </c>
      <c r="T316" s="218" t="e" vm="2">
        <f>T313*T284</f>
        <v>#VALUE!</v>
      </c>
      <c r="U316" s="218" t="e" vm="2">
        <f>U313*U284</f>
        <v>#VALUE!</v>
      </c>
      <c r="V316" s="218" t="e" vm="2">
        <f>V313*V284</f>
        <v>#VALUE!</v>
      </c>
      <c r="W316" s="218" t="e" vm="2">
        <f>W313*W284</f>
        <v>#VALUE!</v>
      </c>
      <c r="X316" s="218" t="e" vm="2">
        <f>X313*X284</f>
        <v>#VALUE!</v>
      </c>
      <c r="Y316" s="218" t="e" vm="2">
        <f>Y313*Y284</f>
        <v>#VALUE!</v>
      </c>
      <c r="Z316" s="218" t="e" vm="2">
        <f>Z313*Z284</f>
        <v>#VALUE!</v>
      </c>
      <c r="AA316" s="218" t="e" vm="2">
        <f>AA313*AA284</f>
        <v>#VALUE!</v>
      </c>
      <c r="AB316" s="218" t="e" vm="2">
        <f>AB313*AB284</f>
        <v>#VALUE!</v>
      </c>
      <c r="AC316" s="218" t="e" vm="2">
        <f>AC313*AC284</f>
        <v>#VALUE!</v>
      </c>
      <c r="AD316" s="218" t="e" vm="2">
        <f>AD313*AD284</f>
        <v>#VALUE!</v>
      </c>
      <c r="AE316" s="218" t="e" vm="2">
        <f>AE313*AE284</f>
        <v>#VALUE!</v>
      </c>
      <c r="AF316" s="218" t="e" vm="2">
        <f>AF313*AF284</f>
        <v>#VALUE!</v>
      </c>
      <c r="AG316" s="218" t="e" vm="2">
        <f>AG313*AG284</f>
        <v>#VALUE!</v>
      </c>
      <c r="AH316" s="218" t="e" vm="2">
        <f>AH313*AH284</f>
        <v>#VALUE!</v>
      </c>
      <c r="AI316" s="218" t="e" vm="2">
        <f>AI313*AI284</f>
        <v>#VALUE!</v>
      </c>
      <c r="AJ316" s="218" t="e" vm="2">
        <f>AJ313*AJ284</f>
        <v>#VALUE!</v>
      </c>
      <c r="AK316" s="218" t="e" vm="2">
        <f>AK313*AK284</f>
        <v>#VALUE!</v>
      </c>
      <c r="AL316" s="218" t="e" vm="2">
        <f>AL313*AL284</f>
        <v>#VALUE!</v>
      </c>
      <c r="AM316" s="218" t="e" vm="2">
        <f>AM313*AM284</f>
        <v>#VALUE!</v>
      </c>
      <c r="AN316" s="218" t="e" vm="2">
        <f>AN313*AN284</f>
        <v>#VALUE!</v>
      </c>
      <c r="AO316" s="218" t="e" vm="2">
        <f>AO313*AO284</f>
        <v>#VALUE!</v>
      </c>
      <c r="AP316" s="218" t="e" vm="2">
        <f>AP313*AP284</f>
        <v>#VALUE!</v>
      </c>
      <c r="AQ316" s="218" t="e" vm="2">
        <f>AQ313*AQ284</f>
        <v>#VALUE!</v>
      </c>
      <c r="AR316" s="218" t="e" vm="2">
        <f>AR313*AR284</f>
        <v>#VALUE!</v>
      </c>
      <c r="AS316" s="218" t="e" vm="2">
        <f>AS313*AS284</f>
        <v>#VALUE!</v>
      </c>
      <c r="AT316" s="218" t="e" vm="2">
        <f>AT313*AT284</f>
        <v>#VALUE!</v>
      </c>
      <c r="AU316" s="218" t="e" vm="2">
        <f>AU313*AU284</f>
        <v>#VALUE!</v>
      </c>
      <c r="AV316" s="218" t="e" vm="2">
        <f>AV313*AV284</f>
        <v>#VALUE!</v>
      </c>
      <c r="AW316" s="218" t="e" vm="2">
        <f>AW313*AW284</f>
        <v>#VALUE!</v>
      </c>
      <c r="AX316" s="218" t="e" vm="2">
        <f>AX313*AX284</f>
        <v>#VALUE!</v>
      </c>
      <c r="AY316" s="218" t="e" vm="2">
        <f>AY313*AY284</f>
        <v>#VALUE!</v>
      </c>
      <c r="AZ316" s="218" t="e" vm="2">
        <f>AZ313*AZ284</f>
        <v>#VALUE!</v>
      </c>
      <c r="BA316" s="218" t="e" vm="2">
        <f>BA313*BA284</f>
        <v>#VALUE!</v>
      </c>
      <c r="BB316" s="218" t="e" vm="2">
        <f>BB313*BB284</f>
        <v>#VALUE!</v>
      </c>
      <c r="BC316" s="205"/>
      <c r="BD316" s="205"/>
      <c r="BE316" s="205"/>
      <c r="BF316" s="205"/>
      <c r="BG316" s="205"/>
      <c r="BH316" s="205"/>
    </row>
    <row r="317" spans="1:115" s="209" customFormat="1" ht="15" hidden="1" customHeight="1">
      <c r="A317" s="205"/>
      <c r="B317" s="205"/>
      <c r="C317" s="216" t="s">
        <v>288</v>
      </c>
      <c r="D317" s="99"/>
      <c r="E317" s="205"/>
      <c r="F317" s="218">
        <f>[4]Costos_Agricultura!$K$344</f>
        <v>11664.24</v>
      </c>
      <c r="G317" s="218" t="e" vm="2">
        <f t="shared" ref="G317:V319" si="14">G314-F314</f>
        <v>#VALUE!</v>
      </c>
      <c r="H317" s="218" t="e" vm="2">
        <f t="shared" si="14"/>
        <v>#VALUE!</v>
      </c>
      <c r="I317" s="218" t="e" vm="2">
        <f t="shared" si="14"/>
        <v>#VALUE!</v>
      </c>
      <c r="J317" s="218" t="e" vm="2">
        <f t="shared" si="14"/>
        <v>#VALUE!</v>
      </c>
      <c r="K317" s="218" t="e" vm="2">
        <f t="shared" si="14"/>
        <v>#VALUE!</v>
      </c>
      <c r="L317" s="218" t="e" vm="2">
        <f t="shared" si="14"/>
        <v>#VALUE!</v>
      </c>
      <c r="M317" s="218" t="e" vm="2">
        <f t="shared" si="14"/>
        <v>#VALUE!</v>
      </c>
      <c r="N317" s="218" t="e" vm="2">
        <f t="shared" si="14"/>
        <v>#VALUE!</v>
      </c>
      <c r="O317" s="218" t="e" vm="2">
        <f t="shared" si="14"/>
        <v>#VALUE!</v>
      </c>
      <c r="P317" s="218" t="e" vm="2">
        <f t="shared" si="14"/>
        <v>#VALUE!</v>
      </c>
      <c r="Q317" s="218" t="e" vm="2">
        <f t="shared" si="14"/>
        <v>#VALUE!</v>
      </c>
      <c r="R317" s="218" t="e" vm="2">
        <f t="shared" si="14"/>
        <v>#VALUE!</v>
      </c>
      <c r="S317" s="218" t="e" vm="2">
        <f t="shared" si="14"/>
        <v>#VALUE!</v>
      </c>
      <c r="T317" s="218">
        <v>0</v>
      </c>
      <c r="U317" s="218">
        <v>0</v>
      </c>
      <c r="V317" s="218">
        <v>0</v>
      </c>
      <c r="W317" s="218">
        <v>0</v>
      </c>
      <c r="X317" s="218">
        <v>0</v>
      </c>
      <c r="Y317" s="218">
        <v>0</v>
      </c>
      <c r="Z317" s="218">
        <v>0</v>
      </c>
      <c r="AA317" s="218">
        <v>0</v>
      </c>
      <c r="AB317" s="218">
        <v>0</v>
      </c>
      <c r="AC317" s="218">
        <v>0</v>
      </c>
      <c r="AD317" s="218">
        <v>0</v>
      </c>
      <c r="AE317" s="218">
        <v>0</v>
      </c>
      <c r="AF317" s="218">
        <v>0</v>
      </c>
      <c r="AG317" s="218">
        <v>0</v>
      </c>
      <c r="AH317" s="218">
        <v>0</v>
      </c>
      <c r="AI317" s="218">
        <v>0</v>
      </c>
      <c r="AJ317" s="218">
        <v>0</v>
      </c>
      <c r="AK317" s="218">
        <v>0</v>
      </c>
      <c r="AL317" s="218">
        <v>0</v>
      </c>
      <c r="AM317" s="218">
        <v>0</v>
      </c>
      <c r="AN317" s="218">
        <v>0</v>
      </c>
      <c r="AO317" s="218">
        <v>0</v>
      </c>
      <c r="AP317" s="218">
        <v>0</v>
      </c>
      <c r="AQ317" s="218">
        <v>0</v>
      </c>
      <c r="AR317" s="218">
        <v>0</v>
      </c>
      <c r="AS317" s="218">
        <v>0</v>
      </c>
      <c r="AT317" s="218">
        <v>0</v>
      </c>
      <c r="AU317" s="218">
        <v>0</v>
      </c>
      <c r="AV317" s="218">
        <v>0</v>
      </c>
      <c r="AW317" s="218">
        <v>0</v>
      </c>
      <c r="AX317" s="218">
        <v>0</v>
      </c>
      <c r="AY317" s="218">
        <v>0</v>
      </c>
      <c r="AZ317" s="218">
        <v>0</v>
      </c>
      <c r="BA317" s="218">
        <v>0</v>
      </c>
      <c r="BB317" s="218">
        <v>0</v>
      </c>
      <c r="BC317" s="205"/>
      <c r="BD317" s="205"/>
      <c r="BE317" s="205"/>
      <c r="BF317" s="205"/>
      <c r="BG317" s="205"/>
      <c r="BH317" s="205"/>
    </row>
    <row r="318" spans="1:115" s="209" customFormat="1" ht="15" hidden="1" customHeight="1">
      <c r="A318" s="205"/>
      <c r="B318" s="205"/>
      <c r="C318" s="205" t="s">
        <v>289</v>
      </c>
      <c r="D318" s="99"/>
      <c r="E318" s="205"/>
      <c r="F318" s="218">
        <f>[4]Costos_Agricultura!$K$345</f>
        <v>7360.64</v>
      </c>
      <c r="G318" s="218" t="e" vm="2">
        <f t="shared" si="14"/>
        <v>#VALUE!</v>
      </c>
      <c r="H318" s="218" t="e" vm="2">
        <f t="shared" si="14"/>
        <v>#VALUE!</v>
      </c>
      <c r="I318" s="218" t="e" vm="2">
        <f t="shared" si="14"/>
        <v>#VALUE!</v>
      </c>
      <c r="J318" s="218" t="e" vm="2">
        <f t="shared" si="14"/>
        <v>#VALUE!</v>
      </c>
      <c r="K318" s="218" t="e" vm="2">
        <f t="shared" si="14"/>
        <v>#VALUE!</v>
      </c>
      <c r="L318" s="218" t="e" vm="2">
        <f t="shared" si="14"/>
        <v>#VALUE!</v>
      </c>
      <c r="M318" s="218" t="e" vm="2">
        <f t="shared" si="14"/>
        <v>#VALUE!</v>
      </c>
      <c r="N318" s="218" t="e" vm="2">
        <f t="shared" si="14"/>
        <v>#VALUE!</v>
      </c>
      <c r="O318" s="218" t="e" vm="2">
        <f t="shared" si="14"/>
        <v>#VALUE!</v>
      </c>
      <c r="P318" s="218" t="e" vm="2">
        <f t="shared" si="14"/>
        <v>#VALUE!</v>
      </c>
      <c r="Q318" s="218" t="e" vm="2">
        <f t="shared" si="14"/>
        <v>#VALUE!</v>
      </c>
      <c r="R318" s="218" t="e" vm="2">
        <f t="shared" si="14"/>
        <v>#VALUE!</v>
      </c>
      <c r="S318" s="218" t="e" vm="2">
        <f t="shared" si="14"/>
        <v>#VALUE!</v>
      </c>
      <c r="T318" s="218" t="e" vm="2">
        <f t="shared" si="14"/>
        <v>#VALUE!</v>
      </c>
      <c r="U318" s="218" t="e" vm="2">
        <f t="shared" si="14"/>
        <v>#VALUE!</v>
      </c>
      <c r="V318" s="218" t="e" vm="2">
        <f t="shared" si="14"/>
        <v>#VALUE!</v>
      </c>
      <c r="W318" s="218" t="e" vm="2">
        <f t="shared" ref="W318:Z319" si="15">W315-V315</f>
        <v>#VALUE!</v>
      </c>
      <c r="X318" s="218" t="e" vm="2">
        <f t="shared" si="15"/>
        <v>#VALUE!</v>
      </c>
      <c r="Y318" s="218" t="e" vm="2">
        <f t="shared" si="15"/>
        <v>#VALUE!</v>
      </c>
      <c r="Z318" s="218" t="e" vm="2">
        <f t="shared" si="15"/>
        <v>#VALUE!</v>
      </c>
      <c r="AA318" s="218" t="e" vm="2">
        <f>AA315-Z315</f>
        <v>#VALUE!</v>
      </c>
      <c r="AB318" s="218" t="e" vm="2">
        <f>AB315-AA315</f>
        <v>#VALUE!</v>
      </c>
      <c r="AC318" s="218" t="e" vm="2">
        <f t="shared" ref="AC318:AR319" si="16">AC315-AB315</f>
        <v>#VALUE!</v>
      </c>
      <c r="AD318" s="218" t="e" vm="2">
        <f t="shared" si="16"/>
        <v>#VALUE!</v>
      </c>
      <c r="AE318" s="218" t="e" vm="2">
        <f t="shared" si="16"/>
        <v>#VALUE!</v>
      </c>
      <c r="AF318" s="218" t="e" vm="2">
        <f t="shared" si="16"/>
        <v>#VALUE!</v>
      </c>
      <c r="AG318" s="218" t="e" vm="2">
        <f t="shared" si="16"/>
        <v>#VALUE!</v>
      </c>
      <c r="AH318" s="218" t="e" vm="2">
        <f t="shared" si="16"/>
        <v>#VALUE!</v>
      </c>
      <c r="AI318" s="218" t="e" vm="2">
        <f t="shared" si="16"/>
        <v>#VALUE!</v>
      </c>
      <c r="AJ318" s="218" t="e" vm="2">
        <f t="shared" si="16"/>
        <v>#VALUE!</v>
      </c>
      <c r="AK318" s="218" t="e" vm="2">
        <f t="shared" si="16"/>
        <v>#VALUE!</v>
      </c>
      <c r="AL318" s="218" t="e" vm="2">
        <f t="shared" si="16"/>
        <v>#VALUE!</v>
      </c>
      <c r="AM318" s="218">
        <v>0</v>
      </c>
      <c r="AN318" s="218">
        <v>0</v>
      </c>
      <c r="AO318" s="218">
        <v>0</v>
      </c>
      <c r="AP318" s="218">
        <v>0</v>
      </c>
      <c r="AQ318" s="218">
        <v>0</v>
      </c>
      <c r="AR318" s="218">
        <v>0</v>
      </c>
      <c r="AS318" s="218">
        <v>0</v>
      </c>
      <c r="AT318" s="218">
        <v>0</v>
      </c>
      <c r="AU318" s="218">
        <v>0</v>
      </c>
      <c r="AV318" s="218">
        <v>0</v>
      </c>
      <c r="AW318" s="218">
        <v>0</v>
      </c>
      <c r="AX318" s="218">
        <v>0</v>
      </c>
      <c r="AY318" s="218">
        <v>0</v>
      </c>
      <c r="AZ318" s="218">
        <v>0</v>
      </c>
      <c r="BA318" s="218">
        <v>0</v>
      </c>
      <c r="BB318" s="218">
        <v>0</v>
      </c>
      <c r="BC318" s="205"/>
      <c r="BD318" s="205"/>
      <c r="BE318" s="205"/>
      <c r="BF318" s="205"/>
      <c r="BG318" s="205"/>
      <c r="BH318" s="205"/>
    </row>
    <row r="319" spans="1:115" s="209" customFormat="1" ht="15" hidden="1" customHeight="1">
      <c r="A319" s="205"/>
      <c r="B319" s="205"/>
      <c r="C319" s="205" t="s">
        <v>290</v>
      </c>
      <c r="D319" s="99"/>
      <c r="E319" s="205"/>
      <c r="F319" s="205">
        <f>[4]Costos_Agricultura!$K$346</f>
        <v>10655.119999999999</v>
      </c>
      <c r="G319" s="218" t="e" vm="2">
        <f t="shared" si="14"/>
        <v>#VALUE!</v>
      </c>
      <c r="H319" s="218" t="e" vm="2">
        <f t="shared" si="14"/>
        <v>#VALUE!</v>
      </c>
      <c r="I319" s="218" t="e" vm="2">
        <f t="shared" si="14"/>
        <v>#VALUE!</v>
      </c>
      <c r="J319" s="218" t="e" vm="2">
        <f t="shared" si="14"/>
        <v>#VALUE!</v>
      </c>
      <c r="K319" s="218" t="e" vm="2">
        <f t="shared" si="14"/>
        <v>#VALUE!</v>
      </c>
      <c r="L319" s="218" t="e" vm="2">
        <f t="shared" si="14"/>
        <v>#VALUE!</v>
      </c>
      <c r="M319" s="218" t="e" vm="2">
        <f t="shared" si="14"/>
        <v>#VALUE!</v>
      </c>
      <c r="N319" s="218" t="e" vm="2">
        <f t="shared" si="14"/>
        <v>#VALUE!</v>
      </c>
      <c r="O319" s="218" t="e" vm="2">
        <f t="shared" si="14"/>
        <v>#VALUE!</v>
      </c>
      <c r="P319" s="218" t="e" vm="2">
        <f t="shared" si="14"/>
        <v>#VALUE!</v>
      </c>
      <c r="Q319" s="218" t="e" vm="2">
        <f t="shared" si="14"/>
        <v>#VALUE!</v>
      </c>
      <c r="R319" s="218" t="e" vm="2">
        <f t="shared" si="14"/>
        <v>#VALUE!</v>
      </c>
      <c r="S319" s="218" t="e" vm="2">
        <f t="shared" si="14"/>
        <v>#VALUE!</v>
      </c>
      <c r="T319" s="218" t="e" vm="2">
        <f t="shared" si="14"/>
        <v>#VALUE!</v>
      </c>
      <c r="U319" s="218" t="e" vm="2">
        <f t="shared" si="14"/>
        <v>#VALUE!</v>
      </c>
      <c r="V319" s="218" t="e" vm="2">
        <f t="shared" si="14"/>
        <v>#VALUE!</v>
      </c>
      <c r="W319" s="218" t="e" vm="2">
        <f t="shared" si="15"/>
        <v>#VALUE!</v>
      </c>
      <c r="X319" s="218" t="e" vm="2">
        <f t="shared" si="15"/>
        <v>#VALUE!</v>
      </c>
      <c r="Y319" s="218" t="e" vm="2">
        <f t="shared" si="15"/>
        <v>#VALUE!</v>
      </c>
      <c r="Z319" s="218" t="e" vm="2">
        <f t="shared" si="15"/>
        <v>#VALUE!</v>
      </c>
      <c r="AA319" s="218" t="e" vm="2">
        <f>AA316-Z316</f>
        <v>#VALUE!</v>
      </c>
      <c r="AB319" s="218" t="e" vm="2">
        <f>AB316-AA316</f>
        <v>#VALUE!</v>
      </c>
      <c r="AC319" s="218" t="e" vm="2">
        <f t="shared" si="16"/>
        <v>#VALUE!</v>
      </c>
      <c r="AD319" s="218" t="e" vm="2">
        <f t="shared" si="16"/>
        <v>#VALUE!</v>
      </c>
      <c r="AE319" s="218" t="e" vm="2">
        <f t="shared" si="16"/>
        <v>#VALUE!</v>
      </c>
      <c r="AF319" s="218" t="e" vm="2">
        <f t="shared" si="16"/>
        <v>#VALUE!</v>
      </c>
      <c r="AG319" s="218" t="e" vm="2">
        <f t="shared" si="16"/>
        <v>#VALUE!</v>
      </c>
      <c r="AH319" s="218" t="e" vm="2">
        <f t="shared" si="16"/>
        <v>#VALUE!</v>
      </c>
      <c r="AI319" s="218" t="e" vm="2">
        <f t="shared" si="16"/>
        <v>#VALUE!</v>
      </c>
      <c r="AJ319" s="218" t="e" vm="2">
        <f t="shared" si="16"/>
        <v>#VALUE!</v>
      </c>
      <c r="AK319" s="218" t="e" vm="2">
        <f t="shared" si="16"/>
        <v>#VALUE!</v>
      </c>
      <c r="AL319" s="218" t="e" vm="2">
        <f t="shared" si="16"/>
        <v>#VALUE!</v>
      </c>
      <c r="AM319" s="218" t="e" vm="2">
        <f t="shared" si="16"/>
        <v>#VALUE!</v>
      </c>
      <c r="AN319" s="218" t="e" vm="2">
        <f t="shared" si="16"/>
        <v>#VALUE!</v>
      </c>
      <c r="AO319" s="218" t="e" vm="2">
        <f t="shared" si="16"/>
        <v>#VALUE!</v>
      </c>
      <c r="AP319" s="218" t="e" vm="2">
        <f t="shared" si="16"/>
        <v>#VALUE!</v>
      </c>
      <c r="AQ319" s="218" t="e" vm="2">
        <f t="shared" si="16"/>
        <v>#VALUE!</v>
      </c>
      <c r="AR319" s="218" t="e" vm="2">
        <f t="shared" si="16"/>
        <v>#VALUE!</v>
      </c>
      <c r="AS319" s="218" t="e" vm="2">
        <f>AS316-AR316</f>
        <v>#VALUE!</v>
      </c>
      <c r="AT319" s="218" t="e" vm="2">
        <f>AT316-AS316</f>
        <v>#VALUE!</v>
      </c>
      <c r="AU319" s="218" t="e" vm="2">
        <f t="shared" ref="AU319:AY319" si="17">AU316-AT316</f>
        <v>#VALUE!</v>
      </c>
      <c r="AV319" s="218" t="e" vm="2">
        <f t="shared" si="17"/>
        <v>#VALUE!</v>
      </c>
      <c r="AW319" s="218" t="e" vm="2">
        <f t="shared" si="17"/>
        <v>#VALUE!</v>
      </c>
      <c r="AX319" s="218" t="e" vm="2">
        <f t="shared" si="17"/>
        <v>#VALUE!</v>
      </c>
      <c r="AY319" s="218" t="e" vm="2">
        <f t="shared" si="17"/>
        <v>#VALUE!</v>
      </c>
      <c r="AZ319" s="218">
        <v>0</v>
      </c>
      <c r="BA319" s="218">
        <v>0</v>
      </c>
      <c r="BB319" s="218">
        <v>0</v>
      </c>
      <c r="BC319" s="205"/>
      <c r="BD319" s="205"/>
      <c r="BE319" s="205"/>
      <c r="BF319" s="205"/>
      <c r="BG319" s="205"/>
      <c r="BH319" s="205"/>
    </row>
    <row r="320" spans="1:115" s="209" customFormat="1" ht="15" hidden="1" customHeight="1">
      <c r="A320" s="205"/>
      <c r="B320" s="205"/>
      <c r="C320" s="219" t="s">
        <v>291</v>
      </c>
      <c r="D320" s="99"/>
      <c r="E320" s="205"/>
      <c r="F320" s="205"/>
      <c r="G320" s="205"/>
      <c r="H320" s="205"/>
      <c r="I320" s="205"/>
      <c r="J320" s="205"/>
      <c r="K320" s="205"/>
      <c r="L320" s="205"/>
      <c r="M320" s="205"/>
      <c r="N320" s="205"/>
      <c r="O320" s="205"/>
      <c r="P320" s="205"/>
      <c r="Q320" s="205"/>
      <c r="R320" s="205"/>
      <c r="S320" s="205"/>
      <c r="T320" s="205"/>
      <c r="U320" s="205"/>
      <c r="V320" s="205"/>
      <c r="W320" s="205"/>
      <c r="X320" s="205"/>
      <c r="Y320" s="205"/>
      <c r="Z320" s="205"/>
      <c r="AA320" s="205"/>
      <c r="AB320" s="205"/>
      <c r="AC320" s="205"/>
      <c r="AD320" s="205"/>
      <c r="AE320" s="205"/>
      <c r="AF320" s="205"/>
      <c r="AG320" s="205"/>
      <c r="AH320" s="205"/>
      <c r="AI320" s="205"/>
      <c r="AJ320" s="205"/>
      <c r="AK320" s="205"/>
      <c r="AL320" s="205"/>
      <c r="AM320" s="205"/>
      <c r="AN320" s="205"/>
      <c r="AO320" s="205"/>
      <c r="AP320" s="205"/>
      <c r="AQ320" s="205"/>
      <c r="AR320" s="205"/>
      <c r="AS320" s="205"/>
      <c r="AT320" s="205"/>
      <c r="AU320" s="205"/>
      <c r="AV320" s="205"/>
      <c r="AW320" s="205"/>
      <c r="AX320" s="205"/>
      <c r="AY320" s="205"/>
      <c r="AZ320" s="205"/>
      <c r="BA320" s="205"/>
      <c r="BB320" s="205"/>
      <c r="BC320" s="205"/>
      <c r="BD320" s="205"/>
      <c r="BE320" s="205"/>
      <c r="BF320" s="205"/>
      <c r="BG320" s="205"/>
      <c r="BH320" s="205"/>
    </row>
    <row r="321" spans="1:60" s="209" customFormat="1" ht="15" hidden="1" customHeight="1">
      <c r="A321" s="205"/>
      <c r="B321" s="205"/>
      <c r="C321" s="216" t="s">
        <v>292</v>
      </c>
      <c r="D321" s="99"/>
      <c r="E321" s="205"/>
      <c r="F321" s="205">
        <f t="shared" ref="F321:BB321" si="18">F317*F308</f>
        <v>23631750.239999998</v>
      </c>
      <c r="G321" s="205" t="e" vm="2">
        <f t="shared" si="18"/>
        <v>#VALUE!</v>
      </c>
      <c r="H321" s="205" t="e" vm="2">
        <f t="shared" si="18"/>
        <v>#VALUE!</v>
      </c>
      <c r="I321" s="205" t="e" vm="2">
        <f t="shared" si="18"/>
        <v>#VALUE!</v>
      </c>
      <c r="J321" s="205" t="e" vm="2">
        <f t="shared" si="18"/>
        <v>#VALUE!</v>
      </c>
      <c r="K321" s="205" t="e" vm="2">
        <f t="shared" si="18"/>
        <v>#VALUE!</v>
      </c>
      <c r="L321" s="205" t="e" vm="2">
        <f t="shared" si="18"/>
        <v>#VALUE!</v>
      </c>
      <c r="M321" s="205" t="e" vm="2">
        <f t="shared" si="18"/>
        <v>#VALUE!</v>
      </c>
      <c r="N321" s="205" t="e" vm="2">
        <f t="shared" si="18"/>
        <v>#VALUE!</v>
      </c>
      <c r="O321" s="205" t="e" vm="2">
        <f t="shared" si="18"/>
        <v>#VALUE!</v>
      </c>
      <c r="P321" s="205" t="e" vm="2">
        <f t="shared" si="18"/>
        <v>#VALUE!</v>
      </c>
      <c r="Q321" s="205" t="e" vm="2">
        <f t="shared" si="18"/>
        <v>#VALUE!</v>
      </c>
      <c r="R321" s="205" t="e" vm="2">
        <f t="shared" si="18"/>
        <v>#VALUE!</v>
      </c>
      <c r="S321" s="205" t="e" vm="2">
        <f t="shared" si="18"/>
        <v>#VALUE!</v>
      </c>
      <c r="T321" s="205">
        <f t="shared" si="18"/>
        <v>0</v>
      </c>
      <c r="U321" s="205">
        <f t="shared" si="18"/>
        <v>0</v>
      </c>
      <c r="V321" s="205">
        <f t="shared" si="18"/>
        <v>0</v>
      </c>
      <c r="W321" s="205">
        <f t="shared" si="18"/>
        <v>0</v>
      </c>
      <c r="X321" s="205">
        <f t="shared" si="18"/>
        <v>0</v>
      </c>
      <c r="Y321" s="205">
        <f t="shared" si="18"/>
        <v>0</v>
      </c>
      <c r="Z321" s="205">
        <f t="shared" si="18"/>
        <v>0</v>
      </c>
      <c r="AA321" s="205">
        <f t="shared" si="18"/>
        <v>0</v>
      </c>
      <c r="AB321" s="205">
        <f t="shared" si="18"/>
        <v>0</v>
      </c>
      <c r="AC321" s="205">
        <f t="shared" si="18"/>
        <v>0</v>
      </c>
      <c r="AD321" s="205">
        <f t="shared" si="18"/>
        <v>0</v>
      </c>
      <c r="AE321" s="205">
        <f t="shared" si="18"/>
        <v>0</v>
      </c>
      <c r="AF321" s="205">
        <f t="shared" si="18"/>
        <v>0</v>
      </c>
      <c r="AG321" s="205">
        <f t="shared" si="18"/>
        <v>0</v>
      </c>
      <c r="AH321" s="205">
        <f t="shared" si="18"/>
        <v>0</v>
      </c>
      <c r="AI321" s="205">
        <f t="shared" si="18"/>
        <v>0</v>
      </c>
      <c r="AJ321" s="205">
        <f t="shared" si="18"/>
        <v>0</v>
      </c>
      <c r="AK321" s="205">
        <f t="shared" si="18"/>
        <v>0</v>
      </c>
      <c r="AL321" s="205">
        <f t="shared" si="18"/>
        <v>0</v>
      </c>
      <c r="AM321" s="205">
        <f t="shared" si="18"/>
        <v>0</v>
      </c>
      <c r="AN321" s="205">
        <f t="shared" si="18"/>
        <v>0</v>
      </c>
      <c r="AO321" s="205">
        <f t="shared" si="18"/>
        <v>0</v>
      </c>
      <c r="AP321" s="205">
        <f t="shared" si="18"/>
        <v>0</v>
      </c>
      <c r="AQ321" s="205">
        <f t="shared" si="18"/>
        <v>0</v>
      </c>
      <c r="AR321" s="205">
        <f t="shared" si="18"/>
        <v>0</v>
      </c>
      <c r="AS321" s="205">
        <f t="shared" si="18"/>
        <v>0</v>
      </c>
      <c r="AT321" s="205">
        <f t="shared" si="18"/>
        <v>0</v>
      </c>
      <c r="AU321" s="205">
        <f t="shared" si="18"/>
        <v>0</v>
      </c>
      <c r="AV321" s="205">
        <f t="shared" si="18"/>
        <v>0</v>
      </c>
      <c r="AW321" s="205">
        <f t="shared" si="18"/>
        <v>0</v>
      </c>
      <c r="AX321" s="205">
        <f t="shared" si="18"/>
        <v>0</v>
      </c>
      <c r="AY321" s="205">
        <f t="shared" si="18"/>
        <v>0</v>
      </c>
      <c r="AZ321" s="205">
        <f t="shared" si="18"/>
        <v>0</v>
      </c>
      <c r="BA321" s="205">
        <f t="shared" si="18"/>
        <v>0</v>
      </c>
      <c r="BB321" s="205">
        <f t="shared" si="18"/>
        <v>0</v>
      </c>
      <c r="BC321" s="205"/>
      <c r="BD321" s="205"/>
      <c r="BE321" s="205"/>
      <c r="BF321" s="205"/>
      <c r="BG321" s="205"/>
      <c r="BH321" s="205"/>
    </row>
    <row r="322" spans="1:60" s="209" customFormat="1" ht="15" hidden="1" customHeight="1">
      <c r="A322" s="205"/>
      <c r="B322" s="205"/>
      <c r="C322" s="205" t="s">
        <v>293</v>
      </c>
      <c r="D322" s="99"/>
      <c r="E322" s="205"/>
      <c r="F322" s="205">
        <f t="shared" ref="F322:BB322" si="19">F318*F310</f>
        <v>736064</v>
      </c>
      <c r="G322" s="205" t="e" vm="2">
        <f t="shared" si="19"/>
        <v>#VALUE!</v>
      </c>
      <c r="H322" s="205" t="e" vm="2">
        <f t="shared" si="19"/>
        <v>#VALUE!</v>
      </c>
      <c r="I322" s="205" t="e" vm="2">
        <f t="shared" si="19"/>
        <v>#VALUE!</v>
      </c>
      <c r="J322" s="205" t="e" vm="2">
        <f t="shared" si="19"/>
        <v>#VALUE!</v>
      </c>
      <c r="K322" s="205" t="e" vm="2">
        <f t="shared" si="19"/>
        <v>#VALUE!</v>
      </c>
      <c r="L322" s="205" t="e" vm="2">
        <f t="shared" si="19"/>
        <v>#VALUE!</v>
      </c>
      <c r="M322" s="205" t="e" vm="2">
        <f t="shared" si="19"/>
        <v>#VALUE!</v>
      </c>
      <c r="N322" s="205" t="e" vm="2">
        <f t="shared" si="19"/>
        <v>#VALUE!</v>
      </c>
      <c r="O322" s="205" t="e" vm="2">
        <f t="shared" si="19"/>
        <v>#VALUE!</v>
      </c>
      <c r="P322" s="205" t="e" vm="2">
        <f t="shared" si="19"/>
        <v>#VALUE!</v>
      </c>
      <c r="Q322" s="205" t="e" vm="2">
        <f t="shared" si="19"/>
        <v>#VALUE!</v>
      </c>
      <c r="R322" s="205" t="e" vm="2">
        <f t="shared" si="19"/>
        <v>#VALUE!</v>
      </c>
      <c r="S322" s="205" t="e" vm="2">
        <f t="shared" si="19"/>
        <v>#VALUE!</v>
      </c>
      <c r="T322" s="205" t="e" vm="2">
        <f t="shared" si="19"/>
        <v>#VALUE!</v>
      </c>
      <c r="U322" s="205" t="e" vm="2">
        <f t="shared" si="19"/>
        <v>#VALUE!</v>
      </c>
      <c r="V322" s="205" t="e" vm="2">
        <f t="shared" si="19"/>
        <v>#VALUE!</v>
      </c>
      <c r="W322" s="205" t="e" vm="2">
        <f t="shared" si="19"/>
        <v>#VALUE!</v>
      </c>
      <c r="X322" s="205" t="e" vm="2">
        <f t="shared" si="19"/>
        <v>#VALUE!</v>
      </c>
      <c r="Y322" s="205" t="e" vm="2">
        <f t="shared" si="19"/>
        <v>#VALUE!</v>
      </c>
      <c r="Z322" s="205" t="e" vm="2">
        <f t="shared" si="19"/>
        <v>#VALUE!</v>
      </c>
      <c r="AA322" s="205" t="e" vm="2">
        <f t="shared" si="19"/>
        <v>#VALUE!</v>
      </c>
      <c r="AB322" s="205" t="e" vm="2">
        <f t="shared" si="19"/>
        <v>#VALUE!</v>
      </c>
      <c r="AC322" s="205" t="e" vm="2">
        <f t="shared" si="19"/>
        <v>#VALUE!</v>
      </c>
      <c r="AD322" s="205" t="e" vm="2">
        <f t="shared" si="19"/>
        <v>#VALUE!</v>
      </c>
      <c r="AE322" s="205" t="e" vm="2">
        <f t="shared" si="19"/>
        <v>#VALUE!</v>
      </c>
      <c r="AF322" s="205" t="e" vm="2">
        <f t="shared" si="19"/>
        <v>#VALUE!</v>
      </c>
      <c r="AG322" s="205" t="e" vm="2">
        <f t="shared" si="19"/>
        <v>#VALUE!</v>
      </c>
      <c r="AH322" s="205" t="e" vm="2">
        <f t="shared" si="19"/>
        <v>#VALUE!</v>
      </c>
      <c r="AI322" s="205" t="e" vm="2">
        <f t="shared" si="19"/>
        <v>#VALUE!</v>
      </c>
      <c r="AJ322" s="205" t="e" vm="2">
        <f t="shared" si="19"/>
        <v>#VALUE!</v>
      </c>
      <c r="AK322" s="205" t="e" vm="2">
        <f t="shared" si="19"/>
        <v>#VALUE!</v>
      </c>
      <c r="AL322" s="205" t="e" vm="2">
        <f t="shared" si="19"/>
        <v>#VALUE!</v>
      </c>
      <c r="AM322" s="205">
        <f t="shared" si="19"/>
        <v>0</v>
      </c>
      <c r="AN322" s="205">
        <f t="shared" si="19"/>
        <v>0</v>
      </c>
      <c r="AO322" s="205">
        <f t="shared" si="19"/>
        <v>0</v>
      </c>
      <c r="AP322" s="205">
        <f t="shared" si="19"/>
        <v>0</v>
      </c>
      <c r="AQ322" s="205">
        <f t="shared" si="19"/>
        <v>0</v>
      </c>
      <c r="AR322" s="205">
        <f t="shared" si="19"/>
        <v>0</v>
      </c>
      <c r="AS322" s="205">
        <f t="shared" si="19"/>
        <v>0</v>
      </c>
      <c r="AT322" s="205">
        <f t="shared" si="19"/>
        <v>0</v>
      </c>
      <c r="AU322" s="205">
        <f t="shared" si="19"/>
        <v>0</v>
      </c>
      <c r="AV322" s="205">
        <f t="shared" si="19"/>
        <v>0</v>
      </c>
      <c r="AW322" s="205">
        <f t="shared" si="19"/>
        <v>0</v>
      </c>
      <c r="AX322" s="205">
        <f t="shared" si="19"/>
        <v>0</v>
      </c>
      <c r="AY322" s="205">
        <f t="shared" si="19"/>
        <v>0</v>
      </c>
      <c r="AZ322" s="205">
        <f t="shared" si="19"/>
        <v>0</v>
      </c>
      <c r="BA322" s="205">
        <f t="shared" si="19"/>
        <v>0</v>
      </c>
      <c r="BB322" s="205">
        <f t="shared" si="19"/>
        <v>0</v>
      </c>
      <c r="BC322" s="205"/>
      <c r="BD322" s="205"/>
      <c r="BE322" s="205"/>
      <c r="BF322" s="205"/>
      <c r="BG322" s="205"/>
      <c r="BH322" s="205"/>
    </row>
    <row r="323" spans="1:60" s="209" customFormat="1" ht="15" hidden="1" customHeight="1">
      <c r="A323" s="205"/>
      <c r="B323" s="205"/>
      <c r="C323" s="205" t="s">
        <v>294</v>
      </c>
      <c r="D323" s="99"/>
      <c r="E323" s="205"/>
      <c r="F323" s="205">
        <f t="shared" ref="F323:BB323" si="20">F319*F309</f>
        <v>9714272.9039999992</v>
      </c>
      <c r="G323" s="205" t="e" vm="2">
        <f t="shared" si="20"/>
        <v>#VALUE!</v>
      </c>
      <c r="H323" s="205" t="e" vm="2">
        <f t="shared" si="20"/>
        <v>#VALUE!</v>
      </c>
      <c r="I323" s="205" t="e" vm="2">
        <f t="shared" si="20"/>
        <v>#VALUE!</v>
      </c>
      <c r="J323" s="205" t="e" vm="2">
        <f t="shared" si="20"/>
        <v>#VALUE!</v>
      </c>
      <c r="K323" s="205" t="e" vm="2">
        <f t="shared" si="20"/>
        <v>#VALUE!</v>
      </c>
      <c r="L323" s="205" t="e" vm="2">
        <f t="shared" si="20"/>
        <v>#VALUE!</v>
      </c>
      <c r="M323" s="205" t="e" vm="2">
        <f t="shared" si="20"/>
        <v>#VALUE!</v>
      </c>
      <c r="N323" s="205" t="e" vm="2">
        <f t="shared" si="20"/>
        <v>#VALUE!</v>
      </c>
      <c r="O323" s="205" t="e" vm="2">
        <f t="shared" si="20"/>
        <v>#VALUE!</v>
      </c>
      <c r="P323" s="205" t="e" vm="2">
        <f t="shared" si="20"/>
        <v>#VALUE!</v>
      </c>
      <c r="Q323" s="205" t="e" vm="2">
        <f t="shared" si="20"/>
        <v>#VALUE!</v>
      </c>
      <c r="R323" s="205" t="e" vm="2">
        <f t="shared" si="20"/>
        <v>#VALUE!</v>
      </c>
      <c r="S323" s="205" t="e" vm="2">
        <f t="shared" si="20"/>
        <v>#VALUE!</v>
      </c>
      <c r="T323" s="205" t="e" vm="2">
        <f t="shared" si="20"/>
        <v>#VALUE!</v>
      </c>
      <c r="U323" s="205" t="e" vm="2">
        <f t="shared" si="20"/>
        <v>#VALUE!</v>
      </c>
      <c r="V323" s="205" t="e" vm="2">
        <f t="shared" si="20"/>
        <v>#VALUE!</v>
      </c>
      <c r="W323" s="205" t="e" vm="2">
        <f t="shared" si="20"/>
        <v>#VALUE!</v>
      </c>
      <c r="X323" s="205" t="e" vm="2">
        <f t="shared" si="20"/>
        <v>#VALUE!</v>
      </c>
      <c r="Y323" s="205" t="e" vm="2">
        <f t="shared" si="20"/>
        <v>#VALUE!</v>
      </c>
      <c r="Z323" s="205" t="e" vm="2">
        <f t="shared" si="20"/>
        <v>#VALUE!</v>
      </c>
      <c r="AA323" s="205" t="e" vm="2">
        <f t="shared" si="20"/>
        <v>#VALUE!</v>
      </c>
      <c r="AB323" s="205" t="e" vm="2">
        <f t="shared" si="20"/>
        <v>#VALUE!</v>
      </c>
      <c r="AC323" s="205" t="e" vm="2">
        <f t="shared" si="20"/>
        <v>#VALUE!</v>
      </c>
      <c r="AD323" s="205" t="e" vm="2">
        <f t="shared" si="20"/>
        <v>#VALUE!</v>
      </c>
      <c r="AE323" s="205" t="e" vm="2">
        <f t="shared" si="20"/>
        <v>#VALUE!</v>
      </c>
      <c r="AF323" s="205" t="e" vm="2">
        <f t="shared" si="20"/>
        <v>#VALUE!</v>
      </c>
      <c r="AG323" s="205" t="e" vm="2">
        <f t="shared" si="20"/>
        <v>#VALUE!</v>
      </c>
      <c r="AH323" s="205" t="e" vm="2">
        <f t="shared" si="20"/>
        <v>#VALUE!</v>
      </c>
      <c r="AI323" s="205" t="e" vm="2">
        <f t="shared" si="20"/>
        <v>#VALUE!</v>
      </c>
      <c r="AJ323" s="205" t="e" vm="2">
        <f t="shared" si="20"/>
        <v>#VALUE!</v>
      </c>
      <c r="AK323" s="205" t="e" vm="2">
        <f t="shared" si="20"/>
        <v>#VALUE!</v>
      </c>
      <c r="AL323" s="205" t="e" vm="2">
        <f t="shared" si="20"/>
        <v>#VALUE!</v>
      </c>
      <c r="AM323" s="205" t="e" vm="2">
        <f t="shared" si="20"/>
        <v>#VALUE!</v>
      </c>
      <c r="AN323" s="205" t="e" vm="2">
        <f t="shared" si="20"/>
        <v>#VALUE!</v>
      </c>
      <c r="AO323" s="205" t="e" vm="2">
        <f t="shared" si="20"/>
        <v>#VALUE!</v>
      </c>
      <c r="AP323" s="205" t="e" vm="2">
        <f t="shared" si="20"/>
        <v>#VALUE!</v>
      </c>
      <c r="AQ323" s="205" t="e" vm="2">
        <f t="shared" si="20"/>
        <v>#VALUE!</v>
      </c>
      <c r="AR323" s="205" t="e" vm="2">
        <f t="shared" si="20"/>
        <v>#VALUE!</v>
      </c>
      <c r="AS323" s="205" t="e" vm="2">
        <f t="shared" si="20"/>
        <v>#VALUE!</v>
      </c>
      <c r="AT323" s="205" t="e" vm="2">
        <f t="shared" si="20"/>
        <v>#VALUE!</v>
      </c>
      <c r="AU323" s="205" t="e" vm="2">
        <f t="shared" si="20"/>
        <v>#VALUE!</v>
      </c>
      <c r="AV323" s="205" t="e" vm="2">
        <f t="shared" si="20"/>
        <v>#VALUE!</v>
      </c>
      <c r="AW323" s="205" t="e" vm="2">
        <f t="shared" si="20"/>
        <v>#VALUE!</v>
      </c>
      <c r="AX323" s="205" t="e" vm="2">
        <f t="shared" si="20"/>
        <v>#VALUE!</v>
      </c>
      <c r="AY323" s="205" t="e" vm="2">
        <f t="shared" si="20"/>
        <v>#VALUE!</v>
      </c>
      <c r="AZ323" s="205">
        <f t="shared" si="20"/>
        <v>0</v>
      </c>
      <c r="BA323" s="205">
        <f t="shared" si="20"/>
        <v>0</v>
      </c>
      <c r="BB323" s="205">
        <f t="shared" si="20"/>
        <v>0</v>
      </c>
      <c r="BC323" s="205"/>
      <c r="BD323" s="205"/>
      <c r="BE323" s="205"/>
      <c r="BF323" s="205"/>
      <c r="BG323" s="205"/>
      <c r="BH323" s="205"/>
    </row>
    <row r="324" spans="1:60" s="209" customFormat="1" ht="15" customHeight="1">
      <c r="A324" s="205"/>
      <c r="B324" s="205"/>
      <c r="C324" s="216"/>
      <c r="D324" s="99"/>
      <c r="E324" s="205"/>
      <c r="F324" s="205"/>
      <c r="G324" s="205"/>
      <c r="H324" s="205"/>
      <c r="I324" s="205"/>
      <c r="J324" s="205"/>
      <c r="K324" s="205"/>
      <c r="L324" s="205"/>
      <c r="M324" s="205"/>
      <c r="N324" s="205"/>
      <c r="O324" s="205"/>
      <c r="P324" s="205"/>
      <c r="Q324" s="205"/>
      <c r="R324" s="205"/>
      <c r="S324" s="205"/>
      <c r="T324" s="205"/>
      <c r="U324" s="205"/>
      <c r="V324" s="205"/>
      <c r="W324" s="205"/>
      <c r="X324" s="205"/>
      <c r="Y324" s="205"/>
      <c r="Z324" s="205"/>
      <c r="AA324" s="205"/>
      <c r="AB324" s="205"/>
      <c r="AC324" s="205"/>
      <c r="AD324" s="205"/>
      <c r="AE324" s="205"/>
      <c r="AF324" s="205"/>
      <c r="AG324" s="205"/>
      <c r="AH324" s="205"/>
      <c r="AI324" s="205"/>
      <c r="AJ324" s="205"/>
      <c r="AK324" s="205"/>
      <c r="AL324" s="205"/>
      <c r="AM324" s="205"/>
      <c r="AN324" s="205"/>
      <c r="AO324" s="205"/>
      <c r="AP324" s="205"/>
      <c r="AQ324" s="205"/>
      <c r="AR324" s="205"/>
      <c r="AS324" s="205"/>
      <c r="AT324" s="205"/>
      <c r="AU324" s="205"/>
      <c r="AV324" s="205"/>
      <c r="AW324" s="205"/>
      <c r="AX324" s="205"/>
      <c r="AY324" s="205"/>
      <c r="AZ324" s="205"/>
      <c r="BA324" s="205"/>
      <c r="BB324" s="205"/>
      <c r="BC324" s="205"/>
      <c r="BD324" s="205"/>
      <c r="BE324" s="205"/>
      <c r="BF324" s="205"/>
      <c r="BG324" s="205"/>
      <c r="BH324" s="205"/>
    </row>
    <row r="325" spans="1:60" s="209" customFormat="1" ht="15" customHeight="1">
      <c r="A325" s="205"/>
      <c r="B325" s="205"/>
      <c r="C325" s="217" t="s">
        <v>295</v>
      </c>
      <c r="D325" s="99"/>
      <c r="E325" s="205"/>
      <c r="F325" s="205"/>
      <c r="G325" s="205"/>
      <c r="H325" s="205"/>
      <c r="I325" s="205"/>
      <c r="J325" s="205"/>
      <c r="K325" s="205"/>
      <c r="L325" s="205"/>
      <c r="M325" s="205"/>
      <c r="N325" s="205"/>
      <c r="O325" s="205"/>
      <c r="P325" s="205"/>
      <c r="Q325" s="205"/>
      <c r="R325" s="205"/>
      <c r="S325" s="205"/>
      <c r="T325" s="205"/>
      <c r="U325" s="205"/>
      <c r="V325" s="205"/>
      <c r="W325" s="205"/>
      <c r="X325" s="205"/>
      <c r="Y325" s="205"/>
      <c r="Z325" s="205"/>
      <c r="AA325" s="205"/>
      <c r="AB325" s="205"/>
      <c r="AC325" s="205"/>
      <c r="AD325" s="205"/>
      <c r="AE325" s="205"/>
      <c r="AF325" s="205"/>
      <c r="AG325" s="205"/>
      <c r="AH325" s="205"/>
      <c r="AI325" s="205"/>
      <c r="AJ325" s="205"/>
      <c r="AK325" s="205"/>
      <c r="AL325" s="205"/>
      <c r="AM325" s="205"/>
      <c r="AN325" s="205"/>
      <c r="AO325" s="205"/>
      <c r="AP325" s="205"/>
      <c r="AQ325" s="205"/>
      <c r="AR325" s="205"/>
      <c r="AS325" s="205"/>
      <c r="AT325" s="205"/>
      <c r="AU325" s="205"/>
      <c r="AV325" s="205"/>
      <c r="AW325" s="205"/>
      <c r="AX325" s="205"/>
      <c r="AY325" s="205"/>
      <c r="AZ325" s="205"/>
      <c r="BA325" s="205"/>
      <c r="BB325" s="205"/>
      <c r="BC325" s="205"/>
      <c r="BD325" s="205"/>
      <c r="BE325" s="205"/>
      <c r="BF325" s="205"/>
      <c r="BG325" s="205"/>
      <c r="BH325" s="205"/>
    </row>
    <row r="326" spans="1:60" s="209" customFormat="1" ht="15" customHeight="1">
      <c r="A326" s="205"/>
      <c r="B326" s="205"/>
      <c r="C326" s="170" t="s">
        <v>297</v>
      </c>
      <c r="D326" s="366" t="s">
        <v>298</v>
      </c>
      <c r="E326" s="205"/>
      <c r="F326" s="213">
        <f>[3]Costos_Agricultura!L471</f>
        <v>1548.5</v>
      </c>
      <c r="G326" s="213">
        <f>F326</f>
        <v>1548.5</v>
      </c>
      <c r="H326" s="213">
        <f t="shared" ref="H326:BB326" si="21">G326</f>
        <v>1548.5</v>
      </c>
      <c r="I326" s="213">
        <f t="shared" si="21"/>
        <v>1548.5</v>
      </c>
      <c r="J326" s="213">
        <f t="shared" si="21"/>
        <v>1548.5</v>
      </c>
      <c r="K326" s="213">
        <f t="shared" si="21"/>
        <v>1548.5</v>
      </c>
      <c r="L326" s="213">
        <f t="shared" si="21"/>
        <v>1548.5</v>
      </c>
      <c r="M326" s="213">
        <f t="shared" si="21"/>
        <v>1548.5</v>
      </c>
      <c r="N326" s="213">
        <f t="shared" si="21"/>
        <v>1548.5</v>
      </c>
      <c r="O326" s="213">
        <f t="shared" si="21"/>
        <v>1548.5</v>
      </c>
      <c r="P326" s="213">
        <f t="shared" si="21"/>
        <v>1548.5</v>
      </c>
      <c r="Q326" s="213">
        <f t="shared" si="21"/>
        <v>1548.5</v>
      </c>
      <c r="R326" s="213">
        <f t="shared" si="21"/>
        <v>1548.5</v>
      </c>
      <c r="S326" s="213">
        <f t="shared" si="21"/>
        <v>1548.5</v>
      </c>
      <c r="T326" s="213">
        <f t="shared" si="21"/>
        <v>1548.5</v>
      </c>
      <c r="U326" s="213">
        <f t="shared" si="21"/>
        <v>1548.5</v>
      </c>
      <c r="V326" s="213">
        <f t="shared" si="21"/>
        <v>1548.5</v>
      </c>
      <c r="W326" s="213">
        <f t="shared" si="21"/>
        <v>1548.5</v>
      </c>
      <c r="X326" s="213">
        <f t="shared" si="21"/>
        <v>1548.5</v>
      </c>
      <c r="Y326" s="213">
        <f t="shared" si="21"/>
        <v>1548.5</v>
      </c>
      <c r="Z326" s="213">
        <f t="shared" si="21"/>
        <v>1548.5</v>
      </c>
      <c r="AA326" s="213">
        <f t="shared" si="21"/>
        <v>1548.5</v>
      </c>
      <c r="AB326" s="213">
        <f t="shared" si="21"/>
        <v>1548.5</v>
      </c>
      <c r="AC326" s="213">
        <f t="shared" si="21"/>
        <v>1548.5</v>
      </c>
      <c r="AD326" s="213">
        <f t="shared" si="21"/>
        <v>1548.5</v>
      </c>
      <c r="AE326" s="213">
        <f t="shared" si="21"/>
        <v>1548.5</v>
      </c>
      <c r="AF326" s="213">
        <f t="shared" si="21"/>
        <v>1548.5</v>
      </c>
      <c r="AG326" s="213">
        <f t="shared" si="21"/>
        <v>1548.5</v>
      </c>
      <c r="AH326" s="213">
        <f t="shared" si="21"/>
        <v>1548.5</v>
      </c>
      <c r="AI326" s="213">
        <f t="shared" si="21"/>
        <v>1548.5</v>
      </c>
      <c r="AJ326" s="213">
        <f t="shared" si="21"/>
        <v>1548.5</v>
      </c>
      <c r="AK326" s="213">
        <f t="shared" si="21"/>
        <v>1548.5</v>
      </c>
      <c r="AL326" s="213">
        <f t="shared" si="21"/>
        <v>1548.5</v>
      </c>
      <c r="AM326" s="213">
        <f t="shared" si="21"/>
        <v>1548.5</v>
      </c>
      <c r="AN326" s="213">
        <f t="shared" si="21"/>
        <v>1548.5</v>
      </c>
      <c r="AO326" s="213">
        <f t="shared" si="21"/>
        <v>1548.5</v>
      </c>
      <c r="AP326" s="213">
        <f t="shared" si="21"/>
        <v>1548.5</v>
      </c>
      <c r="AQ326" s="213">
        <f t="shared" si="21"/>
        <v>1548.5</v>
      </c>
      <c r="AR326" s="213">
        <f t="shared" si="21"/>
        <v>1548.5</v>
      </c>
      <c r="AS326" s="213">
        <f t="shared" si="21"/>
        <v>1548.5</v>
      </c>
      <c r="AT326" s="213">
        <f t="shared" si="21"/>
        <v>1548.5</v>
      </c>
      <c r="AU326" s="213">
        <f t="shared" si="21"/>
        <v>1548.5</v>
      </c>
      <c r="AV326" s="213">
        <f t="shared" si="21"/>
        <v>1548.5</v>
      </c>
      <c r="AW326" s="213">
        <f t="shared" si="21"/>
        <v>1548.5</v>
      </c>
      <c r="AX326" s="213">
        <f t="shared" si="21"/>
        <v>1548.5</v>
      </c>
      <c r="AY326" s="213">
        <f t="shared" si="21"/>
        <v>1548.5</v>
      </c>
      <c r="AZ326" s="213">
        <f t="shared" si="21"/>
        <v>1548.5</v>
      </c>
      <c r="BA326" s="213">
        <f t="shared" si="21"/>
        <v>1548.5</v>
      </c>
      <c r="BB326" s="213">
        <f t="shared" si="21"/>
        <v>1548.5</v>
      </c>
      <c r="BC326" s="205"/>
      <c r="BD326" s="205"/>
      <c r="BE326" s="205"/>
      <c r="BF326" s="205"/>
      <c r="BG326" s="205"/>
      <c r="BH326" s="205"/>
    </row>
    <row r="327" spans="1:60" s="209" customFormat="1" ht="15" customHeight="1">
      <c r="A327" s="205"/>
      <c r="B327" s="205"/>
      <c r="C327" s="99" t="s">
        <v>299</v>
      </c>
      <c r="D327" s="366"/>
      <c r="E327" s="205"/>
      <c r="F327" s="213">
        <f>[3]Costos_Agricultura!L472*0.987</f>
        <v>1311.3479399999999</v>
      </c>
      <c r="G327" s="205">
        <f>F327*0.987</f>
        <v>1294.30041678</v>
      </c>
      <c r="H327" s="205">
        <f t="shared" ref="H327:W328" si="22">G327*0.987</f>
        <v>1277.4745113618599</v>
      </c>
      <c r="I327" s="205">
        <f t="shared" si="22"/>
        <v>1260.8673427141557</v>
      </c>
      <c r="J327" s="205">
        <f t="shared" si="22"/>
        <v>1244.4760672588716</v>
      </c>
      <c r="K327" s="205">
        <f t="shared" si="22"/>
        <v>1228.2978783845062</v>
      </c>
      <c r="L327" s="205">
        <f t="shared" si="22"/>
        <v>1212.3300059655076</v>
      </c>
      <c r="M327" s="205">
        <f t="shared" si="22"/>
        <v>1196.5697158879559</v>
      </c>
      <c r="N327" s="205">
        <f t="shared" si="22"/>
        <v>1181.0143095814124</v>
      </c>
      <c r="O327" s="205">
        <f t="shared" si="22"/>
        <v>1165.6611235568539</v>
      </c>
      <c r="P327" s="205">
        <f t="shared" si="22"/>
        <v>1150.5075289506149</v>
      </c>
      <c r="Q327" s="205">
        <f t="shared" si="22"/>
        <v>1135.5509310742568</v>
      </c>
      <c r="R327" s="205">
        <f t="shared" si="22"/>
        <v>1120.7887689702916</v>
      </c>
      <c r="S327" s="205">
        <f t="shared" si="22"/>
        <v>1106.2185149736779</v>
      </c>
      <c r="T327" s="205">
        <f t="shared" si="22"/>
        <v>1091.8376742790201</v>
      </c>
      <c r="U327" s="205">
        <f t="shared" si="22"/>
        <v>1077.6437845133928</v>
      </c>
      <c r="V327" s="205">
        <f t="shared" si="22"/>
        <v>1063.6344153147186</v>
      </c>
      <c r="W327" s="205">
        <f t="shared" si="22"/>
        <v>1049.8071679156271</v>
      </c>
      <c r="X327" s="205">
        <f t="shared" ref="X327:AM328" si="23">W327*0.987</f>
        <v>1036.1596747327239</v>
      </c>
      <c r="Y327" s="205">
        <f t="shared" si="23"/>
        <v>1022.6895989611985</v>
      </c>
      <c r="Z327" s="205">
        <f t="shared" si="23"/>
        <v>1009.3946341747029</v>
      </c>
      <c r="AA327" s="205">
        <f t="shared" si="23"/>
        <v>996.27250393043175</v>
      </c>
      <c r="AB327" s="205">
        <f t="shared" si="23"/>
        <v>983.32096137933615</v>
      </c>
      <c r="AC327" s="205">
        <f t="shared" si="23"/>
        <v>970.53778888140482</v>
      </c>
      <c r="AD327" s="205">
        <f t="shared" si="23"/>
        <v>957.92079762594653</v>
      </c>
      <c r="AE327" s="205">
        <f t="shared" si="23"/>
        <v>945.46782725680919</v>
      </c>
      <c r="AF327" s="205">
        <f t="shared" si="23"/>
        <v>933.17674550247068</v>
      </c>
      <c r="AG327" s="205">
        <f t="shared" si="23"/>
        <v>921.04544781093853</v>
      </c>
      <c r="AH327" s="205">
        <f t="shared" si="23"/>
        <v>909.07185698939634</v>
      </c>
      <c r="AI327" s="205">
        <f t="shared" si="23"/>
        <v>897.25392284853422</v>
      </c>
      <c r="AJ327" s="205">
        <f t="shared" si="23"/>
        <v>885.58962185150324</v>
      </c>
      <c r="AK327" s="205">
        <f t="shared" si="23"/>
        <v>874.07695676743367</v>
      </c>
      <c r="AL327" s="205">
        <f t="shared" si="23"/>
        <v>862.71395632945701</v>
      </c>
      <c r="AM327" s="205">
        <f t="shared" si="23"/>
        <v>851.49867489717406</v>
      </c>
      <c r="AN327" s="205">
        <f t="shared" ref="AN327:BB328" si="24">AM327*0.987</f>
        <v>840.4291921235108</v>
      </c>
      <c r="AO327" s="205">
        <f t="shared" si="24"/>
        <v>829.50361262590513</v>
      </c>
      <c r="AP327" s="205">
        <f t="shared" si="24"/>
        <v>818.72006566176833</v>
      </c>
      <c r="AQ327" s="205">
        <f t="shared" si="24"/>
        <v>808.07670480816535</v>
      </c>
      <c r="AR327" s="205">
        <f t="shared" si="24"/>
        <v>797.57170764565922</v>
      </c>
      <c r="AS327" s="205">
        <f t="shared" si="24"/>
        <v>787.20327544626559</v>
      </c>
      <c r="AT327" s="205">
        <f t="shared" si="24"/>
        <v>776.96963286546418</v>
      </c>
      <c r="AU327" s="205">
        <f t="shared" si="24"/>
        <v>766.86902763821308</v>
      </c>
      <c r="AV327" s="205">
        <f t="shared" si="24"/>
        <v>756.89973027891631</v>
      </c>
      <c r="AW327" s="205">
        <f t="shared" si="24"/>
        <v>747.06003378529044</v>
      </c>
      <c r="AX327" s="205">
        <f t="shared" si="24"/>
        <v>737.34825334608161</v>
      </c>
      <c r="AY327" s="205">
        <f t="shared" si="24"/>
        <v>727.76272605258259</v>
      </c>
      <c r="AZ327" s="205">
        <f t="shared" si="24"/>
        <v>718.30181061389897</v>
      </c>
      <c r="BA327" s="205">
        <f t="shared" si="24"/>
        <v>708.96388707591825</v>
      </c>
      <c r="BB327" s="205">
        <f t="shared" si="24"/>
        <v>699.74735654393135</v>
      </c>
      <c r="BC327" s="205"/>
      <c r="BD327" s="205"/>
      <c r="BE327" s="205"/>
      <c r="BF327" s="205"/>
      <c r="BG327" s="205"/>
      <c r="BH327" s="205"/>
    </row>
    <row r="328" spans="1:60" s="209" customFormat="1" ht="15" customHeight="1">
      <c r="A328" s="205"/>
      <c r="B328" s="205"/>
      <c r="C328" s="99" t="s">
        <v>300</v>
      </c>
      <c r="D328" s="366"/>
      <c r="E328" s="205"/>
      <c r="F328" s="213">
        <f>[3]Costos_Agricultura!L473*0.987</f>
        <v>1368.9690000000001</v>
      </c>
      <c r="G328" s="205">
        <f>F328*0.987</f>
        <v>1351.172403</v>
      </c>
      <c r="H328" s="205">
        <f t="shared" si="22"/>
        <v>1333.607161761</v>
      </c>
      <c r="I328" s="205">
        <f t="shared" si="22"/>
        <v>1316.2702686581069</v>
      </c>
      <c r="J328" s="205">
        <f t="shared" si="22"/>
        <v>1299.1587551655516</v>
      </c>
      <c r="K328" s="205">
        <f t="shared" si="22"/>
        <v>1282.2696913483994</v>
      </c>
      <c r="L328" s="205">
        <f t="shared" si="22"/>
        <v>1265.6001853608702</v>
      </c>
      <c r="M328" s="205">
        <f t="shared" si="22"/>
        <v>1249.147382951179</v>
      </c>
      <c r="N328" s="205">
        <f t="shared" si="22"/>
        <v>1232.9084669728136</v>
      </c>
      <c r="O328" s="205">
        <f t="shared" si="22"/>
        <v>1216.8806569021669</v>
      </c>
      <c r="P328" s="205">
        <f t="shared" si="22"/>
        <v>1201.0612083624387</v>
      </c>
      <c r="Q328" s="205">
        <f t="shared" si="22"/>
        <v>1185.447412653727</v>
      </c>
      <c r="R328" s="205">
        <f t="shared" si="22"/>
        <v>1170.0365962892286</v>
      </c>
      <c r="S328" s="205">
        <f t="shared" si="22"/>
        <v>1154.8261205374686</v>
      </c>
      <c r="T328" s="205">
        <f t="shared" si="22"/>
        <v>1139.8133809704814</v>
      </c>
      <c r="U328" s="205">
        <f t="shared" si="22"/>
        <v>1124.9958070178652</v>
      </c>
      <c r="V328" s="205">
        <f t="shared" si="22"/>
        <v>1110.370861526633</v>
      </c>
      <c r="W328" s="205">
        <f t="shared" si="22"/>
        <v>1095.9360403267867</v>
      </c>
      <c r="X328" s="205">
        <f t="shared" si="23"/>
        <v>1081.6888718025384</v>
      </c>
      <c r="Y328" s="205">
        <f t="shared" si="23"/>
        <v>1067.6269164691055</v>
      </c>
      <c r="Z328" s="205">
        <f t="shared" si="23"/>
        <v>1053.747766555007</v>
      </c>
      <c r="AA328" s="205">
        <f t="shared" si="23"/>
        <v>1040.0490455897918</v>
      </c>
      <c r="AB328" s="205">
        <f t="shared" si="23"/>
        <v>1026.5284079971245</v>
      </c>
      <c r="AC328" s="205">
        <f t="shared" si="23"/>
        <v>1013.1835386931619</v>
      </c>
      <c r="AD328" s="205">
        <f t="shared" si="23"/>
        <v>1000.0121526901509</v>
      </c>
      <c r="AE328" s="205">
        <f t="shared" si="23"/>
        <v>987.01199470517884</v>
      </c>
      <c r="AF328" s="205">
        <f t="shared" si="23"/>
        <v>974.18083877401148</v>
      </c>
      <c r="AG328" s="205">
        <f t="shared" si="23"/>
        <v>961.51648786994929</v>
      </c>
      <c r="AH328" s="205">
        <f t="shared" si="23"/>
        <v>949.01677352763988</v>
      </c>
      <c r="AI328" s="205">
        <f t="shared" si="23"/>
        <v>936.67955547178053</v>
      </c>
      <c r="AJ328" s="205">
        <f t="shared" si="23"/>
        <v>924.50272125064737</v>
      </c>
      <c r="AK328" s="205">
        <f t="shared" si="23"/>
        <v>912.48418587438891</v>
      </c>
      <c r="AL328" s="205">
        <f t="shared" si="23"/>
        <v>900.62189145802188</v>
      </c>
      <c r="AM328" s="205">
        <f t="shared" si="23"/>
        <v>888.91380686906757</v>
      </c>
      <c r="AN328" s="205">
        <f t="shared" si="24"/>
        <v>877.35792737976965</v>
      </c>
      <c r="AO328" s="205">
        <f t="shared" si="24"/>
        <v>865.95227432383263</v>
      </c>
      <c r="AP328" s="205">
        <f t="shared" si="24"/>
        <v>854.69489475762282</v>
      </c>
      <c r="AQ328" s="205">
        <f t="shared" si="24"/>
        <v>843.58386112577375</v>
      </c>
      <c r="AR328" s="205">
        <f t="shared" si="24"/>
        <v>832.61727093113871</v>
      </c>
      <c r="AS328" s="205">
        <f t="shared" si="24"/>
        <v>821.79324640903394</v>
      </c>
      <c r="AT328" s="205">
        <f t="shared" si="24"/>
        <v>811.10993420571651</v>
      </c>
      <c r="AU328" s="205">
        <f t="shared" si="24"/>
        <v>800.56550506104224</v>
      </c>
      <c r="AV328" s="205">
        <f t="shared" si="24"/>
        <v>790.15815349524871</v>
      </c>
      <c r="AW328" s="205">
        <f t="shared" si="24"/>
        <v>779.88609749981049</v>
      </c>
      <c r="AX328" s="205">
        <f t="shared" si="24"/>
        <v>769.74757823231289</v>
      </c>
      <c r="AY328" s="205">
        <f t="shared" si="24"/>
        <v>759.7408597152928</v>
      </c>
      <c r="AZ328" s="205">
        <f t="shared" si="24"/>
        <v>749.86422853899398</v>
      </c>
      <c r="BA328" s="205">
        <f t="shared" si="24"/>
        <v>740.11599356798706</v>
      </c>
      <c r="BB328" s="205">
        <f t="shared" si="24"/>
        <v>730.49448565160321</v>
      </c>
      <c r="BC328" s="205"/>
      <c r="BD328" s="205"/>
      <c r="BE328" s="205"/>
      <c r="BF328" s="205"/>
      <c r="BG328" s="205"/>
      <c r="BH328" s="205"/>
    </row>
    <row r="329" spans="1:60" s="209" customFormat="1" ht="15" customHeight="1">
      <c r="A329" s="205"/>
      <c r="B329" s="205"/>
      <c r="C329" s="216"/>
      <c r="D329" s="99"/>
      <c r="E329" s="205"/>
      <c r="F329" s="205"/>
      <c r="G329" s="205"/>
      <c r="H329" s="205"/>
      <c r="I329" s="205"/>
      <c r="J329" s="205"/>
      <c r="K329" s="205"/>
      <c r="L329" s="205"/>
      <c r="M329" s="205"/>
      <c r="N329" s="205"/>
      <c r="O329" s="205"/>
      <c r="P329" s="205"/>
      <c r="Q329" s="205"/>
      <c r="R329" s="205"/>
      <c r="S329" s="205"/>
      <c r="T329" s="205"/>
      <c r="U329" s="205"/>
      <c r="V329" s="205"/>
      <c r="W329" s="205"/>
      <c r="X329" s="205"/>
      <c r="Y329" s="205"/>
      <c r="Z329" s="205"/>
      <c r="AA329" s="205"/>
      <c r="AB329" s="205"/>
      <c r="AC329" s="205"/>
      <c r="AD329" s="205"/>
      <c r="AE329" s="205"/>
      <c r="AF329" s="205"/>
      <c r="AG329" s="205"/>
      <c r="AH329" s="205"/>
      <c r="AI329" s="205"/>
      <c r="AJ329" s="205"/>
      <c r="AK329" s="205"/>
      <c r="AL329" s="205"/>
      <c r="AM329" s="205"/>
      <c r="AN329" s="205"/>
      <c r="AO329" s="205"/>
      <c r="AP329" s="205"/>
      <c r="AQ329" s="205"/>
      <c r="AR329" s="205"/>
      <c r="AS329" s="205"/>
      <c r="AT329" s="205"/>
      <c r="AU329" s="205"/>
      <c r="AV329" s="205"/>
      <c r="AW329" s="205"/>
      <c r="AX329" s="205"/>
      <c r="AY329" s="205"/>
      <c r="AZ329" s="205"/>
      <c r="BA329" s="205"/>
      <c r="BB329" s="205"/>
      <c r="BC329" s="205"/>
      <c r="BD329" s="205"/>
      <c r="BE329" s="205"/>
      <c r="BF329" s="205"/>
      <c r="BG329" s="205"/>
      <c r="BH329" s="205"/>
    </row>
    <row r="330" spans="1:60" s="209" customFormat="1" ht="15" customHeight="1">
      <c r="A330" s="205"/>
      <c r="B330" s="205"/>
      <c r="C330" s="217" t="s">
        <v>301</v>
      </c>
      <c r="D330" s="99"/>
      <c r="E330" s="205"/>
      <c r="F330" s="205"/>
      <c r="G330" s="205"/>
      <c r="H330" s="205"/>
      <c r="I330" s="205"/>
      <c r="J330" s="205"/>
      <c r="K330" s="205"/>
      <c r="L330" s="205"/>
      <c r="M330" s="205"/>
      <c r="N330" s="205"/>
      <c r="O330" s="205"/>
      <c r="P330" s="205"/>
      <c r="Q330" s="205"/>
      <c r="R330" s="205"/>
      <c r="S330" s="205"/>
      <c r="T330" s="205"/>
      <c r="U330" s="205"/>
      <c r="V330" s="205"/>
      <c r="W330" s="205"/>
      <c r="X330" s="205"/>
      <c r="Y330" s="205"/>
      <c r="Z330" s="205"/>
      <c r="AA330" s="205"/>
      <c r="AB330" s="205"/>
      <c r="AC330" s="205"/>
      <c r="AD330" s="205"/>
      <c r="AE330" s="205"/>
      <c r="AF330" s="205"/>
      <c r="AG330" s="205"/>
      <c r="AH330" s="205"/>
      <c r="AI330" s="205"/>
      <c r="AJ330" s="205"/>
      <c r="AK330" s="205"/>
      <c r="AL330" s="205"/>
      <c r="AM330" s="205"/>
      <c r="AN330" s="205"/>
      <c r="AO330" s="205"/>
      <c r="AP330" s="205"/>
      <c r="AQ330" s="205"/>
      <c r="AR330" s="205"/>
      <c r="AS330" s="205"/>
      <c r="AT330" s="205"/>
      <c r="AU330" s="205"/>
      <c r="AV330" s="205"/>
      <c r="AW330" s="205"/>
      <c r="AX330" s="205"/>
      <c r="AY330" s="205"/>
      <c r="AZ330" s="205"/>
      <c r="BA330" s="205"/>
      <c r="BB330" s="205"/>
      <c r="BC330" s="205"/>
      <c r="BD330" s="205"/>
      <c r="BE330" s="205"/>
      <c r="BF330" s="205"/>
      <c r="BG330" s="205"/>
      <c r="BH330" s="205"/>
    </row>
    <row r="331" spans="1:60" s="209" customFormat="1" ht="15" customHeight="1">
      <c r="A331" s="205"/>
      <c r="B331" s="205"/>
      <c r="C331" s="170" t="s">
        <v>297</v>
      </c>
      <c r="D331" s="366" t="s">
        <v>298</v>
      </c>
      <c r="E331" s="205"/>
      <c r="F331" s="213">
        <f>[3]Costos_Agricultura!$L476*(1-'Net Zero 2070 - %'!F55/100)</f>
        <v>2555</v>
      </c>
      <c r="G331" s="213">
        <f>[3]Costos_Agricultura!$L476*(1-'Net Zero 2070 - %'!G55/100)</f>
        <v>2555</v>
      </c>
      <c r="H331" s="213">
        <f>[3]Costos_Agricultura!$L476*(1-'Net Zero 2070 - %'!H55/100)</f>
        <v>2555</v>
      </c>
      <c r="I331" s="213">
        <f>[3]Costos_Agricultura!$L476*(1-'Net Zero 2070 - %'!I55/100)</f>
        <v>2555</v>
      </c>
      <c r="J331" s="213">
        <f>[3]Costos_Agricultura!$L476*(1-'Net Zero 2070 - %'!J55/100)</f>
        <v>2555</v>
      </c>
      <c r="K331" s="213">
        <f>[3]Costos_Agricultura!$L476*(1-'Net Zero 2070 - %'!K55/100)</f>
        <v>2555</v>
      </c>
      <c r="L331" s="213">
        <f>[3]Costos_Agricultura!$L476*(1-'Net Zero 2070 - %'!L55/100)</f>
        <v>2555</v>
      </c>
      <c r="M331" s="213">
        <f>[3]Costos_Agricultura!$L476*(1-'Net Zero 2070 - %'!M55/100)</f>
        <v>2555</v>
      </c>
      <c r="N331" s="213">
        <f>[3]Costos_Agricultura!$L476*(1-'Net Zero 2070 - %'!N55/100)</f>
        <v>2555</v>
      </c>
      <c r="O331" s="213">
        <f>[3]Costos_Agricultura!$L476*(1-'Net Zero 2070 - %'!O55/100)</f>
        <v>2555</v>
      </c>
      <c r="P331" s="213">
        <f>[3]Costos_Agricultura!$L476*(1-'Net Zero 2070 - %'!P55/100)</f>
        <v>2555</v>
      </c>
      <c r="Q331" s="213">
        <f>[3]Costos_Agricultura!$L476*(1-'Net Zero 2070 - %'!Q55/100)</f>
        <v>2555</v>
      </c>
      <c r="R331" s="213">
        <f>[3]Costos_Agricultura!$L476*(1-'Net Zero 2070 - %'!R55/100)</f>
        <v>2555</v>
      </c>
      <c r="S331" s="213">
        <f>[3]Costos_Agricultura!$L476*(1-'Net Zero 2070 - %'!S55/100)</f>
        <v>2540.3087499999997</v>
      </c>
      <c r="T331" s="213">
        <f>[3]Costos_Agricultura!$L476*(1-'Net Zero 2070 - %'!T55/100)</f>
        <v>2525.6175000000003</v>
      </c>
      <c r="U331" s="213">
        <f>[3]Costos_Agricultura!$L476*(1-'Net Zero 2070 - %'!U55/100)</f>
        <v>2510.92625</v>
      </c>
      <c r="V331" s="213">
        <f>[3]Costos_Agricultura!$L476*(1-'Net Zero 2070 - %'!V55/100)</f>
        <v>2496.2350000000001</v>
      </c>
      <c r="W331" s="213">
        <f>[3]Costos_Agricultura!$L476*(1-'Net Zero 2070 - %'!W55/100)</f>
        <v>2481.5437499999998</v>
      </c>
      <c r="X331" s="213">
        <f>[3]Costos_Agricultura!$L476*(1-'Net Zero 2070 - %'!X55/100)</f>
        <v>2466.8525</v>
      </c>
      <c r="Y331" s="213">
        <f>[3]Costos_Agricultura!$L476*(1-'Net Zero 2070 - %'!Y55/100)</f>
        <v>2452.1612500000001</v>
      </c>
      <c r="Z331" s="213">
        <f>[3]Costos_Agricultura!$L476*(1-'Net Zero 2070 - %'!Z55/100)</f>
        <v>2437.4699999999998</v>
      </c>
      <c r="AA331" s="213">
        <f>[3]Costos_Agricultura!$L476*(1-'Net Zero 2070 - %'!AA55/100)</f>
        <v>2422.7787499999999</v>
      </c>
      <c r="AB331" s="213">
        <f>[3]Costos_Agricultura!$L476*(1-'Net Zero 2070 - %'!AB55/100)</f>
        <v>2408.0875000000001</v>
      </c>
      <c r="AC331" s="213">
        <f>[3]Costos_Agricultura!$L476*(1-'Net Zero 2070 - %'!AC55/100)</f>
        <v>2393.3962499999998</v>
      </c>
      <c r="AD331" s="213">
        <f>[3]Costos_Agricultura!$L476*(1-'Net Zero 2070 - %'!AD55/100)</f>
        <v>2378.7049999999999</v>
      </c>
      <c r="AE331" s="213">
        <f>[3]Costos_Agricultura!$L476*(1-'Net Zero 2070 - %'!AE55/100)</f>
        <v>2364.0137500000001</v>
      </c>
      <c r="AF331" s="213">
        <f>[3]Costos_Agricultura!$L476*(1-'Net Zero 2070 - %'!AF55/100)</f>
        <v>2349.3224999999998</v>
      </c>
      <c r="AG331" s="213">
        <f>[3]Costos_Agricultura!$L476*(1-'Net Zero 2070 - %'!AG55/100)</f>
        <v>2334.6312500000004</v>
      </c>
      <c r="AH331" s="213">
        <f>[3]Costos_Agricultura!$L476*(1-'Net Zero 2070 - %'!AH55/100)</f>
        <v>2319.94</v>
      </c>
      <c r="AI331" s="213">
        <f>[3]Costos_Agricultura!$L476*(1-'Net Zero 2070 - %'!AI55/100)</f>
        <v>2305.2487500000002</v>
      </c>
      <c r="AJ331" s="213">
        <f>[3]Costos_Agricultura!$L476*(1-'Net Zero 2070 - %'!AJ55/100)</f>
        <v>2290.5575000000003</v>
      </c>
      <c r="AK331" s="213">
        <f>[3]Costos_Agricultura!$L476*(1-'Net Zero 2070 - %'!AK55/100)</f>
        <v>2275.86625</v>
      </c>
      <c r="AL331" s="213">
        <f>[3]Costos_Agricultura!$L476*(1-'Net Zero 2070 - %'!AL55/100)</f>
        <v>2261.1750000000002</v>
      </c>
      <c r="AM331" s="213">
        <f>[3]Costos_Agricultura!$L476*(1-'Net Zero 2070 - %'!AM55/100)</f>
        <v>2246.4837500000003</v>
      </c>
      <c r="AN331" s="213">
        <f>[3]Costos_Agricultura!$L476*(1-'Net Zero 2070 - %'!AN55/100)</f>
        <v>2231.7925</v>
      </c>
      <c r="AO331" s="213">
        <f>[3]Costos_Agricultura!$L476*(1-'Net Zero 2070 - %'!AO55/100)</f>
        <v>2217.1012500000002</v>
      </c>
      <c r="AP331" s="213">
        <f>[3]Costos_Agricultura!$L476*(1-'Net Zero 2070 - %'!AP55/100)</f>
        <v>2202.4100000000003</v>
      </c>
      <c r="AQ331" s="213">
        <f>[3]Costos_Agricultura!$L476*(1-'Net Zero 2070 - %'!AQ55/100)</f>
        <v>2187.71875</v>
      </c>
      <c r="AR331" s="213">
        <f>[3]Costos_Agricultura!$L476*(1-'Net Zero 2070 - %'!AR55/100)</f>
        <v>2173.0275000000001</v>
      </c>
      <c r="AS331" s="213">
        <f>[3]Costos_Agricultura!$L476*(1-'Net Zero 2070 - %'!AS55/100)</f>
        <v>2158.3362500000003</v>
      </c>
      <c r="AT331" s="213">
        <f>[3]Costos_Agricultura!$L476*(1-'Net Zero 2070 - %'!AT55/100)</f>
        <v>2143.645</v>
      </c>
      <c r="AU331" s="213">
        <f>[3]Costos_Agricultura!$L476*(1-'Net Zero 2070 - %'!AU55/100)</f>
        <v>2128.9537500000001</v>
      </c>
      <c r="AV331" s="213">
        <f>[3]Costos_Agricultura!$L476*(1-'Net Zero 2070 - %'!AV55/100)</f>
        <v>2114.2625000000003</v>
      </c>
      <c r="AW331" s="213">
        <f>[3]Costos_Agricultura!$L476*(1-'Net Zero 2070 - %'!AW55/100)</f>
        <v>2099.5712500000004</v>
      </c>
      <c r="AX331" s="213">
        <f>[3]Costos_Agricultura!$L476*(1-'Net Zero 2070 - %'!AX55/100)</f>
        <v>2084.88</v>
      </c>
      <c r="AY331" s="213">
        <f>[3]Costos_Agricultura!$L476*(1-'Net Zero 2070 - %'!AY55/100)</f>
        <v>2070.1887500000003</v>
      </c>
      <c r="AZ331" s="213">
        <f>[3]Costos_Agricultura!$L476*(1-'Net Zero 2070 - %'!AZ55/100)</f>
        <v>2055.4975000000004</v>
      </c>
      <c r="BA331" s="213">
        <f>[3]Costos_Agricultura!$L476*(1-'Net Zero 2070 - %'!BA55/100)</f>
        <v>2040.8062500000005</v>
      </c>
      <c r="BB331" s="213">
        <f>[3]Costos_Agricultura!$L476*(1-'Net Zero 2070 - %'!BB55/100)</f>
        <v>2026.1150000000005</v>
      </c>
      <c r="BC331" s="205"/>
      <c r="BD331" s="205"/>
      <c r="BE331" s="205"/>
      <c r="BF331" s="205"/>
      <c r="BG331" s="205"/>
      <c r="BH331" s="205"/>
    </row>
    <row r="332" spans="1:60" s="209" customFormat="1" ht="15" customHeight="1">
      <c r="A332" s="205"/>
      <c r="B332" s="205"/>
      <c r="C332" s="99" t="s">
        <v>299</v>
      </c>
      <c r="D332" s="366"/>
      <c r="E332" s="205"/>
      <c r="F332" s="213">
        <f>[3]Costos_Agricultura!$L477*(1-'Net Zero 2070 - %'!F56/100)</f>
        <v>1090</v>
      </c>
      <c r="G332" s="213">
        <f>[3]Costos_Agricultura!$L477*(1-'Net Zero 2070 - %'!G56/100)</f>
        <v>1090</v>
      </c>
      <c r="H332" s="213">
        <f>[3]Costos_Agricultura!$L477*(1-'Net Zero 2070 - %'!H56/100)</f>
        <v>1090</v>
      </c>
      <c r="I332" s="213">
        <f>[3]Costos_Agricultura!$L477*(1-'Net Zero 2070 - %'!I56/100)</f>
        <v>1090</v>
      </c>
      <c r="J332" s="213">
        <f>[3]Costos_Agricultura!$L477*(1-'Net Zero 2070 - %'!J56/100)</f>
        <v>1090</v>
      </c>
      <c r="K332" s="213">
        <f>[3]Costos_Agricultura!$L477*(1-'Net Zero 2070 - %'!K56/100)</f>
        <v>1090</v>
      </c>
      <c r="L332" s="213">
        <f>[3]Costos_Agricultura!$L477*(1-'Net Zero 2070 - %'!L56/100)</f>
        <v>1090</v>
      </c>
      <c r="M332" s="213">
        <f>[3]Costos_Agricultura!$L477*(1-'Net Zero 2070 - %'!M56/100)</f>
        <v>1090</v>
      </c>
      <c r="N332" s="213">
        <f>[3]Costos_Agricultura!$L477*(1-'Net Zero 2070 - %'!N56/100)</f>
        <v>1090</v>
      </c>
      <c r="O332" s="213">
        <f>[3]Costos_Agricultura!$L477*(1-'Net Zero 2070 - %'!O56/100)</f>
        <v>1090</v>
      </c>
      <c r="P332" s="213">
        <f>[3]Costos_Agricultura!$L477*(1-'Net Zero 2070 - %'!P56/100)</f>
        <v>1090</v>
      </c>
      <c r="Q332" s="213">
        <f>[3]Costos_Agricultura!$L477*(1-'Net Zero 2070 - %'!Q56/100)</f>
        <v>1090</v>
      </c>
      <c r="R332" s="213">
        <f>[3]Costos_Agricultura!$L477*(1-'Net Zero 2070 - %'!R56/100)</f>
        <v>1090</v>
      </c>
      <c r="S332" s="213">
        <f>[3]Costos_Agricultura!$L477*(1-'Net Zero 2070 - %'!S56/100)</f>
        <v>1083.7325000000001</v>
      </c>
      <c r="T332" s="213">
        <f>[3]Costos_Agricultura!$L477*(1-'Net Zero 2070 - %'!T56/100)</f>
        <v>1077.4650000000001</v>
      </c>
      <c r="U332" s="213">
        <f>[3]Costos_Agricultura!$L477*(1-'Net Zero 2070 - %'!U56/100)</f>
        <v>1071.1975</v>
      </c>
      <c r="V332" s="213">
        <f>[3]Costos_Agricultura!$L477*(1-'Net Zero 2070 - %'!V56/100)</f>
        <v>1064.93</v>
      </c>
      <c r="W332" s="213">
        <f>[3]Costos_Agricultura!$L477*(1-'Net Zero 2070 - %'!W56/100)</f>
        <v>1058.6624999999999</v>
      </c>
      <c r="X332" s="213">
        <f>[3]Costos_Agricultura!$L477*(1-'Net Zero 2070 - %'!X56/100)</f>
        <v>1052.395</v>
      </c>
      <c r="Y332" s="213">
        <f>[3]Costos_Agricultura!$L477*(1-'Net Zero 2070 - %'!Y56/100)</f>
        <v>1046.1275000000001</v>
      </c>
      <c r="Z332" s="213">
        <f>[3]Costos_Agricultura!$L477*(1-'Net Zero 2070 - %'!Z56/100)</f>
        <v>1039.8599999999999</v>
      </c>
      <c r="AA332" s="213">
        <f>[3]Costos_Agricultura!$L477*(1-'Net Zero 2070 - %'!AA56/100)</f>
        <v>1033.5925</v>
      </c>
      <c r="AB332" s="213">
        <f>[3]Costos_Agricultura!$L477*(1-'Net Zero 2070 - %'!AB56/100)</f>
        <v>1027.325</v>
      </c>
      <c r="AC332" s="213">
        <f>[3]Costos_Agricultura!$L477*(1-'Net Zero 2070 - %'!AC56/100)</f>
        <v>1021.0575</v>
      </c>
      <c r="AD332" s="213">
        <f>[3]Costos_Agricultura!$L477*(1-'Net Zero 2070 - %'!AD56/100)</f>
        <v>1014.7900000000001</v>
      </c>
      <c r="AE332" s="213">
        <f>[3]Costos_Agricultura!$L477*(1-'Net Zero 2070 - %'!AE56/100)</f>
        <v>1008.5225</v>
      </c>
      <c r="AF332" s="213">
        <f>[3]Costos_Agricultura!$L477*(1-'Net Zero 2070 - %'!AF56/100)</f>
        <v>1002.255</v>
      </c>
      <c r="AG332" s="213">
        <f>[3]Costos_Agricultura!$L477*(1-'Net Zero 2070 - %'!AG56/100)</f>
        <v>995.98750000000007</v>
      </c>
      <c r="AH332" s="213">
        <f>[3]Costos_Agricultura!$L477*(1-'Net Zero 2070 - %'!AH56/100)</f>
        <v>989.72</v>
      </c>
      <c r="AI332" s="213">
        <f>[3]Costos_Agricultura!$L477*(1-'Net Zero 2070 - %'!AI56/100)</f>
        <v>983.45249999999999</v>
      </c>
      <c r="AJ332" s="213">
        <f>[3]Costos_Agricultura!$L477*(1-'Net Zero 2070 - %'!AJ56/100)</f>
        <v>977.18500000000006</v>
      </c>
      <c r="AK332" s="213">
        <f>[3]Costos_Agricultura!$L477*(1-'Net Zero 2070 - %'!AK56/100)</f>
        <v>970.91750000000002</v>
      </c>
      <c r="AL332" s="213">
        <f>[3]Costos_Agricultura!$L477*(1-'Net Zero 2070 - %'!AL56/100)</f>
        <v>964.65</v>
      </c>
      <c r="AM332" s="213">
        <f>[3]Costos_Agricultura!$L477*(1-'Net Zero 2070 - %'!AM56/100)</f>
        <v>958.38250000000005</v>
      </c>
      <c r="AN332" s="213">
        <f>[3]Costos_Agricultura!$L477*(1-'Net Zero 2070 - %'!AN56/100)</f>
        <v>952.11500000000001</v>
      </c>
      <c r="AO332" s="213">
        <f>[3]Costos_Agricultura!$L477*(1-'Net Zero 2070 - %'!AO56/100)</f>
        <v>945.84749999999997</v>
      </c>
      <c r="AP332" s="213">
        <f>[3]Costos_Agricultura!$L477*(1-'Net Zero 2070 - %'!AP56/100)</f>
        <v>939.58000000000015</v>
      </c>
      <c r="AQ332" s="213">
        <f>[3]Costos_Agricultura!$L477*(1-'Net Zero 2070 - %'!AQ56/100)</f>
        <v>933.31250000000011</v>
      </c>
      <c r="AR332" s="213">
        <f>[3]Costos_Agricultura!$L477*(1-'Net Zero 2070 - %'!AR56/100)</f>
        <v>927.04500000000007</v>
      </c>
      <c r="AS332" s="213">
        <f>[3]Costos_Agricultura!$L477*(1-'Net Zero 2070 - %'!AS56/100)</f>
        <v>920.77750000000015</v>
      </c>
      <c r="AT332" s="213">
        <f>[3]Costos_Agricultura!$L477*(1-'Net Zero 2070 - %'!AT56/100)</f>
        <v>914.5100000000001</v>
      </c>
      <c r="AU332" s="213">
        <f>[3]Costos_Agricultura!$L477*(1-'Net Zero 2070 - %'!AU56/100)</f>
        <v>908.24250000000006</v>
      </c>
      <c r="AV332" s="213">
        <f>[3]Costos_Agricultura!$L477*(1-'Net Zero 2070 - %'!AV56/100)</f>
        <v>901.97500000000014</v>
      </c>
      <c r="AW332" s="213">
        <f>[3]Costos_Agricultura!$L477*(1-'Net Zero 2070 - %'!AW56/100)</f>
        <v>895.7075000000001</v>
      </c>
      <c r="AX332" s="213">
        <f>[3]Costos_Agricultura!$L477*(1-'Net Zero 2070 - %'!AX56/100)</f>
        <v>889.44</v>
      </c>
      <c r="AY332" s="213">
        <f>[3]Costos_Agricultura!$L477*(1-'Net Zero 2070 - %'!AY56/100)</f>
        <v>883.17250000000013</v>
      </c>
      <c r="AZ332" s="213">
        <f>[3]Costos_Agricultura!$L477*(1-'Net Zero 2070 - %'!AZ56/100)</f>
        <v>876.90500000000009</v>
      </c>
      <c r="BA332" s="213">
        <f>[3]Costos_Agricultura!$L477*(1-'Net Zero 2070 - %'!BA56/100)</f>
        <v>870.63750000000016</v>
      </c>
      <c r="BB332" s="213">
        <f>[3]Costos_Agricultura!$L477*(1-'Net Zero 2070 - %'!BB56/100)</f>
        <v>864.37000000000012</v>
      </c>
      <c r="BC332" s="205"/>
      <c r="BD332" s="205"/>
      <c r="BE332" s="205"/>
      <c r="BF332" s="205"/>
      <c r="BG332" s="205"/>
      <c r="BH332" s="205"/>
    </row>
    <row r="333" spans="1:60" s="209" customFormat="1" ht="15" customHeight="1">
      <c r="A333" s="205"/>
      <c r="B333" s="205"/>
      <c r="C333" s="99" t="s">
        <v>300</v>
      </c>
      <c r="D333" s="366"/>
      <c r="E333" s="205"/>
      <c r="F333" s="213">
        <f>[3]Costos_Agricultura!$L478*(1-'Net Zero 2070 - %'!F58/100)</f>
        <v>365</v>
      </c>
      <c r="G333" s="213">
        <f>[3]Costos_Agricultura!$L478*(1-'Net Zero 2070 - %'!G58/100)</f>
        <v>365</v>
      </c>
      <c r="H333" s="213">
        <f>[3]Costos_Agricultura!$L478*(1-'Net Zero 2070 - %'!H58/100)</f>
        <v>365</v>
      </c>
      <c r="I333" s="213">
        <f>[3]Costos_Agricultura!$L478*(1-'Net Zero 2070 - %'!I58/100)</f>
        <v>365</v>
      </c>
      <c r="J333" s="213">
        <f>[3]Costos_Agricultura!$L478*(1-'Net Zero 2070 - %'!J58/100)</f>
        <v>365</v>
      </c>
      <c r="K333" s="213">
        <f>[3]Costos_Agricultura!$L478*(1-'Net Zero 2070 - %'!K58/100)</f>
        <v>365</v>
      </c>
      <c r="L333" s="213">
        <f>[3]Costos_Agricultura!$L478*(1-'Net Zero 2070 - %'!L58/100)</f>
        <v>365</v>
      </c>
      <c r="M333" s="213">
        <f>[3]Costos_Agricultura!$L478*(1-'Net Zero 2070 - %'!M58/100)</f>
        <v>365</v>
      </c>
      <c r="N333" s="213">
        <f>[3]Costos_Agricultura!$L478*(1-'Net Zero 2070 - %'!N58/100)</f>
        <v>365</v>
      </c>
      <c r="O333" s="213">
        <f>[3]Costos_Agricultura!$L478*(1-'Net Zero 2070 - %'!O58/100)</f>
        <v>365</v>
      </c>
      <c r="P333" s="213">
        <f>[3]Costos_Agricultura!$L478*(1-'Net Zero 2070 - %'!P58/100)</f>
        <v>365</v>
      </c>
      <c r="Q333" s="213">
        <f>[3]Costos_Agricultura!$L478*(1-'Net Zero 2070 - %'!Q58/100)</f>
        <v>365</v>
      </c>
      <c r="R333" s="213">
        <f>[3]Costos_Agricultura!$L478*(1-'Net Zero 2070 - %'!R58/100)</f>
        <v>365</v>
      </c>
      <c r="S333" s="213">
        <f>[3]Costos_Agricultura!$L478*(1-'Net Zero 2070 - %'!S58/100)</f>
        <v>361.21129999999999</v>
      </c>
      <c r="T333" s="213">
        <f>[3]Costos_Agricultura!$L478*(1-'Net Zero 2070 - %'!T58/100)</f>
        <v>357.42259999999999</v>
      </c>
      <c r="U333" s="213">
        <f>[3]Costos_Agricultura!$L478*(1-'Net Zero 2070 - %'!U58/100)</f>
        <v>353.63390000000004</v>
      </c>
      <c r="V333" s="213">
        <f>[3]Costos_Agricultura!$L478*(1-'Net Zero 2070 - %'!V58/100)</f>
        <v>349.84519999999998</v>
      </c>
      <c r="W333" s="213">
        <f>[3]Costos_Agricultura!$L478*(1-'Net Zero 2070 - %'!W58/100)</f>
        <v>346.05649999999997</v>
      </c>
      <c r="X333" s="213">
        <f>[3]Costos_Agricultura!$L478*(1-'Net Zero 2070 - %'!X58/100)</f>
        <v>342.26780000000002</v>
      </c>
      <c r="Y333" s="213">
        <f>[3]Costos_Agricultura!$L478*(1-'Net Zero 2070 - %'!Y58/100)</f>
        <v>338.47910000000002</v>
      </c>
      <c r="Z333" s="213">
        <f>[3]Costos_Agricultura!$L478*(1-'Net Zero 2070 - %'!Z58/100)</f>
        <v>334.69040000000001</v>
      </c>
      <c r="AA333" s="213">
        <f>[3]Costos_Agricultura!$L478*(1-'Net Zero 2070 - %'!AA58/100)</f>
        <v>330.90170000000001</v>
      </c>
      <c r="AB333" s="213">
        <f>[3]Costos_Agricultura!$L478*(1-'Net Zero 2070 - %'!AB58/100)</f>
        <v>327.113</v>
      </c>
      <c r="AC333" s="213">
        <f>[3]Costos_Agricultura!$L478*(1-'Net Zero 2070 - %'!AC58/100)</f>
        <v>323.32429999999999</v>
      </c>
      <c r="AD333" s="213">
        <f>[3]Costos_Agricultura!$L478*(1-'Net Zero 2070 - %'!AD58/100)</f>
        <v>319.53559999999999</v>
      </c>
      <c r="AE333" s="213">
        <f>[3]Costos_Agricultura!$L478*(1-'Net Zero 2070 - %'!AE58/100)</f>
        <v>315.74689999999998</v>
      </c>
      <c r="AF333" s="213">
        <f>[3]Costos_Agricultura!$L478*(1-'Net Zero 2070 - %'!AF58/100)</f>
        <v>311.95819999999998</v>
      </c>
      <c r="AG333" s="213">
        <f>[3]Costos_Agricultura!$L478*(1-'Net Zero 2070 - %'!AG58/100)</f>
        <v>308.16949999999997</v>
      </c>
      <c r="AH333" s="213">
        <f>[3]Costos_Agricultura!$L478*(1-'Net Zero 2070 - %'!AH58/100)</f>
        <v>304.38080000000002</v>
      </c>
      <c r="AI333" s="213">
        <f>[3]Costos_Agricultura!$L478*(1-'Net Zero 2070 - %'!AI58/100)</f>
        <v>300.59209999999996</v>
      </c>
      <c r="AJ333" s="213">
        <f>[3]Costos_Agricultura!$L478*(1-'Net Zero 2070 - %'!AJ58/100)</f>
        <v>296.80340000000001</v>
      </c>
      <c r="AK333" s="213">
        <f>[3]Costos_Agricultura!$L478*(1-'Net Zero 2070 - %'!AK58/100)</f>
        <v>293.0147</v>
      </c>
      <c r="AL333" s="213">
        <f>[3]Costos_Agricultura!$L478*(1-'Net Zero 2070 - %'!AL58/100)</f>
        <v>289.226</v>
      </c>
      <c r="AM333" s="213">
        <f>[3]Costos_Agricultura!$L478*(1-'Net Zero 2070 - %'!AM58/100)</f>
        <v>285.43729999999999</v>
      </c>
      <c r="AN333" s="213">
        <f>[3]Costos_Agricultura!$L478*(1-'Net Zero 2070 - %'!AN58/100)</f>
        <v>281.64859999999999</v>
      </c>
      <c r="AO333" s="213">
        <f>[3]Costos_Agricultura!$L478*(1-'Net Zero 2070 - %'!AO58/100)</f>
        <v>277.85989999999998</v>
      </c>
      <c r="AP333" s="213">
        <f>[3]Costos_Agricultura!$L478*(1-'Net Zero 2070 - %'!AP58/100)</f>
        <v>274.07119999999998</v>
      </c>
      <c r="AQ333" s="213">
        <f>[3]Costos_Agricultura!$L478*(1-'Net Zero 2070 - %'!AQ58/100)</f>
        <v>270.28249999999997</v>
      </c>
      <c r="AR333" s="213">
        <f>[3]Costos_Agricultura!$L478*(1-'Net Zero 2070 - %'!AR58/100)</f>
        <v>266.49380000000002</v>
      </c>
      <c r="AS333" s="213">
        <f>[3]Costos_Agricultura!$L478*(1-'Net Zero 2070 - %'!AS58/100)</f>
        <v>262.70510000000002</v>
      </c>
      <c r="AT333" s="213">
        <f>[3]Costos_Agricultura!$L478*(1-'Net Zero 2070 - %'!AT58/100)</f>
        <v>258.91640000000001</v>
      </c>
      <c r="AU333" s="213">
        <f>[3]Costos_Agricultura!$L478*(1-'Net Zero 2070 - %'!AU58/100)</f>
        <v>255.12769999999998</v>
      </c>
      <c r="AV333" s="213">
        <f>[3]Costos_Agricultura!$L478*(1-'Net Zero 2070 - %'!AV58/100)</f>
        <v>251.33899999999994</v>
      </c>
      <c r="AW333" s="213">
        <f>[3]Costos_Agricultura!$L478*(1-'Net Zero 2070 - %'!AW58/100)</f>
        <v>247.55029999999996</v>
      </c>
      <c r="AX333" s="213">
        <f>[3]Costos_Agricultura!$L478*(1-'Net Zero 2070 - %'!AX58/100)</f>
        <v>243.76159999999999</v>
      </c>
      <c r="AY333" s="213">
        <f>[3]Costos_Agricultura!$L478*(1-'Net Zero 2070 - %'!AY58/100)</f>
        <v>239.97290000000001</v>
      </c>
      <c r="AZ333" s="213">
        <f>[3]Costos_Agricultura!$L478*(1-'Net Zero 2070 - %'!AZ58/100)</f>
        <v>236.18420000000003</v>
      </c>
      <c r="BA333" s="213">
        <f>[3]Costos_Agricultura!$L478*(1-'Net Zero 2070 - %'!BA58/100)</f>
        <v>232.39550000000003</v>
      </c>
      <c r="BB333" s="213">
        <f>[3]Costos_Agricultura!$L478*(1-'Net Zero 2070 - %'!BB58/100)</f>
        <v>228.60680000000005</v>
      </c>
      <c r="BC333" s="205"/>
      <c r="BD333" s="205"/>
      <c r="BE333" s="205"/>
      <c r="BF333" s="205"/>
      <c r="BG333" s="205"/>
      <c r="BH333" s="205"/>
    </row>
    <row r="334" spans="1:60" s="209" customFormat="1" ht="15" customHeight="1">
      <c r="A334" s="205"/>
      <c r="B334" s="205"/>
      <c r="C334" s="216"/>
      <c r="D334" s="99"/>
      <c r="E334" s="205"/>
      <c r="F334" s="205"/>
      <c r="G334" s="205"/>
      <c r="H334" s="205"/>
      <c r="I334" s="205"/>
      <c r="J334" s="205"/>
      <c r="K334" s="205"/>
      <c r="L334" s="205"/>
      <c r="M334" s="205"/>
      <c r="N334" s="205"/>
      <c r="O334" s="205"/>
      <c r="P334" s="205"/>
      <c r="Q334" s="205"/>
      <c r="R334" s="205"/>
      <c r="S334" s="205"/>
      <c r="T334" s="205"/>
      <c r="U334" s="205"/>
      <c r="V334" s="205"/>
      <c r="W334" s="205"/>
      <c r="X334" s="205"/>
      <c r="Y334" s="205"/>
      <c r="Z334" s="205"/>
      <c r="AA334" s="205"/>
      <c r="AB334" s="205"/>
      <c r="AC334" s="205"/>
      <c r="AD334" s="205"/>
      <c r="AE334" s="205"/>
      <c r="AF334" s="205"/>
      <c r="AG334" s="205"/>
      <c r="AH334" s="205"/>
      <c r="AI334" s="205"/>
      <c r="AJ334" s="205"/>
      <c r="AK334" s="205"/>
      <c r="AL334" s="205"/>
      <c r="AM334" s="205"/>
      <c r="AN334" s="205"/>
      <c r="AO334" s="205"/>
      <c r="AP334" s="205"/>
      <c r="AQ334" s="205"/>
      <c r="AR334" s="205"/>
      <c r="AS334" s="205"/>
      <c r="AT334" s="205"/>
      <c r="AU334" s="205"/>
      <c r="AV334" s="205"/>
      <c r="AW334" s="205"/>
      <c r="AX334" s="205"/>
      <c r="AY334" s="205"/>
      <c r="AZ334" s="205"/>
      <c r="BA334" s="205"/>
      <c r="BB334" s="205"/>
      <c r="BC334" s="205"/>
      <c r="BD334" s="205"/>
      <c r="BE334" s="205"/>
      <c r="BF334" s="205"/>
      <c r="BG334" s="205"/>
      <c r="BH334" s="205"/>
    </row>
    <row r="335" spans="1:60" s="209" customFormat="1" ht="15" customHeight="1">
      <c r="A335" s="205"/>
      <c r="B335" s="205"/>
      <c r="C335" s="217" t="s">
        <v>302</v>
      </c>
      <c r="D335" s="99"/>
      <c r="E335" s="205"/>
      <c r="F335" s="205"/>
      <c r="G335" s="205"/>
      <c r="H335" s="205"/>
      <c r="I335" s="205"/>
      <c r="J335" s="205"/>
      <c r="K335" s="205"/>
      <c r="L335" s="205"/>
      <c r="M335" s="205"/>
      <c r="N335" s="205"/>
      <c r="O335" s="205"/>
      <c r="P335" s="205"/>
      <c r="Q335" s="205"/>
      <c r="R335" s="205"/>
      <c r="S335" s="205"/>
      <c r="T335" s="205"/>
      <c r="U335" s="205"/>
      <c r="V335" s="205"/>
      <c r="W335" s="205"/>
      <c r="X335" s="205"/>
      <c r="Y335" s="205"/>
      <c r="Z335" s="205"/>
      <c r="AA335" s="205"/>
      <c r="AB335" s="205"/>
      <c r="AC335" s="205"/>
      <c r="AD335" s="205"/>
      <c r="AE335" s="205"/>
      <c r="AF335" s="205"/>
      <c r="AG335" s="205"/>
      <c r="AH335" s="205"/>
      <c r="AI335" s="205"/>
      <c r="AJ335" s="205"/>
      <c r="AK335" s="205"/>
      <c r="AL335" s="205"/>
      <c r="AM335" s="205"/>
      <c r="AN335" s="205"/>
      <c r="AO335" s="205"/>
      <c r="AP335" s="205"/>
      <c r="AQ335" s="205"/>
      <c r="AR335" s="205"/>
      <c r="AS335" s="205"/>
      <c r="AT335" s="205"/>
      <c r="AU335" s="205"/>
      <c r="AV335" s="205"/>
      <c r="AW335" s="205"/>
      <c r="AX335" s="205"/>
      <c r="AY335" s="205"/>
      <c r="AZ335" s="205"/>
      <c r="BA335" s="205"/>
      <c r="BB335" s="205"/>
      <c r="BC335" s="205"/>
      <c r="BD335" s="205"/>
      <c r="BE335" s="205"/>
      <c r="BF335" s="205"/>
      <c r="BG335" s="205"/>
      <c r="BH335" s="205"/>
    </row>
    <row r="336" spans="1:60" s="209" customFormat="1" ht="15" customHeight="1">
      <c r="A336" s="205"/>
      <c r="B336" s="205"/>
      <c r="C336" s="170" t="s">
        <v>297</v>
      </c>
      <c r="D336" s="366" t="s">
        <v>298</v>
      </c>
      <c r="E336" s="205"/>
      <c r="F336" s="213">
        <f>[3]Costos_Agricultura!L481</f>
        <v>711.75</v>
      </c>
      <c r="G336" s="213">
        <f>F336</f>
        <v>711.75</v>
      </c>
      <c r="H336" s="213">
        <f t="shared" ref="H336:W338" si="25">G336</f>
        <v>711.75</v>
      </c>
      <c r="I336" s="213">
        <f t="shared" si="25"/>
        <v>711.75</v>
      </c>
      <c r="J336" s="213">
        <f t="shared" si="25"/>
        <v>711.75</v>
      </c>
      <c r="K336" s="213">
        <f t="shared" si="25"/>
        <v>711.75</v>
      </c>
      <c r="L336" s="213">
        <f t="shared" si="25"/>
        <v>711.75</v>
      </c>
      <c r="M336" s="213">
        <f t="shared" si="25"/>
        <v>711.75</v>
      </c>
      <c r="N336" s="213">
        <f t="shared" si="25"/>
        <v>711.75</v>
      </c>
      <c r="O336" s="213">
        <f t="shared" si="25"/>
        <v>711.75</v>
      </c>
      <c r="P336" s="213">
        <f t="shared" si="25"/>
        <v>711.75</v>
      </c>
      <c r="Q336" s="213">
        <f t="shared" si="25"/>
        <v>711.75</v>
      </c>
      <c r="R336" s="213">
        <f t="shared" si="25"/>
        <v>711.75</v>
      </c>
      <c r="S336" s="213">
        <f t="shared" si="25"/>
        <v>711.75</v>
      </c>
      <c r="T336" s="213">
        <f t="shared" si="25"/>
        <v>711.75</v>
      </c>
      <c r="U336" s="213">
        <f t="shared" si="25"/>
        <v>711.75</v>
      </c>
      <c r="V336" s="213">
        <f t="shared" si="25"/>
        <v>711.75</v>
      </c>
      <c r="W336" s="213">
        <f t="shared" si="25"/>
        <v>711.75</v>
      </c>
      <c r="X336" s="213">
        <f t="shared" ref="X336:AM338" si="26">W336</f>
        <v>711.75</v>
      </c>
      <c r="Y336" s="213">
        <f t="shared" si="26"/>
        <v>711.75</v>
      </c>
      <c r="Z336" s="213">
        <f t="shared" si="26"/>
        <v>711.75</v>
      </c>
      <c r="AA336" s="213">
        <f t="shared" si="26"/>
        <v>711.75</v>
      </c>
      <c r="AB336" s="213">
        <f t="shared" si="26"/>
        <v>711.75</v>
      </c>
      <c r="AC336" s="213">
        <f t="shared" si="26"/>
        <v>711.75</v>
      </c>
      <c r="AD336" s="213">
        <f t="shared" si="26"/>
        <v>711.75</v>
      </c>
      <c r="AE336" s="213">
        <f t="shared" si="26"/>
        <v>711.75</v>
      </c>
      <c r="AF336" s="213">
        <f t="shared" si="26"/>
        <v>711.75</v>
      </c>
      <c r="AG336" s="213">
        <f t="shared" si="26"/>
        <v>711.75</v>
      </c>
      <c r="AH336" s="213">
        <f t="shared" si="26"/>
        <v>711.75</v>
      </c>
      <c r="AI336" s="213">
        <f t="shared" si="26"/>
        <v>711.75</v>
      </c>
      <c r="AJ336" s="213">
        <f t="shared" si="26"/>
        <v>711.75</v>
      </c>
      <c r="AK336" s="213">
        <f t="shared" si="26"/>
        <v>711.75</v>
      </c>
      <c r="AL336" s="213">
        <f t="shared" si="26"/>
        <v>711.75</v>
      </c>
      <c r="AM336" s="213">
        <f t="shared" si="26"/>
        <v>711.75</v>
      </c>
      <c r="AN336" s="213">
        <f t="shared" ref="AN336:BB338" si="27">AM336</f>
        <v>711.75</v>
      </c>
      <c r="AO336" s="213">
        <f t="shared" si="27"/>
        <v>711.75</v>
      </c>
      <c r="AP336" s="213">
        <f t="shared" si="27"/>
        <v>711.75</v>
      </c>
      <c r="AQ336" s="213">
        <f t="shared" si="27"/>
        <v>711.75</v>
      </c>
      <c r="AR336" s="213">
        <f t="shared" si="27"/>
        <v>711.75</v>
      </c>
      <c r="AS336" s="213">
        <f t="shared" si="27"/>
        <v>711.75</v>
      </c>
      <c r="AT336" s="213">
        <f t="shared" si="27"/>
        <v>711.75</v>
      </c>
      <c r="AU336" s="213">
        <f t="shared" si="27"/>
        <v>711.75</v>
      </c>
      <c r="AV336" s="213">
        <f t="shared" si="27"/>
        <v>711.75</v>
      </c>
      <c r="AW336" s="213">
        <f t="shared" si="27"/>
        <v>711.75</v>
      </c>
      <c r="AX336" s="213">
        <f t="shared" si="27"/>
        <v>711.75</v>
      </c>
      <c r="AY336" s="213">
        <f t="shared" si="27"/>
        <v>711.75</v>
      </c>
      <c r="AZ336" s="213">
        <f t="shared" si="27"/>
        <v>711.75</v>
      </c>
      <c r="BA336" s="213">
        <f t="shared" si="27"/>
        <v>711.75</v>
      </c>
      <c r="BB336" s="213">
        <f t="shared" si="27"/>
        <v>711.75</v>
      </c>
      <c r="BC336" s="205"/>
      <c r="BD336" s="205"/>
      <c r="BE336" s="205"/>
      <c r="BF336" s="205"/>
      <c r="BG336" s="205"/>
      <c r="BH336" s="205"/>
    </row>
    <row r="337" spans="1:115" s="209" customFormat="1" ht="15" customHeight="1">
      <c r="A337" s="205"/>
      <c r="B337" s="205"/>
      <c r="C337" s="99" t="s">
        <v>299</v>
      </c>
      <c r="D337" s="366"/>
      <c r="E337" s="205"/>
      <c r="F337" s="213">
        <f>[3]Costos_Agricultura!L482</f>
        <v>277.39999999999998</v>
      </c>
      <c r="G337" s="213">
        <f t="shared" ref="G337:V338" si="28">F337</f>
        <v>277.39999999999998</v>
      </c>
      <c r="H337" s="213">
        <f t="shared" si="28"/>
        <v>277.39999999999998</v>
      </c>
      <c r="I337" s="213">
        <f t="shared" si="28"/>
        <v>277.39999999999998</v>
      </c>
      <c r="J337" s="213">
        <f t="shared" si="28"/>
        <v>277.39999999999998</v>
      </c>
      <c r="K337" s="213">
        <f t="shared" si="28"/>
        <v>277.39999999999998</v>
      </c>
      <c r="L337" s="213">
        <f t="shared" si="28"/>
        <v>277.39999999999998</v>
      </c>
      <c r="M337" s="213">
        <f t="shared" si="28"/>
        <v>277.39999999999998</v>
      </c>
      <c r="N337" s="213">
        <f t="shared" si="28"/>
        <v>277.39999999999998</v>
      </c>
      <c r="O337" s="213">
        <f t="shared" si="28"/>
        <v>277.39999999999998</v>
      </c>
      <c r="P337" s="213">
        <f t="shared" si="28"/>
        <v>277.39999999999998</v>
      </c>
      <c r="Q337" s="213">
        <f t="shared" si="28"/>
        <v>277.39999999999998</v>
      </c>
      <c r="R337" s="213">
        <f t="shared" si="28"/>
        <v>277.39999999999998</v>
      </c>
      <c r="S337" s="213">
        <f t="shared" si="28"/>
        <v>277.39999999999998</v>
      </c>
      <c r="T337" s="213">
        <f t="shared" si="28"/>
        <v>277.39999999999998</v>
      </c>
      <c r="U337" s="213">
        <f t="shared" si="28"/>
        <v>277.39999999999998</v>
      </c>
      <c r="V337" s="213">
        <f t="shared" si="28"/>
        <v>277.39999999999998</v>
      </c>
      <c r="W337" s="213">
        <f t="shared" si="25"/>
        <v>277.39999999999998</v>
      </c>
      <c r="X337" s="213">
        <f t="shared" si="26"/>
        <v>277.39999999999998</v>
      </c>
      <c r="Y337" s="213">
        <f t="shared" si="26"/>
        <v>277.39999999999998</v>
      </c>
      <c r="Z337" s="213">
        <f t="shared" si="26"/>
        <v>277.39999999999998</v>
      </c>
      <c r="AA337" s="213">
        <f t="shared" si="26"/>
        <v>277.39999999999998</v>
      </c>
      <c r="AB337" s="213">
        <f t="shared" si="26"/>
        <v>277.39999999999998</v>
      </c>
      <c r="AC337" s="213">
        <f t="shared" si="26"/>
        <v>277.39999999999998</v>
      </c>
      <c r="AD337" s="213">
        <f t="shared" si="26"/>
        <v>277.39999999999998</v>
      </c>
      <c r="AE337" s="213">
        <f t="shared" si="26"/>
        <v>277.39999999999998</v>
      </c>
      <c r="AF337" s="213">
        <f t="shared" si="26"/>
        <v>277.39999999999998</v>
      </c>
      <c r="AG337" s="213">
        <f t="shared" si="26"/>
        <v>277.39999999999998</v>
      </c>
      <c r="AH337" s="213">
        <f t="shared" si="26"/>
        <v>277.39999999999998</v>
      </c>
      <c r="AI337" s="213">
        <f t="shared" si="26"/>
        <v>277.39999999999998</v>
      </c>
      <c r="AJ337" s="213">
        <f t="shared" si="26"/>
        <v>277.39999999999998</v>
      </c>
      <c r="AK337" s="213">
        <f t="shared" si="26"/>
        <v>277.39999999999998</v>
      </c>
      <c r="AL337" s="213">
        <f t="shared" si="26"/>
        <v>277.39999999999998</v>
      </c>
      <c r="AM337" s="213">
        <f t="shared" si="26"/>
        <v>277.39999999999998</v>
      </c>
      <c r="AN337" s="213">
        <f t="shared" si="27"/>
        <v>277.39999999999998</v>
      </c>
      <c r="AO337" s="213">
        <f t="shared" si="27"/>
        <v>277.39999999999998</v>
      </c>
      <c r="AP337" s="213">
        <f t="shared" si="27"/>
        <v>277.39999999999998</v>
      </c>
      <c r="AQ337" s="213">
        <f t="shared" si="27"/>
        <v>277.39999999999998</v>
      </c>
      <c r="AR337" s="213">
        <f t="shared" si="27"/>
        <v>277.39999999999998</v>
      </c>
      <c r="AS337" s="213">
        <f t="shared" si="27"/>
        <v>277.39999999999998</v>
      </c>
      <c r="AT337" s="213">
        <f t="shared" si="27"/>
        <v>277.39999999999998</v>
      </c>
      <c r="AU337" s="213">
        <f t="shared" si="27"/>
        <v>277.39999999999998</v>
      </c>
      <c r="AV337" s="213">
        <f t="shared" si="27"/>
        <v>277.39999999999998</v>
      </c>
      <c r="AW337" s="213">
        <f t="shared" si="27"/>
        <v>277.39999999999998</v>
      </c>
      <c r="AX337" s="213">
        <f t="shared" si="27"/>
        <v>277.39999999999998</v>
      </c>
      <c r="AY337" s="213">
        <f t="shared" si="27"/>
        <v>277.39999999999998</v>
      </c>
      <c r="AZ337" s="213">
        <f t="shared" si="27"/>
        <v>277.39999999999998</v>
      </c>
      <c r="BA337" s="213">
        <f t="shared" si="27"/>
        <v>277.39999999999998</v>
      </c>
      <c r="BB337" s="213">
        <f t="shared" si="27"/>
        <v>277.39999999999998</v>
      </c>
      <c r="BC337" s="205"/>
      <c r="BD337" s="205"/>
      <c r="BE337" s="205"/>
      <c r="BF337" s="205"/>
      <c r="BG337" s="205"/>
      <c r="BH337" s="205"/>
    </row>
    <row r="338" spans="1:115" s="209" customFormat="1" ht="15" customHeight="1">
      <c r="A338" s="205"/>
      <c r="B338" s="205"/>
      <c r="C338" s="99" t="s">
        <v>300</v>
      </c>
      <c r="D338" s="366"/>
      <c r="E338" s="205"/>
      <c r="F338" s="213">
        <f>[3]Costos_Agricultura!L483</f>
        <v>0</v>
      </c>
      <c r="G338" s="213">
        <f t="shared" si="28"/>
        <v>0</v>
      </c>
      <c r="H338" s="213">
        <f t="shared" si="28"/>
        <v>0</v>
      </c>
      <c r="I338" s="213">
        <f t="shared" si="28"/>
        <v>0</v>
      </c>
      <c r="J338" s="213">
        <f t="shared" si="28"/>
        <v>0</v>
      </c>
      <c r="K338" s="213">
        <f t="shared" si="28"/>
        <v>0</v>
      </c>
      <c r="L338" s="213">
        <f t="shared" si="28"/>
        <v>0</v>
      </c>
      <c r="M338" s="213">
        <f t="shared" si="28"/>
        <v>0</v>
      </c>
      <c r="N338" s="213">
        <f t="shared" si="28"/>
        <v>0</v>
      </c>
      <c r="O338" s="213">
        <f t="shared" si="28"/>
        <v>0</v>
      </c>
      <c r="P338" s="213">
        <f t="shared" si="28"/>
        <v>0</v>
      </c>
      <c r="Q338" s="213">
        <f t="shared" si="28"/>
        <v>0</v>
      </c>
      <c r="R338" s="213">
        <f t="shared" si="28"/>
        <v>0</v>
      </c>
      <c r="S338" s="213">
        <f t="shared" si="28"/>
        <v>0</v>
      </c>
      <c r="T338" s="213">
        <f t="shared" si="28"/>
        <v>0</v>
      </c>
      <c r="U338" s="213">
        <f t="shared" si="28"/>
        <v>0</v>
      </c>
      <c r="V338" s="213">
        <f t="shared" si="28"/>
        <v>0</v>
      </c>
      <c r="W338" s="213">
        <f t="shared" si="25"/>
        <v>0</v>
      </c>
      <c r="X338" s="213">
        <f t="shared" si="26"/>
        <v>0</v>
      </c>
      <c r="Y338" s="213">
        <f t="shared" si="26"/>
        <v>0</v>
      </c>
      <c r="Z338" s="213">
        <f t="shared" si="26"/>
        <v>0</v>
      </c>
      <c r="AA338" s="213">
        <f t="shared" si="26"/>
        <v>0</v>
      </c>
      <c r="AB338" s="213">
        <f t="shared" si="26"/>
        <v>0</v>
      </c>
      <c r="AC338" s="213">
        <f t="shared" si="26"/>
        <v>0</v>
      </c>
      <c r="AD338" s="213">
        <f t="shared" si="26"/>
        <v>0</v>
      </c>
      <c r="AE338" s="213">
        <f t="shared" si="26"/>
        <v>0</v>
      </c>
      <c r="AF338" s="213">
        <f t="shared" si="26"/>
        <v>0</v>
      </c>
      <c r="AG338" s="213">
        <f t="shared" si="26"/>
        <v>0</v>
      </c>
      <c r="AH338" s="213">
        <f t="shared" si="26"/>
        <v>0</v>
      </c>
      <c r="AI338" s="213">
        <f t="shared" si="26"/>
        <v>0</v>
      </c>
      <c r="AJ338" s="213">
        <f t="shared" si="26"/>
        <v>0</v>
      </c>
      <c r="AK338" s="213">
        <f t="shared" si="26"/>
        <v>0</v>
      </c>
      <c r="AL338" s="213">
        <f t="shared" si="26"/>
        <v>0</v>
      </c>
      <c r="AM338" s="213">
        <f t="shared" si="26"/>
        <v>0</v>
      </c>
      <c r="AN338" s="213">
        <f t="shared" si="27"/>
        <v>0</v>
      </c>
      <c r="AO338" s="213">
        <f t="shared" si="27"/>
        <v>0</v>
      </c>
      <c r="AP338" s="213">
        <f t="shared" si="27"/>
        <v>0</v>
      </c>
      <c r="AQ338" s="213">
        <f t="shared" si="27"/>
        <v>0</v>
      </c>
      <c r="AR338" s="213">
        <f t="shared" si="27"/>
        <v>0</v>
      </c>
      <c r="AS338" s="213">
        <f t="shared" si="27"/>
        <v>0</v>
      </c>
      <c r="AT338" s="213">
        <f t="shared" si="27"/>
        <v>0</v>
      </c>
      <c r="AU338" s="213">
        <f t="shared" si="27"/>
        <v>0</v>
      </c>
      <c r="AV338" s="213">
        <f t="shared" si="27"/>
        <v>0</v>
      </c>
      <c r="AW338" s="213">
        <f t="shared" si="27"/>
        <v>0</v>
      </c>
      <c r="AX338" s="213">
        <f t="shared" si="27"/>
        <v>0</v>
      </c>
      <c r="AY338" s="213">
        <f t="shared" si="27"/>
        <v>0</v>
      </c>
      <c r="AZ338" s="213">
        <f t="shared" si="27"/>
        <v>0</v>
      </c>
      <c r="BA338" s="213">
        <f t="shared" si="27"/>
        <v>0</v>
      </c>
      <c r="BB338" s="213">
        <f t="shared" si="27"/>
        <v>0</v>
      </c>
      <c r="BC338" s="205"/>
      <c r="BD338" s="205"/>
      <c r="BE338" s="205"/>
      <c r="BF338" s="205"/>
      <c r="BG338" s="205"/>
      <c r="BH338" s="205"/>
    </row>
    <row r="339" spans="1:115" s="209" customFormat="1" ht="15" customHeight="1">
      <c r="A339" s="205"/>
      <c r="B339" s="205"/>
      <c r="C339" s="205"/>
      <c r="D339" s="205"/>
      <c r="E339" s="213"/>
      <c r="F339" s="213"/>
      <c r="G339" s="213"/>
      <c r="H339" s="213"/>
      <c r="I339" s="213"/>
      <c r="J339" s="213"/>
      <c r="K339" s="213"/>
      <c r="L339" s="213"/>
      <c r="M339" s="213"/>
      <c r="N339" s="213"/>
      <c r="O339" s="213"/>
      <c r="P339" s="213"/>
      <c r="Q339" s="213"/>
      <c r="R339" s="213"/>
      <c r="S339" s="213"/>
      <c r="T339" s="213"/>
      <c r="U339" s="213"/>
      <c r="V339" s="213"/>
      <c r="W339" s="213"/>
      <c r="X339" s="213"/>
      <c r="Y339" s="213"/>
      <c r="Z339" s="213"/>
      <c r="AA339" s="213"/>
      <c r="AB339" s="213"/>
      <c r="AC339" s="213"/>
      <c r="AD339" s="213"/>
      <c r="AE339" s="213"/>
      <c r="AF339" s="213"/>
      <c r="AG339" s="213"/>
      <c r="AH339" s="213"/>
      <c r="AI339" s="213"/>
      <c r="AJ339" s="213"/>
      <c r="AK339" s="213"/>
      <c r="AL339" s="213"/>
      <c r="AM339" s="213"/>
      <c r="AN339" s="213"/>
      <c r="AO339" s="213"/>
      <c r="AP339" s="213"/>
      <c r="AQ339" s="213"/>
      <c r="AR339" s="213"/>
      <c r="AS339" s="213"/>
      <c r="AT339" s="213"/>
      <c r="AU339" s="213"/>
      <c r="AV339" s="213"/>
      <c r="AW339" s="213"/>
      <c r="AX339" s="213"/>
      <c r="AY339" s="213"/>
      <c r="AZ339" s="213"/>
      <c r="BA339" s="213"/>
      <c r="BB339" s="205"/>
      <c r="BC339" s="205"/>
      <c r="BD339" s="205"/>
      <c r="BE339" s="205"/>
      <c r="BF339" s="205"/>
      <c r="BG339" s="205"/>
      <c r="BH339" s="205"/>
    </row>
    <row r="340" spans="1:115" ht="14.45" customHeight="1">
      <c r="A340" s="106" t="s">
        <v>303</v>
      </c>
      <c r="B340" s="106"/>
      <c r="C340" s="124" t="s">
        <v>304</v>
      </c>
      <c r="D340" s="340"/>
      <c r="E340" s="340"/>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c r="AH340" s="112"/>
      <c r="AI340" s="112"/>
      <c r="AJ340" s="112"/>
      <c r="AK340" s="112"/>
      <c r="AL340" s="112"/>
      <c r="AM340" s="112"/>
      <c r="AN340" s="112"/>
      <c r="AO340" s="112"/>
      <c r="AP340" s="112"/>
      <c r="AQ340" s="112"/>
      <c r="AR340" s="112"/>
      <c r="AS340" s="112"/>
      <c r="AT340" s="112"/>
      <c r="AU340" s="112"/>
      <c r="AV340" s="112"/>
      <c r="AW340" s="112"/>
      <c r="AX340" s="112"/>
      <c r="AY340" s="112"/>
      <c r="AZ340" s="112"/>
      <c r="BA340" s="112"/>
      <c r="BB340" s="112"/>
      <c r="BC340" s="112"/>
      <c r="BF340" s="358"/>
      <c r="BG340" s="359"/>
      <c r="BI340" s="99"/>
      <c r="BJ340" s="99"/>
      <c r="BK340" s="99"/>
      <c r="BL340" s="99"/>
      <c r="BM340" s="99"/>
      <c r="BN340" s="99"/>
      <c r="BO340" s="99"/>
      <c r="BP340" s="99"/>
      <c r="BQ340" s="99"/>
      <c r="BR340" s="99"/>
      <c r="BS340" s="99"/>
      <c r="BT340" s="99"/>
      <c r="BU340" s="99"/>
      <c r="BV340" s="99"/>
      <c r="BW340" s="99"/>
      <c r="BX340" s="99"/>
      <c r="BY340" s="99"/>
      <c r="BZ340" s="99"/>
      <c r="CA340" s="99"/>
      <c r="CB340" s="99"/>
      <c r="CC340" s="99"/>
      <c r="CD340" s="99"/>
      <c r="CE340" s="99"/>
      <c r="CF340" s="99"/>
      <c r="CG340" s="99"/>
      <c r="CH340" s="99"/>
      <c r="CI340" s="99"/>
      <c r="CJ340" s="99"/>
      <c r="CK340" s="99"/>
      <c r="CL340" s="99"/>
      <c r="CM340" s="99"/>
      <c r="CN340" s="99"/>
      <c r="CO340" s="99"/>
      <c r="CP340" s="99"/>
      <c r="CQ340" s="99"/>
      <c r="CR340" s="99"/>
      <c r="CS340" s="99"/>
      <c r="CT340" s="99"/>
      <c r="CU340" s="99"/>
      <c r="CV340" s="99"/>
      <c r="CW340" s="99"/>
      <c r="CX340" s="99"/>
      <c r="CY340" s="99"/>
      <c r="CZ340" s="99"/>
      <c r="DA340" s="99"/>
      <c r="DB340" s="99"/>
      <c r="DC340" s="99"/>
      <c r="DD340" s="99"/>
      <c r="DE340" s="99"/>
      <c r="DF340" s="99"/>
      <c r="DG340" s="99"/>
      <c r="DH340" s="99"/>
      <c r="DI340" s="99"/>
      <c r="DJ340" s="99"/>
      <c r="DK340" s="99"/>
    </row>
    <row r="341" spans="1:115" s="209" customFormat="1" ht="15" customHeight="1">
      <c r="A341" s="205"/>
      <c r="B341" s="205"/>
      <c r="C341" s="205" t="s">
        <v>381</v>
      </c>
      <c r="D341" s="366" t="s">
        <v>306</v>
      </c>
      <c r="E341" s="213"/>
      <c r="F341" s="213">
        <v>11</v>
      </c>
      <c r="G341" s="213">
        <v>11</v>
      </c>
      <c r="H341" s="213">
        <v>11</v>
      </c>
      <c r="I341" s="213">
        <v>11</v>
      </c>
      <c r="J341" s="213">
        <v>11</v>
      </c>
      <c r="K341" s="213">
        <v>11</v>
      </c>
      <c r="L341" s="213">
        <v>11</v>
      </c>
      <c r="M341" s="213">
        <v>11</v>
      </c>
      <c r="N341" s="213">
        <v>11</v>
      </c>
      <c r="O341" s="213">
        <v>11</v>
      </c>
      <c r="P341" s="213">
        <v>11</v>
      </c>
      <c r="Q341" s="213">
        <v>11</v>
      </c>
      <c r="R341" s="213">
        <v>11</v>
      </c>
      <c r="S341" s="213">
        <v>11</v>
      </c>
      <c r="T341" s="213">
        <v>11</v>
      </c>
      <c r="U341" s="213">
        <v>11</v>
      </c>
      <c r="V341" s="213">
        <v>11</v>
      </c>
      <c r="W341" s="213">
        <v>11</v>
      </c>
      <c r="X341" s="213">
        <v>11</v>
      </c>
      <c r="Y341" s="213">
        <v>11</v>
      </c>
      <c r="Z341" s="213">
        <v>11</v>
      </c>
      <c r="AA341" s="213">
        <v>11</v>
      </c>
      <c r="AB341" s="213">
        <v>11</v>
      </c>
      <c r="AC341" s="213">
        <v>11</v>
      </c>
      <c r="AD341" s="213">
        <v>11</v>
      </c>
      <c r="AE341" s="213">
        <v>11</v>
      </c>
      <c r="AF341" s="213">
        <v>11</v>
      </c>
      <c r="AG341" s="213">
        <v>11</v>
      </c>
      <c r="AH341" s="213">
        <v>11</v>
      </c>
      <c r="AI341" s="213">
        <v>11</v>
      </c>
      <c r="AJ341" s="213">
        <v>11</v>
      </c>
      <c r="AK341" s="213">
        <v>11</v>
      </c>
      <c r="AL341" s="213">
        <v>11</v>
      </c>
      <c r="AM341" s="213">
        <v>11</v>
      </c>
      <c r="AN341" s="213">
        <v>11</v>
      </c>
      <c r="AO341" s="213">
        <v>11</v>
      </c>
      <c r="AP341" s="213">
        <v>11</v>
      </c>
      <c r="AQ341" s="213">
        <v>11</v>
      </c>
      <c r="AR341" s="213">
        <v>11</v>
      </c>
      <c r="AS341" s="213">
        <v>11</v>
      </c>
      <c r="AT341" s="213">
        <v>11</v>
      </c>
      <c r="AU341" s="213">
        <v>11</v>
      </c>
      <c r="AV341" s="213">
        <v>11</v>
      </c>
      <c r="AW341" s="213">
        <v>11</v>
      </c>
      <c r="AX341" s="213">
        <v>11</v>
      </c>
      <c r="AY341" s="213">
        <v>11</v>
      </c>
      <c r="AZ341" s="213">
        <v>11</v>
      </c>
      <c r="BA341" s="213">
        <v>11</v>
      </c>
      <c r="BB341" s="205">
        <v>11</v>
      </c>
      <c r="BC341" s="205"/>
      <c r="BD341" s="205"/>
      <c r="BE341" s="205"/>
      <c r="BF341" s="205"/>
      <c r="BG341" s="205"/>
      <c r="BH341" s="205"/>
    </row>
    <row r="342" spans="1:115" s="209" customFormat="1" ht="15" customHeight="1">
      <c r="A342" s="205"/>
      <c r="B342" s="205"/>
      <c r="C342" s="205" t="s">
        <v>382</v>
      </c>
      <c r="D342" s="366"/>
      <c r="E342" s="213"/>
      <c r="F342" s="213">
        <v>5</v>
      </c>
      <c r="G342" s="213">
        <v>5</v>
      </c>
      <c r="H342" s="213">
        <v>5</v>
      </c>
      <c r="I342" s="213">
        <v>5</v>
      </c>
      <c r="J342" s="213">
        <v>5</v>
      </c>
      <c r="K342" s="213">
        <v>5</v>
      </c>
      <c r="L342" s="213">
        <v>5</v>
      </c>
      <c r="M342" s="213">
        <v>5</v>
      </c>
      <c r="N342" s="213">
        <v>5</v>
      </c>
      <c r="O342" s="213">
        <v>5</v>
      </c>
      <c r="P342" s="213">
        <v>5</v>
      </c>
      <c r="Q342" s="213">
        <v>5</v>
      </c>
      <c r="R342" s="213">
        <v>5</v>
      </c>
      <c r="S342" s="213">
        <v>5</v>
      </c>
      <c r="T342" s="213">
        <v>5</v>
      </c>
      <c r="U342" s="213">
        <v>5</v>
      </c>
      <c r="V342" s="213">
        <v>5</v>
      </c>
      <c r="W342" s="213">
        <v>5</v>
      </c>
      <c r="X342" s="213">
        <v>5</v>
      </c>
      <c r="Y342" s="213">
        <v>5</v>
      </c>
      <c r="Z342" s="213">
        <v>5</v>
      </c>
      <c r="AA342" s="213">
        <v>5</v>
      </c>
      <c r="AB342" s="213">
        <v>5</v>
      </c>
      <c r="AC342" s="213">
        <v>5</v>
      </c>
      <c r="AD342" s="213">
        <v>5</v>
      </c>
      <c r="AE342" s="213">
        <v>5</v>
      </c>
      <c r="AF342" s="213">
        <v>5</v>
      </c>
      <c r="AG342" s="213">
        <v>5</v>
      </c>
      <c r="AH342" s="213">
        <v>5</v>
      </c>
      <c r="AI342" s="213">
        <v>5</v>
      </c>
      <c r="AJ342" s="213">
        <v>5</v>
      </c>
      <c r="AK342" s="213">
        <v>5</v>
      </c>
      <c r="AL342" s="213">
        <v>5</v>
      </c>
      <c r="AM342" s="213">
        <v>5</v>
      </c>
      <c r="AN342" s="213">
        <v>5</v>
      </c>
      <c r="AO342" s="213">
        <v>5</v>
      </c>
      <c r="AP342" s="213">
        <v>5</v>
      </c>
      <c r="AQ342" s="213">
        <v>5</v>
      </c>
      <c r="AR342" s="213">
        <v>5</v>
      </c>
      <c r="AS342" s="213">
        <v>5</v>
      </c>
      <c r="AT342" s="213">
        <v>5</v>
      </c>
      <c r="AU342" s="213">
        <v>5</v>
      </c>
      <c r="AV342" s="213">
        <v>5</v>
      </c>
      <c r="AW342" s="213">
        <v>5</v>
      </c>
      <c r="AX342" s="213">
        <v>5</v>
      </c>
      <c r="AY342" s="213">
        <v>5</v>
      </c>
      <c r="AZ342" s="213">
        <v>5</v>
      </c>
      <c r="BA342" s="213">
        <v>5</v>
      </c>
      <c r="BB342" s="205">
        <v>5</v>
      </c>
      <c r="BC342" s="205"/>
      <c r="BD342" s="205"/>
      <c r="BE342" s="205"/>
      <c r="BF342" s="205"/>
      <c r="BG342" s="205"/>
      <c r="BH342" s="205"/>
    </row>
    <row r="343" spans="1:115" s="209" customFormat="1" ht="15" customHeight="1">
      <c r="A343" s="205"/>
      <c r="B343" s="205"/>
      <c r="C343" s="205" t="s">
        <v>383</v>
      </c>
      <c r="D343" s="366"/>
      <c r="E343" s="213"/>
      <c r="F343" s="213">
        <v>694.21710000000007</v>
      </c>
      <c r="G343" s="213">
        <v>694.21710000000007</v>
      </c>
      <c r="H343" s="213">
        <v>694.21710000000007</v>
      </c>
      <c r="I343" s="213">
        <v>694.21710000000007</v>
      </c>
      <c r="J343" s="213">
        <v>694.21710000000007</v>
      </c>
      <c r="K343" s="213">
        <v>694.21710000000007</v>
      </c>
      <c r="L343" s="213">
        <v>694.21710000000007</v>
      </c>
      <c r="M343" s="213">
        <v>694.21710000000007</v>
      </c>
      <c r="N343" s="213">
        <v>694.21710000000007</v>
      </c>
      <c r="O343" s="213">
        <v>694.21710000000007</v>
      </c>
      <c r="P343" s="213">
        <v>694.21710000000007</v>
      </c>
      <c r="Q343" s="213">
        <v>694.21710000000007</v>
      </c>
      <c r="R343" s="213">
        <v>694.21710000000007</v>
      </c>
      <c r="S343" s="213">
        <v>694.21710000000007</v>
      </c>
      <c r="T343" s="213">
        <v>694.21710000000007</v>
      </c>
      <c r="U343" s="213">
        <v>694.21710000000007</v>
      </c>
      <c r="V343" s="213">
        <v>694.21710000000007</v>
      </c>
      <c r="W343" s="213">
        <v>694.21710000000007</v>
      </c>
      <c r="X343" s="213">
        <v>694.21710000000007</v>
      </c>
      <c r="Y343" s="213">
        <v>694.21710000000007</v>
      </c>
      <c r="Z343" s="213">
        <v>694.21710000000007</v>
      </c>
      <c r="AA343" s="213">
        <v>694.21710000000007</v>
      </c>
      <c r="AB343" s="213">
        <v>694.21710000000007</v>
      </c>
      <c r="AC343" s="213">
        <v>694.21710000000007</v>
      </c>
      <c r="AD343" s="213">
        <v>694.21710000000007</v>
      </c>
      <c r="AE343" s="213">
        <v>694.21710000000007</v>
      </c>
      <c r="AF343" s="213">
        <v>694.21710000000007</v>
      </c>
      <c r="AG343" s="213">
        <v>694.21710000000007</v>
      </c>
      <c r="AH343" s="213">
        <v>694.21710000000007</v>
      </c>
      <c r="AI343" s="213">
        <v>694.21710000000007</v>
      </c>
      <c r="AJ343" s="213">
        <v>694.21710000000007</v>
      </c>
      <c r="AK343" s="213">
        <v>694.21710000000007</v>
      </c>
      <c r="AL343" s="213">
        <v>694.21710000000007</v>
      </c>
      <c r="AM343" s="213">
        <v>694.21710000000007</v>
      </c>
      <c r="AN343" s="213">
        <v>694.21710000000007</v>
      </c>
      <c r="AO343" s="213">
        <v>694.21710000000007</v>
      </c>
      <c r="AP343" s="213">
        <v>694.21710000000007</v>
      </c>
      <c r="AQ343" s="213">
        <v>694.21710000000007</v>
      </c>
      <c r="AR343" s="213">
        <v>694.21710000000007</v>
      </c>
      <c r="AS343" s="213">
        <v>694.21710000000007</v>
      </c>
      <c r="AT343" s="213">
        <v>694.21710000000007</v>
      </c>
      <c r="AU343" s="213">
        <v>694.21710000000007</v>
      </c>
      <c r="AV343" s="213">
        <v>694.21710000000007</v>
      </c>
      <c r="AW343" s="213">
        <v>694.21710000000007</v>
      </c>
      <c r="AX343" s="213">
        <v>694.21710000000007</v>
      </c>
      <c r="AY343" s="213">
        <v>694.21710000000007</v>
      </c>
      <c r="AZ343" s="213">
        <v>694.21710000000007</v>
      </c>
      <c r="BA343" s="213">
        <v>694.21710000000007</v>
      </c>
      <c r="BB343" s="205">
        <v>694.21710000000007</v>
      </c>
      <c r="BC343" s="205"/>
      <c r="BD343" s="205"/>
      <c r="BE343" s="205"/>
      <c r="BF343" s="205"/>
      <c r="BG343" s="205"/>
      <c r="BH343" s="205"/>
    </row>
    <row r="344" spans="1:115" ht="14.45" customHeight="1">
      <c r="A344" s="106" t="s">
        <v>303</v>
      </c>
      <c r="B344" s="106"/>
      <c r="C344" s="124" t="s">
        <v>309</v>
      </c>
      <c r="D344" s="340"/>
      <c r="E344" s="340"/>
      <c r="F344" s="112"/>
      <c r="G344" s="112"/>
      <c r="H344" s="112"/>
      <c r="I344" s="112"/>
      <c r="J344" s="112"/>
      <c r="K344" s="112"/>
      <c r="L344" s="112"/>
      <c r="M344" s="112"/>
      <c r="N344" s="112"/>
      <c r="O344" s="112"/>
      <c r="P344" s="112"/>
      <c r="Q344" s="112"/>
      <c r="R344" s="112"/>
      <c r="S344" s="112"/>
      <c r="T344" s="112"/>
      <c r="U344" s="112"/>
      <c r="V344" s="112"/>
      <c r="W344" s="112"/>
      <c r="X344" s="112"/>
      <c r="Y344" s="112"/>
      <c r="Z344" s="112"/>
      <c r="AA344" s="112"/>
      <c r="AB344" s="112"/>
      <c r="AC344" s="112"/>
      <c r="AD344" s="112"/>
      <c r="AE344" s="112"/>
      <c r="AF344" s="112"/>
      <c r="AG344" s="112"/>
      <c r="AH344" s="112"/>
      <c r="AI344" s="112"/>
      <c r="AJ344" s="112"/>
      <c r="AK344" s="112"/>
      <c r="AL344" s="112"/>
      <c r="AM344" s="112"/>
      <c r="AN344" s="112"/>
      <c r="AO344" s="112"/>
      <c r="AP344" s="112"/>
      <c r="AQ344" s="112"/>
      <c r="AR344" s="112"/>
      <c r="AS344" s="112"/>
      <c r="AT344" s="112"/>
      <c r="AU344" s="112"/>
      <c r="AV344" s="112"/>
      <c r="AW344" s="112"/>
      <c r="AX344" s="112"/>
      <c r="AY344" s="112"/>
      <c r="AZ344" s="112"/>
      <c r="BA344" s="112"/>
      <c r="BB344" s="112"/>
      <c r="BC344" s="112"/>
      <c r="BF344" s="358"/>
      <c r="BG344" s="359"/>
      <c r="BI344" s="99"/>
      <c r="BJ344" s="99"/>
      <c r="BK344" s="99"/>
      <c r="BL344" s="99"/>
      <c r="BM344" s="99"/>
      <c r="BN344" s="99"/>
      <c r="BO344" s="99"/>
      <c r="BP344" s="99"/>
      <c r="BQ344" s="99"/>
      <c r="BR344" s="99"/>
      <c r="BS344" s="99"/>
      <c r="BT344" s="99"/>
      <c r="BU344" s="99"/>
      <c r="BV344" s="99"/>
      <c r="BW344" s="99"/>
      <c r="BX344" s="99"/>
      <c r="BY344" s="99"/>
      <c r="BZ344" s="99"/>
      <c r="CA344" s="99"/>
      <c r="CB344" s="99"/>
      <c r="CC344" s="99"/>
      <c r="CD344" s="99"/>
      <c r="CE344" s="99"/>
      <c r="CF344" s="99"/>
      <c r="CG344" s="99"/>
      <c r="CH344" s="99"/>
      <c r="CI344" s="99"/>
      <c r="CJ344" s="99"/>
      <c r="CK344" s="99"/>
      <c r="CL344" s="99"/>
      <c r="CM344" s="99"/>
      <c r="CN344" s="99"/>
      <c r="CO344" s="99"/>
      <c r="CP344" s="99"/>
      <c r="CQ344" s="99"/>
      <c r="CR344" s="99"/>
      <c r="CS344" s="99"/>
      <c r="CT344" s="99"/>
      <c r="CU344" s="99"/>
      <c r="CV344" s="99"/>
      <c r="CW344" s="99"/>
      <c r="CX344" s="99"/>
      <c r="CY344" s="99"/>
      <c r="CZ344" s="99"/>
      <c r="DA344" s="99"/>
      <c r="DB344" s="99"/>
      <c r="DC344" s="99"/>
      <c r="DD344" s="99"/>
      <c r="DE344" s="99"/>
      <c r="DF344" s="99"/>
      <c r="DG344" s="99"/>
      <c r="DH344" s="99"/>
      <c r="DI344" s="99"/>
      <c r="DJ344" s="99"/>
      <c r="DK344" s="99"/>
    </row>
    <row r="345" spans="1:115" s="209" customFormat="1" ht="15" customHeight="1">
      <c r="A345" s="205"/>
      <c r="B345" s="205"/>
      <c r="C345" s="205" t="s">
        <v>384</v>
      </c>
      <c r="D345" s="131" t="s">
        <v>370</v>
      </c>
      <c r="E345" s="213"/>
      <c r="F345" s="213">
        <v>5.8957646424977357E-4</v>
      </c>
      <c r="G345" s="213">
        <v>5.8192311886797496E-4</v>
      </c>
      <c r="H345" s="213">
        <v>5.7453363735861338E-4</v>
      </c>
      <c r="I345" s="213">
        <v>5.6739684767377608E-4</v>
      </c>
      <c r="J345" s="213">
        <v>5.6050863701840106E-4</v>
      </c>
      <c r="K345" s="213">
        <v>5.5385989963794657E-4</v>
      </c>
      <c r="L345" s="213">
        <v>5.4744417539661369E-4</v>
      </c>
      <c r="M345" s="213">
        <v>5.4125166093523598E-4</v>
      </c>
      <c r="N345" s="213">
        <v>5.352790022272061E-4</v>
      </c>
      <c r="O345" s="213">
        <v>5.2951939889868665E-4</v>
      </c>
      <c r="P345" s="213">
        <v>5.2396728420072629E-4</v>
      </c>
      <c r="Q345" s="213">
        <v>5.1861796534849697E-4</v>
      </c>
      <c r="R345" s="213">
        <v>5.1346474722999103E-4</v>
      </c>
      <c r="S345" s="213">
        <v>5.0850287382281964E-4</v>
      </c>
      <c r="T345" s="213">
        <v>5.0372634665004983E-4</v>
      </c>
      <c r="U345" s="213">
        <v>4.9913141228642678E-4</v>
      </c>
      <c r="V345" s="213">
        <v>4.9471215358370404E-4</v>
      </c>
      <c r="W345" s="213">
        <v>4.9046431855033772E-4</v>
      </c>
      <c r="X345" s="213">
        <v>4.8638304987928349E-4</v>
      </c>
      <c r="Y345" s="213">
        <v>4.8246237410131331E-4</v>
      </c>
      <c r="Z345" s="213">
        <v>4.7869750028206029E-4</v>
      </c>
      <c r="AA345" s="213">
        <v>4.750849050773204E-4</v>
      </c>
      <c r="AB345" s="213">
        <v>4.7161949880268221E-4</v>
      </c>
      <c r="AC345" s="213">
        <v>4.6829825804259903E-4</v>
      </c>
      <c r="AD345" s="213">
        <v>4.6511672217457476E-4</v>
      </c>
      <c r="AE345" s="213">
        <v>4.6206965769779364E-4</v>
      </c>
      <c r="AF345" s="213">
        <v>4.5915520282313919E-4</v>
      </c>
      <c r="AG345" s="213">
        <v>4.5636833817792682E-4</v>
      </c>
      <c r="AH345" s="213">
        <v>4.5370414437340497E-4</v>
      </c>
      <c r="AI345" s="213">
        <v>4.5116069112428962E-4</v>
      </c>
      <c r="AJ345" s="213">
        <v>4.4873614300956928E-4</v>
      </c>
      <c r="AK345" s="213">
        <v>4.4642875727181401E-4</v>
      </c>
      <c r="AL345" s="213">
        <v>4.442368817354135E-4</v>
      </c>
      <c r="AM345" s="213">
        <v>4.4215895284026985E-4</v>
      </c>
      <c r="AN345" s="213">
        <v>4.4019349378767938E-4</v>
      </c>
      <c r="AO345" s="213">
        <v>4.3833911279533134E-4</v>
      </c>
      <c r="AP345" s="213">
        <v>4.3659450145854456E-4</v>
      </c>
      <c r="AQ345" s="213">
        <v>4.3495843321504673E-4</v>
      </c>
      <c r="AR345" s="213">
        <v>4.3342976191077887E-4</v>
      </c>
      <c r="AS345" s="213">
        <v>4.3200742046438259E-4</v>
      </c>
      <c r="AT345" s="213">
        <v>4.3069041962819641E-4</v>
      </c>
      <c r="AU345" s="213">
        <v>4.2947784684374936E-4</v>
      </c>
      <c r="AV345" s="213">
        <v>4.2836886518990381E-4</v>
      </c>
      <c r="AW345" s="213">
        <v>4.2736271242195089E-4</v>
      </c>
      <c r="AX345" s="213">
        <v>4.2645870010011834E-4</v>
      </c>
      <c r="AY345" s="213">
        <v>4.2565621280609865E-4</v>
      </c>
      <c r="AZ345" s="213">
        <v>4.2495470744635119E-4</v>
      </c>
      <c r="BA345" s="213">
        <v>4.2435371264107656E-4</v>
      </c>
      <c r="BB345" s="205">
        <v>4.2385282819790393E-4</v>
      </c>
      <c r="BC345" s="205"/>
      <c r="BD345" s="205"/>
      <c r="BE345" s="205"/>
      <c r="BF345" s="205"/>
      <c r="BG345" s="205"/>
      <c r="BH345" s="205"/>
    </row>
  </sheetData>
  <mergeCells count="45">
    <mergeCell ref="BF340:BG340"/>
    <mergeCell ref="BF344:BG344"/>
    <mergeCell ref="D341:D343"/>
    <mergeCell ref="BF306:BG306"/>
    <mergeCell ref="D308:D310"/>
    <mergeCell ref="D326:D328"/>
    <mergeCell ref="D331:D333"/>
    <mergeCell ref="D336:D338"/>
    <mergeCell ref="D195:D209"/>
    <mergeCell ref="D212:D226"/>
    <mergeCell ref="D229:D243"/>
    <mergeCell ref="D246:D260"/>
    <mergeCell ref="D263:D277"/>
    <mergeCell ref="BF153:BG153"/>
    <mergeCell ref="BF171:BG171"/>
    <mergeCell ref="BF176:BG176"/>
    <mergeCell ref="D154:D168"/>
    <mergeCell ref="D178:D192"/>
    <mergeCell ref="BF133:BG133"/>
    <mergeCell ref="BF138:BG138"/>
    <mergeCell ref="BF141:BG141"/>
    <mergeCell ref="BF144:BG144"/>
    <mergeCell ref="BF147:BG147"/>
    <mergeCell ref="B100:B114"/>
    <mergeCell ref="D100:D114"/>
    <mergeCell ref="B116:B130"/>
    <mergeCell ref="D116:D130"/>
    <mergeCell ref="B142:B143"/>
    <mergeCell ref="D142:D143"/>
    <mergeCell ref="A172:A173"/>
    <mergeCell ref="B172:B174"/>
    <mergeCell ref="B34:B48"/>
    <mergeCell ref="D34:D48"/>
    <mergeCell ref="B52:B66"/>
    <mergeCell ref="D52:D66"/>
    <mergeCell ref="B68:B82"/>
    <mergeCell ref="D68:D82"/>
    <mergeCell ref="A154:A155"/>
    <mergeCell ref="B154:B168"/>
    <mergeCell ref="B84:B98"/>
    <mergeCell ref="D84:D98"/>
    <mergeCell ref="B145:B146"/>
    <mergeCell ref="D145:D146"/>
    <mergeCell ref="B148:B149"/>
    <mergeCell ref="D148:D149"/>
  </mergeCells>
  <conditionalFormatting sqref="E151:BA151 E30:BA32 E132:BA132 E50:BA50 E52:BA66 E134:BA137 E139:BA140">
    <cfRule type="cellIs" dxfId="20" priority="24" operator="lessThan">
      <formula>0</formula>
    </cfRule>
  </conditionalFormatting>
  <conditionalFormatting sqref="E68:BA82">
    <cfRule type="cellIs" dxfId="19" priority="23" operator="lessThan">
      <formula>0</formula>
    </cfRule>
  </conditionalFormatting>
  <conditionalFormatting sqref="E84:BA98">
    <cfRule type="cellIs" dxfId="18" priority="22" operator="lessThan">
      <formula>0</formula>
    </cfRule>
  </conditionalFormatting>
  <conditionalFormatting sqref="C115:BA115 C100:C114 E100:BA114">
    <cfRule type="cellIs" dxfId="17" priority="21" operator="lessThan">
      <formula>0</formula>
    </cfRule>
  </conditionalFormatting>
  <conditionalFormatting sqref="E116:BA131">
    <cfRule type="cellIs" dxfId="16" priority="20" operator="lessThan">
      <formula>0</formula>
    </cfRule>
  </conditionalFormatting>
  <conditionalFormatting sqref="E116:BA131">
    <cfRule type="cellIs" dxfId="15" priority="19" operator="lessThan">
      <formula>0</formula>
    </cfRule>
  </conditionalFormatting>
  <conditionalFormatting sqref="E116:BA129">
    <cfRule type="cellIs" dxfId="14" priority="18" operator="lessThan">
      <formula>0</formula>
    </cfRule>
  </conditionalFormatting>
  <conditionalFormatting sqref="E148:BA150">
    <cfRule type="cellIs" dxfId="13" priority="14" operator="lessThan">
      <formula>0</formula>
    </cfRule>
  </conditionalFormatting>
  <conditionalFormatting sqref="E148:BA149">
    <cfRule type="cellIs" dxfId="12" priority="13" operator="lessThan">
      <formula>0</formula>
    </cfRule>
  </conditionalFormatting>
  <conditionalFormatting sqref="D100:D114">
    <cfRule type="cellIs" dxfId="11" priority="12" operator="lessThan">
      <formula>0</formula>
    </cfRule>
  </conditionalFormatting>
  <conditionalFormatting sqref="F133:BB133">
    <cfRule type="cellIs" dxfId="10" priority="11" operator="lessThan">
      <formula>0</formula>
    </cfRule>
  </conditionalFormatting>
  <conditionalFormatting sqref="F138:BB138">
    <cfRule type="cellIs" dxfId="9" priority="10" operator="lessThan">
      <formula>0</formula>
    </cfRule>
  </conditionalFormatting>
  <conditionalFormatting sqref="F141:BB141">
    <cfRule type="cellIs" dxfId="8" priority="9" operator="lessThan">
      <formula>0</formula>
    </cfRule>
  </conditionalFormatting>
  <conditionalFormatting sqref="F144:BB144">
    <cfRule type="cellIs" dxfId="7" priority="8" operator="lessThan">
      <formula>0</formula>
    </cfRule>
  </conditionalFormatting>
  <conditionalFormatting sqref="F147:BB147">
    <cfRule type="cellIs" dxfId="6" priority="7" operator="lessThan">
      <formula>0</formula>
    </cfRule>
  </conditionalFormatting>
  <conditionalFormatting sqref="F153:BB153">
    <cfRule type="cellIs" dxfId="5" priority="6" operator="lessThan">
      <formula>0</formula>
    </cfRule>
  </conditionalFormatting>
  <conditionalFormatting sqref="F171:BB171">
    <cfRule type="cellIs" dxfId="4" priority="5" operator="lessThan">
      <formula>0</formula>
    </cfRule>
  </conditionalFormatting>
  <conditionalFormatting sqref="F176:BB176">
    <cfRule type="cellIs" dxfId="3" priority="4" operator="lessThan">
      <formula>0</formula>
    </cfRule>
  </conditionalFormatting>
  <conditionalFormatting sqref="F306:BB306">
    <cfRule type="cellIs" dxfId="2" priority="3" operator="lessThan">
      <formula>0</formula>
    </cfRule>
  </conditionalFormatting>
  <conditionalFormatting sqref="F340:BB340">
    <cfRule type="cellIs" dxfId="1" priority="2" operator="lessThan">
      <formula>0</formula>
    </cfRule>
  </conditionalFormatting>
  <conditionalFormatting sqref="F344:BB344">
    <cfRule type="cellIs" dxfId="0" priority="1" operator="lessThan">
      <formula>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FF89C-54C9-40CF-8CDE-6C29F6BB2423}">
  <sheetPr>
    <tabColor rgb="FF92D050"/>
  </sheetPr>
  <dimension ref="A2:BD245"/>
  <sheetViews>
    <sheetView topLeftCell="A232" workbookViewId="0">
      <selection activeCell="AB245" sqref="AB245"/>
    </sheetView>
  </sheetViews>
  <sheetFormatPr defaultColWidth="8.85546875" defaultRowHeight="14.45"/>
  <cols>
    <col min="5" max="5" width="17.42578125" customWidth="1"/>
    <col min="6" max="6" width="22.28515625" customWidth="1"/>
    <col min="7" max="7" width="10" customWidth="1"/>
    <col min="8" max="8" width="9.28515625" bestFit="1" customWidth="1"/>
    <col min="9" max="9" width="12.5703125" customWidth="1"/>
    <col min="10" max="10" width="11.140625" customWidth="1"/>
    <col min="28" max="28" width="8.85546875" style="245"/>
    <col min="33" max="33" width="9.28515625" bestFit="1" customWidth="1"/>
  </cols>
  <sheetData>
    <row r="2" spans="2:56">
      <c r="B2" s="14" t="s">
        <v>385</v>
      </c>
      <c r="C2" s="14"/>
      <c r="D2" s="14"/>
      <c r="E2" s="14"/>
    </row>
    <row r="3" spans="2:56">
      <c r="G3" s="77">
        <v>2022</v>
      </c>
      <c r="H3" s="77">
        <v>2023</v>
      </c>
      <c r="I3" s="77">
        <v>2024</v>
      </c>
      <c r="J3" s="77">
        <v>2025</v>
      </c>
      <c r="K3" s="77">
        <v>2026</v>
      </c>
      <c r="L3" s="77">
        <v>2027</v>
      </c>
      <c r="M3" s="77">
        <v>2028</v>
      </c>
      <c r="N3" s="77">
        <v>2029</v>
      </c>
      <c r="O3" s="77">
        <v>2030</v>
      </c>
      <c r="P3" s="77">
        <v>2031</v>
      </c>
      <c r="Q3" s="77">
        <v>2032</v>
      </c>
      <c r="R3" s="77">
        <v>2033</v>
      </c>
      <c r="S3" s="77">
        <v>2034</v>
      </c>
      <c r="T3" s="77">
        <v>2035</v>
      </c>
      <c r="U3" s="77">
        <v>2036</v>
      </c>
      <c r="V3" s="77">
        <v>2037</v>
      </c>
      <c r="W3" s="77">
        <v>2038</v>
      </c>
      <c r="X3" s="77">
        <v>2039</v>
      </c>
      <c r="Y3" s="77">
        <v>2040</v>
      </c>
      <c r="Z3" s="77">
        <v>2041</v>
      </c>
      <c r="AA3" s="77">
        <v>2042</v>
      </c>
      <c r="AB3" s="77">
        <v>2043</v>
      </c>
      <c r="AC3" s="77">
        <v>2044</v>
      </c>
      <c r="AD3" s="77">
        <v>2045</v>
      </c>
      <c r="AE3" s="77">
        <v>2046</v>
      </c>
      <c r="AF3" s="77">
        <v>2047</v>
      </c>
      <c r="AG3" s="77">
        <v>2048</v>
      </c>
      <c r="AH3" s="77">
        <v>2049</v>
      </c>
      <c r="AI3" s="77">
        <v>2050</v>
      </c>
      <c r="AJ3" s="77">
        <v>2051</v>
      </c>
      <c r="AK3" s="77">
        <v>2052</v>
      </c>
      <c r="AL3" s="77">
        <v>2053</v>
      </c>
      <c r="AM3" s="77">
        <v>2054</v>
      </c>
      <c r="AN3" s="77">
        <v>2055</v>
      </c>
      <c r="AO3" s="77">
        <v>2056</v>
      </c>
      <c r="AP3" s="77">
        <v>2057</v>
      </c>
      <c r="AQ3" s="77">
        <v>2058</v>
      </c>
      <c r="AR3" s="77">
        <v>2059</v>
      </c>
      <c r="AS3" s="77">
        <v>2060</v>
      </c>
      <c r="AT3" s="77">
        <v>2061</v>
      </c>
      <c r="AU3" s="77">
        <v>2062</v>
      </c>
      <c r="AV3" s="77">
        <v>2063</v>
      </c>
      <c r="AW3" s="77">
        <v>2064</v>
      </c>
      <c r="AX3" s="77">
        <v>2065</v>
      </c>
      <c r="AY3" s="77">
        <v>2066</v>
      </c>
      <c r="AZ3" s="77">
        <v>2067</v>
      </c>
      <c r="BA3" s="77">
        <v>2068</v>
      </c>
      <c r="BB3" s="77">
        <v>2069</v>
      </c>
      <c r="BC3" s="77">
        <v>2070</v>
      </c>
    </row>
    <row r="4" spans="2:56">
      <c r="B4" s="27"/>
      <c r="C4" s="391" t="s">
        <v>386</v>
      </c>
      <c r="D4" s="28" t="s">
        <v>387</v>
      </c>
      <c r="E4" s="29" t="s">
        <v>387</v>
      </c>
      <c r="F4" s="29" t="s">
        <v>387</v>
      </c>
      <c r="G4" s="29" t="s">
        <v>387</v>
      </c>
      <c r="H4" s="29" t="s">
        <v>387</v>
      </c>
      <c r="I4" s="29" t="s">
        <v>387</v>
      </c>
      <c r="J4" s="29" t="s">
        <v>387</v>
      </c>
      <c r="K4" s="29" t="s">
        <v>387</v>
      </c>
      <c r="L4" s="29" t="s">
        <v>387</v>
      </c>
      <c r="M4" s="29" t="s">
        <v>387</v>
      </c>
      <c r="N4" s="29" t="s">
        <v>387</v>
      </c>
      <c r="O4" s="29" t="s">
        <v>387</v>
      </c>
      <c r="P4" s="29" t="s">
        <v>387</v>
      </c>
      <c r="Q4" s="29" t="s">
        <v>387</v>
      </c>
      <c r="R4" s="29" t="s">
        <v>387</v>
      </c>
      <c r="S4" s="29" t="s">
        <v>387</v>
      </c>
      <c r="T4" s="29" t="s">
        <v>387</v>
      </c>
      <c r="U4" s="29" t="s">
        <v>387</v>
      </c>
      <c r="V4" s="29" t="s">
        <v>387</v>
      </c>
      <c r="W4" s="29" t="s">
        <v>387</v>
      </c>
      <c r="X4" s="29" t="s">
        <v>387</v>
      </c>
      <c r="Y4" s="29" t="s">
        <v>387</v>
      </c>
      <c r="Z4" s="29" t="s">
        <v>387</v>
      </c>
      <c r="AA4" s="29" t="s">
        <v>387</v>
      </c>
      <c r="AB4" s="29" t="s">
        <v>387</v>
      </c>
      <c r="AC4" s="29" t="s">
        <v>387</v>
      </c>
      <c r="AD4" s="29" t="s">
        <v>387</v>
      </c>
      <c r="AE4" s="29" t="s">
        <v>387</v>
      </c>
      <c r="AF4" s="29" t="s">
        <v>387</v>
      </c>
      <c r="AG4" s="29" t="s">
        <v>387</v>
      </c>
      <c r="AH4" s="29" t="s">
        <v>387</v>
      </c>
      <c r="AI4" s="29" t="s">
        <v>387</v>
      </c>
      <c r="AJ4" s="29" t="s">
        <v>387</v>
      </c>
      <c r="AK4" s="29"/>
      <c r="AL4" s="29"/>
      <c r="AM4" s="29"/>
      <c r="AN4" s="29"/>
      <c r="AO4" s="29"/>
      <c r="AP4" s="29"/>
      <c r="AQ4" s="29"/>
      <c r="AR4" s="29"/>
      <c r="AS4" s="29"/>
      <c r="AT4" s="29"/>
      <c r="AU4" s="29"/>
      <c r="AV4" s="29"/>
      <c r="AW4" s="29"/>
      <c r="AX4" s="29"/>
      <c r="AY4" s="29"/>
      <c r="AZ4" s="29"/>
      <c r="BA4" s="29"/>
      <c r="BB4" s="29"/>
      <c r="BC4" s="29"/>
      <c r="BD4" s="53"/>
    </row>
    <row r="5" spans="2:56" ht="15.75">
      <c r="B5" s="30"/>
      <c r="C5" s="391"/>
      <c r="D5" s="31"/>
      <c r="E5" s="32"/>
      <c r="F5" s="347" t="s">
        <v>388</v>
      </c>
      <c r="G5" s="34"/>
      <c r="H5" s="34"/>
      <c r="I5" s="34"/>
      <c r="J5" s="34"/>
      <c r="K5" s="34"/>
      <c r="L5" s="34"/>
      <c r="M5" s="34"/>
      <c r="N5" s="34"/>
      <c r="O5" s="34"/>
      <c r="P5" s="34"/>
      <c r="Q5" s="34"/>
      <c r="R5" s="34"/>
      <c r="S5" s="34"/>
      <c r="T5" s="34"/>
      <c r="U5" s="34"/>
      <c r="V5" s="34"/>
      <c r="W5" s="34"/>
      <c r="X5" s="34"/>
      <c r="Y5" s="34"/>
      <c r="Z5" s="34"/>
      <c r="AA5" s="34"/>
      <c r="AB5" s="38"/>
      <c r="AC5" s="34"/>
      <c r="AD5" s="34"/>
      <c r="AE5" s="34"/>
      <c r="AF5" s="34"/>
      <c r="AG5" s="34"/>
      <c r="AH5" s="34"/>
      <c r="AI5" s="34"/>
      <c r="AJ5" s="56"/>
      <c r="AK5" s="56"/>
      <c r="AL5" s="56"/>
      <c r="AM5" s="56"/>
      <c r="AN5" s="56"/>
      <c r="AO5" s="56"/>
      <c r="AP5" s="56"/>
      <c r="AQ5" s="56"/>
      <c r="AR5" s="56"/>
      <c r="AS5" s="56"/>
      <c r="AT5" s="56"/>
      <c r="AU5" s="56"/>
      <c r="AV5" s="56"/>
      <c r="AW5" s="56"/>
      <c r="AX5" s="56"/>
      <c r="AY5" s="56"/>
      <c r="AZ5" s="56"/>
      <c r="BA5" s="56"/>
      <c r="BB5" s="56"/>
      <c r="BC5" s="56"/>
      <c r="BD5" s="53"/>
    </row>
    <row r="6" spans="2:56" ht="15">
      <c r="B6" s="30"/>
      <c r="C6" s="391"/>
      <c r="D6" s="392" t="s">
        <v>389</v>
      </c>
      <c r="E6" s="393"/>
      <c r="F6" s="74" t="s">
        <v>390</v>
      </c>
      <c r="G6" s="34"/>
      <c r="H6" s="34"/>
      <c r="I6" s="34"/>
      <c r="J6" s="34"/>
      <c r="K6" s="34"/>
      <c r="L6" s="34"/>
      <c r="M6" s="34"/>
      <c r="N6" s="34"/>
      <c r="O6" s="34"/>
      <c r="P6" s="34"/>
      <c r="Q6" s="34"/>
      <c r="R6" s="34"/>
      <c r="S6" s="34"/>
      <c r="T6" s="34"/>
      <c r="U6" s="34"/>
      <c r="V6" s="34"/>
      <c r="W6" s="34"/>
      <c r="X6" s="34"/>
      <c r="Y6" s="34"/>
      <c r="Z6" s="34"/>
      <c r="AA6" s="34"/>
      <c r="AB6" s="38"/>
      <c r="AC6" s="34"/>
      <c r="AD6" s="34"/>
      <c r="AE6" s="34"/>
      <c r="AF6" s="34"/>
      <c r="AG6" s="34"/>
      <c r="AH6" s="34"/>
      <c r="AI6" s="34"/>
      <c r="AJ6" s="56"/>
      <c r="AK6" s="56"/>
      <c r="AL6" s="56"/>
      <c r="AM6" s="56"/>
      <c r="AN6" s="56"/>
      <c r="AO6" s="56"/>
      <c r="AP6" s="56"/>
      <c r="AQ6" s="56"/>
      <c r="AR6" s="56"/>
      <c r="AS6" s="56"/>
      <c r="AT6" s="56"/>
      <c r="AU6" s="56"/>
      <c r="AV6" s="56"/>
      <c r="AW6" s="56"/>
      <c r="AX6" s="56"/>
      <c r="AY6" s="56"/>
      <c r="AZ6" s="56"/>
      <c r="BA6" s="56"/>
      <c r="BB6" s="56"/>
      <c r="BC6" s="56"/>
      <c r="BD6" s="53"/>
    </row>
    <row r="7" spans="2:56" ht="15.75" customHeight="1">
      <c r="B7" s="384"/>
      <c r="C7" s="308">
        <v>0.23449999999999999</v>
      </c>
      <c r="D7" s="387" t="s">
        <v>391</v>
      </c>
      <c r="E7" s="388"/>
      <c r="F7" s="37" t="s">
        <v>392</v>
      </c>
      <c r="G7" s="38">
        <f>('Políticas anunciadas - %'!F12)*$C$7</f>
        <v>2.0925796007298877E-2</v>
      </c>
      <c r="H7" s="38">
        <f>('Políticas anunciadas - %'!G12)*$C$7</f>
        <v>2.0729177401672034E-2</v>
      </c>
      <c r="I7" s="38">
        <f>('Políticas anunciadas - %'!H12)*$C$7</f>
        <v>2.0534311529949521E-2</v>
      </c>
      <c r="J7" s="38">
        <f>('Políticas anunciadas - %'!I12)*$C$7</f>
        <v>2.0341173860021884E-2</v>
      </c>
      <c r="K7" s="38">
        <f>('Políticas anunciadas - %'!J12)*$C$7</f>
        <v>2.0149740189628035E-2</v>
      </c>
      <c r="L7" s="38">
        <f>('Políticas anunciadas - %'!K12)*$C$7</f>
        <v>1.9959986640713412E-2</v>
      </c>
      <c r="M7" s="38">
        <f>('Políticas anunciadas - %'!L12)*$C$7</f>
        <v>1.9771889653889811E-2</v>
      </c>
      <c r="N7" s="38">
        <f>('Políticas anunciadas - %'!M12)*$C$7</f>
        <v>1.9585425982976395E-2</v>
      </c>
      <c r="O7" s="38">
        <f>('Políticas anunciadas - %'!N12)*$C$7</f>
        <v>1.9400572689638646E-2</v>
      </c>
      <c r="P7" s="38">
        <f>('Políticas anunciadas - %'!O12)*$C$7</f>
        <v>1.9217307138112264E-2</v>
      </c>
      <c r="Q7" s="38">
        <f>('Políticas anunciadas - %'!P12)*$C$7</f>
        <v>1.9035606990014539E-2</v>
      </c>
      <c r="R7" s="38">
        <f>('Políticas anunciadas - %'!Q12)*$C$7</f>
        <v>1.8855450199240311E-2</v>
      </c>
      <c r="S7" s="38">
        <f>('Políticas anunciadas - %'!R12)*$C$7</f>
        <v>1.867681500694246E-2</v>
      </c>
      <c r="T7" s="38">
        <f>('Políticas anunciadas - %'!S12)*$C$7</f>
        <v>1.8499679936591979E-2</v>
      </c>
      <c r="U7" s="38">
        <f>('Políticas anunciadas - %'!T12)*$C$7</f>
        <v>1.8324023789120517E-2</v>
      </c>
      <c r="V7" s="38">
        <f>('Políticas anunciadas - %'!U12)*$C$7</f>
        <v>1.8149825638141246E-2</v>
      </c>
      <c r="W7" s="38">
        <f>('Políticas anunciadas - %'!V12)*$C$7</f>
        <v>1.797706482524342E-2</v>
      </c>
      <c r="X7" s="38">
        <f>('Políticas anunciadas - %'!W12)*$C$7</f>
        <v>1.7805720955368635E-2</v>
      </c>
      <c r="Y7" s="38">
        <f>('Políticas anunciadas - %'!X12)*$C$7</f>
        <v>1.7635773892255371E-2</v>
      </c>
      <c r="Z7" s="38">
        <f>('Políticas anunciadas - %'!Y12)*$C$7</f>
        <v>1.7467203753960589E-2</v>
      </c>
      <c r="AA7" s="38">
        <f>('Políticas anunciadas - %'!Z12)*$C$7</f>
        <v>1.7299990908448831E-2</v>
      </c>
      <c r="AB7" s="38">
        <f>('Políticas anunciadas - %'!AA12)*$C$7</f>
        <v>1.7134115969256292E-2</v>
      </c>
      <c r="AC7" s="38">
        <f>('Políticas anunciadas - %'!AB12)*$C$7</f>
        <v>1.6969559791216966E-2</v>
      </c>
      <c r="AD7" s="38">
        <f>('Políticas anunciadas - %'!AC12)*$C$7</f>
        <v>1.6806303466262083E-2</v>
      </c>
      <c r="AE7" s="38">
        <f>('Políticas anunciadas - %'!AD12)*$C$7</f>
        <v>1.6644328319283305E-2</v>
      </c>
      <c r="AF7" s="38">
        <f>('Políticas anunciadas - %'!AE12)*$C$7</f>
        <v>1.6483615904058391E-2</v>
      </c>
      <c r="AG7" s="38">
        <f>('Políticas anunciadas - %'!AF12)*$C$7</f>
        <v>1.6324147999242266E-2</v>
      </c>
      <c r="AH7" s="38">
        <f>('Políticas anunciadas - %'!AG12)*$C$7</f>
        <v>1.6165906604422665E-2</v>
      </c>
      <c r="AI7" s="38">
        <f>('Políticas anunciadas - %'!AH12)*$C$7</f>
        <v>1.60088739362324E-2</v>
      </c>
      <c r="AJ7" s="38">
        <f>('Políticas anunciadas - %'!AI12)*$C$7</f>
        <v>1.5853032424523308E-2</v>
      </c>
      <c r="AK7" s="38">
        <f>('Políticas anunciadas - %'!AJ12)*$C$7</f>
        <v>1.5698364708599335E-2</v>
      </c>
      <c r="AL7" s="38">
        <f>('Políticas anunciadas - %'!AK12)*$C$7</f>
        <v>1.5544853633506281E-2</v>
      </c>
      <c r="AM7" s="38">
        <f>('Políticas anunciadas - %'!AL12)*$C$7</f>
        <v>1.5392482246378179E-2</v>
      </c>
      <c r="AN7" s="38">
        <f>('Políticas anunciadas - %'!AM12)*$C$7</f>
        <v>1.5241233792839511E-2</v>
      </c>
      <c r="AO7" s="38">
        <f>('Políticas anunciadas - %'!AN12)*$C$7</f>
        <v>1.5091091713459067E-2</v>
      </c>
      <c r="AP7" s="38">
        <f>('Políticas anunciadas - %'!AO12)*$C$7</f>
        <v>1.4942039640261293E-2</v>
      </c>
      <c r="AQ7" s="38">
        <f>('Políticas anunciadas - %'!AP12)*$C$7</f>
        <v>1.4794061393285955E-2</v>
      </c>
      <c r="AR7" s="38">
        <f>('Políticas anunciadas - %'!AQ12)*$C$7</f>
        <v>1.4647140977197796E-2</v>
      </c>
      <c r="AS7" s="38">
        <f>('Políticas anunciadas - %'!AR12)*$C$7</f>
        <v>1.4501262577952839E-2</v>
      </c>
      <c r="AT7" s="38">
        <f>('Políticas anunciadas - %'!AS12)*$C$7</f>
        <v>1.4356410559504677E-2</v>
      </c>
      <c r="AU7" s="38">
        <f>('Políticas anunciadas - %'!AT12)*$C$7</f>
        <v>1.4212569460566178E-2</v>
      </c>
      <c r="AV7" s="38">
        <f>('Políticas anunciadas - %'!AU12)*$C$7</f>
        <v>1.4069723991413246E-2</v>
      </c>
      <c r="AW7" s="38">
        <f>('Políticas anunciadas - %'!AV12)*$C$7</f>
        <v>1.392785903073941E-2</v>
      </c>
      <c r="AX7" s="38">
        <f>('Políticas anunciadas - %'!AW12)*$C$7</f>
        <v>1.3786959622547907E-2</v>
      </c>
      <c r="AY7" s="38">
        <f>('Políticas anunciadas - %'!AX12)*$C$7</f>
        <v>1.364701097309874E-2</v>
      </c>
      <c r="AZ7" s="38">
        <f>('Políticas anunciadas - %'!AY12)*$C$7</f>
        <v>1.3507998447889068E-2</v>
      </c>
      <c r="BA7" s="38">
        <f>('Políticas anunciadas - %'!AZ12)*$C$7</f>
        <v>1.3369907568683165E-2</v>
      </c>
      <c r="BB7" s="38">
        <f>('Políticas anunciadas - %'!BA12)*$C$7</f>
        <v>1.3232724010577785E-2</v>
      </c>
      <c r="BC7" s="38">
        <f>('Políticas anunciadas - %'!BB12)*$C$7</f>
        <v>1.3096433599114591E-2</v>
      </c>
      <c r="BD7" s="53"/>
    </row>
    <row r="8" spans="2:56">
      <c r="B8" s="384"/>
      <c r="C8" s="36"/>
      <c r="D8" s="351" t="s">
        <v>393</v>
      </c>
      <c r="E8" s="349"/>
      <c r="F8" s="37" t="s">
        <v>392</v>
      </c>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56"/>
      <c r="AK8" s="38"/>
      <c r="AL8" s="38"/>
      <c r="AM8" s="38"/>
      <c r="AN8" s="38"/>
      <c r="AO8" s="38"/>
      <c r="AP8" s="38"/>
      <c r="AQ8" s="38"/>
      <c r="AR8" s="38"/>
      <c r="AS8" s="38"/>
      <c r="AT8" s="38"/>
      <c r="AU8" s="38"/>
      <c r="AV8" s="38"/>
      <c r="AW8" s="38"/>
      <c r="AX8" s="38"/>
      <c r="AY8" s="38"/>
      <c r="AZ8" s="38"/>
      <c r="BA8" s="38"/>
      <c r="BB8" s="38"/>
      <c r="BC8" s="38"/>
      <c r="BD8" s="53"/>
    </row>
    <row r="9" spans="2:56">
      <c r="B9" s="384"/>
      <c r="C9" s="36">
        <v>0.48314606775000002</v>
      </c>
      <c r="D9" s="385" t="s">
        <v>394</v>
      </c>
      <c r="E9" s="386"/>
      <c r="F9" s="37" t="s">
        <v>392</v>
      </c>
      <c r="G9" s="38"/>
      <c r="H9" s="38">
        <f>('Políticas anunciadas - %'!G14-'Políticas anunciadas - %'!F14)*$C$9</f>
        <v>4.2942022501620035E-3</v>
      </c>
      <c r="I9" s="38">
        <f>('Políticas anunciadas - %'!H14-'Políticas anunciadas - %'!G14)*$C$9</f>
        <v>4.2942022501620035E-3</v>
      </c>
      <c r="J9" s="38">
        <f>('Políticas anunciadas - %'!I14-'Políticas anunciadas - %'!H14)*$C$9</f>
        <v>4.2942022501620035E-3</v>
      </c>
      <c r="K9" s="38">
        <f>('Políticas anunciadas - %'!J14-'Políticas anunciadas - %'!I14)*$C$9</f>
        <v>4.2942022501620035E-3</v>
      </c>
      <c r="L9" s="38">
        <f>('Políticas anunciadas - %'!K14-'Políticas anunciadas - %'!J14)*$C$9</f>
        <v>4.2942022501620035E-3</v>
      </c>
      <c r="M9" s="38">
        <f>('Políticas anunciadas - %'!L14-'Políticas anunciadas - %'!K14)*$C$9</f>
        <v>4.2942022501620035E-3</v>
      </c>
      <c r="N9" s="38">
        <f>('Políticas anunciadas - %'!M14-'Políticas anunciadas - %'!L14)*$C$9</f>
        <v>4.2942022501620035E-3</v>
      </c>
      <c r="O9" s="38">
        <f>('Políticas anunciadas - %'!N14-'Políticas anunciadas - %'!M14)*$C$9</f>
        <v>4.2942022501620035E-3</v>
      </c>
      <c r="P9" s="38">
        <f>('Políticas anunciadas - %'!O14-'Políticas anunciadas - %'!N14)*$C$9</f>
        <v>4.2942022501620035E-3</v>
      </c>
      <c r="Q9" s="38">
        <f>('Políticas anunciadas - %'!P14-'Políticas anunciadas - %'!O14)*$C$9</f>
        <v>4.2942022501620035E-3</v>
      </c>
      <c r="R9" s="38">
        <f>('Políticas anunciadas - %'!Q14-'Políticas anunciadas - %'!P14)*$C$9</f>
        <v>4.2942022501620035E-3</v>
      </c>
      <c r="S9" s="38">
        <f>('Políticas anunciadas - %'!R14-'Políticas anunciadas - %'!Q14)*$C$9</f>
        <v>4.2942022501620035E-3</v>
      </c>
      <c r="T9" s="38">
        <f>('Políticas anunciadas - %'!S14-'Políticas anunciadas - %'!R14)*$C$9</f>
        <v>4.2942022501620035E-3</v>
      </c>
      <c r="U9" s="38">
        <f>('Políticas anunciadas - %'!T14-'Políticas anunciadas - %'!S14)*$C$9</f>
        <v>4.2942022501620035E-3</v>
      </c>
      <c r="V9" s="38">
        <f>('Políticas anunciadas - %'!U14-'Políticas anunciadas - %'!T14)*$C$9</f>
        <v>4.2942022501620035E-3</v>
      </c>
      <c r="W9" s="38">
        <f>('Políticas anunciadas - %'!V14-'Políticas anunciadas - %'!U14)*$C$9</f>
        <v>4.2942022501620035E-3</v>
      </c>
      <c r="X9" s="38">
        <f>('Políticas anunciadas - %'!W14-'Políticas anunciadas - %'!V14)*$C$9</f>
        <v>4.2942022501620035E-3</v>
      </c>
      <c r="Y9" s="38">
        <f>('Políticas anunciadas - %'!X14-'Políticas anunciadas - %'!W14)*$C$9</f>
        <v>4.2942022501620035E-3</v>
      </c>
      <c r="Z9" s="38">
        <f>('Políticas anunciadas - %'!Y14-'Políticas anunciadas - %'!X14)*$C$9</f>
        <v>4.2942022501620035E-3</v>
      </c>
      <c r="AA9" s="38">
        <f>('Políticas anunciadas - %'!Z14-'Políticas anunciadas - %'!Y14)*$C$9</f>
        <v>4.2942022501620035E-3</v>
      </c>
      <c r="AB9" s="38">
        <f>('Políticas anunciadas - %'!AA14-'Políticas anunciadas - %'!Z14)*$C$9</f>
        <v>4.2942022501620035E-3</v>
      </c>
      <c r="AC9" s="38">
        <f>('Políticas anunciadas - %'!AB14-'Políticas anunciadas - %'!AA14)*$C$9</f>
        <v>4.2942022501620035E-3</v>
      </c>
      <c r="AD9" s="38">
        <f>('Políticas anunciadas - %'!AC14-'Políticas anunciadas - %'!AB14)*$C$9</f>
        <v>4.2942022501620035E-3</v>
      </c>
      <c r="AE9" s="38">
        <f>('Políticas anunciadas - %'!AD14-'Políticas anunciadas - %'!AC14)*$C$9</f>
        <v>4.2942022501620035E-3</v>
      </c>
      <c r="AF9" s="38">
        <f>('Políticas anunciadas - %'!AE14-'Políticas anunciadas - %'!AD14)*$C$9</f>
        <v>4.2942022501620035E-3</v>
      </c>
      <c r="AG9" s="38">
        <f>('Políticas anunciadas - %'!AF14-'Políticas anunciadas - %'!AE14)*$C$9</f>
        <v>4.2942022501620035E-3</v>
      </c>
      <c r="AH9" s="38">
        <f>('Políticas anunciadas - %'!AG14-'Políticas anunciadas - %'!AF14)*$C$9</f>
        <v>4.2942022501620035E-3</v>
      </c>
      <c r="AI9" s="38">
        <f>('Políticas anunciadas - %'!AH14-'Políticas anunciadas - %'!AG14)*$C$9</f>
        <v>4.2942022501620035E-3</v>
      </c>
      <c r="AJ9" s="56">
        <f>('Políticas anunciadas - %'!AI14-'Políticas anunciadas - %'!AH14)*$C$9</f>
        <v>4.2942022501620035E-3</v>
      </c>
      <c r="AK9" s="38">
        <f>('Políticas anunciadas - %'!AJ14-'Políticas anunciadas - %'!AI14)*$C$9</f>
        <v>4.2942022501620035E-3</v>
      </c>
      <c r="AL9" s="38">
        <f>('Políticas anunciadas - %'!AK14-'Políticas anunciadas - %'!AJ14)*$C$9</f>
        <v>4.2942022501620035E-3</v>
      </c>
      <c r="AM9" s="38">
        <f>('Políticas anunciadas - %'!AL14-'Políticas anunciadas - %'!AK14)*$C$9</f>
        <v>4.2942022501620035E-3</v>
      </c>
      <c r="AN9" s="38">
        <f>('Políticas anunciadas - %'!AM14-'Políticas anunciadas - %'!AL14)*$C$9</f>
        <v>4.2942022501620035E-3</v>
      </c>
      <c r="AO9" s="38">
        <f>('Políticas anunciadas - %'!AN14-'Políticas anunciadas - %'!AM14)*$C$9</f>
        <v>4.2942022501620035E-3</v>
      </c>
      <c r="AP9" s="38">
        <f>('Políticas anunciadas - %'!AO14-'Políticas anunciadas - %'!AN14)*$C$9</f>
        <v>4.2942022501620035E-3</v>
      </c>
      <c r="AQ9" s="38">
        <f>('Políticas anunciadas - %'!AP14-'Políticas anunciadas - %'!AO14)*$C$9</f>
        <v>4.2942022501620035E-3</v>
      </c>
      <c r="AR9" s="38">
        <f>('Políticas anunciadas - %'!AQ14-'Políticas anunciadas - %'!AP14)*$C$9</f>
        <v>4.2942022501620035E-3</v>
      </c>
      <c r="AS9" s="38">
        <f>('Políticas anunciadas - %'!AR14-'Políticas anunciadas - %'!AQ14)*$C$9</f>
        <v>4.2942022501620035E-3</v>
      </c>
      <c r="AT9" s="38">
        <f>('Políticas anunciadas - %'!AS14-'Políticas anunciadas - %'!AR14)*$C$9</f>
        <v>4.2942022501620035E-3</v>
      </c>
      <c r="AU9" s="38">
        <f>('Políticas anunciadas - %'!AT14-'Políticas anunciadas - %'!AS14)*$C$9</f>
        <v>4.2942022501620035E-3</v>
      </c>
      <c r="AV9" s="38">
        <f>('Políticas anunciadas - %'!AU14-'Políticas anunciadas - %'!AT14)*$C$9</f>
        <v>4.2942022501620035E-3</v>
      </c>
      <c r="AW9" s="38">
        <f>('Políticas anunciadas - %'!AV14-'Políticas anunciadas - %'!AU14)*$C$9</f>
        <v>4.2942022501620035E-3</v>
      </c>
      <c r="AX9" s="38">
        <f>('Políticas anunciadas - %'!AW14-'Políticas anunciadas - %'!AV14)*$C$9</f>
        <v>4.2942022501620035E-3</v>
      </c>
      <c r="AY9" s="38">
        <f>('Políticas anunciadas - %'!AX14-'Políticas anunciadas - %'!AW14)*$C$9</f>
        <v>4.2942022501620035E-3</v>
      </c>
      <c r="AZ9" s="38">
        <f>('Políticas anunciadas - %'!AY14-'Políticas anunciadas - %'!AX14)*$C$9</f>
        <v>4.2942022501620035E-3</v>
      </c>
      <c r="BA9" s="38">
        <f>('Políticas anunciadas - %'!AZ14-'Políticas anunciadas - %'!AY14)*$C$9</f>
        <v>4.2942022501620035E-3</v>
      </c>
      <c r="BB9" s="38">
        <f>('Políticas anunciadas - %'!BA14-'Políticas anunciadas - %'!AZ14)*$C$9</f>
        <v>4.2942022501620035E-3</v>
      </c>
      <c r="BC9" s="38">
        <f>('Políticas anunciadas - %'!BB14-'Políticas anunciadas - %'!BA14)*$C$9</f>
        <v>4.2942022501620035E-3</v>
      </c>
      <c r="BD9" s="53"/>
    </row>
    <row r="10" spans="2:56">
      <c r="B10" s="384"/>
      <c r="C10" s="36">
        <v>0.4</v>
      </c>
      <c r="D10" s="389" t="s">
        <v>395</v>
      </c>
      <c r="E10" s="390"/>
      <c r="F10" s="37" t="s">
        <v>392</v>
      </c>
      <c r="G10" s="38"/>
      <c r="H10" s="38">
        <f>(('Políticas anunciadas - %'!G16-'Políticas anunciadas - %'!F16)-H77)*$C$10</f>
        <v>7.3416917363513107E-3</v>
      </c>
      <c r="I10" s="38">
        <f>(('Políticas anunciadas - %'!H16-'Políticas anunciadas - %'!G16)-I77)*$C$10</f>
        <v>7.0811923504560809E-3</v>
      </c>
      <c r="J10" s="38">
        <f>(('Políticas anunciadas - %'!I16-'Políticas anunciadas - %'!H16)-J77)*$C$10</f>
        <v>6.8235251149925376E-3</v>
      </c>
      <c r="K10" s="38">
        <f>(('Políticas anunciadas - %'!J16-'Políticas anunciadas - %'!I16)-K77)*$C$10</f>
        <v>6.5699551017001341E-3</v>
      </c>
      <c r="L10" s="38">
        <f>(('Políticas anunciadas - %'!K16-'Políticas anunciadas - %'!J16)-L77)*$C$10</f>
        <v>6.3193959438091725E-3</v>
      </c>
      <c r="M10" s="38">
        <f>(('Políticas anunciadas - %'!L16-'Políticas anunciadas - %'!K16)-M77)*$C$10</f>
        <v>6.072267303201432E-3</v>
      </c>
      <c r="N10" s="38">
        <f>(('Políticas anunciadas - %'!M16-'Políticas anunciadas - %'!L16)-N77)*$C$10</f>
        <v>5.8277377929211865E-3</v>
      </c>
      <c r="O10" s="38">
        <f>(('Políticas anunciadas - %'!N16-'Políticas anunciadas - %'!M16)-O77)*$C$10</f>
        <v>5.587080609901921E-3</v>
      </c>
      <c r="P10" s="38">
        <f>(('Políticas anunciadas - %'!O16-'Políticas anunciadas - %'!N16)-P77)*$C$10</f>
        <v>5.3494593232226639E-3</v>
      </c>
      <c r="Q10" s="38">
        <f>(('Políticas anunciadas - %'!P16-'Políticas anunciadas - %'!O16)-Q77)*$C$10</f>
        <v>5.1150416589717225E-3</v>
      </c>
      <c r="R10" s="38">
        <f>(('Políticas anunciadas - %'!Q16-'Políticas anunciadas - %'!P16)-R77)*$C$10</f>
        <v>4.8839353599429841E-3</v>
      </c>
      <c r="S10" s="38">
        <f>(('Políticas anunciadas - %'!R16-'Políticas anunciadas - %'!Q16)-S77)*$C$10</f>
        <v>4.6555654181315046E-3</v>
      </c>
      <c r="T10" s="38">
        <f>(('Políticas anunciadas - %'!S16-'Políticas anunciadas - %'!R16)-T77)*$C$10</f>
        <v>4.4302823558080495E-3</v>
      </c>
      <c r="U10" s="38">
        <f>(('Políticas anunciadas - %'!T16-'Políticas anunciadas - %'!S16)-U77)*$C$10</f>
        <v>4.2076753268386145E-3</v>
      </c>
      <c r="V10" s="38">
        <f>(('Políticas anunciadas - %'!U16-'Políticas anunciadas - %'!T16)-V77)*$C$10</f>
        <v>3.9881985366289315E-3</v>
      </c>
      <c r="W10" s="38">
        <f>(('Políticas anunciadas - %'!V16-'Políticas anunciadas - %'!U16)-W77)*$C$10</f>
        <v>3.7712001721612182E-3</v>
      </c>
      <c r="X10" s="38">
        <f>(('Políticas anunciadas - %'!W16-'Políticas anunciadas - %'!V16)-X77)*$C$10</f>
        <v>3.5569962411994313E-3</v>
      </c>
      <c r="Y10" s="38">
        <f>(('Políticas anunciadas - %'!X16-'Políticas anunciadas - %'!W16)-Y77)*$C$10</f>
        <v>3.3453227366703007E-3</v>
      </c>
      <c r="Z10" s="38">
        <f>(('Políticas anunciadas - %'!Y16-'Políticas anunciadas - %'!X16)-Z77)*$C$10</f>
        <v>3.1357588630069018E-3</v>
      </c>
      <c r="AA10" s="38">
        <f>(('Políticas anunciadas - %'!Z16-'Políticas anunciadas - %'!Y16)-AA77)*$C$10</f>
        <v>2.9285009422917369E-3</v>
      </c>
      <c r="AB10" s="38">
        <f>(('Políticas anunciadas - %'!AA16-'Políticas anunciadas - %'!Z16)-AB77)*$C$10</f>
        <v>2.723794063710375E-3</v>
      </c>
      <c r="AC10" s="38">
        <f>(('Políticas anunciadas - %'!AB16-'Políticas anunciadas - %'!AA16)-AC77)*$C$10</f>
        <v>2.5210916540867631E-3</v>
      </c>
      <c r="AD10" s="38">
        <f>(('Políticas anunciadas - %'!AC16-'Políticas anunciadas - %'!AB16)-AD77)*$C$10</f>
        <v>2.3208753772518548E-3</v>
      </c>
      <c r="AE10" s="38">
        <f>(('Políticas anunciadas - %'!AD16-'Políticas anunciadas - %'!AC16)-AE77)*$C$10</f>
        <v>2.1226296492155711E-3</v>
      </c>
      <c r="AF10" s="38">
        <f>(('Políticas anunciadas - %'!AE16-'Políticas anunciadas - %'!AD16)-AF77)*$C$10</f>
        <v>1.9260085480251406E-3</v>
      </c>
      <c r="AG10" s="38">
        <f>(('Políticas anunciadas - %'!AF16-'Políticas anunciadas - %'!AE16)-AG77)*$C$10</f>
        <v>1.731912030622243E-3</v>
      </c>
      <c r="AH10" s="38">
        <f>(('Políticas anunciadas - %'!AG16-'Políticas anunciadas - %'!AF16)-AH77)*$C$10</f>
        <v>1.5392935314277906E-3</v>
      </c>
      <c r="AI10" s="38">
        <f>(('Políticas anunciadas - %'!AH16-'Políticas anunciadas - %'!AG16)-AI77)*$C$10</f>
        <v>1.3480621323562786E-3</v>
      </c>
      <c r="AJ10" s="38">
        <f>(('Políticas anunciadas - %'!AI16-'Políticas anunciadas - %'!AH16)-AJ77)*$C$10</f>
        <v>1.1590404377326308E-3</v>
      </c>
      <c r="AK10" s="38">
        <f>(('Políticas anunciadas - %'!AJ16-'Políticas anunciadas - %'!AI16)-AK77)*$C$10</f>
        <v>9.7218215247316944E-4</v>
      </c>
      <c r="AL10" s="38">
        <f>(('Políticas anunciadas - %'!AK16-'Políticas anunciadas - %'!AJ16)-AL77)*$C$10</f>
        <v>7.8744070192833526E-4</v>
      </c>
      <c r="AM10" s="38">
        <f>(('Políticas anunciadas - %'!AL16-'Políticas anunciadas - %'!AK16)-AM77)*$C$10</f>
        <v>6.0476924185302319E-4</v>
      </c>
      <c r="AN10" s="38">
        <f>(('Políticas anunciadas - %'!AM16-'Políticas anunciadas - %'!AL16)-AN77)*$C$10</f>
        <v>4.2412066931341312E-4</v>
      </c>
      <c r="AO10" s="38">
        <f>(('Políticas anunciadas - %'!AN16-'Políticas anunciadas - %'!AM16)-AO77)*$C$10</f>
        <v>2.454476346866158E-4</v>
      </c>
      <c r="AP10" s="38">
        <f>(('Políticas anunciadas - %'!AO16-'Políticas anunciadas - %'!AN16)-AP77)*$C$10</f>
        <v>6.8702554608182642E-5</v>
      </c>
      <c r="AQ10" s="38">
        <f>(('Políticas anunciadas - %'!AP16-'Políticas anunciadas - %'!AO16)-AQ77)*$C$10</f>
        <v>-1.0616237418794306E-4</v>
      </c>
      <c r="AR10" s="38">
        <f>(('Políticas anunciadas - %'!AQ16-'Políticas anunciadas - %'!AP16)-AR77)*$C$10</f>
        <v>-2.791951600446624E-4</v>
      </c>
      <c r="AS10" s="38">
        <f>(('Políticas anunciadas - %'!AR16-'Políticas anunciadas - %'!AQ16)-AS77)*$C$10</f>
        <v>-4.5044400071851676E-4</v>
      </c>
      <c r="AT10" s="38">
        <f>(('Políticas anunciadas - %'!AS16-'Políticas anunciadas - %'!AR16)-AT77)*$C$10</f>
        <v>-6.1995726686951691E-4</v>
      </c>
      <c r="AU10" s="38">
        <f>(('Políticas anunciadas - %'!AT16-'Políticas anunciadas - %'!AS16)-AU77)*$C$10</f>
        <v>-7.8778348467842545E-4</v>
      </c>
      <c r="AV10" s="38">
        <f>(('Políticas anunciadas - %'!AU16-'Políticas anunciadas - %'!AT16)-AV77)*$C$10</f>
        <v>-9.5397131779897124E-4</v>
      </c>
      <c r="AW10" s="38">
        <f>(('Políticas anunciadas - %'!AV16-'Políticas anunciadas - %'!AU16)-AW77)*$C$10</f>
        <v>-1.1185695484346753E-3</v>
      </c>
      <c r="AX10" s="38">
        <f>(('Políticas anunciadas - %'!AW16-'Políticas anunciadas - %'!AV16)-AX77)*$C$10</f>
        <v>-1.2816270578230845E-3</v>
      </c>
      <c r="AY10" s="38">
        <f>(('Políticas anunciadas - %'!AX16-'Políticas anunciadas - %'!AW16)-AY77)*$C$10</f>
        <v>-1.443192806012303E-3</v>
      </c>
      <c r="AZ10" s="38">
        <f>(('Políticas anunciadas - %'!AY16-'Políticas anunciadas - %'!AX16)-AZ77)*$C$10</f>
        <v>-1.6033158110108276E-3</v>
      </c>
      <c r="BA10" s="38">
        <f>(('Políticas anunciadas - %'!AZ16-'Políticas anunciadas - %'!AY16)-BA77)*$C$10</f>
        <v>-1.7620451273788946E-3</v>
      </c>
      <c r="BB10" s="38">
        <f>(('Políticas anunciadas - %'!BA16-'Políticas anunciadas - %'!AZ16)-BB77)*$C$10</f>
        <v>-1.9194298243011304E-3</v>
      </c>
      <c r="BC10" s="38">
        <f>(('Políticas anunciadas - %'!BB16-'Políticas anunciadas - %'!BA16)-BC77)*$C$10</f>
        <v>-2.0755189631262968E-3</v>
      </c>
      <c r="BD10" s="53"/>
    </row>
    <row r="11" spans="2:56">
      <c r="B11" s="384"/>
      <c r="C11" s="36">
        <v>0.58509999999999995</v>
      </c>
      <c r="D11" s="385" t="s">
        <v>396</v>
      </c>
      <c r="E11" s="386"/>
      <c r="F11" s="37" t="s">
        <v>392</v>
      </c>
      <c r="G11" s="38"/>
      <c r="H11" s="38">
        <f>('Políticas anunciadas - %'!G17-'Políticas anunciadas - %'!F17)*$C$11</f>
        <v>-4.1489440999999752E-3</v>
      </c>
      <c r="I11" s="38">
        <f>('Políticas anunciadas - %'!H17-'Políticas anunciadas - %'!G17)*$C$11</f>
        <v>-4.1489441000002354E-3</v>
      </c>
      <c r="J11" s="38">
        <f>('Políticas anunciadas - %'!I17-'Políticas anunciadas - %'!H17)*$C$11</f>
        <v>-4.1489440999999752E-3</v>
      </c>
      <c r="K11" s="38">
        <f>('Políticas anunciadas - %'!J17-'Políticas anunciadas - %'!I17)*$C$11</f>
        <v>-4.1489440999999752E-3</v>
      </c>
      <c r="L11" s="38">
        <f>('Políticas anunciadas - %'!K17-'Políticas anunciadas - %'!J17)*$C$11</f>
        <v>-4.1489440999999752E-3</v>
      </c>
      <c r="M11" s="38">
        <f>('Políticas anunciadas - %'!L17-'Políticas anunciadas - %'!K17)*$C$11</f>
        <v>-4.1489440999999752E-3</v>
      </c>
      <c r="N11" s="38">
        <f>('Políticas anunciadas - %'!M17-'Políticas anunciadas - %'!L17)*$C$11</f>
        <v>-4.1489440999999752E-3</v>
      </c>
      <c r="O11" s="38">
        <f>('Políticas anunciadas - %'!N17-'Políticas anunciadas - %'!M17)*$C$11</f>
        <v>-4.1489440999999752E-3</v>
      </c>
      <c r="P11" s="38">
        <f>('Políticas anunciadas - %'!O17-'Políticas anunciadas - %'!N17)*$C$11</f>
        <v>-4.1489440999999752E-3</v>
      </c>
      <c r="Q11" s="38">
        <f>('Políticas anunciadas - %'!P17-'Políticas anunciadas - %'!O17)*$C$11</f>
        <v>-4.1489440999999752E-3</v>
      </c>
      <c r="R11" s="38">
        <f>('Políticas anunciadas - %'!Q17-'Políticas anunciadas - %'!P17)*$C$11</f>
        <v>-4.1489440999999752E-3</v>
      </c>
      <c r="S11" s="38">
        <f>('Políticas anunciadas - %'!R17-'Políticas anunciadas - %'!Q17)*$C$11</f>
        <v>-4.1489440999999752E-3</v>
      </c>
      <c r="T11" s="38">
        <f>('Políticas anunciadas - %'!S17-'Políticas anunciadas - %'!R17)*$C$11</f>
        <v>-4.1489441000002354E-3</v>
      </c>
      <c r="U11" s="38">
        <f>('Políticas anunciadas - %'!T17-'Políticas anunciadas - %'!S17)*$C$11</f>
        <v>-4.1489440999999752E-3</v>
      </c>
      <c r="V11" s="38">
        <f>('Políticas anunciadas - %'!U17-'Políticas anunciadas - %'!T17)*$C$11</f>
        <v>-4.1489440999999752E-3</v>
      </c>
      <c r="W11" s="38">
        <f>('Políticas anunciadas - %'!V17-'Políticas anunciadas - %'!U17)*$C$11</f>
        <v>-4.1489440999999752E-3</v>
      </c>
      <c r="X11" s="38">
        <f>('Políticas anunciadas - %'!W17-'Políticas anunciadas - %'!V17)*$C$11</f>
        <v>-4.1489440999999752E-3</v>
      </c>
      <c r="Y11" s="38">
        <f>('Políticas anunciadas - %'!X17-'Políticas anunciadas - %'!W17)*$C$11</f>
        <v>-4.1489440999999752E-3</v>
      </c>
      <c r="Z11" s="38">
        <f>('Políticas anunciadas - %'!Y17-'Políticas anunciadas - %'!X17)*$C$11</f>
        <v>-4.1489440999999752E-3</v>
      </c>
      <c r="AA11" s="38">
        <f>('Políticas anunciadas - %'!Z17-'Políticas anunciadas - %'!Y17)*$C$11</f>
        <v>-4.1489440999999752E-3</v>
      </c>
      <c r="AB11" s="38">
        <f>('Políticas anunciadas - %'!AA17-'Políticas anunciadas - %'!Z17)*$C$11</f>
        <v>-4.1489440999999752E-3</v>
      </c>
      <c r="AC11" s="38">
        <f>('Políticas anunciadas - %'!AB17-'Políticas anunciadas - %'!AA17)*$C$11</f>
        <v>-4.1489440999999752E-3</v>
      </c>
      <c r="AD11" s="38">
        <f>('Políticas anunciadas - %'!AC17-'Políticas anunciadas - %'!AB17)*$C$11</f>
        <v>-4.1489440999999752E-3</v>
      </c>
      <c r="AE11" s="38">
        <f>('Políticas anunciadas - %'!AD17-'Políticas anunciadas - %'!AC17)*$C$11</f>
        <v>-4.1489441000002354E-3</v>
      </c>
      <c r="AF11" s="38">
        <f>('Políticas anunciadas - %'!AE17-'Políticas anunciadas - %'!AD17)*$C$11</f>
        <v>-4.1489440999999752E-3</v>
      </c>
      <c r="AG11" s="38">
        <f>('Políticas anunciadas - %'!AF17-'Políticas anunciadas - %'!AE17)*$C$11</f>
        <v>-4.1489440999999752E-3</v>
      </c>
      <c r="AH11" s="38">
        <f>('Políticas anunciadas - %'!AG17-'Políticas anunciadas - %'!AF17)*$C$11</f>
        <v>-4.1489440999999752E-3</v>
      </c>
      <c r="AI11" s="38">
        <f>('Políticas anunciadas - %'!AH17-'Políticas anunciadas - %'!AG17)*$C$11</f>
        <v>-4.1489440999999752E-3</v>
      </c>
      <c r="AJ11" s="56">
        <f>('Políticas anunciadas - %'!AI17-'Políticas anunciadas - %'!AH17)*$C$11</f>
        <v>-4.1489440999999752E-3</v>
      </c>
      <c r="AK11" s="38">
        <f>('Políticas anunciadas - %'!AJ17-'Políticas anunciadas - %'!AI17)*$C$11</f>
        <v>-4.1489440999999752E-3</v>
      </c>
      <c r="AL11" s="38">
        <f>('Políticas anunciadas - %'!AK17-'Políticas anunciadas - %'!AJ17)*$C$11</f>
        <v>-4.1489440999999752E-3</v>
      </c>
      <c r="AM11" s="38">
        <f>('Políticas anunciadas - %'!AL17-'Políticas anunciadas - %'!AK17)*$C$11</f>
        <v>-4.1489440999999752E-3</v>
      </c>
      <c r="AN11" s="38">
        <f>('Políticas anunciadas - %'!AM17-'Políticas anunciadas - %'!AL17)*$C$11</f>
        <v>-4.1489440999999752E-3</v>
      </c>
      <c r="AO11" s="38">
        <f>('Políticas anunciadas - %'!AN17-'Políticas anunciadas - %'!AM17)*$C$11</f>
        <v>-4.1489441000002354E-3</v>
      </c>
      <c r="AP11" s="38">
        <f>('Políticas anunciadas - %'!AO17-'Políticas anunciadas - %'!AN17)*$C$11</f>
        <v>-4.1489440999999752E-3</v>
      </c>
      <c r="AQ11" s="38">
        <f>('Políticas anunciadas - %'!AP17-'Políticas anunciadas - %'!AO17)*$C$11</f>
        <v>-4.1489440999999752E-3</v>
      </c>
      <c r="AR11" s="38">
        <f>('Políticas anunciadas - %'!AQ17-'Políticas anunciadas - %'!AP17)*$C$11</f>
        <v>-4.1489440999999752E-3</v>
      </c>
      <c r="AS11" s="38">
        <f>('Políticas anunciadas - %'!AR17-'Políticas anunciadas - %'!AQ17)*$C$11</f>
        <v>-4.1489440999999752E-3</v>
      </c>
      <c r="AT11" s="38">
        <f>('Políticas anunciadas - %'!AS17-'Políticas anunciadas - %'!AR17)*$C$11</f>
        <v>-4.1489440999999752E-3</v>
      </c>
      <c r="AU11" s="38">
        <f>('Políticas anunciadas - %'!AT17-'Políticas anunciadas - %'!AS17)*$C$11</f>
        <v>-4.1489440999999752E-3</v>
      </c>
      <c r="AV11" s="38">
        <f>('Políticas anunciadas - %'!AU17-'Políticas anunciadas - %'!AT17)*$C$11</f>
        <v>-4.1489440999999752E-3</v>
      </c>
      <c r="AW11" s="38">
        <f>('Políticas anunciadas - %'!AV17-'Políticas anunciadas - %'!AU17)*$C$11</f>
        <v>-4.1489440999999752E-3</v>
      </c>
      <c r="AX11" s="38">
        <f>('Políticas anunciadas - %'!AW17-'Políticas anunciadas - %'!AV17)*$C$11</f>
        <v>-4.1489440999999752E-3</v>
      </c>
      <c r="AY11" s="38">
        <f>('Políticas anunciadas - %'!AX17-'Políticas anunciadas - %'!AW17)*$C$11</f>
        <v>-4.1489440999999752E-3</v>
      </c>
      <c r="AZ11" s="38">
        <f>('Políticas anunciadas - %'!AY17-'Políticas anunciadas - %'!AX17)*$C$11</f>
        <v>-4.1489441000002354E-3</v>
      </c>
      <c r="BA11" s="38">
        <f>('Políticas anunciadas - %'!AZ17-'Políticas anunciadas - %'!AY17)*$C$11</f>
        <v>-4.1489440999999752E-3</v>
      </c>
      <c r="BB11" s="38">
        <f>('Políticas anunciadas - %'!BA17-'Políticas anunciadas - %'!AZ17)*$C$11</f>
        <v>-4.1489440999999752E-3</v>
      </c>
      <c r="BC11" s="38">
        <f>('Políticas anunciadas - %'!BB17-'Políticas anunciadas - %'!BA17)*$C$11</f>
        <v>-4.1489440999999752E-3</v>
      </c>
      <c r="BD11" s="53"/>
    </row>
    <row r="12" spans="2:56">
      <c r="B12" s="384"/>
      <c r="C12" s="36">
        <v>0.41610000000000003</v>
      </c>
      <c r="D12" s="385" t="s">
        <v>397</v>
      </c>
      <c r="E12" s="386"/>
      <c r="F12" s="37" t="s">
        <v>392</v>
      </c>
      <c r="G12" s="38"/>
      <c r="H12" s="38">
        <f>('Políticas anunciadas - %'!G18-'Políticas anunciadas - %'!F18)*$C$12</f>
        <v>-2.8095778060346726E-4</v>
      </c>
      <c r="I12" s="38">
        <f>('Políticas anunciadas - %'!H18-'Políticas anunciadas - %'!G18)*$C$12</f>
        <v>-2.8057005886623237E-4</v>
      </c>
      <c r="J12" s="38">
        <f>('Políticas anunciadas - %'!I18-'Políticas anunciadas - %'!H18)*$C$12</f>
        <v>-2.8018287218501081E-4</v>
      </c>
      <c r="K12" s="38">
        <f>('Políticas anunciadas - %'!J18-'Políticas anunciadas - %'!I18)*$C$12</f>
        <v>-2.7979621982139965E-4</v>
      </c>
      <c r="L12" s="38">
        <f>('Políticas anunciadas - %'!K18-'Políticas anunciadas - %'!J18)*$C$12</f>
        <v>-2.7941010103803537E-4</v>
      </c>
      <c r="M12" s="38">
        <f>('Políticas anunciadas - %'!L18-'Políticas anunciadas - %'!K18)*$C$12</f>
        <v>-2.7902451509861703E-4</v>
      </c>
      <c r="N12" s="38">
        <f>('Políticas anunciadas - %'!M18-'Políticas anunciadas - %'!L18)*$C$12</f>
        <v>-2.7863946126776743E-4</v>
      </c>
      <c r="O12" s="38">
        <f>('Políticas anunciadas - %'!N18-'Políticas anunciadas - %'!M18)*$C$12</f>
        <v>-2.782549388112183E-4</v>
      </c>
      <c r="P12" s="38">
        <f>('Políticas anunciadas - %'!O18-'Políticas anunciadas - %'!N18)*$C$12</f>
        <v>-2.7787094699567138E-4</v>
      </c>
      <c r="Q12" s="38">
        <f>('Políticas anunciadas - %'!P18-'Políticas anunciadas - %'!O18)*$C$12</f>
        <v>-2.7748748508879859E-4</v>
      </c>
      <c r="R12" s="38">
        <f>('Políticas anunciadas - %'!Q18-'Políticas anunciadas - %'!P18)*$C$12</f>
        <v>-2.7710455235938042E-4</v>
      </c>
      <c r="S12" s="38">
        <f>('Políticas anunciadas - %'!R18-'Políticas anunciadas - %'!Q18)*$C$12</f>
        <v>-2.767221480771215E-4</v>
      </c>
      <c r="T12" s="38">
        <f>('Políticas anunciadas - %'!S18-'Políticas anunciadas - %'!R18)*$C$12</f>
        <v>-2.7634027151278884E-4</v>
      </c>
      <c r="U12" s="38">
        <f>('Políticas anunciadas - %'!T18-'Políticas anunciadas - %'!S18)*$C$12</f>
        <v>-2.7595892193809648E-4</v>
      </c>
      <c r="V12" s="38">
        <f>('Políticas anunciadas - %'!U18-'Políticas anunciadas - %'!T18)*$C$12</f>
        <v>-2.7557809862582106E-4</v>
      </c>
      <c r="W12" s="38">
        <f>('Políticas anunciadas - %'!V18-'Políticas anunciadas - %'!U18)*$C$12</f>
        <v>-2.7519780084970928E-4</v>
      </c>
      <c r="X12" s="38">
        <f>('Políticas anunciadas - %'!W18-'Políticas anunciadas - %'!V18)*$C$12</f>
        <v>-2.7481802788454718E-4</v>
      </c>
      <c r="Y12" s="38">
        <f>('Políticas anunciadas - %'!X18-'Políticas anunciadas - %'!W18)*$C$12</f>
        <v>-2.7443877900606804E-4</v>
      </c>
      <c r="Z12" s="38">
        <f>('Políticas anunciadas - %'!Y18-'Políticas anunciadas - %'!X18)*$C$12</f>
        <v>-2.7406005349104435E-4</v>
      </c>
      <c r="AA12" s="38">
        <f>('Políticas anunciadas - %'!Z18-'Políticas anunciadas - %'!Y18)*$C$12</f>
        <v>-2.7368185061721882E-4</v>
      </c>
      <c r="AB12" s="38">
        <f>('Políticas anunciadas - %'!AA18-'Políticas anunciadas - %'!Z18)*$C$12</f>
        <v>-2.7330416966337361E-4</v>
      </c>
      <c r="AC12" s="38">
        <f>('Políticas anunciadas - %'!AB18-'Políticas anunciadas - %'!AA18)*$C$12</f>
        <v>-2.7292700990923778E-4</v>
      </c>
      <c r="AD12" s="38">
        <f>('Políticas anunciadas - %'!AC18-'Políticas anunciadas - %'!AB18)*$C$12</f>
        <v>-2.725503706355569E-4</v>
      </c>
      <c r="AE12" s="38">
        <f>('Políticas anunciadas - %'!AD18-'Políticas anunciadas - %'!AC18)*$C$12</f>
        <v>-2.7217425112406954E-4</v>
      </c>
      <c r="AF12" s="38">
        <f>('Políticas anunciadas - %'!AE18-'Políticas anunciadas - %'!AD18)*$C$12</f>
        <v>-2.7179865065753075E-4</v>
      </c>
      <c r="AG12" s="38">
        <f>('Políticas anunciadas - %'!AF18-'Políticas anunciadas - %'!AE18)*$C$12</f>
        <v>-2.7142356851961948E-4</v>
      </c>
      <c r="AH12" s="38">
        <f>('Políticas anunciadas - %'!AG18-'Políticas anunciadas - %'!AF18)*$C$12</f>
        <v>-2.71049003995054E-4</v>
      </c>
      <c r="AI12" s="38">
        <f>('Políticas anunciadas - %'!AH18-'Políticas anunciadas - %'!AG18)*$C$12</f>
        <v>-2.7067495636954599E-4</v>
      </c>
      <c r="AJ12" s="56">
        <f>('Políticas anunciadas - %'!AI18-'Políticas anunciadas - %'!AH18)*$C$12</f>
        <v>-2.7030142492975401E-4</v>
      </c>
      <c r="AK12" s="38">
        <f>('Políticas anunciadas - %'!AJ18-'Políticas anunciadas - %'!AI18)*$C$12</f>
        <v>-2.6992840896335299E-4</v>
      </c>
      <c r="AL12" s="38">
        <f>('Políticas anunciadas - %'!AK18-'Políticas anunciadas - %'!AJ18)*$C$12</f>
        <v>-2.6955590775898792E-4</v>
      </c>
      <c r="AM12" s="38">
        <f>('Políticas anunciadas - %'!AL18-'Políticas anunciadas - %'!AK18)*$C$12</f>
        <v>-2.6918392060627398E-4</v>
      </c>
      <c r="AN12" s="38">
        <f>('Políticas anunciadas - %'!AM18-'Políticas anunciadas - %'!AL18)*$C$12</f>
        <v>-2.6881244679584273E-4</v>
      </c>
      <c r="AO12" s="38">
        <f>('Políticas anunciadas - %'!AN18-'Políticas anunciadas - %'!AM18)*$C$12</f>
        <v>-2.6844148561927256E-4</v>
      </c>
      <c r="AP12" s="38">
        <f>('Políticas anunciadas - %'!AO18-'Políticas anunciadas - %'!AN18)*$C$12</f>
        <v>-2.6807103636911219E-4</v>
      </c>
      <c r="AQ12" s="38">
        <f>('Políticas anunciadas - %'!AP18-'Políticas anunciadas - %'!AO18)*$C$12</f>
        <v>-2.6770109833892659E-4</v>
      </c>
      <c r="AR12" s="38">
        <f>('Políticas anunciadas - %'!AQ18-'Políticas anunciadas - %'!AP18)*$C$12</f>
        <v>-2.6733167082320454E-4</v>
      </c>
      <c r="AS12" s="38">
        <f>('Políticas anunciadas - %'!AR18-'Políticas anunciadas - %'!AQ18)*$C$12</f>
        <v>-2.6696275311747445E-4</v>
      </c>
      <c r="AT12" s="38">
        <f>('Políticas anunciadas - %'!AS18-'Políticas anunciadas - %'!AR18)*$C$12</f>
        <v>-2.6659434451816545E-4</v>
      </c>
      <c r="AU12" s="38">
        <f>('Políticas anunciadas - %'!AT18-'Políticas anunciadas - %'!AS18)*$C$12</f>
        <v>-2.6622644432274602E-4</v>
      </c>
      <c r="AV12" s="38">
        <f>('Políticas anunciadas - %'!AU18-'Políticas anunciadas - %'!AT18)*$C$12</f>
        <v>-2.6585905182958556E-4</v>
      </c>
      <c r="AW12" s="38">
        <f>('Políticas anunciadas - %'!AV18-'Políticas anunciadas - %'!AU18)*$C$12</f>
        <v>-2.6549216633804673E-4</v>
      </c>
      <c r="AX12" s="38">
        <f>('Políticas anunciadas - %'!AW18-'Políticas anunciadas - %'!AV18)*$C$12</f>
        <v>-2.6512578714850833E-4</v>
      </c>
      <c r="AY12" s="38">
        <f>('Políticas anunciadas - %'!AX18-'Políticas anunciadas - %'!AW18)*$C$12</f>
        <v>-2.6475991356222716E-4</v>
      </c>
      <c r="AZ12" s="38">
        <f>('Políticas anunciadas - %'!AY18-'Políticas anunciadas - %'!AX18)*$C$12</f>
        <v>-2.6439454488152232E-4</v>
      </c>
      <c r="BA12" s="38">
        <f>('Políticas anunciadas - %'!AZ18-'Políticas anunciadas - %'!AY18)*$C$12</f>
        <v>-2.6402968040959069E-4</v>
      </c>
      <c r="BB12" s="38">
        <f>('Políticas anunciadas - %'!BA18-'Políticas anunciadas - %'!AZ18)*$C$12</f>
        <v>-2.6366531945062243E-4</v>
      </c>
      <c r="BC12" s="38">
        <f>('Políticas anunciadas - %'!BB18-'Políticas anunciadas - %'!BA18)*$C$12</f>
        <v>-2.6330146130977772E-4</v>
      </c>
      <c r="BD12" s="53"/>
    </row>
    <row r="13" spans="2:56">
      <c r="B13" s="384"/>
      <c r="C13" s="39"/>
      <c r="D13" s="385" t="s">
        <v>398</v>
      </c>
      <c r="E13" s="386"/>
      <c r="F13" s="37" t="s">
        <v>392</v>
      </c>
      <c r="G13" s="38"/>
      <c r="H13" s="38"/>
      <c r="I13" s="38"/>
      <c r="J13" s="38"/>
      <c r="K13" s="38"/>
      <c r="L13" s="38"/>
      <c r="M13" s="38"/>
      <c r="N13" s="38"/>
      <c r="O13" s="38"/>
      <c r="P13" s="38"/>
      <c r="Q13" s="38"/>
      <c r="R13" s="38"/>
      <c r="S13" s="38"/>
      <c r="T13" s="38"/>
      <c r="U13" s="38"/>
      <c r="V13" s="38"/>
      <c r="W13" s="38"/>
      <c r="X13" s="38"/>
      <c r="Y13" s="38"/>
      <c r="Z13" s="38"/>
      <c r="AA13" s="38"/>
      <c r="AB13" s="38"/>
      <c r="AC13" s="38"/>
      <c r="AD13" s="38"/>
      <c r="AE13" s="38"/>
      <c r="AF13" s="38"/>
      <c r="AG13" s="38"/>
      <c r="AH13" s="38"/>
      <c r="AI13" s="38"/>
      <c r="AJ13" s="56"/>
      <c r="AK13" s="38"/>
      <c r="AL13" s="38"/>
      <c r="AM13" s="38"/>
      <c r="AN13" s="38"/>
      <c r="AO13" s="38"/>
      <c r="AP13" s="38"/>
      <c r="AQ13" s="38"/>
      <c r="AR13" s="38"/>
      <c r="AS13" s="38"/>
      <c r="AT13" s="38"/>
      <c r="AU13" s="38"/>
      <c r="AV13" s="38"/>
      <c r="AW13" s="38"/>
      <c r="AX13" s="38"/>
      <c r="AY13" s="38"/>
      <c r="AZ13" s="38"/>
      <c r="BA13" s="38"/>
      <c r="BB13" s="38"/>
      <c r="BC13" s="38"/>
      <c r="BD13" s="53"/>
    </row>
    <row r="14" spans="2:56">
      <c r="B14" s="384"/>
      <c r="C14" s="36">
        <v>0.1573</v>
      </c>
      <c r="D14" s="385" t="s">
        <v>63</v>
      </c>
      <c r="E14" s="386"/>
      <c r="F14" s="37" t="s">
        <v>392</v>
      </c>
      <c r="G14" s="38"/>
      <c r="H14" s="38">
        <f>('Políticas anunciadas - %'!G20-'Políticas anunciadas - %'!F20)*$C$14</f>
        <v>2.0238081853694794E-4</v>
      </c>
      <c r="I14" s="38">
        <f>('Políticas anunciadas - %'!H20-'Políticas anunciadas - %'!G20)*$C$14</f>
        <v>2.0491557822856609E-4</v>
      </c>
      <c r="J14" s="38">
        <f>('Políticas anunciadas - %'!I20-'Políticas anunciadas - %'!H20)*$C$14</f>
        <v>2.0748208503308305E-4</v>
      </c>
      <c r="K14" s="38">
        <f>('Políticas anunciadas - %'!J20-'Políticas anunciadas - %'!I20)*$C$14</f>
        <v>2.1008073657366536E-4</v>
      </c>
      <c r="L14" s="38">
        <f>('Políticas anunciadas - %'!K20-'Políticas anunciadas - %'!J20)*$C$14</f>
        <v>2.1271193545359014E-4</v>
      </c>
      <c r="M14" s="38">
        <f>('Políticas anunciadas - %'!L20-'Políticas anunciadas - %'!K20)*$C$14</f>
        <v>2.1537608931862352E-4</v>
      </c>
      <c r="N14" s="38">
        <f>('Políticas anunciadas - %'!M20-'Políticas anunciadas - %'!L20)*$C$14</f>
        <v>2.1807361092017859E-4</v>
      </c>
      <c r="O14" s="38">
        <f>('Políticas anunciadas - %'!N20-'Políticas anunciadas - %'!M20)*$C$14</f>
        <v>2.2080491817924816E-4</v>
      </c>
      <c r="P14" s="38">
        <f>('Políticas anunciadas - %'!O20-'Políticas anunciadas - %'!N20)*$C$14</f>
        <v>2.2357043425116712E-4</v>
      </c>
      <c r="Q14" s="38">
        <f>('Políticas anunciadas - %'!P20-'Políticas anunciadas - %'!O20)*$C$14</f>
        <v>2.2637058759116506E-4</v>
      </c>
      <c r="R14" s="38">
        <f>('Políticas anunciadas - %'!Q20-'Políticas anunciadas - %'!P20)*$C$14</f>
        <v>2.2920581202074612E-4</v>
      </c>
      <c r="S14" s="38">
        <f>('Políticas anunciadas - %'!R20-'Políticas anunciadas - %'!Q20)*$C$14</f>
        <v>2.3207654679489642E-4</v>
      </c>
      <c r="T14" s="38">
        <f>('Políticas anunciadas - %'!S20-'Políticas anunciadas - %'!R20)*$C$14</f>
        <v>2.3498323667014477E-4</v>
      </c>
      <c r="U14" s="38">
        <f>('Políticas anunciadas - %'!T20-'Políticas anunciadas - %'!S20)*$C$14</f>
        <v>2.3792633197346392E-4</v>
      </c>
      <c r="V14" s="38">
        <f>('Políticas anunciadas - %'!U20-'Políticas anunciadas - %'!T20)*$C$14</f>
        <v>2.4090628867203423E-4</v>
      </c>
      <c r="W14" s="38">
        <f>('Políticas anunciadas - %'!V20-'Políticas anunciadas - %'!U20)*$C$14</f>
        <v>2.4392356844389122E-4</v>
      </c>
      <c r="X14" s="38">
        <f>('Políticas anunciadas - %'!W20-'Políticas anunciadas - %'!V20)*$C$14</f>
        <v>2.4697863874945954E-4</v>
      </c>
      <c r="Y14" s="38">
        <f>('Políticas anunciadas - %'!X20-'Políticas anunciadas - %'!W20)*$C$14</f>
        <v>2.5007197290394045E-4</v>
      </c>
      <c r="Z14" s="38">
        <f>('Políticas anunciadas - %'!Y20-'Políticas anunciadas - %'!X20)*$C$14</f>
        <v>2.5320405015069917E-4</v>
      </c>
      <c r="AA14" s="38">
        <f>('Políticas anunciadas - %'!Z20-'Políticas anunciadas - %'!Y20)*$C$14</f>
        <v>2.5637535573547719E-4</v>
      </c>
      <c r="AB14" s="38">
        <f>('Políticas anunciadas - %'!AA20-'Políticas anunciadas - %'!Z20)*$C$14</f>
        <v>2.5958638098154798E-4</v>
      </c>
      <c r="AC14" s="38">
        <f>('Políticas anunciadas - %'!AB20-'Políticas anunciadas - %'!AA20)*$C$14</f>
        <v>2.6283762336588954E-4</v>
      </c>
      <c r="AD14" s="38">
        <f>('Políticas anunciadas - %'!AC20-'Políticas anunciadas - %'!AB20)*$C$14</f>
        <v>2.6612958659622611E-4</v>
      </c>
      <c r="AE14" s="38">
        <f>('Políticas anunciadas - %'!AD20-'Políticas anunciadas - %'!AC20)*$C$14</f>
        <v>2.6946278068906953E-4</v>
      </c>
      <c r="AF14" s="38">
        <f>('Políticas anunciadas - %'!AE20-'Políticas anunciadas - %'!AD20)*$C$14</f>
        <v>2.7283772204872984E-4</v>
      </c>
      <c r="AG14" s="38">
        <f>('Políticas anunciadas - %'!AF20-'Políticas anunciadas - %'!AE20)*$C$14</f>
        <v>2.7625493354733902E-4</v>
      </c>
      <c r="AH14" s="38">
        <f>('Políticas anunciadas - %'!AG20-'Políticas anunciadas - %'!AF20)*$C$14</f>
        <v>2.7971494460584333E-4</v>
      </c>
      <c r="AI14" s="38">
        <f>('Políticas anunciadas - %'!AH20-'Políticas anunciadas - %'!AG20)*$C$14</f>
        <v>2.8321829127602263E-4</v>
      </c>
      <c r="AJ14" s="56">
        <f>('Políticas anunciadas - %'!AI20-'Políticas anunciadas - %'!AH20)*$C$14</f>
        <v>2.8676551632356531E-4</v>
      </c>
      <c r="AK14" s="38">
        <f>('Políticas anunciadas - %'!AJ20-'Políticas anunciadas - %'!AI20)*$C$14</f>
        <v>2.9035716931211732E-4</v>
      </c>
      <c r="AL14" s="38">
        <f>('Políticas anunciadas - %'!AK20-'Políticas anunciadas - %'!AJ20)*$C$14</f>
        <v>2.9399380668845328E-4</v>
      </c>
      <c r="AM14" s="38">
        <f>('Políticas anunciadas - %'!AL20-'Políticas anunciadas - %'!AK20)*$C$14</f>
        <v>2.9767599186868653E-4</v>
      </c>
      <c r="AN14" s="38">
        <f>('Políticas anunciadas - %'!AM20-'Políticas anunciadas - %'!AL20)*$C$14</f>
        <v>3.0140429532553997E-4</v>
      </c>
      <c r="AO14" s="38">
        <f>('Políticas anunciadas - %'!AN20-'Políticas anunciadas - %'!AM20)*$C$14</f>
        <v>3.0517929467673076E-4</v>
      </c>
      <c r="AP14" s="38">
        <f>('Políticas anunciadas - %'!AO20-'Políticas anunciadas - %'!AN20)*$C$14</f>
        <v>3.0900157477450245E-4</v>
      </c>
      <c r="AQ14" s="38">
        <f>('Políticas anunciadas - %'!AP20-'Políticas anunciadas - %'!AO20)*$C$14</f>
        <v>3.1287172779615764E-4</v>
      </c>
      <c r="AR14" s="38">
        <f>('Políticas anunciadas - %'!AQ20-'Políticas anunciadas - %'!AP20)*$C$14</f>
        <v>3.1679035333586096E-4</v>
      </c>
      <c r="AS14" s="38">
        <f>('Políticas anunciadas - %'!AR20-'Políticas anunciadas - %'!AQ20)*$C$14</f>
        <v>3.2075805849751562E-4</v>
      </c>
      <c r="AT14" s="38">
        <f>('Políticas anunciadas - %'!AS20-'Políticas anunciadas - %'!AR20)*$C$14</f>
        <v>3.2477545798883248E-4</v>
      </c>
      <c r="AU14" s="38">
        <f>('Políticas anunciadas - %'!AT20-'Políticas anunciadas - %'!AS20)*$C$14</f>
        <v>3.288431742165251E-4</v>
      </c>
      <c r="AV14" s="38">
        <f>('Políticas anunciadas - %'!AU20-'Políticas anunciadas - %'!AT20)*$C$14</f>
        <v>3.3296183738280627E-4</v>
      </c>
      <c r="AW14" s="38">
        <f>('Políticas anunciadas - %'!AV20-'Políticas anunciadas - %'!AU20)*$C$14</f>
        <v>3.3713208558293182E-4</v>
      </c>
      <c r="AX14" s="38">
        <f>('Políticas anunciadas - %'!AW20-'Políticas anunciadas - %'!AV20)*$C$14</f>
        <v>3.4135456490417686E-4</v>
      </c>
      <c r="AY14" s="38">
        <f>('Políticas anunciadas - %'!AX20-'Políticas anunciadas - %'!AW20)*$C$14</f>
        <v>3.4562992952579869E-4</v>
      </c>
      <c r="AZ14" s="38">
        <f>('Políticas anunciadas - %'!AY20-'Políticas anunciadas - %'!AX20)*$C$14</f>
        <v>3.4995884182052327E-4</v>
      </c>
      <c r="BA14" s="38">
        <f>('Políticas anunciadas - %'!AZ20-'Políticas anunciadas - %'!AY20)*$C$14</f>
        <v>3.54341972457036E-4</v>
      </c>
      <c r="BB14" s="38">
        <f>('Políticas anunciadas - %'!BA20-'Políticas anunciadas - %'!AZ20)*$C$14</f>
        <v>3.587800005039961E-4</v>
      </c>
      <c r="BC14" s="38">
        <f>('Políticas anunciadas - %'!BB20-'Políticas anunciadas - %'!BA20)*$C$14</f>
        <v>3.6327361353516874E-4</v>
      </c>
      <c r="BD14" s="53"/>
    </row>
    <row r="15" spans="2:56">
      <c r="B15" s="40" t="s">
        <v>387</v>
      </c>
      <c r="C15" s="41"/>
      <c r="D15" s="42" t="s">
        <v>387</v>
      </c>
      <c r="E15" s="43" t="s">
        <v>387</v>
      </c>
      <c r="F15" s="44" t="s">
        <v>399</v>
      </c>
      <c r="G15" s="45">
        <f t="shared" ref="G15:BC15" si="0">SUM(G7:G14)</f>
        <v>2.0925796007298877E-2</v>
      </c>
      <c r="H15" s="45">
        <f t="shared" si="0"/>
        <v>2.8137550326118855E-2</v>
      </c>
      <c r="I15" s="45">
        <f t="shared" si="0"/>
        <v>2.7685107549929706E-2</v>
      </c>
      <c r="J15" s="45">
        <f t="shared" si="0"/>
        <v>2.7237256338024519E-2</v>
      </c>
      <c r="K15" s="45">
        <f t="shared" si="0"/>
        <v>2.6795237958242461E-2</v>
      </c>
      <c r="L15" s="45">
        <f t="shared" si="0"/>
        <v>2.6357942569100165E-2</v>
      </c>
      <c r="M15" s="45">
        <f t="shared" si="0"/>
        <v>2.592576668147328E-2</v>
      </c>
      <c r="N15" s="45">
        <f t="shared" si="0"/>
        <v>2.5497856075712019E-2</v>
      </c>
      <c r="O15" s="45">
        <f t="shared" si="0"/>
        <v>2.5075461429070627E-2</v>
      </c>
      <c r="P15" s="45">
        <f t="shared" si="0"/>
        <v>2.465772409875245E-2</v>
      </c>
      <c r="Q15" s="45">
        <f t="shared" si="0"/>
        <v>2.4244789901650656E-2</v>
      </c>
      <c r="R15" s="45">
        <f t="shared" si="0"/>
        <v>2.3836744969006687E-2</v>
      </c>
      <c r="S15" s="45">
        <f t="shared" si="0"/>
        <v>2.3432992973953768E-2</v>
      </c>
      <c r="T15" s="45">
        <f t="shared" si="0"/>
        <v>2.3033863407719155E-2</v>
      </c>
      <c r="U15" s="45">
        <f t="shared" si="0"/>
        <v>2.2638924676156528E-2</v>
      </c>
      <c r="V15" s="45">
        <f t="shared" si="0"/>
        <v>2.2248610514978416E-2</v>
      </c>
      <c r="W15" s="45">
        <f t="shared" si="0"/>
        <v>2.1862248915160847E-2</v>
      </c>
      <c r="X15" s="45">
        <f t="shared" si="0"/>
        <v>2.1480135957595004E-2</v>
      </c>
      <c r="Y15" s="45">
        <f t="shared" si="0"/>
        <v>2.110198797298557E-2</v>
      </c>
      <c r="Z15" s="45">
        <f t="shared" si="0"/>
        <v>2.0727364763789172E-2</v>
      </c>
      <c r="AA15" s="45">
        <f t="shared" si="0"/>
        <v>2.0356443506020852E-2</v>
      </c>
      <c r="AB15" s="45">
        <f t="shared" si="0"/>
        <v>1.998945039444687E-2</v>
      </c>
      <c r="AC15" s="45">
        <f t="shared" si="0"/>
        <v>1.9625820208922406E-2</v>
      </c>
      <c r="AD15" s="45">
        <f t="shared" si="0"/>
        <v>1.9266016209636635E-2</v>
      </c>
      <c r="AE15" s="45">
        <f t="shared" si="0"/>
        <v>1.8909504648225644E-2</v>
      </c>
      <c r="AF15" s="45">
        <f t="shared" si="0"/>
        <v>1.8555921673636757E-2</v>
      </c>
      <c r="AG15" s="45">
        <f t="shared" si="0"/>
        <v>1.8206149545054257E-2</v>
      </c>
      <c r="AH15" s="45">
        <f t="shared" si="0"/>
        <v>1.7859124226623273E-2</v>
      </c>
      <c r="AI15" s="45">
        <f t="shared" si="0"/>
        <v>1.7514737553657185E-2</v>
      </c>
      <c r="AJ15" s="45">
        <f t="shared" si="0"/>
        <v>1.7173795103811777E-2</v>
      </c>
      <c r="AK15" s="45">
        <f t="shared" si="0"/>
        <v>1.6836233771583296E-2</v>
      </c>
      <c r="AL15" s="45">
        <f t="shared" si="0"/>
        <v>1.6501990384526113E-2</v>
      </c>
      <c r="AM15" s="45">
        <f t="shared" si="0"/>
        <v>1.6171001709655641E-2</v>
      </c>
      <c r="AN15" s="45">
        <f t="shared" si="0"/>
        <v>1.584320446084465E-2</v>
      </c>
      <c r="AO15" s="45">
        <f t="shared" si="0"/>
        <v>1.5518535307364908E-2</v>
      </c>
      <c r="AP15" s="45">
        <f t="shared" si="0"/>
        <v>1.5196930883436892E-2</v>
      </c>
      <c r="AQ15" s="45">
        <f t="shared" si="0"/>
        <v>1.4878327798717271E-2</v>
      </c>
      <c r="AR15" s="45">
        <f t="shared" si="0"/>
        <v>1.4562662649827821E-2</v>
      </c>
      <c r="AS15" s="45">
        <f t="shared" si="0"/>
        <v>1.4249872032776391E-2</v>
      </c>
      <c r="AT15" s="45">
        <f t="shared" si="0"/>
        <v>1.3939892556267855E-2</v>
      </c>
      <c r="AU15" s="45">
        <f t="shared" si="0"/>
        <v>1.363266085594356E-2</v>
      </c>
      <c r="AV15" s="45">
        <f t="shared" si="0"/>
        <v>1.3328113609329522E-2</v>
      </c>
      <c r="AW15" s="45">
        <f t="shared" si="0"/>
        <v>1.3026187551711648E-2</v>
      </c>
      <c r="AX15" s="45">
        <f t="shared" si="0"/>
        <v>1.2726819492642521E-2</v>
      </c>
      <c r="AY15" s="45">
        <f t="shared" si="0"/>
        <v>1.2429946333212039E-2</v>
      </c>
      <c r="AZ15" s="45">
        <f t="shared" si="0"/>
        <v>1.2135505083979009E-2</v>
      </c>
      <c r="BA15" s="45">
        <f t="shared" si="0"/>
        <v>1.1843432883513744E-2</v>
      </c>
      <c r="BB15" s="45">
        <f t="shared" si="0"/>
        <v>1.1553667017492057E-2</v>
      </c>
      <c r="BC15" s="45">
        <f t="shared" si="0"/>
        <v>1.1266144938375716E-2</v>
      </c>
      <c r="BD15" s="53"/>
    </row>
    <row r="16" spans="2:56">
      <c r="B16" s="40"/>
      <c r="C16" s="41"/>
      <c r="D16" s="53"/>
      <c r="E16" s="53"/>
      <c r="F16" s="53"/>
      <c r="G16" s="53"/>
      <c r="H16" s="53"/>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row>
    <row r="17" spans="1:56" ht="15.6">
      <c r="B17" s="40"/>
      <c r="C17" s="41"/>
      <c r="D17" s="53"/>
      <c r="E17" s="53"/>
      <c r="F17" s="347" t="s">
        <v>400</v>
      </c>
      <c r="G17" s="37"/>
      <c r="H17" s="37"/>
      <c r="I17" s="37"/>
      <c r="J17" s="37"/>
      <c r="K17" s="37"/>
      <c r="L17" s="37"/>
      <c r="M17" s="37"/>
      <c r="N17" s="37"/>
      <c r="O17" s="37"/>
      <c r="P17" s="37"/>
      <c r="Q17" s="37"/>
      <c r="R17" s="37"/>
      <c r="S17" s="37"/>
      <c r="T17" s="37"/>
      <c r="U17" s="37"/>
      <c r="V17" s="37"/>
      <c r="W17" s="37"/>
      <c r="X17" s="37"/>
      <c r="Y17" s="37"/>
      <c r="Z17" s="37"/>
      <c r="AA17" s="37"/>
      <c r="AB17" s="38"/>
      <c r="AC17" s="37"/>
      <c r="AD17" s="37"/>
      <c r="AE17" s="37"/>
      <c r="AF17" s="37"/>
      <c r="AG17" s="37"/>
      <c r="AH17" s="37"/>
      <c r="AI17" s="37"/>
      <c r="AJ17" s="37"/>
      <c r="AK17" s="37"/>
      <c r="AL17" s="37"/>
      <c r="AM17" s="37"/>
      <c r="AN17" s="37"/>
      <c r="AO17" s="37"/>
      <c r="AP17" s="37"/>
      <c r="AQ17" s="37"/>
      <c r="AR17" s="37"/>
      <c r="AS17" s="37"/>
      <c r="AT17" s="37"/>
      <c r="AU17" s="37"/>
      <c r="AV17" s="37"/>
      <c r="AW17" s="37"/>
      <c r="AX17" s="37"/>
      <c r="AY17" s="37"/>
      <c r="AZ17" s="37"/>
      <c r="BA17" s="37"/>
      <c r="BB17" s="37"/>
      <c r="BC17" s="37"/>
      <c r="BD17" s="53"/>
    </row>
    <row r="18" spans="1:56">
      <c r="A18" s="36"/>
      <c r="B18" s="40"/>
      <c r="C18" s="308">
        <v>0.70350000000000001</v>
      </c>
      <c r="D18" s="387" t="s">
        <v>391</v>
      </c>
      <c r="E18" s="388"/>
      <c r="F18" s="37" t="s">
        <v>401</v>
      </c>
      <c r="G18" s="38">
        <f>('Políticas anunciadas - %'!F12)*$C$18</f>
        <v>6.2777388021896627E-2</v>
      </c>
      <c r="H18" s="38">
        <f>('Políticas anunciadas - %'!G12)*$C$18</f>
        <v>6.2187532205016105E-2</v>
      </c>
      <c r="I18" s="38">
        <f>('Políticas anunciadas - %'!H12)*$C$18</f>
        <v>6.1602934589848571E-2</v>
      </c>
      <c r="J18" s="38">
        <f>('Políticas anunciadas - %'!I12)*$C$18</f>
        <v>6.1023521580065659E-2</v>
      </c>
      <c r="K18" s="38">
        <f>('Políticas anunciadas - %'!J12)*$C$18</f>
        <v>6.0449220568884104E-2</v>
      </c>
      <c r="L18" s="38">
        <f>('Políticas anunciadas - %'!K12)*$C$18</f>
        <v>5.9879959922140243E-2</v>
      </c>
      <c r="M18" s="38">
        <f>('Políticas anunciadas - %'!L12)*$C$18</f>
        <v>5.9315668961669434E-2</v>
      </c>
      <c r="N18" s="38">
        <f>('Políticas anunciadas - %'!M12)*$C$18</f>
        <v>5.8756277948929188E-2</v>
      </c>
      <c r="O18" s="38">
        <f>('Políticas anunciadas - %'!N12)*$C$18</f>
        <v>5.8201718068915949E-2</v>
      </c>
      <c r="P18" s="38">
        <f>('Políticas anunciadas - %'!O12)*$C$18</f>
        <v>5.7651921414336796E-2</v>
      </c>
      <c r="Q18" s="38">
        <f>('Políticas anunciadas - %'!P12)*$C$18</f>
        <v>5.7106820970043624E-2</v>
      </c>
      <c r="R18" s="38">
        <f>('Políticas anunciadas - %'!Q12)*$C$18</f>
        <v>5.6566350597720937E-2</v>
      </c>
      <c r="S18" s="38">
        <f>('Políticas anunciadas - %'!R12)*$C$18</f>
        <v>5.603044502082738E-2</v>
      </c>
      <c r="T18" s="38">
        <f>('Políticas anunciadas - %'!S12)*$C$18</f>
        <v>5.5499039809775934E-2</v>
      </c>
      <c r="U18" s="38">
        <f>('Políticas anunciadas - %'!T12)*$C$18</f>
        <v>5.4972071367361562E-2</v>
      </c>
      <c r="V18" s="38">
        <f>('Políticas anunciadas - %'!U12)*$C$18</f>
        <v>5.4449476914423735E-2</v>
      </c>
      <c r="W18" s="38">
        <f>('Políticas anunciadas - %'!V12)*$C$18</f>
        <v>5.3931194475730262E-2</v>
      </c>
      <c r="X18" s="38">
        <f>('Políticas anunciadas - %'!W12)*$C$18</f>
        <v>5.3417162866105913E-2</v>
      </c>
      <c r="Y18" s="38">
        <f>('Políticas anunciadas - %'!X12)*$C$18</f>
        <v>5.2907321676766123E-2</v>
      </c>
      <c r="Z18" s="38">
        <f>('Políticas anunciadas - %'!Y12)*$C$18</f>
        <v>5.2401611261881767E-2</v>
      </c>
      <c r="AA18" s="38">
        <f>('Políticas anunciadas - %'!Z12)*$C$18</f>
        <v>5.1899972725346494E-2</v>
      </c>
      <c r="AB18" s="38">
        <f>('Políticas anunciadas - %'!AA12)*$C$18</f>
        <v>5.1402347907768882E-2</v>
      </c>
      <c r="AC18" s="38">
        <f>('Políticas anunciadas - %'!AB12)*$C$18</f>
        <v>5.0908679373650907E-2</v>
      </c>
      <c r="AD18" s="38">
        <f>('Políticas anunciadas - %'!AC12)*$C$18</f>
        <v>5.0418910398786251E-2</v>
      </c>
      <c r="AE18" s="38">
        <f>('Políticas anunciadas - %'!AD12)*$C$18</f>
        <v>4.9932984957849917E-2</v>
      </c>
      <c r="AF18" s="38">
        <f>('Políticas anunciadas - %'!AE12)*$C$18</f>
        <v>4.9450847712175172E-2</v>
      </c>
      <c r="AG18" s="38">
        <f>('Políticas anunciadas - %'!AF12)*$C$18</f>
        <v>4.8972443997726808E-2</v>
      </c>
      <c r="AH18" s="38">
        <f>('Políticas anunciadas - %'!AG12)*$C$18</f>
        <v>4.8497719813268003E-2</v>
      </c>
      <c r="AI18" s="38">
        <f>('Políticas anunciadas - %'!AH12)*$C$18</f>
        <v>4.8026621808697205E-2</v>
      </c>
      <c r="AJ18" s="38">
        <f>('Políticas anunciadas - %'!AI12)*$C$18</f>
        <v>4.7559097273569925E-2</v>
      </c>
      <c r="AK18" s="38">
        <f>('Políticas anunciadas - %'!AJ12)*$C$18</f>
        <v>4.7095094125798015E-2</v>
      </c>
      <c r="AL18" s="38">
        <f>('Políticas anunciadas - %'!AK12)*$C$18</f>
        <v>4.6634560900518852E-2</v>
      </c>
      <c r="AM18" s="38">
        <f>('Políticas anunciadas - %'!AL12)*$C$18</f>
        <v>4.6177446739134542E-2</v>
      </c>
      <c r="AN18" s="38">
        <f>('Políticas anunciadas - %'!AM12)*$C$18</f>
        <v>4.5723701378518534E-2</v>
      </c>
      <c r="AO18" s="38">
        <f>('Políticas anunciadas - %'!AN12)*$C$18</f>
        <v>4.5273275140377205E-2</v>
      </c>
      <c r="AP18" s="38">
        <f>('Políticas anunciadas - %'!AO12)*$C$18</f>
        <v>4.4826118920783878E-2</v>
      </c>
      <c r="AQ18" s="38">
        <f>('Políticas anunciadas - %'!AP12)*$C$18</f>
        <v>4.438218417985787E-2</v>
      </c>
      <c r="AR18" s="38">
        <f>('Políticas anunciadas - %'!AQ12)*$C$18</f>
        <v>4.3941422931593394E-2</v>
      </c>
      <c r="AS18" s="38">
        <f>('Políticas anunciadas - %'!AR12)*$C$18</f>
        <v>4.3503787733858518E-2</v>
      </c>
      <c r="AT18" s="38">
        <f>('Políticas anunciadas - %'!AS12)*$C$18</f>
        <v>4.3069231678514036E-2</v>
      </c>
      <c r="AU18" s="38">
        <f>('Políticas anunciadas - %'!AT12)*$C$18</f>
        <v>4.2637708381698537E-2</v>
      </c>
      <c r="AV18" s="38">
        <f>('Políticas anunciadas - %'!AU12)*$C$18</f>
        <v>4.2209171974239741E-2</v>
      </c>
      <c r="AW18" s="38">
        <f>('Políticas anunciadas - %'!AV12)*$C$18</f>
        <v>4.1783577092218235E-2</v>
      </c>
      <c r="AX18" s="38">
        <f>('Políticas anunciadas - %'!AW12)*$C$18</f>
        <v>4.1360878867643724E-2</v>
      </c>
      <c r="AY18" s="38">
        <f>('Políticas anunciadas - %'!AX12)*$C$18</f>
        <v>4.0941032919296225E-2</v>
      </c>
      <c r="AZ18" s="38">
        <f>('Políticas anunciadas - %'!AY12)*$C$18</f>
        <v>4.0523995343667213E-2</v>
      </c>
      <c r="BA18" s="38">
        <f>('Políticas anunciadas - %'!AZ12)*$C$18</f>
        <v>4.0109722706049504E-2</v>
      </c>
      <c r="BB18" s="38">
        <f>('Políticas anunciadas - %'!BA12)*$C$18</f>
        <v>3.9698172031733356E-2</v>
      </c>
      <c r="BC18" s="38">
        <f>('Políticas anunciadas - %'!BB12)*$C$18</f>
        <v>3.9289300797343774E-2</v>
      </c>
      <c r="BD18" s="53"/>
    </row>
    <row r="19" spans="1:56">
      <c r="A19" s="36"/>
      <c r="B19" s="40"/>
      <c r="C19" s="36"/>
      <c r="D19" s="351" t="s">
        <v>393</v>
      </c>
      <c r="E19" s="349"/>
      <c r="F19" s="37" t="s">
        <v>401</v>
      </c>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56"/>
      <c r="AK19" s="38"/>
      <c r="AL19" s="38"/>
      <c r="AM19" s="38"/>
      <c r="AN19" s="38"/>
      <c r="AO19" s="38"/>
      <c r="AP19" s="38"/>
      <c r="AQ19" s="38"/>
      <c r="AR19" s="38"/>
      <c r="AS19" s="38"/>
      <c r="AT19" s="38"/>
      <c r="AU19" s="38"/>
      <c r="AV19" s="38"/>
      <c r="AW19" s="38"/>
      <c r="AX19" s="38"/>
      <c r="AY19" s="38"/>
      <c r="AZ19" s="38"/>
      <c r="BA19" s="38"/>
      <c r="BB19" s="38"/>
      <c r="BC19" s="38"/>
      <c r="BD19" s="53"/>
    </row>
    <row r="20" spans="1:56">
      <c r="A20" s="36"/>
      <c r="B20" s="40"/>
      <c r="C20" s="36">
        <v>0.16104868924999999</v>
      </c>
      <c r="D20" s="385" t="s">
        <v>394</v>
      </c>
      <c r="E20" s="386"/>
      <c r="F20" s="37" t="s">
        <v>401</v>
      </c>
      <c r="G20" s="38"/>
      <c r="H20" s="38">
        <f>('Políticas anunciadas - %'!G14-'Políticas anunciadas - %'!F14)*$C$20</f>
        <v>1.4314007500540011E-3</v>
      </c>
      <c r="I20" s="38">
        <f>('Políticas anunciadas - %'!H14-'Políticas anunciadas - %'!G14)*$C$20</f>
        <v>1.4314007500540011E-3</v>
      </c>
      <c r="J20" s="38">
        <f>('Políticas anunciadas - %'!I14-'Políticas anunciadas - %'!H14)*$C$20</f>
        <v>1.4314007500540011E-3</v>
      </c>
      <c r="K20" s="38">
        <f>('Políticas anunciadas - %'!J14-'Políticas anunciadas - %'!I14)*$C$20</f>
        <v>1.4314007500540011E-3</v>
      </c>
      <c r="L20" s="38">
        <f>('Políticas anunciadas - %'!K14-'Políticas anunciadas - %'!J14)*$C$20</f>
        <v>1.4314007500540011E-3</v>
      </c>
      <c r="M20" s="38">
        <f>('Políticas anunciadas - %'!L14-'Políticas anunciadas - %'!K14)*$C$20</f>
        <v>1.4314007500540011E-3</v>
      </c>
      <c r="N20" s="38">
        <f>('Políticas anunciadas - %'!M14-'Políticas anunciadas - %'!L14)*$C$20</f>
        <v>1.4314007500540011E-3</v>
      </c>
      <c r="O20" s="38">
        <f>('Políticas anunciadas - %'!N14-'Políticas anunciadas - %'!M14)*$C$20</f>
        <v>1.4314007500540011E-3</v>
      </c>
      <c r="P20" s="38">
        <f>('Políticas anunciadas - %'!O14-'Políticas anunciadas - %'!N14)*$C$20</f>
        <v>1.4314007500540011E-3</v>
      </c>
      <c r="Q20" s="38">
        <f>('Políticas anunciadas - %'!P14-'Políticas anunciadas - %'!O14)*$C$20</f>
        <v>1.4314007500540011E-3</v>
      </c>
      <c r="R20" s="38">
        <f>('Políticas anunciadas - %'!Q14-'Políticas anunciadas - %'!P14)*$C$20</f>
        <v>1.4314007500540011E-3</v>
      </c>
      <c r="S20" s="38">
        <f>('Políticas anunciadas - %'!R14-'Políticas anunciadas - %'!Q14)*$C$20</f>
        <v>1.4314007500540011E-3</v>
      </c>
      <c r="T20" s="38">
        <f>('Políticas anunciadas - %'!S14-'Políticas anunciadas - %'!R14)*$C$20</f>
        <v>1.4314007500540011E-3</v>
      </c>
      <c r="U20" s="38">
        <f>('Políticas anunciadas - %'!T14-'Políticas anunciadas - %'!S14)*$C$20</f>
        <v>1.4314007500540011E-3</v>
      </c>
      <c r="V20" s="38">
        <f>('Políticas anunciadas - %'!U14-'Políticas anunciadas - %'!T14)*$C$20</f>
        <v>1.4314007500540011E-3</v>
      </c>
      <c r="W20" s="38">
        <f>('Políticas anunciadas - %'!V14-'Políticas anunciadas - %'!U14)*$C$20</f>
        <v>1.4314007500540011E-3</v>
      </c>
      <c r="X20" s="38">
        <f>('Políticas anunciadas - %'!W14-'Políticas anunciadas - %'!V14)*$C$20</f>
        <v>1.4314007500540011E-3</v>
      </c>
      <c r="Y20" s="38">
        <f>('Políticas anunciadas - %'!X14-'Políticas anunciadas - %'!W14)*$C$20</f>
        <v>1.4314007500540011E-3</v>
      </c>
      <c r="Z20" s="38">
        <f>('Políticas anunciadas - %'!Y14-'Políticas anunciadas - %'!X14)*$C$20</f>
        <v>1.4314007500540011E-3</v>
      </c>
      <c r="AA20" s="38">
        <f>('Políticas anunciadas - %'!Z14-'Políticas anunciadas - %'!Y14)*$C$20</f>
        <v>1.4314007500540011E-3</v>
      </c>
      <c r="AB20" s="38">
        <f>('Políticas anunciadas - %'!AA14-'Políticas anunciadas - %'!Z14)*$C$20</f>
        <v>1.4314007500540011E-3</v>
      </c>
      <c r="AC20" s="38">
        <f>('Políticas anunciadas - %'!AB14-'Políticas anunciadas - %'!AA14)*$C$20</f>
        <v>1.4314007500540011E-3</v>
      </c>
      <c r="AD20" s="38">
        <f>('Políticas anunciadas - %'!AC14-'Políticas anunciadas - %'!AB14)*$C$20</f>
        <v>1.4314007500540011E-3</v>
      </c>
      <c r="AE20" s="38">
        <f>('Políticas anunciadas - %'!AD14-'Políticas anunciadas - %'!AC14)*$C$20</f>
        <v>1.4314007500540011E-3</v>
      </c>
      <c r="AF20" s="38">
        <f>('Políticas anunciadas - %'!AE14-'Políticas anunciadas - %'!AD14)*$C$20</f>
        <v>1.4314007500540011E-3</v>
      </c>
      <c r="AG20" s="38">
        <f>('Políticas anunciadas - %'!AF14-'Políticas anunciadas - %'!AE14)*$C$20</f>
        <v>1.4314007500540011E-3</v>
      </c>
      <c r="AH20" s="38">
        <f>('Políticas anunciadas - %'!AG14-'Políticas anunciadas - %'!AF14)*$C$20</f>
        <v>1.4314007500540011E-3</v>
      </c>
      <c r="AI20" s="38">
        <f>('Políticas anunciadas - %'!AH14-'Políticas anunciadas - %'!AG14)*$C$20</f>
        <v>1.4314007500540011E-3</v>
      </c>
      <c r="AJ20" s="38">
        <f>('Políticas anunciadas - %'!AI14-'Políticas anunciadas - %'!AH14)*$C$20</f>
        <v>1.4314007500540011E-3</v>
      </c>
      <c r="AK20" s="38">
        <f>('Políticas anunciadas - %'!AJ14-'Políticas anunciadas - %'!AI14)*$C$20</f>
        <v>1.4314007500540011E-3</v>
      </c>
      <c r="AL20" s="38">
        <f>('Políticas anunciadas - %'!AK14-'Políticas anunciadas - %'!AJ14)*$C$20</f>
        <v>1.4314007500540011E-3</v>
      </c>
      <c r="AM20" s="38">
        <f>('Políticas anunciadas - %'!AL14-'Políticas anunciadas - %'!AK14)*$C$20</f>
        <v>1.4314007500540011E-3</v>
      </c>
      <c r="AN20" s="38">
        <f>('Políticas anunciadas - %'!AM14-'Políticas anunciadas - %'!AL14)*$C$20</f>
        <v>1.4314007500540011E-3</v>
      </c>
      <c r="AO20" s="38">
        <f>('Políticas anunciadas - %'!AN14-'Políticas anunciadas - %'!AM14)*$C$20</f>
        <v>1.4314007500540011E-3</v>
      </c>
      <c r="AP20" s="38">
        <f>('Políticas anunciadas - %'!AO14-'Políticas anunciadas - %'!AN14)*$C$20</f>
        <v>1.4314007500540011E-3</v>
      </c>
      <c r="AQ20" s="38">
        <f>('Políticas anunciadas - %'!AP14-'Políticas anunciadas - %'!AO14)*$C$20</f>
        <v>1.4314007500540011E-3</v>
      </c>
      <c r="AR20" s="38">
        <f>('Políticas anunciadas - %'!AQ14-'Políticas anunciadas - %'!AP14)*$C$20</f>
        <v>1.4314007500540011E-3</v>
      </c>
      <c r="AS20" s="38">
        <f>('Políticas anunciadas - %'!AR14-'Políticas anunciadas - %'!AQ14)*$C$20</f>
        <v>1.4314007500540011E-3</v>
      </c>
      <c r="AT20" s="38">
        <f>('Políticas anunciadas - %'!AS14-'Políticas anunciadas - %'!AR14)*$C$20</f>
        <v>1.4314007500540011E-3</v>
      </c>
      <c r="AU20" s="38">
        <f>('Políticas anunciadas - %'!AT14-'Políticas anunciadas - %'!AS14)*$C$20</f>
        <v>1.4314007500540011E-3</v>
      </c>
      <c r="AV20" s="38">
        <f>('Políticas anunciadas - %'!AU14-'Políticas anunciadas - %'!AT14)*$C$20</f>
        <v>1.4314007500540011E-3</v>
      </c>
      <c r="AW20" s="38">
        <f>('Políticas anunciadas - %'!AV14-'Políticas anunciadas - %'!AU14)*$C$20</f>
        <v>1.4314007500540011E-3</v>
      </c>
      <c r="AX20" s="38">
        <f>('Políticas anunciadas - %'!AW14-'Políticas anunciadas - %'!AV14)*$C$20</f>
        <v>1.4314007500540011E-3</v>
      </c>
      <c r="AY20" s="38">
        <f>('Políticas anunciadas - %'!AX14-'Políticas anunciadas - %'!AW14)*$C$20</f>
        <v>1.4314007500540011E-3</v>
      </c>
      <c r="AZ20" s="38">
        <f>('Políticas anunciadas - %'!AY14-'Políticas anunciadas - %'!AX14)*$C$20</f>
        <v>1.4314007500540011E-3</v>
      </c>
      <c r="BA20" s="38">
        <f>('Políticas anunciadas - %'!AZ14-'Políticas anunciadas - %'!AY14)*$C$20</f>
        <v>1.4314007500540011E-3</v>
      </c>
      <c r="BB20" s="38">
        <f>('Políticas anunciadas - %'!BA14-'Políticas anunciadas - %'!AZ14)*$C$20</f>
        <v>1.4314007500540011E-3</v>
      </c>
      <c r="BC20" s="38">
        <f>('Políticas anunciadas - %'!BB14-'Políticas anunciadas - %'!BA14)*$C$20</f>
        <v>1.4314007500540011E-3</v>
      </c>
      <c r="BD20" s="53"/>
    </row>
    <row r="21" spans="1:56">
      <c r="A21" s="36"/>
      <c r="B21" s="40"/>
      <c r="C21" s="36">
        <v>0.09</v>
      </c>
      <c r="D21" s="389" t="s">
        <v>402</v>
      </c>
      <c r="E21" s="390"/>
      <c r="F21" s="37" t="s">
        <v>401</v>
      </c>
      <c r="G21" s="38"/>
      <c r="H21" s="38">
        <f>(('Políticas anunciadas - %'!G15-'Políticas anunciadas - %'!F15)-H76)*$C$21</f>
        <v>1.6586999999997753E-3</v>
      </c>
      <c r="I21" s="38">
        <f>(('Políticas anunciadas - %'!H15-'Políticas anunciadas - %'!G15)-I76)*$C$21</f>
        <v>1.6587000000004147E-3</v>
      </c>
      <c r="J21" s="38">
        <f>(('Políticas anunciadas - %'!I15-'Políticas anunciadas - %'!H15)-J76)*$C$21</f>
        <v>1.6586999999997753E-3</v>
      </c>
      <c r="K21" s="38">
        <f>(('Políticas anunciadas - %'!J15-'Políticas anunciadas - %'!I15)-K76)*$C$21</f>
        <v>1.6586999999997753E-3</v>
      </c>
      <c r="L21" s="38">
        <f>(('Políticas anunciadas - %'!K15-'Políticas anunciadas - %'!J15)-L76)*$C$21</f>
        <v>1.6587000000004147E-3</v>
      </c>
      <c r="M21" s="38">
        <f>(('Políticas anunciadas - %'!L15-'Políticas anunciadas - %'!K15)-M76)*$C$21</f>
        <v>1.6586999999997753E-3</v>
      </c>
      <c r="N21" s="38">
        <f>(('Políticas anunciadas - %'!M15-'Políticas anunciadas - %'!L15)-N76)*$C$21</f>
        <v>1.6586999999997753E-3</v>
      </c>
      <c r="O21" s="38">
        <f>(('Políticas anunciadas - %'!N15-'Políticas anunciadas - %'!M15)-O76)*$C$21</f>
        <v>1.6587000000004147E-3</v>
      </c>
      <c r="P21" s="38">
        <f>(('Políticas anunciadas - %'!O15-'Políticas anunciadas - %'!N15)-P76)*$C$21</f>
        <v>1.6586999999997753E-3</v>
      </c>
      <c r="Q21" s="38">
        <f>(('Políticas anunciadas - %'!P15-'Políticas anunciadas - %'!O15)-Q76)*$C$21</f>
        <v>1.6586999999997753E-3</v>
      </c>
      <c r="R21" s="38">
        <f>(('Políticas anunciadas - %'!Q15-'Políticas anunciadas - %'!P15)-R76)*$C$21</f>
        <v>1.6587000000004147E-3</v>
      </c>
      <c r="S21" s="38">
        <f>(('Políticas anunciadas - %'!R15-'Políticas anunciadas - %'!Q15)-S76)*$C$21</f>
        <v>1.6586999999997753E-3</v>
      </c>
      <c r="T21" s="38">
        <f>(('Políticas anunciadas - %'!S15-'Políticas anunciadas - %'!R15)-T76)*$C$21</f>
        <v>1.6586999999997753E-3</v>
      </c>
      <c r="U21" s="38">
        <f>(('Políticas anunciadas - %'!T15-'Políticas anunciadas - %'!S15)-U76)*$C$21</f>
        <v>1.6587000000004147E-3</v>
      </c>
      <c r="V21" s="38">
        <f>(('Políticas anunciadas - %'!U15-'Políticas anunciadas - %'!T15)-V76)*$C$21</f>
        <v>1.6586999999997753E-3</v>
      </c>
      <c r="W21" s="38">
        <f>(('Políticas anunciadas - %'!V15-'Políticas anunciadas - %'!U15)-W76)*$C$21</f>
        <v>1.6586999999997753E-3</v>
      </c>
      <c r="X21" s="38">
        <f>(('Políticas anunciadas - %'!W15-'Políticas anunciadas - %'!V15)-X76)*$C$21</f>
        <v>1.6587000000004147E-3</v>
      </c>
      <c r="Y21" s="38">
        <f>(('Políticas anunciadas - %'!X15-'Políticas anunciadas - %'!W15)-Y76)*$C$21</f>
        <v>1.6586999999997753E-3</v>
      </c>
      <c r="Z21" s="38">
        <f>(('Políticas anunciadas - %'!Y15-'Políticas anunciadas - %'!X15)-Z76)*$C$21</f>
        <v>1.6587000000004147E-3</v>
      </c>
      <c r="AA21" s="38">
        <f>(('Políticas anunciadas - %'!Z15-'Políticas anunciadas - %'!Y15)-AA76)*$C$21</f>
        <v>1.6586999999997753E-3</v>
      </c>
      <c r="AB21" s="38">
        <f>(('Políticas anunciadas - %'!AA15-'Políticas anunciadas - %'!Z15)-AB76)*$C$21</f>
        <v>1.6586999999997753E-3</v>
      </c>
      <c r="AC21" s="38">
        <f>(('Políticas anunciadas - %'!AB15-'Políticas anunciadas - %'!AA15)-AC76)*$C$21</f>
        <v>1.6587000000004147E-3</v>
      </c>
      <c r="AD21" s="38">
        <f>(('Políticas anunciadas - %'!AC15-'Políticas anunciadas - %'!AB15)-AD76)*$C$21</f>
        <v>1.6586999999997753E-3</v>
      </c>
      <c r="AE21" s="38">
        <f>(('Políticas anunciadas - %'!AD15-'Políticas anunciadas - %'!AC15)-AE76)*$C$21</f>
        <v>1.6586999999997753E-3</v>
      </c>
      <c r="AF21" s="38">
        <f>(('Políticas anunciadas - %'!AE15-'Políticas anunciadas - %'!AD15)-AF76)*$C$21</f>
        <v>1.6587000000004147E-3</v>
      </c>
      <c r="AG21" s="38">
        <f>(('Políticas anunciadas - %'!AF15-'Políticas anunciadas - %'!AE15)-AG76)*$C$21</f>
        <v>1.6586999999997753E-3</v>
      </c>
      <c r="AH21" s="38">
        <f>(('Políticas anunciadas - %'!AG15-'Políticas anunciadas - %'!AF15)-AH76)*$C$21</f>
        <v>1.6586999999997753E-3</v>
      </c>
      <c r="AI21" s="38">
        <f>(('Políticas anunciadas - %'!AH15-'Políticas anunciadas - %'!AG15)-AI76)*$C$21</f>
        <v>1.6587000000004147E-3</v>
      </c>
      <c r="AJ21" s="38">
        <f>(('Políticas anunciadas - %'!AI15-'Políticas anunciadas - %'!AH15)-AJ76)*$C$21</f>
        <v>1.6586999999997753E-3</v>
      </c>
      <c r="AK21" s="38">
        <f>(('Políticas anunciadas - %'!AJ15-'Políticas anunciadas - %'!AI15)-AK76)*$C$21</f>
        <v>1.6586999999997753E-3</v>
      </c>
      <c r="AL21" s="38">
        <f>(('Políticas anunciadas - %'!AK15-'Políticas anunciadas - %'!AJ15)-AL76)*$C$21</f>
        <v>1.6587000000004147E-3</v>
      </c>
      <c r="AM21" s="38">
        <f>(('Políticas anunciadas - %'!AL15-'Políticas anunciadas - %'!AK15)-AM76)*$C$21</f>
        <v>1.6586999999997753E-3</v>
      </c>
      <c r="AN21" s="38">
        <f>(('Políticas anunciadas - %'!AM15-'Políticas anunciadas - %'!AL15)-AN76)*$C$21</f>
        <v>1.6586999999997753E-3</v>
      </c>
      <c r="AO21" s="38">
        <f>(('Políticas anunciadas - %'!AN15-'Políticas anunciadas - %'!AM15)-AO76)*$C$21</f>
        <v>1.6587000000004147E-3</v>
      </c>
      <c r="AP21" s="38">
        <f>(('Políticas anunciadas - %'!AO15-'Políticas anunciadas - %'!AN15)-AP76)*$C$21</f>
        <v>1.6586999999997753E-3</v>
      </c>
      <c r="AQ21" s="38">
        <f>(('Políticas anunciadas - %'!AP15-'Políticas anunciadas - %'!AO15)-AQ76)*$C$21</f>
        <v>1.6587000000004147E-3</v>
      </c>
      <c r="AR21" s="38">
        <f>(('Políticas anunciadas - %'!AQ15-'Políticas anunciadas - %'!AP15)-AR76)*$C$21</f>
        <v>1.6586999999997753E-3</v>
      </c>
      <c r="AS21" s="38">
        <f>(('Políticas anunciadas - %'!AR15-'Políticas anunciadas - %'!AQ15)-AS76)*$C$21</f>
        <v>1.6586999999997753E-3</v>
      </c>
      <c r="AT21" s="38">
        <f>(('Políticas anunciadas - %'!AS15-'Políticas anunciadas - %'!AR15)-AT76)*$C$21</f>
        <v>1.6587000000004147E-3</v>
      </c>
      <c r="AU21" s="38">
        <f>(('Políticas anunciadas - %'!AT15-'Políticas anunciadas - %'!AS15)-AU76)*$C$21</f>
        <v>1.6586999999997753E-3</v>
      </c>
      <c r="AV21" s="38">
        <f>(('Políticas anunciadas - %'!AU15-'Políticas anunciadas - %'!AT15)-AV76)*$C$21</f>
        <v>1.6586999999997753E-3</v>
      </c>
      <c r="AW21" s="38">
        <f>(('Políticas anunciadas - %'!AV15-'Políticas anunciadas - %'!AU15)-AW76)*$C$21</f>
        <v>1.6587000000004147E-3</v>
      </c>
      <c r="AX21" s="38">
        <f>(('Políticas anunciadas - %'!AW15-'Políticas anunciadas - %'!AV15)-AX76)*$C$21</f>
        <v>1.6586999999997753E-3</v>
      </c>
      <c r="AY21" s="38">
        <f>(('Políticas anunciadas - %'!AX15-'Políticas anunciadas - %'!AW15)-AY76)*$C$21</f>
        <v>1.6586999999997753E-3</v>
      </c>
      <c r="AZ21" s="38">
        <f>(('Políticas anunciadas - %'!AY15-'Políticas anunciadas - %'!AX15)-AZ76)*$C$21</f>
        <v>1.6587000000004147E-3</v>
      </c>
      <c r="BA21" s="38">
        <f>(('Políticas anunciadas - %'!AZ15-'Políticas anunciadas - %'!AY15)-BA76)*$C$21</f>
        <v>1.6586999999997753E-3</v>
      </c>
      <c r="BB21" s="38">
        <f>(('Políticas anunciadas - %'!BA15-'Políticas anunciadas - %'!AZ15)-BB76)*$C$21</f>
        <v>1.6586999999997753E-3</v>
      </c>
      <c r="BC21" s="38">
        <f>(('Políticas anunciadas - %'!BB15-'Políticas anunciadas - %'!BA15)-BC76)*$C$21</f>
        <v>1.6587000000004147E-3</v>
      </c>
      <c r="BD21" s="53"/>
    </row>
    <row r="22" spans="1:56">
      <c r="A22" s="36"/>
      <c r="B22" s="40"/>
      <c r="C22" s="36">
        <v>0.19500000000000001</v>
      </c>
      <c r="D22" s="385" t="s">
        <v>396</v>
      </c>
      <c r="E22" s="386"/>
      <c r="F22" s="37" t="s">
        <v>401</v>
      </c>
      <c r="G22" s="38"/>
      <c r="H22" s="38">
        <f>('Políticas anunciadas - %'!G17-'Políticas anunciadas - %'!F17)*$C$22</f>
        <v>-1.3827449999999919E-3</v>
      </c>
      <c r="I22" s="38">
        <f>('Políticas anunciadas - %'!H17-'Políticas anunciadas - %'!G17)*$C$22</f>
        <v>-1.3827450000000786E-3</v>
      </c>
      <c r="J22" s="38">
        <f>('Políticas anunciadas - %'!I17-'Políticas anunciadas - %'!H17)*$C$22</f>
        <v>-1.3827449999999919E-3</v>
      </c>
      <c r="K22" s="38">
        <f>('Políticas anunciadas - %'!J17-'Políticas anunciadas - %'!I17)*$C$22</f>
        <v>-1.3827449999999919E-3</v>
      </c>
      <c r="L22" s="38">
        <f>('Políticas anunciadas - %'!K17-'Políticas anunciadas - %'!J17)*$C$22</f>
        <v>-1.3827449999999919E-3</v>
      </c>
      <c r="M22" s="38">
        <f>('Políticas anunciadas - %'!L17-'Políticas anunciadas - %'!K17)*$C$22</f>
        <v>-1.3827449999999919E-3</v>
      </c>
      <c r="N22" s="38">
        <f>('Políticas anunciadas - %'!M17-'Políticas anunciadas - %'!L17)*$C$22</f>
        <v>-1.3827449999999919E-3</v>
      </c>
      <c r="O22" s="38">
        <f>('Políticas anunciadas - %'!N17-'Políticas anunciadas - %'!M17)*$C$22</f>
        <v>-1.3827449999999919E-3</v>
      </c>
      <c r="P22" s="38">
        <f>('Políticas anunciadas - %'!O17-'Políticas anunciadas - %'!N17)*$C$22</f>
        <v>-1.3827449999999919E-3</v>
      </c>
      <c r="Q22" s="38">
        <f>('Políticas anunciadas - %'!P17-'Políticas anunciadas - %'!O17)*$C$22</f>
        <v>-1.3827449999999919E-3</v>
      </c>
      <c r="R22" s="38">
        <f>('Políticas anunciadas - %'!Q17-'Políticas anunciadas - %'!P17)*$C$22</f>
        <v>-1.3827449999999919E-3</v>
      </c>
      <c r="S22" s="38">
        <f>('Políticas anunciadas - %'!R17-'Políticas anunciadas - %'!Q17)*$C$22</f>
        <v>-1.3827449999999919E-3</v>
      </c>
      <c r="T22" s="38">
        <f>('Políticas anunciadas - %'!S17-'Políticas anunciadas - %'!R17)*$C$22</f>
        <v>-1.3827450000000786E-3</v>
      </c>
      <c r="U22" s="38">
        <f>('Políticas anunciadas - %'!T17-'Políticas anunciadas - %'!S17)*$C$22</f>
        <v>-1.3827449999999919E-3</v>
      </c>
      <c r="V22" s="38">
        <f>('Políticas anunciadas - %'!U17-'Políticas anunciadas - %'!T17)*$C$22</f>
        <v>-1.3827449999999919E-3</v>
      </c>
      <c r="W22" s="38">
        <f>('Políticas anunciadas - %'!V17-'Políticas anunciadas - %'!U17)*$C$22</f>
        <v>-1.3827449999999919E-3</v>
      </c>
      <c r="X22" s="38">
        <f>('Políticas anunciadas - %'!W17-'Políticas anunciadas - %'!V17)*$C$22</f>
        <v>-1.3827449999999919E-3</v>
      </c>
      <c r="Y22" s="38">
        <f>('Políticas anunciadas - %'!X17-'Políticas anunciadas - %'!W17)*$C$22</f>
        <v>-1.3827449999999919E-3</v>
      </c>
      <c r="Z22" s="38">
        <f>('Políticas anunciadas - %'!Y17-'Políticas anunciadas - %'!X17)*$C$22</f>
        <v>-1.3827449999999919E-3</v>
      </c>
      <c r="AA22" s="38">
        <f>('Políticas anunciadas - %'!Z17-'Políticas anunciadas - %'!Y17)*$C$22</f>
        <v>-1.3827449999999919E-3</v>
      </c>
      <c r="AB22" s="38">
        <f>('Políticas anunciadas - %'!AA17-'Políticas anunciadas - %'!Z17)*$C$22</f>
        <v>-1.3827449999999919E-3</v>
      </c>
      <c r="AC22" s="38">
        <f>('Políticas anunciadas - %'!AB17-'Políticas anunciadas - %'!AA17)*$C$22</f>
        <v>-1.3827449999999919E-3</v>
      </c>
      <c r="AD22" s="38">
        <f>('Políticas anunciadas - %'!AC17-'Políticas anunciadas - %'!AB17)*$C$22</f>
        <v>-1.3827449999999919E-3</v>
      </c>
      <c r="AE22" s="38">
        <f>('Políticas anunciadas - %'!AD17-'Políticas anunciadas - %'!AC17)*$C$22</f>
        <v>-1.3827450000000786E-3</v>
      </c>
      <c r="AF22" s="38">
        <f>('Políticas anunciadas - %'!AE17-'Políticas anunciadas - %'!AD17)*$C$22</f>
        <v>-1.3827449999999919E-3</v>
      </c>
      <c r="AG22" s="38">
        <f>('Políticas anunciadas - %'!AF17-'Políticas anunciadas - %'!AE17)*$C$22</f>
        <v>-1.3827449999999919E-3</v>
      </c>
      <c r="AH22" s="38">
        <f>('Políticas anunciadas - %'!AG17-'Políticas anunciadas - %'!AF17)*$C$22</f>
        <v>-1.3827449999999919E-3</v>
      </c>
      <c r="AI22" s="38">
        <f>('Políticas anunciadas - %'!AH17-'Políticas anunciadas - %'!AG17)*$C$22</f>
        <v>-1.3827449999999919E-3</v>
      </c>
      <c r="AJ22" s="38">
        <f>('Políticas anunciadas - %'!AI17-'Políticas anunciadas - %'!AH17)*$C$22</f>
        <v>-1.3827449999999919E-3</v>
      </c>
      <c r="AK22" s="38">
        <f>('Políticas anunciadas - %'!AJ17-'Políticas anunciadas - %'!AI17)*$C$22</f>
        <v>-1.3827449999999919E-3</v>
      </c>
      <c r="AL22" s="38">
        <f>('Políticas anunciadas - %'!AK17-'Políticas anunciadas - %'!AJ17)*$C$22</f>
        <v>-1.3827449999999919E-3</v>
      </c>
      <c r="AM22" s="38">
        <f>('Políticas anunciadas - %'!AL17-'Políticas anunciadas - %'!AK17)*$C$22</f>
        <v>-1.3827449999999919E-3</v>
      </c>
      <c r="AN22" s="38">
        <f>('Políticas anunciadas - %'!AM17-'Políticas anunciadas - %'!AL17)*$C$22</f>
        <v>-1.3827449999999919E-3</v>
      </c>
      <c r="AO22" s="38">
        <f>('Políticas anunciadas - %'!AN17-'Políticas anunciadas - %'!AM17)*$C$22</f>
        <v>-1.3827450000000786E-3</v>
      </c>
      <c r="AP22" s="38">
        <f>('Políticas anunciadas - %'!AO17-'Políticas anunciadas - %'!AN17)*$C$22</f>
        <v>-1.3827449999999919E-3</v>
      </c>
      <c r="AQ22" s="38">
        <f>('Políticas anunciadas - %'!AP17-'Políticas anunciadas - %'!AO17)*$C$22</f>
        <v>-1.3827449999999919E-3</v>
      </c>
      <c r="AR22" s="38">
        <f>('Políticas anunciadas - %'!AQ17-'Políticas anunciadas - %'!AP17)*$C$22</f>
        <v>-1.3827449999999919E-3</v>
      </c>
      <c r="AS22" s="38">
        <f>('Políticas anunciadas - %'!AR17-'Políticas anunciadas - %'!AQ17)*$C$22</f>
        <v>-1.3827449999999919E-3</v>
      </c>
      <c r="AT22" s="38">
        <f>('Políticas anunciadas - %'!AS17-'Políticas anunciadas - %'!AR17)*$C$22</f>
        <v>-1.3827449999999919E-3</v>
      </c>
      <c r="AU22" s="38">
        <f>('Políticas anunciadas - %'!AT17-'Políticas anunciadas - %'!AS17)*$C$22</f>
        <v>-1.3827449999999919E-3</v>
      </c>
      <c r="AV22" s="38">
        <f>('Políticas anunciadas - %'!AU17-'Políticas anunciadas - %'!AT17)*$C$22</f>
        <v>-1.3827449999999919E-3</v>
      </c>
      <c r="AW22" s="38">
        <f>('Políticas anunciadas - %'!AV17-'Políticas anunciadas - %'!AU17)*$C$22</f>
        <v>-1.3827449999999919E-3</v>
      </c>
      <c r="AX22" s="38">
        <f>('Políticas anunciadas - %'!AW17-'Políticas anunciadas - %'!AV17)*$C$22</f>
        <v>-1.3827449999999919E-3</v>
      </c>
      <c r="AY22" s="38">
        <f>('Políticas anunciadas - %'!AX17-'Políticas anunciadas - %'!AW17)*$C$22</f>
        <v>-1.3827449999999919E-3</v>
      </c>
      <c r="AZ22" s="38">
        <f>('Políticas anunciadas - %'!AY17-'Políticas anunciadas - %'!AX17)*$C$22</f>
        <v>-1.3827450000000786E-3</v>
      </c>
      <c r="BA22" s="38">
        <f>('Políticas anunciadas - %'!AZ17-'Políticas anunciadas - %'!AY17)*$C$22</f>
        <v>-1.3827449999999919E-3</v>
      </c>
      <c r="BB22" s="38">
        <f>('Políticas anunciadas - %'!BA17-'Políticas anunciadas - %'!AZ17)*$C$22</f>
        <v>-1.3827449999999919E-3</v>
      </c>
      <c r="BC22" s="38">
        <f>('Políticas anunciadas - %'!BB17-'Políticas anunciadas - %'!BA17)*$C$22</f>
        <v>-1.3827449999999919E-3</v>
      </c>
      <c r="BD22" s="53"/>
    </row>
    <row r="23" spans="1:56">
      <c r="A23" s="39"/>
      <c r="B23" s="40"/>
      <c r="C23" s="36">
        <v>0.13869999999999999</v>
      </c>
      <c r="D23" s="385" t="s">
        <v>397</v>
      </c>
      <c r="E23" s="386"/>
      <c r="F23" s="37" t="s">
        <v>401</v>
      </c>
      <c r="G23" s="38"/>
      <c r="H23" s="38">
        <f>('Políticas anunciadas - %'!G18-'Políticas anunciadas - %'!F18)*$C$23</f>
        <v>-9.3652593534489072E-5</v>
      </c>
      <c r="I23" s="38">
        <f>('Políticas anunciadas - %'!H18-'Políticas anunciadas - %'!G18)*$C$23</f>
        <v>-9.3523352955410767E-5</v>
      </c>
      <c r="J23" s="38">
        <f>('Políticas anunciadas - %'!I18-'Políticas anunciadas - %'!H18)*$C$23</f>
        <v>-9.339429072833692E-5</v>
      </c>
      <c r="K23" s="38">
        <f>('Políticas anunciadas - %'!J18-'Políticas anunciadas - %'!I18)*$C$23</f>
        <v>-9.3265406607133199E-5</v>
      </c>
      <c r="L23" s="38">
        <f>('Políticas anunciadas - %'!K18-'Políticas anunciadas - %'!J18)*$C$23</f>
        <v>-9.3136700346011786E-5</v>
      </c>
      <c r="M23" s="38">
        <f>('Políticas anunciadas - %'!L18-'Políticas anunciadas - %'!K18)*$C$23</f>
        <v>-9.3008171699538987E-5</v>
      </c>
      <c r="N23" s="38">
        <f>('Políticas anunciadas - %'!M18-'Políticas anunciadas - %'!L18)*$C$23</f>
        <v>-9.2879820422589135E-5</v>
      </c>
      <c r="O23" s="38">
        <f>('Políticas anunciadas - %'!N18-'Políticas anunciadas - %'!M18)*$C$23</f>
        <v>-9.2751646270406094E-5</v>
      </c>
      <c r="P23" s="38">
        <f>('Políticas anunciadas - %'!O18-'Políticas anunciadas - %'!N18)*$C$23</f>
        <v>-9.2623648998557123E-5</v>
      </c>
      <c r="Q23" s="38">
        <f>('Políticas anunciadas - %'!P18-'Políticas anunciadas - %'!O18)*$C$23</f>
        <v>-9.2495828362932841E-5</v>
      </c>
      <c r="R23" s="38">
        <f>('Políticas anunciadas - %'!Q18-'Políticas anunciadas - %'!P18)*$C$23</f>
        <v>-9.2368184119793461E-5</v>
      </c>
      <c r="S23" s="38">
        <f>('Políticas anunciadas - %'!R18-'Políticas anunciadas - %'!Q18)*$C$23</f>
        <v>-9.2240716025707162E-5</v>
      </c>
      <c r="T23" s="38">
        <f>('Políticas anunciadas - %'!S18-'Políticas anunciadas - %'!R18)*$C$23</f>
        <v>-9.2113423837596263E-5</v>
      </c>
      <c r="U23" s="38">
        <f>('Políticas anunciadas - %'!T18-'Políticas anunciadas - %'!S18)*$C$23</f>
        <v>-9.1986307312698817E-5</v>
      </c>
      <c r="V23" s="38">
        <f>('Políticas anunciadas - %'!U18-'Políticas anunciadas - %'!T18)*$C$23</f>
        <v>-9.1859366208607007E-5</v>
      </c>
      <c r="W23" s="38">
        <f>('Políticas anunciadas - %'!V18-'Políticas anunciadas - %'!U18)*$C$23</f>
        <v>-9.1732600283236403E-5</v>
      </c>
      <c r="X23" s="38">
        <f>('Políticas anunciadas - %'!W18-'Políticas anunciadas - %'!V18)*$C$23</f>
        <v>-9.160600929484906E-5</v>
      </c>
      <c r="Y23" s="38">
        <f>('Políticas anunciadas - %'!X18-'Políticas anunciadas - %'!W18)*$C$23</f>
        <v>-9.1479593002022672E-5</v>
      </c>
      <c r="Z23" s="38">
        <f>('Políticas anunciadas - %'!Y18-'Políticas anunciadas - %'!X18)*$C$23</f>
        <v>-9.1353351163681444E-5</v>
      </c>
      <c r="AA23" s="38">
        <f>('Políticas anunciadas - %'!Z18-'Políticas anunciadas - %'!Y18)*$C$23</f>
        <v>-9.122728353907293E-5</v>
      </c>
      <c r="AB23" s="38">
        <f>('Políticas anunciadas - %'!AA18-'Políticas anunciadas - %'!Z18)*$C$23</f>
        <v>-9.1101389887791195E-5</v>
      </c>
      <c r="AC23" s="38">
        <f>('Políticas anunciadas - %'!AB18-'Políticas anunciadas - %'!AA18)*$C$23</f>
        <v>-9.0975669969745916E-5</v>
      </c>
      <c r="AD23" s="38">
        <f>('Políticas anunciadas - %'!AC18-'Políticas anunciadas - %'!AB18)*$C$23</f>
        <v>-9.085012354518561E-5</v>
      </c>
      <c r="AE23" s="38">
        <f>('Políticas anunciadas - %'!AD18-'Políticas anunciadas - %'!AC18)*$C$23</f>
        <v>-9.0724750374689828E-5</v>
      </c>
      <c r="AF23" s="38">
        <f>('Políticas anunciadas - %'!AE18-'Políticas anunciadas - %'!AD18)*$C$23</f>
        <v>-9.0599550219176893E-5</v>
      </c>
      <c r="AG23" s="38">
        <f>('Políticas anunciadas - %'!AF18-'Políticas anunciadas - %'!AE18)*$C$23</f>
        <v>-9.0474522839873136E-5</v>
      </c>
      <c r="AH23" s="38">
        <f>('Políticas anunciadas - %'!AG18-'Políticas anunciadas - %'!AF18)*$C$23</f>
        <v>-9.0349667998351334E-5</v>
      </c>
      <c r="AI23" s="38">
        <f>('Políticas anunciadas - %'!AH18-'Políticas anunciadas - %'!AG18)*$C$23</f>
        <v>-9.0224985456515322E-5</v>
      </c>
      <c r="AJ23" s="38">
        <f>('Políticas anunciadas - %'!AI18-'Políticas anunciadas - %'!AH18)*$C$23</f>
        <v>-9.0100474976584669E-5</v>
      </c>
      <c r="AK23" s="38">
        <f>('Políticas anunciadas - %'!AJ18-'Políticas anunciadas - %'!AI18)*$C$23</f>
        <v>-8.997613632111765E-5</v>
      </c>
      <c r="AL23" s="38">
        <f>('Políticas anunciadas - %'!AK18-'Políticas anunciadas - %'!AJ18)*$C$23</f>
        <v>-8.9851969252995956E-5</v>
      </c>
      <c r="AM23" s="38">
        <f>('Políticas anunciadas - %'!AL18-'Políticas anunciadas - %'!AK18)*$C$23</f>
        <v>-8.9727973535424656E-5</v>
      </c>
      <c r="AN23" s="38">
        <f>('Políticas anunciadas - %'!AM18-'Políticas anunciadas - %'!AL18)*$C$23</f>
        <v>-8.9604148931947563E-5</v>
      </c>
      <c r="AO23" s="38">
        <f>('Políticas anunciadas - %'!AN18-'Políticas anunciadas - %'!AM18)*$C$23</f>
        <v>-8.948049520642417E-5</v>
      </c>
      <c r="AP23" s="38">
        <f>('Políticas anunciadas - %'!AO18-'Políticas anunciadas - %'!AN18)*$C$23</f>
        <v>-8.9357012123037388E-5</v>
      </c>
      <c r="AQ23" s="38">
        <f>('Políticas anunciadas - %'!AP18-'Políticas anunciadas - %'!AO18)*$C$23</f>
        <v>-8.9233699446308846E-5</v>
      </c>
      <c r="AR23" s="38">
        <f>('Políticas anunciadas - %'!AQ18-'Políticas anunciadas - %'!AP18)*$C$23</f>
        <v>-8.911055694106818E-5</v>
      </c>
      <c r="AS23" s="38">
        <f>('Políticas anunciadas - %'!AR18-'Políticas anunciadas - %'!AQ18)*$C$23</f>
        <v>-8.8987584372491484E-5</v>
      </c>
      <c r="AT23" s="38">
        <f>('Políticas anunciadas - %'!AS18-'Políticas anunciadas - %'!AR18)*$C$23</f>
        <v>-8.8864781506055136E-5</v>
      </c>
      <c r="AU23" s="38">
        <f>('Políticas anunciadas - %'!AT18-'Políticas anunciadas - %'!AS18)*$C$23</f>
        <v>-8.8742148107581997E-5</v>
      </c>
      <c r="AV23" s="38">
        <f>('Políticas anunciadas - %'!AU18-'Políticas anunciadas - %'!AT18)*$C$23</f>
        <v>-8.8619683943195169E-5</v>
      </c>
      <c r="AW23" s="38">
        <f>('Políticas anunciadas - %'!AV18-'Políticas anunciadas - %'!AU18)*$C$23</f>
        <v>-8.8497388779348887E-5</v>
      </c>
      <c r="AX23" s="38">
        <f>('Políticas anunciadas - %'!AW18-'Políticas anunciadas - %'!AV18)*$C$23</f>
        <v>-8.83752623828361E-5</v>
      </c>
      <c r="AY23" s="38">
        <f>('Políticas anunciadas - %'!AX18-'Políticas anunciadas - %'!AW18)*$C$23</f>
        <v>-8.8253304520742373E-5</v>
      </c>
      <c r="AZ23" s="38">
        <f>('Políticas anunciadas - %'!AY18-'Políticas anunciadas - %'!AX18)*$C$23</f>
        <v>-8.8131514960507423E-5</v>
      </c>
      <c r="BA23" s="38">
        <f>('Políticas anunciadas - %'!AZ18-'Políticas anunciadas - %'!AY18)*$C$23</f>
        <v>-8.8009893469863541E-5</v>
      </c>
      <c r="BB23" s="38">
        <f>('Políticas anunciadas - %'!BA18-'Políticas anunciadas - %'!AZ18)*$C$23</f>
        <v>-8.7888439816874119E-5</v>
      </c>
      <c r="BC23" s="38">
        <f>('Políticas anunciadas - %'!BB18-'Políticas anunciadas - %'!BA18)*$C$23</f>
        <v>-8.7767153769925899E-5</v>
      </c>
      <c r="BD23" s="53"/>
    </row>
    <row r="24" spans="1:56" ht="15">
      <c r="A24" s="36"/>
      <c r="B24" s="40"/>
      <c r="C24" s="39"/>
      <c r="D24" s="385" t="s">
        <v>398</v>
      </c>
      <c r="E24" s="386"/>
      <c r="F24" s="37" t="s">
        <v>401</v>
      </c>
      <c r="G24" s="38"/>
      <c r="H24" s="45"/>
      <c r="I24" s="45"/>
      <c r="J24" s="45"/>
      <c r="K24" s="45"/>
      <c r="L24" s="45"/>
      <c r="M24" s="45"/>
      <c r="N24" s="45"/>
      <c r="O24" s="45"/>
      <c r="P24" s="45"/>
      <c r="Q24" s="45"/>
      <c r="R24" s="45"/>
      <c r="S24" s="45"/>
      <c r="T24" s="45"/>
      <c r="U24" s="45"/>
      <c r="V24" s="45"/>
      <c r="W24" s="45"/>
      <c r="X24" s="45"/>
      <c r="Y24" s="45"/>
      <c r="Z24" s="45"/>
      <c r="AA24" s="45"/>
      <c r="AB24" s="38"/>
      <c r="AC24" s="45"/>
      <c r="AD24" s="45"/>
      <c r="AE24" s="45"/>
      <c r="AF24" s="45"/>
      <c r="AG24" s="45"/>
      <c r="AH24" s="45"/>
      <c r="AI24" s="38"/>
      <c r="AJ24" s="56"/>
      <c r="AK24" s="38"/>
      <c r="AL24" s="38"/>
      <c r="AM24" s="38"/>
      <c r="AN24" s="38"/>
      <c r="AO24" s="38"/>
      <c r="AP24" s="38"/>
      <c r="AQ24" s="38"/>
      <c r="AR24" s="38"/>
      <c r="AS24" s="38"/>
      <c r="AT24" s="38"/>
      <c r="AU24" s="38"/>
      <c r="AV24" s="38"/>
      <c r="AW24" s="38"/>
      <c r="AX24" s="38"/>
      <c r="AY24" s="38"/>
      <c r="AZ24" s="38"/>
      <c r="BA24" s="38"/>
      <c r="BB24" s="38"/>
      <c r="BC24" s="38"/>
      <c r="BD24" s="53"/>
    </row>
    <row r="25" spans="1:56">
      <c r="B25" s="40"/>
      <c r="C25" s="36">
        <v>5.2420000000000001E-2</v>
      </c>
      <c r="D25" s="385" t="s">
        <v>63</v>
      </c>
      <c r="E25" s="386"/>
      <c r="F25" s="37" t="s">
        <v>401</v>
      </c>
      <c r="G25" s="38"/>
      <c r="H25" s="38">
        <f>('Políticas anunciadas - %'!G20-'Políticas anunciadas - %'!F20)*$C$25</f>
        <v>6.7443118294385326E-5</v>
      </c>
      <c r="I25" s="38">
        <f>('Políticas anunciadas - %'!H20-'Políticas anunciadas - %'!G20)*$C$25</f>
        <v>6.8287823335927748E-5</v>
      </c>
      <c r="J25" s="38">
        <f>('Políticas anunciadas - %'!I20-'Políticas anunciadas - %'!H20)*$C$25</f>
        <v>6.9143108057433022E-5</v>
      </c>
      <c r="K25" s="38">
        <f>('Políticas anunciadas - %'!J20-'Políticas anunciadas - %'!I20)*$C$25</f>
        <v>7.0009104966252622E-5</v>
      </c>
      <c r="L25" s="38">
        <f>('Políticas anunciadas - %'!K20-'Políticas anunciadas - %'!J20)*$C$25</f>
        <v>7.0885948229352795E-5</v>
      </c>
      <c r="M25" s="38">
        <f>('Políticas anunciadas - %'!L20-'Políticas anunciadas - %'!K20)*$C$25</f>
        <v>7.1773773694102009E-5</v>
      </c>
      <c r="N25" s="38">
        <f>('Políticas anunciadas - %'!M20-'Políticas anunciadas - %'!L20)*$C$25</f>
        <v>7.2672718909318264E-5</v>
      </c>
      <c r="O25" s="38">
        <f>('Políticas anunciadas - %'!N20-'Políticas anunciadas - %'!M20)*$C$25</f>
        <v>7.3582923146574633E-5</v>
      </c>
      <c r="P25" s="38">
        <f>('Políticas anunciadas - %'!O20-'Políticas anunciadas - %'!N20)*$C$25</f>
        <v>7.4504527421781193E-5</v>
      </c>
      <c r="Q25" s="38">
        <f>('Políticas anunciadas - %'!P20-'Políticas anunciadas - %'!O20)*$C$25</f>
        <v>7.5437674517030341E-5</v>
      </c>
      <c r="R25" s="38">
        <f>('Políticas anunciadas - %'!Q20-'Políticas anunciadas - %'!P20)*$C$25</f>
        <v>7.6382509002717811E-5</v>
      </c>
      <c r="S25" s="38">
        <f>('Políticas anunciadas - %'!R20-'Políticas anunciadas - %'!Q20)*$C$25</f>
        <v>7.7339177259939419E-5</v>
      </c>
      <c r="T25" s="38">
        <f>('Políticas anunciadas - %'!S20-'Políticas anunciadas - %'!R20)*$C$25</f>
        <v>7.8307827503172221E-5</v>
      </c>
      <c r="U25" s="38">
        <f>('Políticas anunciadas - %'!T20-'Políticas anunciadas - %'!S20)*$C$25</f>
        <v>7.9288609803235729E-5</v>
      </c>
      <c r="V25" s="38">
        <f>('Políticas anunciadas - %'!U20-'Políticas anunciadas - %'!T20)*$C$25</f>
        <v>8.0281676110540587E-5</v>
      </c>
      <c r="W25" s="38">
        <f>('Políticas anunciadas - %'!V20-'Políticas anunciadas - %'!U20)*$C$25</f>
        <v>8.1287180278631768E-5</v>
      </c>
      <c r="X25" s="38">
        <f>('Políticas anunciadas - %'!W20-'Políticas anunciadas - %'!V20)*$C$25</f>
        <v>8.2305278088027139E-5</v>
      </c>
      <c r="Y25" s="38">
        <f>('Políticas anunciadas - %'!X20-'Políticas anunciadas - %'!W20)*$C$25</f>
        <v>8.3336127270340483E-5</v>
      </c>
      <c r="Z25" s="38">
        <f>('Políticas anunciadas - %'!Y20-'Políticas anunciadas - %'!X20)*$C$25</f>
        <v>8.437988753273776E-5</v>
      </c>
      <c r="AA25" s="38">
        <f>('Políticas anunciadas - %'!Z20-'Políticas anunciadas - %'!Y20)*$C$25</f>
        <v>8.5436720582668255E-5</v>
      </c>
      <c r="AB25" s="38">
        <f>('Políticas anunciadas - %'!AA20-'Políticas anunciadas - %'!Z20)*$C$25</f>
        <v>8.6506790152910022E-5</v>
      </c>
      <c r="AC25" s="38">
        <f>('Políticas anunciadas - %'!AB20-'Políticas anunciadas - %'!AA20)*$C$25</f>
        <v>8.7590262026954421E-5</v>
      </c>
      <c r="AD25" s="38">
        <f>('Políticas anunciadas - %'!AC20-'Políticas anunciadas - %'!AB20)*$C$25</f>
        <v>8.868730406468005E-5</v>
      </c>
      <c r="AE25" s="38">
        <f>('Políticas anunciadas - %'!AD20-'Políticas anunciadas - %'!AC20)*$C$25</f>
        <v>8.9798086228359979E-5</v>
      </c>
      <c r="AF25" s="38">
        <f>('Políticas anunciadas - %'!AE20-'Políticas anunciadas - %'!AD20)*$C$25</f>
        <v>9.0922780608991856E-5</v>
      </c>
      <c r="AG25" s="38">
        <f>('Políticas anunciadas - %'!AF20-'Políticas anunciadas - %'!AE20)*$C$25</f>
        <v>9.2061561452965742E-5</v>
      </c>
      <c r="AH25" s="38">
        <f>('Políticas anunciadas - %'!AG20-'Políticas anunciadas - %'!AF20)*$C$25</f>
        <v>9.3214605189054732E-5</v>
      </c>
      <c r="AI25" s="38">
        <f>('Políticas anunciadas - %'!AH20-'Políticas anunciadas - %'!AG20)*$C$25</f>
        <v>9.4382090455747661E-5</v>
      </c>
      <c r="AJ25" s="38">
        <f>('Políticas anunciadas - %'!AI20-'Políticas anunciadas - %'!AH20)*$C$25</f>
        <v>9.5564198128933841E-5</v>
      </c>
      <c r="AK25" s="38">
        <f>('Políticas anunciadas - %'!AJ20-'Políticas anunciadas - %'!AI20)*$C$25</f>
        <v>9.6761111349912205E-5</v>
      </c>
      <c r="AL25" s="38">
        <f>('Políticas anunciadas - %'!AK20-'Políticas anunciadas - %'!AJ20)*$C$25</f>
        <v>9.797301555377446E-5</v>
      </c>
      <c r="AM25" s="38">
        <f>('Políticas anunciadas - %'!AL20-'Políticas anunciadas - %'!AK20)*$C$25</f>
        <v>9.9200098498134439E-5</v>
      </c>
      <c r="AN25" s="38">
        <f>('Políticas anunciadas - %'!AM20-'Políticas anunciadas - %'!AL20)*$C$25</f>
        <v>1.004425502922111E-4</v>
      </c>
      <c r="AO25" s="38">
        <f>('Políticas anunciadas - %'!AN20-'Políticas anunciadas - %'!AM20)*$C$25</f>
        <v>1.0170056342628243E-4</v>
      </c>
      <c r="AP25" s="38">
        <f>('Políticas anunciadas - %'!AO20-'Políticas anunciadas - %'!AN20)*$C$25</f>
        <v>1.0297433280152205E-4</v>
      </c>
      <c r="AQ25" s="38">
        <f>('Políticas anunciadas - %'!AP20-'Políticas anunciadas - %'!AO20)*$C$25</f>
        <v>1.0426405576016901E-4</v>
      </c>
      <c r="AR25" s="38">
        <f>('Políticas anunciadas - %'!AQ20-'Políticas anunciadas - %'!AP20)*$C$25</f>
        <v>1.05569932116121E-4</v>
      </c>
      <c r="AS25" s="38">
        <f>('Políticas anunciadas - %'!AR20-'Políticas anunciadas - %'!AQ20)*$C$25</f>
        <v>1.0689216418588538E-4</v>
      </c>
      <c r="AT25" s="38">
        <f>('Políticas anunciadas - %'!AS20-'Políticas anunciadas - %'!AR20)*$C$25</f>
        <v>1.0823095681992751E-4</v>
      </c>
      <c r="AU25" s="38">
        <f>('Políticas anunciadas - %'!AT20-'Políticas anunciadas - %'!AS20)*$C$25</f>
        <v>1.0958651743439445E-4</v>
      </c>
      <c r="AV25" s="38">
        <f>('Políticas anunciadas - %'!AU20-'Políticas anunciadas - %'!AT20)*$C$25</f>
        <v>1.1095905604327213E-4</v>
      </c>
      <c r="AW25" s="38">
        <f>('Políticas anunciadas - %'!AV20-'Políticas anunciadas - %'!AU20)*$C$25</f>
        <v>1.1234878529089185E-4</v>
      </c>
      <c r="AX25" s="38">
        <f>('Políticas anunciadas - %'!AW20-'Políticas anunciadas - %'!AV20)*$C$25</f>
        <v>1.1375592048491387E-4</v>
      </c>
      <c r="AY25" s="38">
        <f>('Políticas anunciadas - %'!AX20-'Políticas anunciadas - %'!AW20)*$C$25</f>
        <v>1.1518067962963998E-4</v>
      </c>
      <c r="AZ25" s="38">
        <f>('Políticas anunciadas - %'!AY20-'Políticas anunciadas - %'!AX20)*$C$25</f>
        <v>1.1662328345983363E-4</v>
      </c>
      <c r="BA25" s="38">
        <f>('Políticas anunciadas - %'!AZ20-'Políticas anunciadas - %'!AY20)*$C$25</f>
        <v>1.1808395547487493E-4</v>
      </c>
      <c r="BB25" s="38">
        <f>('Políticas anunciadas - %'!BA20-'Políticas anunciadas - %'!AZ20)*$C$25</f>
        <v>1.1956292197342324E-4</v>
      </c>
      <c r="BC25" s="38">
        <f>('Políticas anunciadas - %'!BB20-'Políticas anunciadas - %'!BA20)*$C$25</f>
        <v>1.2106041208845229E-4</v>
      </c>
      <c r="BD25" s="53"/>
    </row>
    <row r="26" spans="1:56">
      <c r="B26" s="40"/>
      <c r="C26" s="41"/>
      <c r="D26" s="42" t="s">
        <v>387</v>
      </c>
      <c r="E26" s="43" t="s">
        <v>387</v>
      </c>
      <c r="F26" s="44" t="s">
        <v>399</v>
      </c>
      <c r="G26" s="46">
        <f t="shared" ref="G26:AL26" si="1">SUM(G18:G25)</f>
        <v>6.2777388021896627E-2</v>
      </c>
      <c r="H26" s="45">
        <f t="shared" si="1"/>
        <v>6.3868678479829799E-2</v>
      </c>
      <c r="I26" s="45">
        <f t="shared" si="1"/>
        <v>6.3285054810283431E-2</v>
      </c>
      <c r="J26" s="45">
        <f t="shared" si="1"/>
        <v>6.2706626147448541E-2</v>
      </c>
      <c r="K26" s="45">
        <f t="shared" si="1"/>
        <v>6.2133320017297017E-2</v>
      </c>
      <c r="L26" s="45">
        <f t="shared" si="1"/>
        <v>6.156506492007801E-2</v>
      </c>
      <c r="M26" s="45">
        <f t="shared" si="1"/>
        <v>6.1001790313717781E-2</v>
      </c>
      <c r="N26" s="45">
        <f t="shared" si="1"/>
        <v>6.0443426597469707E-2</v>
      </c>
      <c r="O26" s="45">
        <f t="shared" si="1"/>
        <v>5.9889905095846546E-2</v>
      </c>
      <c r="P26" s="45">
        <f t="shared" si="1"/>
        <v>5.9341158042813813E-2</v>
      </c>
      <c r="Q26" s="45">
        <f t="shared" si="1"/>
        <v>5.8797118566251513E-2</v>
      </c>
      <c r="R26" s="45">
        <f t="shared" si="1"/>
        <v>5.8257720672658289E-2</v>
      </c>
      <c r="S26" s="45">
        <f t="shared" si="1"/>
        <v>5.7722899232115404E-2</v>
      </c>
      <c r="T26" s="45">
        <f t="shared" si="1"/>
        <v>5.7192589963495209E-2</v>
      </c>
      <c r="U26" s="45">
        <f t="shared" si="1"/>
        <v>5.6666729419906525E-2</v>
      </c>
      <c r="V26" s="45">
        <f t="shared" si="1"/>
        <v>5.6145254974379465E-2</v>
      </c>
      <c r="W26" s="45">
        <f t="shared" si="1"/>
        <v>5.5628104805779448E-2</v>
      </c>
      <c r="X26" s="45">
        <f t="shared" si="1"/>
        <v>5.5115217884953521E-2</v>
      </c>
      <c r="Y26" s="45">
        <f t="shared" si="1"/>
        <v>5.4606533961088236E-2</v>
      </c>
      <c r="Z26" s="45">
        <f t="shared" si="1"/>
        <v>5.4101993548305249E-2</v>
      </c>
      <c r="AA26" s="45">
        <f t="shared" si="1"/>
        <v>5.3601537912443882E-2</v>
      </c>
      <c r="AB26" s="45">
        <f t="shared" si="1"/>
        <v>5.3105109058087789E-2</v>
      </c>
      <c r="AC26" s="45">
        <f t="shared" si="1"/>
        <v>5.2612649715762544E-2</v>
      </c>
      <c r="AD26" s="45">
        <f t="shared" si="1"/>
        <v>5.2124103329359538E-2</v>
      </c>
      <c r="AE26" s="45">
        <f t="shared" si="1"/>
        <v>5.1639414043757284E-2</v>
      </c>
      <c r="AF26" s="45">
        <f t="shared" si="1"/>
        <v>5.1158526692619416E-2</v>
      </c>
      <c r="AG26" s="45">
        <f t="shared" si="1"/>
        <v>5.0681386786393688E-2</v>
      </c>
      <c r="AH26" s="45">
        <f t="shared" si="1"/>
        <v>5.0207940500512492E-2</v>
      </c>
      <c r="AI26" s="45">
        <f t="shared" si="1"/>
        <v>4.973813466375087E-2</v>
      </c>
      <c r="AJ26" s="48">
        <f t="shared" si="1"/>
        <v>4.927191674677607E-2</v>
      </c>
      <c r="AK26" s="45">
        <f t="shared" si="1"/>
        <v>4.8809234850880595E-2</v>
      </c>
      <c r="AL26" s="45">
        <f t="shared" si="1"/>
        <v>4.8350037696874057E-2</v>
      </c>
      <c r="AM26" s="45">
        <f t="shared" ref="AM26:BC26" si="2">SUM(AM18:AM25)</f>
        <v>4.7894274614151043E-2</v>
      </c>
      <c r="AN26" s="45">
        <f t="shared" si="2"/>
        <v>4.7441895529932589E-2</v>
      </c>
      <c r="AO26" s="45">
        <f t="shared" si="2"/>
        <v>4.6992850958651397E-2</v>
      </c>
      <c r="AP26" s="45">
        <f t="shared" si="2"/>
        <v>4.6547091991516153E-2</v>
      </c>
      <c r="AQ26" s="45">
        <f t="shared" si="2"/>
        <v>4.6104570286226158E-2</v>
      </c>
      <c r="AR26" s="45">
        <f t="shared" si="2"/>
        <v>4.5665238056822238E-2</v>
      </c>
      <c r="AS26" s="45">
        <f t="shared" si="2"/>
        <v>4.5229048063725699E-2</v>
      </c>
      <c r="AT26" s="45">
        <f t="shared" si="2"/>
        <v>4.4795953603882339E-2</v>
      </c>
      <c r="AU26" s="45">
        <f t="shared" si="2"/>
        <v>4.4365908501079139E-2</v>
      </c>
      <c r="AV26" s="45">
        <f t="shared" si="2"/>
        <v>4.3938867096393615E-2</v>
      </c>
      <c r="AW26" s="45">
        <f t="shared" si="2"/>
        <v>4.3514784238784208E-2</v>
      </c>
      <c r="AX26" s="45">
        <f t="shared" si="2"/>
        <v>4.3093615275799586E-2</v>
      </c>
      <c r="AY26" s="45">
        <f t="shared" si="2"/>
        <v>4.2675316044458907E-2</v>
      </c>
      <c r="AZ26" s="45">
        <f t="shared" si="2"/>
        <v>4.2259842862220877E-2</v>
      </c>
      <c r="BA26" s="45">
        <f t="shared" si="2"/>
        <v>4.1847152518108312E-2</v>
      </c>
      <c r="BB26" s="45">
        <f t="shared" si="2"/>
        <v>4.14372022639437E-2</v>
      </c>
      <c r="BC26" s="45">
        <f t="shared" si="2"/>
        <v>4.1029949805716733E-2</v>
      </c>
      <c r="BD26" s="53"/>
    </row>
    <row r="27" spans="1:56">
      <c r="B27" s="40"/>
      <c r="C27" s="41"/>
      <c r="D27" s="42"/>
      <c r="E27" s="53"/>
      <c r="F27" s="53"/>
      <c r="G27" s="53"/>
      <c r="H27" s="53"/>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row>
    <row r="28" spans="1:56" ht="15.75">
      <c r="B28" s="30"/>
      <c r="C28" s="39"/>
      <c r="D28" s="31"/>
      <c r="E28" s="32"/>
      <c r="F28" s="347" t="s">
        <v>403</v>
      </c>
      <c r="G28" s="47"/>
      <c r="H28" s="47"/>
      <c r="I28" s="47"/>
      <c r="J28" s="47"/>
      <c r="K28" s="47"/>
      <c r="L28" s="47"/>
      <c r="M28" s="47"/>
      <c r="N28" s="47"/>
      <c r="O28" s="47"/>
      <c r="P28" s="47"/>
      <c r="Q28" s="47"/>
      <c r="R28" s="47"/>
      <c r="S28" s="47"/>
      <c r="T28" s="47"/>
      <c r="U28" s="47"/>
      <c r="V28" s="47"/>
      <c r="W28" s="47"/>
      <c r="X28" s="47"/>
      <c r="Y28" s="47"/>
      <c r="Z28" s="47"/>
      <c r="AA28" s="47"/>
      <c r="AB28" s="48"/>
      <c r="AC28" s="47"/>
      <c r="AD28" s="47"/>
      <c r="AE28" s="47"/>
      <c r="AF28" s="47"/>
      <c r="AG28" s="47"/>
      <c r="AH28" s="47"/>
      <c r="AI28" s="47"/>
      <c r="AJ28" s="56"/>
      <c r="AK28" s="56"/>
      <c r="AL28" s="56"/>
      <c r="AM28" s="56"/>
      <c r="AN28" s="56"/>
      <c r="AO28" s="56"/>
      <c r="AP28" s="56"/>
      <c r="AQ28" s="56"/>
      <c r="AR28" s="56"/>
      <c r="AS28" s="56"/>
      <c r="AT28" s="56"/>
      <c r="AU28" s="56"/>
      <c r="AV28" s="56"/>
      <c r="AW28" s="56"/>
      <c r="AX28" s="56"/>
      <c r="AY28" s="56"/>
      <c r="AZ28" s="56"/>
      <c r="BA28" s="56"/>
      <c r="BB28" s="56"/>
      <c r="BC28" s="56"/>
      <c r="BD28" s="53"/>
    </row>
    <row r="29" spans="1:56">
      <c r="A29" s="92"/>
      <c r="B29" s="384"/>
      <c r="C29" s="311">
        <v>2.1999999999999999E-2</v>
      </c>
      <c r="D29" s="394" t="s">
        <v>391</v>
      </c>
      <c r="E29" s="395"/>
      <c r="F29" s="37" t="s">
        <v>404</v>
      </c>
      <c r="G29" s="48"/>
      <c r="H29" s="48">
        <f>'Políticas anunciadas - %'!G12*Emisiones_USCUSS_PAnunciadas!$C$29</f>
        <v>1.9447415899223228E-3</v>
      </c>
      <c r="I29" s="48">
        <f>'Políticas anunciadas - %'!H12*Emisiones_USCUSS_PAnunciadas!$C$29</f>
        <v>1.9264599303150936E-3</v>
      </c>
      <c r="J29" s="48">
        <f>'Políticas anunciadas - %'!I12*Emisiones_USCUSS_PAnunciadas!$C$29</f>
        <v>1.9083404047781725E-3</v>
      </c>
      <c r="K29" s="48">
        <f>'Políticas anunciadas - %'!J12*Emisiones_USCUSS_PAnunciadas!$C$29</f>
        <v>1.8903807427369584E-3</v>
      </c>
      <c r="L29" s="48">
        <f>'Políticas anunciadas - %'!K12*Emisiones_USCUSS_PAnunciadas!$C$29</f>
        <v>1.8725787040328149E-3</v>
      </c>
      <c r="M29" s="48">
        <f>'Políticas anunciadas - %'!L12*Emisiones_USCUSS_PAnunciadas!$C$29</f>
        <v>1.8549320784033085E-3</v>
      </c>
      <c r="N29" s="48">
        <f>'Políticas anunciadas - %'!M12*Emisiones_USCUSS_PAnunciadas!$C$29</f>
        <v>1.8374386849700668E-3</v>
      </c>
      <c r="O29" s="48">
        <f>'Políticas anunciadas - %'!N12*Emisiones_USCUSS_PAnunciadas!$C$29</f>
        <v>1.820096371735822E-3</v>
      </c>
      <c r="P29" s="48">
        <f>'Políticas anunciadas - %'!O12*Emisiones_USCUSS_PAnunciadas!$C$29</f>
        <v>1.8029030150894234E-3</v>
      </c>
      <c r="Q29" s="48">
        <f>'Políticas anunciadas - %'!P12*Emisiones_USCUSS_PAnunciadas!$C$29</f>
        <v>1.7858565193190612E-3</v>
      </c>
      <c r="R29" s="48">
        <f>'Políticas anunciadas - %'!Q12*Emisiones_USCUSS_PAnunciadas!$C$29</f>
        <v>1.7689548161334194E-3</v>
      </c>
      <c r="S29" s="48">
        <f>'Políticas anunciadas - %'!R12*Emisiones_USCUSS_PAnunciadas!$C$29</f>
        <v>1.7521958641907637E-3</v>
      </c>
      <c r="T29" s="48">
        <f>'Políticas anunciadas - %'!S12*Emisiones_USCUSS_PAnunciadas!$C$29</f>
        <v>1.7355776486354948E-3</v>
      </c>
      <c r="U29" s="48">
        <f>'Políticas anunciadas - %'!T12*Emisiones_USCUSS_PAnunciadas!$C$29</f>
        <v>1.7190981806424366E-3</v>
      </c>
      <c r="V29" s="48">
        <f>'Políticas anunciadas - %'!U12*Emisiones_USCUSS_PAnunciadas!$C$29</f>
        <v>1.7027554969684749E-3</v>
      </c>
      <c r="W29" s="48">
        <f>'Políticas anunciadas - %'!V12*Emisiones_USCUSS_PAnunciadas!$C$29</f>
        <v>1.6865476595111096E-3</v>
      </c>
      <c r="X29" s="48">
        <f>'Políticas anunciadas - %'!W12*Emisiones_USCUSS_PAnunciadas!$C$29</f>
        <v>1.6704727548746696E-3</v>
      </c>
      <c r="Y29" s="48">
        <f>'Políticas anunciadas - %'!X12*Emisiones_USCUSS_PAnunciadas!$C$29</f>
        <v>1.6545288939429346E-3</v>
      </c>
      <c r="Z29" s="48">
        <f>'Políticas anunciadas - %'!Y12*Emisiones_USCUSS_PAnunciadas!$C$29</f>
        <v>1.6387142114589891E-3</v>
      </c>
      <c r="AA29" s="48">
        <f>'Políticas anunciadas - %'!Z12*Emisiones_USCUSS_PAnunciadas!$C$29</f>
        <v>1.623026865611404E-3</v>
      </c>
      <c r="AB29" s="48">
        <f>'Políticas anunciadas - %'!AA12*Emisiones_USCUSS_PAnunciadas!$C$29</f>
        <v>1.607465037627456E-3</v>
      </c>
      <c r="AC29" s="48">
        <f>'Políticas anunciadas - %'!AB12*Emisiones_USCUSS_PAnunciadas!$C$29</f>
        <v>1.5920269313721674E-3</v>
      </c>
      <c r="AD29" s="48">
        <f>'Políticas anunciadas - %'!AC12*Emisiones_USCUSS_PAnunciadas!$C$29</f>
        <v>1.5767107729542252E-3</v>
      </c>
      <c r="AE29" s="48">
        <f>'Políticas anunciadas - %'!AD12*Emisiones_USCUSS_PAnunciadas!$C$29</f>
        <v>1.5615148103378792E-3</v>
      </c>
      <c r="AF29" s="48">
        <f>'Políticas anunciadas - %'!AE12*Emisiones_USCUSS_PAnunciadas!$C$29</f>
        <v>1.5464373129607017E-3</v>
      </c>
      <c r="AG29" s="48">
        <f>'Políticas anunciadas - %'!AF12*Emisiones_USCUSS_PAnunciadas!$C$29</f>
        <v>1.5314765713574836E-3</v>
      </c>
      <c r="AH29" s="48">
        <f>'Políticas anunciadas - %'!AG12*Emisiones_USCUSS_PAnunciadas!$C$29</f>
        <v>1.5166308967901861E-3</v>
      </c>
      <c r="AI29" s="48">
        <f>'Políticas anunciadas - %'!AH12*Emisiones_USCUSS_PAnunciadas!$C$29</f>
        <v>1.5018986208832103E-3</v>
      </c>
      <c r="AJ29" s="48">
        <f>'Políticas anunciadas - %'!AI12*Emisiones_USCUSS_PAnunciadas!$C$29</f>
        <v>1.4872780952644468E-3</v>
      </c>
      <c r="AK29" s="48">
        <f>'Políticas anunciadas - %'!AJ12*Emisiones_USCUSS_PAnunciadas!$C$29</f>
        <v>1.4727676912118779E-3</v>
      </c>
      <c r="AL29" s="48">
        <f>'Políticas anunciadas - %'!AK12*Emisiones_USCUSS_PAnunciadas!$C$29</f>
        <v>1.4583657993054934E-3</v>
      </c>
      <c r="AM29" s="48">
        <f>'Políticas anunciadas - %'!AL12*Emisiones_USCUSS_PAnunciadas!$C$29</f>
        <v>1.44407082908452E-3</v>
      </c>
      <c r="AN29" s="48">
        <f>'Políticas anunciadas - %'!AM12*Emisiones_USCUSS_PAnunciadas!$C$29</f>
        <v>1.4298812087098901E-3</v>
      </c>
      <c r="AO29" s="48">
        <f>'Políticas anunciadas - %'!AN12*Emisiones_USCUSS_PAnunciadas!$C$29</f>
        <v>1.4157953846315541E-3</v>
      </c>
      <c r="AP29" s="48">
        <f>'Políticas anunciadas - %'!AO12*Emisiones_USCUSS_PAnunciadas!$C$29</f>
        <v>1.4018118212611873E-3</v>
      </c>
      <c r="AQ29" s="48">
        <f>'Políticas anunciadas - %'!AP12*Emisiones_USCUSS_PAnunciadas!$C$29</f>
        <v>1.3879290006494286E-3</v>
      </c>
      <c r="AR29" s="48">
        <f>'Políticas anunciadas - %'!AQ12*Emisiones_USCUSS_PAnunciadas!$C$29</f>
        <v>1.3741454221678103E-3</v>
      </c>
      <c r="AS29" s="48">
        <f>'Políticas anunciadas - %'!AR12*Emisiones_USCUSS_PAnunciadas!$C$29</f>
        <v>1.3604596021960019E-3</v>
      </c>
      <c r="AT29" s="48">
        <f>'Políticas anunciadas - %'!AS12*Emisiones_USCUSS_PAnunciadas!$C$29</f>
        <v>1.3468700738128055E-3</v>
      </c>
      <c r="AU29" s="48">
        <f>'Políticas anunciadas - %'!AT12*Emisiones_USCUSS_PAnunciadas!$C$29</f>
        <v>1.3333753864923493E-3</v>
      </c>
      <c r="AV29" s="48">
        <f>'Políticas anunciadas - %'!AU12*Emisiones_USCUSS_PAnunciadas!$C$29</f>
        <v>1.3199741058042278E-3</v>
      </c>
      <c r="AW29" s="48">
        <f>'Políticas anunciadas - %'!AV12*Emisiones_USCUSS_PAnunciadas!$C$29</f>
        <v>1.3066648131184095E-3</v>
      </c>
      <c r="AX29" s="48">
        <f>'Políticas anunciadas - %'!AW12*Emisiones_USCUSS_PAnunciadas!$C$29</f>
        <v>1.2934461053136629E-3</v>
      </c>
      <c r="AY29" s="48">
        <f>'Políticas anunciadas - %'!AX12*Emisiones_USCUSS_PAnunciadas!$C$29</f>
        <v>1.2803165944911398E-3</v>
      </c>
      <c r="AZ29" s="48">
        <f>'Políticas anunciadas - %'!AY12*Emisiones_USCUSS_PAnunciadas!$C$29</f>
        <v>1.2672749076910854E-3</v>
      </c>
      <c r="BA29" s="48">
        <f>'Políticas anunciadas - %'!AZ12*Emisiones_USCUSS_PAnunciadas!$C$29</f>
        <v>1.2543196866141989E-3</v>
      </c>
      <c r="BB29" s="48">
        <f>'Políticas anunciadas - %'!BA12*Emisiones_USCUSS_PAnunciadas!$C$29</f>
        <v>1.2414495873463167E-3</v>
      </c>
      <c r="BC29" s="48">
        <f>'Políticas anunciadas - %'!BB12*Emisiones_USCUSS_PAnunciadas!$C$29</f>
        <v>1.2286632800875097E-3</v>
      </c>
      <c r="BD29" s="53"/>
    </row>
    <row r="30" spans="1:56">
      <c r="A30" s="49"/>
      <c r="B30" s="384"/>
      <c r="C30" s="49">
        <v>0.33</v>
      </c>
      <c r="D30" s="385" t="s">
        <v>394</v>
      </c>
      <c r="E30" s="386"/>
      <c r="F30" s="37" t="s">
        <v>404</v>
      </c>
      <c r="G30" s="48"/>
      <c r="H30" s="48">
        <f>('Políticas anunciadas - %'!G14-'Políticas anunciadas - %'!F14)*$C$30</f>
        <v>2.9330400000000026E-3</v>
      </c>
      <c r="I30" s="48">
        <f>('Políticas anunciadas - %'!H14-'Políticas anunciadas - %'!G14)*$C$30</f>
        <v>2.9330400000000026E-3</v>
      </c>
      <c r="J30" s="48">
        <f>('Políticas anunciadas - %'!I14-'Políticas anunciadas - %'!H14)*$C$30</f>
        <v>2.9330400000000026E-3</v>
      </c>
      <c r="K30" s="48">
        <f>('Políticas anunciadas - %'!J14-'Políticas anunciadas - %'!I14)*$C$30</f>
        <v>2.9330400000000026E-3</v>
      </c>
      <c r="L30" s="48">
        <f>('Políticas anunciadas - %'!K14-'Políticas anunciadas - %'!J14)*$C$30</f>
        <v>2.9330400000000026E-3</v>
      </c>
      <c r="M30" s="48">
        <f>('Políticas anunciadas - %'!L14-'Políticas anunciadas - %'!K14)*$C$30</f>
        <v>2.9330400000000026E-3</v>
      </c>
      <c r="N30" s="48">
        <f>('Políticas anunciadas - %'!M14-'Políticas anunciadas - %'!L14)*$C$30</f>
        <v>2.9330400000000026E-3</v>
      </c>
      <c r="O30" s="48">
        <f>('Políticas anunciadas - %'!N14-'Políticas anunciadas - %'!M14)*$C$30</f>
        <v>2.9330400000000026E-3</v>
      </c>
      <c r="P30" s="48">
        <f>('Políticas anunciadas - %'!O14-'Políticas anunciadas - %'!N14)*$C$30</f>
        <v>2.9330400000000026E-3</v>
      </c>
      <c r="Q30" s="48">
        <f>('Políticas anunciadas - %'!P14-'Políticas anunciadas - %'!O14)*$C$30</f>
        <v>2.9330400000000026E-3</v>
      </c>
      <c r="R30" s="48">
        <f>('Políticas anunciadas - %'!Q14-'Políticas anunciadas - %'!P14)*$C$30</f>
        <v>2.9330400000000026E-3</v>
      </c>
      <c r="S30" s="48">
        <f>('Políticas anunciadas - %'!R14-'Políticas anunciadas - %'!Q14)*$C$30</f>
        <v>2.9330400000000026E-3</v>
      </c>
      <c r="T30" s="48">
        <f>('Políticas anunciadas - %'!S14-'Políticas anunciadas - %'!R14)*$C$30</f>
        <v>2.9330400000000026E-3</v>
      </c>
      <c r="U30" s="48">
        <f>('Políticas anunciadas - %'!T14-'Políticas anunciadas - %'!S14)*$C$30</f>
        <v>2.9330400000000026E-3</v>
      </c>
      <c r="V30" s="48">
        <f>('Políticas anunciadas - %'!U14-'Políticas anunciadas - %'!T14)*$C$30</f>
        <v>2.9330400000000026E-3</v>
      </c>
      <c r="W30" s="48">
        <f>('Políticas anunciadas - %'!V14-'Políticas anunciadas - %'!U14)*$C$30</f>
        <v>2.9330400000000026E-3</v>
      </c>
      <c r="X30" s="48">
        <f>('Políticas anunciadas - %'!W14-'Políticas anunciadas - %'!V14)*$C$30</f>
        <v>2.9330400000000026E-3</v>
      </c>
      <c r="Y30" s="48">
        <f>('Políticas anunciadas - %'!X14-'Políticas anunciadas - %'!W14)*$C$30</f>
        <v>2.9330400000000026E-3</v>
      </c>
      <c r="Z30" s="48">
        <f>('Políticas anunciadas - %'!Y14-'Políticas anunciadas - %'!X14)*$C$30</f>
        <v>2.9330400000000026E-3</v>
      </c>
      <c r="AA30" s="48">
        <f>('Políticas anunciadas - %'!Z14-'Políticas anunciadas - %'!Y14)*$C$30</f>
        <v>2.9330400000000026E-3</v>
      </c>
      <c r="AB30" s="48">
        <f>('Políticas anunciadas - %'!AA14-'Políticas anunciadas - %'!Z14)*$C$30</f>
        <v>2.9330400000000026E-3</v>
      </c>
      <c r="AC30" s="48">
        <f>('Políticas anunciadas - %'!AB14-'Políticas anunciadas - %'!AA14)*$C$30</f>
        <v>2.9330400000000026E-3</v>
      </c>
      <c r="AD30" s="48">
        <f>('Políticas anunciadas - %'!AC14-'Políticas anunciadas - %'!AB14)*$C$30</f>
        <v>2.9330400000000026E-3</v>
      </c>
      <c r="AE30" s="48">
        <f>('Políticas anunciadas - %'!AD14-'Políticas anunciadas - %'!AC14)*$C$30</f>
        <v>2.9330400000000026E-3</v>
      </c>
      <c r="AF30" s="48">
        <f>('Políticas anunciadas - %'!AE14-'Políticas anunciadas - %'!AD14)*$C$30</f>
        <v>2.9330400000000026E-3</v>
      </c>
      <c r="AG30" s="48">
        <f>('Políticas anunciadas - %'!AF14-'Políticas anunciadas - %'!AE14)*$C$30</f>
        <v>2.9330400000000026E-3</v>
      </c>
      <c r="AH30" s="48">
        <f>('Políticas anunciadas - %'!AG14-'Políticas anunciadas - %'!AF14)*$C$30</f>
        <v>2.9330400000000026E-3</v>
      </c>
      <c r="AI30" s="48">
        <f>('Políticas anunciadas - %'!AH14-'Políticas anunciadas - %'!AG14)*$C$30</f>
        <v>2.9330400000000026E-3</v>
      </c>
      <c r="AJ30" s="48">
        <f>('Políticas anunciadas - %'!AI14-'Políticas anunciadas - %'!AH14)*$C$30</f>
        <v>2.9330400000000026E-3</v>
      </c>
      <c r="AK30" s="48">
        <f>('Políticas anunciadas - %'!AJ14-'Políticas anunciadas - %'!AI14)*$C$30</f>
        <v>2.9330400000000026E-3</v>
      </c>
      <c r="AL30" s="48">
        <f>('Políticas anunciadas - %'!AK14-'Políticas anunciadas - %'!AJ14)*$C$30</f>
        <v>2.9330400000000026E-3</v>
      </c>
      <c r="AM30" s="48">
        <f>('Políticas anunciadas - %'!AL14-'Políticas anunciadas - %'!AK14)*$C$30</f>
        <v>2.9330400000000026E-3</v>
      </c>
      <c r="AN30" s="48">
        <f>('Políticas anunciadas - %'!AM14-'Políticas anunciadas - %'!AL14)*$C$30</f>
        <v>2.9330400000000026E-3</v>
      </c>
      <c r="AO30" s="48">
        <f>('Políticas anunciadas - %'!AN14-'Políticas anunciadas - %'!AM14)*$C$30</f>
        <v>2.9330400000000026E-3</v>
      </c>
      <c r="AP30" s="48">
        <f>('Políticas anunciadas - %'!AO14-'Políticas anunciadas - %'!AN14)*$C$30</f>
        <v>2.9330400000000026E-3</v>
      </c>
      <c r="AQ30" s="48">
        <f>('Políticas anunciadas - %'!AP14-'Políticas anunciadas - %'!AO14)*$C$30</f>
        <v>2.9330400000000026E-3</v>
      </c>
      <c r="AR30" s="48">
        <f>('Políticas anunciadas - %'!AQ14-'Políticas anunciadas - %'!AP14)*$C$30</f>
        <v>2.9330400000000026E-3</v>
      </c>
      <c r="AS30" s="48">
        <f>('Políticas anunciadas - %'!AR14-'Políticas anunciadas - %'!AQ14)*$C$30</f>
        <v>2.9330400000000026E-3</v>
      </c>
      <c r="AT30" s="48">
        <f>('Políticas anunciadas - %'!AS14-'Políticas anunciadas - %'!AR14)*$C$30</f>
        <v>2.9330400000000026E-3</v>
      </c>
      <c r="AU30" s="48">
        <f>('Políticas anunciadas - %'!AT14-'Políticas anunciadas - %'!AS14)*$C$30</f>
        <v>2.9330400000000026E-3</v>
      </c>
      <c r="AV30" s="48">
        <f>('Políticas anunciadas - %'!AU14-'Políticas anunciadas - %'!AT14)*$C$30</f>
        <v>2.9330400000000026E-3</v>
      </c>
      <c r="AW30" s="48">
        <f>('Políticas anunciadas - %'!AV14-'Políticas anunciadas - %'!AU14)*$C$30</f>
        <v>2.9330400000000026E-3</v>
      </c>
      <c r="AX30" s="48">
        <f>('Políticas anunciadas - %'!AW14-'Políticas anunciadas - %'!AV14)*$C$30</f>
        <v>2.9330400000000026E-3</v>
      </c>
      <c r="AY30" s="48">
        <f>('Políticas anunciadas - %'!AX14-'Políticas anunciadas - %'!AW14)*$C$30</f>
        <v>2.9330400000000026E-3</v>
      </c>
      <c r="AZ30" s="48">
        <f>('Políticas anunciadas - %'!AY14-'Políticas anunciadas - %'!AX14)*$C$30</f>
        <v>2.9330400000000026E-3</v>
      </c>
      <c r="BA30" s="48">
        <f>('Políticas anunciadas - %'!AZ14-'Políticas anunciadas - %'!AY14)*$C$30</f>
        <v>2.9330400000000026E-3</v>
      </c>
      <c r="BB30" s="48">
        <f>('Políticas anunciadas - %'!BA14-'Políticas anunciadas - %'!AZ14)*$C$30</f>
        <v>2.9330400000000026E-3</v>
      </c>
      <c r="BC30" s="48">
        <f>('Políticas anunciadas - %'!BB14-'Políticas anunciadas - %'!BA14)*$C$30</f>
        <v>2.9330400000000026E-3</v>
      </c>
      <c r="BD30" s="53"/>
    </row>
    <row r="31" spans="1:56">
      <c r="A31" s="36"/>
      <c r="B31" s="384"/>
      <c r="C31" s="36">
        <v>0.30940000000000001</v>
      </c>
      <c r="D31" s="385" t="s">
        <v>402</v>
      </c>
      <c r="E31" s="386"/>
      <c r="F31" s="37" t="s">
        <v>404</v>
      </c>
      <c r="G31" s="48"/>
      <c r="H31" s="48">
        <f>(('Políticas anunciadas - %'!G15-'Políticas anunciadas - %'!F15)-H76)*$C$31</f>
        <v>5.7022419999992278E-3</v>
      </c>
      <c r="I31" s="48">
        <f>(('Políticas anunciadas - %'!H15-'Políticas anunciadas - %'!G15)-I76)*$C$31</f>
        <v>5.7022420000014265E-3</v>
      </c>
      <c r="J31" s="48">
        <f>(('Políticas anunciadas - %'!I15-'Políticas anunciadas - %'!H15)-J76)*$C$31</f>
        <v>5.7022419999992278E-3</v>
      </c>
      <c r="K31" s="48">
        <f>(('Políticas anunciadas - %'!J15-'Políticas anunciadas - %'!I15)-K76)*$C$31</f>
        <v>5.7022419999992278E-3</v>
      </c>
      <c r="L31" s="48">
        <f>(('Políticas anunciadas - %'!K15-'Políticas anunciadas - %'!J15)-L76)*$C$31</f>
        <v>5.7022420000014265E-3</v>
      </c>
      <c r="M31" s="48">
        <f>(('Políticas anunciadas - %'!L15-'Políticas anunciadas - %'!K15)-M76)*$C$31</f>
        <v>5.7022419999992278E-3</v>
      </c>
      <c r="N31" s="48">
        <f>(('Políticas anunciadas - %'!M15-'Políticas anunciadas - %'!L15)-N76)*$C$31</f>
        <v>5.7022419999992278E-3</v>
      </c>
      <c r="O31" s="48">
        <f>(('Políticas anunciadas - %'!N15-'Políticas anunciadas - %'!M15)-O76)*$C$31</f>
        <v>5.7022420000014265E-3</v>
      </c>
      <c r="P31" s="48">
        <f>(('Políticas anunciadas - %'!O15-'Políticas anunciadas - %'!N15)-P76)*$C$31</f>
        <v>5.7022419999992278E-3</v>
      </c>
      <c r="Q31" s="48">
        <f>(('Políticas anunciadas - %'!P15-'Políticas anunciadas - %'!O15)-Q76)*$C$31</f>
        <v>5.7022419999992278E-3</v>
      </c>
      <c r="R31" s="48">
        <f>(('Políticas anunciadas - %'!Q15-'Políticas anunciadas - %'!P15)-R76)*$C$31</f>
        <v>5.7022420000014265E-3</v>
      </c>
      <c r="S31" s="48">
        <f>(('Políticas anunciadas - %'!R15-'Políticas anunciadas - %'!Q15)-S76)*$C$31</f>
        <v>5.7022419999992278E-3</v>
      </c>
      <c r="T31" s="48">
        <f>(('Políticas anunciadas - %'!S15-'Políticas anunciadas - %'!R15)-T76)*$C$31</f>
        <v>5.7022419999992278E-3</v>
      </c>
      <c r="U31" s="48">
        <f>(('Políticas anunciadas - %'!T15-'Políticas anunciadas - %'!S15)-U76)*$C$31</f>
        <v>5.7022420000014265E-3</v>
      </c>
      <c r="V31" s="48">
        <f>(('Políticas anunciadas - %'!U15-'Políticas anunciadas - %'!T15)-V76)*$C$31</f>
        <v>5.7022419999992278E-3</v>
      </c>
      <c r="W31" s="48">
        <f>(('Políticas anunciadas - %'!V15-'Políticas anunciadas - %'!U15)-W76)*$C$31</f>
        <v>5.7022419999992278E-3</v>
      </c>
      <c r="X31" s="48">
        <f>(('Políticas anunciadas - %'!W15-'Políticas anunciadas - %'!V15)-X76)*$C$31</f>
        <v>5.7022420000014265E-3</v>
      </c>
      <c r="Y31" s="48">
        <f>(('Políticas anunciadas - %'!X15-'Políticas anunciadas - %'!W15)-Y76)*$C$31</f>
        <v>5.7022419999992278E-3</v>
      </c>
      <c r="Z31" s="48">
        <f>(('Políticas anunciadas - %'!Y15-'Políticas anunciadas - %'!X15)-Z76)*$C$31</f>
        <v>5.7022420000014265E-3</v>
      </c>
      <c r="AA31" s="48">
        <f>(('Políticas anunciadas - %'!Z15-'Políticas anunciadas - %'!Y15)-AA76)*$C$31</f>
        <v>5.7022419999992278E-3</v>
      </c>
      <c r="AB31" s="48">
        <f>(('Políticas anunciadas - %'!AA15-'Políticas anunciadas - %'!Z15)-AB76)*$C$31</f>
        <v>5.7022419999992278E-3</v>
      </c>
      <c r="AC31" s="48">
        <f>(('Políticas anunciadas - %'!AB15-'Políticas anunciadas - %'!AA15)-AC76)*$C$31</f>
        <v>5.7022420000014265E-3</v>
      </c>
      <c r="AD31" s="48">
        <f>(('Políticas anunciadas - %'!AC15-'Políticas anunciadas - %'!AB15)-AD76)*$C$31</f>
        <v>5.7022419999992278E-3</v>
      </c>
      <c r="AE31" s="48">
        <f>(('Políticas anunciadas - %'!AD15-'Políticas anunciadas - %'!AC15)-AE76)*$C$31</f>
        <v>5.7022419999992278E-3</v>
      </c>
      <c r="AF31" s="48">
        <f>(('Políticas anunciadas - %'!AE15-'Políticas anunciadas - %'!AD15)-AF76)*$C$31</f>
        <v>5.7022420000014265E-3</v>
      </c>
      <c r="AG31" s="48">
        <f>(('Políticas anunciadas - %'!AF15-'Políticas anunciadas - %'!AE15)-AG76)*$C$31</f>
        <v>5.7022419999992278E-3</v>
      </c>
      <c r="AH31" s="48">
        <f>(('Políticas anunciadas - %'!AG15-'Políticas anunciadas - %'!AF15)-AH76)*$C$31</f>
        <v>5.7022419999992278E-3</v>
      </c>
      <c r="AI31" s="48">
        <f>(('Políticas anunciadas - %'!AH15-'Políticas anunciadas - %'!AG15)-AI76)*$C$31</f>
        <v>5.7022420000014265E-3</v>
      </c>
      <c r="AJ31" s="48">
        <f>(('Políticas anunciadas - %'!AI15-'Políticas anunciadas - %'!AH15)-AJ76)*$C$31</f>
        <v>5.7022419999992278E-3</v>
      </c>
      <c r="AK31" s="48">
        <f>(('Políticas anunciadas - %'!AJ15-'Políticas anunciadas - %'!AI15)-AK76)*$C$31</f>
        <v>5.7022419999992278E-3</v>
      </c>
      <c r="AL31" s="48">
        <f>(('Políticas anunciadas - %'!AK15-'Políticas anunciadas - %'!AJ15)-AL76)*$C$31</f>
        <v>5.7022420000014265E-3</v>
      </c>
      <c r="AM31" s="48">
        <f>(('Políticas anunciadas - %'!AL15-'Políticas anunciadas - %'!AK15)-AM76)*$C$31</f>
        <v>5.7022419999992278E-3</v>
      </c>
      <c r="AN31" s="48">
        <f>(('Políticas anunciadas - %'!AM15-'Políticas anunciadas - %'!AL15)-AN76)*$C$31</f>
        <v>5.7022419999992278E-3</v>
      </c>
      <c r="AO31" s="48">
        <f>(('Políticas anunciadas - %'!AN15-'Políticas anunciadas - %'!AM15)-AO76)*$C$31</f>
        <v>5.7022420000014265E-3</v>
      </c>
      <c r="AP31" s="48">
        <f>(('Políticas anunciadas - %'!AO15-'Políticas anunciadas - %'!AN15)-AP76)*$C$31</f>
        <v>5.7022419999992278E-3</v>
      </c>
      <c r="AQ31" s="48">
        <f>(('Políticas anunciadas - %'!AP15-'Políticas anunciadas - %'!AO15)-AQ76)*$C$31</f>
        <v>5.7022420000014265E-3</v>
      </c>
      <c r="AR31" s="48">
        <f>(('Políticas anunciadas - %'!AQ15-'Políticas anunciadas - %'!AP15)-AR76)*$C$31</f>
        <v>5.7022419999992278E-3</v>
      </c>
      <c r="AS31" s="48">
        <f>(('Políticas anunciadas - %'!AR15-'Políticas anunciadas - %'!AQ15)-AS76)*$C$31</f>
        <v>5.7022419999992278E-3</v>
      </c>
      <c r="AT31" s="48">
        <f>(('Políticas anunciadas - %'!AS15-'Políticas anunciadas - %'!AR15)-AT76)*$C$31</f>
        <v>5.7022420000014265E-3</v>
      </c>
      <c r="AU31" s="48">
        <f>(('Políticas anunciadas - %'!AT15-'Políticas anunciadas - %'!AS15)-AU76)*$C$31</f>
        <v>5.7022419999992278E-3</v>
      </c>
      <c r="AV31" s="48">
        <f>(('Políticas anunciadas - %'!AU15-'Políticas anunciadas - %'!AT15)-AV76)*$C$31</f>
        <v>5.7022419999992278E-3</v>
      </c>
      <c r="AW31" s="48">
        <f>(('Políticas anunciadas - %'!AV15-'Políticas anunciadas - %'!AU15)-AW76)*$C$31</f>
        <v>5.7022420000014265E-3</v>
      </c>
      <c r="AX31" s="48">
        <f>(('Políticas anunciadas - %'!AW15-'Políticas anunciadas - %'!AV15)-AX76)*$C$31</f>
        <v>5.7022419999992278E-3</v>
      </c>
      <c r="AY31" s="48">
        <f>(('Políticas anunciadas - %'!AX15-'Políticas anunciadas - %'!AW15)-AY76)*$C$31</f>
        <v>5.7022419999992278E-3</v>
      </c>
      <c r="AZ31" s="48">
        <f>(('Políticas anunciadas - %'!AY15-'Políticas anunciadas - %'!AX15)-AZ76)*$C$31</f>
        <v>5.7022420000014265E-3</v>
      </c>
      <c r="BA31" s="48">
        <f>(('Políticas anunciadas - %'!AZ15-'Políticas anunciadas - %'!AY15)-BA76)*$C$31</f>
        <v>5.7022419999992278E-3</v>
      </c>
      <c r="BB31" s="48">
        <f>(('Políticas anunciadas - %'!BA15-'Políticas anunciadas - %'!AZ15)-BB76)*$C$31</f>
        <v>5.7022419999992278E-3</v>
      </c>
      <c r="BC31" s="48">
        <f>(('Políticas anunciadas - %'!BB15-'Políticas anunciadas - %'!BA15)-BC76)*$C$31</f>
        <v>5.7022420000014265E-3</v>
      </c>
      <c r="BD31" s="53"/>
    </row>
    <row r="32" spans="1:56">
      <c r="A32" s="36"/>
      <c r="B32" s="384"/>
      <c r="C32" s="36">
        <v>0.22944000000000001</v>
      </c>
      <c r="D32" s="389" t="s">
        <v>395</v>
      </c>
      <c r="E32" s="390"/>
      <c r="F32" s="37" t="s">
        <v>404</v>
      </c>
      <c r="G32" s="48"/>
      <c r="H32" s="48">
        <f>(('Políticas anunciadas - %'!G16-'Políticas anunciadas - %'!F16)-H77)*$C$32</f>
        <v>4.2111943799711116E-3</v>
      </c>
      <c r="I32" s="48">
        <f>(('Políticas anunciadas - %'!H16-'Políticas anunciadas - %'!G16)-I77)*$C$32</f>
        <v>4.0617719322216077E-3</v>
      </c>
      <c r="J32" s="48">
        <f>(('Políticas anunciadas - %'!I16-'Políticas anunciadas - %'!H16)-J77)*$C$32</f>
        <v>3.9139740059597194E-3</v>
      </c>
      <c r="K32" s="48">
        <f>(('Políticas anunciadas - %'!J16-'Políticas anunciadas - %'!I16)-K77)*$C$32</f>
        <v>3.7685262463351969E-3</v>
      </c>
      <c r="L32" s="48">
        <f>(('Políticas anunciadas - %'!K16-'Políticas anunciadas - %'!J16)-L77)*$C$32</f>
        <v>3.6248055133689411E-3</v>
      </c>
      <c r="M32" s="48">
        <f>(('Políticas anunciadas - %'!L16-'Políticas anunciadas - %'!K16)-M77)*$C$32</f>
        <v>3.483052525116341E-3</v>
      </c>
      <c r="N32" s="48">
        <f>(('Políticas anunciadas - %'!M16-'Políticas anunciadas - %'!L16)-N77)*$C$32</f>
        <v>3.3427903980195925E-3</v>
      </c>
      <c r="O32" s="48">
        <f>(('Políticas anunciadas - %'!N16-'Políticas anunciadas - %'!M16)-O77)*$C$32</f>
        <v>3.2047494378397417E-3</v>
      </c>
      <c r="P32" s="48">
        <f>(('Políticas anunciadas - %'!O16-'Políticas anunciadas - %'!N16)-P77)*$C$32</f>
        <v>3.0684498678005198E-3</v>
      </c>
      <c r="Q32" s="48">
        <f>(('Políticas anunciadas - %'!P16-'Políticas anunciadas - %'!O16)-Q77)*$C$32</f>
        <v>2.9339878955861802E-3</v>
      </c>
      <c r="R32" s="48">
        <f>(('Políticas anunciadas - %'!Q16-'Políticas anunciadas - %'!P16)-R77)*$C$32</f>
        <v>2.8014253224632958E-3</v>
      </c>
      <c r="S32" s="48">
        <f>(('Políticas anunciadas - %'!R16-'Políticas anunciadas - %'!Q16)-S77)*$C$32</f>
        <v>2.670432323840231E-3</v>
      </c>
      <c r="T32" s="48">
        <f>(('Políticas anunciadas - %'!S16-'Políticas anunciadas - %'!R16)-T77)*$C$32</f>
        <v>2.5412099592914969E-3</v>
      </c>
      <c r="U32" s="48">
        <f>(('Políticas anunciadas - %'!T16-'Políticas anunciadas - %'!S16)-U77)*$C$32</f>
        <v>2.4135225674746289E-3</v>
      </c>
      <c r="V32" s="48">
        <f>(('Políticas anunciadas - %'!U16-'Políticas anunciadas - %'!T16)-V77)*$C$32</f>
        <v>2.2876306806103551E-3</v>
      </c>
      <c r="W32" s="48">
        <f>(('Políticas anunciadas - %'!V16-'Políticas anunciadas - %'!U16)-W77)*$C$32</f>
        <v>2.1631604187516747E-3</v>
      </c>
      <c r="X32" s="48">
        <f>(('Políticas anunciadas - %'!W16-'Políticas anunciadas - %'!V16)-X77)*$C$32</f>
        <v>2.0402930439519938E-3</v>
      </c>
      <c r="Y32" s="48">
        <f>(('Políticas anunciadas - %'!X16-'Políticas anunciadas - %'!W16)-Y77)*$C$32</f>
        <v>1.9188771217540843E-3</v>
      </c>
      <c r="Z32" s="48">
        <f>(('Políticas anunciadas - %'!Y16-'Políticas anunciadas - %'!X16)-Z77)*$C$32</f>
        <v>1.7986712838207587E-3</v>
      </c>
      <c r="AA32" s="48">
        <f>(('Políticas anunciadas - %'!Z16-'Políticas anunciadas - %'!Y16)-AA77)*$C$32</f>
        <v>1.6797881404985403E-3</v>
      </c>
      <c r="AB32" s="48">
        <f>(('Políticas anunciadas - %'!AA16-'Políticas anunciadas - %'!Z16)-AB77)*$C$32</f>
        <v>1.5623682749442709E-3</v>
      </c>
      <c r="AC32" s="48">
        <f>(('Políticas anunciadas - %'!AB16-'Políticas anunciadas - %'!AA16)-AC77)*$C$32</f>
        <v>1.4460981727841672E-3</v>
      </c>
      <c r="AD32" s="48">
        <f>(('Políticas anunciadas - %'!AC16-'Políticas anunciadas - %'!AB16)-AD77)*$C$32</f>
        <v>1.3312541163916639E-3</v>
      </c>
      <c r="AE32" s="48">
        <f>(('Políticas anunciadas - %'!AD16-'Políticas anunciadas - %'!AC16)-AE77)*$C$32</f>
        <v>1.2175403667900515E-3</v>
      </c>
      <c r="AF32" s="48">
        <f>(('Políticas anunciadas - %'!AE16-'Políticas anunciadas - %'!AD16)-AF77)*$C$32</f>
        <v>1.1047585031472207E-3</v>
      </c>
      <c r="AG32" s="48">
        <f>(('Políticas anunciadas - %'!AF16-'Políticas anunciadas - %'!AE16)-AG77)*$C$32</f>
        <v>9.934247407649185E-4</v>
      </c>
      <c r="AH32" s="48">
        <f>(('Políticas anunciadas - %'!AG16-'Políticas anunciadas - %'!AF16)-AH77)*$C$32</f>
        <v>8.8293876962698074E-4</v>
      </c>
      <c r="AI32" s="48">
        <f>(('Políticas anunciadas - %'!AH16-'Políticas anunciadas - %'!AG16)-AI77)*$C$32</f>
        <v>7.7324843911956139E-4</v>
      </c>
      <c r="AJ32" s="48">
        <f>(('Políticas anunciadas - %'!AI16-'Políticas anunciadas - %'!AH16)-AJ77)*$C$32</f>
        <v>6.6482559508343703E-4</v>
      </c>
      <c r="AK32" s="48">
        <f>(('Políticas anunciadas - %'!AJ16-'Políticas anunciadas - %'!AI16)-AK77)*$C$32</f>
        <v>5.5764368265861001E-4</v>
      </c>
      <c r="AL32" s="48">
        <f>(('Políticas anunciadas - %'!AK16-'Políticas anunciadas - %'!AJ16)-AL77)*$C$32</f>
        <v>4.5167598662609312E-4</v>
      </c>
      <c r="AM32" s="48">
        <f>(('Políticas anunciadas - %'!AL16-'Políticas anunciadas - %'!AK16)-AM77)*$C$32</f>
        <v>3.4689563712689411E-4</v>
      </c>
      <c r="AN32" s="48">
        <f>(('Políticas anunciadas - %'!AM16-'Políticas anunciadas - %'!AL16)-AN77)*$C$32</f>
        <v>2.4327561591817374E-4</v>
      </c>
      <c r="AO32" s="48">
        <f>(('Políticas anunciadas - %'!AN16-'Políticas anunciadas - %'!AM16)-AO77)*$C$32</f>
        <v>1.4078876325624283E-4</v>
      </c>
      <c r="AP32" s="48">
        <f>(('Políticas anunciadas - %'!AO16-'Políticas anunciadas - %'!AN16)-AP77)*$C$32</f>
        <v>3.9407785323253561E-5</v>
      </c>
      <c r="AQ32" s="48">
        <f>(('Políticas anunciadas - %'!AP16-'Políticas anunciadas - %'!AO16)-AQ77)*$C$32</f>
        <v>-6.0894737834204138E-5</v>
      </c>
      <c r="AR32" s="48">
        <f>(('Políticas anunciadas - %'!AQ16-'Políticas anunciadas - %'!AP16)-AR77)*$C$32</f>
        <v>-1.6014634380161834E-4</v>
      </c>
      <c r="AS32" s="48">
        <f>(('Políticas anunciadas - %'!AR16-'Políticas anunciadas - %'!AQ16)-AS77)*$C$32</f>
        <v>-2.5837467881214123E-4</v>
      </c>
      <c r="AT32" s="48">
        <f>(('Políticas anunciadas - %'!AS16-'Políticas anunciadas - %'!AR16)-AT77)*$C$32</f>
        <v>-3.5560748827635492E-4</v>
      </c>
      <c r="AU32" s="48">
        <f>(('Políticas anunciadas - %'!AT16-'Políticas anunciadas - %'!AS16)-AU77)*$C$32</f>
        <v>-4.5187260681154483E-4</v>
      </c>
      <c r="AV32" s="48">
        <f>(('Políticas anunciadas - %'!AU16-'Políticas anunciadas - %'!AT16)-AV77)*$C$32</f>
        <v>-5.4719794788948991E-4</v>
      </c>
      <c r="AW32" s="48">
        <f>(('Políticas anunciadas - %'!AV16-'Políticas anunciadas - %'!AU16)-AW77)*$C$32</f>
        <v>-6.4161149298212978E-4</v>
      </c>
      <c r="AX32" s="48">
        <f>(('Políticas anunciadas - %'!AW16-'Políticas anunciadas - %'!AV16)-AX77)*$C$32</f>
        <v>-7.3514128036732118E-4</v>
      </c>
      <c r="AY32" s="48">
        <f>(('Políticas anunciadas - %'!AX16-'Políticas anunciadas - %'!AW16)-AY77)*$C$32</f>
        <v>-8.278153935286569E-4</v>
      </c>
      <c r="AZ32" s="48">
        <f>(('Políticas anunciadas - %'!AY16-'Políticas anunciadas - %'!AX16)-AZ77)*$C$32</f>
        <v>-9.1966194919581071E-4</v>
      </c>
      <c r="BA32" s="48">
        <f>(('Políticas anunciadas - %'!AZ16-'Políticas anunciadas - %'!AY16)-BA77)*$C$32</f>
        <v>-1.010709085064534E-3</v>
      </c>
      <c r="BB32" s="48">
        <f>(('Políticas anunciadas - %'!BA16-'Políticas anunciadas - %'!AZ16)-BB77)*$C$32</f>
        <v>-1.1009849472191284E-3</v>
      </c>
      <c r="BC32" s="48">
        <f>(('Políticas anunciadas - %'!BB16-'Políticas anunciadas - %'!BA16)-BC77)*$C$32</f>
        <v>-1.1905176772492438E-3</v>
      </c>
      <c r="BD32" s="53"/>
    </row>
    <row r="33" spans="1:56">
      <c r="A33" s="36"/>
      <c r="B33" s="384"/>
      <c r="C33" s="36">
        <v>5.8500000000000003E-2</v>
      </c>
      <c r="D33" s="385" t="s">
        <v>397</v>
      </c>
      <c r="E33" s="386"/>
      <c r="F33" s="37" t="s">
        <v>404</v>
      </c>
      <c r="G33" s="48"/>
      <c r="H33" s="48">
        <f>('Políticas anunciadas - %'!G18-'Políticas anunciadas - %'!F18)*$C$33</f>
        <v>-3.950019265874269E-5</v>
      </c>
      <c r="I33" s="48">
        <f>('Políticas anunciadas - %'!H18-'Políticas anunciadas - %'!G18)*$C$33</f>
        <v>-3.9445682392873327E-5</v>
      </c>
      <c r="J33" s="48">
        <f>('Políticas anunciadas - %'!I18-'Políticas anunciadas - %'!H18)*$C$33</f>
        <v>-3.9391247351173109E-5</v>
      </c>
      <c r="K33" s="48">
        <f>('Políticas anunciadas - %'!J18-'Políticas anunciadas - %'!I18)*$C$33</f>
        <v>-3.9336887429829075E-5</v>
      </c>
      <c r="L33" s="48">
        <f>('Políticas anunciadas - %'!K18-'Políticas anunciadas - %'!J18)*$C$33</f>
        <v>-3.9282602525174408E-5</v>
      </c>
      <c r="M33" s="48">
        <f>('Políticas anunciadas - %'!L18-'Políticas anunciadas - %'!K18)*$C$33</f>
        <v>-3.9228392533691652E-5</v>
      </c>
      <c r="N33" s="48">
        <f>('Políticas anunciadas - %'!M18-'Políticas anunciadas - %'!L18)*$C$33</f>
        <v>-3.917425735199326E-5</v>
      </c>
      <c r="O33" s="48">
        <f>('Políticas anunciadas - %'!N18-'Políticas anunciadas - %'!M18)*$C$33</f>
        <v>-3.9120196876847566E-5</v>
      </c>
      <c r="P33" s="48">
        <f>('Políticas anunciadas - %'!O18-'Políticas anunciadas - %'!N18)*$C$33</f>
        <v>-3.9066211005159283E-5</v>
      </c>
      <c r="Q33" s="48">
        <f>('Políticas anunciadas - %'!P18-'Políticas anunciadas - %'!O18)*$C$33</f>
        <v>-3.9012299633969517E-5</v>
      </c>
      <c r="R33" s="48">
        <f>('Políticas anunciadas - %'!Q18-'Políticas anunciadas - %'!P18)*$C$33</f>
        <v>-3.8958462660475261E-5</v>
      </c>
      <c r="S33" s="48">
        <f>('Políticas anunciadas - %'!R18-'Políticas anunciadas - %'!Q18)*$C$33</f>
        <v>-3.8904699982003383E-5</v>
      </c>
      <c r="T33" s="48">
        <f>('Políticas anunciadas - %'!S18-'Políticas anunciadas - %'!R18)*$C$33</f>
        <v>-3.8851011496030152E-5</v>
      </c>
      <c r="U33" s="48">
        <f>('Políticas anunciadas - %'!T18-'Políticas anunciadas - %'!S18)*$C$33</f>
        <v>-3.8797397100164974E-5</v>
      </c>
      <c r="V33" s="48">
        <f>('Políticas anunciadas - %'!U18-'Políticas anunciadas - %'!T18)*$C$33</f>
        <v>-3.8743856692166627E-5</v>
      </c>
      <c r="W33" s="48">
        <f>('Políticas anunciadas - %'!V18-'Políticas anunciadas - %'!U18)*$C$33</f>
        <v>-3.8690390169930284E-5</v>
      </c>
      <c r="X33" s="48">
        <f>('Políticas anunciadas - %'!W18-'Políticas anunciadas - %'!V18)*$C$33</f>
        <v>-3.863699743149726E-5</v>
      </c>
      <c r="Y33" s="48">
        <f>('Políticas anunciadas - %'!X18-'Políticas anunciadas - %'!W18)*$C$33</f>
        <v>-3.8583678375042012E-5</v>
      </c>
      <c r="Z33" s="48">
        <f>('Políticas anunciadas - %'!Y18-'Políticas anunciadas - %'!X18)*$C$33</f>
        <v>-3.8530432898885113E-5</v>
      </c>
      <c r="AA33" s="48">
        <f>('Políticas anunciadas - %'!Z18-'Políticas anunciadas - %'!Y18)*$C$33</f>
        <v>-3.8477260901483541E-5</v>
      </c>
      <c r="AB33" s="48">
        <f>('Políticas anunciadas - %'!AA18-'Políticas anunciadas - %'!Z18)*$C$33</f>
        <v>-3.8424162281440412E-5</v>
      </c>
      <c r="AC33" s="48">
        <f>('Políticas anunciadas - %'!AB18-'Políticas anunciadas - %'!AA18)*$C$33</f>
        <v>-3.8371136937491974E-5</v>
      </c>
      <c r="AD33" s="48">
        <f>('Políticas anunciadas - %'!AC18-'Políticas anunciadas - %'!AB18)*$C$33</f>
        <v>-3.8318184768517369E-5</v>
      </c>
      <c r="AE33" s="48">
        <f>('Políticas anunciadas - %'!AD18-'Políticas anunciadas - %'!AC18)*$C$33</f>
        <v>-3.8265305673535366E-5</v>
      </c>
      <c r="AF33" s="48">
        <f>('Políticas anunciadas - %'!AE18-'Políticas anunciadas - %'!AD18)*$C$33</f>
        <v>-3.8212499551707637E-5</v>
      </c>
      <c r="AG33" s="48">
        <f>('Políticas anunciadas - %'!AF18-'Políticas anunciadas - %'!AE18)*$C$33</f>
        <v>-3.8159766302325731E-5</v>
      </c>
      <c r="AH33" s="48">
        <f>('Políticas anunciadas - %'!AG18-'Políticas anunciadas - %'!AF18)*$C$33</f>
        <v>-3.8107105824827348E-5</v>
      </c>
      <c r="AI33" s="48">
        <f>('Políticas anunciadas - %'!AH18-'Políticas anunciadas - %'!AG18)*$C$33</f>
        <v>-3.8054518018789815E-5</v>
      </c>
      <c r="AJ33" s="48">
        <f>('Políticas anunciadas - %'!AI18-'Políticas anunciadas - %'!AH18)*$C$33</f>
        <v>-3.8002002783923604E-5</v>
      </c>
      <c r="AK33" s="48">
        <f>('Políticas anunciadas - %'!AJ18-'Políticas anunciadas - %'!AI18)*$C$33</f>
        <v>-3.7949560020082071E-5</v>
      </c>
      <c r="AL33" s="48">
        <f>('Políticas anunciadas - %'!AK18-'Políticas anunciadas - %'!AJ18)*$C$33</f>
        <v>-3.7897189627254972E-5</v>
      </c>
      <c r="AM33" s="48">
        <f>('Políticas anunciadas - %'!AL18-'Políticas anunciadas - %'!AK18)*$C$33</f>
        <v>-3.7844891505568443E-5</v>
      </c>
      <c r="AN33" s="48">
        <f>('Políticas anunciadas - %'!AM18-'Políticas anunciadas - %'!AL18)*$C$33</f>
        <v>-3.7792665555291509E-5</v>
      </c>
      <c r="AO33" s="48">
        <f>('Políticas anunciadas - %'!AN18-'Políticas anunciadas - %'!AM18)*$C$33</f>
        <v>-3.7740511676826351E-5</v>
      </c>
      <c r="AP33" s="48">
        <f>('Políticas anunciadas - %'!AO18-'Políticas anunciadas - %'!AN18)*$C$33</f>
        <v>-3.768842977071152E-5</v>
      </c>
      <c r="AQ33" s="48">
        <f>('Políticas anunciadas - %'!AP18-'Políticas anunciadas - %'!AO18)*$C$33</f>
        <v>-3.7636419737628467E-5</v>
      </c>
      <c r="AR33" s="48">
        <f>('Políticas anunciadas - %'!AQ18-'Políticas anunciadas - %'!AP18)*$C$33</f>
        <v>-3.7584481478388529E-5</v>
      </c>
      <c r="AS33" s="48">
        <f>('Políticas anunciadas - %'!AR18-'Políticas anunciadas - %'!AQ18)*$C$33</f>
        <v>-3.7532614893949186E-5</v>
      </c>
      <c r="AT33" s="48">
        <f>('Políticas anunciadas - %'!AS18-'Políticas anunciadas - %'!AR18)*$C$33</f>
        <v>-3.7480819885394562E-5</v>
      </c>
      <c r="AU33" s="48">
        <f>('Políticas anunciadas - %'!AT18-'Políticas anunciadas - %'!AS18)*$C$33</f>
        <v>-3.7429096353954916E-5</v>
      </c>
      <c r="AV33" s="48">
        <f>('Políticas anunciadas - %'!AU18-'Políticas anunciadas - %'!AT18)*$C$33</f>
        <v>-3.7377444200987155E-5</v>
      </c>
      <c r="AW33" s="48">
        <f>('Políticas anunciadas - %'!AV18-'Políticas anunciadas - %'!AU18)*$C$33</f>
        <v>-3.732586332798782E-5</v>
      </c>
      <c r="AX33" s="48">
        <f>('Políticas anunciadas - %'!AW18-'Políticas anunciadas - %'!AV18)*$C$33</f>
        <v>-3.7274353636596341E-5</v>
      </c>
      <c r="AY33" s="48">
        <f>('Políticas anunciadas - %'!AX18-'Políticas anunciadas - %'!AW18)*$C$33</f>
        <v>-3.7222915028575558E-5</v>
      </c>
      <c r="AZ33" s="48">
        <f>('Políticas anunciadas - %'!AY18-'Políticas anunciadas - %'!AX18)*$C$33</f>
        <v>-3.7171547405837673E-5</v>
      </c>
      <c r="BA33" s="48">
        <f>('Políticas anunciadas - %'!AZ18-'Políticas anunciadas - %'!AY18)*$C$33</f>
        <v>-3.7120250670418298E-5</v>
      </c>
      <c r="BB33" s="48">
        <f>('Políticas anunciadas - %'!BA18-'Políticas anunciadas - %'!AZ18)*$C$33</f>
        <v>-3.7069024724492697E-5</v>
      </c>
      <c r="BC33" s="48">
        <f>('Políticas anunciadas - %'!BB18-'Políticas anunciadas - %'!BA18)*$C$33</f>
        <v>-3.7017869470372505E-5</v>
      </c>
      <c r="BD33" s="53"/>
    </row>
    <row r="34" spans="1:56">
      <c r="A34" s="36"/>
      <c r="B34" s="384"/>
      <c r="C34" s="36">
        <v>0.44640000000000002</v>
      </c>
      <c r="D34" s="385" t="s">
        <v>63</v>
      </c>
      <c r="E34" s="386"/>
      <c r="F34" s="37" t="s">
        <v>404</v>
      </c>
      <c r="G34" s="48"/>
      <c r="H34" s="48">
        <f>('Políticas anunciadas - %'!G20-'Políticas anunciadas - %'!F20)*$C$34</f>
        <v>5.7433437631845884E-4</v>
      </c>
      <c r="I34" s="48">
        <f>('Políticas anunciadas - %'!H20-'Políticas anunciadas - %'!G20)*$C$34</f>
        <v>5.8152774393663005E-4</v>
      </c>
      <c r="J34" s="48">
        <f>('Políticas anunciadas - %'!I20-'Políticas anunciadas - %'!H20)*$C$34</f>
        <v>5.8881120634944866E-4</v>
      </c>
      <c r="K34" s="48">
        <f>('Políticas anunciadas - %'!J20-'Políticas anunciadas - %'!I20)*$C$34</f>
        <v>5.9618589196747758E-4</v>
      </c>
      <c r="L34" s="48">
        <f>('Políticas anunciadas - %'!K20-'Políticas anunciadas - %'!J20)*$C$34</f>
        <v>6.0365294333428253E-4</v>
      </c>
      <c r="M34" s="48">
        <f>('Políticas anunciadas - %'!L20-'Políticas anunciadas - %'!K20)*$C$34</f>
        <v>6.1121351730345549E-4</v>
      </c>
      <c r="N34" s="48">
        <f>('Políticas anunciadas - %'!M20-'Políticas anunciadas - %'!L20)*$C$34</f>
        <v>6.1886878521784957E-4</v>
      </c>
      <c r="O34" s="48">
        <f>('Políticas anunciadas - %'!N20-'Políticas anunciadas - %'!M20)*$C$34</f>
        <v>6.2661993309101323E-4</v>
      </c>
      <c r="P34" s="48">
        <f>('Políticas anunciadas - %'!O20-'Políticas anunciadas - %'!N20)*$C$34</f>
        <v>6.3446816179097906E-4</v>
      </c>
      <c r="Q34" s="48">
        <f>('Políticas anunciadas - %'!P20-'Políticas anunciadas - %'!O20)*$C$34</f>
        <v>6.4241468722629422E-4</v>
      </c>
      <c r="R34" s="48">
        <f>('Políticas anunciadas - %'!Q20-'Políticas anunciadas - %'!P20)*$C$34</f>
        <v>6.504607405343997E-4</v>
      </c>
      <c r="S34" s="48">
        <f>('Políticas anunciadas - %'!R20-'Políticas anunciadas - %'!Q20)*$C$34</f>
        <v>6.5860756827235709E-4</v>
      </c>
      <c r="T34" s="48">
        <f>('Políticas anunciadas - %'!S20-'Políticas anunciadas - %'!R20)*$C$34</f>
        <v>6.668564326099977E-4</v>
      </c>
      <c r="U34" s="48">
        <f>('Políticas anunciadas - %'!T20-'Políticas anunciadas - %'!S20)*$C$34</f>
        <v>6.7520861152545642E-4</v>
      </c>
      <c r="V34" s="48">
        <f>('Políticas anunciadas - %'!U20-'Políticas anunciadas - %'!T20)*$C$34</f>
        <v>6.8366539900315373E-4</v>
      </c>
      <c r="W34" s="48">
        <f>('Políticas anunciadas - %'!V20-'Políticas anunciadas - %'!U20)*$C$34</f>
        <v>6.9222810523428507E-4</v>
      </c>
      <c r="X34" s="48">
        <f>('Políticas anunciadas - %'!W20-'Políticas anunciadas - %'!V20)*$C$34</f>
        <v>7.0089805681982666E-4</v>
      </c>
      <c r="Y34" s="48">
        <f>('Políticas anunciadas - %'!X20-'Políticas anunciadas - %'!W20)*$C$34</f>
        <v>7.0967659697596325E-4</v>
      </c>
      <c r="Z34" s="48">
        <f>('Políticas anunciadas - %'!Y20-'Políticas anunciadas - %'!X20)*$C$34</f>
        <v>7.1856508574235289E-4</v>
      </c>
      <c r="AA34" s="48">
        <f>('Políticas anunciadas - %'!Z20-'Políticas anunciadas - %'!Y20)*$C$34</f>
        <v>7.2756490019273382E-4</v>
      </c>
      <c r="AB34" s="48">
        <f>('Políticas anunciadas - %'!AA20-'Políticas anunciadas - %'!Z20)*$C$34</f>
        <v>7.3667743464820743E-4</v>
      </c>
      <c r="AC34" s="48">
        <f>('Políticas anunciadas - %'!AB20-'Políticas anunciadas - %'!AA20)*$C$34</f>
        <v>7.4590410089340814E-4</v>
      </c>
      <c r="AD34" s="48">
        <f>('Políticas anunciadas - %'!AC20-'Políticas anunciadas - %'!AB20)*$C$34</f>
        <v>7.5524632839513888E-4</v>
      </c>
      <c r="AE34" s="48">
        <f>('Políticas anunciadas - %'!AD20-'Políticas anunciadas - %'!AC20)*$C$34</f>
        <v>7.6470556452384387E-4</v>
      </c>
      <c r="AF34" s="48">
        <f>('Políticas anunciadas - %'!AE20-'Políticas anunciadas - %'!AD20)*$C$34</f>
        <v>7.7428327477783228E-4</v>
      </c>
      <c r="AG34" s="48">
        <f>('Políticas anunciadas - %'!AF20-'Políticas anunciadas - %'!AE20)*$C$34</f>
        <v>7.8398094301037593E-4</v>
      </c>
      <c r="AH34" s="48">
        <f>('Políticas anunciadas - %'!AG20-'Políticas anunciadas - %'!AF20)*$C$34</f>
        <v>7.9380007165955806E-4</v>
      </c>
      <c r="AI34" s="48">
        <f>('Políticas anunciadas - %'!AH20-'Políticas anunciadas - %'!AG20)*$C$34</f>
        <v>8.0374218198103319E-4</v>
      </c>
      <c r="AJ34" s="48">
        <f>('Políticas anunciadas - %'!AI20-'Políticas anunciadas - %'!AH20)*$C$34</f>
        <v>8.1380881428378608E-4</v>
      </c>
      <c r="AK34" s="48">
        <f>('Políticas anunciadas - %'!AJ20-'Políticas anunciadas - %'!AI20)*$C$34</f>
        <v>8.2400152816865333E-4</v>
      </c>
      <c r="AL34" s="48">
        <f>('Políticas anunciadas - %'!AK20-'Políticas anunciadas - %'!AJ20)*$C$34</f>
        <v>8.3432190277002894E-4</v>
      </c>
      <c r="AM34" s="48">
        <f>('Políticas anunciadas - %'!AL20-'Políticas anunciadas - %'!AK20)*$C$34</f>
        <v>8.4477153700051916E-4</v>
      </c>
      <c r="AN34" s="48">
        <f>('Políticas anunciadas - %'!AM20-'Políticas anunciadas - %'!AL20)*$C$34</f>
        <v>8.5535204979860814E-4</v>
      </c>
      <c r="AO34" s="48">
        <f>('Políticas anunciadas - %'!AN20-'Políticas anunciadas - %'!AM20)*$C$34</f>
        <v>8.6606508037948265E-4</v>
      </c>
      <c r="AP34" s="48">
        <f>('Políticas anunciadas - %'!AO20-'Políticas anunciadas - %'!AN20)*$C$34</f>
        <v>8.7691228848911561E-4</v>
      </c>
      <c r="AQ34" s="48">
        <f>('Políticas anunciadas - %'!AP20-'Políticas anunciadas - %'!AO20)*$C$34</f>
        <v>8.8789535466118744E-4</v>
      </c>
      <c r="AR34" s="48">
        <f>('Políticas anunciadas - %'!AQ20-'Políticas anunciadas - %'!AP20)*$C$34</f>
        <v>8.9901598047761183E-4</v>
      </c>
      <c r="AS34" s="48">
        <f>('Políticas anunciadas - %'!AR20-'Políticas anunciadas - %'!AQ20)*$C$34</f>
        <v>9.1027588883211055E-4</v>
      </c>
      <c r="AT34" s="48">
        <f>('Políticas anunciadas - %'!AS20-'Políticas anunciadas - %'!AR20)*$C$34</f>
        <v>9.2167682419716989E-4</v>
      </c>
      <c r="AU34" s="48">
        <f>('Políticas anunciadas - %'!AT20-'Políticas anunciadas - %'!AS20)*$C$34</f>
        <v>9.3322055289419463E-4</v>
      </c>
      <c r="AV34" s="48">
        <f>('Políticas anunciadas - %'!AU20-'Políticas anunciadas - %'!AT20)*$C$34</f>
        <v>9.4490886336735368E-4</v>
      </c>
      <c r="AW34" s="48">
        <f>('Políticas anunciadas - %'!AV20-'Políticas anunciadas - %'!AU20)*$C$34</f>
        <v>9.5674356646039901E-4</v>
      </c>
      <c r="AX34" s="48">
        <f>('Políticas anunciadas - %'!AW20-'Políticas anunciadas - %'!AV20)*$C$34</f>
        <v>9.6872649569754968E-4</v>
      </c>
      <c r="AY34" s="48">
        <f>('Políticas anunciadas - %'!AX20-'Políticas anunciadas - %'!AW20)*$C$34</f>
        <v>9.8085950756717443E-4</v>
      </c>
      <c r="AZ34" s="48">
        <f>('Políticas anunciadas - %'!AY20-'Políticas anunciadas - %'!AX20)*$C$34</f>
        <v>9.9314448180980045E-4</v>
      </c>
      <c r="BA34" s="48">
        <f>('Políticas anunciadas - %'!AZ20-'Políticas anunciadas - %'!AY20)*$C$34</f>
        <v>1.0055833217089694E-3</v>
      </c>
      <c r="BB34" s="48">
        <f>('Políticas anunciadas - %'!BA20-'Políticas anunciadas - %'!AZ20)*$C$34</f>
        <v>1.01817795438642E-3</v>
      </c>
      <c r="BC34" s="48">
        <f>('Políticas anunciadas - %'!BB20-'Políticas anunciadas - %'!BA20)*$C$34</f>
        <v>1.0309303311004407E-3</v>
      </c>
      <c r="BD34" s="53"/>
    </row>
    <row r="35" spans="1:56">
      <c r="B35" s="40" t="s">
        <v>387</v>
      </c>
      <c r="C35" s="39"/>
      <c r="D35" s="42" t="s">
        <v>387</v>
      </c>
      <c r="E35" s="43" t="s">
        <v>387</v>
      </c>
      <c r="F35" s="44" t="s">
        <v>399</v>
      </c>
      <c r="G35" s="45">
        <f>SUM(G30:G34)</f>
        <v>0</v>
      </c>
      <c r="H35" s="45">
        <f t="shared" ref="H35:BC35" si="3">SUM(H29:H34)</f>
        <v>1.5326052153552381E-2</v>
      </c>
      <c r="I35" s="45">
        <f t="shared" si="3"/>
        <v>1.5165595924081886E-2</v>
      </c>
      <c r="J35" s="45">
        <f t="shared" si="3"/>
        <v>1.50070163697354E-2</v>
      </c>
      <c r="K35" s="45">
        <f t="shared" si="3"/>
        <v>1.4851037993609035E-2</v>
      </c>
      <c r="L35" s="45">
        <f t="shared" si="3"/>
        <v>1.4697036558212294E-2</v>
      </c>
      <c r="M35" s="45">
        <f t="shared" si="3"/>
        <v>1.4545251728288643E-2</v>
      </c>
      <c r="N35" s="45">
        <f t="shared" si="3"/>
        <v>1.4395205610854746E-2</v>
      </c>
      <c r="O35" s="45">
        <f t="shared" si="3"/>
        <v>1.4247627545791156E-2</v>
      </c>
      <c r="P35" s="45">
        <f t="shared" si="3"/>
        <v>1.4102036833674994E-2</v>
      </c>
      <c r="Q35" s="45">
        <f t="shared" si="3"/>
        <v>1.3958528802496796E-2</v>
      </c>
      <c r="R35" s="45">
        <f t="shared" si="3"/>
        <v>1.3817164416472068E-2</v>
      </c>
      <c r="S35" s="45">
        <f t="shared" si="3"/>
        <v>1.3677613056320577E-2</v>
      </c>
      <c r="T35" s="45">
        <f t="shared" si="3"/>
        <v>1.3540075029040189E-2</v>
      </c>
      <c r="U35" s="45">
        <f t="shared" si="3"/>
        <v>1.3404313962543787E-2</v>
      </c>
      <c r="V35" s="45">
        <f t="shared" si="3"/>
        <v>1.3270589719889047E-2</v>
      </c>
      <c r="W35" s="45">
        <f t="shared" si="3"/>
        <v>1.3138527793326369E-2</v>
      </c>
      <c r="X35" s="45">
        <f t="shared" si="3"/>
        <v>1.3008308858216423E-2</v>
      </c>
      <c r="Y35" s="45">
        <f t="shared" si="3"/>
        <v>1.287978093429717E-2</v>
      </c>
      <c r="Z35" s="45">
        <f t="shared" si="3"/>
        <v>1.2752702148124646E-2</v>
      </c>
      <c r="AA35" s="45">
        <f t="shared" si="3"/>
        <v>1.2627184645400425E-2</v>
      </c>
      <c r="AB35" s="45">
        <f t="shared" si="3"/>
        <v>1.2503368584937724E-2</v>
      </c>
      <c r="AC35" s="45">
        <f t="shared" si="3"/>
        <v>1.2380940068113681E-2</v>
      </c>
      <c r="AD35" s="45">
        <f t="shared" si="3"/>
        <v>1.2260175032971742E-2</v>
      </c>
      <c r="AE35" s="45">
        <f t="shared" si="3"/>
        <v>1.2140777435977468E-2</v>
      </c>
      <c r="AF35" s="45">
        <f t="shared" si="3"/>
        <v>1.2022548591335476E-2</v>
      </c>
      <c r="AG35" s="45">
        <f t="shared" si="3"/>
        <v>1.1906004488829681E-2</v>
      </c>
      <c r="AH35" s="45">
        <f t="shared" si="3"/>
        <v>1.1790544632251126E-2</v>
      </c>
      <c r="AI35" s="45">
        <f t="shared" si="3"/>
        <v>1.1676116723966443E-2</v>
      </c>
      <c r="AJ35" s="56">
        <f t="shared" si="3"/>
        <v>1.1563192501846977E-2</v>
      </c>
      <c r="AK35" s="45">
        <f t="shared" si="3"/>
        <v>1.1451745342018291E-2</v>
      </c>
      <c r="AL35" s="45">
        <f t="shared" si="3"/>
        <v>1.1341748499075792E-2</v>
      </c>
      <c r="AM35" s="45">
        <f t="shared" si="3"/>
        <v>1.1233175111705596E-2</v>
      </c>
      <c r="AN35" s="45">
        <f t="shared" si="3"/>
        <v>1.1125998208870612E-2</v>
      </c>
      <c r="AO35" s="45">
        <f t="shared" si="3"/>
        <v>1.1020190716591882E-2</v>
      </c>
      <c r="AP35" s="45">
        <f t="shared" si="3"/>
        <v>1.0915725465302076E-2</v>
      </c>
      <c r="AQ35" s="45">
        <f t="shared" si="3"/>
        <v>1.0812575197740213E-2</v>
      </c>
      <c r="AR35" s="45">
        <f t="shared" si="3"/>
        <v>1.0710712577364645E-2</v>
      </c>
      <c r="AS35" s="45">
        <f t="shared" si="3"/>
        <v>1.0610110197321252E-2</v>
      </c>
      <c r="AT35" s="45">
        <f t="shared" si="3"/>
        <v>1.0510740589849655E-2</v>
      </c>
      <c r="AU35" s="45">
        <f t="shared" si="3"/>
        <v>1.0412576236220276E-2</v>
      </c>
      <c r="AV35" s="45">
        <f t="shared" si="3"/>
        <v>1.0315589577080335E-2</v>
      </c>
      <c r="AW35" s="45">
        <f t="shared" si="3"/>
        <v>1.021975302327012E-2</v>
      </c>
      <c r="AX35" s="45">
        <f t="shared" si="3"/>
        <v>1.0125038967006526E-2</v>
      </c>
      <c r="AY35" s="45">
        <f t="shared" si="3"/>
        <v>1.0031419793500314E-2</v>
      </c>
      <c r="AZ35" s="45">
        <f t="shared" si="3"/>
        <v>9.9388678929006654E-3</v>
      </c>
      <c r="BA35" s="45">
        <f t="shared" si="3"/>
        <v>9.8473556725874462E-3</v>
      </c>
      <c r="BB35" s="45">
        <f t="shared" si="3"/>
        <v>9.7568555697883468E-3</v>
      </c>
      <c r="BC35" s="45">
        <f t="shared" si="3"/>
        <v>9.6673400644697628E-3</v>
      </c>
      <c r="BD35" s="53"/>
    </row>
    <row r="36" spans="1:56">
      <c r="B36" s="40" t="s">
        <v>387</v>
      </c>
      <c r="C36" s="41"/>
      <c r="D36" s="42" t="s">
        <v>387</v>
      </c>
      <c r="E36" s="43" t="s">
        <v>387</v>
      </c>
      <c r="F36" s="53" t="s">
        <v>387</v>
      </c>
      <c r="G36" s="53" t="s">
        <v>387</v>
      </c>
      <c r="H36" s="53" t="s">
        <v>387</v>
      </c>
      <c r="I36" s="53" t="s">
        <v>387</v>
      </c>
      <c r="J36" s="53" t="s">
        <v>387</v>
      </c>
      <c r="K36" s="53" t="s">
        <v>387</v>
      </c>
      <c r="L36" s="53" t="s">
        <v>387</v>
      </c>
      <c r="M36" s="53" t="s">
        <v>387</v>
      </c>
      <c r="N36" s="53" t="s">
        <v>387</v>
      </c>
      <c r="O36" s="53" t="s">
        <v>387</v>
      </c>
      <c r="P36" s="53" t="s">
        <v>387</v>
      </c>
      <c r="Q36" s="53" t="s">
        <v>387</v>
      </c>
      <c r="R36" s="53" t="s">
        <v>387</v>
      </c>
      <c r="S36" s="53" t="s">
        <v>387</v>
      </c>
      <c r="T36" s="53" t="s">
        <v>387</v>
      </c>
      <c r="U36" s="53" t="s">
        <v>387</v>
      </c>
      <c r="V36" s="53" t="s">
        <v>387</v>
      </c>
      <c r="W36" s="53" t="s">
        <v>387</v>
      </c>
      <c r="X36" s="53" t="s">
        <v>387</v>
      </c>
      <c r="Y36" s="53" t="s">
        <v>387</v>
      </c>
      <c r="Z36" s="53" t="s">
        <v>387</v>
      </c>
      <c r="AA36" s="53" t="s">
        <v>387</v>
      </c>
      <c r="AB36" s="53" t="s">
        <v>387</v>
      </c>
      <c r="AC36" s="53" t="s">
        <v>387</v>
      </c>
      <c r="AD36" s="53" t="s">
        <v>387</v>
      </c>
      <c r="AE36" s="53" t="s">
        <v>387</v>
      </c>
      <c r="AF36" s="53" t="s">
        <v>387</v>
      </c>
      <c r="AG36" s="53" t="s">
        <v>387</v>
      </c>
      <c r="AH36" s="53" t="s">
        <v>387</v>
      </c>
      <c r="AI36" s="53" t="s">
        <v>387</v>
      </c>
      <c r="AJ36" s="53" t="s">
        <v>387</v>
      </c>
      <c r="AK36" s="53"/>
      <c r="AL36" s="53"/>
      <c r="AM36" s="53"/>
      <c r="AN36" s="53"/>
      <c r="AO36" s="53"/>
      <c r="AP36" s="53"/>
      <c r="AQ36" s="53"/>
      <c r="AR36" s="53"/>
      <c r="AS36" s="53"/>
      <c r="AT36" s="53"/>
      <c r="AU36" s="53"/>
      <c r="AV36" s="53"/>
      <c r="AW36" s="53"/>
      <c r="AX36" s="53"/>
      <c r="AY36" s="53"/>
      <c r="AZ36" s="53"/>
      <c r="BA36" s="53"/>
      <c r="BB36" s="53"/>
      <c r="BC36" s="53"/>
      <c r="BD36" s="53"/>
    </row>
    <row r="37" spans="1:56" ht="15.75">
      <c r="B37" s="30"/>
      <c r="C37" s="50"/>
      <c r="D37" s="31"/>
      <c r="E37" s="32"/>
      <c r="F37" s="347" t="s">
        <v>405</v>
      </c>
      <c r="G37" s="47"/>
      <c r="H37" s="47"/>
      <c r="I37" s="47"/>
      <c r="J37" s="47"/>
      <c r="K37" s="47"/>
      <c r="L37" s="47"/>
      <c r="M37" s="47"/>
      <c r="N37" s="47"/>
      <c r="O37" s="47"/>
      <c r="P37" s="47"/>
      <c r="Q37" s="47"/>
      <c r="R37" s="47"/>
      <c r="S37" s="47"/>
      <c r="T37" s="47"/>
      <c r="U37" s="47"/>
      <c r="V37" s="47"/>
      <c r="W37" s="47"/>
      <c r="X37" s="47"/>
      <c r="Y37" s="47"/>
      <c r="Z37" s="47"/>
      <c r="AA37" s="47"/>
      <c r="AB37" s="48"/>
      <c r="AC37" s="47"/>
      <c r="AD37" s="47"/>
      <c r="AE37" s="47"/>
      <c r="AF37" s="47"/>
      <c r="AG37" s="47"/>
      <c r="AH37" s="47"/>
      <c r="AI37" s="47"/>
      <c r="AJ37" s="56"/>
      <c r="AK37" s="56"/>
      <c r="AL37" s="56"/>
      <c r="AM37" s="56"/>
      <c r="AN37" s="56"/>
      <c r="AO37" s="56"/>
      <c r="AP37" s="56"/>
      <c r="AQ37" s="56"/>
      <c r="AR37" s="56"/>
      <c r="AS37" s="56"/>
      <c r="AT37" s="56"/>
      <c r="AU37" s="56"/>
      <c r="AV37" s="56"/>
      <c r="AW37" s="56"/>
      <c r="AX37" s="56"/>
      <c r="AY37" s="56"/>
      <c r="AZ37" s="56"/>
      <c r="BA37" s="56"/>
      <c r="BB37" s="56"/>
      <c r="BC37" s="56"/>
      <c r="BD37" s="53"/>
    </row>
    <row r="38" spans="1:56">
      <c r="A38" s="36"/>
      <c r="B38" s="384"/>
      <c r="C38" s="308">
        <v>1.2999999999999999E-2</v>
      </c>
      <c r="D38" s="387" t="s">
        <v>391</v>
      </c>
      <c r="E38" s="388"/>
      <c r="F38" s="37" t="s">
        <v>406</v>
      </c>
      <c r="G38" s="51"/>
      <c r="H38" s="48">
        <f>'Políticas anunciadas - %'!G12*Emisiones_USCUSS_PAnunciadas!$C$38</f>
        <v>1.1491654849540998E-3</v>
      </c>
      <c r="I38" s="48">
        <f>'Políticas anunciadas - %'!H12*Emisiones_USCUSS_PAnunciadas!$C$38</f>
        <v>1.1383626860952826E-3</v>
      </c>
      <c r="J38" s="48">
        <f>'Políticas anunciadas - %'!I12*Emisiones_USCUSS_PAnunciadas!$C$38</f>
        <v>1.1276556937325566E-3</v>
      </c>
      <c r="K38" s="48">
        <f>'Políticas anunciadas - %'!J12*Emisiones_USCUSS_PAnunciadas!$C$38</f>
        <v>1.1170431661627481E-3</v>
      </c>
      <c r="L38" s="48">
        <f>'Políticas anunciadas - %'!K12*Emisiones_USCUSS_PAnunciadas!$C$38</f>
        <v>1.1065237796557543E-3</v>
      </c>
      <c r="M38" s="48">
        <f>'Políticas anunciadas - %'!L12*Emisiones_USCUSS_PAnunciadas!$C$38</f>
        <v>1.0960962281474096E-3</v>
      </c>
      <c r="N38" s="48">
        <f>'Políticas anunciadas - %'!M12*Emisiones_USCUSS_PAnunciadas!$C$38</f>
        <v>1.0857592229368577E-3</v>
      </c>
      <c r="O38" s="48">
        <f>'Políticas anunciadas - %'!N12*Emisiones_USCUSS_PAnunciadas!$C$38</f>
        <v>1.0755114923893493E-3</v>
      </c>
      <c r="P38" s="48">
        <f>'Políticas anunciadas - %'!O12*Emisiones_USCUSS_PAnunciadas!$C$38</f>
        <v>1.0653517816437503E-3</v>
      </c>
      <c r="Q38" s="48">
        <f>'Políticas anunciadas - %'!P12*Emisiones_USCUSS_PAnunciadas!$C$38</f>
        <v>1.0552788523248999E-3</v>
      </c>
      <c r="R38" s="48">
        <f>'Políticas anunciadas - %'!Q12*Emisiones_USCUSS_PAnunciadas!$C$38</f>
        <v>1.0452914822606568E-3</v>
      </c>
      <c r="S38" s="48">
        <f>'Políticas anunciadas - %'!R12*Emisiones_USCUSS_PAnunciadas!$C$38</f>
        <v>1.0353884652036331E-3</v>
      </c>
      <c r="T38" s="48">
        <f>'Políticas anunciadas - %'!S12*Emisiones_USCUSS_PAnunciadas!$C$38</f>
        <v>1.0255686105573377E-3</v>
      </c>
      <c r="U38" s="48">
        <f>'Políticas anunciadas - %'!T12*Emisiones_USCUSS_PAnunciadas!$C$38</f>
        <v>1.0158307431068945E-3</v>
      </c>
      <c r="V38" s="48">
        <f>'Políticas anunciadas - %'!U12*Emisiones_USCUSS_PAnunciadas!$C$38</f>
        <v>1.0061737027540988E-3</v>
      </c>
      <c r="W38" s="48">
        <f>'Políticas anunciadas - %'!V12*Emisiones_USCUSS_PAnunciadas!$C$38</f>
        <v>9.9659634425656486E-4</v>
      </c>
      <c r="X38" s="48">
        <f>'Políticas anunciadas - %'!W12*Emisiones_USCUSS_PAnunciadas!$C$38</f>
        <v>9.8709753697139566E-4</v>
      </c>
      <c r="Y38" s="48">
        <f>'Políticas anunciadas - %'!X12*Emisiones_USCUSS_PAnunciadas!$C$38</f>
        <v>9.7767616460264317E-4</v>
      </c>
      <c r="Z38" s="48">
        <f>'Políticas anunciadas - %'!Y12*Emisiones_USCUSS_PAnunciadas!$C$38</f>
        <v>9.6833112495303903E-4</v>
      </c>
      <c r="AA38" s="48">
        <f>'Políticas anunciadas - %'!Z12*Emisiones_USCUSS_PAnunciadas!$C$38</f>
        <v>9.5906132967946611E-4</v>
      </c>
      <c r="AB38" s="48">
        <f>'Políticas anunciadas - %'!AA12*Emisiones_USCUSS_PAnunciadas!$C$38</f>
        <v>9.4986570405258776E-4</v>
      </c>
      <c r="AC38" s="48">
        <f>'Políticas anunciadas - %'!AB12*Emisiones_USCUSS_PAnunciadas!$C$38</f>
        <v>9.4074318671991716E-4</v>
      </c>
      <c r="AD38" s="48">
        <f>'Políticas anunciadas - %'!AC12*Emisiones_USCUSS_PAnunciadas!$C$38</f>
        <v>9.3169272947295125E-4</v>
      </c>
      <c r="AE38" s="48">
        <f>'Políticas anunciadas - %'!AD12*Emisiones_USCUSS_PAnunciadas!$C$38</f>
        <v>9.2271329701783776E-4</v>
      </c>
      <c r="AF38" s="48">
        <f>'Políticas anunciadas - %'!AE12*Emisiones_USCUSS_PAnunciadas!$C$38</f>
        <v>9.1380386674950564E-4</v>
      </c>
      <c r="AG38" s="48">
        <f>'Políticas anunciadas - %'!AF12*Emisiones_USCUSS_PAnunciadas!$C$38</f>
        <v>9.0496342852942207E-4</v>
      </c>
      <c r="AH38" s="48">
        <f>'Políticas anunciadas - %'!AG12*Emisiones_USCUSS_PAnunciadas!$C$38</f>
        <v>8.9619098446692817E-4</v>
      </c>
      <c r="AI38" s="48">
        <f>'Políticas anunciadas - %'!AH12*Emisiones_USCUSS_PAnunciadas!$C$38</f>
        <v>8.874855487037152E-4</v>
      </c>
      <c r="AJ38" s="48">
        <f>'Políticas anunciadas - %'!AI12*Emisiones_USCUSS_PAnunciadas!$C$38</f>
        <v>8.7884614720171856E-4</v>
      </c>
      <c r="AK38" s="48">
        <f>'Políticas anunciadas - %'!AJ12*Emisiones_USCUSS_PAnunciadas!$C$38</f>
        <v>8.7027181753429161E-4</v>
      </c>
      <c r="AL38" s="48">
        <f>'Políticas anunciadas - %'!AK12*Emisiones_USCUSS_PAnunciadas!$C$38</f>
        <v>8.6176160868051881E-4</v>
      </c>
      <c r="AM38" s="48">
        <f>'Políticas anunciadas - %'!AL12*Emisiones_USCUSS_PAnunciadas!$C$38</f>
        <v>8.5331458082267097E-4</v>
      </c>
      <c r="AN38" s="48">
        <f>'Políticas anunciadas - %'!AM12*Emisiones_USCUSS_PAnunciadas!$C$38</f>
        <v>8.4492980514675332E-4</v>
      </c>
      <c r="AO38" s="48">
        <f>'Políticas anunciadas - %'!AN12*Emisiones_USCUSS_PAnunciadas!$C$38</f>
        <v>8.3660636364591844E-4</v>
      </c>
      <c r="AP38" s="48">
        <f>'Políticas anunciadas - %'!AO12*Emisiones_USCUSS_PAnunciadas!$C$38</f>
        <v>8.2834334892706524E-4</v>
      </c>
      <c r="AQ38" s="48">
        <f>'Políticas anunciadas - %'!AP12*Emisiones_USCUSS_PAnunciadas!$C$38</f>
        <v>8.2013986402011696E-4</v>
      </c>
      <c r="AR38" s="48">
        <f>'Políticas anunciadas - %'!AQ12*Emisiones_USCUSS_PAnunciadas!$C$38</f>
        <v>8.119950221900698E-4</v>
      </c>
      <c r="AS38" s="48">
        <f>'Políticas anunciadas - %'!AR12*Emisiones_USCUSS_PAnunciadas!$C$38</f>
        <v>8.0390794675218303E-4</v>
      </c>
      <c r="AT38" s="48">
        <f>'Políticas anunciadas - %'!AS12*Emisiones_USCUSS_PAnunciadas!$C$38</f>
        <v>7.9587777088938516E-4</v>
      </c>
      <c r="AU38" s="48">
        <f>'Políticas anunciadas - %'!AT12*Emisiones_USCUSS_PAnunciadas!$C$38</f>
        <v>7.8790363747275195E-4</v>
      </c>
      <c r="AV38" s="48">
        <f>'Políticas anunciadas - %'!AU12*Emisiones_USCUSS_PAnunciadas!$C$38</f>
        <v>7.7998469888431636E-4</v>
      </c>
      <c r="AW38" s="48">
        <f>'Políticas anunciadas - %'!AV12*Emisiones_USCUSS_PAnunciadas!$C$38</f>
        <v>7.7212011684269649E-4</v>
      </c>
      <c r="AX38" s="48">
        <f>'Políticas anunciadas - %'!AW12*Emisiones_USCUSS_PAnunciadas!$C$38</f>
        <v>7.6430906223080082E-4</v>
      </c>
      <c r="AY38" s="48">
        <f>'Políticas anunciadas - %'!AX12*Emisiones_USCUSS_PAnunciadas!$C$38</f>
        <v>7.565507149265826E-4</v>
      </c>
      <c r="AZ38" s="48">
        <f>'Políticas anunciadas - %'!AY12*Emisiones_USCUSS_PAnunciadas!$C$38</f>
        <v>7.4884426363564134E-4</v>
      </c>
      <c r="BA38" s="48">
        <f>'Políticas anunciadas - %'!AZ12*Emisiones_USCUSS_PAnunciadas!$C$38</f>
        <v>7.4118890572657213E-4</v>
      </c>
      <c r="BB38" s="48">
        <f>'Políticas anunciadas - %'!BA12*Emisiones_USCUSS_PAnunciadas!$C$38</f>
        <v>7.3358384706827804E-4</v>
      </c>
      <c r="BC38" s="48">
        <f>'Políticas anunciadas - %'!BB12*Emisiones_USCUSS_PAnunciadas!$C$38</f>
        <v>7.2602830186989202E-4</v>
      </c>
      <c r="BD38" s="53"/>
    </row>
    <row r="39" spans="1:56">
      <c r="A39" s="36"/>
      <c r="B39" s="384"/>
      <c r="C39" s="36">
        <v>1.5E-3</v>
      </c>
      <c r="D39" s="385" t="s">
        <v>394</v>
      </c>
      <c r="E39" s="386"/>
      <c r="F39" s="37" t="s">
        <v>406</v>
      </c>
      <c r="G39" s="51"/>
      <c r="H39" s="48">
        <f>('Políticas anunciadas - %'!G14-'Políticas anunciadas - %'!F14)*$C$39</f>
        <v>1.3332000000000011E-5</v>
      </c>
      <c r="I39" s="48">
        <f>('Políticas anunciadas - %'!H14-'Políticas anunciadas - %'!G14)*$C$39</f>
        <v>1.3332000000000011E-5</v>
      </c>
      <c r="J39" s="48">
        <f>('Políticas anunciadas - %'!I14-'Políticas anunciadas - %'!H14)*$C$39</f>
        <v>1.3332000000000011E-5</v>
      </c>
      <c r="K39" s="48">
        <f>('Políticas anunciadas - %'!J14-'Políticas anunciadas - %'!I14)*$C$39</f>
        <v>1.3332000000000011E-5</v>
      </c>
      <c r="L39" s="48">
        <f>('Políticas anunciadas - %'!K14-'Políticas anunciadas - %'!J14)*$C$39</f>
        <v>1.3332000000000011E-5</v>
      </c>
      <c r="M39" s="48">
        <f>('Políticas anunciadas - %'!L14-'Políticas anunciadas - %'!K14)*$C$39</f>
        <v>1.3332000000000011E-5</v>
      </c>
      <c r="N39" s="48">
        <f>('Políticas anunciadas - %'!M14-'Políticas anunciadas - %'!L14)*$C$39</f>
        <v>1.3332000000000011E-5</v>
      </c>
      <c r="O39" s="48">
        <f>('Políticas anunciadas - %'!N14-'Políticas anunciadas - %'!M14)*$C$39</f>
        <v>1.3332000000000011E-5</v>
      </c>
      <c r="P39" s="48">
        <f>('Políticas anunciadas - %'!O14-'Políticas anunciadas - %'!N14)*$C$39</f>
        <v>1.3332000000000011E-5</v>
      </c>
      <c r="Q39" s="48">
        <f>('Políticas anunciadas - %'!P14-'Políticas anunciadas - %'!O14)*$C$39</f>
        <v>1.3332000000000011E-5</v>
      </c>
      <c r="R39" s="48">
        <f>('Políticas anunciadas - %'!Q14-'Políticas anunciadas - %'!P14)*$C$39</f>
        <v>1.3332000000000011E-5</v>
      </c>
      <c r="S39" s="48">
        <f>('Políticas anunciadas - %'!R14-'Políticas anunciadas - %'!Q14)*$C$39</f>
        <v>1.3332000000000011E-5</v>
      </c>
      <c r="T39" s="48">
        <f>('Políticas anunciadas - %'!S14-'Políticas anunciadas - %'!R14)*$C$39</f>
        <v>1.3332000000000011E-5</v>
      </c>
      <c r="U39" s="48">
        <f>('Políticas anunciadas - %'!T14-'Políticas anunciadas - %'!S14)*$C$39</f>
        <v>1.3332000000000011E-5</v>
      </c>
      <c r="V39" s="48">
        <f>('Políticas anunciadas - %'!U14-'Políticas anunciadas - %'!T14)*$C$39</f>
        <v>1.3332000000000011E-5</v>
      </c>
      <c r="W39" s="48">
        <f>('Políticas anunciadas - %'!V14-'Políticas anunciadas - %'!U14)*$C$39</f>
        <v>1.3332000000000011E-5</v>
      </c>
      <c r="X39" s="48">
        <f>('Políticas anunciadas - %'!W14-'Políticas anunciadas - %'!V14)*$C$39</f>
        <v>1.3332000000000011E-5</v>
      </c>
      <c r="Y39" s="48">
        <f>('Políticas anunciadas - %'!X14-'Políticas anunciadas - %'!W14)*$C$39</f>
        <v>1.3332000000000011E-5</v>
      </c>
      <c r="Z39" s="48">
        <f>('Políticas anunciadas - %'!Y14-'Políticas anunciadas - %'!X14)*$C$39</f>
        <v>1.3332000000000011E-5</v>
      </c>
      <c r="AA39" s="48">
        <f>('Políticas anunciadas - %'!Z14-'Políticas anunciadas - %'!Y14)*$C$39</f>
        <v>1.3332000000000011E-5</v>
      </c>
      <c r="AB39" s="48">
        <f>('Políticas anunciadas - %'!AA14-'Políticas anunciadas - %'!Z14)*$C$39</f>
        <v>1.3332000000000011E-5</v>
      </c>
      <c r="AC39" s="48">
        <f>('Políticas anunciadas - %'!AB14-'Políticas anunciadas - %'!AA14)*$C$39</f>
        <v>1.3332000000000011E-5</v>
      </c>
      <c r="AD39" s="48">
        <f>('Políticas anunciadas - %'!AC14-'Políticas anunciadas - %'!AB14)*$C$39</f>
        <v>1.3332000000000011E-5</v>
      </c>
      <c r="AE39" s="48">
        <f>('Políticas anunciadas - %'!AD14-'Políticas anunciadas - %'!AC14)*$C$39</f>
        <v>1.3332000000000011E-5</v>
      </c>
      <c r="AF39" s="48">
        <f>('Políticas anunciadas - %'!AE14-'Políticas anunciadas - %'!AD14)*$C$39</f>
        <v>1.3332000000000011E-5</v>
      </c>
      <c r="AG39" s="48">
        <f>('Políticas anunciadas - %'!AF14-'Políticas anunciadas - %'!AE14)*$C$39</f>
        <v>1.3332000000000011E-5</v>
      </c>
      <c r="AH39" s="48">
        <f>('Políticas anunciadas - %'!AG14-'Políticas anunciadas - %'!AF14)*$C$39</f>
        <v>1.3332000000000011E-5</v>
      </c>
      <c r="AI39" s="48">
        <f>('Políticas anunciadas - %'!AH14-'Políticas anunciadas - %'!AG14)*$C$39</f>
        <v>1.3332000000000011E-5</v>
      </c>
      <c r="AJ39" s="48">
        <f>('Políticas anunciadas - %'!AI14-'Políticas anunciadas - %'!AH14)*$C$39</f>
        <v>1.3332000000000011E-5</v>
      </c>
      <c r="AK39" s="48">
        <f>('Políticas anunciadas - %'!AJ14-'Políticas anunciadas - %'!AI14)*$C$39</f>
        <v>1.3332000000000011E-5</v>
      </c>
      <c r="AL39" s="48">
        <f>('Políticas anunciadas - %'!AK14-'Políticas anunciadas - %'!AJ14)*$C$39</f>
        <v>1.3332000000000011E-5</v>
      </c>
      <c r="AM39" s="48">
        <f>('Políticas anunciadas - %'!AL14-'Políticas anunciadas - %'!AK14)*$C$39</f>
        <v>1.3332000000000011E-5</v>
      </c>
      <c r="AN39" s="48">
        <f>('Políticas anunciadas - %'!AM14-'Políticas anunciadas - %'!AL14)*$C$39</f>
        <v>1.3332000000000011E-5</v>
      </c>
      <c r="AO39" s="48">
        <f>('Políticas anunciadas - %'!AN14-'Políticas anunciadas - %'!AM14)*$C$39</f>
        <v>1.3332000000000011E-5</v>
      </c>
      <c r="AP39" s="48">
        <f>('Políticas anunciadas - %'!AO14-'Políticas anunciadas - %'!AN14)*$C$39</f>
        <v>1.3332000000000011E-5</v>
      </c>
      <c r="AQ39" s="48">
        <f>('Políticas anunciadas - %'!AP14-'Políticas anunciadas - %'!AO14)*$C$39</f>
        <v>1.3332000000000011E-5</v>
      </c>
      <c r="AR39" s="48">
        <f>('Políticas anunciadas - %'!AQ14-'Políticas anunciadas - %'!AP14)*$C$39</f>
        <v>1.3332000000000011E-5</v>
      </c>
      <c r="AS39" s="48">
        <f>('Políticas anunciadas - %'!AR14-'Políticas anunciadas - %'!AQ14)*$C$39</f>
        <v>1.3332000000000011E-5</v>
      </c>
      <c r="AT39" s="48">
        <f>('Políticas anunciadas - %'!AS14-'Políticas anunciadas - %'!AR14)*$C$39</f>
        <v>1.3332000000000011E-5</v>
      </c>
      <c r="AU39" s="48">
        <f>('Políticas anunciadas - %'!AT14-'Políticas anunciadas - %'!AS14)*$C$39</f>
        <v>1.3332000000000011E-5</v>
      </c>
      <c r="AV39" s="48">
        <f>('Políticas anunciadas - %'!AU14-'Políticas anunciadas - %'!AT14)*$C$39</f>
        <v>1.3332000000000011E-5</v>
      </c>
      <c r="AW39" s="48">
        <f>('Políticas anunciadas - %'!AV14-'Políticas anunciadas - %'!AU14)*$C$39</f>
        <v>1.3332000000000011E-5</v>
      </c>
      <c r="AX39" s="48">
        <f>('Políticas anunciadas - %'!AW14-'Políticas anunciadas - %'!AV14)*$C$39</f>
        <v>1.3332000000000011E-5</v>
      </c>
      <c r="AY39" s="48">
        <f>('Políticas anunciadas - %'!AX14-'Políticas anunciadas - %'!AW14)*$C$39</f>
        <v>1.3332000000000011E-5</v>
      </c>
      <c r="AZ39" s="48">
        <f>('Políticas anunciadas - %'!AY14-'Políticas anunciadas - %'!AX14)*$C$39</f>
        <v>1.3332000000000011E-5</v>
      </c>
      <c r="BA39" s="48">
        <f>('Políticas anunciadas - %'!AZ14-'Políticas anunciadas - %'!AY14)*$C$39</f>
        <v>1.3332000000000011E-5</v>
      </c>
      <c r="BB39" s="48">
        <f>('Políticas anunciadas - %'!BA14-'Políticas anunciadas - %'!AZ14)*$C$39</f>
        <v>1.3332000000000011E-5</v>
      </c>
      <c r="BC39" s="48">
        <f>('Políticas anunciadas - %'!BB14-'Políticas anunciadas - %'!BA14)*$C$39</f>
        <v>1.3332000000000011E-5</v>
      </c>
      <c r="BD39" s="53"/>
    </row>
    <row r="40" spans="1:56">
      <c r="A40" s="36"/>
      <c r="B40" s="384"/>
      <c r="C40" s="36">
        <v>0.1012</v>
      </c>
      <c r="D40" s="385" t="s">
        <v>402</v>
      </c>
      <c r="E40" s="386"/>
      <c r="F40" s="37" t="s">
        <v>406</v>
      </c>
      <c r="G40" s="51"/>
      <c r="H40" s="48">
        <f>(('Políticas anunciadas - %'!G15-'Políticas anunciadas - %'!F15)-H76)*$C$40</f>
        <v>1.8651159999997474E-3</v>
      </c>
      <c r="I40" s="48">
        <f>(('Políticas anunciadas - %'!H15-'Políticas anunciadas - %'!G15)-I76)*$C$40</f>
        <v>1.8651160000004664E-3</v>
      </c>
      <c r="J40" s="48">
        <f>(('Políticas anunciadas - %'!I15-'Políticas anunciadas - %'!H15)-J76)*$C$40</f>
        <v>1.8651159999997474E-3</v>
      </c>
      <c r="K40" s="48">
        <f>(('Políticas anunciadas - %'!J15-'Políticas anunciadas - %'!I15)-K76)*$C$40</f>
        <v>1.8651159999997474E-3</v>
      </c>
      <c r="L40" s="48">
        <f>(('Políticas anunciadas - %'!K15-'Políticas anunciadas - %'!J15)-L76)*$C$40</f>
        <v>1.8651160000004664E-3</v>
      </c>
      <c r="M40" s="48">
        <f>(('Políticas anunciadas - %'!L15-'Políticas anunciadas - %'!K15)-M76)*$C$40</f>
        <v>1.8651159999997474E-3</v>
      </c>
      <c r="N40" s="48">
        <f>(('Políticas anunciadas - %'!M15-'Políticas anunciadas - %'!L15)-N76)*$C$40</f>
        <v>1.8651159999997474E-3</v>
      </c>
      <c r="O40" s="48">
        <f>(('Políticas anunciadas - %'!N15-'Políticas anunciadas - %'!M15)-O76)*$C$40</f>
        <v>1.8651160000004664E-3</v>
      </c>
      <c r="P40" s="48">
        <f>(('Políticas anunciadas - %'!O15-'Políticas anunciadas - %'!N15)-P76)*$C$40</f>
        <v>1.8651159999997474E-3</v>
      </c>
      <c r="Q40" s="48">
        <f>(('Políticas anunciadas - %'!P15-'Políticas anunciadas - %'!O15)-Q76)*$C$40</f>
        <v>1.8651159999997474E-3</v>
      </c>
      <c r="R40" s="48">
        <f>(('Políticas anunciadas - %'!Q15-'Políticas anunciadas - %'!P15)-R76)*$C$40</f>
        <v>1.8651160000004664E-3</v>
      </c>
      <c r="S40" s="48">
        <f>(('Políticas anunciadas - %'!R15-'Políticas anunciadas - %'!Q15)-S76)*$C$40</f>
        <v>1.8651159999997474E-3</v>
      </c>
      <c r="T40" s="48">
        <f>(('Políticas anunciadas - %'!S15-'Políticas anunciadas - %'!R15)-T76)*$C$40</f>
        <v>1.8651159999997474E-3</v>
      </c>
      <c r="U40" s="48">
        <f>(('Políticas anunciadas - %'!T15-'Políticas anunciadas - %'!S15)-U76)*$C$40</f>
        <v>1.8651160000004664E-3</v>
      </c>
      <c r="V40" s="48">
        <f>(('Políticas anunciadas - %'!U15-'Políticas anunciadas - %'!T15)-V76)*$C$40</f>
        <v>1.8651159999997474E-3</v>
      </c>
      <c r="W40" s="48">
        <f>(('Políticas anunciadas - %'!V15-'Políticas anunciadas - %'!U15)-W76)*$C$40</f>
        <v>1.8651159999997474E-3</v>
      </c>
      <c r="X40" s="48">
        <f>(('Políticas anunciadas - %'!W15-'Políticas anunciadas - %'!V15)-X76)*$C$40</f>
        <v>1.8651160000004664E-3</v>
      </c>
      <c r="Y40" s="48">
        <f>(('Políticas anunciadas - %'!X15-'Políticas anunciadas - %'!W15)-Y76)*$C$40</f>
        <v>1.8651159999997474E-3</v>
      </c>
      <c r="Z40" s="48">
        <f>(('Políticas anunciadas - %'!Y15-'Políticas anunciadas - %'!X15)-Z76)*$C$40</f>
        <v>1.8651160000004664E-3</v>
      </c>
      <c r="AA40" s="48">
        <f>(('Políticas anunciadas - %'!Z15-'Políticas anunciadas - %'!Y15)-AA76)*$C$40</f>
        <v>1.8651159999997474E-3</v>
      </c>
      <c r="AB40" s="48">
        <f>(('Políticas anunciadas - %'!AA15-'Políticas anunciadas - %'!Z15)-AB76)*$C$40</f>
        <v>1.8651159999997474E-3</v>
      </c>
      <c r="AC40" s="48">
        <f>(('Políticas anunciadas - %'!AB15-'Políticas anunciadas - %'!AA15)-AC76)*$C$40</f>
        <v>1.8651160000004664E-3</v>
      </c>
      <c r="AD40" s="48">
        <f>(('Políticas anunciadas - %'!AC15-'Políticas anunciadas - %'!AB15)-AD76)*$C$40</f>
        <v>1.8651159999997474E-3</v>
      </c>
      <c r="AE40" s="48">
        <f>(('Políticas anunciadas - %'!AD15-'Políticas anunciadas - %'!AC15)-AE76)*$C$40</f>
        <v>1.8651159999997474E-3</v>
      </c>
      <c r="AF40" s="48">
        <f>(('Políticas anunciadas - %'!AE15-'Políticas anunciadas - %'!AD15)-AF76)*$C$40</f>
        <v>1.8651160000004664E-3</v>
      </c>
      <c r="AG40" s="48">
        <f>(('Políticas anunciadas - %'!AF15-'Políticas anunciadas - %'!AE15)-AG76)*$C$40</f>
        <v>1.8651159999997474E-3</v>
      </c>
      <c r="AH40" s="48">
        <f>(('Políticas anunciadas - %'!AG15-'Políticas anunciadas - %'!AF15)-AH76)*$C$40</f>
        <v>1.8651159999997474E-3</v>
      </c>
      <c r="AI40" s="48">
        <f>(('Políticas anunciadas - %'!AH15-'Políticas anunciadas - %'!AG15)-AI76)*$C$40</f>
        <v>1.8651160000004664E-3</v>
      </c>
      <c r="AJ40" s="48">
        <f>(('Políticas anunciadas - %'!AI15-'Políticas anunciadas - %'!AH15)-AJ76)*$C$40</f>
        <v>1.8651159999997474E-3</v>
      </c>
      <c r="AK40" s="48">
        <f>(('Políticas anunciadas - %'!AJ15-'Políticas anunciadas - %'!AI15)-AK76)*$C$40</f>
        <v>1.8651159999997474E-3</v>
      </c>
      <c r="AL40" s="48">
        <f>(('Políticas anunciadas - %'!AK15-'Políticas anunciadas - %'!AJ15)-AL76)*$C$40</f>
        <v>1.8651160000004664E-3</v>
      </c>
      <c r="AM40" s="48">
        <f>(('Políticas anunciadas - %'!AL15-'Políticas anunciadas - %'!AK15)-AM76)*$C$40</f>
        <v>1.8651159999997474E-3</v>
      </c>
      <c r="AN40" s="48">
        <f>(('Políticas anunciadas - %'!AM15-'Políticas anunciadas - %'!AL15)-AN76)*$C$40</f>
        <v>1.8651159999997474E-3</v>
      </c>
      <c r="AO40" s="48">
        <f>(('Políticas anunciadas - %'!AN15-'Políticas anunciadas - %'!AM15)-AO76)*$C$40</f>
        <v>1.8651160000004664E-3</v>
      </c>
      <c r="AP40" s="48">
        <f>(('Políticas anunciadas - %'!AO15-'Políticas anunciadas - %'!AN15)-AP76)*$C$40</f>
        <v>1.8651159999997474E-3</v>
      </c>
      <c r="AQ40" s="48">
        <f>(('Políticas anunciadas - %'!AP15-'Políticas anunciadas - %'!AO15)-AQ76)*$C$40</f>
        <v>1.8651160000004664E-3</v>
      </c>
      <c r="AR40" s="48">
        <f>(('Políticas anunciadas - %'!AQ15-'Políticas anunciadas - %'!AP15)-AR76)*$C$40</f>
        <v>1.8651159999997474E-3</v>
      </c>
      <c r="AS40" s="48">
        <f>(('Políticas anunciadas - %'!AR15-'Políticas anunciadas - %'!AQ15)-AS76)*$C$40</f>
        <v>1.8651159999997474E-3</v>
      </c>
      <c r="AT40" s="48">
        <f>(('Políticas anunciadas - %'!AS15-'Políticas anunciadas - %'!AR15)-AT76)*$C$40</f>
        <v>1.8651160000004664E-3</v>
      </c>
      <c r="AU40" s="48">
        <f>(('Políticas anunciadas - %'!AT15-'Políticas anunciadas - %'!AS15)-AU76)*$C$40</f>
        <v>1.8651159999997474E-3</v>
      </c>
      <c r="AV40" s="48">
        <f>(('Políticas anunciadas - %'!AU15-'Políticas anunciadas - %'!AT15)-AV76)*$C$40</f>
        <v>1.8651159999997474E-3</v>
      </c>
      <c r="AW40" s="48">
        <f>(('Políticas anunciadas - %'!AV15-'Políticas anunciadas - %'!AU15)-AW76)*$C$40</f>
        <v>1.8651160000004664E-3</v>
      </c>
      <c r="AX40" s="48">
        <f>(('Políticas anunciadas - %'!AW15-'Políticas anunciadas - %'!AV15)-AX76)*$C$40</f>
        <v>1.8651159999997474E-3</v>
      </c>
      <c r="AY40" s="48">
        <f>(('Políticas anunciadas - %'!AX15-'Políticas anunciadas - %'!AW15)-AY76)*$C$40</f>
        <v>1.8651159999997474E-3</v>
      </c>
      <c r="AZ40" s="48">
        <f>(('Políticas anunciadas - %'!AY15-'Políticas anunciadas - %'!AX15)-AZ76)*$C$40</f>
        <v>1.8651160000004664E-3</v>
      </c>
      <c r="BA40" s="48">
        <f>(('Políticas anunciadas - %'!AZ15-'Políticas anunciadas - %'!AY15)-BA76)*$C$40</f>
        <v>1.8651159999997474E-3</v>
      </c>
      <c r="BB40" s="48">
        <f>(('Políticas anunciadas - %'!BA15-'Políticas anunciadas - %'!AZ15)-BB76)*$C$40</f>
        <v>1.8651159999997474E-3</v>
      </c>
      <c r="BC40" s="48">
        <f>(('Políticas anunciadas - %'!BB15-'Políticas anunciadas - %'!BA15)-BC76)*$C$40</f>
        <v>1.8651160000004664E-3</v>
      </c>
      <c r="BD40" s="53"/>
    </row>
    <row r="41" spans="1:56">
      <c r="A41" s="36"/>
      <c r="B41" s="384"/>
      <c r="C41" s="36">
        <v>5.1189999999999999E-2</v>
      </c>
      <c r="D41" s="389" t="s">
        <v>407</v>
      </c>
      <c r="E41" s="390"/>
      <c r="F41" s="37" t="s">
        <v>406</v>
      </c>
      <c r="G41" s="51"/>
      <c r="H41" s="48">
        <f>(('Políticas anunciadas - %'!G16-'Políticas anunciadas - %'!F16)-H77)*$C$41</f>
        <v>9.3955299995955902E-4</v>
      </c>
      <c r="I41" s="48">
        <f>(('Políticas anunciadas - %'!H16-'Políticas anunciadas - %'!G16)-I77)*$C$41</f>
        <v>9.0621559104961695E-4</v>
      </c>
      <c r="J41" s="48">
        <f>(('Políticas anunciadas - %'!I16-'Políticas anunciadas - %'!H16)-J77)*$C$41</f>
        <v>8.7324062659116996E-4</v>
      </c>
      <c r="K41" s="48">
        <f>(('Políticas anunciadas - %'!J16-'Políticas anunciadas - %'!I16)-K77)*$C$41</f>
        <v>8.4079000414007468E-4</v>
      </c>
      <c r="L41" s="48">
        <f>(('Políticas anunciadas - %'!K16-'Políticas anunciadas - %'!J16)-L77)*$C$41</f>
        <v>8.087246959089788E-4</v>
      </c>
      <c r="M41" s="48">
        <f>(('Políticas anunciadas - %'!L16-'Políticas anunciadas - %'!K16)-M77)*$C$41</f>
        <v>7.770984081272032E-4</v>
      </c>
      <c r="N41" s="48">
        <f>(('Políticas anunciadas - %'!M16-'Políticas anunciadas - %'!L16)-N77)*$C$41</f>
        <v>7.4580474404908881E-4</v>
      </c>
      <c r="O41" s="48">
        <f>(('Políticas anunciadas - %'!N16-'Políticas anunciadas - %'!M16)-O77)*$C$41</f>
        <v>7.1500664105219821E-4</v>
      </c>
      <c r="P41" s="48">
        <f>(('Políticas anunciadas - %'!O16-'Políticas anunciadas - %'!N16)-P77)*$C$41</f>
        <v>6.8459705688942037E-4</v>
      </c>
      <c r="Q41" s="48">
        <f>(('Políticas anunciadas - %'!P16-'Políticas anunciadas - %'!O16)-Q77)*$C$41</f>
        <v>6.5459745630690614E-4</v>
      </c>
      <c r="R41" s="48">
        <f>(('Políticas anunciadas - %'!Q16-'Políticas anunciadas - %'!P16)-R77)*$C$41</f>
        <v>6.2502162768870333E-4</v>
      </c>
      <c r="S41" s="48">
        <f>(('Políticas anunciadas - %'!R16-'Políticas anunciadas - %'!Q16)-S77)*$C$41</f>
        <v>5.9579598438537929E-4</v>
      </c>
      <c r="T41" s="48">
        <f>(('Políticas anunciadas - %'!S16-'Políticas anunciadas - %'!R16)-T77)*$C$41</f>
        <v>5.6696538448453503E-4</v>
      </c>
      <c r="U41" s="48">
        <f>(('Políticas anunciadas - %'!T16-'Políticas anunciadas - %'!S16)-U77)*$C$41</f>
        <v>5.3847724995217169E-4</v>
      </c>
      <c r="V41" s="48">
        <f>(('Políticas anunciadas - %'!U16-'Políticas anunciadas - %'!T16)-V77)*$C$41</f>
        <v>5.103897077250875E-4</v>
      </c>
      <c r="W41" s="48">
        <f>(('Políticas anunciadas - %'!V16-'Políticas anunciadas - %'!U16)-W77)*$C$41</f>
        <v>4.8261934203233187E-4</v>
      </c>
      <c r="X41" s="48">
        <f>(('Políticas anunciadas - %'!W16-'Políticas anunciadas - %'!V16)-X77)*$C$41</f>
        <v>4.5520659396749719E-4</v>
      </c>
      <c r="Y41" s="48">
        <f>(('Políticas anunciadas - %'!X16-'Políticas anunciadas - %'!W16)-Y77)*$C$41</f>
        <v>4.2811767722538167E-4</v>
      </c>
      <c r="Z41" s="48">
        <f>(('Políticas anunciadas - %'!Y16-'Políticas anunciadas - %'!X16)-Z77)*$C$41</f>
        <v>4.0129874049330824E-4</v>
      </c>
      <c r="AA41" s="48">
        <f>(('Políticas anunciadas - %'!Z16-'Políticas anunciadas - %'!Y16)-AA77)*$C$41</f>
        <v>3.7477490808978504E-4</v>
      </c>
      <c r="AB41" s="48">
        <f>(('Políticas anunciadas - %'!AA16-'Políticas anunciadas - %'!Z16)-AB77)*$C$41</f>
        <v>3.4857754530333518E-4</v>
      </c>
      <c r="AC41" s="48">
        <f>(('Políticas anunciadas - %'!AB16-'Políticas anunciadas - %'!AA16)-AC77)*$C$41</f>
        <v>3.2263670443175349E-4</v>
      </c>
      <c r="AD41" s="48">
        <f>(('Políticas anunciadas - %'!AC16-'Políticas anunciadas - %'!AB16)-AD77)*$C$41</f>
        <v>2.9701402640380613E-4</v>
      </c>
      <c r="AE41" s="48">
        <f>(('Políticas anunciadas - %'!AD16-'Políticas anunciadas - %'!AC16)-AE77)*$C$41</f>
        <v>2.7164352935836271E-4</v>
      </c>
      <c r="AF41" s="48">
        <f>(('Políticas anunciadas - %'!AE16-'Políticas anunciadas - %'!AD16)-AF77)*$C$41</f>
        <v>2.4648094393351733E-4</v>
      </c>
      <c r="AG41" s="48">
        <f>(('Políticas anunciadas - %'!AF16-'Políticas anunciadas - %'!AE16)-AG77)*$C$41</f>
        <v>2.2164144211888153E-4</v>
      </c>
      <c r="AH41" s="48">
        <f>(('Políticas anunciadas - %'!AG16-'Políticas anunciadas - %'!AF16)-AH77)*$C$41</f>
        <v>1.969910896844715E-4</v>
      </c>
      <c r="AI41" s="48">
        <f>(('Políticas anunciadas - %'!AH16-'Políticas anunciadas - %'!AG16)-AI77)*$C$41</f>
        <v>1.7251825138829476E-4</v>
      </c>
      <c r="AJ41" s="48">
        <f>(('Políticas anunciadas - %'!AI16-'Políticas anunciadas - %'!AH16)-AJ77)*$C$41</f>
        <v>1.4832820001883343E-4</v>
      </c>
      <c r="AK41" s="48">
        <f>(('Políticas anunciadas - %'!AJ16-'Políticas anunciadas - %'!AI16)-AK77)*$C$41</f>
        <v>1.2441501096275385E-4</v>
      </c>
      <c r="AL41" s="48">
        <f>(('Políticas anunciadas - %'!AK16-'Políticas anunciadas - %'!AJ16)-AL77)*$C$41</f>
        <v>1.007727238292787E-4</v>
      </c>
      <c r="AM41" s="48">
        <f>(('Políticas anunciadas - %'!AL16-'Políticas anunciadas - %'!AK16)-AM77)*$C$41</f>
        <v>7.7395343726140636E-5</v>
      </c>
      <c r="AN41" s="48">
        <f>(('Políticas anunciadas - %'!AM16-'Políticas anunciadas - %'!AL16)-AN77)*$C$41</f>
        <v>5.4276842655384035E-5</v>
      </c>
      <c r="AO41" s="48">
        <f>(('Políticas anunciadas - %'!AN16-'Políticas anunciadas - %'!AM16)-AO77)*$C$41</f>
        <v>3.1411161049019655E-5</v>
      </c>
      <c r="AP41" s="48">
        <f>(('Políticas anunciadas - %'!AO16-'Políticas anunciadas - %'!AN16)-AP77)*$C$41</f>
        <v>8.7922094259821729E-6</v>
      </c>
      <c r="AQ41" s="48">
        <f>(('Políticas anunciadas - %'!AP16-'Políticas anunciadas - %'!AO16)-AQ77)*$C$41</f>
        <v>-1.3586129836702013E-5</v>
      </c>
      <c r="AR41" s="48">
        <f>(('Políticas anunciadas - %'!AQ16-'Políticas anunciadas - %'!AP16)-AR77)*$C$41</f>
        <v>-3.5730000606715665E-5</v>
      </c>
      <c r="AS41" s="48">
        <f>(('Políticas anunciadas - %'!AR16-'Políticas anunciadas - %'!AQ16)-AS77)*$C$41</f>
        <v>-5.7645570991952181E-5</v>
      </c>
      <c r="AT41" s="48">
        <f>(('Políticas anunciadas - %'!AS16-'Políticas anunciadas - %'!AR16)-AT77)*$C$41</f>
        <v>-7.9339031227626422E-5</v>
      </c>
      <c r="AU41" s="48">
        <f>(('Políticas anunciadas - %'!AT16-'Políticas anunciadas - %'!AS16)-AU77)*$C$41</f>
        <v>-1.0081659145172149E-4</v>
      </c>
      <c r="AV41" s="48">
        <f>(('Políticas anunciadas - %'!AU16-'Políticas anunciadas - %'!AT16)-AV77)*$C$41</f>
        <v>-1.2208447939532333E-4</v>
      </c>
      <c r="AW41" s="48">
        <f>(('Políticas anunciadas - %'!AV16-'Políticas anunciadas - %'!AU16)-AW77)*$C$41</f>
        <v>-1.4314893796092757E-4</v>
      </c>
      <c r="AX41" s="48">
        <f>(('Políticas anunciadas - %'!AW16-'Políticas anunciadas - %'!AV16)-AX77)*$C$41</f>
        <v>-1.6401622272490922E-4</v>
      </c>
      <c r="AY41" s="48">
        <f>(('Políticas anunciadas - %'!AX16-'Políticas anunciadas - %'!AW16)-AY77)*$C$41</f>
        <v>-1.8469259934942445E-4</v>
      </c>
      <c r="AZ41" s="48">
        <f>(('Políticas anunciadas - %'!AY16-'Políticas anunciadas - %'!AX16)-AZ77)*$C$41</f>
        <v>-2.0518434091411065E-4</v>
      </c>
      <c r="BA41" s="48">
        <f>(('Políticas anunciadas - %'!AZ16-'Políticas anunciadas - %'!AY16)-BA77)*$C$41</f>
        <v>-2.2549772517631403E-4</v>
      </c>
      <c r="BB41" s="48">
        <f>(('Políticas anunciadas - %'!BA16-'Políticas anunciadas - %'!AZ16)-BB77)*$C$41</f>
        <v>-2.4563903176493717E-4</v>
      </c>
      <c r="BC41" s="48">
        <f>(('Políticas anunciadas - %'!BB16-'Políticas anunciadas - %'!BA16)-BC77)*$C$41</f>
        <v>-2.6561453930608781E-4</v>
      </c>
      <c r="BD41" s="53"/>
    </row>
    <row r="42" spans="1:56">
      <c r="A42" s="36"/>
      <c r="B42" s="384"/>
      <c r="C42" s="36">
        <v>8.8999999999999999E-3</v>
      </c>
      <c r="D42" s="385" t="s">
        <v>396</v>
      </c>
      <c r="E42" s="386"/>
      <c r="F42" s="37" t="s">
        <v>406</v>
      </c>
      <c r="G42" s="51"/>
      <c r="H42" s="48">
        <f>('Políticas anunciadas - %'!G17-'Políticas anunciadas - %'!F17)*$C$42</f>
        <v>-6.3109899999999624E-5</v>
      </c>
      <c r="I42" s="48">
        <f>('Políticas anunciadas - %'!H17-'Políticas anunciadas - %'!G17)*$C$42</f>
        <v>-6.3109900000003582E-5</v>
      </c>
      <c r="J42" s="48">
        <f>('Políticas anunciadas - %'!I17-'Políticas anunciadas - %'!H17)*$C$42</f>
        <v>-6.3109899999999624E-5</v>
      </c>
      <c r="K42" s="48">
        <f>('Políticas anunciadas - %'!J17-'Políticas anunciadas - %'!I17)*$C$42</f>
        <v>-6.3109899999999624E-5</v>
      </c>
      <c r="L42" s="48">
        <f>('Políticas anunciadas - %'!K17-'Políticas anunciadas - %'!J17)*$C$42</f>
        <v>-6.3109899999999624E-5</v>
      </c>
      <c r="M42" s="48">
        <f>('Políticas anunciadas - %'!L17-'Políticas anunciadas - %'!K17)*$C$42</f>
        <v>-6.3109899999999624E-5</v>
      </c>
      <c r="N42" s="48">
        <f>('Políticas anunciadas - %'!M17-'Políticas anunciadas - %'!L17)*$C$42</f>
        <v>-6.3109899999999624E-5</v>
      </c>
      <c r="O42" s="48">
        <f>('Políticas anunciadas - %'!N17-'Políticas anunciadas - %'!M17)*$C$42</f>
        <v>-6.3109899999999624E-5</v>
      </c>
      <c r="P42" s="48">
        <f>('Políticas anunciadas - %'!O17-'Políticas anunciadas - %'!N17)*$C$42</f>
        <v>-6.3109899999999624E-5</v>
      </c>
      <c r="Q42" s="48">
        <f>('Políticas anunciadas - %'!P17-'Políticas anunciadas - %'!O17)*$C$42</f>
        <v>-6.3109899999999624E-5</v>
      </c>
      <c r="R42" s="48">
        <f>('Políticas anunciadas - %'!Q17-'Políticas anunciadas - %'!P17)*$C$42</f>
        <v>-6.3109899999999624E-5</v>
      </c>
      <c r="S42" s="48">
        <f>('Políticas anunciadas - %'!R17-'Políticas anunciadas - %'!Q17)*$C$42</f>
        <v>-6.3109899999999624E-5</v>
      </c>
      <c r="T42" s="48">
        <f>('Políticas anunciadas - %'!S17-'Políticas anunciadas - %'!R17)*$C$42</f>
        <v>-6.3109900000003582E-5</v>
      </c>
      <c r="U42" s="48">
        <f>('Políticas anunciadas - %'!T17-'Políticas anunciadas - %'!S17)*$C$42</f>
        <v>-6.3109899999999624E-5</v>
      </c>
      <c r="V42" s="48">
        <f>('Políticas anunciadas - %'!U17-'Políticas anunciadas - %'!T17)*$C$42</f>
        <v>-6.3109899999999624E-5</v>
      </c>
      <c r="W42" s="48">
        <f>('Políticas anunciadas - %'!V17-'Políticas anunciadas - %'!U17)*$C$42</f>
        <v>-6.3109899999999624E-5</v>
      </c>
      <c r="X42" s="48">
        <f>('Políticas anunciadas - %'!W17-'Políticas anunciadas - %'!V17)*$C$42</f>
        <v>-6.3109899999999624E-5</v>
      </c>
      <c r="Y42" s="48">
        <f>('Políticas anunciadas - %'!X17-'Políticas anunciadas - %'!W17)*$C$42</f>
        <v>-6.3109899999999624E-5</v>
      </c>
      <c r="Z42" s="48">
        <f>('Políticas anunciadas - %'!Y17-'Políticas anunciadas - %'!X17)*$C$42</f>
        <v>-6.3109899999999624E-5</v>
      </c>
      <c r="AA42" s="48">
        <f>('Políticas anunciadas - %'!Z17-'Políticas anunciadas - %'!Y17)*$C$42</f>
        <v>-6.3109899999999624E-5</v>
      </c>
      <c r="AB42" s="48">
        <f>('Políticas anunciadas - %'!AA17-'Políticas anunciadas - %'!Z17)*$C$42</f>
        <v>-6.3109899999999624E-5</v>
      </c>
      <c r="AC42" s="48">
        <f>('Políticas anunciadas - %'!AB17-'Políticas anunciadas - %'!AA17)*$C$42</f>
        <v>-6.3109899999999624E-5</v>
      </c>
      <c r="AD42" s="48">
        <f>('Políticas anunciadas - %'!AC17-'Políticas anunciadas - %'!AB17)*$C$42</f>
        <v>-6.3109899999999624E-5</v>
      </c>
      <c r="AE42" s="48">
        <f>('Políticas anunciadas - %'!AD17-'Políticas anunciadas - %'!AC17)*$C$42</f>
        <v>-6.3109900000003582E-5</v>
      </c>
      <c r="AF42" s="48">
        <f>('Políticas anunciadas - %'!AE17-'Políticas anunciadas - %'!AD17)*$C$42</f>
        <v>-6.3109899999999624E-5</v>
      </c>
      <c r="AG42" s="48">
        <f>('Políticas anunciadas - %'!AF17-'Políticas anunciadas - %'!AE17)*$C$42</f>
        <v>-6.3109899999999624E-5</v>
      </c>
      <c r="AH42" s="48">
        <f>('Políticas anunciadas - %'!AG17-'Políticas anunciadas - %'!AF17)*$C$42</f>
        <v>-6.3109899999999624E-5</v>
      </c>
      <c r="AI42" s="48">
        <f>('Políticas anunciadas - %'!AH17-'Políticas anunciadas - %'!AG17)*$C$42</f>
        <v>-6.3109899999999624E-5</v>
      </c>
      <c r="AJ42" s="48">
        <f>('Políticas anunciadas - %'!AI17-'Políticas anunciadas - %'!AH17)*$C$42</f>
        <v>-6.3109899999999624E-5</v>
      </c>
      <c r="AK42" s="48">
        <f>('Políticas anunciadas - %'!AJ17-'Políticas anunciadas - %'!AI17)*$C$42</f>
        <v>-6.3109899999999624E-5</v>
      </c>
      <c r="AL42" s="48">
        <f>('Políticas anunciadas - %'!AK17-'Políticas anunciadas - %'!AJ17)*$C$42</f>
        <v>-6.3109899999999624E-5</v>
      </c>
      <c r="AM42" s="48">
        <f>('Políticas anunciadas - %'!AL17-'Políticas anunciadas - %'!AK17)*$C$42</f>
        <v>-6.3109899999999624E-5</v>
      </c>
      <c r="AN42" s="48">
        <f>('Políticas anunciadas - %'!AM17-'Políticas anunciadas - %'!AL17)*$C$42</f>
        <v>-6.3109899999999624E-5</v>
      </c>
      <c r="AO42" s="48">
        <f>('Políticas anunciadas - %'!AN17-'Políticas anunciadas - %'!AM17)*$C$42</f>
        <v>-6.3109900000003582E-5</v>
      </c>
      <c r="AP42" s="48">
        <f>('Políticas anunciadas - %'!AO17-'Políticas anunciadas - %'!AN17)*$C$42</f>
        <v>-6.3109899999999624E-5</v>
      </c>
      <c r="AQ42" s="48">
        <f>('Políticas anunciadas - %'!AP17-'Políticas anunciadas - %'!AO17)*$C$42</f>
        <v>-6.3109899999999624E-5</v>
      </c>
      <c r="AR42" s="48">
        <f>('Políticas anunciadas - %'!AQ17-'Políticas anunciadas - %'!AP17)*$C$42</f>
        <v>-6.3109899999999624E-5</v>
      </c>
      <c r="AS42" s="48">
        <f>('Políticas anunciadas - %'!AR17-'Políticas anunciadas - %'!AQ17)*$C$42</f>
        <v>-6.3109899999999624E-5</v>
      </c>
      <c r="AT42" s="48">
        <f>('Políticas anunciadas - %'!AS17-'Políticas anunciadas - %'!AR17)*$C$42</f>
        <v>-6.3109899999999624E-5</v>
      </c>
      <c r="AU42" s="48">
        <f>('Políticas anunciadas - %'!AT17-'Políticas anunciadas - %'!AS17)*$C$42</f>
        <v>-6.3109899999999624E-5</v>
      </c>
      <c r="AV42" s="48">
        <f>('Políticas anunciadas - %'!AU17-'Políticas anunciadas - %'!AT17)*$C$42</f>
        <v>-6.3109899999999624E-5</v>
      </c>
      <c r="AW42" s="48">
        <f>('Políticas anunciadas - %'!AV17-'Políticas anunciadas - %'!AU17)*$C$42</f>
        <v>-6.3109899999999624E-5</v>
      </c>
      <c r="AX42" s="48">
        <f>('Políticas anunciadas - %'!AW17-'Políticas anunciadas - %'!AV17)*$C$42</f>
        <v>-6.3109899999999624E-5</v>
      </c>
      <c r="AY42" s="48">
        <f>('Políticas anunciadas - %'!AX17-'Políticas anunciadas - %'!AW17)*$C$42</f>
        <v>-6.3109899999999624E-5</v>
      </c>
      <c r="AZ42" s="48">
        <f>('Políticas anunciadas - %'!AY17-'Políticas anunciadas - %'!AX17)*$C$42</f>
        <v>-6.3109900000003582E-5</v>
      </c>
      <c r="BA42" s="48">
        <f>('Políticas anunciadas - %'!AZ17-'Políticas anunciadas - %'!AY17)*$C$42</f>
        <v>-6.3109899999999624E-5</v>
      </c>
      <c r="BB42" s="48">
        <f>('Políticas anunciadas - %'!BA17-'Políticas anunciadas - %'!AZ17)*$C$42</f>
        <v>-6.3109899999999624E-5</v>
      </c>
      <c r="BC42" s="48">
        <f>('Políticas anunciadas - %'!BB17-'Políticas anunciadas - %'!BA17)*$C$42</f>
        <v>-6.3109899999999624E-5</v>
      </c>
      <c r="BD42" s="53"/>
    </row>
    <row r="43" spans="1:56">
      <c r="A43" s="36"/>
      <c r="B43" s="384"/>
      <c r="C43" s="36">
        <v>0.2286</v>
      </c>
      <c r="D43" s="385" t="s">
        <v>63</v>
      </c>
      <c r="E43" s="386"/>
      <c r="F43" s="37" t="s">
        <v>406</v>
      </c>
      <c r="G43" s="51"/>
      <c r="H43" s="48">
        <f>('Políticas anunciadas - %'!G20-'Políticas anunciadas - %'!F20)*$C$43</f>
        <v>2.9411478142114621E-4</v>
      </c>
      <c r="I43" s="48">
        <f>('Políticas anunciadas - %'!H20-'Políticas anunciadas - %'!G20)*$C$43</f>
        <v>2.9779848177400009E-4</v>
      </c>
      <c r="J43" s="48">
        <f>('Políticas anunciadas - %'!I20-'Políticas anunciadas - %'!H20)*$C$43</f>
        <v>3.0152831938056444E-4</v>
      </c>
      <c r="K43" s="48">
        <f>('Políticas anunciadas - %'!J20-'Políticas anunciadas - %'!I20)*$C$43</f>
        <v>3.0530487209624857E-4</v>
      </c>
      <c r="L43" s="48">
        <f>('Políticas anunciadas - %'!K20-'Políticas anunciadas - %'!J20)*$C$43</f>
        <v>3.0912872501392692E-4</v>
      </c>
      <c r="M43" s="48">
        <f>('Políticas anunciadas - %'!L20-'Políticas anunciadas - %'!K20)*$C$43</f>
        <v>3.1300047055459211E-4</v>
      </c>
      <c r="N43" s="48">
        <f>('Políticas anunciadas - %'!M20-'Políticas anunciadas - %'!L20)*$C$43</f>
        <v>3.1692070855914066E-4</v>
      </c>
      <c r="O43" s="48">
        <f>('Políticas anunciadas - %'!N20-'Políticas anunciadas - %'!M20)*$C$43</f>
        <v>3.2089004638128499E-4</v>
      </c>
      <c r="P43" s="48">
        <f>('Políticas anunciadas - %'!O20-'Políticas anunciadas - %'!N20)*$C$43</f>
        <v>3.2490909898167075E-4</v>
      </c>
      <c r="Q43" s="48">
        <f>('Políticas anunciadas - %'!P20-'Políticas anunciadas - %'!O20)*$C$43</f>
        <v>3.2897848902314263E-4</v>
      </c>
      <c r="R43" s="48">
        <f>('Políticas anunciadas - %'!Q20-'Políticas anunciadas - %'!P20)*$C$43</f>
        <v>3.3309884696721277E-4</v>
      </c>
      <c r="S43" s="48">
        <f>('Políticas anunciadas - %'!R20-'Políticas anunciadas - %'!Q20)*$C$43</f>
        <v>3.3727081117173127E-4</v>
      </c>
      <c r="T43" s="48">
        <f>('Políticas anunciadas - %'!S20-'Políticas anunciadas - %'!R20)*$C$43</f>
        <v>3.4149502798979715E-4</v>
      </c>
      <c r="U43" s="48">
        <f>('Políticas anunciadas - %'!T20-'Políticas anunciadas - %'!S20)*$C$43</f>
        <v>3.4577215186989101E-4</v>
      </c>
      <c r="V43" s="48">
        <f>('Políticas anunciadas - %'!U20-'Políticas anunciadas - %'!T20)*$C$43</f>
        <v>3.5010284545726017E-4</v>
      </c>
      <c r="W43" s="48">
        <f>('Políticas anunciadas - %'!V20-'Políticas anunciadas - %'!U20)*$C$43</f>
        <v>3.5448777969658953E-4</v>
      </c>
      <c r="X43" s="48">
        <f>('Políticas anunciadas - %'!W20-'Políticas anunciadas - %'!V20)*$C$43</f>
        <v>3.5892763393595959E-4</v>
      </c>
      <c r="Y43" s="48">
        <f>('Políticas anunciadas - %'!X20-'Políticas anunciadas - %'!W20)*$C$43</f>
        <v>3.6342309603204568E-4</v>
      </c>
      <c r="Z43" s="48">
        <f>('Políticas anunciadas - %'!Y20-'Políticas anunciadas - %'!X20)*$C$43</f>
        <v>3.6797486245676938E-4</v>
      </c>
      <c r="AA43" s="48">
        <f>('Políticas anunciadas - %'!Z20-'Políticas anunciadas - %'!Y20)*$C$43</f>
        <v>3.7258363840514999E-4</v>
      </c>
      <c r="AB43" s="48">
        <f>('Políticas anunciadas - %'!AA20-'Políticas anunciadas - %'!Z20)*$C$43</f>
        <v>3.7725013790452556E-4</v>
      </c>
      <c r="AC43" s="48">
        <f>('Políticas anunciadas - %'!AB20-'Políticas anunciadas - %'!AA20)*$C$43</f>
        <v>3.8197508392525336E-4</v>
      </c>
      <c r="AD43" s="48">
        <f>('Políticas anunciadas - %'!AC20-'Políticas anunciadas - %'!AB20)*$C$43</f>
        <v>3.8675920849267189E-4</v>
      </c>
      <c r="AE43" s="48">
        <f>('Políticas anunciadas - %'!AD20-'Políticas anunciadas - %'!AC20)*$C$43</f>
        <v>3.9160325280051676E-4</v>
      </c>
      <c r="AF43" s="48">
        <f>('Políticas anunciadas - %'!AE20-'Políticas anunciadas - %'!AD20)*$C$43</f>
        <v>3.9650796732574472E-4</v>
      </c>
      <c r="AG43" s="48">
        <f>('Políticas anunciadas - %'!AF20-'Políticas anunciadas - %'!AE20)*$C$43</f>
        <v>4.0147411194482957E-4</v>
      </c>
      <c r="AH43" s="48">
        <f>('Políticas anunciadas - %'!AG20-'Políticas anunciadas - %'!AF20)*$C$43</f>
        <v>4.065024560514672E-4</v>
      </c>
      <c r="AI43" s="48">
        <f>('Políticas anunciadas - %'!AH20-'Políticas anunciadas - %'!AG20)*$C$43</f>
        <v>4.1159377867577097E-4</v>
      </c>
      <c r="AJ43" s="48">
        <f>('Políticas anunciadas - %'!AI20-'Políticas anunciadas - %'!AH20)*$C$43</f>
        <v>4.1674886860500334E-4</v>
      </c>
      <c r="AK43" s="48">
        <f>('Políticas anunciadas - %'!AJ20-'Políticas anunciadas - %'!AI20)*$C$43</f>
        <v>4.2196852450572167E-4</v>
      </c>
      <c r="AL43" s="48">
        <f>('Políticas anunciadas - %'!AK20-'Políticas anunciadas - %'!AJ20)*$C$43</f>
        <v>4.2725355504755511E-4</v>
      </c>
      <c r="AM43" s="48">
        <f>('Políticas anunciadas - %'!AL20-'Políticas anunciadas - %'!AK20)*$C$43</f>
        <v>4.3260477902849168E-4</v>
      </c>
      <c r="AN43" s="48">
        <f>('Políticas anunciadas - %'!AM20-'Políticas anunciadas - %'!AL20)*$C$43</f>
        <v>4.3802302550170654E-4</v>
      </c>
      <c r="AO43" s="48">
        <f>('Políticas anunciadas - %'!AN20-'Políticas anunciadas - %'!AM20)*$C$43</f>
        <v>4.4350913390400922E-4</v>
      </c>
      <c r="AP43" s="48">
        <f>('Políticas anunciadas - %'!AO20-'Políticas anunciadas - %'!AN20)*$C$43</f>
        <v>4.4906395418595842E-4</v>
      </c>
      <c r="AQ43" s="48">
        <f>('Políticas anunciadas - %'!AP20-'Políticas anunciadas - %'!AO20)*$C$43</f>
        <v>4.5468834694343066E-4</v>
      </c>
      <c r="AR43" s="48">
        <f>('Políticas anunciadas - %'!AQ20-'Políticas anunciadas - %'!AP20)*$C$43</f>
        <v>4.6038318355103508E-4</v>
      </c>
      <c r="AS43" s="48">
        <f>('Políticas anunciadas - %'!AR20-'Políticas anunciadas - %'!AQ20)*$C$43</f>
        <v>4.6614934629708884E-4</v>
      </c>
      <c r="AT43" s="48">
        <f>('Políticas anunciadas - %'!AS20-'Políticas anunciadas - %'!AR20)*$C$43</f>
        <v>4.7198772852032484E-4</v>
      </c>
      <c r="AU43" s="48">
        <f>('Políticas anunciadas - %'!AT20-'Políticas anunciadas - %'!AS20)*$C$43</f>
        <v>4.7789923474823675E-4</v>
      </c>
      <c r="AV43" s="48">
        <f>('Políticas anunciadas - %'!AU20-'Políticas anunciadas - %'!AT20)*$C$43</f>
        <v>4.8388478083731415E-4</v>
      </c>
      <c r="AW43" s="48">
        <f>('Políticas anunciadas - %'!AV20-'Políticas anunciadas - %'!AU20)*$C$43</f>
        <v>4.8994529411480108E-4</v>
      </c>
      <c r="AX43" s="48">
        <f>('Políticas anunciadas - %'!AW20-'Políticas anunciadas - %'!AV20)*$C$43</f>
        <v>4.9608171352253543E-4</v>
      </c>
      <c r="AY43" s="48">
        <f>('Políticas anunciadas - %'!AX20-'Políticas anunciadas - %'!AW20)*$C$43</f>
        <v>5.022949897622224E-4</v>
      </c>
      <c r="AZ43" s="48">
        <f>('Políticas anunciadas - %'!AY20-'Políticas anunciadas - %'!AX20)*$C$43</f>
        <v>5.0858608544292194E-4</v>
      </c>
      <c r="BA43" s="48">
        <f>('Políticas anunciadas - %'!AZ20-'Políticas anunciadas - %'!AY20)*$C$43</f>
        <v>5.1495597522999636E-4</v>
      </c>
      <c r="BB43" s="48">
        <f>('Políticas anunciadas - %'!BA20-'Políticas anunciadas - %'!AZ20)*$C$43</f>
        <v>5.2140564599627152E-4</v>
      </c>
      <c r="BC43" s="48">
        <f>('Políticas anunciadas - %'!BB20-'Políticas anunciadas - %'!BA20)*$C$43</f>
        <v>5.2793609697482249E-4</v>
      </c>
      <c r="BD43" s="53"/>
    </row>
    <row r="44" spans="1:56">
      <c r="B44" s="40" t="s">
        <v>387</v>
      </c>
      <c r="C44" s="41"/>
      <c r="D44" s="42" t="s">
        <v>387</v>
      </c>
      <c r="E44" s="43" t="s">
        <v>387</v>
      </c>
      <c r="F44" s="44" t="s">
        <v>399</v>
      </c>
      <c r="G44" s="45">
        <f>SUM(G38:G43)</f>
        <v>0</v>
      </c>
      <c r="H44" s="45">
        <f>SUM(H38:H43)</f>
        <v>4.1981713663345535E-3</v>
      </c>
      <c r="I44" s="45">
        <f t="shared" ref="I44:BC44" si="4">SUM(I38:I43)</f>
        <v>4.1577148589193617E-3</v>
      </c>
      <c r="J44" s="45">
        <f t="shared" si="4"/>
        <v>4.117762739704039E-3</v>
      </c>
      <c r="K44" s="45">
        <f t="shared" si="4"/>
        <v>4.0784761423988194E-3</v>
      </c>
      <c r="L44" s="45">
        <f t="shared" si="4"/>
        <v>4.0397153005791268E-3</v>
      </c>
      <c r="M44" s="45">
        <f t="shared" si="4"/>
        <v>4.0015332068289522E-3</v>
      </c>
      <c r="N44" s="45">
        <f t="shared" si="4"/>
        <v>3.9638227755448355E-3</v>
      </c>
      <c r="O44" s="45">
        <f t="shared" si="4"/>
        <v>3.9267462798232991E-3</v>
      </c>
      <c r="P44" s="45">
        <f t="shared" si="4"/>
        <v>3.8901960375145898E-3</v>
      </c>
      <c r="Q44" s="45">
        <f t="shared" si="4"/>
        <v>3.8541928976546964E-3</v>
      </c>
      <c r="R44" s="45">
        <f t="shared" si="4"/>
        <v>3.8187500569170402E-3</v>
      </c>
      <c r="S44" s="45">
        <f t="shared" si="4"/>
        <v>3.7837933607604915E-3</v>
      </c>
      <c r="T44" s="45">
        <f t="shared" si="4"/>
        <v>3.7493671230314132E-3</v>
      </c>
      <c r="U44" s="45">
        <f t="shared" si="4"/>
        <v>3.7154182449294242E-3</v>
      </c>
      <c r="V44" s="45">
        <f t="shared" si="4"/>
        <v>3.6820043559361946E-3</v>
      </c>
      <c r="W44" s="45">
        <f t="shared" si="4"/>
        <v>3.6490415659852339E-3</v>
      </c>
      <c r="X44" s="45">
        <f t="shared" si="4"/>
        <v>3.6165698648753194E-3</v>
      </c>
      <c r="Y44" s="45">
        <f t="shared" si="4"/>
        <v>3.5845550378598183E-3</v>
      </c>
      <c r="Z44" s="45">
        <f t="shared" si="4"/>
        <v>3.5529428279035837E-3</v>
      </c>
      <c r="AA44" s="45">
        <f t="shared" si="4"/>
        <v>3.5217579761741488E-3</v>
      </c>
      <c r="AB44" s="45">
        <f t="shared" si="4"/>
        <v>3.4910314872601965E-3</v>
      </c>
      <c r="AC44" s="45">
        <f t="shared" si="4"/>
        <v>3.4606930750773913E-3</v>
      </c>
      <c r="AD44" s="45">
        <f t="shared" si="4"/>
        <v>3.4308040643691771E-3</v>
      </c>
      <c r="AE44" s="45">
        <f t="shared" si="4"/>
        <v>3.4012981791764606E-3</v>
      </c>
      <c r="AF44" s="45">
        <f t="shared" si="4"/>
        <v>3.3721308780092344E-3</v>
      </c>
      <c r="AG44" s="45">
        <f t="shared" si="4"/>
        <v>3.3434170825928813E-3</v>
      </c>
      <c r="AH44" s="45">
        <f t="shared" si="4"/>
        <v>3.3150226302026149E-3</v>
      </c>
      <c r="AI44" s="45">
        <f t="shared" si="4"/>
        <v>3.2869356787682481E-3</v>
      </c>
      <c r="AJ44" s="56">
        <f t="shared" si="4"/>
        <v>3.2592613158253033E-3</v>
      </c>
      <c r="AK44" s="45">
        <f t="shared" si="4"/>
        <v>3.2319934530025151E-3</v>
      </c>
      <c r="AL44" s="45">
        <f t="shared" si="4"/>
        <v>3.2051259875578199E-3</v>
      </c>
      <c r="AM44" s="45">
        <f t="shared" si="4"/>
        <v>3.1786528035770509E-3</v>
      </c>
      <c r="AN44" s="45">
        <f t="shared" si="4"/>
        <v>3.152567773303592E-3</v>
      </c>
      <c r="AO44" s="45">
        <f t="shared" si="4"/>
        <v>3.1268647585994099E-3</v>
      </c>
      <c r="AP44" s="45">
        <f t="shared" si="4"/>
        <v>3.1015376125387542E-3</v>
      </c>
      <c r="AQ44" s="45">
        <f t="shared" si="4"/>
        <v>3.0765801811273126E-3</v>
      </c>
      <c r="AR44" s="45">
        <f t="shared" si="4"/>
        <v>3.0519863051341372E-3</v>
      </c>
      <c r="AS44" s="45">
        <f t="shared" si="4"/>
        <v>3.0277498220570675E-3</v>
      </c>
      <c r="AT44" s="45">
        <f t="shared" si="4"/>
        <v>3.0038645681825507E-3</v>
      </c>
      <c r="AU44" s="45">
        <f t="shared" si="4"/>
        <v>2.9803243807690152E-3</v>
      </c>
      <c r="AV44" s="45">
        <f t="shared" si="4"/>
        <v>2.9571231003260551E-3</v>
      </c>
      <c r="AW44" s="45">
        <f t="shared" si="4"/>
        <v>2.9342545729970368E-3</v>
      </c>
      <c r="AX44" s="45">
        <f t="shared" si="4"/>
        <v>2.9117126530281753E-3</v>
      </c>
      <c r="AY44" s="45">
        <f t="shared" si="4"/>
        <v>2.8894912053391286E-3</v>
      </c>
      <c r="AZ44" s="45">
        <f t="shared" si="4"/>
        <v>2.8675841081649152E-3</v>
      </c>
      <c r="BA44" s="45">
        <f t="shared" si="4"/>
        <v>2.8459852557800023E-3</v>
      </c>
      <c r="BB44" s="45">
        <f t="shared" si="4"/>
        <v>2.8246885612993604E-3</v>
      </c>
      <c r="BC44" s="45">
        <f t="shared" si="4"/>
        <v>2.8036879595390936E-3</v>
      </c>
      <c r="BD44" s="53"/>
    </row>
    <row r="45" spans="1:56">
      <c r="B45" s="40" t="s">
        <v>387</v>
      </c>
      <c r="C45" s="41"/>
      <c r="D45" s="42" t="s">
        <v>387</v>
      </c>
      <c r="E45" s="53" t="s">
        <v>387</v>
      </c>
      <c r="F45" s="53" t="s">
        <v>387</v>
      </c>
      <c r="G45" s="53" t="s">
        <v>387</v>
      </c>
      <c r="H45" s="53" t="s">
        <v>387</v>
      </c>
      <c r="I45" s="53" t="s">
        <v>387</v>
      </c>
      <c r="J45" s="53" t="s">
        <v>387</v>
      </c>
      <c r="K45" s="53" t="s">
        <v>387</v>
      </c>
      <c r="L45" s="53" t="s">
        <v>387</v>
      </c>
      <c r="M45" s="53" t="s">
        <v>387</v>
      </c>
      <c r="N45" s="53" t="s">
        <v>387</v>
      </c>
      <c r="O45" s="53" t="s">
        <v>387</v>
      </c>
      <c r="P45" s="53" t="s">
        <v>387</v>
      </c>
      <c r="Q45" s="53" t="s">
        <v>387</v>
      </c>
      <c r="R45" s="53" t="s">
        <v>387</v>
      </c>
      <c r="S45" s="53" t="s">
        <v>387</v>
      </c>
      <c r="T45" s="53" t="s">
        <v>387</v>
      </c>
      <c r="U45" s="53" t="s">
        <v>387</v>
      </c>
      <c r="V45" s="53" t="s">
        <v>387</v>
      </c>
      <c r="W45" s="53" t="s">
        <v>387</v>
      </c>
      <c r="X45" s="53" t="s">
        <v>387</v>
      </c>
      <c r="Y45" s="53" t="s">
        <v>387</v>
      </c>
      <c r="Z45" s="53" t="s">
        <v>387</v>
      </c>
      <c r="AA45" s="53" t="s">
        <v>387</v>
      </c>
      <c r="AB45" s="53" t="s">
        <v>387</v>
      </c>
      <c r="AC45" s="53" t="s">
        <v>387</v>
      </c>
      <c r="AD45" s="53" t="s">
        <v>387</v>
      </c>
      <c r="AE45" s="53" t="s">
        <v>387</v>
      </c>
      <c r="AF45" s="53" t="s">
        <v>387</v>
      </c>
      <c r="AG45" s="53" t="s">
        <v>387</v>
      </c>
      <c r="AH45" s="53" t="s">
        <v>387</v>
      </c>
      <c r="AI45" s="53" t="s">
        <v>387</v>
      </c>
      <c r="AJ45" s="53" t="s">
        <v>387</v>
      </c>
      <c r="AK45" s="53"/>
      <c r="AL45" s="53"/>
      <c r="AM45" s="53"/>
      <c r="AN45" s="53"/>
      <c r="AO45" s="53"/>
      <c r="AP45" s="53"/>
      <c r="AQ45" s="53"/>
      <c r="AR45" s="53"/>
      <c r="AS45" s="53"/>
      <c r="AT45" s="53"/>
      <c r="AU45" s="53"/>
      <c r="AV45" s="53"/>
      <c r="AW45" s="53"/>
      <c r="AX45" s="53"/>
      <c r="AY45" s="53"/>
      <c r="AZ45" s="53"/>
      <c r="BA45" s="53"/>
      <c r="BB45" s="53"/>
      <c r="BC45" s="53"/>
      <c r="BD45" s="53"/>
    </row>
    <row r="46" spans="1:56" ht="15.75">
      <c r="B46" s="30"/>
      <c r="C46" s="50"/>
      <c r="D46" s="31"/>
      <c r="E46" s="32"/>
      <c r="F46" s="347" t="s">
        <v>408</v>
      </c>
      <c r="G46" s="47"/>
      <c r="H46" s="47"/>
      <c r="I46" s="47"/>
      <c r="J46" s="47"/>
      <c r="K46" s="47"/>
      <c r="L46" s="47"/>
      <c r="M46" s="47"/>
      <c r="N46" s="47"/>
      <c r="O46" s="47"/>
      <c r="P46" s="47"/>
      <c r="Q46" s="47"/>
      <c r="R46" s="47"/>
      <c r="S46" s="47"/>
      <c r="T46" s="47"/>
      <c r="U46" s="47"/>
      <c r="V46" s="47"/>
      <c r="W46" s="47"/>
      <c r="X46" s="47"/>
      <c r="Y46" s="47"/>
      <c r="Z46" s="47"/>
      <c r="AA46" s="47"/>
      <c r="AB46" s="56"/>
      <c r="AC46" s="47"/>
      <c r="AD46" s="47"/>
      <c r="AE46" s="47"/>
      <c r="AF46" s="47"/>
      <c r="AG46" s="47"/>
      <c r="AH46" s="47"/>
      <c r="AI46" s="47"/>
      <c r="AJ46" s="56"/>
      <c r="AK46" s="56"/>
      <c r="AL46" s="56"/>
      <c r="AM46" s="56"/>
      <c r="AN46" s="56"/>
      <c r="AO46" s="56"/>
      <c r="AP46" s="56"/>
      <c r="AQ46" s="56"/>
      <c r="AR46" s="56"/>
      <c r="AS46" s="56"/>
      <c r="AT46" s="56"/>
      <c r="AU46" s="56"/>
      <c r="AV46" s="56"/>
      <c r="AW46" s="56"/>
      <c r="AX46" s="56"/>
      <c r="AY46" s="56"/>
      <c r="AZ46" s="56"/>
      <c r="BA46" s="56"/>
      <c r="BB46" s="56"/>
      <c r="BC46" s="56"/>
      <c r="BD46" s="53"/>
    </row>
    <row r="47" spans="1:56">
      <c r="A47" s="36"/>
      <c r="B47" s="384"/>
      <c r="C47" s="308">
        <v>7.0000000000000001E-3</v>
      </c>
      <c r="D47" s="54" t="s">
        <v>391</v>
      </c>
      <c r="E47" s="55"/>
      <c r="F47" s="37" t="s">
        <v>409</v>
      </c>
      <c r="G47" s="56"/>
      <c r="H47" s="56">
        <f>('Políticas anunciadas - %'!G12)*$C$47</f>
        <v>6.187814149752846E-4</v>
      </c>
      <c r="I47" s="56">
        <f>('Políticas anunciadas - %'!H12)*$C$47</f>
        <v>6.1296452328207535E-4</v>
      </c>
      <c r="J47" s="56">
        <f>('Políticas anunciadas - %'!I12)*$C$47</f>
        <v>6.0719921970214591E-4</v>
      </c>
      <c r="K47" s="56">
        <f>('Políticas anunciadas - %'!J12)*$C$47</f>
        <v>6.0148478177994135E-4</v>
      </c>
      <c r="L47" s="56">
        <f>('Políticas anunciadas - %'!K12)*$C$47</f>
        <v>5.9582049673771384E-4</v>
      </c>
      <c r="M47" s="56">
        <f>('Políticas anunciadas - %'!L12)*$C$47</f>
        <v>5.9020566131014359E-4</v>
      </c>
      <c r="N47" s="56">
        <f>('Políticas anunciadas - %'!M12)*$C$47</f>
        <v>5.8463958158138502E-4</v>
      </c>
      <c r="O47" s="56">
        <f>('Políticas anunciadas - %'!N12)*$C$47</f>
        <v>5.791215728250343E-4</v>
      </c>
      <c r="P47" s="56">
        <f>('Políticas anunciadas - %'!O12)*$C$47</f>
        <v>5.7365095934663478E-4</v>
      </c>
      <c r="Q47" s="56">
        <f>('Políticas anunciadas - %'!P12)*$C$47</f>
        <v>5.6822707432879229E-4</v>
      </c>
      <c r="R47" s="56">
        <f>('Políticas anunciadas - %'!Q12)*$C$47</f>
        <v>5.6284925967881527E-4</v>
      </c>
      <c r="S47" s="56">
        <f>('Políticas anunciadas - %'!R12)*$C$47</f>
        <v>5.5751686587887943E-4</v>
      </c>
      <c r="T47" s="56">
        <f>('Políticas anunciadas - %'!S12)*$C$47</f>
        <v>5.5222925183856649E-4</v>
      </c>
      <c r="U47" s="56">
        <f>('Políticas anunciadas - %'!T12)*$C$47</f>
        <v>5.4698578474986627E-4</v>
      </c>
      <c r="V47" s="56">
        <f>('Políticas anunciadas - %'!U12)*$C$47</f>
        <v>5.417858399445148E-4</v>
      </c>
      <c r="W47" s="56">
        <f>('Políticas anunciadas - %'!V12)*$C$47</f>
        <v>5.3662880075353492E-4</v>
      </c>
      <c r="X47" s="56">
        <f>('Políticas anunciadas - %'!W12)*$C$47</f>
        <v>5.3151405836921308E-4</v>
      </c>
      <c r="Y47" s="56">
        <f>('Políticas anunciadas - %'!X12)*$C$47</f>
        <v>5.2644101170911566E-4</v>
      </c>
      <c r="Z47" s="56">
        <f>('Políticas anunciadas - %'!Y12)*$C$47</f>
        <v>5.2140906728240569E-4</v>
      </c>
      <c r="AA47" s="56">
        <f>('Políticas anunciadas - %'!Z12)*$C$47</f>
        <v>5.1641763905817403E-4</v>
      </c>
      <c r="AB47" s="56">
        <f>('Políticas anunciadas - %'!AA12)*$C$47</f>
        <v>5.1146614833600876E-4</v>
      </c>
      <c r="AC47" s="56">
        <f>('Políticas anunciadas - %'!AB12)*$C$47</f>
        <v>5.06554023618417E-4</v>
      </c>
      <c r="AD47" s="56">
        <f>('Políticas anunciadas - %'!AC12)*$C$47</f>
        <v>5.016807004854354E-4</v>
      </c>
      <c r="AE47" s="56">
        <f>('Políticas anunciadas - %'!AD12)*$C$47</f>
        <v>4.9684562147114342E-4</v>
      </c>
      <c r="AF47" s="56">
        <f>('Políticas anunciadas - %'!AE12)*$C$47</f>
        <v>4.9204823594204154E-4</v>
      </c>
      <c r="AG47" s="56">
        <f>('Políticas anunciadas - %'!AF12)*$C$47</f>
        <v>4.8728799997738116E-4</v>
      </c>
      <c r="AH47" s="56">
        <f>('Políticas anunciadas - %'!AG12)*$C$47</f>
        <v>4.8256437625142292E-4</v>
      </c>
      <c r="AI47" s="56">
        <f>('Políticas anunciadas - %'!AH12)*$C$47</f>
        <v>4.7787683391738514E-4</v>
      </c>
      <c r="AJ47" s="56">
        <f>('Políticas anunciadas - %'!AI12)*$C$47</f>
        <v>4.7322484849323309E-4</v>
      </c>
      <c r="AK47" s="56">
        <f>('Políticas anunciadas - %'!AJ12)*$C$47</f>
        <v>4.6860790174923394E-4</v>
      </c>
      <c r="AL47" s="56">
        <f>('Políticas anunciadas - %'!AK12)*$C$47</f>
        <v>4.6402548159720246E-4</v>
      </c>
      <c r="AM47" s="56">
        <f>('Políticas anunciadas - %'!AL12)*$C$47</f>
        <v>4.594770819814382E-4</v>
      </c>
      <c r="AN47" s="56">
        <f>('Políticas anunciadas - %'!AM12)*$C$47</f>
        <v>4.549622027713287E-4</v>
      </c>
      <c r="AO47" s="56">
        <f>('Políticas anunciadas - %'!AN12)*$C$47</f>
        <v>4.5048034965549456E-4</v>
      </c>
      <c r="AP47" s="56">
        <f>('Políticas anunciadas - %'!AO12)*$C$47</f>
        <v>4.4603103403765057E-4</v>
      </c>
      <c r="AQ47" s="56">
        <f>('Políticas anunciadas - %'!AP12)*$C$47</f>
        <v>4.4161377293390914E-4</v>
      </c>
      <c r="AR47" s="56">
        <f>('Políticas anunciadas - %'!AQ12)*$C$47</f>
        <v>4.3722808887157607E-4</v>
      </c>
      <c r="AS47" s="56">
        <f>('Políticas anunciadas - %'!AR12)*$C$47</f>
        <v>4.3287350978963701E-4</v>
      </c>
      <c r="AT47" s="56">
        <f>('Políticas anunciadas - %'!AS12)*$C$47</f>
        <v>4.2854956894043818E-4</v>
      </c>
      <c r="AU47" s="56">
        <f>('Políticas anunciadas - %'!AT12)*$C$47</f>
        <v>4.2425580479302027E-4</v>
      </c>
      <c r="AV47" s="56">
        <f>('Políticas anunciadas - %'!AU12)*$C$47</f>
        <v>4.1999176093770888E-4</v>
      </c>
      <c r="AW47" s="56">
        <f>('Políticas anunciadas - %'!AV12)*$C$47</f>
        <v>4.1575698599222123E-4</v>
      </c>
      <c r="AX47" s="56">
        <f>('Políticas anunciadas - %'!AW12)*$C$47</f>
        <v>4.1155103350889278E-4</v>
      </c>
      <c r="AY47" s="56">
        <f>('Políticas anunciadas - %'!AX12)*$C$47</f>
        <v>4.0737346188354453E-4</v>
      </c>
      <c r="AZ47" s="56">
        <f>('Políticas anunciadas - %'!AY12)*$C$47</f>
        <v>4.0322383426534536E-4</v>
      </c>
      <c r="BA47" s="56">
        <f>('Políticas anunciadas - %'!AZ12)*$C$47</f>
        <v>3.9910171846815423E-4</v>
      </c>
      <c r="BB47" s="56">
        <f>('Políticas anunciadas - %'!BA12)*$C$47</f>
        <v>3.9500668688291897E-4</v>
      </c>
      <c r="BC47" s="56">
        <f>('Políticas anunciadas - %'!BB12)*$C$47</f>
        <v>3.9093831639148036E-4</v>
      </c>
      <c r="BD47" s="53"/>
    </row>
    <row r="48" spans="1:56">
      <c r="A48" s="36"/>
      <c r="B48" s="384"/>
      <c r="C48" s="36">
        <v>1.35E-2</v>
      </c>
      <c r="D48" s="385" t="s">
        <v>394</v>
      </c>
      <c r="E48" s="386"/>
      <c r="F48" s="37" t="s">
        <v>409</v>
      </c>
      <c r="G48" s="56"/>
      <c r="H48" s="56">
        <f>('Políticas anunciadas - %'!G14-'Políticas anunciadas - %'!F14)*$C$48</f>
        <v>1.199880000000001E-4</v>
      </c>
      <c r="I48" s="56">
        <f>('Políticas anunciadas - %'!H14-'Políticas anunciadas - %'!G14)*$C$48</f>
        <v>1.199880000000001E-4</v>
      </c>
      <c r="J48" s="56">
        <f>('Políticas anunciadas - %'!I14-'Políticas anunciadas - %'!H14)*$C$48</f>
        <v>1.199880000000001E-4</v>
      </c>
      <c r="K48" s="56">
        <f>('Políticas anunciadas - %'!J14-'Políticas anunciadas - %'!I14)*$C$48</f>
        <v>1.199880000000001E-4</v>
      </c>
      <c r="L48" s="56">
        <f>('Políticas anunciadas - %'!K14-'Políticas anunciadas - %'!J14)*$C$48</f>
        <v>1.199880000000001E-4</v>
      </c>
      <c r="M48" s="56">
        <f>('Políticas anunciadas - %'!L14-'Políticas anunciadas - %'!K14)*$C$48</f>
        <v>1.199880000000001E-4</v>
      </c>
      <c r="N48" s="56">
        <f>('Políticas anunciadas - %'!M14-'Políticas anunciadas - %'!L14)*$C$48</f>
        <v>1.199880000000001E-4</v>
      </c>
      <c r="O48" s="56">
        <f>('Políticas anunciadas - %'!N14-'Políticas anunciadas - %'!M14)*$C$48</f>
        <v>1.199880000000001E-4</v>
      </c>
      <c r="P48" s="56">
        <f>('Políticas anunciadas - %'!O14-'Políticas anunciadas - %'!N14)*$C$48</f>
        <v>1.199880000000001E-4</v>
      </c>
      <c r="Q48" s="56">
        <f>('Políticas anunciadas - %'!P14-'Políticas anunciadas - %'!O14)*$C$48</f>
        <v>1.199880000000001E-4</v>
      </c>
      <c r="R48" s="56">
        <f>('Políticas anunciadas - %'!Q14-'Políticas anunciadas - %'!P14)*$C$48</f>
        <v>1.199880000000001E-4</v>
      </c>
      <c r="S48" s="56">
        <f>('Políticas anunciadas - %'!R14-'Políticas anunciadas - %'!Q14)*$C$48</f>
        <v>1.199880000000001E-4</v>
      </c>
      <c r="T48" s="56">
        <f>('Políticas anunciadas - %'!S14-'Políticas anunciadas - %'!R14)*$C$48</f>
        <v>1.199880000000001E-4</v>
      </c>
      <c r="U48" s="56">
        <f>('Políticas anunciadas - %'!T14-'Políticas anunciadas - %'!S14)*$C$48</f>
        <v>1.199880000000001E-4</v>
      </c>
      <c r="V48" s="56">
        <f>('Políticas anunciadas - %'!U14-'Políticas anunciadas - %'!T14)*$C$48</f>
        <v>1.199880000000001E-4</v>
      </c>
      <c r="W48" s="56">
        <f>('Políticas anunciadas - %'!V14-'Políticas anunciadas - %'!U14)*$C$48</f>
        <v>1.199880000000001E-4</v>
      </c>
      <c r="X48" s="56">
        <f>('Políticas anunciadas - %'!W14-'Políticas anunciadas - %'!V14)*$C$48</f>
        <v>1.199880000000001E-4</v>
      </c>
      <c r="Y48" s="56">
        <f>('Políticas anunciadas - %'!X14-'Políticas anunciadas - %'!W14)*$C$48</f>
        <v>1.199880000000001E-4</v>
      </c>
      <c r="Z48" s="56">
        <f>('Políticas anunciadas - %'!Y14-'Políticas anunciadas - %'!X14)*$C$48</f>
        <v>1.199880000000001E-4</v>
      </c>
      <c r="AA48" s="56">
        <f>('Políticas anunciadas - %'!Z14-'Políticas anunciadas - %'!Y14)*$C$48</f>
        <v>1.199880000000001E-4</v>
      </c>
      <c r="AB48" s="56">
        <f>('Políticas anunciadas - %'!AA14-'Políticas anunciadas - %'!Z14)*$C$48</f>
        <v>1.199880000000001E-4</v>
      </c>
      <c r="AC48" s="56">
        <f>('Políticas anunciadas - %'!AB14-'Políticas anunciadas - %'!AA14)*$C$48</f>
        <v>1.199880000000001E-4</v>
      </c>
      <c r="AD48" s="56">
        <f>('Políticas anunciadas - %'!AC14-'Políticas anunciadas - %'!AB14)*$C$48</f>
        <v>1.199880000000001E-4</v>
      </c>
      <c r="AE48" s="56">
        <f>('Políticas anunciadas - %'!AD14-'Políticas anunciadas - %'!AC14)*$C$48</f>
        <v>1.199880000000001E-4</v>
      </c>
      <c r="AF48" s="56">
        <f>('Políticas anunciadas - %'!AE14-'Políticas anunciadas - %'!AD14)*$C$48</f>
        <v>1.199880000000001E-4</v>
      </c>
      <c r="AG48" s="56">
        <f>('Políticas anunciadas - %'!AF14-'Políticas anunciadas - %'!AE14)*$C$48</f>
        <v>1.199880000000001E-4</v>
      </c>
      <c r="AH48" s="56">
        <f>('Políticas anunciadas - %'!AG14-'Políticas anunciadas - %'!AF14)*$C$48</f>
        <v>1.199880000000001E-4</v>
      </c>
      <c r="AI48" s="56">
        <f>('Políticas anunciadas - %'!AH14-'Políticas anunciadas - %'!AG14)*$C$48</f>
        <v>1.199880000000001E-4</v>
      </c>
      <c r="AJ48" s="56">
        <f>('Políticas anunciadas - %'!AI14-'Políticas anunciadas - %'!AH14)*$C$48</f>
        <v>1.199880000000001E-4</v>
      </c>
      <c r="AK48" s="56">
        <f>('Políticas anunciadas - %'!AJ14-'Políticas anunciadas - %'!AI14)*$C$48</f>
        <v>1.199880000000001E-4</v>
      </c>
      <c r="AL48" s="56">
        <f>('Políticas anunciadas - %'!AK14-'Políticas anunciadas - %'!AJ14)*$C$48</f>
        <v>1.199880000000001E-4</v>
      </c>
      <c r="AM48" s="56">
        <f>('Políticas anunciadas - %'!AL14-'Políticas anunciadas - %'!AK14)*$C$48</f>
        <v>1.199880000000001E-4</v>
      </c>
      <c r="AN48" s="56">
        <f>('Políticas anunciadas - %'!AM14-'Políticas anunciadas - %'!AL14)*$C$48</f>
        <v>1.199880000000001E-4</v>
      </c>
      <c r="AO48" s="56">
        <f>('Políticas anunciadas - %'!AN14-'Políticas anunciadas - %'!AM14)*$C$48</f>
        <v>1.199880000000001E-4</v>
      </c>
      <c r="AP48" s="56">
        <f>('Políticas anunciadas - %'!AO14-'Políticas anunciadas - %'!AN14)*$C$48</f>
        <v>1.199880000000001E-4</v>
      </c>
      <c r="AQ48" s="56">
        <f>('Políticas anunciadas - %'!AP14-'Políticas anunciadas - %'!AO14)*$C$48</f>
        <v>1.199880000000001E-4</v>
      </c>
      <c r="AR48" s="56">
        <f>('Políticas anunciadas - %'!AQ14-'Políticas anunciadas - %'!AP14)*$C$48</f>
        <v>1.199880000000001E-4</v>
      </c>
      <c r="AS48" s="56">
        <f>('Políticas anunciadas - %'!AR14-'Políticas anunciadas - %'!AQ14)*$C$48</f>
        <v>1.199880000000001E-4</v>
      </c>
      <c r="AT48" s="56">
        <f>('Políticas anunciadas - %'!AS14-'Políticas anunciadas - %'!AR14)*$C$48</f>
        <v>1.199880000000001E-4</v>
      </c>
      <c r="AU48" s="56">
        <f>('Políticas anunciadas - %'!AT14-'Políticas anunciadas - %'!AS14)*$C$48</f>
        <v>1.199880000000001E-4</v>
      </c>
      <c r="AV48" s="56">
        <f>('Políticas anunciadas - %'!AU14-'Políticas anunciadas - %'!AT14)*$C$48</f>
        <v>1.199880000000001E-4</v>
      </c>
      <c r="AW48" s="56">
        <f>('Políticas anunciadas - %'!AV14-'Políticas anunciadas - %'!AU14)*$C$48</f>
        <v>1.199880000000001E-4</v>
      </c>
      <c r="AX48" s="56">
        <f>('Políticas anunciadas - %'!AW14-'Políticas anunciadas - %'!AV14)*$C$48</f>
        <v>1.199880000000001E-4</v>
      </c>
      <c r="AY48" s="56">
        <f>('Políticas anunciadas - %'!AX14-'Políticas anunciadas - %'!AW14)*$C$48</f>
        <v>1.199880000000001E-4</v>
      </c>
      <c r="AZ48" s="56">
        <f>('Políticas anunciadas - %'!AY14-'Políticas anunciadas - %'!AX14)*$C$48</f>
        <v>1.199880000000001E-4</v>
      </c>
      <c r="BA48" s="56">
        <f>('Políticas anunciadas - %'!AZ14-'Políticas anunciadas - %'!AY14)*$C$48</f>
        <v>1.199880000000001E-4</v>
      </c>
      <c r="BB48" s="56">
        <f>('Políticas anunciadas - %'!BA14-'Políticas anunciadas - %'!AZ14)*$C$48</f>
        <v>1.199880000000001E-4</v>
      </c>
      <c r="BC48" s="56">
        <f>('Políticas anunciadas - %'!BB14-'Políticas anunciadas - %'!BA14)*$C$48</f>
        <v>1.199880000000001E-4</v>
      </c>
      <c r="BD48" s="53"/>
    </row>
    <row r="49" spans="1:56">
      <c r="A49" s="36"/>
      <c r="B49" s="384"/>
      <c r="C49" s="36">
        <v>0.29187999999999997</v>
      </c>
      <c r="D49" s="385" t="s">
        <v>402</v>
      </c>
      <c r="E49" s="386"/>
      <c r="F49" s="37" t="s">
        <v>409</v>
      </c>
      <c r="G49" s="56"/>
      <c r="H49" s="56">
        <f>(('Políticas anunciadas - %'!G15-'Políticas anunciadas - %'!F15)-H76)*$C$49</f>
        <v>5.3793483999992706E-3</v>
      </c>
      <c r="I49" s="56">
        <f>(('Políticas anunciadas - %'!H15-'Políticas anunciadas - %'!G15)-I76)*$C$49</f>
        <v>5.3793484000013445E-3</v>
      </c>
      <c r="J49" s="56">
        <f>(('Políticas anunciadas - %'!I15-'Políticas anunciadas - %'!H15)-J76)*$C$49</f>
        <v>5.3793483999992706E-3</v>
      </c>
      <c r="K49" s="56">
        <f>(('Políticas anunciadas - %'!J15-'Políticas anunciadas - %'!I15)-K76)*$C$49</f>
        <v>5.3793483999992706E-3</v>
      </c>
      <c r="L49" s="56">
        <f>(('Políticas anunciadas - %'!K15-'Políticas anunciadas - %'!J15)-L76)*$C$49</f>
        <v>5.3793484000013445E-3</v>
      </c>
      <c r="M49" s="56">
        <f>(('Políticas anunciadas - %'!L15-'Políticas anunciadas - %'!K15)-M76)*$C$49</f>
        <v>5.3793483999992706E-3</v>
      </c>
      <c r="N49" s="56">
        <f>(('Políticas anunciadas - %'!M15-'Políticas anunciadas - %'!L15)-N76)*$C$49</f>
        <v>5.3793483999992706E-3</v>
      </c>
      <c r="O49" s="56">
        <f>(('Políticas anunciadas - %'!N15-'Políticas anunciadas - %'!M15)-O76)*$C$49</f>
        <v>5.3793484000013445E-3</v>
      </c>
      <c r="P49" s="56">
        <f>(('Políticas anunciadas - %'!O15-'Políticas anunciadas - %'!N15)-P76)*$C$49</f>
        <v>5.3793483999992706E-3</v>
      </c>
      <c r="Q49" s="56">
        <f>(('Políticas anunciadas - %'!P15-'Políticas anunciadas - %'!O15)-Q76)*$C$49</f>
        <v>5.3793483999992706E-3</v>
      </c>
      <c r="R49" s="56">
        <f>(('Políticas anunciadas - %'!Q15-'Políticas anunciadas - %'!P15)-R76)*$C$49</f>
        <v>5.3793484000013445E-3</v>
      </c>
      <c r="S49" s="56">
        <f>(('Políticas anunciadas - %'!R15-'Políticas anunciadas - %'!Q15)-S76)*$C$49</f>
        <v>5.3793483999992706E-3</v>
      </c>
      <c r="T49" s="56">
        <f>(('Políticas anunciadas - %'!S15-'Políticas anunciadas - %'!R15)-T76)*$C$49</f>
        <v>5.3793483999992706E-3</v>
      </c>
      <c r="U49" s="56">
        <f>(('Políticas anunciadas - %'!T15-'Políticas anunciadas - %'!S15)-U76)*$C$49</f>
        <v>5.3793484000013445E-3</v>
      </c>
      <c r="V49" s="56">
        <f>(('Políticas anunciadas - %'!U15-'Políticas anunciadas - %'!T15)-V76)*$C$49</f>
        <v>5.3793483999992706E-3</v>
      </c>
      <c r="W49" s="56">
        <f>(('Políticas anunciadas - %'!V15-'Políticas anunciadas - %'!U15)-W76)*$C$49</f>
        <v>5.3793483999992706E-3</v>
      </c>
      <c r="X49" s="56">
        <f>(('Políticas anunciadas - %'!W15-'Políticas anunciadas - %'!V15)-X76)*$C$49</f>
        <v>5.3793484000013445E-3</v>
      </c>
      <c r="Y49" s="56">
        <f>(('Políticas anunciadas - %'!X15-'Políticas anunciadas - %'!W15)-Y76)*$C$49</f>
        <v>5.3793483999992706E-3</v>
      </c>
      <c r="Z49" s="56">
        <f>(('Políticas anunciadas - %'!Y15-'Políticas anunciadas - %'!X15)-Z76)*$C$49</f>
        <v>5.3793484000013445E-3</v>
      </c>
      <c r="AA49" s="56">
        <f>(('Políticas anunciadas - %'!Z15-'Políticas anunciadas - %'!Y15)-AA76)*$C$49</f>
        <v>5.3793483999992706E-3</v>
      </c>
      <c r="AB49" s="56">
        <f>(('Políticas anunciadas - %'!AA15-'Políticas anunciadas - %'!Z15)-AB76)*$C$49</f>
        <v>5.3793483999992706E-3</v>
      </c>
      <c r="AC49" s="56">
        <f>(('Políticas anunciadas - %'!AB15-'Políticas anunciadas - %'!AA15)-AC76)*$C$49</f>
        <v>5.3793484000013445E-3</v>
      </c>
      <c r="AD49" s="56">
        <f>(('Políticas anunciadas - %'!AC15-'Políticas anunciadas - %'!AB15)-AD76)*$C$49</f>
        <v>5.3793483999992706E-3</v>
      </c>
      <c r="AE49" s="56">
        <f>(('Políticas anunciadas - %'!AD15-'Políticas anunciadas - %'!AC15)-AE76)*$C$49</f>
        <v>5.3793483999992706E-3</v>
      </c>
      <c r="AF49" s="56">
        <f>(('Políticas anunciadas - %'!AE15-'Políticas anunciadas - %'!AD15)-AF76)*$C$49</f>
        <v>5.3793484000013445E-3</v>
      </c>
      <c r="AG49" s="56">
        <f>(('Políticas anunciadas - %'!AF15-'Políticas anunciadas - %'!AE15)-AG76)*$C$49</f>
        <v>5.3793483999992706E-3</v>
      </c>
      <c r="AH49" s="56">
        <f>(('Políticas anunciadas - %'!AG15-'Políticas anunciadas - %'!AF15)-AH76)*$C$49</f>
        <v>5.3793483999992706E-3</v>
      </c>
      <c r="AI49" s="56">
        <f>(('Políticas anunciadas - %'!AH15-'Políticas anunciadas - %'!AG15)-AI76)*$C$49</f>
        <v>5.3793484000013445E-3</v>
      </c>
      <c r="AJ49" s="56">
        <f>(('Políticas anunciadas - %'!AI15-'Políticas anunciadas - %'!AH15)-AJ76)*$C$49</f>
        <v>5.3793483999992706E-3</v>
      </c>
      <c r="AK49" s="56">
        <f>(('Políticas anunciadas - %'!AJ15-'Políticas anunciadas - %'!AI15)-AK76)*$C$49</f>
        <v>5.3793483999992706E-3</v>
      </c>
      <c r="AL49" s="56">
        <f>(('Políticas anunciadas - %'!AK15-'Políticas anunciadas - %'!AJ15)-AL76)*$C$49</f>
        <v>5.3793484000013445E-3</v>
      </c>
      <c r="AM49" s="56">
        <f>(('Políticas anunciadas - %'!AL15-'Políticas anunciadas - %'!AK15)-AM76)*$C$49</f>
        <v>5.3793483999992706E-3</v>
      </c>
      <c r="AN49" s="56">
        <f>(('Políticas anunciadas - %'!AM15-'Políticas anunciadas - %'!AL15)-AN76)*$C$49</f>
        <v>5.3793483999992706E-3</v>
      </c>
      <c r="AO49" s="56">
        <f>(('Políticas anunciadas - %'!AN15-'Políticas anunciadas - %'!AM15)-AO76)*$C$49</f>
        <v>5.3793484000013445E-3</v>
      </c>
      <c r="AP49" s="56">
        <f>(('Políticas anunciadas - %'!AO15-'Políticas anunciadas - %'!AN15)-AP76)*$C$49</f>
        <v>5.3793483999992706E-3</v>
      </c>
      <c r="AQ49" s="56">
        <f>(('Políticas anunciadas - %'!AP15-'Políticas anunciadas - %'!AO15)-AQ76)*$C$49</f>
        <v>5.3793484000013445E-3</v>
      </c>
      <c r="AR49" s="56">
        <f>(('Políticas anunciadas - %'!AQ15-'Políticas anunciadas - %'!AP15)-AR76)*$C$49</f>
        <v>5.3793483999992706E-3</v>
      </c>
      <c r="AS49" s="56">
        <f>(('Políticas anunciadas - %'!AR15-'Políticas anunciadas - %'!AQ15)-AS76)*$C$49</f>
        <v>5.3793483999992706E-3</v>
      </c>
      <c r="AT49" s="56">
        <f>(('Políticas anunciadas - %'!AS15-'Políticas anunciadas - %'!AR15)-AT76)*$C$49</f>
        <v>5.3793484000013445E-3</v>
      </c>
      <c r="AU49" s="56">
        <f>(('Políticas anunciadas - %'!AT15-'Políticas anunciadas - %'!AS15)-AU76)*$C$49</f>
        <v>5.3793483999992706E-3</v>
      </c>
      <c r="AV49" s="56">
        <f>(('Políticas anunciadas - %'!AU15-'Políticas anunciadas - %'!AT15)-AV76)*$C$49</f>
        <v>5.3793483999992706E-3</v>
      </c>
      <c r="AW49" s="56">
        <f>(('Políticas anunciadas - %'!AV15-'Políticas anunciadas - %'!AU15)-AW76)*$C$49</f>
        <v>5.3793484000013445E-3</v>
      </c>
      <c r="AX49" s="56">
        <f>(('Políticas anunciadas - %'!AW15-'Políticas anunciadas - %'!AV15)-AX76)*$C$49</f>
        <v>5.3793483999992706E-3</v>
      </c>
      <c r="AY49" s="56">
        <f>(('Políticas anunciadas - %'!AX15-'Políticas anunciadas - %'!AW15)-AY76)*$C$49</f>
        <v>5.3793483999992706E-3</v>
      </c>
      <c r="AZ49" s="56">
        <f>(('Políticas anunciadas - %'!AY15-'Políticas anunciadas - %'!AX15)-AZ76)*$C$49</f>
        <v>5.3793484000013445E-3</v>
      </c>
      <c r="BA49" s="56">
        <f>(('Políticas anunciadas - %'!AZ15-'Políticas anunciadas - %'!AY15)-BA76)*$C$49</f>
        <v>5.3793483999992706E-3</v>
      </c>
      <c r="BB49" s="56">
        <f>(('Políticas anunciadas - %'!BA15-'Políticas anunciadas - %'!AZ15)-BB76)*$C$49</f>
        <v>5.3793483999992706E-3</v>
      </c>
      <c r="BC49" s="56">
        <f>(('Políticas anunciadas - %'!BB15-'Políticas anunciadas - %'!BA15)-BC76)*$C$49</f>
        <v>5.3793484000013445E-3</v>
      </c>
      <c r="BD49" s="53"/>
    </row>
    <row r="50" spans="1:56">
      <c r="A50" s="36"/>
      <c r="B50" s="384"/>
      <c r="C50" s="36">
        <v>0.15187999999999999</v>
      </c>
      <c r="D50" s="389" t="s">
        <v>407</v>
      </c>
      <c r="E50" s="390"/>
      <c r="F50" s="37" t="s">
        <v>409</v>
      </c>
      <c r="G50" s="56"/>
      <c r="H50" s="56">
        <f>(('Políticas anunciadas - %'!G16-'Políticas anunciadas - %'!F16)-H77)*$C$50</f>
        <v>2.7876403522925923E-3</v>
      </c>
      <c r="I50" s="56">
        <f>(('Políticas anunciadas - %'!H16-'Políticas anunciadas - %'!G16)-I77)*$C$50</f>
        <v>2.6887287354681738E-3</v>
      </c>
      <c r="J50" s="56">
        <f>(('Políticas anunciadas - %'!I16-'Políticas anunciadas - %'!H16)-J77)*$C$50</f>
        <v>2.5908924861626661E-3</v>
      </c>
      <c r="K50" s="56">
        <f>(('Políticas anunciadas - %'!J16-'Políticas anunciadas - %'!I16)-K77)*$C$50</f>
        <v>2.4946119521155408E-3</v>
      </c>
      <c r="L50" s="56">
        <f>(('Políticas anunciadas - %'!K16-'Políticas anunciadas - %'!J16)-L77)*$C$50</f>
        <v>2.3994746398643425E-3</v>
      </c>
      <c r="M50" s="56">
        <f>(('Políticas anunciadas - %'!L16-'Políticas anunciadas - %'!K16)-M77)*$C$50</f>
        <v>2.3056398950255831E-3</v>
      </c>
      <c r="N50" s="56">
        <f>(('Políticas anunciadas - %'!M16-'Políticas anunciadas - %'!L16)-N77)*$C$50</f>
        <v>2.2127920399721743E-3</v>
      </c>
      <c r="O50" s="56">
        <f>(('Políticas anunciadas - %'!N16-'Políticas anunciadas - %'!M16)-O77)*$C$50</f>
        <v>2.1214145075797589E-3</v>
      </c>
      <c r="P50" s="56">
        <f>(('Políticas anunciadas - %'!O16-'Políticas anunciadas - %'!N16)-P77)*$C$50</f>
        <v>2.0311897050276453E-3</v>
      </c>
      <c r="Q50" s="56">
        <f>(('Políticas anunciadas - %'!P16-'Políticas anunciadas - %'!O16)-Q77)*$C$50</f>
        <v>1.9421813179115628E-3</v>
      </c>
      <c r="R50" s="56">
        <f>(('Políticas anunciadas - %'!Q16-'Políticas anunciadas - %'!P16)-R77)*$C$50</f>
        <v>1.854430256170351E-3</v>
      </c>
      <c r="S50" s="56">
        <f>(('Políticas anunciadas - %'!R16-'Políticas anunciadas - %'!Q16)-S77)*$C$50</f>
        <v>1.7677181892645322E-3</v>
      </c>
      <c r="T50" s="56">
        <f>(('Políticas anunciadas - %'!S16-'Políticas anunciadas - %'!R16)-T77)*$C$50</f>
        <v>1.6821782105003161E-3</v>
      </c>
      <c r="U50" s="56">
        <f>(('Políticas anunciadas - %'!T16-'Políticas anunciadas - %'!S16)-U77)*$C$50</f>
        <v>1.5976543216006216E-3</v>
      </c>
      <c r="V50" s="56">
        <f>(('Políticas anunciadas - %'!U16-'Políticas anunciadas - %'!T16)-V77)*$C$50</f>
        <v>1.514318984358005E-3</v>
      </c>
      <c r="W50" s="56">
        <f>(('Políticas anunciadas - %'!V16-'Políticas anunciadas - %'!U16)-W77)*$C$50</f>
        <v>1.4319247053696145E-3</v>
      </c>
      <c r="X50" s="56">
        <f>(('Políticas anunciadas - %'!W16-'Políticas anunciadas - %'!V16)-X77)*$C$50</f>
        <v>1.3505914727834239E-3</v>
      </c>
      <c r="Y50" s="56">
        <f>(('Políticas anunciadas - %'!X16-'Políticas anunciadas - %'!W16)-Y77)*$C$50</f>
        <v>1.2702190431137129E-3</v>
      </c>
      <c r="Z50" s="56">
        <f>(('Políticas anunciadas - %'!Y16-'Políticas anunciadas - %'!X16)-Z77)*$C$50</f>
        <v>1.1906476402837205E-3</v>
      </c>
      <c r="AA50" s="56">
        <f>(('Políticas anunciadas - %'!Z16-'Políticas anunciadas - %'!Y16)-AA77)*$C$50</f>
        <v>1.1119518077881724E-3</v>
      </c>
      <c r="AB50" s="56">
        <f>(('Políticas anunciadas - %'!AA16-'Políticas anunciadas - %'!Z16)-AB77)*$C$50</f>
        <v>1.0342246059908292E-3</v>
      </c>
      <c r="AC50" s="56">
        <f>(('Políticas anunciadas - %'!AB16-'Políticas anunciadas - %'!AA16)-AC77)*$C$50</f>
        <v>9.5725850105674373E-4</v>
      </c>
      <c r="AD50" s="56">
        <f>(('Políticas anunciadas - %'!AC16-'Políticas anunciadas - %'!AB16)-AD77)*$C$50</f>
        <v>8.8123638074252917E-4</v>
      </c>
      <c r="AE50" s="56">
        <f>(('Políticas anunciadas - %'!AD16-'Políticas anunciadas - %'!AC16)-AE77)*$C$50</f>
        <v>8.0596247780715226E-4</v>
      </c>
      <c r="AF50" s="56">
        <f>(('Políticas anunciadas - %'!AE16-'Políticas anunciadas - %'!AD16)-AF77)*$C$50</f>
        <v>7.3130544568514571E-4</v>
      </c>
      <c r="AG50" s="56">
        <f>(('Políticas anunciadas - %'!AF16-'Políticas anunciadas - %'!AE16)-AG77)*$C$50</f>
        <v>6.5760699802726557E-4</v>
      </c>
      <c r="AH50" s="56">
        <f>(('Políticas anunciadas - %'!AG16-'Políticas anunciadas - %'!AF16)-AH77)*$C$50</f>
        <v>5.8446975388313203E-4</v>
      </c>
      <c r="AI50" s="56">
        <f>(('Políticas anunciadas - %'!AH16-'Políticas anunciadas - %'!AG16)-AI77)*$C$50</f>
        <v>5.1185919165567888E-4</v>
      </c>
      <c r="AJ50" s="56">
        <f>(('Políticas anunciadas - %'!AI16-'Políticas anunciadas - %'!AH16)-AJ77)*$C$50</f>
        <v>4.4008765420707987E-4</v>
      </c>
      <c r="AK50" s="56">
        <f>(('Políticas anunciadas - %'!AJ16-'Políticas anunciadas - %'!AI16)-AK77)*$C$50</f>
        <v>3.691375632940624E-4</v>
      </c>
      <c r="AL50" s="56">
        <f>(('Políticas anunciadas - %'!AK16-'Políticas anunciadas - %'!AJ16)-AL77)*$C$50</f>
        <v>2.9899123452218886E-4</v>
      </c>
      <c r="AM50" s="56">
        <f>(('Políticas anunciadas - %'!AL16-'Políticas anunciadas - %'!AK16)-AM77)*$C$50</f>
        <v>2.2963088113159288E-4</v>
      </c>
      <c r="AN50" s="56">
        <f>(('Políticas anunciadas - %'!AM16-'Políticas anunciadas - %'!AL16)-AN77)*$C$50</f>
        <v>1.6103861813830293E-4</v>
      </c>
      <c r="AO50" s="56">
        <f>(('Políticas anunciadas - %'!AN16-'Políticas anunciadas - %'!AM16)-AO77)*$C$50</f>
        <v>9.3196466890508006E-5</v>
      </c>
      <c r="AP50" s="56">
        <f>(('Políticas anunciadas - %'!AO16-'Políticas anunciadas - %'!AN16)-AP77)*$C$50</f>
        <v>2.6086359984726948E-5</v>
      </c>
      <c r="AQ50" s="56">
        <f>(('Políticas anunciadas - %'!AP16-'Políticas anunciadas - %'!AO16)-AQ77)*$C$50</f>
        <v>-4.0309853479161974E-5</v>
      </c>
      <c r="AR50" s="56">
        <f>(('Políticas anunciadas - %'!AQ16-'Políticas anunciadas - %'!AP16)-AR77)*$C$50</f>
        <v>-1.0601040226895829E-4</v>
      </c>
      <c r="AS50" s="56">
        <f>(('Políticas anunciadas - %'!AR16-'Políticas anunciadas - %'!AQ16)-AS77)*$C$50</f>
        <v>-1.7103358707282079E-4</v>
      </c>
      <c r="AT50" s="56">
        <f>(('Políticas anunciadas - %'!AS16-'Políticas anunciadas - %'!AR16)-AT77)*$C$50</f>
        <v>-2.3539777423035556E-4</v>
      </c>
      <c r="AU50" s="56">
        <f>(('Políticas anunciadas - %'!AT16-'Políticas anunciadas - %'!AS16)-AU77)*$C$50</f>
        <v>-2.9912138913239808E-4</v>
      </c>
      <c r="AV50" s="56">
        <f>(('Políticas anunciadas - %'!AU16-'Políticas anunciadas - %'!AT16)-AV77)*$C$50</f>
        <v>-3.6222290936826931E-4</v>
      </c>
      <c r="AW50" s="56">
        <f>(('Políticas anunciadas - %'!AV16-'Políticas anunciadas - %'!AU16)-AW77)*$C$50</f>
        <v>-4.2472085754064614E-4</v>
      </c>
      <c r="AX50" s="56">
        <f>(('Políticas anunciadas - %'!AW16-'Políticas anunciadas - %'!AV16)-AX77)*$C$50</f>
        <v>-4.8663379385542507E-4</v>
      </c>
      <c r="AY50" s="56">
        <f>(('Políticas anunciadas - %'!AX16-'Políticas anunciadas - %'!AW16)-AY77)*$C$50</f>
        <v>-5.4798030844287128E-4</v>
      </c>
      <c r="AZ50" s="56">
        <f>(('Políticas anunciadas - %'!AY16-'Políticas anunciadas - %'!AX16)-AZ77)*$C$50</f>
        <v>-6.0877901344081112E-4</v>
      </c>
      <c r="BA50" s="56">
        <f>(('Políticas anunciadas - %'!AZ16-'Políticas anunciadas - %'!AY16)-BA77)*$C$50</f>
        <v>-6.6904853486576615E-4</v>
      </c>
      <c r="BB50" s="56">
        <f>(('Políticas anunciadas - %'!BA16-'Políticas anunciadas - %'!AZ16)-BB77)*$C$50</f>
        <v>-7.2880750428713911E-4</v>
      </c>
      <c r="BC50" s="56">
        <f>(('Políticas anunciadas - %'!BB16-'Políticas anunciadas - %'!BA16)-BC77)*$C$50</f>
        <v>-7.8807455029905474E-4</v>
      </c>
      <c r="BD50" s="53"/>
    </row>
    <row r="51" spans="1:56">
      <c r="A51" s="36"/>
      <c r="B51" s="384"/>
      <c r="C51" s="36">
        <v>1.47E-2</v>
      </c>
      <c r="D51" s="385" t="s">
        <v>396</v>
      </c>
      <c r="E51" s="386"/>
      <c r="F51" s="37" t="s">
        <v>409</v>
      </c>
      <c r="G51" s="56"/>
      <c r="H51" s="56">
        <f>('Políticas anunciadas - %'!G17-'Políticas anunciadas - %'!F17)*$C$51</f>
        <v>-1.0423769999999938E-4</v>
      </c>
      <c r="I51" s="56">
        <f>('Políticas anunciadas - %'!H17-'Políticas anunciadas - %'!G17)*$C$51</f>
        <v>-1.0423770000000592E-4</v>
      </c>
      <c r="J51" s="56">
        <f>('Políticas anunciadas - %'!I17-'Políticas anunciadas - %'!H17)*$C$51</f>
        <v>-1.0423769999999938E-4</v>
      </c>
      <c r="K51" s="56">
        <f>('Políticas anunciadas - %'!J17-'Políticas anunciadas - %'!I17)*$C$51</f>
        <v>-1.0423769999999938E-4</v>
      </c>
      <c r="L51" s="56">
        <f>('Políticas anunciadas - %'!K17-'Políticas anunciadas - %'!J17)*$C$51</f>
        <v>-1.0423769999999938E-4</v>
      </c>
      <c r="M51" s="56">
        <f>('Políticas anunciadas - %'!L17-'Políticas anunciadas - %'!K17)*$C$51</f>
        <v>-1.0423769999999938E-4</v>
      </c>
      <c r="N51" s="56">
        <f>('Políticas anunciadas - %'!M17-'Políticas anunciadas - %'!L17)*$C$51</f>
        <v>-1.0423769999999938E-4</v>
      </c>
      <c r="O51" s="56">
        <f>('Políticas anunciadas - %'!N17-'Políticas anunciadas - %'!M17)*$C$51</f>
        <v>-1.0423769999999938E-4</v>
      </c>
      <c r="P51" s="56">
        <f>('Políticas anunciadas - %'!O17-'Políticas anunciadas - %'!N17)*$C$51</f>
        <v>-1.0423769999999938E-4</v>
      </c>
      <c r="Q51" s="56">
        <f>('Políticas anunciadas - %'!P17-'Políticas anunciadas - %'!O17)*$C$51</f>
        <v>-1.0423769999999938E-4</v>
      </c>
      <c r="R51" s="56">
        <f>('Políticas anunciadas - %'!Q17-'Políticas anunciadas - %'!P17)*$C$51</f>
        <v>-1.0423769999999938E-4</v>
      </c>
      <c r="S51" s="56">
        <f>('Políticas anunciadas - %'!R17-'Políticas anunciadas - %'!Q17)*$C$51</f>
        <v>-1.0423769999999938E-4</v>
      </c>
      <c r="T51" s="56">
        <f>('Políticas anunciadas - %'!S17-'Políticas anunciadas - %'!R17)*$C$51</f>
        <v>-1.0423770000000592E-4</v>
      </c>
      <c r="U51" s="56">
        <f>('Políticas anunciadas - %'!T17-'Políticas anunciadas - %'!S17)*$C$51</f>
        <v>-1.0423769999999938E-4</v>
      </c>
      <c r="V51" s="56">
        <f>('Políticas anunciadas - %'!U17-'Políticas anunciadas - %'!T17)*$C$51</f>
        <v>-1.0423769999999938E-4</v>
      </c>
      <c r="W51" s="56">
        <f>('Políticas anunciadas - %'!V17-'Políticas anunciadas - %'!U17)*$C$51</f>
        <v>-1.0423769999999938E-4</v>
      </c>
      <c r="X51" s="56">
        <f>('Políticas anunciadas - %'!W17-'Políticas anunciadas - %'!V17)*$C$51</f>
        <v>-1.0423769999999938E-4</v>
      </c>
      <c r="Y51" s="56">
        <f>('Políticas anunciadas - %'!X17-'Políticas anunciadas - %'!W17)*$C$51</f>
        <v>-1.0423769999999938E-4</v>
      </c>
      <c r="Z51" s="56">
        <f>('Políticas anunciadas - %'!Y17-'Políticas anunciadas - %'!X17)*$C$51</f>
        <v>-1.0423769999999938E-4</v>
      </c>
      <c r="AA51" s="56">
        <f>('Políticas anunciadas - %'!Z17-'Políticas anunciadas - %'!Y17)*$C$51</f>
        <v>-1.0423769999999938E-4</v>
      </c>
      <c r="AB51" s="56">
        <f>('Políticas anunciadas - %'!AA17-'Políticas anunciadas - %'!Z17)*$C$51</f>
        <v>-1.0423769999999938E-4</v>
      </c>
      <c r="AC51" s="56">
        <f>('Políticas anunciadas - %'!AB17-'Políticas anunciadas - %'!AA17)*$C$51</f>
        <v>-1.0423769999999938E-4</v>
      </c>
      <c r="AD51" s="56">
        <f>('Políticas anunciadas - %'!AC17-'Políticas anunciadas - %'!AB17)*$C$51</f>
        <v>-1.0423769999999938E-4</v>
      </c>
      <c r="AE51" s="56">
        <f>('Políticas anunciadas - %'!AD17-'Políticas anunciadas - %'!AC17)*$C$51</f>
        <v>-1.0423770000000592E-4</v>
      </c>
      <c r="AF51" s="56">
        <f>('Políticas anunciadas - %'!AE17-'Políticas anunciadas - %'!AD17)*$C$51</f>
        <v>-1.0423769999999938E-4</v>
      </c>
      <c r="AG51" s="56">
        <f>('Políticas anunciadas - %'!AF17-'Políticas anunciadas - %'!AE17)*$C$51</f>
        <v>-1.0423769999999938E-4</v>
      </c>
      <c r="AH51" s="56">
        <f>('Políticas anunciadas - %'!AG17-'Políticas anunciadas - %'!AF17)*$C$51</f>
        <v>-1.0423769999999938E-4</v>
      </c>
      <c r="AI51" s="56">
        <f>('Políticas anunciadas - %'!AH17-'Políticas anunciadas - %'!AG17)*$C$51</f>
        <v>-1.0423769999999938E-4</v>
      </c>
      <c r="AJ51" s="56">
        <f>('Políticas anunciadas - %'!AI17-'Políticas anunciadas - %'!AH17)*$C$51</f>
        <v>-1.0423769999999938E-4</v>
      </c>
      <c r="AK51" s="56">
        <f>('Políticas anunciadas - %'!AJ17-'Políticas anunciadas - %'!AI17)*$C$51</f>
        <v>-1.0423769999999938E-4</v>
      </c>
      <c r="AL51" s="56">
        <f>('Políticas anunciadas - %'!AK17-'Políticas anunciadas - %'!AJ17)*$C$51</f>
        <v>-1.0423769999999938E-4</v>
      </c>
      <c r="AM51" s="56">
        <f>('Políticas anunciadas - %'!AL17-'Políticas anunciadas - %'!AK17)*$C$51</f>
        <v>-1.0423769999999938E-4</v>
      </c>
      <c r="AN51" s="56">
        <f>('Políticas anunciadas - %'!AM17-'Políticas anunciadas - %'!AL17)*$C$51</f>
        <v>-1.0423769999999938E-4</v>
      </c>
      <c r="AO51" s="56">
        <f>('Políticas anunciadas - %'!AN17-'Políticas anunciadas - %'!AM17)*$C$51</f>
        <v>-1.0423770000000592E-4</v>
      </c>
      <c r="AP51" s="56">
        <f>('Políticas anunciadas - %'!AO17-'Políticas anunciadas - %'!AN17)*$C$51</f>
        <v>-1.0423769999999938E-4</v>
      </c>
      <c r="AQ51" s="56">
        <f>('Políticas anunciadas - %'!AP17-'Políticas anunciadas - %'!AO17)*$C$51</f>
        <v>-1.0423769999999938E-4</v>
      </c>
      <c r="AR51" s="56">
        <f>('Políticas anunciadas - %'!AQ17-'Políticas anunciadas - %'!AP17)*$C$51</f>
        <v>-1.0423769999999938E-4</v>
      </c>
      <c r="AS51" s="56">
        <f>('Políticas anunciadas - %'!AR17-'Políticas anunciadas - %'!AQ17)*$C$51</f>
        <v>-1.0423769999999938E-4</v>
      </c>
      <c r="AT51" s="56">
        <f>('Políticas anunciadas - %'!AS17-'Políticas anunciadas - %'!AR17)*$C$51</f>
        <v>-1.0423769999999938E-4</v>
      </c>
      <c r="AU51" s="56">
        <f>('Políticas anunciadas - %'!AT17-'Políticas anunciadas - %'!AS17)*$C$51</f>
        <v>-1.0423769999999938E-4</v>
      </c>
      <c r="AV51" s="56">
        <f>('Políticas anunciadas - %'!AU17-'Políticas anunciadas - %'!AT17)*$C$51</f>
        <v>-1.0423769999999938E-4</v>
      </c>
      <c r="AW51" s="56">
        <f>('Políticas anunciadas - %'!AV17-'Políticas anunciadas - %'!AU17)*$C$51</f>
        <v>-1.0423769999999938E-4</v>
      </c>
      <c r="AX51" s="56">
        <f>('Políticas anunciadas - %'!AW17-'Políticas anunciadas - %'!AV17)*$C$51</f>
        <v>-1.0423769999999938E-4</v>
      </c>
      <c r="AY51" s="56">
        <f>('Políticas anunciadas - %'!AX17-'Políticas anunciadas - %'!AW17)*$C$51</f>
        <v>-1.0423769999999938E-4</v>
      </c>
      <c r="AZ51" s="56">
        <f>('Políticas anunciadas - %'!AY17-'Políticas anunciadas - %'!AX17)*$C$51</f>
        <v>-1.0423770000000592E-4</v>
      </c>
      <c r="BA51" s="56">
        <f>('Políticas anunciadas - %'!AZ17-'Políticas anunciadas - %'!AY17)*$C$51</f>
        <v>-1.0423769999999938E-4</v>
      </c>
      <c r="BB51" s="56">
        <f>('Políticas anunciadas - %'!BA17-'Políticas anunciadas - %'!AZ17)*$C$51</f>
        <v>-1.0423769999999938E-4</v>
      </c>
      <c r="BC51" s="56">
        <f>('Políticas anunciadas - %'!BB17-'Políticas anunciadas - %'!BA17)*$C$51</f>
        <v>-1.0423769999999938E-4</v>
      </c>
      <c r="BD51" s="53"/>
    </row>
    <row r="52" spans="1:56">
      <c r="A52" s="36"/>
      <c r="B52" s="384"/>
      <c r="C52" s="36">
        <v>3.6299999999999999E-2</v>
      </c>
      <c r="D52" s="385" t="s">
        <v>397</v>
      </c>
      <c r="E52" s="386"/>
      <c r="F52" s="37" t="s">
        <v>409</v>
      </c>
      <c r="G52" s="56"/>
      <c r="H52" s="56">
        <f>('Políticas anunciadas - %'!G18-'Políticas anunciadas - %'!F18)*$C$52</f>
        <v>-2.4510375957476231E-5</v>
      </c>
      <c r="I52" s="56">
        <f>('Políticas anunciadas - %'!H18-'Políticas anunciadas - %'!G18)*$C$52</f>
        <v>-2.4476551638654729E-5</v>
      </c>
      <c r="J52" s="56">
        <f>('Políticas anunciadas - %'!I18-'Políticas anunciadas - %'!H18)*$C$52</f>
        <v>-2.4442773997394596E-5</v>
      </c>
      <c r="K52" s="56">
        <f>('Políticas anunciadas - %'!J18-'Políticas anunciadas - %'!I18)*$C$52</f>
        <v>-2.4409042969278553E-5</v>
      </c>
      <c r="L52" s="56">
        <f>('Políticas anunciadas - %'!K18-'Políticas anunciadas - %'!J18)*$C$52</f>
        <v>-2.4375358489980014E-5</v>
      </c>
      <c r="M52" s="56">
        <f>('Políticas anunciadas - %'!L18-'Políticas anunciadas - %'!K18)*$C$52</f>
        <v>-2.4341720495265073E-5</v>
      </c>
      <c r="N52" s="56">
        <f>('Políticas anunciadas - %'!M18-'Políticas anunciadas - %'!L18)*$C$52</f>
        <v>-2.430812892098043E-5</v>
      </c>
      <c r="O52" s="56">
        <f>('Políticas anunciadas - %'!N18-'Políticas anunciadas - %'!M18)*$C$52</f>
        <v>-2.4274583703069513E-5</v>
      </c>
      <c r="P52" s="56">
        <f>('Políticas anunciadas - %'!O18-'Políticas anunciadas - %'!N18)*$C$52</f>
        <v>-2.4241084777560372E-5</v>
      </c>
      <c r="Q52" s="56">
        <f>('Políticas anunciadas - %'!P18-'Políticas anunciadas - %'!O18)*$C$52</f>
        <v>-2.4207632080565697E-5</v>
      </c>
      <c r="R52" s="56">
        <f>('Políticas anunciadas - %'!Q18-'Políticas anunciadas - %'!P18)*$C$52</f>
        <v>-2.4174225548294901E-5</v>
      </c>
      <c r="S52" s="56">
        <f>('Políticas anunciadas - %'!R18-'Políticas anunciadas - %'!Q18)*$C$52</f>
        <v>-2.4140865117037997E-5</v>
      </c>
      <c r="T52" s="56">
        <f>('Políticas anunciadas - %'!S18-'Políticas anunciadas - %'!R18)*$C$52</f>
        <v>-2.4107550723177685E-5</v>
      </c>
      <c r="U52" s="56">
        <f>('Políticas anunciadas - %'!T18-'Políticas anunciadas - %'!S18)*$C$52</f>
        <v>-2.4074282303179291E-5</v>
      </c>
      <c r="V52" s="56">
        <f>('Políticas anunciadas - %'!U18-'Políticas anunciadas - %'!T18)*$C$52</f>
        <v>-2.4041059793600825E-5</v>
      </c>
      <c r="W52" s="56">
        <f>('Políticas anunciadas - %'!V18-'Políticas anunciadas - %'!U18)*$C$52</f>
        <v>-2.4007883131084943E-5</v>
      </c>
      <c r="X52" s="56">
        <f>('Políticas anunciadas - %'!W18-'Políticas anunciadas - %'!V18)*$C$52</f>
        <v>-2.3974752252364967E-5</v>
      </c>
      <c r="Y52" s="56">
        <f>('Políticas anunciadas - %'!X18-'Políticas anunciadas - %'!W18)*$C$52</f>
        <v>-2.3941667094256835E-5</v>
      </c>
      <c r="Z52" s="56">
        <f>('Políticas anunciadas - %'!Y18-'Políticas anunciadas - %'!X18)*$C$52</f>
        <v>-2.3908627593667169E-5</v>
      </c>
      <c r="AA52" s="56">
        <f>('Políticas anunciadas - %'!Z18-'Políticas anunciadas - %'!Y18)*$C$52</f>
        <v>-2.387563368758722E-5</v>
      </c>
      <c r="AB52" s="56">
        <f>('Políticas anunciadas - %'!AA18-'Políticas anunciadas - %'!Z18)*$C$52</f>
        <v>-2.3842685313098919E-5</v>
      </c>
      <c r="AC52" s="56">
        <f>('Políticas anunciadas - %'!AB18-'Políticas anunciadas - %'!AA18)*$C$52</f>
        <v>-2.3809782407366812E-5</v>
      </c>
      <c r="AD52" s="56">
        <f>('Políticas anunciadas - %'!AC18-'Políticas anunciadas - %'!AB18)*$C$52</f>
        <v>-2.3776924907644109E-5</v>
      </c>
      <c r="AE52" s="56">
        <f>('Políticas anunciadas - %'!AD18-'Políticas anunciadas - %'!AC18)*$C$52</f>
        <v>-2.3744112751270663E-5</v>
      </c>
      <c r="AF52" s="56">
        <f>('Políticas anunciadas - %'!AE18-'Políticas anunciadas - %'!AD18)*$C$52</f>
        <v>-2.3711345875674995E-5</v>
      </c>
      <c r="AG52" s="56">
        <f>('Políticas anunciadas - %'!AF18-'Políticas anunciadas - %'!AE18)*$C$52</f>
        <v>-2.3678624218366222E-5</v>
      </c>
      <c r="AH52" s="56">
        <f>('Políticas anunciadas - %'!AG18-'Políticas anunciadas - %'!AF18)*$C$52</f>
        <v>-2.3645947716944149E-5</v>
      </c>
      <c r="AI52" s="56">
        <f>('Políticas anunciadas - %'!AH18-'Políticas anunciadas - %'!AG18)*$C$52</f>
        <v>-2.3613316309095218E-5</v>
      </c>
      <c r="AJ52" s="56">
        <f>('Políticas anunciadas - %'!AI18-'Políticas anunciadas - %'!AH18)*$C$52</f>
        <v>-2.3580729932588488E-5</v>
      </c>
      <c r="AK52" s="56">
        <f>('Políticas anunciadas - %'!AJ18-'Políticas anunciadas - %'!AI18)*$C$52</f>
        <v>-2.3548188525281692E-5</v>
      </c>
      <c r="AL52" s="56">
        <f>('Políticas anunciadas - %'!AK18-'Políticas anunciadas - %'!AJ18)*$C$52</f>
        <v>-2.3515692025117184E-5</v>
      </c>
      <c r="AM52" s="56">
        <f>('Políticas anunciadas - %'!AL18-'Políticas anunciadas - %'!AK18)*$C$52</f>
        <v>-2.3483240370121955E-5</v>
      </c>
      <c r="AN52" s="56">
        <f>('Políticas anunciadas - %'!AM18-'Políticas anunciadas - %'!AL18)*$C$52</f>
        <v>-2.3450833498411655E-5</v>
      </c>
      <c r="AO52" s="56">
        <f>('Políticas anunciadas - %'!AN18-'Políticas anunciadas - %'!AM18)*$C$52</f>
        <v>-2.3418471348184555E-5</v>
      </c>
      <c r="AP52" s="56">
        <f>('Políticas anunciadas - %'!AO18-'Políticas anunciadas - %'!AN18)*$C$52</f>
        <v>-2.3386153857723558E-5</v>
      </c>
      <c r="AQ52" s="56">
        <f>('Políticas anunciadas - %'!AP18-'Políticas anunciadas - %'!AO18)*$C$52</f>
        <v>-2.3353880965400224E-5</v>
      </c>
      <c r="AR52" s="56">
        <f>('Políticas anunciadas - %'!AQ18-'Políticas anunciadas - %'!AP18)*$C$52</f>
        <v>-2.3321652609666725E-5</v>
      </c>
      <c r="AS52" s="56">
        <f>('Políticas anunciadas - %'!AR18-'Políticas anunciadas - %'!AQ18)*$C$52</f>
        <v>-2.3289468729065903E-5</v>
      </c>
      <c r="AT52" s="56">
        <f>('Políticas anunciadas - %'!AS18-'Políticas anunciadas - %'!AR18)*$C$52</f>
        <v>-2.3257329262219189E-5</v>
      </c>
      <c r="AU52" s="56">
        <f>('Políticas anunciadas - %'!AT18-'Políticas anunciadas - %'!AS18)*$C$52</f>
        <v>-2.322523414783869E-5</v>
      </c>
      <c r="AV52" s="56">
        <f>('Políticas anunciadas - %'!AU18-'Políticas anunciadas - %'!AT18)*$C$52</f>
        <v>-2.3193183324715105E-5</v>
      </c>
      <c r="AW52" s="56">
        <f>('Políticas anunciadas - %'!AV18-'Políticas anunciadas - %'!AU18)*$C$52</f>
        <v>-2.3161176731725775E-5</v>
      </c>
      <c r="AX52" s="56">
        <f>('Políticas anunciadas - %'!AW18-'Políticas anunciadas - %'!AV18)*$C$52</f>
        <v>-2.3129214307836703E-5</v>
      </c>
      <c r="AY52" s="56">
        <f>('Políticas anunciadas - %'!AX18-'Políticas anunciadas - %'!AW18)*$C$52</f>
        <v>-2.309729599209047E-5</v>
      </c>
      <c r="AZ52" s="56">
        <f>('Políticas anunciadas - %'!AY18-'Políticas anunciadas - %'!AX18)*$C$52</f>
        <v>-2.3065421723622346E-5</v>
      </c>
      <c r="BA52" s="56">
        <f>('Políticas anunciadas - %'!AZ18-'Políticas anunciadas - %'!AY18)*$C$52</f>
        <v>-2.3033591441644173E-5</v>
      </c>
      <c r="BB52" s="56">
        <f>('Políticas anunciadas - %'!BA18-'Políticas anunciadas - %'!AZ18)*$C$52</f>
        <v>-2.3001805085454441E-5</v>
      </c>
      <c r="BC52" s="56">
        <f>('Políticas anunciadas - %'!BB18-'Políticas anunciadas - %'!BA18)*$C$52</f>
        <v>-2.2970062594436269E-5</v>
      </c>
      <c r="BD52" s="53"/>
    </row>
    <row r="53" spans="1:56">
      <c r="A53" s="36"/>
      <c r="B53" s="384"/>
      <c r="C53" s="36">
        <v>0.10150000000000001</v>
      </c>
      <c r="D53" s="385" t="s">
        <v>63</v>
      </c>
      <c r="E53" s="386"/>
      <c r="F53" s="37" t="s">
        <v>409</v>
      </c>
      <c r="G53" s="56"/>
      <c r="H53" s="56">
        <f>('Políticas anunciadas - %'!G20-'Políticas anunciadas - %'!F20)*$C$53</f>
        <v>1.3058902149714062E-4</v>
      </c>
      <c r="I53" s="56">
        <f>('Políticas anunciadas - %'!H20-'Políticas anunciadas - %'!G20)*$C$53</f>
        <v>1.3222461023648736E-4</v>
      </c>
      <c r="J53" s="56">
        <f>('Políticas anunciadas - %'!I20-'Políticas anunciadas - %'!H20)*$C$53</f>
        <v>1.3388068423940197E-4</v>
      </c>
      <c r="K53" s="56">
        <f>('Políticas anunciadas - %'!J20-'Políticas anunciadas - %'!I20)*$C$53</f>
        <v>1.3555750007773068E-4</v>
      </c>
      <c r="L53" s="56">
        <f>('Políticas anunciadas - %'!K20-'Políticas anunciadas - %'!J20)*$C$53</f>
        <v>1.3725531753680485E-4</v>
      </c>
      <c r="M53" s="56">
        <f>('Políticas anunciadas - %'!L20-'Políticas anunciadas - %'!K20)*$C$53</f>
        <v>1.3897439965569161E-4</v>
      </c>
      <c r="N53" s="56">
        <f>('Políticas anunciadas - %'!M20-'Políticas anunciadas - %'!L20)*$C$53</f>
        <v>1.4071501276794742E-4</v>
      </c>
      <c r="O53" s="56">
        <f>('Políticas anunciadas - %'!N20-'Políticas anunciadas - %'!M20)*$C$53</f>
        <v>1.4247742654287154E-4</v>
      </c>
      <c r="P53" s="56">
        <f>('Políticas anunciadas - %'!O20-'Políticas anunciadas - %'!N20)*$C$53</f>
        <v>1.4426191402729476E-4</v>
      </c>
      <c r="Q53" s="56">
        <f>('Políticas anunciadas - %'!P20-'Políticas anunciadas - %'!O20)*$C$53</f>
        <v>1.4606875168787829E-4</v>
      </c>
      <c r="R53" s="56">
        <f>('Políticas anunciadas - %'!Q20-'Políticas anunciadas - %'!P20)*$C$53</f>
        <v>1.4789821945394618E-4</v>
      </c>
      <c r="S53" s="56">
        <f>('Políticas anunciadas - %'!R20-'Políticas anunciadas - %'!Q20)*$C$53</f>
        <v>1.4975060076085183E-4</v>
      </c>
      <c r="T53" s="56">
        <f>('Políticas anunciadas - %'!S20-'Políticas anunciadas - %'!R20)*$C$53</f>
        <v>1.5162618259389508E-4</v>
      </c>
      <c r="U53" s="56">
        <f>('Políticas anunciadas - %'!T20-'Políticas anunciadas - %'!S20)*$C$53</f>
        <v>1.535252555327819E-4</v>
      </c>
      <c r="V53" s="56">
        <f>('Políticas anunciadas - %'!U20-'Políticas anunciadas - %'!T20)*$C$53</f>
        <v>1.5544811379664003E-4</v>
      </c>
      <c r="W53" s="56">
        <f>('Políticas anunciadas - %'!V20-'Políticas anunciadas - %'!U20)*$C$53</f>
        <v>1.5739505528960558E-4</v>
      </c>
      <c r="X53" s="56">
        <f>('Políticas anunciadas - %'!W20-'Políticas anunciadas - %'!V20)*$C$53</f>
        <v>1.5936638164698119E-4</v>
      </c>
      <c r="Y53" s="56">
        <f>('Políticas anunciadas - %'!X20-'Políticas anunciadas - %'!W20)*$C$53</f>
        <v>1.6136239828194504E-4</v>
      </c>
      <c r="Z53" s="56">
        <f>('Políticas anunciadas - %'!Y20-'Políticas anunciadas - %'!X20)*$C$53</f>
        <v>1.6338341443290506E-4</v>
      </c>
      <c r="AA53" s="56">
        <f>('Políticas anunciadas - %'!Z20-'Políticas anunciadas - %'!Y20)*$C$53</f>
        <v>1.6542974321138551E-4</v>
      </c>
      <c r="AB53" s="56">
        <f>('Políticas anunciadas - %'!AA20-'Políticas anunciadas - %'!Z20)*$C$53</f>
        <v>1.6750170165052207E-4</v>
      </c>
      <c r="AC53" s="56">
        <f>('Políticas anunciadas - %'!AB20-'Políticas anunciadas - %'!AA20)*$C$53</f>
        <v>1.6959961075421355E-4</v>
      </c>
      <c r="AD53" s="56">
        <f>('Políticas anunciadas - %'!AC20-'Políticas anunciadas - %'!AB20)*$C$53</f>
        <v>1.7172379554683377E-4</v>
      </c>
      <c r="AE53" s="56">
        <f>('Políticas anunciadas - %'!AD20-'Políticas anunciadas - %'!AC20)*$C$53</f>
        <v>1.7387458512358906E-4</v>
      </c>
      <c r="AF53" s="56">
        <f>('Políticas anunciadas - %'!AE20-'Políticas anunciadas - %'!AD20)*$C$53</f>
        <v>1.7605231270150084E-4</v>
      </c>
      <c r="AG53" s="56">
        <f>('Políticas anunciadas - %'!AF20-'Políticas anunciadas - %'!AE20)*$C$53</f>
        <v>1.7825731567104204E-4</v>
      </c>
      <c r="AH53" s="56">
        <f>('Políticas anunciadas - %'!AG20-'Políticas anunciadas - %'!AF20)*$C$53</f>
        <v>1.8048993564839862E-4</v>
      </c>
      <c r="AI53" s="56">
        <f>('Políticas anunciadas - %'!AH20-'Políticas anunciadas - %'!AG20)*$C$53</f>
        <v>1.8275051852839353E-4</v>
      </c>
      <c r="AJ53" s="56">
        <f>('Políticas anunciadas - %'!AI20-'Políticas anunciadas - %'!AH20)*$C$53</f>
        <v>1.8503941453809205E-4</v>
      </c>
      <c r="AK53" s="56">
        <f>('Políticas anunciadas - %'!AJ20-'Políticas anunciadas - %'!AI20)*$C$53</f>
        <v>1.8735697829103565E-4</v>
      </c>
      <c r="AL53" s="56">
        <f>('Políticas anunciadas - %'!AK20-'Políticas anunciadas - %'!AJ20)*$C$53</f>
        <v>1.8970356884219969E-4</v>
      </c>
      <c r="AM53" s="56">
        <f>('Políticas anunciadas - %'!AL20-'Políticas anunciadas - %'!AK20)*$C$53</f>
        <v>1.9207954974362164E-4</v>
      </c>
      <c r="AN53" s="56">
        <f>('Políticas anunciadas - %'!AM20-'Políticas anunciadas - %'!AL20)*$C$53</f>
        <v>1.9448528910071401E-4</v>
      </c>
      <c r="AO53" s="56">
        <f>('Políticas anunciadas - %'!AN20-'Políticas anunciadas - %'!AM20)*$C$53</f>
        <v>1.9692115962929545E-4</v>
      </c>
      <c r="AP53" s="56">
        <f>('Políticas anunciadas - %'!AO20-'Políticas anunciadas - %'!AN20)*$C$53</f>
        <v>1.9938753871336299E-4</v>
      </c>
      <c r="AQ53" s="56">
        <f>('Políticas anunciadas - %'!AP20-'Políticas anunciadas - %'!AO20)*$C$53</f>
        <v>2.0188480846350927E-4</v>
      </c>
      <c r="AR53" s="56">
        <f>('Políticas anunciadas - %'!AQ20-'Políticas anunciadas - %'!AP20)*$C$53</f>
        <v>2.0441335577615951E-4</v>
      </c>
      <c r="AS53" s="56">
        <f>('Políticas anunciadas - %'!AR20-'Políticas anunciadas - %'!AQ20)*$C$53</f>
        <v>2.0697357239350184E-4</v>
      </c>
      <c r="AT53" s="56">
        <f>('Políticas anunciadas - %'!AS20-'Políticas anunciadas - %'!AR20)*$C$53</f>
        <v>2.0956585496418624E-4</v>
      </c>
      <c r="AU53" s="56">
        <f>('Políticas anunciadas - %'!AT20-'Políticas anunciadas - %'!AS20)*$C$53</f>
        <v>2.121906051047508E-4</v>
      </c>
      <c r="AV53" s="56">
        <f>('Políticas anunciadas - %'!AU20-'Políticas anunciadas - %'!AT20)*$C$53</f>
        <v>2.1484822946188711E-4</v>
      </c>
      <c r="AW53" s="56">
        <f>('Políticas anunciadas - %'!AV20-'Políticas anunciadas - %'!AU20)*$C$53</f>
        <v>2.1753913977538196E-4</v>
      </c>
      <c r="AX53" s="56">
        <f>('Políticas anunciadas - %'!AW20-'Políticas anunciadas - %'!AV20)*$C$53</f>
        <v>2.2026375294198318E-4</v>
      </c>
      <c r="AY53" s="56">
        <f>('Políticas anunciadas - %'!AX20-'Políticas anunciadas - %'!AW20)*$C$53</f>
        <v>2.2302249107990192E-4</v>
      </c>
      <c r="AZ53" s="56">
        <f>('Políticas anunciadas - %'!AY20-'Políticas anunciadas - %'!AX20)*$C$53</f>
        <v>2.2581578159429827E-4</v>
      </c>
      <c r="BA53" s="56">
        <f>('Políticas anunciadas - %'!AZ20-'Políticas anunciadas - %'!AY20)*$C$53</f>
        <v>2.2864405724341486E-4</v>
      </c>
      <c r="BB53" s="56">
        <f>('Políticas anunciadas - %'!BA20-'Políticas anunciadas - %'!AZ20)*$C$53</f>
        <v>2.3150775620569362E-4</v>
      </c>
      <c r="BC53" s="56">
        <f>('Políticas anunciadas - %'!BB20-'Políticas anunciadas - %'!BA20)*$C$53</f>
        <v>2.3440732214761366E-4</v>
      </c>
      <c r="BD53" s="53"/>
    </row>
    <row r="54" spans="1:56">
      <c r="B54" s="40" t="s">
        <v>387</v>
      </c>
      <c r="C54" s="41"/>
      <c r="D54" s="42" t="s">
        <v>387</v>
      </c>
      <c r="E54" s="43" t="s">
        <v>387</v>
      </c>
      <c r="F54" s="44" t="s">
        <v>399</v>
      </c>
      <c r="G54" s="46">
        <f t="shared" ref="G54:BC54" si="5">SUM(G47:G53)</f>
        <v>0</v>
      </c>
      <c r="H54" s="46">
        <f t="shared" si="5"/>
        <v>8.9075991128068147E-3</v>
      </c>
      <c r="I54" s="46">
        <f t="shared" si="5"/>
        <v>8.8045400173494201E-3</v>
      </c>
      <c r="J54" s="46">
        <f t="shared" si="5"/>
        <v>8.7026283161060914E-3</v>
      </c>
      <c r="K54" s="46">
        <f t="shared" si="5"/>
        <v>8.6023438910032054E-3</v>
      </c>
      <c r="L54" s="46">
        <f t="shared" si="5"/>
        <v>8.5032737956502267E-3</v>
      </c>
      <c r="M54" s="46">
        <f t="shared" si="5"/>
        <v>8.4055769354954256E-3</v>
      </c>
      <c r="N54" s="46">
        <f t="shared" si="5"/>
        <v>8.3089372053997985E-3</v>
      </c>
      <c r="O54" s="46">
        <f t="shared" si="5"/>
        <v>8.2138376232459408E-3</v>
      </c>
      <c r="P54" s="46">
        <f t="shared" si="5"/>
        <v>8.1199601936232848E-3</v>
      </c>
      <c r="Q54" s="46">
        <f t="shared" si="5"/>
        <v>8.0273682118469393E-3</v>
      </c>
      <c r="R54" s="46">
        <f t="shared" si="5"/>
        <v>7.9361022097561625E-3</v>
      </c>
      <c r="S54" s="46">
        <f t="shared" si="5"/>
        <v>7.8459434907864976E-3</v>
      </c>
      <c r="T54" s="46">
        <f t="shared" si="5"/>
        <v>7.7570247942088649E-3</v>
      </c>
      <c r="U54" s="46">
        <f t="shared" si="5"/>
        <v>7.6691897795814366E-3</v>
      </c>
      <c r="V54" s="46">
        <f t="shared" si="5"/>
        <v>7.5826105783048312E-3</v>
      </c>
      <c r="W54" s="46">
        <f t="shared" si="5"/>
        <v>7.4970393782809418E-3</v>
      </c>
      <c r="X54" s="46">
        <f t="shared" si="5"/>
        <v>7.4125958605485986E-3</v>
      </c>
      <c r="Y54" s="46">
        <f t="shared" si="5"/>
        <v>7.3291794860097879E-3</v>
      </c>
      <c r="Z54" s="46">
        <f t="shared" si="5"/>
        <v>7.246630194406709E-3</v>
      </c>
      <c r="AA54" s="46">
        <f t="shared" si="5"/>
        <v>7.1650222563694162E-3</v>
      </c>
      <c r="AB54" s="46">
        <f t="shared" si="5"/>
        <v>7.0844484706635317E-3</v>
      </c>
      <c r="AC54" s="46">
        <f t="shared" si="5"/>
        <v>7.0047010530233525E-3</v>
      </c>
      <c r="AD54" s="46">
        <f t="shared" si="5"/>
        <v>6.9259626518664262E-3</v>
      </c>
      <c r="AE54" s="46">
        <f t="shared" si="5"/>
        <v>6.8480372716498792E-3</v>
      </c>
      <c r="AF54" s="46">
        <f t="shared" si="5"/>
        <v>6.770793348454358E-3</v>
      </c>
      <c r="AG54" s="46">
        <f t="shared" si="5"/>
        <v>6.6945723894565939E-3</v>
      </c>
      <c r="AH54" s="46">
        <f t="shared" si="5"/>
        <v>6.6189768180652817E-3</v>
      </c>
      <c r="AI54" s="46">
        <f t="shared" si="5"/>
        <v>6.543971927793709E-3</v>
      </c>
      <c r="AJ54" s="56">
        <f t="shared" si="5"/>
        <v>6.4698698873050875E-3</v>
      </c>
      <c r="AK54" s="46">
        <f t="shared" si="5"/>
        <v>6.3966529548083228E-3</v>
      </c>
      <c r="AL54" s="46">
        <f t="shared" si="5"/>
        <v>6.3243032929378197E-3</v>
      </c>
      <c r="AM54" s="46">
        <f t="shared" si="5"/>
        <v>6.2528029724858028E-3</v>
      </c>
      <c r="AN54" s="46">
        <f t="shared" si="5"/>
        <v>6.1821339765112063E-3</v>
      </c>
      <c r="AO54" s="46">
        <f t="shared" si="5"/>
        <v>6.1122782048284524E-3</v>
      </c>
      <c r="AP54" s="46">
        <f t="shared" si="5"/>
        <v>6.0432174788772877E-3</v>
      </c>
      <c r="AQ54" s="46">
        <f t="shared" si="5"/>
        <v>5.9749335469542015E-3</v>
      </c>
      <c r="AR54" s="46">
        <f t="shared" si="5"/>
        <v>5.9074080897683831E-3</v>
      </c>
      <c r="AS54" s="46">
        <f t="shared" si="5"/>
        <v>5.8406227263805236E-3</v>
      </c>
      <c r="AT54" s="46">
        <f t="shared" si="5"/>
        <v>5.7745590204133952E-3</v>
      </c>
      <c r="AU54" s="46">
        <f t="shared" si="5"/>
        <v>5.7091984866168054E-3</v>
      </c>
      <c r="AV54" s="46">
        <f t="shared" si="5"/>
        <v>5.644522597705883E-3</v>
      </c>
      <c r="AW54" s="46">
        <f t="shared" si="5"/>
        <v>5.5805127914965776E-3</v>
      </c>
      <c r="AX54" s="46">
        <f t="shared" si="5"/>
        <v>5.517150478286886E-3</v>
      </c>
      <c r="AY54" s="46">
        <f t="shared" si="5"/>
        <v>5.4544170485277569E-3</v>
      </c>
      <c r="AZ54" s="46">
        <f t="shared" si="5"/>
        <v>5.3922938806965481E-3</v>
      </c>
      <c r="BA54" s="46">
        <f t="shared" si="5"/>
        <v>5.33076234940343E-3</v>
      </c>
      <c r="BB54" s="46">
        <f t="shared" si="5"/>
        <v>5.2698038337152904E-3</v>
      </c>
      <c r="BC54" s="46">
        <f t="shared" si="5"/>
        <v>5.2093997256469488E-3</v>
      </c>
      <c r="BD54" s="53"/>
    </row>
    <row r="55" spans="1:56">
      <c r="B55" s="40"/>
      <c r="C55" s="41"/>
      <c r="D55" s="42"/>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row>
    <row r="56" spans="1:56" ht="15.75">
      <c r="B56" s="40"/>
      <c r="C56" s="41"/>
      <c r="D56" s="42"/>
      <c r="E56" s="43"/>
      <c r="F56" s="347" t="s">
        <v>410</v>
      </c>
      <c r="G56" s="46"/>
      <c r="H56" s="46"/>
      <c r="I56" s="46"/>
      <c r="J56" s="46"/>
      <c r="K56" s="46"/>
      <c r="L56" s="46"/>
      <c r="M56" s="46"/>
      <c r="N56" s="46"/>
      <c r="O56" s="46"/>
      <c r="P56" s="46"/>
      <c r="Q56" s="46"/>
      <c r="R56" s="46"/>
      <c r="S56" s="46"/>
      <c r="T56" s="46"/>
      <c r="U56" s="46"/>
      <c r="V56" s="46"/>
      <c r="W56" s="46"/>
      <c r="X56" s="46"/>
      <c r="Y56" s="46"/>
      <c r="Z56" s="46"/>
      <c r="AA56" s="46"/>
      <c r="AB56" s="56"/>
      <c r="AC56" s="46"/>
      <c r="AD56" s="46"/>
      <c r="AE56" s="46"/>
      <c r="AF56" s="46"/>
      <c r="AG56" s="46"/>
      <c r="AH56" s="46"/>
      <c r="AI56" s="46"/>
      <c r="AJ56" s="56"/>
      <c r="AK56" s="56"/>
      <c r="AL56" s="56"/>
      <c r="AM56" s="56"/>
      <c r="AN56" s="56"/>
      <c r="AO56" s="56"/>
      <c r="AP56" s="56"/>
      <c r="AQ56" s="56"/>
      <c r="AR56" s="56"/>
      <c r="AS56" s="56"/>
      <c r="AT56" s="56"/>
      <c r="AU56" s="56"/>
      <c r="AV56" s="56"/>
      <c r="AW56" s="56"/>
      <c r="AX56" s="56"/>
      <c r="AY56" s="56"/>
      <c r="AZ56" s="56"/>
      <c r="BA56" s="56"/>
      <c r="BB56" s="56"/>
      <c r="BC56" s="56"/>
      <c r="BD56" s="53"/>
    </row>
    <row r="57" spans="1:56" ht="18" customHeight="1">
      <c r="A57" s="36"/>
      <c r="B57" s="384"/>
      <c r="C57" s="36">
        <v>1E-3</v>
      </c>
      <c r="D57" s="54" t="s">
        <v>391</v>
      </c>
      <c r="E57" s="55"/>
      <c r="F57" s="37" t="s">
        <v>411</v>
      </c>
      <c r="G57" s="56"/>
      <c r="H57" s="56">
        <f>('Políticas anunciadas - %'!G12)*$C$57</f>
        <v>8.8397344996469233E-5</v>
      </c>
      <c r="I57" s="56">
        <f>('Políticas anunciadas - %'!H12)*$C$57</f>
        <v>8.7566360468867898E-5</v>
      </c>
      <c r="J57" s="56">
        <f>('Políticas anunciadas - %'!I12)*$C$57</f>
        <v>8.6742745671735124E-5</v>
      </c>
      <c r="K57" s="56">
        <f>('Políticas anunciadas - %'!J12)*$C$57</f>
        <v>8.5926397397134477E-5</v>
      </c>
      <c r="L57" s="56">
        <f>('Políticas anunciadas - %'!K12)*$C$57</f>
        <v>8.5117213819673411E-5</v>
      </c>
      <c r="M57" s="56">
        <f>('Políticas anunciadas - %'!L12)*$C$57</f>
        <v>8.4315094472877663E-5</v>
      </c>
      <c r="N57" s="56">
        <f>('Políticas anunciadas - %'!M12)*$C$57</f>
        <v>8.351994022591214E-5</v>
      </c>
      <c r="O57" s="56">
        <f>('Políticas anunciadas - %'!N12)*$C$57</f>
        <v>8.2731653260719192E-5</v>
      </c>
      <c r="P57" s="56">
        <f>('Políticas anunciadas - %'!O12)*$C$57</f>
        <v>8.1950137049519262E-5</v>
      </c>
      <c r="Q57" s="56">
        <f>('Políticas anunciadas - %'!P12)*$C$57</f>
        <v>8.1175296332684608E-5</v>
      </c>
      <c r="R57" s="56">
        <f>('Políticas anunciadas - %'!Q12)*$C$57</f>
        <v>8.0407037096973609E-5</v>
      </c>
      <c r="S57" s="56">
        <f>('Políticas anunciadas - %'!R12)*$C$57</f>
        <v>7.9645266554125629E-5</v>
      </c>
      <c r="T57" s="56">
        <f>('Políticas anunciadas - %'!S12)*$C$57</f>
        <v>7.8889893119795225E-5</v>
      </c>
      <c r="U57" s="56">
        <f>('Políticas anunciadas - %'!T12)*$C$57</f>
        <v>7.8140826392838038E-5</v>
      </c>
      <c r="V57" s="56">
        <f>('Políticas anunciadas - %'!U12)*$C$57</f>
        <v>7.7397977134930685E-5</v>
      </c>
      <c r="W57" s="56">
        <f>('Políticas anunciadas - %'!V12)*$C$57</f>
        <v>7.6661257250504986E-5</v>
      </c>
      <c r="X57" s="56">
        <f>('Políticas anunciadas - %'!W12)*$C$57</f>
        <v>7.5930579767030445E-5</v>
      </c>
      <c r="Y57" s="56">
        <f>('Políticas anunciadas - %'!X12)*$C$57</f>
        <v>7.520585881558795E-5</v>
      </c>
      <c r="Z57" s="56">
        <f>('Políticas anunciadas - %'!Y12)*$C$57</f>
        <v>7.4487009611772241E-5</v>
      </c>
      <c r="AA57" s="56">
        <f>('Políticas anunciadas - %'!Z12)*$C$57</f>
        <v>7.377394843688201E-5</v>
      </c>
      <c r="AB57" s="56">
        <f>('Políticas anunciadas - %'!AA12)*$C$57</f>
        <v>7.3066592619429828E-5</v>
      </c>
      <c r="AC57" s="56">
        <f>('Políticas anunciadas - %'!AB12)*$C$57</f>
        <v>7.2364860516916702E-5</v>
      </c>
      <c r="AD57" s="56">
        <f>('Políticas anunciadas - %'!AC12)*$C$57</f>
        <v>7.1668671497919341E-5</v>
      </c>
      <c r="AE57" s="56">
        <f>('Políticas anunciadas - %'!AD12)*$C$57</f>
        <v>7.0977945924449062E-5</v>
      </c>
      <c r="AF57" s="56">
        <f>('Políticas anunciadas - %'!AE12)*$C$57</f>
        <v>7.0292605134577359E-5</v>
      </c>
      <c r="AG57" s="56">
        <f>('Políticas anunciadas - %'!AF12)*$C$57</f>
        <v>6.9612571425340162E-5</v>
      </c>
      <c r="AH57" s="56">
        <f>('Políticas anunciadas - %'!AG12)*$C$57</f>
        <v>6.893776803591756E-5</v>
      </c>
      <c r="AI57" s="56">
        <f>('Políticas anunciadas - %'!AH12)*$C$57</f>
        <v>6.8268119131055014E-5</v>
      </c>
      <c r="AJ57" s="56">
        <f>('Políticas anunciadas - %'!AI12)*$C$57</f>
        <v>6.7603549784747591E-5</v>
      </c>
      <c r="AK57" s="56">
        <f>('Políticas anunciadas - %'!AJ12)*$C$57</f>
        <v>6.6943985964176283E-5</v>
      </c>
      <c r="AL57" s="56">
        <f>('Políticas anunciadas - %'!AK12)*$C$57</f>
        <v>6.6289354513886063E-5</v>
      </c>
      <c r="AM57" s="56">
        <f>('Políticas anunciadas - %'!AL12)*$C$57</f>
        <v>6.5639583140205462E-5</v>
      </c>
      <c r="AN57" s="56">
        <f>('Políticas anunciadas - %'!AM12)*$C$57</f>
        <v>6.4994600395904104E-5</v>
      </c>
      <c r="AO57" s="56">
        <f>('Políticas anunciadas - %'!AN12)*$C$57</f>
        <v>6.435433566507065E-5</v>
      </c>
      <c r="AP57" s="56">
        <f>('Políticas anunciadas - %'!AO12)*$C$57</f>
        <v>6.3718719148235796E-5</v>
      </c>
      <c r="AQ57" s="56">
        <f>('Políticas anunciadas - %'!AP12)*$C$57</f>
        <v>6.3087681847701308E-5</v>
      </c>
      <c r="AR57" s="56">
        <f>('Políticas anunciadas - %'!AQ12)*$C$57</f>
        <v>6.2461155553082294E-5</v>
      </c>
      <c r="AS57" s="56">
        <f>('Políticas anunciadas - %'!AR12)*$C$57</f>
        <v>6.1839072827090999E-5</v>
      </c>
      <c r="AT57" s="56">
        <f>('Políticas anunciadas - %'!AS12)*$C$57</f>
        <v>6.1221366991491167E-5</v>
      </c>
      <c r="AU57" s="56">
        <f>('Políticas anunciadas - %'!AT12)*$C$57</f>
        <v>6.0607972113288613E-5</v>
      </c>
      <c r="AV57" s="56">
        <f>('Políticas anunciadas - %'!AU12)*$C$57</f>
        <v>5.9998822991101263E-5</v>
      </c>
      <c r="AW57" s="56">
        <f>('Políticas anunciadas - %'!AV12)*$C$57</f>
        <v>5.9393855141745893E-5</v>
      </c>
      <c r="AX57" s="56">
        <f>('Políticas anunciadas - %'!AW12)*$C$57</f>
        <v>5.8793004786984683E-5</v>
      </c>
      <c r="AY57" s="56">
        <f>('Políticas anunciadas - %'!AX12)*$C$57</f>
        <v>5.8196208840506361E-5</v>
      </c>
      <c r="AZ57" s="56">
        <f>('Políticas anunciadas - %'!AY12)*$C$57</f>
        <v>5.7603404895049337E-5</v>
      </c>
      <c r="BA57" s="56">
        <f>('Políticas anunciadas - %'!AZ12)*$C$57</f>
        <v>5.7014531209736321E-5</v>
      </c>
      <c r="BB57" s="56">
        <f>('Políticas anunciadas - %'!BA12)*$C$57</f>
        <v>5.6429526697559852E-5</v>
      </c>
      <c r="BC57" s="56">
        <f>('Políticas anunciadas - %'!BB12)*$C$57</f>
        <v>5.5848330913068626E-5</v>
      </c>
      <c r="BD57" s="53"/>
    </row>
    <row r="58" spans="1:56">
      <c r="A58" s="36"/>
      <c r="B58" s="384"/>
      <c r="C58" s="36">
        <v>9.8290000000000002E-2</v>
      </c>
      <c r="D58" s="385" t="s">
        <v>402</v>
      </c>
      <c r="E58" s="386"/>
      <c r="F58" s="37" t="s">
        <v>411</v>
      </c>
      <c r="G58" s="56"/>
      <c r="H58" s="56">
        <f>(('Políticas anunciadas - %'!G15-'Políticas anunciadas - %'!F15)-H76)*$C$58</f>
        <v>1.8114846999997547E-3</v>
      </c>
      <c r="I58" s="56">
        <f>(('Políticas anunciadas - %'!H15-'Políticas anunciadas - %'!G15)-I76)*$C$58</f>
        <v>1.8114847000004531E-3</v>
      </c>
      <c r="J58" s="56">
        <f>(('Políticas anunciadas - %'!I15-'Políticas anunciadas - %'!H15)-J76)*$C$58</f>
        <v>1.8114846999997547E-3</v>
      </c>
      <c r="K58" s="56">
        <f>(('Políticas anunciadas - %'!J15-'Políticas anunciadas - %'!I15)-K76)*$C$58</f>
        <v>1.8114846999997547E-3</v>
      </c>
      <c r="L58" s="56">
        <f>(('Políticas anunciadas - %'!K15-'Políticas anunciadas - %'!J15)-L76)*$C$58</f>
        <v>1.8114847000004531E-3</v>
      </c>
      <c r="M58" s="56">
        <f>(('Políticas anunciadas - %'!L15-'Políticas anunciadas - %'!K15)-M76)*$C$58</f>
        <v>1.8114846999997547E-3</v>
      </c>
      <c r="N58" s="56">
        <f>(('Políticas anunciadas - %'!M15-'Políticas anunciadas - %'!L15)-N76)*$C$58</f>
        <v>1.8114846999997547E-3</v>
      </c>
      <c r="O58" s="56">
        <f>(('Políticas anunciadas - %'!N15-'Políticas anunciadas - %'!M15)-O76)*$C$58</f>
        <v>1.8114847000004531E-3</v>
      </c>
      <c r="P58" s="56">
        <f>(('Políticas anunciadas - %'!O15-'Políticas anunciadas - %'!N15)-P76)*$C$58</f>
        <v>1.8114846999997547E-3</v>
      </c>
      <c r="Q58" s="56">
        <f>(('Políticas anunciadas - %'!P15-'Políticas anunciadas - %'!O15)-Q76)*$C$58</f>
        <v>1.8114846999997547E-3</v>
      </c>
      <c r="R58" s="56">
        <f>(('Políticas anunciadas - %'!Q15-'Políticas anunciadas - %'!P15)-R76)*$C$58</f>
        <v>1.8114847000004531E-3</v>
      </c>
      <c r="S58" s="56">
        <f>(('Políticas anunciadas - %'!R15-'Políticas anunciadas - %'!Q15)-S76)*$C$58</f>
        <v>1.8114846999997547E-3</v>
      </c>
      <c r="T58" s="56">
        <f>(('Políticas anunciadas - %'!S15-'Políticas anunciadas - %'!R15)-T76)*$C$58</f>
        <v>1.8114846999997547E-3</v>
      </c>
      <c r="U58" s="56">
        <f>(('Políticas anunciadas - %'!T15-'Políticas anunciadas - %'!S15)-U76)*$C$58</f>
        <v>1.8114847000004531E-3</v>
      </c>
      <c r="V58" s="56">
        <f>(('Políticas anunciadas - %'!U15-'Políticas anunciadas - %'!T15)-V76)*$C$58</f>
        <v>1.8114846999997547E-3</v>
      </c>
      <c r="W58" s="56">
        <f>(('Políticas anunciadas - %'!V15-'Políticas anunciadas - %'!U15)-W76)*$C$58</f>
        <v>1.8114846999997547E-3</v>
      </c>
      <c r="X58" s="56">
        <f>(('Políticas anunciadas - %'!W15-'Políticas anunciadas - %'!V15)-X76)*$C$58</f>
        <v>1.8114847000004531E-3</v>
      </c>
      <c r="Y58" s="56">
        <f>(('Políticas anunciadas - %'!X15-'Políticas anunciadas - %'!W15)-Y76)*$C$58</f>
        <v>1.8114846999997547E-3</v>
      </c>
      <c r="Z58" s="56">
        <f>(('Políticas anunciadas - %'!Y15-'Políticas anunciadas - %'!X15)-Z76)*$C$58</f>
        <v>1.8114847000004531E-3</v>
      </c>
      <c r="AA58" s="56">
        <f>(('Políticas anunciadas - %'!Z15-'Políticas anunciadas - %'!Y15)-AA76)*$C$58</f>
        <v>1.8114846999997547E-3</v>
      </c>
      <c r="AB58" s="56">
        <f>(('Políticas anunciadas - %'!AA15-'Políticas anunciadas - %'!Z15)-AB76)*$C$58</f>
        <v>1.8114846999997547E-3</v>
      </c>
      <c r="AC58" s="56">
        <f>(('Políticas anunciadas - %'!AB15-'Políticas anunciadas - %'!AA15)-AC76)*$C$58</f>
        <v>1.8114847000004531E-3</v>
      </c>
      <c r="AD58" s="56">
        <f>(('Políticas anunciadas - %'!AC15-'Políticas anunciadas - %'!AB15)-AD76)*$C$58</f>
        <v>1.8114846999997547E-3</v>
      </c>
      <c r="AE58" s="56">
        <f>(('Políticas anunciadas - %'!AD15-'Políticas anunciadas - %'!AC15)-AE76)*$C$58</f>
        <v>1.8114846999997547E-3</v>
      </c>
      <c r="AF58" s="56">
        <f>(('Políticas anunciadas - %'!AE15-'Políticas anunciadas - %'!AD15)-AF76)*$C$58</f>
        <v>1.8114847000004531E-3</v>
      </c>
      <c r="AG58" s="56">
        <f>(('Políticas anunciadas - %'!AF15-'Políticas anunciadas - %'!AE15)-AG76)*$C$58</f>
        <v>1.8114846999997547E-3</v>
      </c>
      <c r="AH58" s="56">
        <f>(('Políticas anunciadas - %'!AG15-'Políticas anunciadas - %'!AF15)-AH76)*$C$58</f>
        <v>1.8114846999997547E-3</v>
      </c>
      <c r="AI58" s="56">
        <f>(('Políticas anunciadas - %'!AH15-'Políticas anunciadas - %'!AG15)-AI76)*$C$58</f>
        <v>1.8114847000004531E-3</v>
      </c>
      <c r="AJ58" s="56">
        <f>(('Políticas anunciadas - %'!AI15-'Políticas anunciadas - %'!AH15)-AJ76)*$C$58</f>
        <v>1.8114846999997547E-3</v>
      </c>
      <c r="AK58" s="56">
        <f>(('Políticas anunciadas - %'!AJ15-'Políticas anunciadas - %'!AI15)-AK76)*$C$58</f>
        <v>1.8114846999997547E-3</v>
      </c>
      <c r="AL58" s="56">
        <f>(('Políticas anunciadas - %'!AK15-'Políticas anunciadas - %'!AJ15)-AL76)*$C$58</f>
        <v>1.8114847000004531E-3</v>
      </c>
      <c r="AM58" s="56">
        <f>(('Políticas anunciadas - %'!AL15-'Políticas anunciadas - %'!AK15)-AM76)*$C$58</f>
        <v>1.8114846999997547E-3</v>
      </c>
      <c r="AN58" s="56">
        <f>(('Políticas anunciadas - %'!AM15-'Políticas anunciadas - %'!AL15)-AN76)*$C$58</f>
        <v>1.8114846999997547E-3</v>
      </c>
      <c r="AO58" s="56">
        <f>(('Políticas anunciadas - %'!AN15-'Políticas anunciadas - %'!AM15)-AO76)*$C$58</f>
        <v>1.8114847000004531E-3</v>
      </c>
      <c r="AP58" s="56">
        <f>(('Políticas anunciadas - %'!AO15-'Políticas anunciadas - %'!AN15)-AP76)*$C$58</f>
        <v>1.8114846999997547E-3</v>
      </c>
      <c r="AQ58" s="56">
        <f>(('Políticas anunciadas - %'!AP15-'Políticas anunciadas - %'!AO15)-AQ76)*$C$58</f>
        <v>1.8114847000004531E-3</v>
      </c>
      <c r="AR58" s="56">
        <f>(('Políticas anunciadas - %'!AQ15-'Políticas anunciadas - %'!AP15)-AR76)*$C$58</f>
        <v>1.8114846999997547E-3</v>
      </c>
      <c r="AS58" s="56">
        <f>(('Políticas anunciadas - %'!AR15-'Políticas anunciadas - %'!AQ15)-AS76)*$C$58</f>
        <v>1.8114846999997547E-3</v>
      </c>
      <c r="AT58" s="56">
        <f>(('Políticas anunciadas - %'!AS15-'Políticas anunciadas - %'!AR15)-AT76)*$C$58</f>
        <v>1.8114847000004531E-3</v>
      </c>
      <c r="AU58" s="56">
        <f>(('Políticas anunciadas - %'!AT15-'Políticas anunciadas - %'!AS15)-AU76)*$C$58</f>
        <v>1.8114846999997547E-3</v>
      </c>
      <c r="AV58" s="56">
        <f>(('Políticas anunciadas - %'!AU15-'Políticas anunciadas - %'!AT15)-AV76)*$C$58</f>
        <v>1.8114846999997547E-3</v>
      </c>
      <c r="AW58" s="56">
        <f>(('Políticas anunciadas - %'!AV15-'Políticas anunciadas - %'!AU15)-AW76)*$C$58</f>
        <v>1.8114847000004531E-3</v>
      </c>
      <c r="AX58" s="56">
        <f>(('Políticas anunciadas - %'!AW15-'Políticas anunciadas - %'!AV15)-AX76)*$C$58</f>
        <v>1.8114846999997547E-3</v>
      </c>
      <c r="AY58" s="56">
        <f>(('Políticas anunciadas - %'!AX15-'Políticas anunciadas - %'!AW15)-AY76)*$C$58</f>
        <v>1.8114846999997547E-3</v>
      </c>
      <c r="AZ58" s="56">
        <f>(('Políticas anunciadas - %'!AY15-'Políticas anunciadas - %'!AX15)-AZ76)*$C$58</f>
        <v>1.8114847000004531E-3</v>
      </c>
      <c r="BA58" s="56">
        <f>(('Políticas anunciadas - %'!AZ15-'Políticas anunciadas - %'!AY15)-BA76)*$C$58</f>
        <v>1.8114846999997547E-3</v>
      </c>
      <c r="BB58" s="56">
        <f>(('Políticas anunciadas - %'!BA15-'Políticas anunciadas - %'!AZ15)-BB76)*$C$58</f>
        <v>1.8114846999997547E-3</v>
      </c>
      <c r="BC58" s="56">
        <f>(('Políticas anunciadas - %'!BB15-'Políticas anunciadas - %'!BA15)-BC76)*$C$58</f>
        <v>1.8114847000004531E-3</v>
      </c>
      <c r="BD58" s="53"/>
    </row>
    <row r="59" spans="1:56">
      <c r="A59" s="36"/>
      <c r="B59" s="384"/>
      <c r="C59" s="36">
        <v>5.8290000000000002E-2</v>
      </c>
      <c r="D59" s="389" t="s">
        <v>407</v>
      </c>
      <c r="E59" s="390"/>
      <c r="F59" s="37" t="s">
        <v>411</v>
      </c>
      <c r="G59" s="56"/>
      <c r="H59" s="56">
        <f>(('Políticas anunciadas - %'!G16-'Políticas anunciadas - %'!F16)-H77)*$C$59</f>
        <v>1.0698680282797948E-3</v>
      </c>
      <c r="I59" s="56">
        <f>(('Políticas anunciadas - %'!H16-'Políticas anunciadas - %'!G16)-I77)*$C$59</f>
        <v>1.0319067552702124E-3</v>
      </c>
      <c r="J59" s="56">
        <f>(('Políticas anunciadas - %'!I16-'Políticas anunciadas - %'!H16)-J77)*$C$59</f>
        <v>9.9435819738228747E-4</v>
      </c>
      <c r="K59" s="56">
        <f>(('Políticas anunciadas - %'!J16-'Políticas anunciadas - %'!I16)-K77)*$C$59</f>
        <v>9.5740670719525207E-4</v>
      </c>
      <c r="L59" s="56">
        <f>(('Políticas anunciadas - %'!K16-'Políticas anunciadas - %'!J16)-L77)*$C$59</f>
        <v>9.2089397391159167E-4</v>
      </c>
      <c r="M59" s="56">
        <f>(('Políticas anunciadas - %'!L16-'Políticas anunciadas - %'!K16)-M77)*$C$59</f>
        <v>8.8488115275902864E-4</v>
      </c>
      <c r="N59" s="56">
        <f>(('Políticas anunciadas - %'!M16-'Políticas anunciadas - %'!L16)-N77)*$C$59</f>
        <v>8.4924708987343998E-4</v>
      </c>
      <c r="O59" s="56">
        <f>(('Políticas anunciadas - %'!N16-'Políticas anunciadas - %'!M16)-O77)*$C$59</f>
        <v>8.1417732187795736E-4</v>
      </c>
      <c r="P59" s="56">
        <f>(('Políticas anunciadas - %'!O16-'Políticas anunciadas - %'!N16)-P77)*$C$59</f>
        <v>7.7954995987662267E-4</v>
      </c>
      <c r="Q59" s="56">
        <f>(('Políticas anunciadas - %'!P16-'Políticas anunciadas - %'!O16)-Q77)*$C$59</f>
        <v>7.4538944575365431E-4</v>
      </c>
      <c r="R59" s="56">
        <f>(('Políticas anunciadas - %'!Q16-'Políticas anunciadas - %'!P16)-R77)*$C$59</f>
        <v>7.1171148032769143E-4</v>
      </c>
      <c r="S59" s="56">
        <f>(('Políticas anunciadas - %'!R16-'Políticas anunciadas - %'!Q16)-S77)*$C$59</f>
        <v>6.7843227055721354E-4</v>
      </c>
      <c r="T59" s="56">
        <f>(('Políticas anunciadas - %'!S16-'Políticas anunciadas - %'!R16)-T77)*$C$59</f>
        <v>6.4560289630012798E-4</v>
      </c>
      <c r="U59" s="56">
        <f>(('Políticas anunciadas - %'!T16-'Políticas anunciadas - %'!S16)-U77)*$C$59</f>
        <v>6.1316348700355707E-4</v>
      </c>
      <c r="V59" s="56">
        <f>(('Políticas anunciadas - %'!U16-'Políticas anunciadas - %'!T16)-V77)*$C$59</f>
        <v>5.8118023175025098E-4</v>
      </c>
      <c r="W59" s="56">
        <f>(('Políticas anunciadas - %'!V16-'Políticas anunciadas - %'!U16)-W77)*$C$59</f>
        <v>5.4955814508819353E-4</v>
      </c>
      <c r="X59" s="56">
        <f>(('Políticas anunciadas - %'!W16-'Políticas anunciadas - %'!V16)-X77)*$C$59</f>
        <v>5.1834327724878707E-4</v>
      </c>
      <c r="Y59" s="56">
        <f>(('Políticas anunciadas - %'!X16-'Políticas anunciadas - %'!W16)-Y77)*$C$59</f>
        <v>4.8749715580127952E-4</v>
      </c>
      <c r="Z59" s="56">
        <f>(('Políticas anunciadas - %'!Y16-'Políticas anunciadas - %'!X16)-Z77)*$C$59</f>
        <v>4.5695846031168074E-4</v>
      </c>
      <c r="AA59" s="56">
        <f>(('Políticas anunciadas - %'!Z16-'Políticas anunciadas - %'!Y16)-AA77)*$C$59</f>
        <v>4.2675579981546339E-4</v>
      </c>
      <c r="AB59" s="56">
        <f>(('Políticas anunciadas - %'!AA16-'Políticas anunciadas - %'!Z16)-AB77)*$C$59</f>
        <v>3.9692488993419437E-4</v>
      </c>
      <c r="AC59" s="56">
        <f>(('Políticas anunciadas - %'!AB16-'Políticas anunciadas - %'!AA16)-AC77)*$C$59</f>
        <v>3.6738608129179354E-4</v>
      </c>
      <c r="AD59" s="56">
        <f>(('Políticas anunciadas - %'!AC16-'Políticas anunciadas - %'!AB16)-AD77)*$C$59</f>
        <v>3.3820956435002652E-4</v>
      </c>
      <c r="AE59" s="56">
        <f>(('Políticas anunciadas - %'!AD16-'Políticas anunciadas - %'!AC16)-AE77)*$C$59</f>
        <v>3.0932020563193913E-4</v>
      </c>
      <c r="AF59" s="56">
        <f>(('Políticas anunciadas - %'!AE16-'Políticas anunciadas - %'!AD16)-AF77)*$C$59</f>
        <v>2.806675956609636E-4</v>
      </c>
      <c r="AG59" s="56">
        <f>(('Políticas anunciadas - %'!AF16-'Políticas anunciadas - %'!AE16)-AG77)*$C$59</f>
        <v>2.5238288066242639E-4</v>
      </c>
      <c r="AH59" s="56">
        <f>(('Políticas anunciadas - %'!AG16-'Políticas anunciadas - %'!AF16)-AH77)*$C$59</f>
        <v>2.2431354986731479E-4</v>
      </c>
      <c r="AI59" s="56">
        <f>(('Políticas anunciadas - %'!AH16-'Políticas anunciadas - %'!AG16)-AI77)*$C$59</f>
        <v>1.964463542376187E-4</v>
      </c>
      <c r="AJ59" s="56">
        <f>(('Políticas anunciadas - %'!AI16-'Políticas anunciadas - %'!AH16)-AJ77)*$C$59</f>
        <v>1.6890116778858763E-4</v>
      </c>
      <c r="AK59" s="56">
        <f>(('Políticas anunciadas - %'!AJ16-'Políticas anunciadas - %'!AI16)-AK77)*$C$59</f>
        <v>1.4167124416915262E-4</v>
      </c>
      <c r="AL59" s="56">
        <f>(('Políticas anunciadas - %'!AK16-'Políticas anunciadas - %'!AJ16)-AL77)*$C$59</f>
        <v>1.1474979628850666E-4</v>
      </c>
      <c r="AM59" s="56">
        <f>(('Políticas anunciadas - %'!AL16-'Políticas anunciadas - %'!AK16)-AM77)*$C$59</f>
        <v>8.8129997769031807E-5</v>
      </c>
      <c r="AN59" s="56">
        <f>(('Políticas anunciadas - %'!AM16-'Políticas anunciadas - %'!AL16)-AN77)*$C$59</f>
        <v>6.1804984535697129E-5</v>
      </c>
      <c r="AO59" s="56">
        <f>(('Políticas anunciadas - %'!AN16-'Políticas anunciadas - %'!AM16)-AO77)*$C$59</f>
        <v>3.5767856564707088E-5</v>
      </c>
      <c r="AP59" s="56">
        <f>(('Políticas anunciadas - %'!AO16-'Políticas anunciadas - %'!AN16)-AP77)*$C$59</f>
        <v>1.0011679770277415E-5</v>
      </c>
      <c r="AQ59" s="56">
        <f>(('Políticas anunciadas - %'!AP16-'Políticas anunciadas - %'!AO16)-AQ77)*$C$59</f>
        <v>-1.5470511978538001E-5</v>
      </c>
      <c r="AR59" s="56">
        <f>(('Políticas anunciadas - %'!AQ16-'Políticas anunciadas - %'!AP16)-AR77)*$C$59</f>
        <v>-4.0685714697508424E-5</v>
      </c>
      <c r="AS59" s="56">
        <f>(('Políticas anunciadas - %'!AR16-'Políticas anunciadas - %'!AQ16)-AS77)*$C$59</f>
        <v>-6.564095200470585E-5</v>
      </c>
      <c r="AT59" s="56">
        <f>(('Políticas anunciadas - %'!AS16-'Políticas anunciadas - %'!AR16)-AT77)*$C$59</f>
        <v>-9.0343272714560352E-5</v>
      </c>
      <c r="AU59" s="56">
        <f>(('Políticas anunciadas - %'!AT16-'Políticas anunciadas - %'!AS16)-AU77)*$C$59</f>
        <v>-1.1479974830476354E-4</v>
      </c>
      <c r="AV59" s="56">
        <f>(('Políticas anunciadas - %'!AU16-'Políticas anunciadas - %'!AT16)-AV77)*$C$59</f>
        <v>-1.3901747028625508E-4</v>
      </c>
      <c r="AW59" s="56">
        <f>(('Políticas anunciadas - %'!AV16-'Políticas anunciadas - %'!AU16)-AW77)*$C$59</f>
        <v>-1.6300354744564307E-4</v>
      </c>
      <c r="AX59" s="56">
        <f>(('Políticas anunciadas - %'!AW16-'Políticas anunciadas - %'!AV16)-AX77)*$C$59</f>
        <v>-1.8676510300126895E-4</v>
      </c>
      <c r="AY59" s="56">
        <f>(('Políticas anunciadas - %'!AX16-'Políticas anunciadas - %'!AW16)-AY77)*$C$59</f>
        <v>-2.1030927165614283E-4</v>
      </c>
      <c r="AZ59" s="56">
        <f>(('Políticas anunciadas - %'!AY16-'Políticas anunciadas - %'!AX16)-AZ77)*$C$59</f>
        <v>-2.3364319655955285E-4</v>
      </c>
      <c r="BA59" s="56">
        <f>(('Políticas anunciadas - %'!AZ16-'Políticas anunciadas - %'!AY16)-BA77)*$C$59</f>
        <v>-2.567740261872894E-4</v>
      </c>
      <c r="BB59" s="56">
        <f>(('Políticas anunciadas - %'!BA16-'Políticas anunciadas - %'!AZ16)-BB77)*$C$59</f>
        <v>-2.7970891114628222E-4</v>
      </c>
      <c r="BC59" s="56">
        <f>(('Políticas anunciadas - %'!BB16-'Políticas anunciadas - %'!BA16)-BC77)*$C$59</f>
        <v>-3.0245500090157957E-4</v>
      </c>
      <c r="BD59" s="53"/>
    </row>
    <row r="60" spans="1:56">
      <c r="A60" s="36"/>
      <c r="B60" s="384"/>
      <c r="C60" s="36">
        <v>0.1454</v>
      </c>
      <c r="D60" s="385" t="s">
        <v>396</v>
      </c>
      <c r="E60" s="386"/>
      <c r="F60" s="37" t="s">
        <v>411</v>
      </c>
      <c r="G60" s="56"/>
      <c r="H60" s="56">
        <f>('Políticas anunciadas - %'!G17-'Políticas anunciadas - %'!F17)*$C$60</f>
        <v>-1.031031399999994E-3</v>
      </c>
      <c r="I60" s="56">
        <f>('Políticas anunciadas - %'!H17-'Políticas anunciadas - %'!G17)*$C$60</f>
        <v>-1.0310314000000586E-3</v>
      </c>
      <c r="J60" s="56">
        <f>('Políticas anunciadas - %'!I17-'Políticas anunciadas - %'!H17)*$C$60</f>
        <v>-1.031031399999994E-3</v>
      </c>
      <c r="K60" s="56">
        <f>('Políticas anunciadas - %'!J17-'Políticas anunciadas - %'!I17)*$C$60</f>
        <v>-1.031031399999994E-3</v>
      </c>
      <c r="L60" s="56">
        <f>('Políticas anunciadas - %'!K17-'Políticas anunciadas - %'!J17)*$C$60</f>
        <v>-1.031031399999994E-3</v>
      </c>
      <c r="M60" s="56">
        <f>('Políticas anunciadas - %'!L17-'Políticas anunciadas - %'!K17)*$C$60</f>
        <v>-1.031031399999994E-3</v>
      </c>
      <c r="N60" s="56">
        <f>('Políticas anunciadas - %'!M17-'Políticas anunciadas - %'!L17)*$C$60</f>
        <v>-1.031031399999994E-3</v>
      </c>
      <c r="O60" s="56">
        <f>('Políticas anunciadas - %'!N17-'Políticas anunciadas - %'!M17)*$C$60</f>
        <v>-1.031031399999994E-3</v>
      </c>
      <c r="P60" s="56">
        <f>('Políticas anunciadas - %'!O17-'Políticas anunciadas - %'!N17)*$C$60</f>
        <v>-1.031031399999994E-3</v>
      </c>
      <c r="Q60" s="56">
        <f>('Políticas anunciadas - %'!P17-'Políticas anunciadas - %'!O17)*$C$60</f>
        <v>-1.031031399999994E-3</v>
      </c>
      <c r="R60" s="56">
        <f>('Políticas anunciadas - %'!Q17-'Políticas anunciadas - %'!P17)*$C$60</f>
        <v>-1.031031399999994E-3</v>
      </c>
      <c r="S60" s="56">
        <f>('Políticas anunciadas - %'!R17-'Políticas anunciadas - %'!Q17)*$C$60</f>
        <v>-1.031031399999994E-3</v>
      </c>
      <c r="T60" s="56">
        <f>('Políticas anunciadas - %'!S17-'Políticas anunciadas - %'!R17)*$C$60</f>
        <v>-1.0310314000000586E-3</v>
      </c>
      <c r="U60" s="56">
        <f>('Políticas anunciadas - %'!T17-'Políticas anunciadas - %'!S17)*$C$60</f>
        <v>-1.031031399999994E-3</v>
      </c>
      <c r="V60" s="56">
        <f>('Políticas anunciadas - %'!U17-'Políticas anunciadas - %'!T17)*$C$60</f>
        <v>-1.031031399999994E-3</v>
      </c>
      <c r="W60" s="56">
        <f>('Políticas anunciadas - %'!V17-'Políticas anunciadas - %'!U17)*$C$60</f>
        <v>-1.031031399999994E-3</v>
      </c>
      <c r="X60" s="56">
        <f>('Políticas anunciadas - %'!W17-'Políticas anunciadas - %'!V17)*$C$60</f>
        <v>-1.031031399999994E-3</v>
      </c>
      <c r="Y60" s="56">
        <f>('Políticas anunciadas - %'!X17-'Políticas anunciadas - %'!W17)*$C$60</f>
        <v>-1.031031399999994E-3</v>
      </c>
      <c r="Z60" s="56">
        <f>('Políticas anunciadas - %'!Y17-'Políticas anunciadas - %'!X17)*$C$60</f>
        <v>-1.031031399999994E-3</v>
      </c>
      <c r="AA60" s="56">
        <f>('Políticas anunciadas - %'!Z17-'Políticas anunciadas - %'!Y17)*$C$60</f>
        <v>-1.031031399999994E-3</v>
      </c>
      <c r="AB60" s="56">
        <f>('Políticas anunciadas - %'!AA17-'Políticas anunciadas - %'!Z17)*$C$60</f>
        <v>-1.031031399999994E-3</v>
      </c>
      <c r="AC60" s="56">
        <f>('Políticas anunciadas - %'!AB17-'Políticas anunciadas - %'!AA17)*$C$60</f>
        <v>-1.031031399999994E-3</v>
      </c>
      <c r="AD60" s="56">
        <f>('Políticas anunciadas - %'!AC17-'Políticas anunciadas - %'!AB17)*$C$60</f>
        <v>-1.031031399999994E-3</v>
      </c>
      <c r="AE60" s="56">
        <f>('Políticas anunciadas - %'!AD17-'Políticas anunciadas - %'!AC17)*$C$60</f>
        <v>-1.0310314000000586E-3</v>
      </c>
      <c r="AF60" s="56">
        <f>('Políticas anunciadas - %'!AE17-'Políticas anunciadas - %'!AD17)*$C$60</f>
        <v>-1.031031399999994E-3</v>
      </c>
      <c r="AG60" s="56">
        <f>('Políticas anunciadas - %'!AF17-'Políticas anunciadas - %'!AE17)*$C$60</f>
        <v>-1.031031399999994E-3</v>
      </c>
      <c r="AH60" s="56">
        <f>('Políticas anunciadas - %'!AG17-'Políticas anunciadas - %'!AF17)*$C$60</f>
        <v>-1.031031399999994E-3</v>
      </c>
      <c r="AI60" s="56">
        <f>('Políticas anunciadas - %'!AH17-'Políticas anunciadas - %'!AG17)*$C$60</f>
        <v>-1.031031399999994E-3</v>
      </c>
      <c r="AJ60" s="56">
        <f>('Políticas anunciadas - %'!AI17-'Políticas anunciadas - %'!AH17)*$C$60</f>
        <v>-1.031031399999994E-3</v>
      </c>
      <c r="AK60" s="56">
        <f>('Políticas anunciadas - %'!AJ17-'Políticas anunciadas - %'!AI17)*$C$60</f>
        <v>-1.031031399999994E-3</v>
      </c>
      <c r="AL60" s="56">
        <f>('Políticas anunciadas - %'!AK17-'Políticas anunciadas - %'!AJ17)*$C$60</f>
        <v>-1.031031399999994E-3</v>
      </c>
      <c r="AM60" s="56">
        <f>('Políticas anunciadas - %'!AL17-'Políticas anunciadas - %'!AK17)*$C$60</f>
        <v>-1.031031399999994E-3</v>
      </c>
      <c r="AN60" s="56">
        <f>('Políticas anunciadas - %'!AM17-'Políticas anunciadas - %'!AL17)*$C$60</f>
        <v>-1.031031399999994E-3</v>
      </c>
      <c r="AO60" s="56">
        <f>('Políticas anunciadas - %'!AN17-'Políticas anunciadas - %'!AM17)*$C$60</f>
        <v>-1.0310314000000586E-3</v>
      </c>
      <c r="AP60" s="56">
        <f>('Políticas anunciadas - %'!AO17-'Políticas anunciadas - %'!AN17)*$C$60</f>
        <v>-1.031031399999994E-3</v>
      </c>
      <c r="AQ60" s="56">
        <f>('Políticas anunciadas - %'!AP17-'Políticas anunciadas - %'!AO17)*$C$60</f>
        <v>-1.031031399999994E-3</v>
      </c>
      <c r="AR60" s="56">
        <f>('Políticas anunciadas - %'!AQ17-'Políticas anunciadas - %'!AP17)*$C$60</f>
        <v>-1.031031399999994E-3</v>
      </c>
      <c r="AS60" s="56">
        <f>('Políticas anunciadas - %'!AR17-'Políticas anunciadas - %'!AQ17)*$C$60</f>
        <v>-1.031031399999994E-3</v>
      </c>
      <c r="AT60" s="56">
        <f>('Políticas anunciadas - %'!AS17-'Políticas anunciadas - %'!AR17)*$C$60</f>
        <v>-1.031031399999994E-3</v>
      </c>
      <c r="AU60" s="56">
        <f>('Políticas anunciadas - %'!AT17-'Políticas anunciadas - %'!AS17)*$C$60</f>
        <v>-1.031031399999994E-3</v>
      </c>
      <c r="AV60" s="56">
        <f>('Políticas anunciadas - %'!AU17-'Políticas anunciadas - %'!AT17)*$C$60</f>
        <v>-1.031031399999994E-3</v>
      </c>
      <c r="AW60" s="56">
        <f>('Políticas anunciadas - %'!AV17-'Políticas anunciadas - %'!AU17)*$C$60</f>
        <v>-1.031031399999994E-3</v>
      </c>
      <c r="AX60" s="56">
        <f>('Políticas anunciadas - %'!AW17-'Políticas anunciadas - %'!AV17)*$C$60</f>
        <v>-1.031031399999994E-3</v>
      </c>
      <c r="AY60" s="56">
        <f>('Políticas anunciadas - %'!AX17-'Políticas anunciadas - %'!AW17)*$C$60</f>
        <v>-1.031031399999994E-3</v>
      </c>
      <c r="AZ60" s="56">
        <f>('Políticas anunciadas - %'!AY17-'Políticas anunciadas - %'!AX17)*$C$60</f>
        <v>-1.0310314000000586E-3</v>
      </c>
      <c r="BA60" s="56">
        <f>('Políticas anunciadas - %'!AZ17-'Políticas anunciadas - %'!AY17)*$C$60</f>
        <v>-1.031031399999994E-3</v>
      </c>
      <c r="BB60" s="56">
        <f>('Políticas anunciadas - %'!BA17-'Políticas anunciadas - %'!AZ17)*$C$60</f>
        <v>-1.031031399999994E-3</v>
      </c>
      <c r="BC60" s="56">
        <f>('Políticas anunciadas - %'!BB17-'Políticas anunciadas - %'!BA17)*$C$60</f>
        <v>-1.031031399999994E-3</v>
      </c>
      <c r="BD60" s="53"/>
    </row>
    <row r="61" spans="1:56">
      <c r="A61" s="36"/>
      <c r="B61" s="384"/>
      <c r="C61" s="36">
        <v>3.3999999999999998E-3</v>
      </c>
      <c r="D61" s="385" t="s">
        <v>397</v>
      </c>
      <c r="E61" s="386"/>
      <c r="F61" s="37" t="s">
        <v>411</v>
      </c>
      <c r="G61" s="56"/>
      <c r="H61" s="56">
        <f>('Políticas anunciadas - %'!G18-'Políticas anunciadas - %'!F18)*$C$61</f>
        <v>-2.2957376929867542E-6</v>
      </c>
      <c r="I61" s="56">
        <f>('Políticas anunciadas - %'!H18-'Políticas anunciadas - %'!G18)*$C$61</f>
        <v>-2.2925695749704154E-6</v>
      </c>
      <c r="J61" s="56">
        <f>('Políticas anunciadas - %'!I18-'Políticas anunciadas - %'!H18)*$C$61</f>
        <v>-2.2894058289570693E-6</v>
      </c>
      <c r="K61" s="56">
        <f>('Políticas anunciadas - %'!J18-'Políticas anunciadas - %'!I18)*$C$61</f>
        <v>-2.2862464489131428E-6</v>
      </c>
      <c r="L61" s="56">
        <f>('Políticas anunciadas - %'!K18-'Políticas anunciadas - %'!J18)*$C$61</f>
        <v>-2.2830914288135549E-6</v>
      </c>
      <c r="M61" s="56">
        <f>('Políticas anunciadas - %'!L18-'Políticas anunciadas - %'!K18)*$C$61</f>
        <v>-2.2799407626419076E-6</v>
      </c>
      <c r="N61" s="56">
        <f>('Políticas anunciadas - %'!M18-'Políticas anunciadas - %'!L18)*$C$61</f>
        <v>-2.2767944443893515E-6</v>
      </c>
      <c r="O61" s="56">
        <f>('Políticas anunciadas - %'!N18-'Políticas anunciadas - %'!M18)*$C$61</f>
        <v>-2.2736524680560976E-6</v>
      </c>
      <c r="P61" s="56">
        <f>('Políticas anunciadas - %'!O18-'Políticas anunciadas - %'!N18)*$C$61</f>
        <v>-2.2705148276502827E-6</v>
      </c>
      <c r="Q61" s="56">
        <f>('Políticas anunciadas - %'!P18-'Políticas anunciadas - %'!O18)*$C$61</f>
        <v>-2.2673815171879717E-6</v>
      </c>
      <c r="R61" s="56">
        <f>('Políticas anunciadas - %'!Q18-'Políticas anunciadas - %'!P18)*$C$61</f>
        <v>-2.2642525306942884E-6</v>
      </c>
      <c r="S61" s="56">
        <f>('Políticas anunciadas - %'!R18-'Políticas anunciadas - %'!Q18)*$C$61</f>
        <v>-2.2611278622019059E-6</v>
      </c>
      <c r="T61" s="56">
        <f>('Políticas anunciadas - %'!S18-'Políticas anunciadas - %'!R18)*$C$61</f>
        <v>-2.2580075057521795E-6</v>
      </c>
      <c r="U61" s="56">
        <f>('Políticas anunciadas - %'!T18-'Políticas anunciadas - %'!S18)*$C$61</f>
        <v>-2.2548914553942034E-6</v>
      </c>
      <c r="V61" s="56">
        <f>('Políticas anunciadas - %'!U18-'Políticas anunciadas - %'!T18)*$C$61</f>
        <v>-2.2517797051857524E-6</v>
      </c>
      <c r="W61" s="56">
        <f>('Políticas anunciadas - %'!V18-'Políticas anunciadas - %'!U18)*$C$61</f>
        <v>-2.2486722491925291E-6</v>
      </c>
      <c r="X61" s="56">
        <f>('Políticas anunciadas - %'!W18-'Políticas anunciadas - %'!V18)*$C$61</f>
        <v>-2.2455690814887297E-6</v>
      </c>
      <c r="Y61" s="56">
        <f>('Políticas anunciadas - %'!X18-'Políticas anunciadas - %'!W18)*$C$61</f>
        <v>-2.2424701961562873E-6</v>
      </c>
      <c r="Z61" s="56">
        <f>('Políticas anunciadas - %'!Y18-'Políticas anunciadas - %'!X18)*$C$61</f>
        <v>-2.2393755872856303E-6</v>
      </c>
      <c r="AA61" s="56">
        <f>('Políticas anunciadas - %'!Z18-'Políticas anunciadas - %'!Y18)*$C$61</f>
        <v>-2.2362852489751115E-6</v>
      </c>
      <c r="AB61" s="56">
        <f>('Políticas anunciadas - %'!AA18-'Políticas anunciadas - %'!Z18)*$C$61</f>
        <v>-2.2331991753315792E-6</v>
      </c>
      <c r="AC61" s="56">
        <f>('Políticas anunciadas - %'!AB18-'Políticas anunciadas - %'!AA18)*$C$61</f>
        <v>-2.2301173604696187E-6</v>
      </c>
      <c r="AD61" s="56">
        <f>('Políticas anunciadas - %'!AC18-'Políticas anunciadas - %'!AB18)*$C$61</f>
        <v>-2.2270397985121201E-6</v>
      </c>
      <c r="AE61" s="56">
        <f>('Políticas anunciadas - %'!AD18-'Políticas anunciadas - %'!AC18)*$C$61</f>
        <v>-2.2239664835900896E-6</v>
      </c>
      <c r="AF61" s="56">
        <f>('Políticas anunciadas - %'!AE18-'Políticas anunciadas - %'!AD18)*$C$61</f>
        <v>-2.2208974098428368E-6</v>
      </c>
      <c r="AG61" s="56">
        <f>('Políticas anunciadas - %'!AF18-'Políticas anunciadas - %'!AE18)*$C$61</f>
        <v>-2.217832571417222E-6</v>
      </c>
      <c r="AH61" s="56">
        <f>('Políticas anunciadas - %'!AG18-'Políticas anunciadas - %'!AF18)*$C$61</f>
        <v>-2.2147719624685978E-6</v>
      </c>
      <c r="AI61" s="56">
        <f>('Políticas anunciadas - %'!AH18-'Políticas anunciadas - %'!AG18)*$C$61</f>
        <v>-2.2117155771604336E-6</v>
      </c>
      <c r="AJ61" s="56">
        <f>('Políticas anunciadas - %'!AI18-'Políticas anunciadas - %'!AH18)*$C$61</f>
        <v>-2.2086634096639356E-6</v>
      </c>
      <c r="AK61" s="56">
        <f>('Políticas anunciadas - %'!AJ18-'Políticas anunciadas - %'!AI18)*$C$61</f>
        <v>-2.2056154541586159E-6</v>
      </c>
      <c r="AL61" s="56">
        <f>('Políticas anunciadas - %'!AK18-'Políticas anunciadas - %'!AJ18)*$C$61</f>
        <v>-2.2025717048319127E-6</v>
      </c>
      <c r="AM61" s="56">
        <f>('Políticas anunciadas - %'!AL18-'Políticas anunciadas - %'!AK18)*$C$61</f>
        <v>-2.1995321558791911E-6</v>
      </c>
      <c r="AN61" s="56">
        <f>('Políticas anunciadas - %'!AM18-'Políticas anunciadas - %'!AL18)*$C$61</f>
        <v>-2.196496801504122E-6</v>
      </c>
      <c r="AO61" s="56">
        <f>('Políticas anunciadas - %'!AN18-'Políticas anunciadas - %'!AM18)*$C$61</f>
        <v>-2.1934656359181124E-6</v>
      </c>
      <c r="AP61" s="56">
        <f>('Políticas anunciadas - %'!AO18-'Políticas anunciadas - %'!AN18)*$C$61</f>
        <v>-2.1904386533404985E-6</v>
      </c>
      <c r="AQ61" s="56">
        <f>('Políticas anunciadas - %'!AP18-'Políticas anunciadas - %'!AO18)*$C$61</f>
        <v>-2.1874158479989191E-6</v>
      </c>
      <c r="AR61" s="56">
        <f>('Políticas anunciadas - %'!AQ18-'Políticas anunciadas - %'!AP18)*$C$61</f>
        <v>-2.184397214128564E-6</v>
      </c>
      <c r="AS61" s="56">
        <f>('Políticas anunciadas - %'!AR18-'Políticas anunciadas - %'!AQ18)*$C$61</f>
        <v>-2.181382745973115E-6</v>
      </c>
      <c r="AT61" s="56">
        <f>('Políticas anunciadas - %'!AS18-'Políticas anunciadas - %'!AR18)*$C$61</f>
        <v>-2.1783724377836156E-6</v>
      </c>
      <c r="AU61" s="56">
        <f>('Políticas anunciadas - %'!AT18-'Políticas anunciadas - %'!AS18)*$C$61</f>
        <v>-2.1753662838196019E-6</v>
      </c>
      <c r="AV61" s="56">
        <f>('Políticas anunciadas - %'!AU18-'Políticas anunciadas - %'!AT18)*$C$61</f>
        <v>-2.1723642783479713E-6</v>
      </c>
      <c r="AW61" s="56">
        <f>('Políticas anunciadas - %'!AV18-'Políticas anunciadas - %'!AU18)*$C$61</f>
        <v>-2.1693664156437363E-6</v>
      </c>
      <c r="AX61" s="56">
        <f>('Políticas anunciadas - %'!AW18-'Políticas anunciadas - %'!AV18)*$C$61</f>
        <v>-2.1663726899902146E-6</v>
      </c>
      <c r="AY61" s="56">
        <f>('Políticas anunciadas - %'!AX18-'Políticas anunciadas - %'!AW18)*$C$61</f>
        <v>-2.1633830956778954E-6</v>
      </c>
      <c r="AZ61" s="56">
        <f>('Políticas anunciadas - %'!AY18-'Políticas anunciadas - %'!AX18)*$C$61</f>
        <v>-2.1603976270059496E-6</v>
      </c>
      <c r="BA61" s="56">
        <f>('Políticas anunciadas - %'!AZ18-'Políticas anunciadas - %'!AY18)*$C$61</f>
        <v>-2.1574162782807214E-6</v>
      </c>
      <c r="BB61" s="56">
        <f>('Políticas anunciadas - %'!BA18-'Políticas anunciadas - %'!AZ18)*$C$61</f>
        <v>-2.1544390438166693E-6</v>
      </c>
      <c r="BC61" s="56">
        <f>('Políticas anunciadas - %'!BB18-'Políticas anunciadas - %'!BA18)*$C$61</f>
        <v>-2.1514659179361793E-6</v>
      </c>
      <c r="BD61" s="53"/>
    </row>
    <row r="62" spans="1:56">
      <c r="A62" s="36"/>
      <c r="B62" s="384"/>
      <c r="C62" s="36">
        <v>1.3899999999999999E-2</v>
      </c>
      <c r="D62" s="385" t="s">
        <v>63</v>
      </c>
      <c r="E62" s="386"/>
      <c r="F62" s="37" t="s">
        <v>411</v>
      </c>
      <c r="G62" s="56"/>
      <c r="H62" s="56">
        <f>('Políticas anunciadas - %'!G20-'Políticas anunciadas - %'!F20)*$C$62</f>
        <v>1.7883619692711867E-5</v>
      </c>
      <c r="I62" s="56">
        <f>('Políticas anunciadas - %'!H20-'Políticas anunciadas - %'!G20)*$C$62</f>
        <v>1.8107606722041122E-5</v>
      </c>
      <c r="J62" s="56">
        <f>('Políticas anunciadas - %'!I20-'Políticas anunciadas - %'!H20)*$C$62</f>
        <v>1.8334399122440268E-5</v>
      </c>
      <c r="K62" s="56">
        <f>('Políticas anunciadas - %'!J20-'Políticas anunciadas - %'!I20)*$C$62</f>
        <v>1.8564032030349321E-5</v>
      </c>
      <c r="L62" s="56">
        <f>('Políticas anunciadas - %'!K20-'Políticas anunciadas - %'!J20)*$C$62</f>
        <v>1.8796541022281646E-5</v>
      </c>
      <c r="M62" s="56">
        <f>('Políticas anunciadas - %'!L20-'Políticas anunciadas - %'!K20)*$C$62</f>
        <v>1.903196212033609E-5</v>
      </c>
      <c r="N62" s="56">
        <f>('Políticas anunciadas - %'!M20-'Políticas anunciadas - %'!L20)*$C$62</f>
        <v>1.9270331797778018E-5</v>
      </c>
      <c r="O62" s="56">
        <f>('Políticas anunciadas - %'!N20-'Políticas anunciadas - %'!M20)*$C$62</f>
        <v>1.9511686984688808E-5</v>
      </c>
      <c r="P62" s="56">
        <f>('Políticas anunciadas - %'!O20-'Políticas anunciadas - %'!N20)*$C$62</f>
        <v>1.9756065073688641E-5</v>
      </c>
      <c r="Q62" s="56">
        <f>('Políticas anunciadas - %'!P20-'Políticas anunciadas - %'!O20)*$C$62</f>
        <v>2.0003503925729143E-5</v>
      </c>
      <c r="R62" s="56">
        <f>('Políticas anunciadas - %'!Q20-'Políticas anunciadas - %'!P20)*$C$62</f>
        <v>2.0254041875959131E-5</v>
      </c>
      <c r="S62" s="56">
        <f>('Políticas anunciadas - %'!R20-'Políticas anunciadas - %'!Q20)*$C$62</f>
        <v>2.0507717739663447E-5</v>
      </c>
      <c r="T62" s="56">
        <f>('Políticas anunciadas - %'!S20-'Políticas anunciadas - %'!R20)*$C$62</f>
        <v>2.0764570818277255E-5</v>
      </c>
      <c r="U62" s="56">
        <f>('Políticas anunciadas - %'!T20-'Políticas anunciadas - %'!S20)*$C$62</f>
        <v>2.1024640905474559E-5</v>
      </c>
      <c r="V62" s="56">
        <f>('Políticas anunciadas - %'!U20-'Políticas anunciadas - %'!T20)*$C$62</f>
        <v>2.1287968293332967E-5</v>
      </c>
      <c r="W62" s="56">
        <f>('Políticas anunciadas - %'!V20-'Políticas anunciadas - %'!U20)*$C$62</f>
        <v>2.1554593778576527E-5</v>
      </c>
      <c r="X62" s="56">
        <f>('Políticas anunciadas - %'!W20-'Políticas anunciadas - %'!V20)*$C$62</f>
        <v>2.1824558668896931E-5</v>
      </c>
      <c r="Y62" s="56">
        <f>('Políticas anunciadas - %'!X20-'Políticas anunciadas - %'!W20)*$C$62</f>
        <v>2.2097904789350107E-5</v>
      </c>
      <c r="Z62" s="56">
        <f>('Políticas anunciadas - %'!Y20-'Políticas anunciadas - %'!X20)*$C$62</f>
        <v>2.2374674488841183E-5</v>
      </c>
      <c r="AA62" s="56">
        <f>('Políticas anunciadas - %'!Z20-'Políticas anunciadas - %'!Y20)*$C$62</f>
        <v>2.2654910646682346E-5</v>
      </c>
      <c r="AB62" s="56">
        <f>('Políticas anunciadas - %'!AA20-'Políticas anunciadas - %'!Z20)*$C$62</f>
        <v>2.2938656679234054E-5</v>
      </c>
      <c r="AC62" s="56">
        <f>('Políticas anunciadas - %'!AB20-'Políticas anunciadas - %'!AA20)*$C$62</f>
        <v>2.3225956546636138E-5</v>
      </c>
      <c r="AD62" s="56">
        <f>('Políticas anunciadas - %'!AC20-'Políticas anunciadas - %'!AB20)*$C$62</f>
        <v>2.3516854759615657E-5</v>
      </c>
      <c r="AE62" s="56">
        <f>('Políticas anunciadas - %'!AD20-'Políticas anunciadas - %'!AC20)*$C$62</f>
        <v>2.3811396386383128E-5</v>
      </c>
      <c r="AF62" s="56">
        <f>('Políticas anunciadas - %'!AE20-'Políticas anunciadas - %'!AD20)*$C$62</f>
        <v>2.4109627059614397E-5</v>
      </c>
      <c r="AG62" s="56">
        <f>('Políticas anunciadas - %'!AF20-'Políticas anunciadas - %'!AE20)*$C$62</f>
        <v>2.4411592983522007E-5</v>
      </c>
      <c r="AH62" s="56">
        <f>('Políticas anunciadas - %'!AG20-'Políticas anunciadas - %'!AF20)*$C$62</f>
        <v>2.4717340941012223E-5</v>
      </c>
      <c r="AI62" s="56">
        <f>('Políticas anunciadas - %'!AH20-'Políticas anunciadas - %'!AG20)*$C$62</f>
        <v>2.5026918300932705E-5</v>
      </c>
      <c r="AJ62" s="56">
        <f>('Políticas anunciadas - %'!AI20-'Políticas anunciadas - %'!AH20)*$C$62</f>
        <v>2.5340373025413589E-5</v>
      </c>
      <c r="AK62" s="56">
        <f>('Políticas anunciadas - %'!AJ20-'Políticas anunciadas - %'!AI20)*$C$62</f>
        <v>2.5657753677294536E-5</v>
      </c>
      <c r="AL62" s="56">
        <f>('Políticas anunciadas - %'!AK20-'Políticas anunciadas - %'!AJ20)*$C$62</f>
        <v>2.5979109427650988E-5</v>
      </c>
      <c r="AM62" s="56">
        <f>('Políticas anunciadas - %'!AL20-'Políticas anunciadas - %'!AK20)*$C$62</f>
        <v>2.6304490063412222E-5</v>
      </c>
      <c r="AN62" s="56">
        <f>('Políticas anunciadas - %'!AM20-'Políticas anunciadas - %'!AL20)*$C$62</f>
        <v>2.6633945995073147E-5</v>
      </c>
      <c r="AO62" s="56">
        <f>('Políticas anunciadas - %'!AN20-'Políticas anunciadas - %'!AM20)*$C$62</f>
        <v>2.6967528264504495E-5</v>
      </c>
      <c r="AP62" s="56">
        <f>('Políticas anunciadas - %'!AO20-'Políticas anunciadas - %'!AN20)*$C$62</f>
        <v>2.7305288552864484E-5</v>
      </c>
      <c r="AQ62" s="56">
        <f>('Políticas anunciadas - %'!AP20-'Políticas anunciadas - %'!AO20)*$C$62</f>
        <v>2.7647279188598802E-5</v>
      </c>
      <c r="AR62" s="56">
        <f>('Políticas anunciadas - %'!AQ20-'Políticas anunciadas - %'!AP20)*$C$62</f>
        <v>2.7993553155552875E-5</v>
      </c>
      <c r="AS62" s="56">
        <f>('Políticas anunciadas - %'!AR20-'Políticas anunciadas - %'!AQ20)*$C$62</f>
        <v>2.8344164101179065E-5</v>
      </c>
      <c r="AT62" s="56">
        <f>('Políticas anunciadas - %'!AS20-'Políticas anunciadas - %'!AR20)*$C$62</f>
        <v>2.8699166344849147E-5</v>
      </c>
      <c r="AU62" s="56">
        <f>('Políticas anunciadas - %'!AT20-'Políticas anunciadas - %'!AS20)*$C$62</f>
        <v>2.9058614886266363E-5</v>
      </c>
      <c r="AV62" s="56">
        <f>('Políticas anunciadas - %'!AU20-'Políticas anunciadas - %'!AT20)*$C$62</f>
        <v>2.9422565413992418E-5</v>
      </c>
      <c r="AW62" s="56">
        <f>('Políticas anunciadas - %'!AV20-'Políticas anunciadas - %'!AU20)*$C$62</f>
        <v>2.9791074314067083E-5</v>
      </c>
      <c r="AX62" s="56">
        <f>('Políticas anunciadas - %'!AW20-'Políticas anunciadas - %'!AV20)*$C$62</f>
        <v>3.0164198678754344E-5</v>
      </c>
      <c r="AY62" s="56">
        <f>('Políticas anunciadas - %'!AX20-'Políticas anunciadas - %'!AW20)*$C$62</f>
        <v>3.0541996315375725E-5</v>
      </c>
      <c r="AZ62" s="56">
        <f>('Políticas anunciadas - %'!AY20-'Políticas anunciadas - %'!AX20)*$C$62</f>
        <v>3.092452575527828E-5</v>
      </c>
      <c r="BA62" s="56">
        <f>('Políticas anunciadas - %'!AZ20-'Políticas anunciadas - %'!AY20)*$C$62</f>
        <v>3.1311846262891291E-5</v>
      </c>
      <c r="BB62" s="56">
        <f>('Políticas anunciadas - %'!BA20-'Políticas anunciadas - %'!AZ20)*$C$62</f>
        <v>3.1704017844917642E-5</v>
      </c>
      <c r="BC62" s="56">
        <f>('Políticas anunciadas - %'!BB20-'Políticas anunciadas - %'!BA20)*$C$62</f>
        <v>3.2101101259623933E-5</v>
      </c>
      <c r="BD62" s="53"/>
    </row>
    <row r="63" spans="1:56">
      <c r="B63" s="40" t="s">
        <v>387</v>
      </c>
      <c r="C63" s="41"/>
      <c r="D63" s="42" t="s">
        <v>387</v>
      </c>
      <c r="E63" s="43" t="s">
        <v>387</v>
      </c>
      <c r="F63" s="44" t="s">
        <v>399</v>
      </c>
      <c r="G63" s="46">
        <f t="shared" ref="G63:BC63" si="6">SUM(G58:G62)</f>
        <v>0</v>
      </c>
      <c r="H63" s="46">
        <f t="shared" si="6"/>
        <v>1.8659092102792808E-3</v>
      </c>
      <c r="I63" s="46">
        <f t="shared" si="6"/>
        <v>1.8281750924176777E-3</v>
      </c>
      <c r="J63" s="46">
        <f t="shared" si="6"/>
        <v>1.7908564906755314E-3</v>
      </c>
      <c r="K63" s="46">
        <f t="shared" si="6"/>
        <v>1.7541377927764489E-3</v>
      </c>
      <c r="L63" s="46">
        <f t="shared" si="6"/>
        <v>1.7178607235055188E-3</v>
      </c>
      <c r="M63" s="46">
        <f t="shared" si="6"/>
        <v>1.6820864741164837E-3</v>
      </c>
      <c r="N63" s="46">
        <f t="shared" si="6"/>
        <v>1.6466939272265892E-3</v>
      </c>
      <c r="O63" s="46">
        <f t="shared" si="6"/>
        <v>1.6118686563950492E-3</v>
      </c>
      <c r="P63" s="46">
        <f t="shared" si="6"/>
        <v>1.5774888101224218E-3</v>
      </c>
      <c r="Q63" s="46">
        <f t="shared" si="6"/>
        <v>1.5435788681619563E-3</v>
      </c>
      <c r="R63" s="46">
        <f t="shared" si="6"/>
        <v>1.5101545696734153E-3</v>
      </c>
      <c r="S63" s="46">
        <f t="shared" si="6"/>
        <v>1.4771321604344356E-3</v>
      </c>
      <c r="T63" s="46">
        <f t="shared" si="6"/>
        <v>1.4445627596123495E-3</v>
      </c>
      <c r="U63" s="46">
        <f t="shared" si="6"/>
        <v>1.4123865364540965E-3</v>
      </c>
      <c r="V63" s="46">
        <f t="shared" si="6"/>
        <v>1.3806697203381589E-3</v>
      </c>
      <c r="W63" s="46">
        <f t="shared" si="6"/>
        <v>1.3493173666173381E-3</v>
      </c>
      <c r="X63" s="46">
        <f t="shared" si="6"/>
        <v>1.3183755668366545E-3</v>
      </c>
      <c r="Y63" s="46">
        <f t="shared" si="6"/>
        <v>1.287805890394234E-3</v>
      </c>
      <c r="Z63" s="46">
        <f t="shared" si="6"/>
        <v>1.2575470592136955E-3</v>
      </c>
      <c r="AA63" s="46">
        <f t="shared" si="6"/>
        <v>1.2276277252129314E-3</v>
      </c>
      <c r="AB63" s="46">
        <f t="shared" si="6"/>
        <v>1.1980836474378576E-3</v>
      </c>
      <c r="AC63" s="46">
        <f t="shared" si="6"/>
        <v>1.168835220478419E-3</v>
      </c>
      <c r="AD63" s="46">
        <f t="shared" si="6"/>
        <v>1.1399526793108908E-3</v>
      </c>
      <c r="AE63" s="46">
        <f t="shared" si="6"/>
        <v>1.1113609355344282E-3</v>
      </c>
      <c r="AF63" s="46">
        <f t="shared" si="6"/>
        <v>1.0830096253111941E-3</v>
      </c>
      <c r="AG63" s="46">
        <f t="shared" si="6"/>
        <v>1.0550299410742919E-3</v>
      </c>
      <c r="AH63" s="46">
        <f t="shared" si="6"/>
        <v>1.0272694188456191E-3</v>
      </c>
      <c r="AI63" s="46">
        <f t="shared" si="6"/>
        <v>9.9971485696184986E-4</v>
      </c>
      <c r="AJ63" s="56">
        <f t="shared" si="6"/>
        <v>9.7248617740409798E-4</v>
      </c>
      <c r="AK63" s="46">
        <f t="shared" si="6"/>
        <v>9.4557668239204928E-4</v>
      </c>
      <c r="AL63" s="46">
        <f t="shared" si="6"/>
        <v>9.189796340117848E-4</v>
      </c>
      <c r="AM63" s="46">
        <f t="shared" si="6"/>
        <v>8.9268825567632559E-4</v>
      </c>
      <c r="AN63" s="46">
        <f t="shared" si="6"/>
        <v>8.6669573372902676E-4</v>
      </c>
      <c r="AO63" s="46">
        <f t="shared" si="6"/>
        <v>8.4099521919368803E-4</v>
      </c>
      <c r="AP63" s="46">
        <f t="shared" si="6"/>
        <v>8.1557982966956209E-4</v>
      </c>
      <c r="AQ63" s="46">
        <f t="shared" si="6"/>
        <v>7.9044265136252103E-4</v>
      </c>
      <c r="AR63" s="46">
        <f t="shared" si="6"/>
        <v>7.6557674124367659E-4</v>
      </c>
      <c r="AS63" s="46">
        <f t="shared" si="6"/>
        <v>7.4097512935026081E-4</v>
      </c>
      <c r="AT63" s="46">
        <f t="shared" si="6"/>
        <v>7.1663082119296411E-4</v>
      </c>
      <c r="AU63" s="46">
        <f t="shared" si="6"/>
        <v>6.9253680029744398E-4</v>
      </c>
      <c r="AV63" s="46">
        <f t="shared" si="6"/>
        <v>6.686860308491501E-4</v>
      </c>
      <c r="AW63" s="46">
        <f t="shared" si="6"/>
        <v>6.4507146045323955E-4</v>
      </c>
      <c r="AX63" s="46">
        <f t="shared" si="6"/>
        <v>6.2168602298725585E-4</v>
      </c>
      <c r="AY63" s="46">
        <f t="shared" si="6"/>
        <v>5.985226415633157E-4</v>
      </c>
      <c r="AZ63" s="46">
        <f t="shared" si="6"/>
        <v>5.7557423156911396E-4</v>
      </c>
      <c r="BA63" s="46">
        <f t="shared" si="6"/>
        <v>5.5283370379708189E-4</v>
      </c>
      <c r="BB63" s="46">
        <f t="shared" si="6"/>
        <v>5.3029396765457944E-4</v>
      </c>
      <c r="BC63" s="46">
        <f t="shared" si="6"/>
        <v>5.0794793444056737E-4</v>
      </c>
      <c r="BD63" s="53"/>
    </row>
    <row r="64" spans="1:56">
      <c r="B64" s="40" t="s">
        <v>387</v>
      </c>
      <c r="C64" s="41"/>
      <c r="D64" s="42" t="s">
        <v>387</v>
      </c>
      <c r="E64" s="53" t="s">
        <v>387</v>
      </c>
      <c r="F64" s="53" t="s">
        <v>387</v>
      </c>
      <c r="G64" s="53" t="s">
        <v>387</v>
      </c>
      <c r="H64" s="53" t="s">
        <v>387</v>
      </c>
      <c r="I64" s="53" t="s">
        <v>387</v>
      </c>
      <c r="J64" s="53" t="s">
        <v>387</v>
      </c>
      <c r="K64" s="53" t="s">
        <v>387</v>
      </c>
      <c r="L64" s="53" t="s">
        <v>387</v>
      </c>
      <c r="M64" s="53" t="s">
        <v>387</v>
      </c>
      <c r="N64" s="53" t="s">
        <v>387</v>
      </c>
      <c r="O64" s="53" t="s">
        <v>387</v>
      </c>
      <c r="P64" s="53" t="s">
        <v>387</v>
      </c>
      <c r="Q64" s="53" t="s">
        <v>387</v>
      </c>
      <c r="R64" s="53" t="s">
        <v>387</v>
      </c>
      <c r="S64" s="53" t="s">
        <v>387</v>
      </c>
      <c r="T64" s="53" t="s">
        <v>387</v>
      </c>
      <c r="U64" s="53" t="s">
        <v>387</v>
      </c>
      <c r="V64" s="53" t="s">
        <v>387</v>
      </c>
      <c r="W64" s="53" t="s">
        <v>387</v>
      </c>
      <c r="X64" s="53" t="s">
        <v>387</v>
      </c>
      <c r="Y64" s="53" t="s">
        <v>387</v>
      </c>
      <c r="Z64" s="53" t="s">
        <v>387</v>
      </c>
      <c r="AA64" s="53" t="s">
        <v>387</v>
      </c>
      <c r="AB64" s="53" t="s">
        <v>387</v>
      </c>
      <c r="AC64" s="53" t="s">
        <v>387</v>
      </c>
      <c r="AD64" s="53" t="s">
        <v>387</v>
      </c>
      <c r="AE64" s="53" t="s">
        <v>387</v>
      </c>
      <c r="AF64" s="53" t="s">
        <v>387</v>
      </c>
      <c r="AG64" s="53" t="s">
        <v>387</v>
      </c>
      <c r="AH64" s="53" t="s">
        <v>387</v>
      </c>
      <c r="AI64" s="53" t="s">
        <v>387</v>
      </c>
      <c r="AJ64" s="53" t="s">
        <v>387</v>
      </c>
      <c r="AK64" s="53"/>
      <c r="AL64" s="53"/>
      <c r="AM64" s="53"/>
      <c r="AN64" s="53"/>
      <c r="AO64" s="53"/>
      <c r="AP64" s="53"/>
      <c r="AQ64" s="53"/>
      <c r="AR64" s="53"/>
      <c r="AS64" s="53"/>
      <c r="AT64" s="53"/>
      <c r="AU64" s="53"/>
      <c r="AV64" s="53"/>
      <c r="AW64" s="53"/>
      <c r="AX64" s="53"/>
      <c r="AY64" s="53"/>
      <c r="AZ64" s="53"/>
      <c r="BA64" s="53"/>
      <c r="BB64" s="53"/>
      <c r="BC64" s="53"/>
      <c r="BD64" s="53"/>
    </row>
    <row r="65" spans="1:56" ht="15.75">
      <c r="B65" s="30"/>
      <c r="C65" s="50"/>
      <c r="D65" s="31"/>
      <c r="E65" s="32"/>
      <c r="F65" s="347" t="s">
        <v>412</v>
      </c>
      <c r="G65" s="47"/>
      <c r="H65" s="47"/>
      <c r="I65" s="47"/>
      <c r="J65" s="47"/>
      <c r="K65" s="47"/>
      <c r="L65" s="47"/>
      <c r="M65" s="47"/>
      <c r="N65" s="47"/>
      <c r="O65" s="47"/>
      <c r="P65" s="47"/>
      <c r="Q65" s="47"/>
      <c r="R65" s="47"/>
      <c r="S65" s="47"/>
      <c r="T65" s="47"/>
      <c r="U65" s="47"/>
      <c r="V65" s="47"/>
      <c r="W65" s="47"/>
      <c r="X65" s="47"/>
      <c r="Y65" s="47"/>
      <c r="Z65" s="47"/>
      <c r="AA65" s="47"/>
      <c r="AB65" s="56"/>
      <c r="AC65" s="47"/>
      <c r="AD65" s="47"/>
      <c r="AE65" s="47"/>
      <c r="AF65" s="47"/>
      <c r="AG65" s="47"/>
      <c r="AH65" s="47"/>
      <c r="AI65" s="47"/>
      <c r="AJ65" s="56"/>
      <c r="AK65" s="56"/>
      <c r="AL65" s="56"/>
      <c r="AM65" s="56"/>
      <c r="AN65" s="56"/>
      <c r="AO65" s="56"/>
      <c r="AP65" s="56"/>
      <c r="AQ65" s="56"/>
      <c r="AR65" s="56"/>
      <c r="AS65" s="56"/>
      <c r="AT65" s="56"/>
      <c r="AU65" s="56"/>
      <c r="AV65" s="56"/>
      <c r="AW65" s="56"/>
      <c r="AX65" s="56"/>
      <c r="AY65" s="56"/>
      <c r="AZ65" s="56"/>
      <c r="BA65" s="56"/>
      <c r="BB65" s="56"/>
      <c r="BC65" s="56"/>
      <c r="BD65" s="53"/>
    </row>
    <row r="66" spans="1:56">
      <c r="A66" s="36"/>
      <c r="B66" s="384"/>
      <c r="C66" s="308">
        <v>0.02</v>
      </c>
      <c r="D66" s="385" t="s">
        <v>391</v>
      </c>
      <c r="E66" s="386"/>
      <c r="F66" s="37" t="s">
        <v>413</v>
      </c>
      <c r="G66" s="56"/>
      <c r="H66" s="56">
        <f>'Políticas anunciadas - %'!G12*Emisiones_USCUSS_PAnunciadas!$C$66</f>
        <v>1.7679468999293845E-3</v>
      </c>
      <c r="I66" s="56">
        <f>'Políticas anunciadas - %'!H12*Emisiones_USCUSS_PAnunciadas!$C$66</f>
        <v>1.7513272093773579E-3</v>
      </c>
      <c r="J66" s="56">
        <f>'Políticas anunciadas - %'!I12*Emisiones_USCUSS_PAnunciadas!$C$66</f>
        <v>1.7348549134347025E-3</v>
      </c>
      <c r="K66" s="56">
        <f>'Políticas anunciadas - %'!J12*Emisiones_USCUSS_PAnunciadas!$C$66</f>
        <v>1.7185279479426897E-3</v>
      </c>
      <c r="L66" s="56">
        <f>'Políticas anunciadas - %'!K12*Emisiones_USCUSS_PAnunciadas!$C$66</f>
        <v>1.7023442763934682E-3</v>
      </c>
      <c r="M66" s="56">
        <f>'Políticas anunciadas - %'!L12*Emisiones_USCUSS_PAnunciadas!$C$66</f>
        <v>1.6863018894575533E-3</v>
      </c>
      <c r="N66" s="56">
        <f>'Políticas anunciadas - %'!M12*Emisiones_USCUSS_PAnunciadas!$C$66</f>
        <v>1.6703988045182428E-3</v>
      </c>
      <c r="O66" s="56">
        <f>'Políticas anunciadas - %'!N12*Emisiones_USCUSS_PAnunciadas!$C$66</f>
        <v>1.6546330652143838E-3</v>
      </c>
      <c r="P66" s="56">
        <f>'Políticas anunciadas - %'!O12*Emisiones_USCUSS_PAnunciadas!$C$66</f>
        <v>1.6390027409903852E-3</v>
      </c>
      <c r="Q66" s="56">
        <f>'Políticas anunciadas - %'!P12*Emisiones_USCUSS_PAnunciadas!$C$66</f>
        <v>1.6235059266536923E-3</v>
      </c>
      <c r="R66" s="56">
        <f>'Políticas anunciadas - %'!Q12*Emisiones_USCUSS_PAnunciadas!$C$66</f>
        <v>1.6081407419394722E-3</v>
      </c>
      <c r="S66" s="56">
        <f>'Políticas anunciadas - %'!R12*Emisiones_USCUSS_PAnunciadas!$C$66</f>
        <v>1.5929053310825125E-3</v>
      </c>
      <c r="T66" s="56">
        <f>'Políticas anunciadas - %'!S12*Emisiones_USCUSS_PAnunciadas!$C$66</f>
        <v>1.5777978623959044E-3</v>
      </c>
      <c r="U66" s="56">
        <f>'Políticas anunciadas - %'!T12*Emisiones_USCUSS_PAnunciadas!$C$66</f>
        <v>1.5628165278567608E-3</v>
      </c>
      <c r="V66" s="56">
        <f>'Políticas anunciadas - %'!U12*Emisiones_USCUSS_PAnunciadas!$C$66</f>
        <v>1.5479595426986137E-3</v>
      </c>
      <c r="W66" s="56">
        <f>'Políticas anunciadas - %'!V12*Emisiones_USCUSS_PAnunciadas!$C$66</f>
        <v>1.5332251450100999E-3</v>
      </c>
      <c r="X66" s="56">
        <f>'Políticas anunciadas - %'!W12*Emisiones_USCUSS_PAnunciadas!$C$66</f>
        <v>1.5186115953406088E-3</v>
      </c>
      <c r="Y66" s="56">
        <f>'Políticas anunciadas - %'!X12*Emisiones_USCUSS_PAnunciadas!$C$66</f>
        <v>1.5041171763117589E-3</v>
      </c>
      <c r="Z66" s="56">
        <f>'Políticas anunciadas - %'!Y12*Emisiones_USCUSS_PAnunciadas!$C$66</f>
        <v>1.4897401922354448E-3</v>
      </c>
      <c r="AA66" s="56">
        <f>'Políticas anunciadas - %'!Z12*Emisiones_USCUSS_PAnunciadas!$C$66</f>
        <v>1.4754789687376401E-3</v>
      </c>
      <c r="AB66" s="56">
        <f>'Políticas anunciadas - %'!AA12*Emisiones_USCUSS_PAnunciadas!$C$66</f>
        <v>1.4613318523885965E-3</v>
      </c>
      <c r="AC66" s="56">
        <f>'Políticas anunciadas - %'!AB12*Emisiones_USCUSS_PAnunciadas!$C$66</f>
        <v>1.4472972103383342E-3</v>
      </c>
      <c r="AD66" s="56">
        <f>'Políticas anunciadas - %'!AC12*Emisiones_USCUSS_PAnunciadas!$C$66</f>
        <v>1.4333734299583868E-3</v>
      </c>
      <c r="AE66" s="56">
        <f>'Políticas anunciadas - %'!AD12*Emisiones_USCUSS_PAnunciadas!$C$66</f>
        <v>1.4195589184889813E-3</v>
      </c>
      <c r="AF66" s="56">
        <f>'Políticas anunciadas - %'!AE12*Emisiones_USCUSS_PAnunciadas!$C$66</f>
        <v>1.4058521026915471E-3</v>
      </c>
      <c r="AG66" s="56">
        <f>'Políticas anunciadas - %'!AF12*Emisiones_USCUSS_PAnunciadas!$C$66</f>
        <v>1.3922514285068033E-3</v>
      </c>
      <c r="AH66" s="56">
        <f>'Políticas anunciadas - %'!AG12*Emisiones_USCUSS_PAnunciadas!$C$66</f>
        <v>1.3787553607183512E-3</v>
      </c>
      <c r="AI66" s="56">
        <f>'Políticas anunciadas - %'!AH12*Emisiones_USCUSS_PAnunciadas!$C$66</f>
        <v>1.3653623826211003E-3</v>
      </c>
      <c r="AJ66" s="56">
        <f>'Políticas anunciadas - %'!AI12*Emisiones_USCUSS_PAnunciadas!$C$66</f>
        <v>1.3520709956949518E-3</v>
      </c>
      <c r="AK66" s="56">
        <f>'Políticas anunciadas - %'!AJ12*Emisiones_USCUSS_PAnunciadas!$C$66</f>
        <v>1.3388797192835256E-3</v>
      </c>
      <c r="AL66" s="56">
        <f>'Políticas anunciadas - %'!AK12*Emisiones_USCUSS_PAnunciadas!$C$66</f>
        <v>1.3257870902777214E-3</v>
      </c>
      <c r="AM66" s="56">
        <f>'Políticas anunciadas - %'!AL12*Emisiones_USCUSS_PAnunciadas!$C$66</f>
        <v>1.3127916628041091E-3</v>
      </c>
      <c r="AN66" s="56">
        <f>'Políticas anunciadas - %'!AM12*Emisiones_USCUSS_PAnunciadas!$C$66</f>
        <v>1.299892007918082E-3</v>
      </c>
      <c r="AO66" s="56">
        <f>'Políticas anunciadas - %'!AN12*Emisiones_USCUSS_PAnunciadas!$C$66</f>
        <v>1.2870867133014129E-3</v>
      </c>
      <c r="AP66" s="56">
        <f>'Políticas anunciadas - %'!AO12*Emisiones_USCUSS_PAnunciadas!$C$66</f>
        <v>1.2743743829647159E-3</v>
      </c>
      <c r="AQ66" s="56">
        <f>'Políticas anunciadas - %'!AP12*Emisiones_USCUSS_PAnunciadas!$C$66</f>
        <v>1.2617536369540262E-3</v>
      </c>
      <c r="AR66" s="56">
        <f>'Políticas anunciadas - %'!AQ12*Emisiones_USCUSS_PAnunciadas!$C$66</f>
        <v>1.2492231110616458E-3</v>
      </c>
      <c r="AS66" s="56">
        <f>'Políticas anunciadas - %'!AR12*Emisiones_USCUSS_PAnunciadas!$C$66</f>
        <v>1.2367814565418201E-3</v>
      </c>
      <c r="AT66" s="56">
        <f>'Políticas anunciadas - %'!AS12*Emisiones_USCUSS_PAnunciadas!$C$66</f>
        <v>1.2244273398298233E-3</v>
      </c>
      <c r="AU66" s="56">
        <f>'Políticas anunciadas - %'!AT12*Emisiones_USCUSS_PAnunciadas!$C$66</f>
        <v>1.2121594422657722E-3</v>
      </c>
      <c r="AV66" s="56">
        <f>'Políticas anunciadas - %'!AU12*Emisiones_USCUSS_PAnunciadas!$C$66</f>
        <v>1.1999764598220252E-3</v>
      </c>
      <c r="AW66" s="56">
        <f>'Políticas anunciadas - %'!AV12*Emisiones_USCUSS_PAnunciadas!$C$66</f>
        <v>1.1878771028349178E-3</v>
      </c>
      <c r="AX66" s="56">
        <f>'Políticas anunciadas - %'!AW12*Emisiones_USCUSS_PAnunciadas!$C$66</f>
        <v>1.1758600957396937E-3</v>
      </c>
      <c r="AY66" s="56">
        <f>'Políticas anunciadas - %'!AX12*Emisiones_USCUSS_PAnunciadas!$C$66</f>
        <v>1.1639241768101273E-3</v>
      </c>
      <c r="AZ66" s="56">
        <f>'Políticas anunciadas - %'!AY12*Emisiones_USCUSS_PAnunciadas!$C$66</f>
        <v>1.1520680979009868E-3</v>
      </c>
      <c r="BA66" s="56">
        <f>'Políticas anunciadas - %'!AZ12*Emisiones_USCUSS_PAnunciadas!$C$66</f>
        <v>1.1402906241947265E-3</v>
      </c>
      <c r="BB66" s="56">
        <f>'Políticas anunciadas - %'!BA12*Emisiones_USCUSS_PAnunciadas!$C$66</f>
        <v>1.1285905339511971E-3</v>
      </c>
      <c r="BC66" s="56">
        <f>'Políticas anunciadas - %'!BB12*Emisiones_USCUSS_PAnunciadas!$C$66</f>
        <v>1.1169666182613725E-3</v>
      </c>
      <c r="BD66" s="53"/>
    </row>
    <row r="67" spans="1:56">
      <c r="A67" s="36"/>
      <c r="B67" s="384"/>
      <c r="C67" s="36">
        <v>1.35E-2</v>
      </c>
      <c r="D67" s="385" t="s">
        <v>394</v>
      </c>
      <c r="E67" s="386"/>
      <c r="F67" s="37" t="s">
        <v>413</v>
      </c>
      <c r="G67" s="56"/>
      <c r="H67" s="56">
        <f>('Políticas anunciadas - %'!G14-'Políticas anunciadas - %'!F14)*$C$67</f>
        <v>1.199880000000001E-4</v>
      </c>
      <c r="I67" s="56">
        <f>('Políticas anunciadas - %'!H14-'Políticas anunciadas - %'!G14)*$C$67</f>
        <v>1.199880000000001E-4</v>
      </c>
      <c r="J67" s="56">
        <f>('Políticas anunciadas - %'!I14-'Políticas anunciadas - %'!H14)*$C$67</f>
        <v>1.199880000000001E-4</v>
      </c>
      <c r="K67" s="56">
        <f>('Políticas anunciadas - %'!J14-'Políticas anunciadas - %'!I14)*$C$67</f>
        <v>1.199880000000001E-4</v>
      </c>
      <c r="L67" s="56">
        <f>('Políticas anunciadas - %'!K14-'Políticas anunciadas - %'!J14)*$C$67</f>
        <v>1.199880000000001E-4</v>
      </c>
      <c r="M67" s="56">
        <f>('Políticas anunciadas - %'!L14-'Políticas anunciadas - %'!K14)*$C$67</f>
        <v>1.199880000000001E-4</v>
      </c>
      <c r="N67" s="56">
        <f>('Políticas anunciadas - %'!M14-'Políticas anunciadas - %'!L14)*$C$67</f>
        <v>1.199880000000001E-4</v>
      </c>
      <c r="O67" s="56">
        <f>('Políticas anunciadas - %'!N14-'Políticas anunciadas - %'!M14)*$C$67</f>
        <v>1.199880000000001E-4</v>
      </c>
      <c r="P67" s="56">
        <f>('Políticas anunciadas - %'!O14-'Políticas anunciadas - %'!N14)*$C$67</f>
        <v>1.199880000000001E-4</v>
      </c>
      <c r="Q67" s="56">
        <f>('Políticas anunciadas - %'!P14-'Políticas anunciadas - %'!O14)*$C$67</f>
        <v>1.199880000000001E-4</v>
      </c>
      <c r="R67" s="56">
        <f>('Políticas anunciadas - %'!Q14-'Políticas anunciadas - %'!P14)*$C$67</f>
        <v>1.199880000000001E-4</v>
      </c>
      <c r="S67" s="56">
        <f>('Políticas anunciadas - %'!R14-'Políticas anunciadas - %'!Q14)*$C$67</f>
        <v>1.199880000000001E-4</v>
      </c>
      <c r="T67" s="56">
        <f>('Políticas anunciadas - %'!S14-'Políticas anunciadas - %'!R14)*$C$67</f>
        <v>1.199880000000001E-4</v>
      </c>
      <c r="U67" s="56">
        <f>('Políticas anunciadas - %'!T14-'Políticas anunciadas - %'!S14)*$C$67</f>
        <v>1.199880000000001E-4</v>
      </c>
      <c r="V67" s="56">
        <f>('Políticas anunciadas - %'!U14-'Políticas anunciadas - %'!T14)*$C$67</f>
        <v>1.199880000000001E-4</v>
      </c>
      <c r="W67" s="56">
        <f>('Políticas anunciadas - %'!V14-'Políticas anunciadas - %'!U14)*$C$67</f>
        <v>1.199880000000001E-4</v>
      </c>
      <c r="X67" s="56">
        <f>('Políticas anunciadas - %'!W14-'Políticas anunciadas - %'!V14)*$C$67</f>
        <v>1.199880000000001E-4</v>
      </c>
      <c r="Y67" s="56">
        <f>('Políticas anunciadas - %'!X14-'Políticas anunciadas - %'!W14)*$C$67</f>
        <v>1.199880000000001E-4</v>
      </c>
      <c r="Z67" s="56">
        <f>('Políticas anunciadas - %'!Y14-'Políticas anunciadas - %'!X14)*$C$67</f>
        <v>1.199880000000001E-4</v>
      </c>
      <c r="AA67" s="56">
        <f>('Políticas anunciadas - %'!Z14-'Políticas anunciadas - %'!Y14)*$C$67</f>
        <v>1.199880000000001E-4</v>
      </c>
      <c r="AB67" s="56">
        <f>('Políticas anunciadas - %'!AA14-'Políticas anunciadas - %'!Z14)*$C$67</f>
        <v>1.199880000000001E-4</v>
      </c>
      <c r="AC67" s="56">
        <f>('Políticas anunciadas - %'!AB14-'Políticas anunciadas - %'!AA14)*$C$67</f>
        <v>1.199880000000001E-4</v>
      </c>
      <c r="AD67" s="56">
        <f>('Políticas anunciadas - %'!AC14-'Políticas anunciadas - %'!AB14)*$C$67</f>
        <v>1.199880000000001E-4</v>
      </c>
      <c r="AE67" s="56">
        <f>('Políticas anunciadas - %'!AD14-'Políticas anunciadas - %'!AC14)*$C$67</f>
        <v>1.199880000000001E-4</v>
      </c>
      <c r="AF67" s="56">
        <f>('Políticas anunciadas - %'!AE14-'Políticas anunciadas - %'!AD14)*$C$67</f>
        <v>1.199880000000001E-4</v>
      </c>
      <c r="AG67" s="56">
        <f>('Políticas anunciadas - %'!AF14-'Políticas anunciadas - %'!AE14)*$C$67</f>
        <v>1.199880000000001E-4</v>
      </c>
      <c r="AH67" s="56">
        <f>('Políticas anunciadas - %'!AG14-'Políticas anunciadas - %'!AF14)*$C$67</f>
        <v>1.199880000000001E-4</v>
      </c>
      <c r="AI67" s="56">
        <f>('Políticas anunciadas - %'!AH14-'Políticas anunciadas - %'!AG14)*$C$67</f>
        <v>1.199880000000001E-4</v>
      </c>
      <c r="AJ67" s="56">
        <f>('Políticas anunciadas - %'!AI14-'Políticas anunciadas - %'!AH14)*$C$67</f>
        <v>1.199880000000001E-4</v>
      </c>
      <c r="AK67" s="56">
        <f>('Políticas anunciadas - %'!AJ14-'Políticas anunciadas - %'!AI14)*$C$67</f>
        <v>1.199880000000001E-4</v>
      </c>
      <c r="AL67" s="56">
        <f>('Políticas anunciadas - %'!AK14-'Políticas anunciadas - %'!AJ14)*$C$67</f>
        <v>1.199880000000001E-4</v>
      </c>
      <c r="AM67" s="56">
        <f>('Políticas anunciadas - %'!AL14-'Políticas anunciadas - %'!AK14)*$C$67</f>
        <v>1.199880000000001E-4</v>
      </c>
      <c r="AN67" s="56">
        <f>('Políticas anunciadas - %'!AM14-'Políticas anunciadas - %'!AL14)*$C$67</f>
        <v>1.199880000000001E-4</v>
      </c>
      <c r="AO67" s="56">
        <f>('Políticas anunciadas - %'!AN14-'Políticas anunciadas - %'!AM14)*$C$67</f>
        <v>1.199880000000001E-4</v>
      </c>
      <c r="AP67" s="56">
        <f>('Políticas anunciadas - %'!AO14-'Políticas anunciadas - %'!AN14)*$C$67</f>
        <v>1.199880000000001E-4</v>
      </c>
      <c r="AQ67" s="56">
        <f>('Políticas anunciadas - %'!AP14-'Políticas anunciadas - %'!AO14)*$C$67</f>
        <v>1.199880000000001E-4</v>
      </c>
      <c r="AR67" s="56">
        <f>('Políticas anunciadas - %'!AQ14-'Políticas anunciadas - %'!AP14)*$C$67</f>
        <v>1.199880000000001E-4</v>
      </c>
      <c r="AS67" s="56">
        <f>('Políticas anunciadas - %'!AR14-'Políticas anunciadas - %'!AQ14)*$C$67</f>
        <v>1.199880000000001E-4</v>
      </c>
      <c r="AT67" s="56">
        <f>('Políticas anunciadas - %'!AS14-'Políticas anunciadas - %'!AR14)*$C$67</f>
        <v>1.199880000000001E-4</v>
      </c>
      <c r="AU67" s="56">
        <f>('Políticas anunciadas - %'!AT14-'Políticas anunciadas - %'!AS14)*$C$67</f>
        <v>1.199880000000001E-4</v>
      </c>
      <c r="AV67" s="56">
        <f>('Políticas anunciadas - %'!AU14-'Políticas anunciadas - %'!AT14)*$C$67</f>
        <v>1.199880000000001E-4</v>
      </c>
      <c r="AW67" s="56">
        <f>('Políticas anunciadas - %'!AV14-'Políticas anunciadas - %'!AU14)*$C$67</f>
        <v>1.199880000000001E-4</v>
      </c>
      <c r="AX67" s="56">
        <f>('Políticas anunciadas - %'!AW14-'Políticas anunciadas - %'!AV14)*$C$67</f>
        <v>1.199880000000001E-4</v>
      </c>
      <c r="AY67" s="56">
        <f>('Políticas anunciadas - %'!AX14-'Políticas anunciadas - %'!AW14)*$C$67</f>
        <v>1.199880000000001E-4</v>
      </c>
      <c r="AZ67" s="56">
        <f>('Políticas anunciadas - %'!AY14-'Políticas anunciadas - %'!AX14)*$C$67</f>
        <v>1.199880000000001E-4</v>
      </c>
      <c r="BA67" s="56">
        <f>('Políticas anunciadas - %'!AZ14-'Políticas anunciadas - %'!AY14)*$C$67</f>
        <v>1.199880000000001E-4</v>
      </c>
      <c r="BB67" s="56">
        <f>('Políticas anunciadas - %'!BA14-'Políticas anunciadas - %'!AZ14)*$C$67</f>
        <v>1.199880000000001E-4</v>
      </c>
      <c r="BC67" s="56">
        <f>('Políticas anunciadas - %'!BB14-'Políticas anunciadas - %'!BA14)*$C$67</f>
        <v>1.199880000000001E-4</v>
      </c>
      <c r="BD67" s="53"/>
    </row>
    <row r="68" spans="1:56">
      <c r="A68" s="36"/>
      <c r="B68" s="384"/>
      <c r="C68" s="36">
        <v>0.10920000000000001</v>
      </c>
      <c r="D68" s="385" t="s">
        <v>402</v>
      </c>
      <c r="E68" s="386"/>
      <c r="F68" s="37" t="s">
        <v>413</v>
      </c>
      <c r="G68" s="56"/>
      <c r="H68" s="56">
        <f>(('Políticas anunciadas - %'!G15-'Políticas anunciadas - %'!F15)-H76)*$C$68</f>
        <v>2.0125559999997276E-3</v>
      </c>
      <c r="I68" s="56">
        <f>(('Políticas anunciadas - %'!H15-'Políticas anunciadas - %'!G15)-I76)*$C$68</f>
        <v>2.0125560000005035E-3</v>
      </c>
      <c r="J68" s="56">
        <f>(('Políticas anunciadas - %'!I15-'Políticas anunciadas - %'!H15)-J76)*$C$68</f>
        <v>2.0125559999997276E-3</v>
      </c>
      <c r="K68" s="56">
        <f>(('Políticas anunciadas - %'!J15-'Políticas anunciadas - %'!I15)-K76)*$C$68</f>
        <v>2.0125559999997276E-3</v>
      </c>
      <c r="L68" s="56">
        <f>(('Políticas anunciadas - %'!K15-'Políticas anunciadas - %'!J15)-L76)*$C$68</f>
        <v>2.0125560000005035E-3</v>
      </c>
      <c r="M68" s="56">
        <f>(('Políticas anunciadas - %'!L15-'Políticas anunciadas - %'!K15)-M76)*$C$68</f>
        <v>2.0125559999997276E-3</v>
      </c>
      <c r="N68" s="56">
        <f>(('Políticas anunciadas - %'!M15-'Políticas anunciadas - %'!L15)-N76)*$C$68</f>
        <v>2.0125559999997276E-3</v>
      </c>
      <c r="O68" s="56">
        <f>(('Políticas anunciadas - %'!N15-'Políticas anunciadas - %'!M15)-O76)*$C$68</f>
        <v>2.0125560000005035E-3</v>
      </c>
      <c r="P68" s="56">
        <f>(('Políticas anunciadas - %'!O15-'Políticas anunciadas - %'!N15)-P76)*$C$68</f>
        <v>2.0125559999997276E-3</v>
      </c>
      <c r="Q68" s="56">
        <f>(('Políticas anunciadas - %'!P15-'Políticas anunciadas - %'!O15)-Q76)*$C$68</f>
        <v>2.0125559999997276E-3</v>
      </c>
      <c r="R68" s="56">
        <f>(('Políticas anunciadas - %'!Q15-'Políticas anunciadas - %'!P15)-R76)*$C$68</f>
        <v>2.0125560000005035E-3</v>
      </c>
      <c r="S68" s="56">
        <f>(('Políticas anunciadas - %'!R15-'Políticas anunciadas - %'!Q15)-S76)*$C$68</f>
        <v>2.0125559999997276E-3</v>
      </c>
      <c r="T68" s="56">
        <f>(('Políticas anunciadas - %'!S15-'Políticas anunciadas - %'!R15)-T76)*$C$68</f>
        <v>2.0125559999997276E-3</v>
      </c>
      <c r="U68" s="56">
        <f>(('Políticas anunciadas - %'!T15-'Políticas anunciadas - %'!S15)-U76)*$C$68</f>
        <v>2.0125560000005035E-3</v>
      </c>
      <c r="V68" s="56">
        <f>(('Políticas anunciadas - %'!U15-'Políticas anunciadas - %'!T15)-V76)*$C$68</f>
        <v>2.0125559999997276E-3</v>
      </c>
      <c r="W68" s="56">
        <f>(('Políticas anunciadas - %'!V15-'Políticas anunciadas - %'!U15)-W76)*$C$68</f>
        <v>2.0125559999997276E-3</v>
      </c>
      <c r="X68" s="56">
        <f>(('Políticas anunciadas - %'!W15-'Políticas anunciadas - %'!V15)-X76)*$C$68</f>
        <v>2.0125560000005035E-3</v>
      </c>
      <c r="Y68" s="56">
        <f>(('Políticas anunciadas - %'!X15-'Políticas anunciadas - %'!W15)-Y76)*$C$68</f>
        <v>2.0125559999997276E-3</v>
      </c>
      <c r="Z68" s="56">
        <f>(('Políticas anunciadas - %'!Y15-'Políticas anunciadas - %'!X15)-Z76)*$C$68</f>
        <v>2.0125560000005035E-3</v>
      </c>
      <c r="AA68" s="56">
        <f>(('Políticas anunciadas - %'!Z15-'Políticas anunciadas - %'!Y15)-AA76)*$C$68</f>
        <v>2.0125559999997276E-3</v>
      </c>
      <c r="AB68" s="56">
        <f>(('Políticas anunciadas - %'!AA15-'Políticas anunciadas - %'!Z15)-AB76)*$C$68</f>
        <v>2.0125559999997276E-3</v>
      </c>
      <c r="AC68" s="56">
        <f>(('Políticas anunciadas - %'!AB15-'Políticas anunciadas - %'!AA15)-AC76)*$C$68</f>
        <v>2.0125560000005035E-3</v>
      </c>
      <c r="AD68" s="56">
        <f>(('Políticas anunciadas - %'!AC15-'Políticas anunciadas - %'!AB15)-AD76)*$C$68</f>
        <v>2.0125559999997276E-3</v>
      </c>
      <c r="AE68" s="56">
        <f>(('Políticas anunciadas - %'!AD15-'Políticas anunciadas - %'!AC15)-AE76)*$C$68</f>
        <v>2.0125559999997276E-3</v>
      </c>
      <c r="AF68" s="56">
        <f>(('Políticas anunciadas - %'!AE15-'Políticas anunciadas - %'!AD15)-AF76)*$C$68</f>
        <v>2.0125560000005035E-3</v>
      </c>
      <c r="AG68" s="56">
        <f>(('Políticas anunciadas - %'!AF15-'Políticas anunciadas - %'!AE15)-AG76)*$C$68</f>
        <v>2.0125559999997276E-3</v>
      </c>
      <c r="AH68" s="56">
        <f>(('Políticas anunciadas - %'!AG15-'Políticas anunciadas - %'!AF15)-AH76)*$C$68</f>
        <v>2.0125559999997276E-3</v>
      </c>
      <c r="AI68" s="56">
        <f>(('Políticas anunciadas - %'!AH15-'Políticas anunciadas - %'!AG15)-AI76)*$C$68</f>
        <v>2.0125560000005035E-3</v>
      </c>
      <c r="AJ68" s="56">
        <f>(('Políticas anunciadas - %'!AI15-'Políticas anunciadas - %'!AH15)-AJ76)*$C$68</f>
        <v>2.0125559999997276E-3</v>
      </c>
      <c r="AK68" s="56">
        <f>(('Políticas anunciadas - %'!AJ15-'Políticas anunciadas - %'!AI15)-AK76)*$C$68</f>
        <v>2.0125559999997276E-3</v>
      </c>
      <c r="AL68" s="56">
        <f>(('Políticas anunciadas - %'!AK15-'Políticas anunciadas - %'!AJ15)-AL76)*$C$68</f>
        <v>2.0125560000005035E-3</v>
      </c>
      <c r="AM68" s="56">
        <f>(('Políticas anunciadas - %'!AL15-'Políticas anunciadas - %'!AK15)-AM76)*$C$68</f>
        <v>2.0125559999997276E-3</v>
      </c>
      <c r="AN68" s="56">
        <f>(('Políticas anunciadas - %'!AM15-'Políticas anunciadas - %'!AL15)-AN76)*$C$68</f>
        <v>2.0125559999997276E-3</v>
      </c>
      <c r="AO68" s="56">
        <f>(('Políticas anunciadas - %'!AN15-'Políticas anunciadas - %'!AM15)-AO76)*$C$68</f>
        <v>2.0125560000005035E-3</v>
      </c>
      <c r="AP68" s="56">
        <f>(('Políticas anunciadas - %'!AO15-'Políticas anunciadas - %'!AN15)-AP76)*$C$68</f>
        <v>2.0125559999997276E-3</v>
      </c>
      <c r="AQ68" s="56">
        <f>(('Políticas anunciadas - %'!AP15-'Políticas anunciadas - %'!AO15)-AQ76)*$C$68</f>
        <v>2.0125560000005035E-3</v>
      </c>
      <c r="AR68" s="56">
        <f>(('Políticas anunciadas - %'!AQ15-'Políticas anunciadas - %'!AP15)-AR76)*$C$68</f>
        <v>2.0125559999997276E-3</v>
      </c>
      <c r="AS68" s="56">
        <f>(('Políticas anunciadas - %'!AR15-'Políticas anunciadas - %'!AQ15)-AS76)*$C$68</f>
        <v>2.0125559999997276E-3</v>
      </c>
      <c r="AT68" s="56">
        <f>(('Políticas anunciadas - %'!AS15-'Políticas anunciadas - %'!AR15)-AT76)*$C$68</f>
        <v>2.0125560000005035E-3</v>
      </c>
      <c r="AU68" s="56">
        <f>(('Políticas anunciadas - %'!AT15-'Políticas anunciadas - %'!AS15)-AU76)*$C$68</f>
        <v>2.0125559999997276E-3</v>
      </c>
      <c r="AV68" s="56">
        <f>(('Políticas anunciadas - %'!AU15-'Políticas anunciadas - %'!AT15)-AV76)*$C$68</f>
        <v>2.0125559999997276E-3</v>
      </c>
      <c r="AW68" s="56">
        <f>(('Políticas anunciadas - %'!AV15-'Políticas anunciadas - %'!AU15)-AW76)*$C$68</f>
        <v>2.0125560000005035E-3</v>
      </c>
      <c r="AX68" s="56">
        <f>(('Políticas anunciadas - %'!AW15-'Políticas anunciadas - %'!AV15)-AX76)*$C$68</f>
        <v>2.0125559999997276E-3</v>
      </c>
      <c r="AY68" s="56">
        <f>(('Políticas anunciadas - %'!AX15-'Políticas anunciadas - %'!AW15)-AY76)*$C$68</f>
        <v>2.0125559999997276E-3</v>
      </c>
      <c r="AZ68" s="56">
        <f>(('Políticas anunciadas - %'!AY15-'Políticas anunciadas - %'!AX15)-AZ76)*$C$68</f>
        <v>2.0125560000005035E-3</v>
      </c>
      <c r="BA68" s="56">
        <f>(('Políticas anunciadas - %'!AZ15-'Políticas anunciadas - %'!AY15)-BA76)*$C$68</f>
        <v>2.0125559999997276E-3</v>
      </c>
      <c r="BB68" s="56">
        <f>(('Políticas anunciadas - %'!BA15-'Políticas anunciadas - %'!AZ15)-BB76)*$C$68</f>
        <v>2.0125559999997276E-3</v>
      </c>
      <c r="BC68" s="56">
        <f>(('Políticas anunciadas - %'!BB15-'Políticas anunciadas - %'!BA15)-BC76)*$C$68</f>
        <v>2.0125560000005035E-3</v>
      </c>
      <c r="BD68" s="53"/>
    </row>
    <row r="69" spans="1:56">
      <c r="A69" s="36"/>
      <c r="B69" s="384"/>
      <c r="C69" s="36">
        <v>0.10920000000000001</v>
      </c>
      <c r="D69" s="389" t="s">
        <v>407</v>
      </c>
      <c r="E69" s="390"/>
      <c r="F69" s="37" t="s">
        <v>413</v>
      </c>
      <c r="G69" s="56"/>
      <c r="H69" s="56">
        <f>(('Políticas anunciadas - %'!G16-'Políticas anunciadas - %'!F16)-H77)*$C$69</f>
        <v>2.0042818440239077E-3</v>
      </c>
      <c r="I69" s="56">
        <f>(('Políticas anunciadas - %'!H16-'Políticas anunciadas - %'!G16)-I77)*$C$69</f>
        <v>1.9331655116745102E-3</v>
      </c>
      <c r="J69" s="56">
        <f>(('Políticas anunciadas - %'!I16-'Políticas anunciadas - %'!H16)-J77)*$C$69</f>
        <v>1.8628223563929628E-3</v>
      </c>
      <c r="K69" s="56">
        <f>(('Políticas anunciadas - %'!J16-'Políticas anunciadas - %'!I16)-K77)*$C$69</f>
        <v>1.7935977427641367E-3</v>
      </c>
      <c r="L69" s="56">
        <f>(('Políticas anunciadas - %'!K16-'Políticas anunciadas - %'!J16)-L77)*$C$69</f>
        <v>1.7251950926599042E-3</v>
      </c>
      <c r="M69" s="56">
        <f>(('Políticas anunciadas - %'!L16-'Políticas anunciadas - %'!K16)-M77)*$C$69</f>
        <v>1.6577289737739907E-3</v>
      </c>
      <c r="N69" s="56">
        <f>(('Políticas anunciadas - %'!M16-'Políticas anunciadas - %'!L16)-N77)*$C$69</f>
        <v>1.5909724174674839E-3</v>
      </c>
      <c r="O69" s="56">
        <f>(('Políticas anunciadas - %'!N16-'Políticas anunciadas - %'!M16)-O77)*$C$69</f>
        <v>1.5252730065032243E-3</v>
      </c>
      <c r="P69" s="56">
        <f>(('Políticas anunciadas - %'!O16-'Políticas anunciadas - %'!N16)-P77)*$C$69</f>
        <v>1.4604023952397873E-3</v>
      </c>
      <c r="Q69" s="56">
        <f>(('Políticas anunciadas - %'!P16-'Políticas anunciadas - %'!O16)-Q77)*$C$69</f>
        <v>1.3964063728992802E-3</v>
      </c>
      <c r="R69" s="56">
        <f>(('Políticas anunciadas - %'!Q16-'Políticas anunciadas - %'!P16)-R77)*$C$69</f>
        <v>1.3333143532644348E-3</v>
      </c>
      <c r="S69" s="56">
        <f>(('Políticas anunciadas - %'!R16-'Políticas anunciadas - %'!Q16)-S77)*$C$69</f>
        <v>1.2709693591499008E-3</v>
      </c>
      <c r="T69" s="56">
        <f>(('Políticas anunciadas - %'!S16-'Políticas anunciadas - %'!R16)-T77)*$C$69</f>
        <v>1.2094670831355975E-3</v>
      </c>
      <c r="U69" s="56">
        <f>(('Políticas anunciadas - %'!T16-'Políticas anunciadas - %'!S16)-U77)*$C$69</f>
        <v>1.1486953642269417E-3</v>
      </c>
      <c r="V69" s="56">
        <f>(('Políticas anunciadas - %'!U16-'Políticas anunciadas - %'!T16)-V77)*$C$69</f>
        <v>1.0887782004996983E-3</v>
      </c>
      <c r="W69" s="56">
        <f>(('Políticas anunciadas - %'!V16-'Políticas anunciadas - %'!U16)-W77)*$C$69</f>
        <v>1.0295376470000127E-3</v>
      </c>
      <c r="X69" s="56">
        <f>(('Políticas anunciadas - %'!W16-'Políticas anunciadas - %'!V16)-X77)*$C$69</f>
        <v>9.7105997384744477E-4</v>
      </c>
      <c r="Y69" s="56">
        <f>(('Políticas anunciadas - %'!X16-'Políticas anunciadas - %'!W16)-Y77)*$C$69</f>
        <v>9.1327310711099199E-4</v>
      </c>
      <c r="Z69" s="56">
        <f>(('Políticas anunciadas - %'!Y16-'Políticas anunciadas - %'!X16)-Z77)*$C$69</f>
        <v>8.5606216960088422E-4</v>
      </c>
      <c r="AA69" s="56">
        <f>(('Políticas anunciadas - %'!Z16-'Políticas anunciadas - %'!Y16)-AA77)*$C$69</f>
        <v>7.9948075724564421E-4</v>
      </c>
      <c r="AB69" s="56">
        <f>(('Políticas anunciadas - %'!AA16-'Políticas anunciadas - %'!Z16)-AB77)*$C$69</f>
        <v>7.4359577939293235E-4</v>
      </c>
      <c r="AC69" s="56">
        <f>(('Políticas anunciadas - %'!AB16-'Políticas anunciadas - %'!AA16)-AC77)*$C$69</f>
        <v>6.8825802156568627E-4</v>
      </c>
      <c r="AD69" s="56">
        <f>(('Políticas anunciadas - %'!AC16-'Políticas anunciadas - %'!AB16)-AD77)*$C$69</f>
        <v>6.3359897798975643E-4</v>
      </c>
      <c r="AE69" s="56">
        <f>(('Políticas anunciadas - %'!AD16-'Políticas anunciadas - %'!AC16)-AE77)*$C$69</f>
        <v>5.7947789423585096E-4</v>
      </c>
      <c r="AF69" s="56">
        <f>(('Políticas anunciadas - %'!AE16-'Políticas anunciadas - %'!AD16)-AF77)*$C$69</f>
        <v>5.2580033361086331E-4</v>
      </c>
      <c r="AG69" s="56">
        <f>(('Políticas anunciadas - %'!AF16-'Políticas anunciadas - %'!AE16)-AG77)*$C$69</f>
        <v>4.7281198435987238E-4</v>
      </c>
      <c r="AH69" s="56">
        <f>(('Políticas anunciadas - %'!AG16-'Políticas anunciadas - %'!AF16)-AH77)*$C$69</f>
        <v>4.2022713407978684E-4</v>
      </c>
      <c r="AI69" s="56">
        <f>(('Políticas anunciadas - %'!AH16-'Políticas anunciadas - %'!AG16)-AI77)*$C$69</f>
        <v>3.6802096213326405E-4</v>
      </c>
      <c r="AJ69" s="56">
        <f>(('Políticas anunciadas - %'!AI16-'Políticas anunciadas - %'!AH16)-AJ77)*$C$69</f>
        <v>3.1641803950100821E-4</v>
      </c>
      <c r="AK69" s="56">
        <f>(('Políticas anunciadas - %'!AJ16-'Políticas anunciadas - %'!AI16)-AK77)*$C$69</f>
        <v>2.6540572762517525E-4</v>
      </c>
      <c r="AL69" s="56">
        <f>(('Políticas anunciadas - %'!AK16-'Políticas anunciadas - %'!AJ16)-AL77)*$C$69</f>
        <v>2.1497131162643554E-4</v>
      </c>
      <c r="AM69" s="56">
        <f>(('Políticas anunciadas - %'!AL16-'Políticas anunciadas - %'!AK16)-AM77)*$C$69</f>
        <v>1.6510200302587532E-4</v>
      </c>
      <c r="AN69" s="56">
        <f>(('Políticas anunciadas - %'!AM16-'Políticas anunciadas - %'!AL16)-AN77)*$C$69</f>
        <v>1.1578494272256177E-4</v>
      </c>
      <c r="AO69" s="56">
        <f>(('Políticas anunciadas - %'!AN16-'Políticas anunciadas - %'!AM16)-AO77)*$C$69</f>
        <v>6.7007204269446116E-5</v>
      </c>
      <c r="AP69" s="56">
        <f>(('Políticas anunciadas - %'!AO16-'Políticas anunciadas - %'!AN16)-AP77)*$C$69</f>
        <v>1.8755797408033863E-5</v>
      </c>
      <c r="AQ69" s="56">
        <f>(('Políticas anunciadas - %'!AP16-'Políticas anunciadas - %'!AO16)-AQ77)*$C$69</f>
        <v>-2.8982328153308456E-5</v>
      </c>
      <c r="AR69" s="56">
        <f>(('Políticas anunciadas - %'!AQ16-'Políticas anunciadas - %'!AP16)-AR77)*$C$69</f>
        <v>-7.622027869219283E-5</v>
      </c>
      <c r="AS69" s="56">
        <f>(('Políticas anunciadas - %'!AR16-'Políticas anunciadas - %'!AQ16)-AS77)*$C$69</f>
        <v>-1.2297121219615508E-4</v>
      </c>
      <c r="AT69" s="56">
        <f>(('Políticas anunciadas - %'!AS16-'Políticas anunciadas - %'!AR16)-AT77)*$C$69</f>
        <v>-1.6924833385537812E-4</v>
      </c>
      <c r="AU69" s="56">
        <f>(('Políticas anunciadas - %'!AT16-'Políticas anunciadas - %'!AS16)-AU77)*$C$69</f>
        <v>-2.1506489131721014E-4</v>
      </c>
      <c r="AV69" s="56">
        <f>(('Políticas anunciadas - %'!AU16-'Políticas anunciadas - %'!AT16)-AV77)*$C$69</f>
        <v>-2.6043416975911912E-4</v>
      </c>
      <c r="AW69" s="56">
        <f>(('Políticas anunciadas - %'!AV16-'Políticas anunciadas - %'!AU16)-AW77)*$C$69</f>
        <v>-3.0536948672266634E-4</v>
      </c>
      <c r="AX69" s="56">
        <f>(('Políticas anunciadas - %'!AW16-'Políticas anunciadas - %'!AV16)-AX77)*$C$69</f>
        <v>-3.4988418678570204E-4</v>
      </c>
      <c r="AY69" s="56">
        <f>(('Políticas anunciadas - %'!AX16-'Políticas anunciadas - %'!AW16)-AY77)*$C$69</f>
        <v>-3.9399163604135869E-4</v>
      </c>
      <c r="AZ69" s="56">
        <f>(('Políticas anunciadas - %'!AY16-'Políticas anunciadas - %'!AX16)-AZ77)*$C$69</f>
        <v>-4.3770521640595596E-4</v>
      </c>
      <c r="BA69" s="56">
        <f>(('Políticas anunciadas - %'!AZ16-'Políticas anunciadas - %'!AY16)-BA77)*$C$69</f>
        <v>-4.8103831977443825E-4</v>
      </c>
      <c r="BB69" s="56">
        <f>(('Políticas anunciadas - %'!BA16-'Políticas anunciadas - %'!AZ16)-BB77)*$C$69</f>
        <v>-5.2400434203420858E-4</v>
      </c>
      <c r="BC69" s="56">
        <f>(('Políticas anunciadas - %'!BB16-'Políticas anunciadas - %'!BA16)-BC77)*$C$69</f>
        <v>-5.6661667693347904E-4</v>
      </c>
      <c r="BD69" s="53"/>
    </row>
    <row r="70" spans="1:56">
      <c r="A70" s="36"/>
      <c r="B70" s="384"/>
      <c r="C70" s="36">
        <v>5.0900000000000001E-2</v>
      </c>
      <c r="D70" s="385" t="s">
        <v>396</v>
      </c>
      <c r="E70" s="386"/>
      <c r="F70" s="37" t="s">
        <v>413</v>
      </c>
      <c r="G70" s="56"/>
      <c r="H70" s="56">
        <f>('Políticas anunciadas - %'!G17-'Políticas anunciadas - %'!F17)*$C$70</f>
        <v>-3.6093189999999791E-4</v>
      </c>
      <c r="I70" s="56">
        <f>('Políticas anunciadas - %'!H17-'Políticas anunciadas - %'!G17)*$C$70</f>
        <v>-3.6093190000002052E-4</v>
      </c>
      <c r="J70" s="56">
        <f>('Políticas anunciadas - %'!I17-'Políticas anunciadas - %'!H17)*$C$70</f>
        <v>-3.6093189999999791E-4</v>
      </c>
      <c r="K70" s="56">
        <f>('Políticas anunciadas - %'!J17-'Políticas anunciadas - %'!I17)*$C$70</f>
        <v>-3.6093189999999791E-4</v>
      </c>
      <c r="L70" s="56">
        <f>('Políticas anunciadas - %'!K17-'Políticas anunciadas - %'!J17)*$C$70</f>
        <v>-3.6093189999999791E-4</v>
      </c>
      <c r="M70" s="56">
        <f>('Políticas anunciadas - %'!L17-'Políticas anunciadas - %'!K17)*$C$70</f>
        <v>-3.6093189999999791E-4</v>
      </c>
      <c r="N70" s="56">
        <f>('Políticas anunciadas - %'!M17-'Políticas anunciadas - %'!L17)*$C$70</f>
        <v>-3.6093189999999791E-4</v>
      </c>
      <c r="O70" s="56">
        <f>('Políticas anunciadas - %'!N17-'Políticas anunciadas - %'!M17)*$C$70</f>
        <v>-3.6093189999999791E-4</v>
      </c>
      <c r="P70" s="56">
        <f>('Políticas anunciadas - %'!O17-'Políticas anunciadas - %'!N17)*$C$70</f>
        <v>-3.6093189999999791E-4</v>
      </c>
      <c r="Q70" s="56">
        <f>('Políticas anunciadas - %'!P17-'Políticas anunciadas - %'!O17)*$C$70</f>
        <v>-3.6093189999999791E-4</v>
      </c>
      <c r="R70" s="56">
        <f>('Políticas anunciadas - %'!Q17-'Políticas anunciadas - %'!P17)*$C$70</f>
        <v>-3.6093189999999791E-4</v>
      </c>
      <c r="S70" s="56">
        <f>('Políticas anunciadas - %'!R17-'Políticas anunciadas - %'!Q17)*$C$70</f>
        <v>-3.6093189999999791E-4</v>
      </c>
      <c r="T70" s="56">
        <f>('Políticas anunciadas - %'!S17-'Políticas anunciadas - %'!R17)*$C$70</f>
        <v>-3.6093190000002052E-4</v>
      </c>
      <c r="U70" s="56">
        <f>('Políticas anunciadas - %'!T17-'Políticas anunciadas - %'!S17)*$C$70</f>
        <v>-3.6093189999999791E-4</v>
      </c>
      <c r="V70" s="56">
        <f>('Políticas anunciadas - %'!U17-'Políticas anunciadas - %'!T17)*$C$70</f>
        <v>-3.6093189999999791E-4</v>
      </c>
      <c r="W70" s="56">
        <f>('Políticas anunciadas - %'!V17-'Políticas anunciadas - %'!U17)*$C$70</f>
        <v>-3.6093189999999791E-4</v>
      </c>
      <c r="X70" s="56">
        <f>('Políticas anunciadas - %'!W17-'Políticas anunciadas - %'!V17)*$C$70</f>
        <v>-3.6093189999999791E-4</v>
      </c>
      <c r="Y70" s="56">
        <f>('Políticas anunciadas - %'!X17-'Políticas anunciadas - %'!W17)*$C$70</f>
        <v>-3.6093189999999791E-4</v>
      </c>
      <c r="Z70" s="56">
        <f>('Políticas anunciadas - %'!Y17-'Políticas anunciadas - %'!X17)*$C$70</f>
        <v>-3.6093189999999791E-4</v>
      </c>
      <c r="AA70" s="56">
        <f>('Políticas anunciadas - %'!Z17-'Políticas anunciadas - %'!Y17)*$C$70</f>
        <v>-3.6093189999999791E-4</v>
      </c>
      <c r="AB70" s="56">
        <f>('Políticas anunciadas - %'!AA17-'Políticas anunciadas - %'!Z17)*$C$70</f>
        <v>-3.6093189999999791E-4</v>
      </c>
      <c r="AC70" s="56">
        <f>('Políticas anunciadas - %'!AB17-'Políticas anunciadas - %'!AA17)*$C$70</f>
        <v>-3.6093189999999791E-4</v>
      </c>
      <c r="AD70" s="56">
        <f>('Políticas anunciadas - %'!AC17-'Políticas anunciadas - %'!AB17)*$C$70</f>
        <v>-3.6093189999999791E-4</v>
      </c>
      <c r="AE70" s="56">
        <f>('Políticas anunciadas - %'!AD17-'Políticas anunciadas - %'!AC17)*$C$70</f>
        <v>-3.6093190000002052E-4</v>
      </c>
      <c r="AF70" s="56">
        <f>('Políticas anunciadas - %'!AE17-'Políticas anunciadas - %'!AD17)*$C$70</f>
        <v>-3.6093189999999791E-4</v>
      </c>
      <c r="AG70" s="56">
        <f>('Políticas anunciadas - %'!AF17-'Políticas anunciadas - %'!AE17)*$C$70</f>
        <v>-3.6093189999999791E-4</v>
      </c>
      <c r="AH70" s="56">
        <f>('Políticas anunciadas - %'!AG17-'Políticas anunciadas - %'!AF17)*$C$70</f>
        <v>-3.6093189999999791E-4</v>
      </c>
      <c r="AI70" s="56">
        <f>('Políticas anunciadas - %'!AH17-'Políticas anunciadas - %'!AG17)*$C$70</f>
        <v>-3.6093189999999791E-4</v>
      </c>
      <c r="AJ70" s="56">
        <f>('Políticas anunciadas - %'!AI17-'Políticas anunciadas - %'!AH17)*$C$70</f>
        <v>-3.6093189999999791E-4</v>
      </c>
      <c r="AK70" s="56">
        <f>('Políticas anunciadas - %'!AJ17-'Políticas anunciadas - %'!AI17)*$C$70</f>
        <v>-3.6093189999999791E-4</v>
      </c>
      <c r="AL70" s="56">
        <f>('Políticas anunciadas - %'!AK17-'Políticas anunciadas - %'!AJ17)*$C$70</f>
        <v>-3.6093189999999791E-4</v>
      </c>
      <c r="AM70" s="56">
        <f>('Políticas anunciadas - %'!AL17-'Políticas anunciadas - %'!AK17)*$C$70</f>
        <v>-3.6093189999999791E-4</v>
      </c>
      <c r="AN70" s="56">
        <f>('Políticas anunciadas - %'!AM17-'Políticas anunciadas - %'!AL17)*$C$70</f>
        <v>-3.6093189999999791E-4</v>
      </c>
      <c r="AO70" s="56">
        <f>('Políticas anunciadas - %'!AN17-'Políticas anunciadas - %'!AM17)*$C$70</f>
        <v>-3.6093190000002052E-4</v>
      </c>
      <c r="AP70" s="56">
        <f>('Políticas anunciadas - %'!AO17-'Políticas anunciadas - %'!AN17)*$C$70</f>
        <v>-3.6093189999999791E-4</v>
      </c>
      <c r="AQ70" s="56">
        <f>('Políticas anunciadas - %'!AP17-'Políticas anunciadas - %'!AO17)*$C$70</f>
        <v>-3.6093189999999791E-4</v>
      </c>
      <c r="AR70" s="56">
        <f>('Políticas anunciadas - %'!AQ17-'Políticas anunciadas - %'!AP17)*$C$70</f>
        <v>-3.6093189999999791E-4</v>
      </c>
      <c r="AS70" s="56">
        <f>('Políticas anunciadas - %'!AR17-'Políticas anunciadas - %'!AQ17)*$C$70</f>
        <v>-3.6093189999999791E-4</v>
      </c>
      <c r="AT70" s="56">
        <f>('Políticas anunciadas - %'!AS17-'Políticas anunciadas - %'!AR17)*$C$70</f>
        <v>-3.6093189999999791E-4</v>
      </c>
      <c r="AU70" s="56">
        <f>('Políticas anunciadas - %'!AT17-'Políticas anunciadas - %'!AS17)*$C$70</f>
        <v>-3.6093189999999791E-4</v>
      </c>
      <c r="AV70" s="56">
        <f>('Políticas anunciadas - %'!AU17-'Políticas anunciadas - %'!AT17)*$C$70</f>
        <v>-3.6093189999999791E-4</v>
      </c>
      <c r="AW70" s="56">
        <f>('Políticas anunciadas - %'!AV17-'Políticas anunciadas - %'!AU17)*$C$70</f>
        <v>-3.6093189999999791E-4</v>
      </c>
      <c r="AX70" s="56">
        <f>('Políticas anunciadas - %'!AW17-'Políticas anunciadas - %'!AV17)*$C$70</f>
        <v>-3.6093189999999791E-4</v>
      </c>
      <c r="AY70" s="56">
        <f>('Políticas anunciadas - %'!AX17-'Políticas anunciadas - %'!AW17)*$C$70</f>
        <v>-3.6093189999999791E-4</v>
      </c>
      <c r="AZ70" s="56">
        <f>('Políticas anunciadas - %'!AY17-'Políticas anunciadas - %'!AX17)*$C$70</f>
        <v>-3.6093190000002052E-4</v>
      </c>
      <c r="BA70" s="56">
        <f>('Políticas anunciadas - %'!AZ17-'Políticas anunciadas - %'!AY17)*$C$70</f>
        <v>-3.6093189999999791E-4</v>
      </c>
      <c r="BB70" s="56">
        <f>('Políticas anunciadas - %'!BA17-'Políticas anunciadas - %'!AZ17)*$C$70</f>
        <v>-3.6093189999999791E-4</v>
      </c>
      <c r="BC70" s="56">
        <f>('Políticas anunciadas - %'!BB17-'Políticas anunciadas - %'!BA17)*$C$70</f>
        <v>-3.6093189999999791E-4</v>
      </c>
      <c r="BD70" s="53"/>
    </row>
    <row r="71" spans="1:56">
      <c r="A71" s="36"/>
      <c r="B71" s="384"/>
      <c r="C71" s="36">
        <v>0.34710000000000002</v>
      </c>
      <c r="D71" s="385" t="s">
        <v>397</v>
      </c>
      <c r="E71" s="386"/>
      <c r="F71" s="37" t="s">
        <v>413</v>
      </c>
      <c r="G71" s="56"/>
      <c r="H71" s="56">
        <f>('Políticas anunciadas - %'!G18-'Políticas anunciadas - %'!F18)*$C$71</f>
        <v>-2.3436780977520663E-4</v>
      </c>
      <c r="I71" s="56">
        <f>('Políticas anunciadas - %'!H18-'Políticas anunciadas - %'!G18)*$C$71</f>
        <v>-2.3404438219771508E-4</v>
      </c>
      <c r="J71" s="56">
        <f>('Políticas anunciadas - %'!I18-'Políticas anunciadas - %'!H18)*$C$71</f>
        <v>-2.3372140095029379E-4</v>
      </c>
      <c r="K71" s="56">
        <f>('Políticas anunciadas - %'!J18-'Políticas anunciadas - %'!I18)*$C$71</f>
        <v>-2.3339886541698585E-4</v>
      </c>
      <c r="L71" s="56">
        <f>('Políticas anunciadas - %'!K18-'Políticas anunciadas - %'!J18)*$C$71</f>
        <v>-2.3307677498270147E-4</v>
      </c>
      <c r="M71" s="56">
        <f>('Políticas anunciadas - %'!L18-'Políticas anunciadas - %'!K18)*$C$71</f>
        <v>-2.3275512903323713E-4</v>
      </c>
      <c r="N71" s="56">
        <f>('Políticas anunciadas - %'!M18-'Políticas anunciadas - %'!L18)*$C$71</f>
        <v>-2.3243392695516E-4</v>
      </c>
      <c r="O71" s="56">
        <f>('Políticas anunciadas - %'!N18-'Políticas anunciadas - %'!M18)*$C$71</f>
        <v>-2.3211316813596223E-4</v>
      </c>
      <c r="P71" s="56">
        <f>('Políticas anunciadas - %'!O18-'Políticas anunciadas - %'!N18)*$C$71</f>
        <v>-2.3179285196394506E-4</v>
      </c>
      <c r="Q71" s="56">
        <f>('Políticas anunciadas - %'!P18-'Políticas anunciadas - %'!O18)*$C$71</f>
        <v>-2.3147297782821915E-4</v>
      </c>
      <c r="R71" s="56">
        <f>('Políticas anunciadas - %'!Q18-'Políticas anunciadas - %'!P18)*$C$71</f>
        <v>-2.3115354511881988E-4</v>
      </c>
      <c r="S71" s="56">
        <f>('Políticas anunciadas - %'!R18-'Políticas anunciadas - %'!Q18)*$C$71</f>
        <v>-2.3083455322655343E-4</v>
      </c>
      <c r="T71" s="56">
        <f>('Políticas anunciadas - %'!S18-'Políticas anunciadas - %'!R18)*$C$71</f>
        <v>-2.3051600154311224E-4</v>
      </c>
      <c r="U71" s="56">
        <f>('Políticas anunciadas - %'!T18-'Políticas anunciadas - %'!S18)*$C$71</f>
        <v>-2.3019788946097885E-4</v>
      </c>
      <c r="V71" s="56">
        <f>('Políticas anunciadas - %'!U18-'Políticas anunciadas - %'!T18)*$C$71</f>
        <v>-2.2988021637352198E-4</v>
      </c>
      <c r="W71" s="56">
        <f>('Políticas anunciadas - %'!V18-'Políticas anunciadas - %'!U18)*$C$71</f>
        <v>-2.2956298167491971E-4</v>
      </c>
      <c r="X71" s="56">
        <f>('Políticas anunciadas - %'!W18-'Políticas anunciadas - %'!V18)*$C$71</f>
        <v>-2.2924618476021709E-4</v>
      </c>
      <c r="Y71" s="56">
        <f>('Políticas anunciadas - %'!X18-'Políticas anunciadas - %'!W18)*$C$71</f>
        <v>-2.2892982502524927E-4</v>
      </c>
      <c r="Z71" s="56">
        <f>('Políticas anunciadas - %'!Y18-'Políticas anunciadas - %'!X18)*$C$71</f>
        <v>-2.2861390186671831E-4</v>
      </c>
      <c r="AA71" s="56">
        <f>('Políticas anunciadas - %'!Z18-'Políticas anunciadas - %'!Y18)*$C$71</f>
        <v>-2.2829841468213568E-4</v>
      </c>
      <c r="AB71" s="56">
        <f>('Políticas anunciadas - %'!AA18-'Políticas anunciadas - %'!Z18)*$C$71</f>
        <v>-2.2798336286987978E-4</v>
      </c>
      <c r="AC71" s="56">
        <f>('Políticas anunciadas - %'!AB18-'Políticas anunciadas - %'!AA18)*$C$71</f>
        <v>-2.2766874582911905E-4</v>
      </c>
      <c r="AD71" s="56">
        <f>('Políticas anunciadas - %'!AC18-'Políticas anunciadas - %'!AB18)*$C$71</f>
        <v>-2.2735456295986973E-4</v>
      </c>
      <c r="AE71" s="56">
        <f>('Políticas anunciadas - %'!AD18-'Políticas anunciadas - %'!AC18)*$C$71</f>
        <v>-2.2704081366297651E-4</v>
      </c>
      <c r="AF71" s="56">
        <f>('Políticas anunciadas - %'!AE18-'Políticas anunciadas - %'!AD18)*$C$71</f>
        <v>-2.2672749734013197E-4</v>
      </c>
      <c r="AG71" s="56">
        <f>('Políticas anunciadas - %'!AF18-'Políticas anunciadas - %'!AE18)*$C$71</f>
        <v>-2.2641461339379935E-4</v>
      </c>
      <c r="AH71" s="56">
        <f>('Políticas anunciadas - %'!AG18-'Políticas anunciadas - %'!AF18)*$C$71</f>
        <v>-2.2610216122730895E-4</v>
      </c>
      <c r="AI71" s="56">
        <f>('Políticas anunciadas - %'!AH18-'Políticas anunciadas - %'!AG18)*$C$71</f>
        <v>-2.2579014024481957E-4</v>
      </c>
      <c r="AJ71" s="56">
        <f>('Políticas anunciadas - %'!AI18-'Políticas anunciadas - %'!AH18)*$C$71</f>
        <v>-2.2547854985128002E-4</v>
      </c>
      <c r="AK71" s="56">
        <f>('Políticas anunciadas - %'!AJ18-'Políticas anunciadas - %'!AI18)*$C$71</f>
        <v>-2.2516738945248696E-4</v>
      </c>
      <c r="AL71" s="56">
        <f>('Políticas anunciadas - %'!AK18-'Políticas anunciadas - %'!AJ18)*$C$71</f>
        <v>-2.2485665845504616E-4</v>
      </c>
      <c r="AM71" s="56">
        <f>('Políticas anunciadas - %'!AL18-'Políticas anunciadas - %'!AK18)*$C$71</f>
        <v>-2.2454635626637277E-4</v>
      </c>
      <c r="AN71" s="56">
        <f>('Políticas anunciadas - %'!AM18-'Políticas anunciadas - %'!AL18)*$C$71</f>
        <v>-2.2423648229472965E-4</v>
      </c>
      <c r="AO71" s="56">
        <f>('Políticas anunciadas - %'!AN18-'Políticas anunciadas - %'!AM18)*$C$71</f>
        <v>-2.2392703594916968E-4</v>
      </c>
      <c r="AP71" s="56">
        <f>('Políticas anunciadas - %'!AO18-'Políticas anunciadas - %'!AN18)*$C$71</f>
        <v>-2.2361801663955502E-4</v>
      </c>
      <c r="AQ71" s="56">
        <f>('Políticas anunciadas - %'!AP18-'Políticas anunciadas - %'!AO18)*$C$71</f>
        <v>-2.2330942377659556E-4</v>
      </c>
      <c r="AR71" s="56">
        <f>('Políticas anunciadas - %'!AQ18-'Políticas anunciadas - %'!AP18)*$C$71</f>
        <v>-2.2300125677177194E-4</v>
      </c>
      <c r="AS71" s="56">
        <f>('Políticas anunciadas - %'!AR18-'Políticas anunciadas - %'!AQ18)*$C$71</f>
        <v>-2.2269351503743183E-4</v>
      </c>
      <c r="AT71" s="56">
        <f>('Políticas anunciadas - %'!AS18-'Políticas anunciadas - %'!AR18)*$C$71</f>
        <v>-2.223861979866744E-4</v>
      </c>
      <c r="AU71" s="56">
        <f>('Políticas anunciadas - %'!AT18-'Políticas anunciadas - %'!AS18)*$C$71</f>
        <v>-2.2207930503346585E-4</v>
      </c>
      <c r="AV71" s="56">
        <f>('Políticas anunciadas - %'!AU18-'Políticas anunciadas - %'!AT18)*$C$71</f>
        <v>-2.2177283559252379E-4</v>
      </c>
      <c r="AW71" s="56">
        <f>('Políticas anunciadas - %'!AV18-'Políticas anunciadas - %'!AU18)*$C$71</f>
        <v>-2.2146678907939441E-4</v>
      </c>
      <c r="AX71" s="56">
        <f>('Políticas anunciadas - %'!AW18-'Políticas anunciadas - %'!AV18)*$C$71</f>
        <v>-2.2116116491047164E-4</v>
      </c>
      <c r="AY71" s="56">
        <f>('Políticas anunciadas - %'!AX18-'Políticas anunciadas - %'!AW18)*$C$71</f>
        <v>-2.2085596250288162E-4</v>
      </c>
      <c r="AZ71" s="56">
        <f>('Políticas anunciadas - %'!AY18-'Políticas anunciadas - %'!AX18)*$C$71</f>
        <v>-2.2055118127463683E-4</v>
      </c>
      <c r="BA71" s="56">
        <f>('Políticas anunciadas - %'!AZ18-'Políticas anunciadas - %'!AY18)*$C$71</f>
        <v>-2.202468206444819E-4</v>
      </c>
      <c r="BB71" s="56">
        <f>('Políticas anunciadas - %'!BA18-'Políticas anunciadas - %'!AZ18)*$C$71</f>
        <v>-2.1994288003199E-4</v>
      </c>
      <c r="BC71" s="56">
        <f>('Políticas anunciadas - %'!BB18-'Políticas anunciadas - %'!BA18)*$C$71</f>
        <v>-2.1963935885754352E-4</v>
      </c>
      <c r="BD71" s="53"/>
    </row>
    <row r="72" spans="1:56">
      <c r="B72" s="40" t="s">
        <v>387</v>
      </c>
      <c r="C72" s="41"/>
      <c r="D72" s="42" t="s">
        <v>387</v>
      </c>
      <c r="E72" s="43" t="s">
        <v>387</v>
      </c>
      <c r="F72" s="44" t="s">
        <v>399</v>
      </c>
      <c r="G72" s="46">
        <f t="shared" ref="G72:BC72" si="7">SUM(G66:G71)</f>
        <v>0</v>
      </c>
      <c r="H72" s="46">
        <f t="shared" si="7"/>
        <v>5.3094730341778145E-3</v>
      </c>
      <c r="I72" s="46">
        <f t="shared" si="7"/>
        <v>5.2220604388546355E-3</v>
      </c>
      <c r="J72" s="46">
        <f t="shared" si="7"/>
        <v>5.1355679688771007E-3</v>
      </c>
      <c r="K72" s="46">
        <f t="shared" si="7"/>
        <v>5.0503389252895704E-3</v>
      </c>
      <c r="L72" s="46">
        <f t="shared" si="7"/>
        <v>4.9660746940711764E-3</v>
      </c>
      <c r="M72" s="46">
        <f t="shared" si="7"/>
        <v>4.882887834198036E-3</v>
      </c>
      <c r="N72" s="46">
        <f t="shared" si="7"/>
        <v>4.8005493950302961E-3</v>
      </c>
      <c r="O72" s="46">
        <f t="shared" si="7"/>
        <v>4.7194050035821514E-3</v>
      </c>
      <c r="P72" s="46">
        <f t="shared" si="7"/>
        <v>4.6392243842659567E-3</v>
      </c>
      <c r="Q72" s="46">
        <f t="shared" si="7"/>
        <v>4.5600514217244825E-3</v>
      </c>
      <c r="R72" s="46">
        <f t="shared" si="7"/>
        <v>4.4819136500855918E-3</v>
      </c>
      <c r="S72" s="46">
        <f t="shared" si="7"/>
        <v>4.4046522370055899E-3</v>
      </c>
      <c r="T72" s="46">
        <f t="shared" si="7"/>
        <v>4.3283610439880963E-3</v>
      </c>
      <c r="U72" s="46">
        <f t="shared" si="7"/>
        <v>4.2529261026232291E-3</v>
      </c>
      <c r="V72" s="46">
        <f t="shared" si="7"/>
        <v>4.17846962682452E-3</v>
      </c>
      <c r="W72" s="46">
        <f t="shared" si="7"/>
        <v>4.1048119103349228E-3</v>
      </c>
      <c r="X72" s="46">
        <f t="shared" si="7"/>
        <v>4.0320374844283417E-3</v>
      </c>
      <c r="Y72" s="46">
        <f t="shared" si="7"/>
        <v>3.9600725583972306E-3</v>
      </c>
      <c r="Z72" s="46">
        <f t="shared" si="7"/>
        <v>3.8888005599701158E-3</v>
      </c>
      <c r="AA72" s="46">
        <f t="shared" si="7"/>
        <v>3.8182734113008775E-3</v>
      </c>
      <c r="AB72" s="46">
        <f t="shared" si="7"/>
        <v>3.7485563689113786E-3</v>
      </c>
      <c r="AC72" s="46">
        <f t="shared" si="7"/>
        <v>3.6794985860754068E-3</v>
      </c>
      <c r="AD72" s="46">
        <f t="shared" si="7"/>
        <v>3.6112299449880029E-3</v>
      </c>
      <c r="AE72" s="46">
        <f t="shared" si="7"/>
        <v>3.5436080990615638E-3</v>
      </c>
      <c r="AF72" s="46">
        <f t="shared" si="7"/>
        <v>3.476537038962784E-3</v>
      </c>
      <c r="AG72" s="46">
        <f t="shared" si="7"/>
        <v>3.4102608994726067E-3</v>
      </c>
      <c r="AH72" s="46">
        <f t="shared" si="7"/>
        <v>3.3444924335705594E-3</v>
      </c>
      <c r="AI72" s="46">
        <f t="shared" si="7"/>
        <v>3.2792053045100503E-3</v>
      </c>
      <c r="AJ72" s="56">
        <f t="shared" si="7"/>
        <v>3.21462258534441E-3</v>
      </c>
      <c r="AK72" s="46">
        <f t="shared" si="7"/>
        <v>3.1507301574559437E-3</v>
      </c>
      <c r="AL72" s="46">
        <f t="shared" si="7"/>
        <v>3.0875138434496171E-3</v>
      </c>
      <c r="AM72" s="46">
        <f t="shared" si="7"/>
        <v>3.0249594095633418E-3</v>
      </c>
      <c r="AN72" s="46">
        <f t="shared" si="7"/>
        <v>2.9630525683456439E-3</v>
      </c>
      <c r="AO72" s="46">
        <f t="shared" si="7"/>
        <v>2.9017789816221727E-3</v>
      </c>
      <c r="AP72" s="46">
        <f t="shared" si="7"/>
        <v>2.8411242637329248E-3</v>
      </c>
      <c r="AQ72" s="46">
        <f t="shared" si="7"/>
        <v>2.7810739850246281E-3</v>
      </c>
      <c r="AR72" s="46">
        <f t="shared" si="7"/>
        <v>2.7216136755974112E-3</v>
      </c>
      <c r="AS72" s="46">
        <f t="shared" si="7"/>
        <v>2.6627288293079631E-3</v>
      </c>
      <c r="AT72" s="46">
        <f t="shared" si="7"/>
        <v>2.6044049079882764E-3</v>
      </c>
      <c r="AU72" s="46">
        <f t="shared" si="7"/>
        <v>2.546627345914826E-3</v>
      </c>
      <c r="AV72" s="46">
        <f t="shared" si="7"/>
        <v>2.4893815544701123E-3</v>
      </c>
      <c r="AW72" s="46">
        <f t="shared" si="7"/>
        <v>2.4326529270333628E-3</v>
      </c>
      <c r="AX72" s="46">
        <f t="shared" si="7"/>
        <v>2.3764268440432503E-3</v>
      </c>
      <c r="AY72" s="46">
        <f t="shared" si="7"/>
        <v>2.3206886782656173E-3</v>
      </c>
      <c r="AZ72" s="46">
        <f t="shared" si="7"/>
        <v>2.2654238002208773E-3</v>
      </c>
      <c r="BA72" s="46">
        <f t="shared" si="7"/>
        <v>2.2106175837755364E-3</v>
      </c>
      <c r="BB72" s="46">
        <f t="shared" si="7"/>
        <v>2.1562554118847287E-3</v>
      </c>
      <c r="BC72" s="46">
        <f t="shared" si="7"/>
        <v>2.1023226824708557E-3</v>
      </c>
      <c r="BD72" s="53"/>
    </row>
    <row r="73" spans="1:56">
      <c r="B73" s="27"/>
      <c r="C73" s="39"/>
      <c r="D73" s="53" t="s">
        <v>387</v>
      </c>
      <c r="E73" s="53" t="s">
        <v>387</v>
      </c>
      <c r="F73" s="53" t="s">
        <v>387</v>
      </c>
      <c r="G73" s="53" t="s">
        <v>387</v>
      </c>
      <c r="H73" s="53" t="s">
        <v>387</v>
      </c>
      <c r="I73" s="53" t="s">
        <v>387</v>
      </c>
      <c r="J73" s="53" t="s">
        <v>387</v>
      </c>
      <c r="K73" s="53" t="s">
        <v>387</v>
      </c>
      <c r="L73" s="53" t="s">
        <v>387</v>
      </c>
      <c r="M73" s="53" t="s">
        <v>387</v>
      </c>
      <c r="N73" s="53" t="s">
        <v>387</v>
      </c>
      <c r="O73" s="53" t="s">
        <v>387</v>
      </c>
      <c r="P73" s="53" t="s">
        <v>387</v>
      </c>
      <c r="Q73" s="53" t="s">
        <v>387</v>
      </c>
      <c r="R73" s="53" t="s">
        <v>387</v>
      </c>
      <c r="S73" s="53" t="s">
        <v>387</v>
      </c>
      <c r="T73" s="53" t="s">
        <v>387</v>
      </c>
      <c r="U73" s="53" t="s">
        <v>387</v>
      </c>
      <c r="V73" s="53" t="s">
        <v>387</v>
      </c>
      <c r="W73" s="53" t="s">
        <v>387</v>
      </c>
      <c r="X73" s="53" t="s">
        <v>387</v>
      </c>
      <c r="Y73" s="53" t="s">
        <v>387</v>
      </c>
      <c r="Z73" s="53" t="s">
        <v>387</v>
      </c>
      <c r="AA73" s="53" t="s">
        <v>387</v>
      </c>
      <c r="AB73" s="53" t="s">
        <v>387</v>
      </c>
      <c r="AC73" s="53" t="s">
        <v>387</v>
      </c>
      <c r="AD73" s="53" t="s">
        <v>387</v>
      </c>
      <c r="AE73" s="53" t="s">
        <v>387</v>
      </c>
      <c r="AF73" s="53" t="s">
        <v>387</v>
      </c>
      <c r="AG73" s="53" t="s">
        <v>387</v>
      </c>
      <c r="AH73" s="53" t="s">
        <v>387</v>
      </c>
      <c r="AI73" s="53" t="s">
        <v>387</v>
      </c>
      <c r="AJ73" s="53" t="s">
        <v>387</v>
      </c>
      <c r="AK73" s="53"/>
      <c r="AL73" s="53"/>
      <c r="AM73" s="53"/>
      <c r="AN73" s="53"/>
      <c r="AO73" s="53"/>
      <c r="AP73" s="53"/>
      <c r="AQ73" s="53"/>
      <c r="AR73" s="53"/>
      <c r="AS73" s="53"/>
      <c r="AT73" s="53"/>
      <c r="AU73" s="53"/>
      <c r="AV73" s="53"/>
      <c r="AW73" s="53"/>
      <c r="AX73" s="53"/>
      <c r="AY73" s="53"/>
      <c r="AZ73" s="53"/>
      <c r="BA73" s="53"/>
      <c r="BB73" s="53"/>
      <c r="BC73" s="53"/>
      <c r="BD73" s="53"/>
    </row>
    <row r="74" spans="1:56" ht="13.5" customHeight="1">
      <c r="D74" s="53"/>
      <c r="E74" s="53"/>
      <c r="F74" s="347" t="s">
        <v>414</v>
      </c>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53"/>
    </row>
    <row r="75" spans="1:56" s="245" customFormat="1" ht="14.45" customHeight="1">
      <c r="D75" s="385" t="s">
        <v>391</v>
      </c>
      <c r="E75" s="386"/>
      <c r="F75" s="37" t="s">
        <v>415</v>
      </c>
      <c r="G75" s="37"/>
      <c r="H75" s="51">
        <f>'Políticas anunciadas - %'!F7+'Políticas anunciadas - %'!F8</f>
        <v>6.0223926199999998</v>
      </c>
      <c r="I75" s="37">
        <f>'Políticas anunciadas - %'!G7+'Políticas anunciadas - %'!G8</f>
        <v>6.0848926199999998</v>
      </c>
      <c r="J75" s="37">
        <f>'Políticas anunciadas - %'!H7+'Políticas anunciadas - %'!H8</f>
        <v>6.1473926199999998</v>
      </c>
      <c r="K75" s="37">
        <f>'Políticas anunciadas - %'!I7+'Políticas anunciadas - %'!I8</f>
        <v>6.2098926199999998</v>
      </c>
      <c r="L75" s="37">
        <f>'Políticas anunciadas - %'!J7+'Políticas anunciadas - %'!J8</f>
        <v>6.3098626200000005</v>
      </c>
      <c r="M75" s="37">
        <f>'Políticas anunciadas - %'!K7+'Políticas anunciadas - %'!K8</f>
        <v>6.4098326199999995</v>
      </c>
      <c r="N75" s="37">
        <f>'Políticas anunciadas - %'!L7+'Políticas anunciadas - %'!L8</f>
        <v>6.5098026200000003</v>
      </c>
      <c r="O75" s="37">
        <f>'Políticas anunciadas - %'!M7+'Políticas anunciadas - %'!M8</f>
        <v>6.6097726199999993</v>
      </c>
      <c r="P75" s="37">
        <f>'Políticas anunciadas - %'!N7+'Políticas anunciadas - %'!N8</f>
        <v>6.7097426200000001</v>
      </c>
      <c r="Q75" s="37">
        <f>'Políticas anunciadas - %'!O7+'Políticas anunciadas - %'!O8</f>
        <v>6.8097126199999991</v>
      </c>
      <c r="R75" s="37">
        <f>'Políticas anunciadas - %'!P7+'Políticas anunciadas - %'!P8</f>
        <v>6.9096826199999999</v>
      </c>
      <c r="S75" s="37">
        <f>'Políticas anunciadas - %'!Q7+'Políticas anunciadas - %'!Q8</f>
        <v>7.0096526199999989</v>
      </c>
      <c r="T75" s="37">
        <f>'Políticas anunciadas - %'!R7+'Políticas anunciadas - %'!R8</f>
        <v>7.1096226199999997</v>
      </c>
      <c r="U75" s="37">
        <f>'Políticas anunciadas - %'!S7+'Políticas anunciadas - %'!S8</f>
        <v>7.2095926199999987</v>
      </c>
      <c r="V75" s="37">
        <f>'Políticas anunciadas - %'!T7+'Políticas anunciadas - %'!T8</f>
        <v>7.3095626199999995</v>
      </c>
      <c r="W75" s="37">
        <f>'Políticas anunciadas - %'!U7+'Políticas anunciadas - %'!U8</f>
        <v>7.4095326199999985</v>
      </c>
      <c r="X75" s="37">
        <f>'Políticas anunciadas - %'!V7+'Políticas anunciadas - %'!V8</f>
        <v>7.5095026199999992</v>
      </c>
      <c r="Y75" s="37">
        <f>'Políticas anunciadas - %'!W7+'Políticas anunciadas - %'!W8</f>
        <v>7.6094726199999982</v>
      </c>
      <c r="Z75" s="37">
        <f>'Políticas anunciadas - %'!X7+'Políticas anunciadas - %'!X8</f>
        <v>7.709442619999999</v>
      </c>
      <c r="AA75" s="37">
        <f>'Políticas anunciadas - %'!Y7+'Políticas anunciadas - %'!Y8</f>
        <v>7.809412619999998</v>
      </c>
      <c r="AB75" s="37">
        <f>'Políticas anunciadas - %'!Z7+'Políticas anunciadas - %'!Z8</f>
        <v>7.9093826199999988</v>
      </c>
      <c r="AC75" s="37">
        <f>'Políticas anunciadas - %'!AA7+'Políticas anunciadas - %'!AA8</f>
        <v>8.0093526199999978</v>
      </c>
      <c r="AD75" s="37">
        <f>'Políticas anunciadas - %'!AB7+'Políticas anunciadas - %'!AB8</f>
        <v>8.1093226199999986</v>
      </c>
      <c r="AE75" s="37">
        <f>'Políticas anunciadas - %'!AC7+'Políticas anunciadas - %'!AC8</f>
        <v>8.2092926199999976</v>
      </c>
      <c r="AF75" s="37">
        <f>'Políticas anunciadas - %'!AD7+'Políticas anunciadas - %'!AD8</f>
        <v>8.3092626199999984</v>
      </c>
      <c r="AG75" s="37">
        <f>'Políticas anunciadas - %'!AE7+'Políticas anunciadas - %'!AE8</f>
        <v>8.3092626199999984</v>
      </c>
      <c r="AH75" s="37">
        <f>'Políticas anunciadas - %'!AF7+'Políticas anunciadas - %'!AF8</f>
        <v>8.3092626199999984</v>
      </c>
      <c r="AI75" s="37">
        <f>'Políticas anunciadas - %'!AG7+'Políticas anunciadas - %'!AG8</f>
        <v>8.3092626199999984</v>
      </c>
      <c r="AJ75" s="37">
        <f>'Políticas anunciadas - %'!AH7+'Políticas anunciadas - %'!AH8</f>
        <v>8.3092626199999984</v>
      </c>
      <c r="AK75" s="37">
        <f>'Políticas anunciadas - %'!AI7+'Políticas anunciadas - %'!AI8</f>
        <v>8.3092626199999984</v>
      </c>
      <c r="AL75" s="37">
        <f>'Políticas anunciadas - %'!AJ7+'Políticas anunciadas - %'!AJ8</f>
        <v>8.3092626199999984</v>
      </c>
      <c r="AM75" s="37">
        <f>'Políticas anunciadas - %'!AK7+'Políticas anunciadas - %'!AK8</f>
        <v>8.3092626199999984</v>
      </c>
      <c r="AN75" s="37">
        <f>'Políticas anunciadas - %'!AL7+'Políticas anunciadas - %'!AL8</f>
        <v>8.3092626199999984</v>
      </c>
      <c r="AO75" s="37">
        <f>'Políticas anunciadas - %'!AM7+'Políticas anunciadas - %'!AM8</f>
        <v>8.3092626199999984</v>
      </c>
      <c r="AP75" s="37">
        <f>'Políticas anunciadas - %'!AN7+'Políticas anunciadas - %'!AN8</f>
        <v>8.3092626199999984</v>
      </c>
      <c r="AQ75" s="37">
        <f>'Políticas anunciadas - %'!AO7+'Políticas anunciadas - %'!AO8</f>
        <v>8.3092626199999984</v>
      </c>
      <c r="AR75" s="37">
        <f>'Políticas anunciadas - %'!AP7+'Políticas anunciadas - %'!AP8</f>
        <v>8.3092626199999984</v>
      </c>
      <c r="AS75" s="37">
        <f>'Políticas anunciadas - %'!AQ7+'Políticas anunciadas - %'!AQ8</f>
        <v>8.3092626199999984</v>
      </c>
      <c r="AT75" s="37">
        <f>'Políticas anunciadas - %'!AR7+'Políticas anunciadas - %'!AR8</f>
        <v>8.3092626199999984</v>
      </c>
      <c r="AU75" s="37">
        <f>'Políticas anunciadas - %'!AS7+'Políticas anunciadas - %'!AS8</f>
        <v>8.3092626199999984</v>
      </c>
      <c r="AV75" s="37">
        <f>'Políticas anunciadas - %'!AT7+'Políticas anunciadas - %'!AT8</f>
        <v>8.3092626199999984</v>
      </c>
      <c r="AW75" s="37">
        <f>'Políticas anunciadas - %'!AU7+'Políticas anunciadas - %'!AU8</f>
        <v>8.3092626199999984</v>
      </c>
      <c r="AX75" s="37">
        <f>'Políticas anunciadas - %'!AV7+'Políticas anunciadas - %'!AV8</f>
        <v>8.3092626199999984</v>
      </c>
      <c r="AY75" s="37">
        <f>'Políticas anunciadas - %'!AW7+'Políticas anunciadas - %'!AW8</f>
        <v>8.3092626199999984</v>
      </c>
      <c r="AZ75" s="37">
        <f>'Políticas anunciadas - %'!AX7+'Políticas anunciadas - %'!AX8</f>
        <v>8.3092626199999984</v>
      </c>
      <c r="BA75" s="37">
        <f>'Políticas anunciadas - %'!AY7+'Políticas anunciadas - %'!AY8</f>
        <v>8.3092626199999984</v>
      </c>
      <c r="BB75" s="37">
        <f>'Políticas anunciadas - %'!AZ7+'Políticas anunciadas - %'!AZ8</f>
        <v>8.3092626199999984</v>
      </c>
      <c r="BC75" s="37">
        <f>'Políticas anunciadas - %'!BA7+'Políticas anunciadas - %'!BA8</f>
        <v>8.3092626199999984</v>
      </c>
      <c r="BD75" s="53"/>
    </row>
    <row r="76" spans="1:56" ht="15">
      <c r="C76" s="60">
        <v>0.2</v>
      </c>
      <c r="D76" s="385" t="s">
        <v>416</v>
      </c>
      <c r="E76" s="386"/>
      <c r="F76" s="37" t="s">
        <v>417</v>
      </c>
      <c r="G76" s="37"/>
      <c r="H76" s="48">
        <f>('Políticas anunciadas - %'!G11)*$C$76</f>
        <v>2E-3</v>
      </c>
      <c r="I76" s="48">
        <f>('Políticas anunciadas - %'!H11)*$C$76</f>
        <v>2E-3</v>
      </c>
      <c r="J76" s="48">
        <f>('Políticas anunciadas - %'!I11)*$C$76</f>
        <v>2E-3</v>
      </c>
      <c r="K76" s="48">
        <f>('Políticas anunciadas - %'!J11)*$C$76</f>
        <v>2E-3</v>
      </c>
      <c r="L76" s="48">
        <f>('Políticas anunciadas - %'!K11)*$C$76</f>
        <v>2E-3</v>
      </c>
      <c r="M76" s="48">
        <f>('Políticas anunciadas - %'!L11)*$C$76</f>
        <v>2E-3</v>
      </c>
      <c r="N76" s="48">
        <f>('Políticas anunciadas - %'!M11)*$C$76</f>
        <v>2E-3</v>
      </c>
      <c r="O76" s="48">
        <f>('Políticas anunciadas - %'!N11)*$C$76</f>
        <v>2E-3</v>
      </c>
      <c r="P76" s="48">
        <f>('Políticas anunciadas - %'!O11)*$C$76</f>
        <v>2E-3</v>
      </c>
      <c r="Q76" s="48">
        <f>('Políticas anunciadas - %'!P11)*$C$76</f>
        <v>2E-3</v>
      </c>
      <c r="R76" s="48">
        <f>('Políticas anunciadas - %'!Q11)*$C$76</f>
        <v>2E-3</v>
      </c>
      <c r="S76" s="48">
        <f>('Políticas anunciadas - %'!R11)*$C$76</f>
        <v>2E-3</v>
      </c>
      <c r="T76" s="48">
        <f>('Políticas anunciadas - %'!S11)*$C$76</f>
        <v>2E-3</v>
      </c>
      <c r="U76" s="48">
        <f>('Políticas anunciadas - %'!T11)*$C$76</f>
        <v>2E-3</v>
      </c>
      <c r="V76" s="48">
        <f>('Políticas anunciadas - %'!U11)*$C$76</f>
        <v>2E-3</v>
      </c>
      <c r="W76" s="48">
        <f>('Políticas anunciadas - %'!V11)*$C$76</f>
        <v>2E-3</v>
      </c>
      <c r="X76" s="48">
        <f>('Políticas anunciadas - %'!W11)*$C$76</f>
        <v>2E-3</v>
      </c>
      <c r="Y76" s="48">
        <f>('Políticas anunciadas - %'!X11)*$C$76</f>
        <v>2E-3</v>
      </c>
      <c r="Z76" s="48">
        <f>('Políticas anunciadas - %'!Y11)*$C$76</f>
        <v>2E-3</v>
      </c>
      <c r="AA76" s="48">
        <f>('Políticas anunciadas - %'!Z11)*$C$76</f>
        <v>2E-3</v>
      </c>
      <c r="AB76" s="37">
        <f>('Políticas anunciadas - %'!AA11)*$C$76</f>
        <v>2E-3</v>
      </c>
      <c r="AC76" s="48">
        <f>('Políticas anunciadas - %'!AB11)*$C$76</f>
        <v>2E-3</v>
      </c>
      <c r="AD76" s="48">
        <f>('Políticas anunciadas - %'!AC11)*$C$76</f>
        <v>2E-3</v>
      </c>
      <c r="AE76" s="48">
        <f>('Políticas anunciadas - %'!AD11)*$C$76</f>
        <v>2E-3</v>
      </c>
      <c r="AF76" s="48">
        <f>('Políticas anunciadas - %'!AE11)*$C$76</f>
        <v>2E-3</v>
      </c>
      <c r="AG76" s="48">
        <f>('Políticas anunciadas - %'!AF11)*$C$76</f>
        <v>2E-3</v>
      </c>
      <c r="AH76" s="48">
        <f>('Políticas anunciadas - %'!AG11)*$C$76</f>
        <v>2E-3</v>
      </c>
      <c r="AI76" s="48">
        <f>('Políticas anunciadas - %'!AH11)*$C$76</f>
        <v>2E-3</v>
      </c>
      <c r="AJ76" s="48">
        <f>('Políticas anunciadas - %'!AI11)*$C$76</f>
        <v>2E-3</v>
      </c>
      <c r="AK76" s="48">
        <f>('Políticas anunciadas - %'!AJ11)*$C$76</f>
        <v>2E-3</v>
      </c>
      <c r="AL76" s="48">
        <f>('Políticas anunciadas - %'!AK11)*$C$76</f>
        <v>2E-3</v>
      </c>
      <c r="AM76" s="48">
        <f>('Políticas anunciadas - %'!AL11)*$C$76</f>
        <v>2E-3</v>
      </c>
      <c r="AN76" s="48">
        <f>('Políticas anunciadas - %'!AM11)*$C$76</f>
        <v>2E-3</v>
      </c>
      <c r="AO76" s="48">
        <f>('Políticas anunciadas - %'!AN11)*$C$76</f>
        <v>2E-3</v>
      </c>
      <c r="AP76" s="48">
        <f>('Políticas anunciadas - %'!AO11)*$C$76</f>
        <v>2E-3</v>
      </c>
      <c r="AQ76" s="48">
        <f>('Políticas anunciadas - %'!AP11)*$C$76</f>
        <v>2E-3</v>
      </c>
      <c r="AR76" s="48">
        <f>('Políticas anunciadas - %'!AQ11)*$C$76</f>
        <v>2E-3</v>
      </c>
      <c r="AS76" s="48">
        <f>('Políticas anunciadas - %'!AR11)*$C$76</f>
        <v>2E-3</v>
      </c>
      <c r="AT76" s="48">
        <f>('Políticas anunciadas - %'!AS11)*$C$76</f>
        <v>2E-3</v>
      </c>
      <c r="AU76" s="48">
        <f>('Políticas anunciadas - %'!AT11)*$C$76</f>
        <v>2E-3</v>
      </c>
      <c r="AV76" s="48">
        <f>('Políticas anunciadas - %'!AU11)*$C$76</f>
        <v>2E-3</v>
      </c>
      <c r="AW76" s="48">
        <f>('Políticas anunciadas - %'!AV11)*$C$76</f>
        <v>2E-3</v>
      </c>
      <c r="AX76" s="48">
        <f>('Políticas anunciadas - %'!AW11)*$C$76</f>
        <v>2E-3</v>
      </c>
      <c r="AY76" s="48">
        <f>('Políticas anunciadas - %'!AX11)*$C$76</f>
        <v>2E-3</v>
      </c>
      <c r="AZ76" s="48">
        <f>('Políticas anunciadas - %'!AY11)*$C$76</f>
        <v>2E-3</v>
      </c>
      <c r="BA76" s="48">
        <f>('Políticas anunciadas - %'!AZ11)*$C$76</f>
        <v>2E-3</v>
      </c>
      <c r="BB76" s="48">
        <f>('Políticas anunciadas - %'!BA11)*$C$76</f>
        <v>2E-3</v>
      </c>
      <c r="BC76" s="48">
        <f>('Políticas anunciadas - %'!BB11)*$C$76</f>
        <v>2E-3</v>
      </c>
      <c r="BD76" s="53"/>
    </row>
    <row r="77" spans="1:56" ht="15">
      <c r="C77" s="58">
        <v>0.8</v>
      </c>
      <c r="D77" s="385" t="s">
        <v>395</v>
      </c>
      <c r="E77" s="386"/>
      <c r="F77" s="37" t="s">
        <v>417</v>
      </c>
      <c r="G77" s="37"/>
      <c r="H77" s="37">
        <f>('Políticas anunciadas - %'!G11)*$C$77</f>
        <v>8.0000000000000002E-3</v>
      </c>
      <c r="I77" s="37">
        <f>('Políticas anunciadas - %'!H11)*$C$77</f>
        <v>8.0000000000000002E-3</v>
      </c>
      <c r="J77" s="37">
        <f>('Políticas anunciadas - %'!I11)*$C$77</f>
        <v>8.0000000000000002E-3</v>
      </c>
      <c r="K77" s="37">
        <f>('Políticas anunciadas - %'!J11)*$C$77</f>
        <v>8.0000000000000002E-3</v>
      </c>
      <c r="L77" s="37">
        <f>('Políticas anunciadas - %'!K11)*$C$77</f>
        <v>8.0000000000000002E-3</v>
      </c>
      <c r="M77" s="37">
        <f>('Políticas anunciadas - %'!L11)*$C$77</f>
        <v>8.0000000000000002E-3</v>
      </c>
      <c r="N77" s="37">
        <f>('Políticas anunciadas - %'!M11)*$C$77</f>
        <v>8.0000000000000002E-3</v>
      </c>
      <c r="O77" s="37">
        <f>('Políticas anunciadas - %'!N11)*$C$77</f>
        <v>8.0000000000000002E-3</v>
      </c>
      <c r="P77" s="37">
        <f>('Políticas anunciadas - %'!O11)*$C$77</f>
        <v>8.0000000000000002E-3</v>
      </c>
      <c r="Q77" s="37">
        <f>('Políticas anunciadas - %'!P11)*$C$77</f>
        <v>8.0000000000000002E-3</v>
      </c>
      <c r="R77" s="37">
        <f>('Políticas anunciadas - %'!Q11)*$C$77</f>
        <v>8.0000000000000002E-3</v>
      </c>
      <c r="S77" s="37">
        <f>('Políticas anunciadas - %'!R11)*$C$77</f>
        <v>8.0000000000000002E-3</v>
      </c>
      <c r="T77" s="37">
        <f>('Políticas anunciadas - %'!S11)*$C$77</f>
        <v>8.0000000000000002E-3</v>
      </c>
      <c r="U77" s="37">
        <f>('Políticas anunciadas - %'!T11)*$C$77</f>
        <v>8.0000000000000002E-3</v>
      </c>
      <c r="V77" s="37">
        <f>('Políticas anunciadas - %'!U11)*$C$77</f>
        <v>8.0000000000000002E-3</v>
      </c>
      <c r="W77" s="37">
        <f>('Políticas anunciadas - %'!V11)*$C$77</f>
        <v>8.0000000000000002E-3</v>
      </c>
      <c r="X77" s="37">
        <f>('Políticas anunciadas - %'!W11)*$C$77</f>
        <v>8.0000000000000002E-3</v>
      </c>
      <c r="Y77" s="37">
        <f>('Políticas anunciadas - %'!X11)*$C$77</f>
        <v>8.0000000000000002E-3</v>
      </c>
      <c r="Z77" s="37">
        <f>('Políticas anunciadas - %'!Y11)*$C$77</f>
        <v>8.0000000000000002E-3</v>
      </c>
      <c r="AA77" s="37">
        <f>('Políticas anunciadas - %'!Z11)*$C$77</f>
        <v>8.0000000000000002E-3</v>
      </c>
      <c r="AB77" s="37">
        <f>('Políticas anunciadas - %'!AA11)*$C$77</f>
        <v>8.0000000000000002E-3</v>
      </c>
      <c r="AC77" s="37">
        <f>('Políticas anunciadas - %'!AB11)*$C$77</f>
        <v>8.0000000000000002E-3</v>
      </c>
      <c r="AD77" s="37">
        <f>('Políticas anunciadas - %'!AC11)*$C$77</f>
        <v>8.0000000000000002E-3</v>
      </c>
      <c r="AE77" s="37">
        <f>('Políticas anunciadas - %'!AD11)*$C$77</f>
        <v>8.0000000000000002E-3</v>
      </c>
      <c r="AF77" s="37">
        <f>('Políticas anunciadas - %'!AE11)*$C$77</f>
        <v>8.0000000000000002E-3</v>
      </c>
      <c r="AG77" s="37">
        <f>('Políticas anunciadas - %'!AF11)*$C$77</f>
        <v>8.0000000000000002E-3</v>
      </c>
      <c r="AH77" s="37">
        <f>('Políticas anunciadas - %'!AG11)*$C$77</f>
        <v>8.0000000000000002E-3</v>
      </c>
      <c r="AI77" s="37">
        <f>('Políticas anunciadas - %'!AH11)*$C$77</f>
        <v>8.0000000000000002E-3</v>
      </c>
      <c r="AJ77" s="37">
        <f>('Políticas anunciadas - %'!AI11)*$C$77</f>
        <v>8.0000000000000002E-3</v>
      </c>
      <c r="AK77" s="37">
        <f>('Políticas anunciadas - %'!AJ11)*$C$77</f>
        <v>8.0000000000000002E-3</v>
      </c>
      <c r="AL77" s="37">
        <f>('Políticas anunciadas - %'!AK11)*$C$77</f>
        <v>8.0000000000000002E-3</v>
      </c>
      <c r="AM77" s="37">
        <f>('Políticas anunciadas - %'!AL11)*$C$77</f>
        <v>8.0000000000000002E-3</v>
      </c>
      <c r="AN77" s="37">
        <f>('Políticas anunciadas - %'!AM11)*$C$77</f>
        <v>8.0000000000000002E-3</v>
      </c>
      <c r="AO77" s="37">
        <f>('Políticas anunciadas - %'!AN11)*$C$77</f>
        <v>8.0000000000000002E-3</v>
      </c>
      <c r="AP77" s="37">
        <f>('Políticas anunciadas - %'!AO11)*$C$77</f>
        <v>8.0000000000000002E-3</v>
      </c>
      <c r="AQ77" s="37">
        <f>('Políticas anunciadas - %'!AP11)*$C$77</f>
        <v>8.0000000000000002E-3</v>
      </c>
      <c r="AR77" s="37">
        <f>('Políticas anunciadas - %'!AQ11)*$C$77</f>
        <v>8.0000000000000002E-3</v>
      </c>
      <c r="AS77" s="37">
        <f>('Políticas anunciadas - %'!AR11)*$C$77</f>
        <v>8.0000000000000002E-3</v>
      </c>
      <c r="AT77" s="37">
        <f>('Políticas anunciadas - %'!AS11)*$C$77</f>
        <v>8.0000000000000002E-3</v>
      </c>
      <c r="AU77" s="37">
        <f>('Políticas anunciadas - %'!AT11)*$C$77</f>
        <v>8.0000000000000002E-3</v>
      </c>
      <c r="AV77" s="37">
        <f>('Políticas anunciadas - %'!AU11)*$C$77</f>
        <v>8.0000000000000002E-3</v>
      </c>
      <c r="AW77" s="37">
        <f>('Políticas anunciadas - %'!AV11)*$C$77</f>
        <v>8.0000000000000002E-3</v>
      </c>
      <c r="AX77" s="37">
        <f>('Políticas anunciadas - %'!AW11)*$C$77</f>
        <v>8.0000000000000002E-3</v>
      </c>
      <c r="AY77" s="37">
        <f>('Políticas anunciadas - %'!AX11)*$C$77</f>
        <v>8.0000000000000002E-3</v>
      </c>
      <c r="AZ77" s="37">
        <f>('Políticas anunciadas - %'!AY11)*$C$77</f>
        <v>8.0000000000000002E-3</v>
      </c>
      <c r="BA77" s="37">
        <f>('Políticas anunciadas - %'!AZ11)*$C$77</f>
        <v>8.0000000000000002E-3</v>
      </c>
      <c r="BB77" s="37">
        <f>('Políticas anunciadas - %'!BA11)*$C$77</f>
        <v>8.0000000000000002E-3</v>
      </c>
      <c r="BC77" s="37">
        <f>('Políticas anunciadas - %'!BB11)*$C$77</f>
        <v>8.0000000000000002E-3</v>
      </c>
      <c r="BD77" s="53"/>
    </row>
    <row r="78" spans="1:56" s="316" customFormat="1" ht="18" customHeight="1">
      <c r="C78" s="317"/>
      <c r="D78" s="385" t="s">
        <v>418</v>
      </c>
      <c r="E78" s="386"/>
      <c r="F78" s="37" t="s">
        <v>419</v>
      </c>
      <c r="G78" s="37"/>
      <c r="H78" s="37">
        <f>'Políticas anunciadas - %'!F5</f>
        <v>3.57930610263235E-2</v>
      </c>
      <c r="I78" s="37">
        <f>'Políticas anunciadas - %'!G5</f>
        <v>3.562841294560215E-2</v>
      </c>
      <c r="J78" s="37">
        <f>'Políticas anunciadas - %'!H5</f>
        <v>3.5464522246051899E-2</v>
      </c>
      <c r="K78" s="37">
        <f>'Políticas anunciadas - %'!I5</f>
        <v>3.5301385443720079E-2</v>
      </c>
      <c r="L78" s="37">
        <f>'Políticas anunciadas - %'!J5</f>
        <v>3.5138999070680299E-2</v>
      </c>
      <c r="M78" s="37">
        <f>'Políticas anunciadas - %'!K5</f>
        <v>3.49773596749543E-2</v>
      </c>
      <c r="N78" s="37">
        <f>'Políticas anunciadas - %'!L5</f>
        <v>3.4816463820449783E-2</v>
      </c>
      <c r="O78" s="37">
        <f>'Políticas anunciadas - %'!M5</f>
        <v>3.4656308086875143E-2</v>
      </c>
      <c r="P78" s="37">
        <f>'Políticas anunciadas - %'!N5</f>
        <v>3.4496889069675518E-2</v>
      </c>
      <c r="Q78" s="37">
        <f>'Políticas anunciadas - %'!O5</f>
        <v>3.4338203379954635E-2</v>
      </c>
      <c r="R78" s="37">
        <f>'Políticas anunciadas - %'!P5</f>
        <v>3.4180247644407302E-2</v>
      </c>
      <c r="S78" s="37">
        <f>'Políticas anunciadas - %'!Q5</f>
        <v>3.402301850524303E-2</v>
      </c>
      <c r="T78" s="37">
        <f>'Políticas anunciadas - %'!R5</f>
        <v>3.3866512620120304E-2</v>
      </c>
      <c r="U78" s="37">
        <f>'Políticas anunciadas - %'!S5</f>
        <v>3.3710726662066648E-2</v>
      </c>
      <c r="V78" s="37">
        <f>'Políticas anunciadas - %'!T5</f>
        <v>3.3555657319420007E-2</v>
      </c>
      <c r="W78" s="37">
        <f>'Políticas anunciadas - %'!U5</f>
        <v>3.3401301295752361E-2</v>
      </c>
      <c r="X78" s="37">
        <f>'Políticas anunciadas - %'!V5</f>
        <v>3.3247655309791568E-2</v>
      </c>
      <c r="Y78" s="37">
        <f>'Políticas anunciadas - %'!W5</f>
        <v>3.3094716095366294E-2</v>
      </c>
      <c r="Z78" s="37">
        <f>'Políticas anunciadas - %'!X5</f>
        <v>3.2942480401327856E-2</v>
      </c>
      <c r="AA78" s="37">
        <f>'Políticas anunciadas - %'!Y5</f>
        <v>3.2790944991480941E-2</v>
      </c>
      <c r="AB78" s="37">
        <f>'Políticas anunciadas - %'!Z5</f>
        <v>3.2640106644519662E-2</v>
      </c>
      <c r="AC78" s="37">
        <f>'Políticas anunciadas - %'!AA5</f>
        <v>3.2489962153956498E-2</v>
      </c>
      <c r="AD78" s="37">
        <f>'Políticas anunciadas - %'!AB5</f>
        <v>3.234050832804769E-2</v>
      </c>
      <c r="AE78" s="37">
        <f>'Políticas anunciadas - %'!AC5</f>
        <v>3.2191741989738176E-2</v>
      </c>
      <c r="AF78" s="37">
        <f>'Políticas anunciadas - %'!AD5</f>
        <v>3.2043659976585204E-2</v>
      </c>
      <c r="AG78" s="37">
        <f>'Políticas anunciadas - %'!AE5</f>
        <v>3.1896259140694383E-2</v>
      </c>
      <c r="AH78" s="37">
        <f>'Políticas anunciadas - %'!AF5</f>
        <v>3.1749536348646856E-2</v>
      </c>
      <c r="AI78" s="37">
        <f>'Políticas anunciadas - %'!AG5</f>
        <v>3.1603488481442454E-2</v>
      </c>
      <c r="AJ78" s="37">
        <f>'Políticas anunciadas - %'!AH5</f>
        <v>3.1458112434426866E-2</v>
      </c>
      <c r="AK78" s="37">
        <f>'Políticas anunciadas - %'!AI5</f>
        <v>3.1313405117229465E-2</v>
      </c>
      <c r="AL78" s="37">
        <f>'Políticas anunciadas - %'!AJ5</f>
        <v>3.116936345369048E-2</v>
      </c>
      <c r="AM78" s="37">
        <f>'Políticas anunciadas - %'!AK5</f>
        <v>3.1025984381802374E-2</v>
      </c>
      <c r="AN78" s="37">
        <f>'Políticas anunciadas - %'!AL5</f>
        <v>3.0883264853645898E-2</v>
      </c>
      <c r="AO78" s="37">
        <f>'Políticas anunciadas - %'!AM5</f>
        <v>3.0741201835320808E-2</v>
      </c>
      <c r="AP78" s="37">
        <f>'Políticas anunciadas - %'!AN5</f>
        <v>3.0599792306876594E-2</v>
      </c>
      <c r="AQ78" s="37">
        <f>'Políticas anunciadas - %'!AO5</f>
        <v>3.0459033262266288E-2</v>
      </c>
      <c r="AR78" s="37">
        <f>'Políticas anunciadas - %'!AP5</f>
        <v>3.0318921709261204E-2</v>
      </c>
      <c r="AS78" s="37">
        <f>'Políticas anunciadas - %'!AQ5</f>
        <v>3.0179454669397643E-2</v>
      </c>
      <c r="AT78" s="37">
        <f>'Políticas anunciadas - %'!AR5</f>
        <v>3.0040629177918277E-2</v>
      </c>
      <c r="AU78" s="37">
        <f>'Políticas anunciadas - %'!AS5</f>
        <v>2.9902442283699315E-2</v>
      </c>
      <c r="AV78" s="37">
        <f>'Políticas anunciadas - %'!AT5</f>
        <v>2.9764891049193665E-2</v>
      </c>
      <c r="AW78" s="37">
        <f>'Políticas anunciadas - %'!AU5</f>
        <v>2.9627972550366977E-2</v>
      </c>
      <c r="AX78" s="37">
        <f>'Políticas anunciadas - %'!AV5</f>
        <v>2.9491683876637254E-2</v>
      </c>
      <c r="AY78" s="37">
        <f>'Políticas anunciadas - %'!AW5</f>
        <v>2.935602213080557E-2</v>
      </c>
      <c r="AZ78" s="37">
        <f>'Políticas anunciadas - %'!AX5</f>
        <v>2.9220984429002783E-2</v>
      </c>
      <c r="BA78" s="37">
        <f>'Políticas anunciadas - %'!AY5</f>
        <v>2.9086567900629134E-2</v>
      </c>
      <c r="BB78" s="37">
        <f>'Políticas anunciadas - %'!AZ5</f>
        <v>2.895276968828675E-2</v>
      </c>
      <c r="BC78" s="37">
        <f>'Políticas anunciadas - %'!BA5</f>
        <v>2.8819586947721021E-2</v>
      </c>
      <c r="BD78" s="53"/>
    </row>
    <row r="79" spans="1:56" ht="15">
      <c r="D79" s="53"/>
      <c r="E79" s="53"/>
      <c r="F79" s="44" t="s">
        <v>420</v>
      </c>
      <c r="G79" s="37"/>
      <c r="H79" s="46">
        <f>SUM(H76:H77)</f>
        <v>0.01</v>
      </c>
      <c r="I79" s="46">
        <f t="shared" ref="I79:BC79" si="8">SUM(I76:I77)</f>
        <v>0.01</v>
      </c>
      <c r="J79" s="46">
        <f t="shared" si="8"/>
        <v>0.01</v>
      </c>
      <c r="K79" s="46">
        <f t="shared" si="8"/>
        <v>0.01</v>
      </c>
      <c r="L79" s="46">
        <f t="shared" si="8"/>
        <v>0.01</v>
      </c>
      <c r="M79" s="46">
        <f t="shared" si="8"/>
        <v>0.01</v>
      </c>
      <c r="N79" s="46">
        <f t="shared" si="8"/>
        <v>0.01</v>
      </c>
      <c r="O79" s="46">
        <f t="shared" si="8"/>
        <v>0.01</v>
      </c>
      <c r="P79" s="46">
        <f t="shared" si="8"/>
        <v>0.01</v>
      </c>
      <c r="Q79" s="46">
        <f t="shared" si="8"/>
        <v>0.01</v>
      </c>
      <c r="R79" s="46">
        <f t="shared" si="8"/>
        <v>0.01</v>
      </c>
      <c r="S79" s="46">
        <f t="shared" si="8"/>
        <v>0.01</v>
      </c>
      <c r="T79" s="46">
        <f t="shared" si="8"/>
        <v>0.01</v>
      </c>
      <c r="U79" s="46">
        <f t="shared" si="8"/>
        <v>0.01</v>
      </c>
      <c r="V79" s="46">
        <f t="shared" si="8"/>
        <v>0.01</v>
      </c>
      <c r="W79" s="46">
        <f t="shared" si="8"/>
        <v>0.01</v>
      </c>
      <c r="X79" s="46">
        <f t="shared" si="8"/>
        <v>0.01</v>
      </c>
      <c r="Y79" s="46">
        <f t="shared" si="8"/>
        <v>0.01</v>
      </c>
      <c r="Z79" s="46">
        <f t="shared" si="8"/>
        <v>0.01</v>
      </c>
      <c r="AA79" s="46">
        <f t="shared" si="8"/>
        <v>0.01</v>
      </c>
      <c r="AB79" s="46">
        <f t="shared" si="8"/>
        <v>0.01</v>
      </c>
      <c r="AC79" s="46">
        <f t="shared" si="8"/>
        <v>0.01</v>
      </c>
      <c r="AD79" s="46">
        <f t="shared" si="8"/>
        <v>0.01</v>
      </c>
      <c r="AE79" s="46">
        <f t="shared" si="8"/>
        <v>0.01</v>
      </c>
      <c r="AF79" s="46">
        <f t="shared" si="8"/>
        <v>0.01</v>
      </c>
      <c r="AG79" s="46">
        <f t="shared" si="8"/>
        <v>0.01</v>
      </c>
      <c r="AH79" s="46">
        <f t="shared" si="8"/>
        <v>0.01</v>
      </c>
      <c r="AI79" s="46">
        <f t="shared" si="8"/>
        <v>0.01</v>
      </c>
      <c r="AJ79" s="46">
        <f t="shared" si="8"/>
        <v>0.01</v>
      </c>
      <c r="AK79" s="46">
        <f t="shared" si="8"/>
        <v>0.01</v>
      </c>
      <c r="AL79" s="46">
        <f t="shared" si="8"/>
        <v>0.01</v>
      </c>
      <c r="AM79" s="46">
        <f t="shared" si="8"/>
        <v>0.01</v>
      </c>
      <c r="AN79" s="46">
        <f t="shared" si="8"/>
        <v>0.01</v>
      </c>
      <c r="AO79" s="46">
        <f t="shared" si="8"/>
        <v>0.01</v>
      </c>
      <c r="AP79" s="46">
        <f t="shared" si="8"/>
        <v>0.01</v>
      </c>
      <c r="AQ79" s="46">
        <f t="shared" si="8"/>
        <v>0.01</v>
      </c>
      <c r="AR79" s="46">
        <f t="shared" si="8"/>
        <v>0.01</v>
      </c>
      <c r="AS79" s="46">
        <f t="shared" si="8"/>
        <v>0.01</v>
      </c>
      <c r="AT79" s="46">
        <f t="shared" si="8"/>
        <v>0.01</v>
      </c>
      <c r="AU79" s="46">
        <f t="shared" si="8"/>
        <v>0.01</v>
      </c>
      <c r="AV79" s="46">
        <f t="shared" si="8"/>
        <v>0.01</v>
      </c>
      <c r="AW79" s="46">
        <f t="shared" si="8"/>
        <v>0.01</v>
      </c>
      <c r="AX79" s="46">
        <f t="shared" si="8"/>
        <v>0.01</v>
      </c>
      <c r="AY79" s="46">
        <f t="shared" si="8"/>
        <v>0.01</v>
      </c>
      <c r="AZ79" s="46">
        <f t="shared" si="8"/>
        <v>0.01</v>
      </c>
      <c r="BA79" s="46">
        <f t="shared" si="8"/>
        <v>0.01</v>
      </c>
      <c r="BB79" s="46">
        <f t="shared" si="8"/>
        <v>0.01</v>
      </c>
      <c r="BC79" s="46">
        <f t="shared" si="8"/>
        <v>0.01</v>
      </c>
      <c r="BD79" s="53"/>
    </row>
    <row r="80" spans="1:56">
      <c r="D80" s="53"/>
      <c r="E80" s="53"/>
      <c r="F80" s="43" t="s">
        <v>421</v>
      </c>
      <c r="G80" s="53"/>
      <c r="H80" s="59">
        <f>'Políticas anunciadas - %'!$BF$11</f>
        <v>0.01</v>
      </c>
      <c r="I80" s="59">
        <f>'Políticas anunciadas - %'!$BF$11</f>
        <v>0.01</v>
      </c>
      <c r="J80" s="59">
        <f>'Políticas anunciadas - %'!$BF$11</f>
        <v>0.01</v>
      </c>
      <c r="K80" s="59">
        <f>'Políticas anunciadas - %'!$BF$11</f>
        <v>0.01</v>
      </c>
      <c r="L80" s="59">
        <f>'Políticas anunciadas - %'!$BF$11</f>
        <v>0.01</v>
      </c>
      <c r="M80" s="59">
        <f>'Políticas anunciadas - %'!$BF$11</f>
        <v>0.01</v>
      </c>
      <c r="N80" s="59">
        <f>'Políticas anunciadas - %'!$BF$11</f>
        <v>0.01</v>
      </c>
      <c r="O80" s="59">
        <f>'Políticas anunciadas - %'!$BF$11</f>
        <v>0.01</v>
      </c>
      <c r="P80" s="59">
        <f>'Políticas anunciadas - %'!$BF$11</f>
        <v>0.01</v>
      </c>
      <c r="Q80" s="59">
        <f>'Políticas anunciadas - %'!$BF$11</f>
        <v>0.01</v>
      </c>
      <c r="R80" s="59">
        <f>'Políticas anunciadas - %'!$BF$11</f>
        <v>0.01</v>
      </c>
      <c r="S80" s="59">
        <f>'Políticas anunciadas - %'!$BF$11</f>
        <v>0.01</v>
      </c>
      <c r="T80" s="59">
        <f>'Políticas anunciadas - %'!$BF$11</f>
        <v>0.01</v>
      </c>
      <c r="U80" s="59">
        <f>'Políticas anunciadas - %'!$BF$11</f>
        <v>0.01</v>
      </c>
      <c r="V80" s="59">
        <f>'Políticas anunciadas - %'!$BF$11</f>
        <v>0.01</v>
      </c>
      <c r="W80" s="59">
        <f>'Políticas anunciadas - %'!$BF$11</f>
        <v>0.01</v>
      </c>
      <c r="X80" s="59">
        <f>'Políticas anunciadas - %'!$BF$11</f>
        <v>0.01</v>
      </c>
      <c r="Y80" s="59">
        <f>'Políticas anunciadas - %'!$BF$11</f>
        <v>0.01</v>
      </c>
      <c r="Z80" s="59">
        <f>'Políticas anunciadas - %'!$BF$11</f>
        <v>0.01</v>
      </c>
      <c r="AA80" s="59">
        <f>'Políticas anunciadas - %'!$BF$11</f>
        <v>0.01</v>
      </c>
      <c r="AB80" s="59">
        <f>'Políticas anunciadas - %'!$BF$11</f>
        <v>0.01</v>
      </c>
      <c r="AC80" s="59">
        <f>'Políticas anunciadas - %'!$BF$11</f>
        <v>0.01</v>
      </c>
      <c r="AD80" s="59">
        <f>'Políticas anunciadas - %'!$BF$11</f>
        <v>0.01</v>
      </c>
      <c r="AE80" s="59">
        <f>'Políticas anunciadas - %'!$BF$11</f>
        <v>0.01</v>
      </c>
      <c r="AF80" s="59">
        <f>'Políticas anunciadas - %'!$BF$11</f>
        <v>0.01</v>
      </c>
      <c r="AG80" s="59">
        <f>'Políticas anunciadas - %'!$BF$11</f>
        <v>0.01</v>
      </c>
      <c r="AH80" s="59">
        <f>'Políticas anunciadas - %'!$BF$11</f>
        <v>0.01</v>
      </c>
      <c r="AI80" s="59">
        <f>'Políticas anunciadas - %'!$BF$11</f>
        <v>0.01</v>
      </c>
      <c r="AJ80" s="59">
        <f>'Políticas anunciadas - %'!$BF$11</f>
        <v>0.01</v>
      </c>
      <c r="AK80" s="59">
        <f>'Políticas anunciadas - %'!$BF$11</f>
        <v>0.01</v>
      </c>
      <c r="AL80" s="59">
        <f>'Políticas anunciadas - %'!$BF$11</f>
        <v>0.01</v>
      </c>
      <c r="AM80" s="59">
        <f>'Políticas anunciadas - %'!$BF$11</f>
        <v>0.01</v>
      </c>
      <c r="AN80" s="59">
        <f>'Políticas anunciadas - %'!$BF$11</f>
        <v>0.01</v>
      </c>
      <c r="AO80" s="59">
        <f>'Políticas anunciadas - %'!$BF$11</f>
        <v>0.01</v>
      </c>
      <c r="AP80" s="59">
        <f>'Políticas anunciadas - %'!$BF$11</f>
        <v>0.01</v>
      </c>
      <c r="AQ80" s="59">
        <f>'Políticas anunciadas - %'!$BF$11</f>
        <v>0.01</v>
      </c>
      <c r="AR80" s="59">
        <f>'Políticas anunciadas - %'!$BF$11</f>
        <v>0.01</v>
      </c>
      <c r="AS80" s="59">
        <f>'Políticas anunciadas - %'!$BF$11</f>
        <v>0.01</v>
      </c>
      <c r="AT80" s="59">
        <f>'Políticas anunciadas - %'!$BF$11</f>
        <v>0.01</v>
      </c>
      <c r="AU80" s="59">
        <f>'Políticas anunciadas - %'!$BF$11</f>
        <v>0.01</v>
      </c>
      <c r="AV80" s="59">
        <f>'Políticas anunciadas - %'!$BF$11</f>
        <v>0.01</v>
      </c>
      <c r="AW80" s="59">
        <f>'Políticas anunciadas - %'!$BF$11</f>
        <v>0.01</v>
      </c>
      <c r="AX80" s="59">
        <f>'Políticas anunciadas - %'!$BF$11</f>
        <v>0.01</v>
      </c>
      <c r="AY80" s="59">
        <f>'Políticas anunciadas - %'!$BF$11</f>
        <v>0.01</v>
      </c>
      <c r="AZ80" s="59">
        <f>'Políticas anunciadas - %'!$BF$11</f>
        <v>0.01</v>
      </c>
      <c r="BA80" s="59">
        <f>'Políticas anunciadas - %'!$BF$11</f>
        <v>0.01</v>
      </c>
      <c r="BB80" s="59">
        <f>'Políticas anunciadas - %'!$BF$11</f>
        <v>0.01</v>
      </c>
      <c r="BC80" s="59">
        <f>'Políticas anunciadas - %'!$BF$11</f>
        <v>0.01</v>
      </c>
      <c r="BD80" s="53"/>
    </row>
    <row r="81" spans="4:56">
      <c r="D81" s="53"/>
      <c r="E81" s="53"/>
      <c r="F81" s="53" t="s">
        <v>422</v>
      </c>
      <c r="G81" s="53"/>
      <c r="H81" s="53">
        <v>1</v>
      </c>
      <c r="I81" s="53">
        <v>2</v>
      </c>
      <c r="J81" s="53">
        <v>3</v>
      </c>
      <c r="K81" s="53">
        <v>4</v>
      </c>
      <c r="L81" s="53">
        <v>5</v>
      </c>
      <c r="M81" s="53">
        <v>6</v>
      </c>
      <c r="N81" s="53">
        <v>7</v>
      </c>
      <c r="O81" s="53">
        <v>8</v>
      </c>
      <c r="P81" s="53">
        <v>9</v>
      </c>
      <c r="Q81" s="53">
        <v>10</v>
      </c>
      <c r="R81" s="53">
        <v>11</v>
      </c>
      <c r="S81" s="53">
        <v>12</v>
      </c>
      <c r="T81" s="53">
        <v>13</v>
      </c>
      <c r="U81" s="53">
        <v>14</v>
      </c>
      <c r="V81" s="53">
        <v>15</v>
      </c>
      <c r="W81" s="53">
        <v>16</v>
      </c>
      <c r="X81" s="53">
        <v>17</v>
      </c>
      <c r="Y81" s="53">
        <v>18</v>
      </c>
      <c r="Z81" s="53">
        <v>19</v>
      </c>
      <c r="AA81" s="53">
        <v>20</v>
      </c>
      <c r="AB81" s="59">
        <v>21</v>
      </c>
      <c r="AC81" s="53">
        <v>22</v>
      </c>
      <c r="AD81" s="53">
        <v>23</v>
      </c>
      <c r="AE81" s="53">
        <v>24</v>
      </c>
      <c r="AF81" s="53">
        <v>25</v>
      </c>
      <c r="AG81" s="53">
        <v>26</v>
      </c>
      <c r="AH81" s="53">
        <v>27</v>
      </c>
      <c r="AI81" s="53">
        <v>28</v>
      </c>
      <c r="AJ81" s="53">
        <v>29</v>
      </c>
      <c r="AK81" s="53">
        <v>30</v>
      </c>
      <c r="AL81" s="53">
        <v>31</v>
      </c>
      <c r="AM81" s="53">
        <v>32</v>
      </c>
      <c r="AN81" s="53">
        <v>33</v>
      </c>
      <c r="AO81" s="53">
        <v>34</v>
      </c>
      <c r="AP81" s="53">
        <v>35</v>
      </c>
      <c r="AQ81" s="53">
        <v>36</v>
      </c>
      <c r="AR81" s="53">
        <v>37</v>
      </c>
      <c r="AS81" s="53">
        <v>38</v>
      </c>
      <c r="AT81" s="53">
        <v>39</v>
      </c>
      <c r="AU81" s="53">
        <v>40</v>
      </c>
      <c r="AV81" s="53">
        <v>41</v>
      </c>
      <c r="AW81" s="53">
        <v>42</v>
      </c>
      <c r="AX81" s="53">
        <v>43</v>
      </c>
      <c r="AY81" s="53">
        <v>44</v>
      </c>
      <c r="AZ81" s="53">
        <v>45</v>
      </c>
      <c r="BA81" s="53">
        <v>46</v>
      </c>
      <c r="BB81" s="53">
        <v>47</v>
      </c>
      <c r="BC81" s="53">
        <v>48</v>
      </c>
      <c r="BD81" s="53"/>
    </row>
    <row r="82" spans="4:56">
      <c r="F82" t="s">
        <v>423</v>
      </c>
      <c r="H82" s="23">
        <f>H80</f>
        <v>0.01</v>
      </c>
      <c r="I82" s="23">
        <f>H82+I80</f>
        <v>0.02</v>
      </c>
      <c r="J82" s="23">
        <f>I82+J80</f>
        <v>0.03</v>
      </c>
      <c r="K82" s="23">
        <f t="shared" ref="K82:BC82" si="9">J82+K80</f>
        <v>0.04</v>
      </c>
      <c r="L82" s="23">
        <f t="shared" si="9"/>
        <v>0.05</v>
      </c>
      <c r="M82" s="23">
        <f t="shared" si="9"/>
        <v>6.0000000000000005E-2</v>
      </c>
      <c r="N82" s="23">
        <f t="shared" si="9"/>
        <v>7.0000000000000007E-2</v>
      </c>
      <c r="O82" s="23">
        <f t="shared" si="9"/>
        <v>0.08</v>
      </c>
      <c r="P82" s="23">
        <f t="shared" si="9"/>
        <v>0.09</v>
      </c>
      <c r="Q82" s="23">
        <f t="shared" si="9"/>
        <v>9.9999999999999992E-2</v>
      </c>
      <c r="R82" s="23">
        <f t="shared" si="9"/>
        <v>0.10999999999999999</v>
      </c>
      <c r="S82" s="23">
        <f t="shared" si="9"/>
        <v>0.11999999999999998</v>
      </c>
      <c r="T82" s="23">
        <f t="shared" si="9"/>
        <v>0.12999999999999998</v>
      </c>
      <c r="U82" s="23">
        <f t="shared" si="9"/>
        <v>0.13999999999999999</v>
      </c>
      <c r="V82" s="23">
        <f t="shared" si="9"/>
        <v>0.15</v>
      </c>
      <c r="W82" s="23">
        <f t="shared" si="9"/>
        <v>0.16</v>
      </c>
      <c r="X82" s="23">
        <f t="shared" si="9"/>
        <v>0.17</v>
      </c>
      <c r="Y82" s="23">
        <f t="shared" si="9"/>
        <v>0.18000000000000002</v>
      </c>
      <c r="Z82" s="23">
        <f t="shared" si="9"/>
        <v>0.19000000000000003</v>
      </c>
      <c r="AA82" s="23">
        <f t="shared" si="9"/>
        <v>0.20000000000000004</v>
      </c>
      <c r="AB82" s="314">
        <f t="shared" si="9"/>
        <v>0.21000000000000005</v>
      </c>
      <c r="AC82" s="23">
        <f t="shared" si="9"/>
        <v>0.22000000000000006</v>
      </c>
      <c r="AD82" s="23">
        <f t="shared" si="9"/>
        <v>0.23000000000000007</v>
      </c>
      <c r="AE82" s="23">
        <f t="shared" si="9"/>
        <v>0.24000000000000007</v>
      </c>
      <c r="AF82" s="23">
        <f t="shared" si="9"/>
        <v>0.25000000000000006</v>
      </c>
      <c r="AG82" s="23">
        <f t="shared" si="9"/>
        <v>0.26000000000000006</v>
      </c>
      <c r="AH82" s="23">
        <f t="shared" si="9"/>
        <v>0.27000000000000007</v>
      </c>
      <c r="AI82" s="23">
        <f t="shared" si="9"/>
        <v>0.28000000000000008</v>
      </c>
      <c r="AJ82" s="23">
        <f t="shared" si="9"/>
        <v>0.29000000000000009</v>
      </c>
      <c r="AK82" s="23">
        <f t="shared" si="9"/>
        <v>0.3000000000000001</v>
      </c>
      <c r="AL82" s="23">
        <f t="shared" si="9"/>
        <v>0.31000000000000011</v>
      </c>
      <c r="AM82" s="23">
        <f t="shared" si="9"/>
        <v>0.32000000000000012</v>
      </c>
      <c r="AN82" s="23">
        <f t="shared" si="9"/>
        <v>0.33000000000000013</v>
      </c>
      <c r="AO82" s="23">
        <f t="shared" si="9"/>
        <v>0.34000000000000014</v>
      </c>
      <c r="AP82" s="23">
        <f t="shared" si="9"/>
        <v>0.35000000000000014</v>
      </c>
      <c r="AQ82" s="23">
        <f t="shared" si="9"/>
        <v>0.36000000000000015</v>
      </c>
      <c r="AR82" s="23">
        <f t="shared" si="9"/>
        <v>0.37000000000000016</v>
      </c>
      <c r="AS82" s="23">
        <f t="shared" si="9"/>
        <v>0.38000000000000017</v>
      </c>
      <c r="AT82" s="23">
        <f t="shared" si="9"/>
        <v>0.39000000000000018</v>
      </c>
      <c r="AU82" s="23">
        <f t="shared" si="9"/>
        <v>0.40000000000000019</v>
      </c>
      <c r="AV82" s="23">
        <f t="shared" si="9"/>
        <v>0.4100000000000002</v>
      </c>
      <c r="AW82" s="23">
        <f t="shared" si="9"/>
        <v>0.42000000000000021</v>
      </c>
      <c r="AX82" s="23">
        <f t="shared" si="9"/>
        <v>0.43000000000000022</v>
      </c>
      <c r="AY82" s="23">
        <f t="shared" si="9"/>
        <v>0.44000000000000022</v>
      </c>
      <c r="AZ82" s="23">
        <f t="shared" si="9"/>
        <v>0.45000000000000023</v>
      </c>
      <c r="BA82" s="23">
        <f t="shared" si="9"/>
        <v>0.46000000000000024</v>
      </c>
      <c r="BB82" s="23">
        <f t="shared" si="9"/>
        <v>0.47000000000000025</v>
      </c>
      <c r="BC82" s="23">
        <f t="shared" si="9"/>
        <v>0.48000000000000026</v>
      </c>
    </row>
    <row r="85" spans="4:56">
      <c r="D85" s="14" t="s">
        <v>424</v>
      </c>
    </row>
    <row r="86" spans="4:56" ht="15.6">
      <c r="D86" s="67" t="s">
        <v>425</v>
      </c>
      <c r="E86" s="67"/>
      <c r="F86" s="67"/>
      <c r="G86" s="67"/>
    </row>
    <row r="87" spans="4:56">
      <c r="D87" s="68" t="s">
        <v>426</v>
      </c>
      <c r="E87" s="68"/>
      <c r="F87" s="68"/>
      <c r="G87" s="68"/>
    </row>
    <row r="88" spans="4:56">
      <c r="D88" s="396" t="s">
        <v>391</v>
      </c>
      <c r="E88" s="397"/>
      <c r="F88">
        <v>406.02577000000002</v>
      </c>
    </row>
    <row r="89" spans="4:56">
      <c r="D89" s="398" t="s">
        <v>394</v>
      </c>
      <c r="E89" s="399"/>
      <c r="F89">
        <v>307.81849999999997</v>
      </c>
    </row>
    <row r="90" spans="4:56">
      <c r="D90" s="400" t="s">
        <v>407</v>
      </c>
      <c r="E90" s="401"/>
    </row>
    <row r="91" spans="4:56">
      <c r="D91" s="398" t="s">
        <v>427</v>
      </c>
      <c r="E91" s="399"/>
      <c r="F91">
        <v>128.33332999999999</v>
      </c>
    </row>
    <row r="92" spans="4:56">
      <c r="D92" s="398" t="s">
        <v>397</v>
      </c>
      <c r="E92" s="399"/>
      <c r="F92">
        <v>-9.5333299999999994</v>
      </c>
    </row>
    <row r="93" spans="4:56">
      <c r="D93" s="398" t="s">
        <v>398</v>
      </c>
      <c r="E93" s="399"/>
      <c r="F93" t="s">
        <v>387</v>
      </c>
    </row>
    <row r="94" spans="4:56">
      <c r="D94" s="398" t="s">
        <v>63</v>
      </c>
      <c r="E94" s="399"/>
      <c r="F94">
        <v>-9.5333299999999994</v>
      </c>
    </row>
    <row r="95" spans="4:56" ht="15.6">
      <c r="D95" s="67" t="s">
        <v>428</v>
      </c>
      <c r="E95" s="67"/>
      <c r="F95" s="67"/>
    </row>
    <row r="96" spans="4:56">
      <c r="D96" s="68" t="s">
        <v>426</v>
      </c>
      <c r="E96" s="68"/>
      <c r="F96" s="68"/>
    </row>
    <row r="97" spans="4:6">
      <c r="D97" s="396" t="s">
        <v>391</v>
      </c>
      <c r="E97" s="397"/>
      <c r="F97">
        <v>406.02577000000002</v>
      </c>
    </row>
    <row r="98" spans="4:6">
      <c r="D98" s="398" t="s">
        <v>394</v>
      </c>
      <c r="E98" s="399"/>
      <c r="F98">
        <v>307.81849999999997</v>
      </c>
    </row>
    <row r="99" spans="4:6">
      <c r="D99" s="400" t="s">
        <v>429</v>
      </c>
      <c r="E99" s="401"/>
    </row>
    <row r="100" spans="4:6">
      <c r="D100" s="398" t="s">
        <v>427</v>
      </c>
      <c r="E100" s="399"/>
      <c r="F100">
        <v>128.33332999999999</v>
      </c>
    </row>
    <row r="101" spans="4:6">
      <c r="D101" s="398" t="s">
        <v>397</v>
      </c>
      <c r="E101" s="399"/>
      <c r="F101">
        <v>-9.5333299999999994</v>
      </c>
    </row>
    <row r="102" spans="4:6">
      <c r="D102" s="398" t="s">
        <v>398</v>
      </c>
      <c r="E102" s="399"/>
      <c r="F102" t="s">
        <v>387</v>
      </c>
    </row>
    <row r="103" spans="4:6">
      <c r="D103" s="398" t="s">
        <v>63</v>
      </c>
      <c r="E103" s="399"/>
      <c r="F103">
        <v>-9.5333299999999994</v>
      </c>
    </row>
    <row r="104" spans="4:6" ht="17.45">
      <c r="D104" s="402" t="s">
        <v>430</v>
      </c>
      <c r="E104" s="402"/>
      <c r="F104" s="402"/>
    </row>
    <row r="105" spans="4:6">
      <c r="D105" s="403" t="s">
        <v>426</v>
      </c>
      <c r="E105" s="403"/>
      <c r="F105" s="403"/>
    </row>
    <row r="106" spans="4:6">
      <c r="D106" s="396" t="s">
        <v>391</v>
      </c>
      <c r="E106" s="397"/>
      <c r="F106">
        <v>272.77726000000001</v>
      </c>
    </row>
    <row r="107" spans="4:6">
      <c r="D107" s="398" t="s">
        <v>394</v>
      </c>
      <c r="E107" s="399"/>
      <c r="F107">
        <v>8.8900000000000003E-3</v>
      </c>
    </row>
    <row r="108" spans="4:6">
      <c r="D108" s="398" t="s">
        <v>429</v>
      </c>
      <c r="E108" s="399"/>
      <c r="F108">
        <v>-27.74708</v>
      </c>
    </row>
    <row r="109" spans="4:6">
      <c r="D109" s="400" t="s">
        <v>407</v>
      </c>
      <c r="E109" s="401"/>
      <c r="F109">
        <v>-27.74708</v>
      </c>
    </row>
    <row r="110" spans="4:6">
      <c r="D110" s="398" t="s">
        <v>397</v>
      </c>
      <c r="E110" s="399"/>
      <c r="F110">
        <v>-27.77787</v>
      </c>
    </row>
    <row r="111" spans="4:6">
      <c r="D111" s="398" t="s">
        <v>398</v>
      </c>
      <c r="E111" s="399"/>
      <c r="F111" t="s">
        <v>387</v>
      </c>
    </row>
    <row r="112" spans="4:6">
      <c r="D112" s="398" t="s">
        <v>63</v>
      </c>
      <c r="E112" s="399"/>
      <c r="F112">
        <v>-27.752559999999999</v>
      </c>
    </row>
    <row r="113" spans="4:7" ht="17.45">
      <c r="D113" s="69" t="s">
        <v>431</v>
      </c>
      <c r="E113" s="69"/>
      <c r="F113" s="69"/>
      <c r="G113" s="69"/>
    </row>
    <row r="114" spans="4:7">
      <c r="D114" s="70" t="s">
        <v>432</v>
      </c>
      <c r="E114" s="70"/>
      <c r="F114" s="70"/>
      <c r="G114" s="70"/>
    </row>
    <row r="115" spans="4:7">
      <c r="D115" s="396" t="s">
        <v>391</v>
      </c>
      <c r="E115" s="397"/>
      <c r="F115">
        <v>306.30676999999997</v>
      </c>
    </row>
    <row r="116" spans="4:7">
      <c r="D116" s="398" t="s">
        <v>394</v>
      </c>
      <c r="E116" s="399"/>
      <c r="F116">
        <v>317.35183000000001</v>
      </c>
    </row>
    <row r="117" spans="4:7">
      <c r="D117" s="398" t="s">
        <v>429</v>
      </c>
      <c r="E117" s="399"/>
      <c r="F117">
        <v>77</v>
      </c>
    </row>
    <row r="118" spans="4:7">
      <c r="D118" s="400" t="s">
        <v>407</v>
      </c>
      <c r="E118" s="401"/>
      <c r="F118">
        <v>77</v>
      </c>
    </row>
    <row r="119" spans="4:7">
      <c r="D119" s="398" t="s">
        <v>427</v>
      </c>
      <c r="E119" s="399"/>
      <c r="F119">
        <v>137.86667</v>
      </c>
    </row>
    <row r="120" spans="4:7">
      <c r="D120" s="398" t="s">
        <v>398</v>
      </c>
      <c r="E120" s="399"/>
      <c r="F120" t="s">
        <v>387</v>
      </c>
    </row>
    <row r="121" spans="4:7">
      <c r="D121" s="398" t="s">
        <v>63</v>
      </c>
      <c r="E121" s="399"/>
      <c r="F121">
        <v>0</v>
      </c>
    </row>
    <row r="122" spans="4:7">
      <c r="D122" s="65" t="s">
        <v>387</v>
      </c>
      <c r="E122" s="66" t="s">
        <v>387</v>
      </c>
      <c r="F122" t="s">
        <v>387</v>
      </c>
    </row>
    <row r="123" spans="4:7">
      <c r="D123" s="63" t="s">
        <v>387</v>
      </c>
      <c r="E123" s="64" t="s">
        <v>387</v>
      </c>
      <c r="F123" t="s">
        <v>387</v>
      </c>
    </row>
    <row r="124" spans="4:7" ht="17.45">
      <c r="D124" s="69" t="s">
        <v>433</v>
      </c>
      <c r="E124" s="69"/>
      <c r="F124" s="69"/>
      <c r="G124" s="69"/>
    </row>
    <row r="125" spans="4:7">
      <c r="D125" s="70" t="s">
        <v>426</v>
      </c>
      <c r="E125" s="70"/>
      <c r="F125" s="70"/>
      <c r="G125" s="70"/>
    </row>
    <row r="126" spans="4:7">
      <c r="D126" s="396" t="s">
        <v>391</v>
      </c>
      <c r="E126" s="397"/>
      <c r="F126">
        <v>441.43194999999997</v>
      </c>
    </row>
    <row r="127" spans="4:7">
      <c r="D127" s="398" t="s">
        <v>394</v>
      </c>
      <c r="E127" s="399"/>
      <c r="F127">
        <v>317.35183000000001</v>
      </c>
    </row>
    <row r="128" spans="4:7">
      <c r="D128" s="398" t="s">
        <v>429</v>
      </c>
      <c r="E128" s="399"/>
      <c r="F128">
        <v>77</v>
      </c>
    </row>
    <row r="129" spans="4:7">
      <c r="D129" s="400" t="s">
        <v>407</v>
      </c>
      <c r="E129" s="401"/>
      <c r="F129">
        <v>77</v>
      </c>
    </row>
    <row r="130" spans="4:7">
      <c r="D130" s="398" t="s">
        <v>427</v>
      </c>
      <c r="E130" s="399"/>
      <c r="F130">
        <v>137.86667</v>
      </c>
    </row>
    <row r="131" spans="4:7">
      <c r="D131" s="398" t="s">
        <v>397</v>
      </c>
      <c r="E131" s="399"/>
      <c r="F131">
        <v>0</v>
      </c>
    </row>
    <row r="132" spans="4:7">
      <c r="D132" s="398" t="s">
        <v>63</v>
      </c>
      <c r="E132" s="399"/>
      <c r="F132">
        <v>0</v>
      </c>
    </row>
    <row r="133" spans="4:7">
      <c r="D133" s="63" t="s">
        <v>387</v>
      </c>
      <c r="E133" s="64" t="s">
        <v>387</v>
      </c>
      <c r="F133" t="s">
        <v>387</v>
      </c>
    </row>
    <row r="134" spans="4:7" ht="17.45">
      <c r="D134" s="69" t="s">
        <v>434</v>
      </c>
      <c r="E134" s="69"/>
      <c r="F134" s="69"/>
      <c r="G134" s="69"/>
    </row>
    <row r="135" spans="4:7">
      <c r="D135" s="70" t="s">
        <v>426</v>
      </c>
      <c r="E135" s="70"/>
      <c r="F135" s="70"/>
      <c r="G135" s="70"/>
    </row>
    <row r="136" spans="4:7">
      <c r="D136" s="396" t="s">
        <v>391</v>
      </c>
      <c r="E136" s="397"/>
      <c r="F136">
        <v>454.93997999999999</v>
      </c>
    </row>
    <row r="137" spans="4:7">
      <c r="D137" s="398" t="s">
        <v>394</v>
      </c>
      <c r="E137" s="399"/>
      <c r="F137">
        <v>317.35183000000001</v>
      </c>
    </row>
    <row r="138" spans="4:7">
      <c r="D138" s="398" t="s">
        <v>429</v>
      </c>
      <c r="E138" s="399"/>
      <c r="F138">
        <v>77</v>
      </c>
    </row>
    <row r="139" spans="4:7">
      <c r="D139" s="400" t="s">
        <v>407</v>
      </c>
      <c r="E139" s="401"/>
      <c r="F139">
        <v>77</v>
      </c>
    </row>
    <row r="140" spans="4:7">
      <c r="D140" s="398" t="s">
        <v>427</v>
      </c>
      <c r="E140" s="399"/>
      <c r="F140">
        <v>137.86667</v>
      </c>
    </row>
    <row r="141" spans="4:7">
      <c r="D141" s="398" t="s">
        <v>397</v>
      </c>
      <c r="E141" s="399"/>
      <c r="F141">
        <v>0</v>
      </c>
    </row>
    <row r="142" spans="4:7">
      <c r="D142" s="398" t="s">
        <v>63</v>
      </c>
      <c r="E142" s="399"/>
      <c r="F142" t="s">
        <v>387</v>
      </c>
    </row>
    <row r="143" spans="4:7">
      <c r="D143" s="63" t="s">
        <v>387</v>
      </c>
      <c r="E143" s="64" t="s">
        <v>387</v>
      </c>
      <c r="F143" t="s">
        <v>387</v>
      </c>
    </row>
    <row r="144" spans="4:7">
      <c r="D144" s="61" t="s">
        <v>387</v>
      </c>
      <c r="E144" s="62" t="s">
        <v>387</v>
      </c>
      <c r="F144" t="s">
        <v>387</v>
      </c>
    </row>
    <row r="145" spans="4:56" ht="17.45">
      <c r="D145" s="69" t="s">
        <v>435</v>
      </c>
      <c r="E145" s="69"/>
      <c r="F145" s="69"/>
      <c r="G145" s="69"/>
      <c r="H145" s="69"/>
      <c r="I145" s="69"/>
    </row>
    <row r="146" spans="4:56" ht="17.45">
      <c r="D146" s="70" t="s">
        <v>426</v>
      </c>
      <c r="E146" s="70"/>
      <c r="F146" s="70"/>
      <c r="G146" s="70"/>
      <c r="H146" s="71" t="s">
        <v>387</v>
      </c>
      <c r="I146" s="71" t="s">
        <v>387</v>
      </c>
    </row>
    <row r="147" spans="4:56" ht="30.75" customHeight="1">
      <c r="D147" s="404" t="s">
        <v>436</v>
      </c>
      <c r="E147" s="405"/>
      <c r="F147">
        <v>-4.3621203900000003</v>
      </c>
      <c r="K147" t="s">
        <v>437</v>
      </c>
      <c r="N147" s="313">
        <v>-18.46</v>
      </c>
    </row>
    <row r="148" spans="4:56">
      <c r="D148" s="404" t="s">
        <v>438</v>
      </c>
      <c r="E148" s="405"/>
      <c r="F148">
        <v>16.507289969999999</v>
      </c>
      <c r="K148" t="s">
        <v>439</v>
      </c>
      <c r="Q148">
        <v>-17.329999999999998</v>
      </c>
    </row>
    <row r="149" spans="4:56">
      <c r="D149" s="404" t="s">
        <v>440</v>
      </c>
      <c r="E149" s="405"/>
      <c r="F149">
        <v>-20.279497330000002</v>
      </c>
    </row>
    <row r="150" spans="4:56">
      <c r="D150" s="406" t="s">
        <v>441</v>
      </c>
      <c r="E150" s="407"/>
      <c r="F150">
        <v>-20.279497330000002</v>
      </c>
    </row>
    <row r="151" spans="4:56">
      <c r="D151" s="404" t="s">
        <v>442</v>
      </c>
      <c r="E151" s="405"/>
      <c r="F151">
        <v>-20.279497330000002</v>
      </c>
    </row>
    <row r="152" spans="4:56">
      <c r="D152" s="404" t="s">
        <v>443</v>
      </c>
      <c r="E152" s="405"/>
      <c r="F152">
        <v>-20.279497330000002</v>
      </c>
    </row>
    <row r="153" spans="4:56">
      <c r="D153" s="406" t="s">
        <v>444</v>
      </c>
      <c r="E153" s="407"/>
      <c r="F153" t="s">
        <v>387</v>
      </c>
    </row>
    <row r="154" spans="4:56">
      <c r="D154" s="404" t="s">
        <v>445</v>
      </c>
      <c r="E154" s="405"/>
      <c r="F154">
        <v>-20.279497330000002</v>
      </c>
    </row>
    <row r="155" spans="4:56">
      <c r="D155" s="63" t="s">
        <v>387</v>
      </c>
      <c r="E155" s="64" t="s">
        <v>387</v>
      </c>
      <c r="F155" t="s">
        <v>387</v>
      </c>
    </row>
    <row r="159" spans="4:56">
      <c r="D159" s="75" t="s">
        <v>446</v>
      </c>
      <c r="E159" s="76"/>
      <c r="F159" s="76"/>
    </row>
    <row r="160" spans="4:56">
      <c r="D160" s="78" t="s">
        <v>387</v>
      </c>
      <c r="E160" s="79" t="s">
        <v>387</v>
      </c>
      <c r="F160" s="79" t="s">
        <v>387</v>
      </c>
      <c r="G160" s="79" t="s">
        <v>387</v>
      </c>
      <c r="H160" s="79" t="s">
        <v>387</v>
      </c>
      <c r="I160" s="79" t="s">
        <v>387</v>
      </c>
      <c r="J160" s="79" t="s">
        <v>387</v>
      </c>
      <c r="K160" s="79" t="s">
        <v>387</v>
      </c>
      <c r="L160" s="79" t="s">
        <v>387</v>
      </c>
      <c r="M160" s="79" t="s">
        <v>387</v>
      </c>
      <c r="N160" s="79" t="s">
        <v>387</v>
      </c>
      <c r="O160" s="79" t="s">
        <v>387</v>
      </c>
      <c r="P160" s="79" t="s">
        <v>387</v>
      </c>
      <c r="Q160" s="79" t="s">
        <v>387</v>
      </c>
      <c r="R160" s="79" t="s">
        <v>387</v>
      </c>
      <c r="S160" s="79" t="s">
        <v>387</v>
      </c>
      <c r="T160" s="79" t="s">
        <v>387</v>
      </c>
      <c r="U160" s="79" t="s">
        <v>387</v>
      </c>
      <c r="V160" s="79" t="s">
        <v>387</v>
      </c>
      <c r="W160" s="79" t="s">
        <v>387</v>
      </c>
      <c r="X160" s="79" t="s">
        <v>387</v>
      </c>
      <c r="Y160" s="79" t="s">
        <v>387</v>
      </c>
      <c r="Z160" s="79" t="s">
        <v>387</v>
      </c>
      <c r="AA160" s="79" t="s">
        <v>387</v>
      </c>
      <c r="AB160" s="79" t="s">
        <v>387</v>
      </c>
      <c r="AC160" s="79" t="s">
        <v>387</v>
      </c>
      <c r="AD160" s="79" t="s">
        <v>387</v>
      </c>
      <c r="AE160" s="79" t="s">
        <v>387</v>
      </c>
      <c r="AF160" s="79" t="s">
        <v>387</v>
      </c>
      <c r="AG160" s="79" t="s">
        <v>387</v>
      </c>
      <c r="AH160" s="79" t="s">
        <v>387</v>
      </c>
      <c r="AI160" s="79" t="s">
        <v>387</v>
      </c>
      <c r="AJ160" s="79" t="s">
        <v>387</v>
      </c>
      <c r="AK160" s="79"/>
      <c r="AL160" s="79"/>
      <c r="AM160" s="79"/>
      <c r="AN160" s="79"/>
      <c r="AO160" s="79"/>
      <c r="AP160" s="79"/>
      <c r="AQ160" s="79"/>
      <c r="AR160" s="79"/>
      <c r="AS160" s="79"/>
      <c r="AT160" s="79"/>
      <c r="AU160" s="79"/>
      <c r="AV160" s="79"/>
      <c r="AW160" s="79"/>
      <c r="AX160" s="79"/>
      <c r="AY160" s="79"/>
      <c r="AZ160" s="79"/>
      <c r="BA160" s="79"/>
      <c r="BB160" s="79"/>
      <c r="BC160" s="79"/>
      <c r="BD160" s="80"/>
    </row>
    <row r="161" spans="4:56" ht="15.75">
      <c r="D161" s="81"/>
      <c r="E161" s="32"/>
      <c r="F161" s="33"/>
      <c r="G161" s="34"/>
      <c r="H161" s="34"/>
      <c r="I161" s="34"/>
      <c r="J161" s="34"/>
      <c r="K161" s="34"/>
      <c r="L161" s="34"/>
      <c r="M161" s="34"/>
      <c r="N161" s="34"/>
      <c r="O161" s="34"/>
      <c r="P161" s="34"/>
      <c r="Q161" s="34"/>
      <c r="R161" s="34"/>
      <c r="S161" s="34"/>
      <c r="T161" s="34"/>
      <c r="U161" s="34"/>
      <c r="V161" s="34"/>
      <c r="W161" s="34"/>
      <c r="X161" s="34"/>
      <c r="Y161" s="34"/>
      <c r="Z161" s="34"/>
      <c r="AA161" s="34"/>
      <c r="AB161" s="38"/>
      <c r="AC161" s="34"/>
      <c r="AD161" s="34"/>
      <c r="AE161" s="34"/>
      <c r="AF161" s="34"/>
      <c r="AG161" s="34"/>
      <c r="AH161" s="34"/>
      <c r="AI161" s="34"/>
      <c r="AJ161" s="56"/>
      <c r="AK161" s="56"/>
      <c r="AL161" s="56"/>
      <c r="AM161" s="56"/>
      <c r="AN161" s="56"/>
      <c r="AO161" s="56"/>
      <c r="AP161" s="56"/>
      <c r="AQ161" s="56"/>
      <c r="AR161" s="56"/>
      <c r="AS161" s="56"/>
      <c r="AT161" s="56"/>
      <c r="AU161" s="56"/>
      <c r="AV161" s="56"/>
      <c r="AW161" s="56"/>
      <c r="AX161" s="56"/>
      <c r="AY161" s="56"/>
      <c r="AZ161" s="56"/>
      <c r="BA161" s="56"/>
      <c r="BB161" s="56"/>
      <c r="BC161" s="56"/>
      <c r="BD161" s="82"/>
    </row>
    <row r="162" spans="4:56" ht="15.75">
      <c r="D162" s="81"/>
      <c r="E162" s="35"/>
      <c r="F162" s="347" t="s">
        <v>447</v>
      </c>
      <c r="G162" s="34"/>
      <c r="H162" s="34"/>
      <c r="I162" s="34"/>
      <c r="J162" s="34"/>
      <c r="K162" s="34"/>
      <c r="L162" s="34"/>
      <c r="M162" s="34"/>
      <c r="N162" s="34"/>
      <c r="O162" s="34"/>
      <c r="P162" s="34"/>
      <c r="Q162" s="34"/>
      <c r="R162" s="34"/>
      <c r="S162" s="34"/>
      <c r="T162" s="34"/>
      <c r="U162" s="34"/>
      <c r="V162" s="34"/>
      <c r="W162" s="34"/>
      <c r="X162" s="34"/>
      <c r="Y162" s="34"/>
      <c r="Z162" s="34"/>
      <c r="AA162" s="34"/>
      <c r="AB162" s="38"/>
      <c r="AC162" s="34"/>
      <c r="AD162" s="34"/>
      <c r="AE162" s="34"/>
      <c r="AF162" s="34"/>
      <c r="AG162" s="34"/>
      <c r="AH162" s="34"/>
      <c r="AI162" s="34"/>
      <c r="AJ162" s="56"/>
      <c r="AK162" s="56"/>
      <c r="AL162" s="56"/>
      <c r="AM162" s="56"/>
      <c r="AN162" s="56"/>
      <c r="AO162" s="56"/>
      <c r="AP162" s="56"/>
      <c r="AQ162" s="56"/>
      <c r="AR162" s="56"/>
      <c r="AS162" s="56"/>
      <c r="AT162" s="56"/>
      <c r="AU162" s="56"/>
      <c r="AV162" s="56"/>
      <c r="AW162" s="56"/>
      <c r="AX162" s="56"/>
      <c r="AY162" s="56"/>
      <c r="AZ162" s="56"/>
      <c r="BA162" s="56"/>
      <c r="BB162" s="56"/>
      <c r="BC162" s="56"/>
      <c r="BD162" s="82"/>
    </row>
    <row r="163" spans="4:56">
      <c r="D163" s="409" t="s">
        <v>391</v>
      </c>
      <c r="E163" s="388"/>
      <c r="F163" s="37"/>
      <c r="G163" s="38"/>
      <c r="H163" s="38">
        <f>IF(H7&lt;0,H7*-1,H7)*$F$88</f>
        <v>8.4165802159804866</v>
      </c>
      <c r="I163" s="38">
        <f t="shared" ref="I163:BC163" si="10">IF(I7&lt;0,I7*-1,I7)*$F$88</f>
        <v>8.3374596503676326</v>
      </c>
      <c r="J163" s="38">
        <f t="shared" si="10"/>
        <v>8.2590407792192586</v>
      </c>
      <c r="K163" s="38">
        <f t="shared" si="10"/>
        <v>8.1813137757936687</v>
      </c>
      <c r="L163" s="38">
        <f t="shared" si="10"/>
        <v>8.1042689449853764</v>
      </c>
      <c r="M163" s="38">
        <f t="shared" si="10"/>
        <v>8.0278967210756438</v>
      </c>
      <c r="N163" s="38">
        <f t="shared" si="10"/>
        <v>7.9521876655159982</v>
      </c>
      <c r="O163" s="38">
        <f t="shared" si="10"/>
        <v>7.8771324647515026</v>
      </c>
      <c r="P163" s="38">
        <f t="shared" si="10"/>
        <v>7.8027219280785287</v>
      </c>
      <c r="Q163" s="38">
        <f t="shared" si="10"/>
        <v>7.7289469855380357</v>
      </c>
      <c r="R163" s="38">
        <f t="shared" si="10"/>
        <v>7.6557986858432008</v>
      </c>
      <c r="S163" s="38">
        <f t="shared" si="10"/>
        <v>7.5832681943413682</v>
      </c>
      <c r="T163" s="38">
        <f t="shared" si="10"/>
        <v>7.51134679100831</v>
      </c>
      <c r="U163" s="38">
        <f t="shared" si="10"/>
        <v>7.4400258684759759</v>
      </c>
      <c r="V163" s="38">
        <f t="shared" si="10"/>
        <v>7.369296930092041</v>
      </c>
      <c r="W163" s="38">
        <f t="shared" si="10"/>
        <v>7.2991515880093756</v>
      </c>
      <c r="X163" s="38">
        <f t="shared" si="10"/>
        <v>7.2295815613086862</v>
      </c>
      <c r="Y163" s="38">
        <f t="shared" si="10"/>
        <v>7.1605786741488844</v>
      </c>
      <c r="Z163" s="38">
        <f t="shared" si="10"/>
        <v>7.092134853948739</v>
      </c>
      <c r="AA163" s="38">
        <f t="shared" si="10"/>
        <v>7.0242421295959367</v>
      </c>
      <c r="AB163" s="38">
        <f t="shared" si="10"/>
        <v>6.9568926296865827</v>
      </c>
      <c r="AC163" s="38">
        <f t="shared" si="10"/>
        <v>6.8900785807899076</v>
      </c>
      <c r="AD163" s="38">
        <f t="shared" si="10"/>
        <v>6.8237923057427317</v>
      </c>
      <c r="AE163" s="38">
        <f t="shared" si="10"/>
        <v>6.7580262219698097</v>
      </c>
      <c r="AF163" s="38">
        <f t="shared" si="10"/>
        <v>6.692772839829555</v>
      </c>
      <c r="AG163" s="38">
        <f t="shared" si="10"/>
        <v>6.6280247609863006</v>
      </c>
      <c r="AH163" s="38">
        <f t="shared" si="10"/>
        <v>6.5637746768087988</v>
      </c>
      <c r="AI163" s="38">
        <f t="shared" si="10"/>
        <v>6.5000153667916916</v>
      </c>
      <c r="AJ163" s="38">
        <f t="shared" si="10"/>
        <v>6.4367396970020438</v>
      </c>
      <c r="AK163" s="38">
        <f t="shared" si="10"/>
        <v>6.373940618549871</v>
      </c>
      <c r="AL163" s="38">
        <f t="shared" si="10"/>
        <v>6.3116111660816863</v>
      </c>
      <c r="AM163" s="38">
        <f t="shared" si="10"/>
        <v>6.2497444562970301</v>
      </c>
      <c r="AN163" s="38">
        <f t="shared" si="10"/>
        <v>6.1883336864876837</v>
      </c>
      <c r="AO163" s="38">
        <f t="shared" si="10"/>
        <v>6.127372133097837</v>
      </c>
      <c r="AP163" s="38">
        <f t="shared" si="10"/>
        <v>6.0668531503076144</v>
      </c>
      <c r="AQ163" s="38">
        <f t="shared" si="10"/>
        <v>6.0067701686362032</v>
      </c>
      <c r="AR163" s="38">
        <f t="shared" si="10"/>
        <v>5.9471166935652882</v>
      </c>
      <c r="AS163" s="38">
        <f t="shared" si="10"/>
        <v>5.8878863041854865</v>
      </c>
      <c r="AT163" s="38">
        <f t="shared" si="10"/>
        <v>5.8290726518590175</v>
      </c>
      <c r="AU163" s="38">
        <f t="shared" si="10"/>
        <v>5.7706694589048677</v>
      </c>
      <c r="AV163" s="38">
        <f t="shared" si="10"/>
        <v>5.7126705173010368</v>
      </c>
      <c r="AW163" s="38">
        <f t="shared" si="10"/>
        <v>5.6550696874074227</v>
      </c>
      <c r="AX163" s="38">
        <f t="shared" si="10"/>
        <v>5.5978608967039234</v>
      </c>
      <c r="AY163" s="38">
        <f t="shared" si="10"/>
        <v>5.5410381385508654</v>
      </c>
      <c r="AZ163" s="38">
        <f t="shared" si="10"/>
        <v>5.4845954709629643</v>
      </c>
      <c r="BA163" s="38">
        <f t="shared" si="10"/>
        <v>5.42852701540341</v>
      </c>
      <c r="BB163" s="38">
        <f t="shared" si="10"/>
        <v>5.3728269555923331</v>
      </c>
      <c r="BC163" s="38">
        <f t="shared" si="10"/>
        <v>5.3174895363343735</v>
      </c>
      <c r="BD163" s="82"/>
    </row>
    <row r="164" spans="4:56">
      <c r="D164" s="348" t="s">
        <v>393</v>
      </c>
      <c r="E164" s="349"/>
      <c r="F164" s="37"/>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56"/>
      <c r="AK164" s="38"/>
      <c r="AL164" s="38"/>
      <c r="AM164" s="38"/>
      <c r="AN164" s="38"/>
      <c r="AO164" s="38"/>
      <c r="AP164" s="38"/>
      <c r="AQ164" s="38"/>
      <c r="AR164" s="38"/>
      <c r="AS164" s="38"/>
      <c r="AT164" s="38"/>
      <c r="AU164" s="38"/>
      <c r="AV164" s="38"/>
      <c r="AW164" s="38"/>
      <c r="AX164" s="38"/>
      <c r="AY164" s="38"/>
      <c r="AZ164" s="38"/>
      <c r="BA164" s="38"/>
      <c r="BB164" s="38"/>
      <c r="BC164" s="38"/>
      <c r="BD164" s="82"/>
    </row>
    <row r="165" spans="4:56">
      <c r="D165" s="408" t="s">
        <v>394</v>
      </c>
      <c r="E165" s="386"/>
      <c r="F165" s="37"/>
      <c r="G165" s="38"/>
      <c r="H165" s="38">
        <f>IF(H9&lt;0,H9*-1,H9)*$F$89</f>
        <v>1.3218348953414925</v>
      </c>
      <c r="I165" s="38">
        <f t="shared" ref="I165:BC165" si="11">IF(I9&lt;0,I9*-1,I9)*$F$89</f>
        <v>1.3218348953414925</v>
      </c>
      <c r="J165" s="38">
        <f t="shared" si="11"/>
        <v>1.3218348953414925</v>
      </c>
      <c r="K165" s="38">
        <f t="shared" si="11"/>
        <v>1.3218348953414925</v>
      </c>
      <c r="L165" s="38">
        <f t="shared" si="11"/>
        <v>1.3218348953414925</v>
      </c>
      <c r="M165" s="38">
        <f t="shared" si="11"/>
        <v>1.3218348953414925</v>
      </c>
      <c r="N165" s="38">
        <f t="shared" si="11"/>
        <v>1.3218348953414925</v>
      </c>
      <c r="O165" s="38">
        <f t="shared" si="11"/>
        <v>1.3218348953414925</v>
      </c>
      <c r="P165" s="38">
        <f t="shared" si="11"/>
        <v>1.3218348953414925</v>
      </c>
      <c r="Q165" s="38">
        <f t="shared" si="11"/>
        <v>1.3218348953414925</v>
      </c>
      <c r="R165" s="38">
        <f t="shared" si="11"/>
        <v>1.3218348953414925</v>
      </c>
      <c r="S165" s="38">
        <f t="shared" si="11"/>
        <v>1.3218348953414925</v>
      </c>
      <c r="T165" s="38">
        <f t="shared" si="11"/>
        <v>1.3218348953414925</v>
      </c>
      <c r="U165" s="38">
        <f t="shared" si="11"/>
        <v>1.3218348953414925</v>
      </c>
      <c r="V165" s="38">
        <f t="shared" si="11"/>
        <v>1.3218348953414925</v>
      </c>
      <c r="W165" s="38">
        <f t="shared" si="11"/>
        <v>1.3218348953414925</v>
      </c>
      <c r="X165" s="38">
        <f t="shared" si="11"/>
        <v>1.3218348953414925</v>
      </c>
      <c r="Y165" s="38">
        <f t="shared" si="11"/>
        <v>1.3218348953414925</v>
      </c>
      <c r="Z165" s="38">
        <f t="shared" si="11"/>
        <v>1.3218348953414925</v>
      </c>
      <c r="AA165" s="38">
        <f t="shared" si="11"/>
        <v>1.3218348953414925</v>
      </c>
      <c r="AB165" s="38">
        <f t="shared" si="11"/>
        <v>1.3218348953414925</v>
      </c>
      <c r="AC165" s="38">
        <f t="shared" si="11"/>
        <v>1.3218348953414925</v>
      </c>
      <c r="AD165" s="38">
        <f t="shared" si="11"/>
        <v>1.3218348953414925</v>
      </c>
      <c r="AE165" s="38">
        <f t="shared" si="11"/>
        <v>1.3218348953414925</v>
      </c>
      <c r="AF165" s="38">
        <f t="shared" si="11"/>
        <v>1.3218348953414925</v>
      </c>
      <c r="AG165" s="38">
        <f t="shared" si="11"/>
        <v>1.3218348953414925</v>
      </c>
      <c r="AH165" s="38">
        <f t="shared" si="11"/>
        <v>1.3218348953414925</v>
      </c>
      <c r="AI165" s="38">
        <f t="shared" si="11"/>
        <v>1.3218348953414925</v>
      </c>
      <c r="AJ165" s="38">
        <f t="shared" si="11"/>
        <v>1.3218348953414925</v>
      </c>
      <c r="AK165" s="38">
        <f t="shared" si="11"/>
        <v>1.3218348953414925</v>
      </c>
      <c r="AL165" s="38">
        <f t="shared" si="11"/>
        <v>1.3218348953414925</v>
      </c>
      <c r="AM165" s="38">
        <f t="shared" si="11"/>
        <v>1.3218348953414925</v>
      </c>
      <c r="AN165" s="38">
        <f t="shared" si="11"/>
        <v>1.3218348953414925</v>
      </c>
      <c r="AO165" s="38">
        <f t="shared" si="11"/>
        <v>1.3218348953414925</v>
      </c>
      <c r="AP165" s="38">
        <f t="shared" si="11"/>
        <v>1.3218348953414925</v>
      </c>
      <c r="AQ165" s="38">
        <f t="shared" si="11"/>
        <v>1.3218348953414925</v>
      </c>
      <c r="AR165" s="38">
        <f t="shared" si="11"/>
        <v>1.3218348953414925</v>
      </c>
      <c r="AS165" s="38">
        <f t="shared" si="11"/>
        <v>1.3218348953414925</v>
      </c>
      <c r="AT165" s="38">
        <f t="shared" si="11"/>
        <v>1.3218348953414925</v>
      </c>
      <c r="AU165" s="38">
        <f t="shared" si="11"/>
        <v>1.3218348953414925</v>
      </c>
      <c r="AV165" s="38">
        <f t="shared" si="11"/>
        <v>1.3218348953414925</v>
      </c>
      <c r="AW165" s="38">
        <f t="shared" si="11"/>
        <v>1.3218348953414925</v>
      </c>
      <c r="AX165" s="38">
        <f t="shared" si="11"/>
        <v>1.3218348953414925</v>
      </c>
      <c r="AY165" s="38">
        <f t="shared" si="11"/>
        <v>1.3218348953414925</v>
      </c>
      <c r="AZ165" s="38">
        <f t="shared" si="11"/>
        <v>1.3218348953414925</v>
      </c>
      <c r="BA165" s="38">
        <f t="shared" si="11"/>
        <v>1.3218348953414925</v>
      </c>
      <c r="BB165" s="38">
        <f t="shared" si="11"/>
        <v>1.3218348953414925</v>
      </c>
      <c r="BC165" s="38">
        <f t="shared" si="11"/>
        <v>1.3218348953414925</v>
      </c>
      <c r="BD165" s="82"/>
    </row>
    <row r="166" spans="4:56">
      <c r="D166" s="410" t="s">
        <v>395</v>
      </c>
      <c r="E166" s="390"/>
      <c r="F166" s="37"/>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82"/>
    </row>
    <row r="167" spans="4:56">
      <c r="D167" s="408" t="s">
        <v>396</v>
      </c>
      <c r="E167" s="386"/>
      <c r="F167" s="37"/>
      <c r="G167" s="38"/>
      <c r="H167" s="38">
        <f>IF(H11&lt;0,H11*-1,H11)*$F$91</f>
        <v>0.53244781233684979</v>
      </c>
      <c r="I167" s="38">
        <f t="shared" ref="I167:BC167" si="12">IF(I11&lt;0,I11*-1,I11)*$F$91</f>
        <v>0.53244781233688321</v>
      </c>
      <c r="J167" s="38">
        <f t="shared" si="12"/>
        <v>0.53244781233684979</v>
      </c>
      <c r="K167" s="38">
        <f t="shared" si="12"/>
        <v>0.53244781233684979</v>
      </c>
      <c r="L167" s="38">
        <f t="shared" si="12"/>
        <v>0.53244781233684979</v>
      </c>
      <c r="M167" s="38">
        <f t="shared" si="12"/>
        <v>0.53244781233684979</v>
      </c>
      <c r="N167" s="38">
        <f t="shared" si="12"/>
        <v>0.53244781233684979</v>
      </c>
      <c r="O167" s="38">
        <f t="shared" si="12"/>
        <v>0.53244781233684979</v>
      </c>
      <c r="P167" s="38">
        <f t="shared" si="12"/>
        <v>0.53244781233684979</v>
      </c>
      <c r="Q167" s="38">
        <f t="shared" si="12"/>
        <v>0.53244781233684979</v>
      </c>
      <c r="R167" s="38">
        <f t="shared" si="12"/>
        <v>0.53244781233684979</v>
      </c>
      <c r="S167" s="38">
        <f t="shared" si="12"/>
        <v>0.53244781233684979</v>
      </c>
      <c r="T167" s="38">
        <f t="shared" si="12"/>
        <v>0.53244781233688321</v>
      </c>
      <c r="U167" s="38">
        <f t="shared" si="12"/>
        <v>0.53244781233684979</v>
      </c>
      <c r="V167" s="38">
        <f t="shared" si="12"/>
        <v>0.53244781233684979</v>
      </c>
      <c r="W167" s="38">
        <f t="shared" si="12"/>
        <v>0.53244781233684979</v>
      </c>
      <c r="X167" s="38">
        <f t="shared" si="12"/>
        <v>0.53244781233684979</v>
      </c>
      <c r="Y167" s="38">
        <f t="shared" si="12"/>
        <v>0.53244781233684979</v>
      </c>
      <c r="Z167" s="38">
        <f t="shared" si="12"/>
        <v>0.53244781233684979</v>
      </c>
      <c r="AA167" s="38">
        <f t="shared" si="12"/>
        <v>0.53244781233684979</v>
      </c>
      <c r="AB167" s="38">
        <f t="shared" si="12"/>
        <v>0.53244781233684979</v>
      </c>
      <c r="AC167" s="38">
        <f t="shared" si="12"/>
        <v>0.53244781233684979</v>
      </c>
      <c r="AD167" s="38">
        <f t="shared" si="12"/>
        <v>0.53244781233684979</v>
      </c>
      <c r="AE167" s="38">
        <f t="shared" si="12"/>
        <v>0.53244781233688321</v>
      </c>
      <c r="AF167" s="38">
        <f t="shared" si="12"/>
        <v>0.53244781233684979</v>
      </c>
      <c r="AG167" s="38">
        <f t="shared" si="12"/>
        <v>0.53244781233684979</v>
      </c>
      <c r="AH167" s="38">
        <f t="shared" si="12"/>
        <v>0.53244781233684979</v>
      </c>
      <c r="AI167" s="38">
        <f t="shared" si="12"/>
        <v>0.53244781233684979</v>
      </c>
      <c r="AJ167" s="38">
        <f t="shared" si="12"/>
        <v>0.53244781233684979</v>
      </c>
      <c r="AK167" s="38">
        <f t="shared" si="12"/>
        <v>0.53244781233684979</v>
      </c>
      <c r="AL167" s="38">
        <f t="shared" si="12"/>
        <v>0.53244781233684979</v>
      </c>
      <c r="AM167" s="38">
        <f t="shared" si="12"/>
        <v>0.53244781233684979</v>
      </c>
      <c r="AN167" s="38">
        <f t="shared" si="12"/>
        <v>0.53244781233684979</v>
      </c>
      <c r="AO167" s="38">
        <f t="shared" si="12"/>
        <v>0.53244781233688321</v>
      </c>
      <c r="AP167" s="38">
        <f t="shared" si="12"/>
        <v>0.53244781233684979</v>
      </c>
      <c r="AQ167" s="38">
        <f t="shared" si="12"/>
        <v>0.53244781233684979</v>
      </c>
      <c r="AR167" s="38">
        <f t="shared" si="12"/>
        <v>0.53244781233684979</v>
      </c>
      <c r="AS167" s="38">
        <f t="shared" si="12"/>
        <v>0.53244781233684979</v>
      </c>
      <c r="AT167" s="38">
        <f t="shared" si="12"/>
        <v>0.53244781233684979</v>
      </c>
      <c r="AU167" s="38">
        <f t="shared" si="12"/>
        <v>0.53244781233684979</v>
      </c>
      <c r="AV167" s="38">
        <f t="shared" si="12"/>
        <v>0.53244781233684979</v>
      </c>
      <c r="AW167" s="38">
        <f t="shared" si="12"/>
        <v>0.53244781233684979</v>
      </c>
      <c r="AX167" s="38">
        <f t="shared" si="12"/>
        <v>0.53244781233684979</v>
      </c>
      <c r="AY167" s="38">
        <f t="shared" si="12"/>
        <v>0.53244781233684979</v>
      </c>
      <c r="AZ167" s="38">
        <f t="shared" si="12"/>
        <v>0.53244781233688321</v>
      </c>
      <c r="BA167" s="38">
        <f t="shared" si="12"/>
        <v>0.53244781233684979</v>
      </c>
      <c r="BB167" s="38">
        <f t="shared" si="12"/>
        <v>0.53244781233684979</v>
      </c>
      <c r="BC167" s="38">
        <f t="shared" si="12"/>
        <v>0.53244781233684979</v>
      </c>
      <c r="BD167" s="82"/>
    </row>
    <row r="168" spans="4:56">
      <c r="D168" s="408" t="s">
        <v>397</v>
      </c>
      <c r="E168" s="386"/>
      <c r="F168" s="37"/>
      <c r="G168" s="38"/>
      <c r="H168" s="38">
        <f>IF(H12&lt;0,H12*-1,H12)*$F$92</f>
        <v>-2.6784632385604525E-3</v>
      </c>
      <c r="I168" s="38">
        <f t="shared" ref="I168:BC168" si="13">IF(I12&lt;0,I12*-1,I12)*$F$92</f>
        <v>-2.6747669592912188E-3</v>
      </c>
      <c r="J168" s="38">
        <f t="shared" si="13"/>
        <v>-2.6710757808875289E-3</v>
      </c>
      <c r="K168" s="38">
        <f t="shared" si="13"/>
        <v>-2.6673896963099438E-3</v>
      </c>
      <c r="L168" s="38">
        <f t="shared" si="13"/>
        <v>-2.6637086985289334E-3</v>
      </c>
      <c r="M168" s="38">
        <f t="shared" si="13"/>
        <v>-2.6600327805250987E-3</v>
      </c>
      <c r="N168" s="38">
        <f t="shared" si="13"/>
        <v>-2.6563619352878453E-3</v>
      </c>
      <c r="O168" s="38">
        <f t="shared" si="13"/>
        <v>-2.6526961558171517E-3</v>
      </c>
      <c r="P168" s="38">
        <f t="shared" si="13"/>
        <v>-2.6490354351222439E-3</v>
      </c>
      <c r="Q168" s="38">
        <f t="shared" si="13"/>
        <v>-2.6453797662215959E-3</v>
      </c>
      <c r="R168" s="38">
        <f t="shared" si="13"/>
        <v>-2.6417291421442519E-3</v>
      </c>
      <c r="S168" s="38">
        <f t="shared" si="13"/>
        <v>-2.6380835559280647E-3</v>
      </c>
      <c r="T168" s="38">
        <f t="shared" si="13"/>
        <v>-2.6344430006210152E-3</v>
      </c>
      <c r="U168" s="38">
        <f t="shared" si="13"/>
        <v>-2.6308074692801132E-3</v>
      </c>
      <c r="V168" s="38">
        <f t="shared" si="13"/>
        <v>-2.6271769549724984E-3</v>
      </c>
      <c r="W168" s="38">
        <f t="shared" si="13"/>
        <v>-2.6235514507745587E-3</v>
      </c>
      <c r="X168" s="38">
        <f t="shared" si="13"/>
        <v>-2.6199309497725899E-3</v>
      </c>
      <c r="Y168" s="38">
        <f t="shared" si="13"/>
        <v>-2.6163154450619184E-3</v>
      </c>
      <c r="Z168" s="38">
        <f t="shared" si="13"/>
        <v>-2.6127049297477774E-3</v>
      </c>
      <c r="AA168" s="38">
        <f t="shared" si="13"/>
        <v>-2.6090993969446505E-3</v>
      </c>
      <c r="AB168" s="38">
        <f t="shared" si="13"/>
        <v>-2.6054988397769293E-3</v>
      </c>
      <c r="AC168" s="38">
        <f t="shared" si="13"/>
        <v>-2.6019032513780334E-3</v>
      </c>
      <c r="AD168" s="38">
        <f t="shared" si="13"/>
        <v>-2.5983126248910735E-3</v>
      </c>
      <c r="AE168" s="38">
        <f t="shared" si="13"/>
        <v>-2.5947269534686256E-3</v>
      </c>
      <c r="AF168" s="38">
        <f t="shared" si="13"/>
        <v>-2.5911462302729573E-3</v>
      </c>
      <c r="AG168" s="38">
        <f t="shared" si="13"/>
        <v>-2.5875704484751437E-3</v>
      </c>
      <c r="AH168" s="38">
        <f t="shared" si="13"/>
        <v>-2.5839996012561681E-3</v>
      </c>
      <c r="AI168" s="38">
        <f t="shared" si="13"/>
        <v>-2.5804336818064837E-3</v>
      </c>
      <c r="AJ168" s="38">
        <f t="shared" si="13"/>
        <v>-2.5768726833255715E-3</v>
      </c>
      <c r="AK168" s="38">
        <f t="shared" si="13"/>
        <v>-2.5733165990226019E-3</v>
      </c>
      <c r="AL168" s="38">
        <f t="shared" si="13"/>
        <v>-2.5697654221159922E-3</v>
      </c>
      <c r="AM168" s="38">
        <f t="shared" si="13"/>
        <v>-2.5662191458334098E-3</v>
      </c>
      <c r="AN168" s="38">
        <f t="shared" si="13"/>
        <v>-2.5626777634122112E-3</v>
      </c>
      <c r="AO168" s="38">
        <f t="shared" si="13"/>
        <v>-2.5591412680987797E-3</v>
      </c>
      <c r="AP168" s="38">
        <f t="shared" si="13"/>
        <v>-2.5556096531487481E-3</v>
      </c>
      <c r="AQ168" s="38">
        <f t="shared" si="13"/>
        <v>-2.5520829118274389E-3</v>
      </c>
      <c r="AR168" s="38">
        <f t="shared" si="13"/>
        <v>-2.5485610374089804E-3</v>
      </c>
      <c r="AS168" s="38">
        <f t="shared" si="13"/>
        <v>-2.5450440231774125E-3</v>
      </c>
      <c r="AT168" s="38">
        <f t="shared" si="13"/>
        <v>-2.5415318624253621E-3</v>
      </c>
      <c r="AU168" s="38">
        <f t="shared" si="13"/>
        <v>-2.5380245484553643E-3</v>
      </c>
      <c r="AV168" s="38">
        <f t="shared" si="13"/>
        <v>-2.534522074578543E-3</v>
      </c>
      <c r="AW168" s="38">
        <f t="shared" si="13"/>
        <v>-2.5310244341154907E-3</v>
      </c>
      <c r="AX168" s="38">
        <f t="shared" si="13"/>
        <v>-2.5275316203964889E-3</v>
      </c>
      <c r="AY168" s="38">
        <f t="shared" si="13"/>
        <v>-2.5240436267601868E-3</v>
      </c>
      <c r="AZ168" s="38">
        <f t="shared" si="13"/>
        <v>-2.5205604465553632E-3</v>
      </c>
      <c r="BA168" s="38">
        <f t="shared" si="13"/>
        <v>-2.517082073139163E-3</v>
      </c>
      <c r="BB168" s="38">
        <f t="shared" si="13"/>
        <v>-2.5136084998782023E-3</v>
      </c>
      <c r="BC168" s="38">
        <f t="shared" si="13"/>
        <v>-2.5101397201483431E-3</v>
      </c>
      <c r="BD168" s="82"/>
    </row>
    <row r="169" spans="4:56">
      <c r="D169" s="408" t="s">
        <v>398</v>
      </c>
      <c r="E169" s="386"/>
      <c r="F169" s="37"/>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56"/>
      <c r="AK169" s="38"/>
      <c r="AL169" s="38"/>
      <c r="AM169" s="38"/>
      <c r="AN169" s="38"/>
      <c r="AO169" s="38"/>
      <c r="AP169" s="38"/>
      <c r="AQ169" s="38"/>
      <c r="AR169" s="38"/>
      <c r="AS169" s="38"/>
      <c r="AT169" s="38"/>
      <c r="AU169" s="38"/>
      <c r="AV169" s="38"/>
      <c r="AW169" s="38"/>
      <c r="AX169" s="38"/>
      <c r="AY169" s="38"/>
      <c r="AZ169" s="38"/>
      <c r="BA169" s="38"/>
      <c r="BB169" s="38"/>
      <c r="BC169" s="38"/>
      <c r="BD169" s="82"/>
    </row>
    <row r="170" spans="4:56">
      <c r="D170" s="408" t="s">
        <v>63</v>
      </c>
      <c r="E170" s="386"/>
      <c r="F170" s="37"/>
      <c r="G170" s="38"/>
      <c r="H170" s="38">
        <f>IF(H14&lt;0,H14*-1,H14)*$F$94</f>
        <v>-1.9293631287828417E-3</v>
      </c>
      <c r="I170" s="38">
        <f t="shared" ref="I170:BC170" si="14">IF(I14&lt;0,I14*-1,I14)*$F$94</f>
        <v>-1.953527829393736E-3</v>
      </c>
      <c r="J170" s="38">
        <f t="shared" si="14"/>
        <v>-1.9779951857084414E-3</v>
      </c>
      <c r="K170" s="38">
        <f t="shared" si="14"/>
        <v>-2.002768988399821E-3</v>
      </c>
      <c r="L170" s="38">
        <f t="shared" si="14"/>
        <v>-2.0278530756177742E-3</v>
      </c>
      <c r="M170" s="38">
        <f t="shared" si="14"/>
        <v>-2.053251333583913E-3</v>
      </c>
      <c r="N170" s="38">
        <f t="shared" si="14"/>
        <v>-2.0789676971936662E-3</v>
      </c>
      <c r="O170" s="38">
        <f t="shared" si="14"/>
        <v>-2.1050061506257718E-3</v>
      </c>
      <c r="P170" s="38">
        <f t="shared" si="14"/>
        <v>-2.1313707279596787E-3</v>
      </c>
      <c r="Q170" s="38">
        <f t="shared" si="14"/>
        <v>-2.1580655138004816E-3</v>
      </c>
      <c r="R170" s="38">
        <f t="shared" si="14"/>
        <v>-2.1850946439117393E-3</v>
      </c>
      <c r="S170" s="38">
        <f t="shared" si="14"/>
        <v>-2.2124623058561899E-3</v>
      </c>
      <c r="T170" s="38">
        <f t="shared" si="14"/>
        <v>-2.2401727396445911E-3</v>
      </c>
      <c r="U170" s="38">
        <f t="shared" si="14"/>
        <v>-2.2682302383925826E-3</v>
      </c>
      <c r="V170" s="38">
        <f t="shared" si="14"/>
        <v>-2.2966391489857639E-3</v>
      </c>
      <c r="W170" s="38">
        <f t="shared" si="14"/>
        <v>-2.3254038727532015E-3</v>
      </c>
      <c r="X170" s="38">
        <f t="shared" si="14"/>
        <v>-2.3545288661493851E-3</v>
      </c>
      <c r="Y170" s="38">
        <f t="shared" si="14"/>
        <v>-2.3840186414443225E-3</v>
      </c>
      <c r="Z170" s="38">
        <f t="shared" si="14"/>
        <v>-2.4138777674231645E-3</v>
      </c>
      <c r="AA170" s="38">
        <f t="shared" si="14"/>
        <v>-2.4441108700936965E-3</v>
      </c>
      <c r="AB170" s="38">
        <f t="shared" si="14"/>
        <v>-2.4747226334028206E-3</v>
      </c>
      <c r="AC170" s="38">
        <f t="shared" si="14"/>
        <v>-2.5057177999627356E-3</v>
      </c>
      <c r="AD170" s="38">
        <f t="shared" si="14"/>
        <v>-2.5371011717854001E-3</v>
      </c>
      <c r="AE170" s="38">
        <f t="shared" si="14"/>
        <v>-2.5688776110265269E-3</v>
      </c>
      <c r="AF170" s="38">
        <f t="shared" si="14"/>
        <v>-2.6010520407388177E-3</v>
      </c>
      <c r="AG170" s="38">
        <f t="shared" si="14"/>
        <v>-2.6336294456348534E-3</v>
      </c>
      <c r="AH170" s="38">
        <f t="shared" si="14"/>
        <v>-2.6666148728592244E-3</v>
      </c>
      <c r="AI170" s="38">
        <f t="shared" si="14"/>
        <v>-2.7000134327704447E-3</v>
      </c>
      <c r="AJ170" s="38">
        <f t="shared" si="14"/>
        <v>-2.7338302997329347E-3</v>
      </c>
      <c r="AK170" s="38">
        <f t="shared" si="14"/>
        <v>-2.7680707129182874E-3</v>
      </c>
      <c r="AL170" s="38">
        <f t="shared" si="14"/>
        <v>-2.802739977117232E-3</v>
      </c>
      <c r="AM170" s="38">
        <f t="shared" si="14"/>
        <v>-2.8378434635615052E-3</v>
      </c>
      <c r="AN170" s="38">
        <f t="shared" si="14"/>
        <v>-2.8733866107558299E-3</v>
      </c>
      <c r="AO170" s="38">
        <f t="shared" si="14"/>
        <v>-2.9093749253205174E-3</v>
      </c>
      <c r="AP170" s="38">
        <f t="shared" si="14"/>
        <v>-2.9458139828450075E-3</v>
      </c>
      <c r="AQ170" s="38">
        <f t="shared" si="14"/>
        <v>-2.9827094287509432E-3</v>
      </c>
      <c r="AR170" s="38">
        <f t="shared" si="14"/>
        <v>-3.0200669791673631E-3</v>
      </c>
      <c r="AS170" s="38">
        <f t="shared" si="14"/>
        <v>-3.0578924218161202E-3</v>
      </c>
      <c r="AT170" s="38">
        <f t="shared" si="14"/>
        <v>-3.0961916169086764E-3</v>
      </c>
      <c r="AU170" s="38">
        <f t="shared" si="14"/>
        <v>-3.1349704980536252E-3</v>
      </c>
      <c r="AV170" s="38">
        <f t="shared" si="14"/>
        <v>-3.1742350731766285E-3</v>
      </c>
      <c r="AW170" s="38">
        <f t="shared" si="14"/>
        <v>-3.2139914254503315E-3</v>
      </c>
      <c r="AX170" s="38">
        <f t="shared" si="14"/>
        <v>-3.2542457142379364E-3</v>
      </c>
      <c r="AY170" s="38">
        <f t="shared" si="14"/>
        <v>-3.2950041760461822E-3</v>
      </c>
      <c r="AZ170" s="38">
        <f t="shared" si="14"/>
        <v>-3.336273125492849E-3</v>
      </c>
      <c r="BA170" s="38">
        <f t="shared" si="14"/>
        <v>-3.3780589562838349E-3</v>
      </c>
      <c r="BB170" s="38">
        <f t="shared" si="14"/>
        <v>-3.420368142204761E-3</v>
      </c>
      <c r="BC170" s="38">
        <f t="shared" si="14"/>
        <v>-3.4632072381232302E-3</v>
      </c>
      <c r="BD170" s="82"/>
    </row>
    <row r="171" spans="4:56">
      <c r="D171" s="83" t="s">
        <v>387</v>
      </c>
      <c r="E171" s="43" t="s">
        <v>387</v>
      </c>
      <c r="F171" s="84" t="s">
        <v>448</v>
      </c>
      <c r="G171" s="45">
        <f t="shared" ref="G171:BC171" si="15">SUM(G163:G170)</f>
        <v>0</v>
      </c>
      <c r="H171" s="45">
        <f t="shared" si="15"/>
        <v>10.266255097291486</v>
      </c>
      <c r="I171" s="45">
        <f t="shared" si="15"/>
        <v>10.187114063257324</v>
      </c>
      <c r="J171" s="45">
        <f t="shared" si="15"/>
        <v>10.108674415931006</v>
      </c>
      <c r="K171" s="45">
        <f t="shared" si="15"/>
        <v>10.030926324787302</v>
      </c>
      <c r="L171" s="45">
        <f t="shared" si="15"/>
        <v>9.953860090889572</v>
      </c>
      <c r="M171" s="45">
        <f t="shared" si="15"/>
        <v>9.877466144639877</v>
      </c>
      <c r="N171" s="45">
        <f t="shared" si="15"/>
        <v>9.8017350435618589</v>
      </c>
      <c r="O171" s="45">
        <f t="shared" si="15"/>
        <v>9.7266574701234028</v>
      </c>
      <c r="P171" s="45">
        <f t="shared" si="15"/>
        <v>9.6522242295937914</v>
      </c>
      <c r="Q171" s="45">
        <f t="shared" si="15"/>
        <v>9.5784262479363562</v>
      </c>
      <c r="R171" s="45">
        <f t="shared" si="15"/>
        <v>9.505254569735488</v>
      </c>
      <c r="S171" s="45">
        <f t="shared" si="15"/>
        <v>9.4327003561579268</v>
      </c>
      <c r="T171" s="45">
        <f t="shared" si="15"/>
        <v>9.36075488294642</v>
      </c>
      <c r="U171" s="45">
        <f t="shared" si="15"/>
        <v>9.2894095384466446</v>
      </c>
      <c r="V171" s="45">
        <f t="shared" si="15"/>
        <v>9.2186558216664256</v>
      </c>
      <c r="W171" s="45">
        <f t="shared" si="15"/>
        <v>9.148485340364191</v>
      </c>
      <c r="X171" s="45">
        <f t="shared" si="15"/>
        <v>9.0788898091711054</v>
      </c>
      <c r="Y171" s="45">
        <f t="shared" si="15"/>
        <v>9.0098610477407188</v>
      </c>
      <c r="Z171" s="45">
        <f t="shared" si="15"/>
        <v>8.9413909789299097</v>
      </c>
      <c r="AA171" s="45">
        <f t="shared" si="15"/>
        <v>8.8734716270072393</v>
      </c>
      <c r="AB171" s="45">
        <f t="shared" si="15"/>
        <v>8.8060951158917433</v>
      </c>
      <c r="AC171" s="45">
        <f t="shared" si="15"/>
        <v>8.739253667416909</v>
      </c>
      <c r="AD171" s="45">
        <f t="shared" si="15"/>
        <v>8.6729395996243976</v>
      </c>
      <c r="AE171" s="45">
        <f t="shared" si="15"/>
        <v>8.6071453250836925</v>
      </c>
      <c r="AF171" s="45">
        <f t="shared" si="15"/>
        <v>8.5418633492368858</v>
      </c>
      <c r="AG171" s="45">
        <f t="shared" si="15"/>
        <v>8.4770862687705346</v>
      </c>
      <c r="AH171" s="45">
        <f t="shared" si="15"/>
        <v>8.4128067700130256</v>
      </c>
      <c r="AI171" s="45">
        <f t="shared" si="15"/>
        <v>8.3490176273554564</v>
      </c>
      <c r="AJ171" s="45">
        <f t="shared" si="15"/>
        <v>8.2857117016973287</v>
      </c>
      <c r="AK171" s="45">
        <f t="shared" si="15"/>
        <v>8.2228819389162737</v>
      </c>
      <c r="AL171" s="45">
        <f t="shared" si="15"/>
        <v>8.1605213683607953</v>
      </c>
      <c r="AM171" s="45">
        <f t="shared" si="15"/>
        <v>8.0986231013659769</v>
      </c>
      <c r="AN171" s="45">
        <f t="shared" si="15"/>
        <v>8.0371803297918589</v>
      </c>
      <c r="AO171" s="45">
        <f t="shared" si="15"/>
        <v>7.9761863245827929</v>
      </c>
      <c r="AP171" s="45">
        <f t="shared" si="15"/>
        <v>7.9156344343499629</v>
      </c>
      <c r="AQ171" s="45">
        <f t="shared" si="15"/>
        <v>7.8555180839739673</v>
      </c>
      <c r="AR171" s="45">
        <f t="shared" si="15"/>
        <v>7.7958307732270535</v>
      </c>
      <c r="AS171" s="45">
        <f t="shared" si="15"/>
        <v>7.7365660754188346</v>
      </c>
      <c r="AT171" s="45">
        <f t="shared" si="15"/>
        <v>7.6777176360580262</v>
      </c>
      <c r="AU171" s="45">
        <f t="shared" si="15"/>
        <v>7.619279171536701</v>
      </c>
      <c r="AV171" s="45">
        <f t="shared" si="15"/>
        <v>7.5612444678316235</v>
      </c>
      <c r="AW171" s="45">
        <f t="shared" si="15"/>
        <v>7.5036073792261986</v>
      </c>
      <c r="AX171" s="45">
        <f t="shared" si="15"/>
        <v>7.4463618270476308</v>
      </c>
      <c r="AY171" s="45">
        <f t="shared" si="15"/>
        <v>7.3895017984264015</v>
      </c>
      <c r="AZ171" s="45">
        <f t="shared" si="15"/>
        <v>7.3330213450692918</v>
      </c>
      <c r="BA171" s="45">
        <f t="shared" si="15"/>
        <v>7.2769145820523287</v>
      </c>
      <c r="BB171" s="45">
        <f t="shared" si="15"/>
        <v>7.2211756866285919</v>
      </c>
      <c r="BC171" s="45">
        <f t="shared" si="15"/>
        <v>7.1657988970544437</v>
      </c>
      <c r="BD171" s="82"/>
    </row>
    <row r="172" spans="4:56">
      <c r="D172" s="85"/>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82"/>
    </row>
    <row r="173" spans="4:56" ht="15.6">
      <c r="D173" s="85"/>
      <c r="E173" s="53"/>
      <c r="F173" s="347" t="s">
        <v>449</v>
      </c>
      <c r="G173" s="37"/>
      <c r="H173" s="37"/>
      <c r="I173" s="37"/>
      <c r="J173" s="37"/>
      <c r="K173" s="37"/>
      <c r="L173" s="37"/>
      <c r="M173" s="37"/>
      <c r="N173" s="37"/>
      <c r="O173" s="37"/>
      <c r="P173" s="37"/>
      <c r="Q173" s="37"/>
      <c r="R173" s="37"/>
      <c r="S173" s="37"/>
      <c r="T173" s="37"/>
      <c r="U173" s="37"/>
      <c r="V173" s="37"/>
      <c r="W173" s="37"/>
      <c r="X173" s="37"/>
      <c r="Y173" s="37"/>
      <c r="Z173" s="37"/>
      <c r="AA173" s="37"/>
      <c r="AB173" s="38"/>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82"/>
    </row>
    <row r="174" spans="4:56">
      <c r="D174" s="409" t="s">
        <v>391</v>
      </c>
      <c r="E174" s="388"/>
      <c r="F174" s="37"/>
      <c r="G174" s="38"/>
      <c r="H174" s="38">
        <f>IF(H18&lt;0,H18*-1,H18)*$F$97</f>
        <v>25.249740647941465</v>
      </c>
      <c r="I174" s="38">
        <f t="shared" ref="I174:BC174" si="16">IF(I18&lt;0,I18*-1,I18)*$F$97</f>
        <v>25.012378951102903</v>
      </c>
      <c r="J174" s="38">
        <f t="shared" si="16"/>
        <v>24.777122337657776</v>
      </c>
      <c r="K174" s="38">
        <f t="shared" si="16"/>
        <v>24.54394132738101</v>
      </c>
      <c r="L174" s="38">
        <f t="shared" si="16"/>
        <v>24.312806834956135</v>
      </c>
      <c r="M174" s="38">
        <f t="shared" si="16"/>
        <v>24.083690163226933</v>
      </c>
      <c r="N174" s="38">
        <f t="shared" si="16"/>
        <v>23.856562996547996</v>
      </c>
      <c r="O174" s="38">
        <f t="shared" si="16"/>
        <v>23.631397394254513</v>
      </c>
      <c r="P174" s="38">
        <f t="shared" si="16"/>
        <v>23.408165784235589</v>
      </c>
      <c r="Q174" s="38">
        <f t="shared" si="16"/>
        <v>23.186840956614112</v>
      </c>
      <c r="R174" s="38">
        <f t="shared" si="16"/>
        <v>22.967396057529605</v>
      </c>
      <c r="S174" s="38">
        <f t="shared" si="16"/>
        <v>22.749804583024105</v>
      </c>
      <c r="T174" s="38">
        <f t="shared" si="16"/>
        <v>22.534040373024929</v>
      </c>
      <c r="U174" s="38">
        <f t="shared" si="16"/>
        <v>22.320077605427933</v>
      </c>
      <c r="V174" s="38">
        <f t="shared" si="16"/>
        <v>22.107890790276123</v>
      </c>
      <c r="W174" s="38">
        <f t="shared" si="16"/>
        <v>21.897454764028126</v>
      </c>
      <c r="X174" s="38">
        <f t="shared" si="16"/>
        <v>21.68874468392606</v>
      </c>
      <c r="Y174" s="38">
        <f t="shared" si="16"/>
        <v>21.481736022446658</v>
      </c>
      <c r="Z174" s="38">
        <f t="shared" si="16"/>
        <v>21.276404561846217</v>
      </c>
      <c r="AA174" s="38">
        <f t="shared" si="16"/>
        <v>21.07272638878781</v>
      </c>
      <c r="AB174" s="38">
        <f t="shared" si="16"/>
        <v>20.870677889059749</v>
      </c>
      <c r="AC174" s="38">
        <f t="shared" si="16"/>
        <v>20.67023574236973</v>
      </c>
      <c r="AD174" s="38">
        <f t="shared" si="16"/>
        <v>20.471376917228195</v>
      </c>
      <c r="AE174" s="38">
        <f t="shared" si="16"/>
        <v>20.274078665909432</v>
      </c>
      <c r="AF174" s="38">
        <f t="shared" si="16"/>
        <v>20.078318519488665</v>
      </c>
      <c r="AG174" s="38">
        <f t="shared" si="16"/>
        <v>19.884074282958906</v>
      </c>
      <c r="AH174" s="38">
        <f t="shared" si="16"/>
        <v>19.691324030426397</v>
      </c>
      <c r="AI174" s="38">
        <f t="shared" si="16"/>
        <v>19.500046100375076</v>
      </c>
      <c r="AJ174" s="38">
        <f t="shared" si="16"/>
        <v>19.310219091006129</v>
      </c>
      <c r="AK174" s="38">
        <f t="shared" si="16"/>
        <v>19.121821855649618</v>
      </c>
      <c r="AL174" s="38">
        <f t="shared" si="16"/>
        <v>18.934833498245062</v>
      </c>
      <c r="AM174" s="38">
        <f t="shared" si="16"/>
        <v>18.749233368891094</v>
      </c>
      <c r="AN174" s="38">
        <f t="shared" si="16"/>
        <v>18.56500105946305</v>
      </c>
      <c r="AO174" s="38">
        <f t="shared" si="16"/>
        <v>18.382116399293512</v>
      </c>
      <c r="AP174" s="38">
        <f t="shared" si="16"/>
        <v>18.200559450922842</v>
      </c>
      <c r="AQ174" s="38">
        <f t="shared" si="16"/>
        <v>18.020310505908611</v>
      </c>
      <c r="AR174" s="38">
        <f t="shared" si="16"/>
        <v>17.841350080695864</v>
      </c>
      <c r="AS174" s="38">
        <f t="shared" si="16"/>
        <v>17.66365891255646</v>
      </c>
      <c r="AT174" s="38">
        <f t="shared" si="16"/>
        <v>17.487217955577055</v>
      </c>
      <c r="AU174" s="38">
        <f t="shared" si="16"/>
        <v>17.312008376714605</v>
      </c>
      <c r="AV174" s="38">
        <f t="shared" si="16"/>
        <v>17.138011551903112</v>
      </c>
      <c r="AW174" s="38">
        <f t="shared" si="16"/>
        <v>16.965209062222272</v>
      </c>
      <c r="AX174" s="38">
        <f t="shared" si="16"/>
        <v>16.793582690111773</v>
      </c>
      <c r="AY174" s="38">
        <f t="shared" si="16"/>
        <v>16.623114415652598</v>
      </c>
      <c r="AZ174" s="38">
        <f t="shared" si="16"/>
        <v>16.453786412888896</v>
      </c>
      <c r="BA174" s="38">
        <f t="shared" si="16"/>
        <v>16.285581046210236</v>
      </c>
      <c r="BB174" s="38">
        <f t="shared" si="16"/>
        <v>16.118480866777002</v>
      </c>
      <c r="BC174" s="38">
        <f t="shared" si="16"/>
        <v>15.952468609003121</v>
      </c>
      <c r="BD174" s="82"/>
    </row>
    <row r="175" spans="4:56">
      <c r="D175" s="348" t="s">
        <v>393</v>
      </c>
      <c r="E175" s="349"/>
      <c r="F175" s="37"/>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56"/>
      <c r="AK175" s="38"/>
      <c r="AL175" s="38"/>
      <c r="AM175" s="38"/>
      <c r="AN175" s="38"/>
      <c r="AO175" s="38"/>
      <c r="AP175" s="38"/>
      <c r="AQ175" s="38"/>
      <c r="AR175" s="38"/>
      <c r="AS175" s="38"/>
      <c r="AT175" s="38"/>
      <c r="AU175" s="38"/>
      <c r="AV175" s="38"/>
      <c r="AW175" s="38"/>
      <c r="AX175" s="38"/>
      <c r="AY175" s="38"/>
      <c r="AZ175" s="38"/>
      <c r="BA175" s="38"/>
      <c r="BB175" s="38"/>
      <c r="BC175" s="38"/>
      <c r="BD175" s="82"/>
    </row>
    <row r="176" spans="4:56">
      <c r="D176" s="408" t="s">
        <v>394</v>
      </c>
      <c r="E176" s="386"/>
      <c r="F176" s="37"/>
      <c r="G176" s="38"/>
      <c r="H176" s="38">
        <f>IF(H20&lt;0,H20*-1,H20)*$F$98</f>
        <v>0.4406116317804975</v>
      </c>
      <c r="I176" s="38">
        <f t="shared" ref="I176:BC176" si="17">IF(I20&lt;0,I20*-1,I20)*$F$98</f>
        <v>0.4406116317804975</v>
      </c>
      <c r="J176" s="38">
        <f t="shared" si="17"/>
        <v>0.4406116317804975</v>
      </c>
      <c r="K176" s="38">
        <f t="shared" si="17"/>
        <v>0.4406116317804975</v>
      </c>
      <c r="L176" s="38">
        <f t="shared" si="17"/>
        <v>0.4406116317804975</v>
      </c>
      <c r="M176" s="38">
        <f t="shared" si="17"/>
        <v>0.4406116317804975</v>
      </c>
      <c r="N176" s="38">
        <f t="shared" si="17"/>
        <v>0.4406116317804975</v>
      </c>
      <c r="O176" s="38">
        <f t="shared" si="17"/>
        <v>0.4406116317804975</v>
      </c>
      <c r="P176" s="38">
        <f t="shared" si="17"/>
        <v>0.4406116317804975</v>
      </c>
      <c r="Q176" s="38">
        <f t="shared" si="17"/>
        <v>0.4406116317804975</v>
      </c>
      <c r="R176" s="38">
        <f t="shared" si="17"/>
        <v>0.4406116317804975</v>
      </c>
      <c r="S176" s="38">
        <f t="shared" si="17"/>
        <v>0.4406116317804975</v>
      </c>
      <c r="T176" s="38">
        <f t="shared" si="17"/>
        <v>0.4406116317804975</v>
      </c>
      <c r="U176" s="38">
        <f t="shared" si="17"/>
        <v>0.4406116317804975</v>
      </c>
      <c r="V176" s="38">
        <f t="shared" si="17"/>
        <v>0.4406116317804975</v>
      </c>
      <c r="W176" s="38">
        <f t="shared" si="17"/>
        <v>0.4406116317804975</v>
      </c>
      <c r="X176" s="38">
        <f t="shared" si="17"/>
        <v>0.4406116317804975</v>
      </c>
      <c r="Y176" s="38">
        <f t="shared" si="17"/>
        <v>0.4406116317804975</v>
      </c>
      <c r="Z176" s="38">
        <f t="shared" si="17"/>
        <v>0.4406116317804975</v>
      </c>
      <c r="AA176" s="38">
        <f t="shared" si="17"/>
        <v>0.4406116317804975</v>
      </c>
      <c r="AB176" s="38">
        <f t="shared" si="17"/>
        <v>0.4406116317804975</v>
      </c>
      <c r="AC176" s="38">
        <f t="shared" si="17"/>
        <v>0.4406116317804975</v>
      </c>
      <c r="AD176" s="38">
        <f t="shared" si="17"/>
        <v>0.4406116317804975</v>
      </c>
      <c r="AE176" s="38">
        <f t="shared" si="17"/>
        <v>0.4406116317804975</v>
      </c>
      <c r="AF176" s="38">
        <f t="shared" si="17"/>
        <v>0.4406116317804975</v>
      </c>
      <c r="AG176" s="38">
        <f t="shared" si="17"/>
        <v>0.4406116317804975</v>
      </c>
      <c r="AH176" s="38">
        <f t="shared" si="17"/>
        <v>0.4406116317804975</v>
      </c>
      <c r="AI176" s="38">
        <f t="shared" si="17"/>
        <v>0.4406116317804975</v>
      </c>
      <c r="AJ176" s="38">
        <f t="shared" si="17"/>
        <v>0.4406116317804975</v>
      </c>
      <c r="AK176" s="38">
        <f t="shared" si="17"/>
        <v>0.4406116317804975</v>
      </c>
      <c r="AL176" s="38">
        <f t="shared" si="17"/>
        <v>0.4406116317804975</v>
      </c>
      <c r="AM176" s="38">
        <f t="shared" si="17"/>
        <v>0.4406116317804975</v>
      </c>
      <c r="AN176" s="38">
        <f t="shared" si="17"/>
        <v>0.4406116317804975</v>
      </c>
      <c r="AO176" s="38">
        <f t="shared" si="17"/>
        <v>0.4406116317804975</v>
      </c>
      <c r="AP176" s="38">
        <f t="shared" si="17"/>
        <v>0.4406116317804975</v>
      </c>
      <c r="AQ176" s="38">
        <f t="shared" si="17"/>
        <v>0.4406116317804975</v>
      </c>
      <c r="AR176" s="38">
        <f t="shared" si="17"/>
        <v>0.4406116317804975</v>
      </c>
      <c r="AS176" s="38">
        <f t="shared" si="17"/>
        <v>0.4406116317804975</v>
      </c>
      <c r="AT176" s="38">
        <f t="shared" si="17"/>
        <v>0.4406116317804975</v>
      </c>
      <c r="AU176" s="38">
        <f t="shared" si="17"/>
        <v>0.4406116317804975</v>
      </c>
      <c r="AV176" s="38">
        <f t="shared" si="17"/>
        <v>0.4406116317804975</v>
      </c>
      <c r="AW176" s="38">
        <f t="shared" si="17"/>
        <v>0.4406116317804975</v>
      </c>
      <c r="AX176" s="38">
        <f t="shared" si="17"/>
        <v>0.4406116317804975</v>
      </c>
      <c r="AY176" s="38">
        <f t="shared" si="17"/>
        <v>0.4406116317804975</v>
      </c>
      <c r="AZ176" s="38">
        <f t="shared" si="17"/>
        <v>0.4406116317804975</v>
      </c>
      <c r="BA176" s="38">
        <f t="shared" si="17"/>
        <v>0.4406116317804975</v>
      </c>
      <c r="BB176" s="38">
        <f t="shared" si="17"/>
        <v>0.4406116317804975</v>
      </c>
      <c r="BC176" s="38">
        <f t="shared" si="17"/>
        <v>0.4406116317804975</v>
      </c>
      <c r="BD176" s="82"/>
    </row>
    <row r="177" spans="4:56">
      <c r="D177" s="410" t="s">
        <v>402</v>
      </c>
      <c r="E177" s="390"/>
      <c r="F177" s="37"/>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82"/>
    </row>
    <row r="178" spans="4:56">
      <c r="D178" s="408" t="s">
        <v>396</v>
      </c>
      <c r="E178" s="386"/>
      <c r="F178" s="37"/>
      <c r="G178" s="38"/>
      <c r="H178" s="38">
        <f>IF(H22&lt;0,H22*-1,H22)*$F$100</f>
        <v>0.17745227039084893</v>
      </c>
      <c r="I178" s="38">
        <f t="shared" ref="I178:BC178" si="18">IF(I22&lt;0,I22*-1,I22)*$F$100</f>
        <v>0.17745227039086006</v>
      </c>
      <c r="J178" s="38">
        <f t="shared" si="18"/>
        <v>0.17745227039084893</v>
      </c>
      <c r="K178" s="38">
        <f t="shared" si="18"/>
        <v>0.17745227039084893</v>
      </c>
      <c r="L178" s="38">
        <f t="shared" si="18"/>
        <v>0.17745227039084893</v>
      </c>
      <c r="M178" s="38">
        <f t="shared" si="18"/>
        <v>0.17745227039084893</v>
      </c>
      <c r="N178" s="38">
        <f t="shared" si="18"/>
        <v>0.17745227039084893</v>
      </c>
      <c r="O178" s="38">
        <f t="shared" si="18"/>
        <v>0.17745227039084893</v>
      </c>
      <c r="P178" s="38">
        <f t="shared" si="18"/>
        <v>0.17745227039084893</v>
      </c>
      <c r="Q178" s="38">
        <f t="shared" si="18"/>
        <v>0.17745227039084893</v>
      </c>
      <c r="R178" s="38">
        <f t="shared" si="18"/>
        <v>0.17745227039084893</v>
      </c>
      <c r="S178" s="38">
        <f t="shared" si="18"/>
        <v>0.17745227039084893</v>
      </c>
      <c r="T178" s="38">
        <f t="shared" si="18"/>
        <v>0.17745227039086006</v>
      </c>
      <c r="U178" s="38">
        <f t="shared" si="18"/>
        <v>0.17745227039084893</v>
      </c>
      <c r="V178" s="38">
        <f t="shared" si="18"/>
        <v>0.17745227039084893</v>
      </c>
      <c r="W178" s="38">
        <f t="shared" si="18"/>
        <v>0.17745227039084893</v>
      </c>
      <c r="X178" s="38">
        <f t="shared" si="18"/>
        <v>0.17745227039084893</v>
      </c>
      <c r="Y178" s="38">
        <f t="shared" si="18"/>
        <v>0.17745227039084893</v>
      </c>
      <c r="Z178" s="38">
        <f t="shared" si="18"/>
        <v>0.17745227039084893</v>
      </c>
      <c r="AA178" s="38">
        <f t="shared" si="18"/>
        <v>0.17745227039084893</v>
      </c>
      <c r="AB178" s="38">
        <f t="shared" si="18"/>
        <v>0.17745227039084893</v>
      </c>
      <c r="AC178" s="38">
        <f t="shared" si="18"/>
        <v>0.17745227039084893</v>
      </c>
      <c r="AD178" s="38">
        <f t="shared" si="18"/>
        <v>0.17745227039084893</v>
      </c>
      <c r="AE178" s="38">
        <f t="shared" si="18"/>
        <v>0.17745227039086006</v>
      </c>
      <c r="AF178" s="38">
        <f t="shared" si="18"/>
        <v>0.17745227039084893</v>
      </c>
      <c r="AG178" s="38">
        <f t="shared" si="18"/>
        <v>0.17745227039084893</v>
      </c>
      <c r="AH178" s="38">
        <f t="shared" si="18"/>
        <v>0.17745227039084893</v>
      </c>
      <c r="AI178" s="38">
        <f t="shared" si="18"/>
        <v>0.17745227039084893</v>
      </c>
      <c r="AJ178" s="38">
        <f t="shared" si="18"/>
        <v>0.17745227039084893</v>
      </c>
      <c r="AK178" s="38">
        <f t="shared" si="18"/>
        <v>0.17745227039084893</v>
      </c>
      <c r="AL178" s="38">
        <f t="shared" si="18"/>
        <v>0.17745227039084893</v>
      </c>
      <c r="AM178" s="38">
        <f t="shared" si="18"/>
        <v>0.17745227039084893</v>
      </c>
      <c r="AN178" s="38">
        <f t="shared" si="18"/>
        <v>0.17745227039084893</v>
      </c>
      <c r="AO178" s="38">
        <f t="shared" si="18"/>
        <v>0.17745227039086006</v>
      </c>
      <c r="AP178" s="38">
        <f t="shared" si="18"/>
        <v>0.17745227039084893</v>
      </c>
      <c r="AQ178" s="38">
        <f t="shared" si="18"/>
        <v>0.17745227039084893</v>
      </c>
      <c r="AR178" s="38">
        <f t="shared" si="18"/>
        <v>0.17745227039084893</v>
      </c>
      <c r="AS178" s="38">
        <f t="shared" si="18"/>
        <v>0.17745227039084893</v>
      </c>
      <c r="AT178" s="38">
        <f t="shared" si="18"/>
        <v>0.17745227039084893</v>
      </c>
      <c r="AU178" s="38">
        <f t="shared" si="18"/>
        <v>0.17745227039084893</v>
      </c>
      <c r="AV178" s="38">
        <f t="shared" si="18"/>
        <v>0.17745227039084893</v>
      </c>
      <c r="AW178" s="38">
        <f t="shared" si="18"/>
        <v>0.17745227039084893</v>
      </c>
      <c r="AX178" s="38">
        <f t="shared" si="18"/>
        <v>0.17745227039084893</v>
      </c>
      <c r="AY178" s="38">
        <f t="shared" si="18"/>
        <v>0.17745227039084893</v>
      </c>
      <c r="AZ178" s="38">
        <f t="shared" si="18"/>
        <v>0.17745227039086006</v>
      </c>
      <c r="BA178" s="38">
        <f t="shared" si="18"/>
        <v>0.17745227039084893</v>
      </c>
      <c r="BB178" s="38">
        <f t="shared" si="18"/>
        <v>0.17745227039084893</v>
      </c>
      <c r="BC178" s="38">
        <f t="shared" si="18"/>
        <v>0.17745227039084893</v>
      </c>
      <c r="BD178" s="82"/>
    </row>
    <row r="179" spans="4:56">
      <c r="D179" s="408" t="s">
        <v>397</v>
      </c>
      <c r="E179" s="386"/>
      <c r="F179" s="37"/>
      <c r="G179" s="38"/>
      <c r="H179" s="38">
        <f>IF(H23&lt;0,H23*-1,H23)*$F$101</f>
        <v>-8.9282107952015069E-4</v>
      </c>
      <c r="I179" s="38">
        <f t="shared" ref="I179:BC179" si="19">IF(I23&lt;0,I23*-1,I23)*$F$101</f>
        <v>-8.9158898643040612E-4</v>
      </c>
      <c r="J179" s="38">
        <f t="shared" si="19"/>
        <v>-8.9035859362917615E-4</v>
      </c>
      <c r="K179" s="38">
        <f t="shared" si="19"/>
        <v>-8.8912989876998108E-4</v>
      </c>
      <c r="L179" s="38">
        <f t="shared" si="19"/>
        <v>-8.8790289950964449E-4</v>
      </c>
      <c r="M179" s="38">
        <f t="shared" si="19"/>
        <v>-8.8667759350836593E-4</v>
      </c>
      <c r="N179" s="38">
        <f t="shared" si="19"/>
        <v>-8.8545397842928163E-4</v>
      </c>
      <c r="O179" s="38">
        <f t="shared" si="19"/>
        <v>-8.8423205193905049E-4</v>
      </c>
      <c r="P179" s="38">
        <f t="shared" si="19"/>
        <v>-8.8301181170741456E-4</v>
      </c>
      <c r="Q179" s="38">
        <f t="shared" si="19"/>
        <v>-8.817932554071985E-4</v>
      </c>
      <c r="R179" s="38">
        <f t="shared" si="19"/>
        <v>-8.8057638071475052E-4</v>
      </c>
      <c r="S179" s="38">
        <f t="shared" si="19"/>
        <v>-8.7936118530935483E-4</v>
      </c>
      <c r="T179" s="38">
        <f t="shared" si="19"/>
        <v>-8.7814766687367154E-4</v>
      </c>
      <c r="U179" s="38">
        <f t="shared" si="19"/>
        <v>-8.7693582309337093E-4</v>
      </c>
      <c r="V179" s="38">
        <f t="shared" si="19"/>
        <v>-8.7572565165749939E-4</v>
      </c>
      <c r="W179" s="38">
        <f t="shared" si="19"/>
        <v>-8.74517150258186E-4</v>
      </c>
      <c r="X179" s="38">
        <f t="shared" si="19"/>
        <v>-8.7331031659086331E-4</v>
      </c>
      <c r="Y179" s="38">
        <f t="shared" si="19"/>
        <v>-8.7210514835397274E-4</v>
      </c>
      <c r="Z179" s="38">
        <f t="shared" si="19"/>
        <v>-8.7090164324925918E-4</v>
      </c>
      <c r="AA179" s="38">
        <f t="shared" si="19"/>
        <v>-8.6969979898155012E-4</v>
      </c>
      <c r="AB179" s="38">
        <f t="shared" si="19"/>
        <v>-8.6849961325897638E-4</v>
      </c>
      <c r="AC179" s="38">
        <f t="shared" si="19"/>
        <v>-8.6730108379267778E-4</v>
      </c>
      <c r="AD179" s="38">
        <f t="shared" si="19"/>
        <v>-8.661042082970243E-4</v>
      </c>
      <c r="AE179" s="38">
        <f t="shared" si="19"/>
        <v>-8.6490898448954171E-4</v>
      </c>
      <c r="AF179" s="38">
        <f t="shared" si="19"/>
        <v>-8.6371541009098562E-4</v>
      </c>
      <c r="AG179" s="38">
        <f t="shared" si="19"/>
        <v>-8.6252348282504776E-4</v>
      </c>
      <c r="AH179" s="38">
        <f t="shared" si="19"/>
        <v>-8.6133320041872268E-4</v>
      </c>
      <c r="AI179" s="38">
        <f t="shared" si="19"/>
        <v>-8.6014456060216112E-4</v>
      </c>
      <c r="AJ179" s="38">
        <f t="shared" si="19"/>
        <v>-8.5895756110852383E-4</v>
      </c>
      <c r="AK179" s="38">
        <f t="shared" si="19"/>
        <v>-8.5777219967420049E-4</v>
      </c>
      <c r="AL179" s="38">
        <f t="shared" si="19"/>
        <v>-8.5658847403866393E-4</v>
      </c>
      <c r="AM179" s="38">
        <f t="shared" si="19"/>
        <v>-8.5540638194446983E-4</v>
      </c>
      <c r="AN179" s="38">
        <f t="shared" si="19"/>
        <v>-8.5422592113740356E-4</v>
      </c>
      <c r="AO179" s="38">
        <f t="shared" si="19"/>
        <v>-8.5304708936625973E-4</v>
      </c>
      <c r="AP179" s="38">
        <f t="shared" si="19"/>
        <v>-8.5186988438291597E-4</v>
      </c>
      <c r="AQ179" s="38">
        <f t="shared" si="19"/>
        <v>-8.506943039424794E-4</v>
      </c>
      <c r="AR179" s="38">
        <f t="shared" si="19"/>
        <v>-8.4952034580299343E-4</v>
      </c>
      <c r="AS179" s="38">
        <f t="shared" si="19"/>
        <v>-8.4834800772580423E-4</v>
      </c>
      <c r="AT179" s="38">
        <f t="shared" si="19"/>
        <v>-8.471772874751206E-4</v>
      </c>
      <c r="AU179" s="38">
        <f t="shared" si="19"/>
        <v>-8.4600818281845458E-4</v>
      </c>
      <c r="AV179" s="38">
        <f t="shared" si="19"/>
        <v>-8.4484069152618074E-4</v>
      </c>
      <c r="AW179" s="38">
        <f t="shared" si="19"/>
        <v>-8.4367481137183006E-4</v>
      </c>
      <c r="AX179" s="38">
        <f t="shared" si="19"/>
        <v>-8.4251054013216283E-4</v>
      </c>
      <c r="AY179" s="38">
        <f t="shared" si="19"/>
        <v>-8.4134787558672887E-4</v>
      </c>
      <c r="AZ179" s="38">
        <f t="shared" si="19"/>
        <v>-8.4018681551845424E-4</v>
      </c>
      <c r="BA179" s="38">
        <f t="shared" si="19"/>
        <v>-8.3902735771305417E-4</v>
      </c>
      <c r="BB179" s="38">
        <f t="shared" si="19"/>
        <v>-8.3786949995940047E-4</v>
      </c>
      <c r="BC179" s="38">
        <f t="shared" si="19"/>
        <v>-8.3671324004944766E-4</v>
      </c>
      <c r="BD179" s="82"/>
    </row>
    <row r="180" spans="4:56" ht="15">
      <c r="D180" s="408" t="s">
        <v>398</v>
      </c>
      <c r="E180" s="386"/>
      <c r="F180" s="37"/>
      <c r="G180" s="38"/>
      <c r="H180" s="45"/>
      <c r="I180" s="45"/>
      <c r="J180" s="45"/>
      <c r="K180" s="45"/>
      <c r="L180" s="45"/>
      <c r="M180" s="45"/>
      <c r="N180" s="45"/>
      <c r="O180" s="45"/>
      <c r="P180" s="45"/>
      <c r="Q180" s="45"/>
      <c r="R180" s="45"/>
      <c r="S180" s="45"/>
      <c r="T180" s="45"/>
      <c r="U180" s="45"/>
      <c r="V180" s="45"/>
      <c r="W180" s="45"/>
      <c r="X180" s="45"/>
      <c r="Y180" s="45"/>
      <c r="Z180" s="45"/>
      <c r="AA180" s="45"/>
      <c r="AB180" s="38"/>
      <c r="AC180" s="45"/>
      <c r="AD180" s="45"/>
      <c r="AE180" s="45"/>
      <c r="AF180" s="45"/>
      <c r="AG180" s="45"/>
      <c r="AH180" s="45"/>
      <c r="AI180" s="38"/>
      <c r="AJ180" s="56"/>
      <c r="AK180" s="38"/>
      <c r="AL180" s="38"/>
      <c r="AM180" s="38"/>
      <c r="AN180" s="38"/>
      <c r="AO180" s="38"/>
      <c r="AP180" s="38"/>
      <c r="AQ180" s="38"/>
      <c r="AR180" s="38"/>
      <c r="AS180" s="38"/>
      <c r="AT180" s="38"/>
      <c r="AU180" s="38"/>
      <c r="AV180" s="38"/>
      <c r="AW180" s="38"/>
      <c r="AX180" s="38"/>
      <c r="AY180" s="38"/>
      <c r="AZ180" s="38"/>
      <c r="BA180" s="38"/>
      <c r="BB180" s="38"/>
      <c r="BC180" s="38"/>
      <c r="BD180" s="82"/>
    </row>
    <row r="181" spans="4:56">
      <c r="D181" s="408" t="s">
        <v>63</v>
      </c>
      <c r="E181" s="386"/>
      <c r="F181" s="37"/>
      <c r="G181" s="38"/>
      <c r="H181" s="38">
        <f>IF(H25&lt;0,H25*-1,H25)*$F$103</f>
        <v>-6.4295750292941241E-4</v>
      </c>
      <c r="I181" s="38">
        <f t="shared" ref="I181:BC181" si="20">IF(I25&lt;0,I25*-1,I25)*$F$103</f>
        <v>-6.5101035484310004E-4</v>
      </c>
      <c r="J181" s="38">
        <f t="shared" si="20"/>
        <v>-6.5916406633716792E-4</v>
      </c>
      <c r="K181" s="38">
        <f t="shared" si="20"/>
        <v>-6.674199006479251E-4</v>
      </c>
      <c r="L181" s="38">
        <f t="shared" si="20"/>
        <v>-6.7577913683333584E-4</v>
      </c>
      <c r="M181" s="38">
        <f t="shared" si="20"/>
        <v>-6.8424306997119351E-4</v>
      </c>
      <c r="N181" s="38">
        <f t="shared" si="20"/>
        <v>-6.92813011359771E-4</v>
      </c>
      <c r="O181" s="38">
        <f t="shared" si="20"/>
        <v>-7.0149028872093435E-4</v>
      </c>
      <c r="P181" s="38">
        <f t="shared" si="20"/>
        <v>-7.1027624640588921E-4</v>
      </c>
      <c r="Q181" s="38">
        <f t="shared" si="20"/>
        <v>-7.1917224560344082E-4</v>
      </c>
      <c r="R181" s="38">
        <f t="shared" si="20"/>
        <v>-7.2817966455087973E-4</v>
      </c>
      <c r="S181" s="38">
        <f t="shared" si="20"/>
        <v>-7.3729989874749826E-4</v>
      </c>
      <c r="T181" s="38">
        <f t="shared" si="20"/>
        <v>-7.4653436117081676E-4</v>
      </c>
      <c r="U181" s="38">
        <f t="shared" si="20"/>
        <v>-7.5588448249548125E-4</v>
      </c>
      <c r="V181" s="38">
        <f t="shared" si="20"/>
        <v>-7.6535171131489983E-4</v>
      </c>
      <c r="W181" s="38">
        <f t="shared" si="20"/>
        <v>-7.7493751436568856E-4</v>
      </c>
      <c r="X181" s="38">
        <f t="shared" si="20"/>
        <v>-7.8464337675493174E-4</v>
      </c>
      <c r="Y181" s="38">
        <f t="shared" si="20"/>
        <v>-7.9447080219015493E-4</v>
      </c>
      <c r="Z181" s="38">
        <f t="shared" si="20"/>
        <v>-8.0442131321247477E-4</v>
      </c>
      <c r="AA181" s="38">
        <f t="shared" si="20"/>
        <v>-8.1449645143236876E-4</v>
      </c>
      <c r="AB181" s="38">
        <f t="shared" si="20"/>
        <v>-8.2469777776844166E-4</v>
      </c>
      <c r="AC181" s="38">
        <f t="shared" si="20"/>
        <v>-8.3502687268942539E-4</v>
      </c>
      <c r="AD181" s="38">
        <f t="shared" si="20"/>
        <v>-8.4548533645893622E-4</v>
      </c>
      <c r="AE181" s="38">
        <f t="shared" si="20"/>
        <v>-8.5607478938341103E-4</v>
      </c>
      <c r="AF181" s="38">
        <f t="shared" si="20"/>
        <v>-8.6679687206312026E-4</v>
      </c>
      <c r="AG181" s="38">
        <f t="shared" si="20"/>
        <v>-8.7765324564640181E-4</v>
      </c>
      <c r="AH181" s="38">
        <f t="shared" si="20"/>
        <v>-8.8864559208697111E-4</v>
      </c>
      <c r="AI181" s="38">
        <f t="shared" si="20"/>
        <v>-8.9977561440449279E-4</v>
      </c>
      <c r="AJ181" s="38">
        <f t="shared" si="20"/>
        <v>-9.1104503694850879E-4</v>
      </c>
      <c r="AK181" s="38">
        <f t="shared" si="20"/>
        <v>-9.2245560566545852E-4</v>
      </c>
      <c r="AL181" s="38">
        <f t="shared" si="20"/>
        <v>-9.3400908836926456E-4</v>
      </c>
      <c r="AM181" s="38">
        <f t="shared" si="20"/>
        <v>-9.4570727501521997E-4</v>
      </c>
      <c r="AN181" s="38">
        <f t="shared" si="20"/>
        <v>-9.5755197797724482E-4</v>
      </c>
      <c r="AO181" s="38">
        <f t="shared" si="20"/>
        <v>-9.6954503232868101E-4</v>
      </c>
      <c r="AP181" s="38">
        <f t="shared" si="20"/>
        <v>-9.8168829612673412E-4</v>
      </c>
      <c r="AQ181" s="38">
        <f t="shared" si="20"/>
        <v>-9.9398365070009205E-4</v>
      </c>
      <c r="AR181" s="38">
        <f t="shared" si="20"/>
        <v>-1.0064330009405798E-3</v>
      </c>
      <c r="AS181" s="38">
        <f t="shared" si="20"/>
        <v>-1.0190382755982266E-3</v>
      </c>
      <c r="AT181" s="38">
        <f t="shared" si="20"/>
        <v>-1.0318014275801195E-3</v>
      </c>
      <c r="AU181" s="38">
        <f t="shared" si="20"/>
        <v>-1.0447244342528356E-3</v>
      </c>
      <c r="AV181" s="38">
        <f t="shared" si="20"/>
        <v>-1.0578092977490076E-3</v>
      </c>
      <c r="AW181" s="38">
        <f t="shared" si="20"/>
        <v>-1.0710580452772179E-3</v>
      </c>
      <c r="AX181" s="38">
        <f t="shared" si="20"/>
        <v>-1.0844727294364439E-3</v>
      </c>
      <c r="AY181" s="38">
        <f t="shared" si="20"/>
        <v>-1.0980554285336356E-3</v>
      </c>
      <c r="AZ181" s="38">
        <f t="shared" si="20"/>
        <v>-1.1118082469061357E-3</v>
      </c>
      <c r="BA181" s="38">
        <f t="shared" si="20"/>
        <v>-1.1257333152472893E-3</v>
      </c>
      <c r="BB181" s="38">
        <f t="shared" si="20"/>
        <v>-1.1398327909368949E-3</v>
      </c>
      <c r="BC181" s="38">
        <f t="shared" si="20"/>
        <v>-1.1541088583752047E-3</v>
      </c>
      <c r="BD181" s="82"/>
    </row>
    <row r="182" spans="4:56">
      <c r="D182" s="83" t="s">
        <v>387</v>
      </c>
      <c r="E182" s="43" t="s">
        <v>387</v>
      </c>
      <c r="F182" s="84" t="s">
        <v>448</v>
      </c>
      <c r="G182" s="46">
        <f t="shared" ref="G182:AL182" si="21">SUM(G174:G181)</f>
        <v>0</v>
      </c>
      <c r="H182" s="45">
        <f t="shared" si="21"/>
        <v>25.866268771530361</v>
      </c>
      <c r="I182" s="45">
        <f t="shared" si="21"/>
        <v>25.628900253932986</v>
      </c>
      <c r="J182" s="45">
        <f t="shared" si="21"/>
        <v>25.393636717169155</v>
      </c>
      <c r="K182" s="45">
        <f t="shared" si="21"/>
        <v>25.160448679752939</v>
      </c>
      <c r="L182" s="45">
        <f t="shared" si="21"/>
        <v>24.929307055091137</v>
      </c>
      <c r="M182" s="45">
        <f t="shared" si="21"/>
        <v>24.700183144734797</v>
      </c>
      <c r="N182" s="45">
        <f t="shared" si="21"/>
        <v>24.473048631729554</v>
      </c>
      <c r="O182" s="45">
        <f t="shared" si="21"/>
        <v>24.247875574085203</v>
      </c>
      <c r="P182" s="45">
        <f t="shared" si="21"/>
        <v>24.024636398348822</v>
      </c>
      <c r="Q182" s="45">
        <f t="shared" si="21"/>
        <v>23.803303893284451</v>
      </c>
      <c r="R182" s="45">
        <f t="shared" si="21"/>
        <v>23.583851203655684</v>
      </c>
      <c r="S182" s="45">
        <f t="shared" si="21"/>
        <v>23.366251824111394</v>
      </c>
      <c r="T182" s="45">
        <f t="shared" si="21"/>
        <v>23.150479593168242</v>
      </c>
      <c r="U182" s="45">
        <f t="shared" si="21"/>
        <v>22.936508687293692</v>
      </c>
      <c r="V182" s="45">
        <f t="shared" si="21"/>
        <v>22.724313615084498</v>
      </c>
      <c r="W182" s="45">
        <f t="shared" si="21"/>
        <v>22.51386921153485</v>
      </c>
      <c r="X182" s="45">
        <f t="shared" si="21"/>
        <v>22.305150632404061</v>
      </c>
      <c r="Y182" s="45">
        <f t="shared" si="21"/>
        <v>22.09813334866746</v>
      </c>
      <c r="Z182" s="45">
        <f t="shared" si="21"/>
        <v>21.892793141061102</v>
      </c>
      <c r="AA182" s="45">
        <f t="shared" si="21"/>
        <v>21.689106094708741</v>
      </c>
      <c r="AB182" s="45">
        <f t="shared" si="21"/>
        <v>21.487048593840068</v>
      </c>
      <c r="AC182" s="45">
        <f t="shared" si="21"/>
        <v>21.286597316584594</v>
      </c>
      <c r="AD182" s="45">
        <f t="shared" si="21"/>
        <v>21.087729229854787</v>
      </c>
      <c r="AE182" s="45">
        <f t="shared" si="21"/>
        <v>20.890421584306917</v>
      </c>
      <c r="AF182" s="45">
        <f t="shared" si="21"/>
        <v>20.694651909377857</v>
      </c>
      <c r="AG182" s="45">
        <f t="shared" si="21"/>
        <v>20.500398008401781</v>
      </c>
      <c r="AH182" s="45">
        <f t="shared" si="21"/>
        <v>20.307637953805237</v>
      </c>
      <c r="AI182" s="45">
        <f t="shared" si="21"/>
        <v>20.116350082371419</v>
      </c>
      <c r="AJ182" s="48">
        <f t="shared" si="21"/>
        <v>19.926512990579422</v>
      </c>
      <c r="AK182" s="45">
        <f t="shared" si="21"/>
        <v>19.738105530015627</v>
      </c>
      <c r="AL182" s="45">
        <f t="shared" si="21"/>
        <v>19.551106802854001</v>
      </c>
      <c r="AM182" s="45">
        <f t="shared" ref="AM182:BC182" si="22">SUM(AM174:AM181)</f>
        <v>19.365496157405481</v>
      </c>
      <c r="AN182" s="45">
        <f t="shared" si="22"/>
        <v>19.181253183735283</v>
      </c>
      <c r="AO182" s="45">
        <f t="shared" si="22"/>
        <v>18.998357709343175</v>
      </c>
      <c r="AP182" s="45">
        <f t="shared" si="22"/>
        <v>18.816789794913682</v>
      </c>
      <c r="AQ182" s="45">
        <f t="shared" si="22"/>
        <v>18.636529730125314</v>
      </c>
      <c r="AR182" s="45">
        <f t="shared" si="22"/>
        <v>18.457558029520467</v>
      </c>
      <c r="AS182" s="45">
        <f t="shared" si="22"/>
        <v>18.279855428444485</v>
      </c>
      <c r="AT182" s="45">
        <f t="shared" si="22"/>
        <v>18.103402879033347</v>
      </c>
      <c r="AU182" s="45">
        <f t="shared" si="22"/>
        <v>17.928181546268881</v>
      </c>
      <c r="AV182" s="45">
        <f t="shared" si="22"/>
        <v>17.754172804085183</v>
      </c>
      <c r="AW182" s="45">
        <f t="shared" si="22"/>
        <v>17.581358231536971</v>
      </c>
      <c r="AX182" s="45">
        <f t="shared" si="22"/>
        <v>17.409719609013553</v>
      </c>
      <c r="AY182" s="45">
        <f t="shared" si="22"/>
        <v>17.239238914519824</v>
      </c>
      <c r="AZ182" s="45">
        <f t="shared" si="22"/>
        <v>17.069898319997826</v>
      </c>
      <c r="BA182" s="45">
        <f t="shared" si="22"/>
        <v>16.901680187708621</v>
      </c>
      <c r="BB182" s="45">
        <f t="shared" si="22"/>
        <v>16.734567066657451</v>
      </c>
      <c r="BC182" s="45">
        <f t="shared" si="22"/>
        <v>16.568541689076042</v>
      </c>
      <c r="BD182" s="82"/>
    </row>
    <row r="183" spans="4:56">
      <c r="D183" s="8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82"/>
    </row>
    <row r="184" spans="4:56" ht="15.75">
      <c r="D184" s="81"/>
      <c r="E184" s="32"/>
      <c r="F184" s="347" t="s">
        <v>450</v>
      </c>
      <c r="G184" s="47"/>
      <c r="H184" s="47"/>
      <c r="I184" s="47"/>
      <c r="J184" s="47"/>
      <c r="K184" s="47"/>
      <c r="L184" s="47"/>
      <c r="M184" s="47"/>
      <c r="N184" s="47"/>
      <c r="O184" s="47"/>
      <c r="P184" s="47"/>
      <c r="Q184" s="47"/>
      <c r="R184" s="47"/>
      <c r="S184" s="47"/>
      <c r="T184" s="47"/>
      <c r="U184" s="47"/>
      <c r="V184" s="47"/>
      <c r="W184" s="47"/>
      <c r="X184" s="47"/>
      <c r="Y184" s="47"/>
      <c r="Z184" s="47"/>
      <c r="AA184" s="47"/>
      <c r="AB184" s="48"/>
      <c r="AC184" s="47"/>
      <c r="AD184" s="47"/>
      <c r="AE184" s="47"/>
      <c r="AF184" s="47"/>
      <c r="AG184" s="47"/>
      <c r="AH184" s="47"/>
      <c r="AI184" s="47"/>
      <c r="AJ184" s="56"/>
      <c r="AK184" s="56"/>
      <c r="AL184" s="56"/>
      <c r="AM184" s="56"/>
      <c r="AN184" s="56"/>
      <c r="AO184" s="56"/>
      <c r="AP184" s="56"/>
      <c r="AQ184" s="56"/>
      <c r="AR184" s="56"/>
      <c r="AS184" s="56"/>
      <c r="AT184" s="56"/>
      <c r="AU184" s="56"/>
      <c r="AV184" s="56"/>
      <c r="AW184" s="56"/>
      <c r="AX184" s="56"/>
      <c r="AY184" s="56"/>
      <c r="AZ184" s="56"/>
      <c r="BA184" s="56"/>
      <c r="BB184" s="56"/>
      <c r="BC184" s="56"/>
      <c r="BD184" s="82"/>
    </row>
    <row r="185" spans="4:56" ht="15">
      <c r="D185" s="83"/>
      <c r="E185" s="43"/>
      <c r="F185" s="44"/>
      <c r="G185" s="47"/>
      <c r="H185" s="47"/>
      <c r="I185" s="47"/>
      <c r="J185" s="47"/>
      <c r="K185" s="47"/>
      <c r="L185" s="47"/>
      <c r="M185" s="47"/>
      <c r="N185" s="47"/>
      <c r="O185" s="47"/>
      <c r="P185" s="47"/>
      <c r="Q185" s="47"/>
      <c r="R185" s="47"/>
      <c r="S185" s="47"/>
      <c r="T185" s="47"/>
      <c r="U185" s="47"/>
      <c r="V185" s="47"/>
      <c r="W185" s="47"/>
      <c r="X185" s="47"/>
      <c r="Y185" s="47"/>
      <c r="Z185" s="47"/>
      <c r="AA185" s="47"/>
      <c r="AB185" s="48"/>
      <c r="AC185" s="47"/>
      <c r="AD185" s="47"/>
      <c r="AE185" s="47"/>
      <c r="AF185" s="47"/>
      <c r="AG185" s="47"/>
      <c r="AH185" s="47"/>
      <c r="AI185" s="47"/>
      <c r="AJ185" s="56"/>
      <c r="AK185" s="56"/>
      <c r="AL185" s="56"/>
      <c r="AM185" s="56"/>
      <c r="AN185" s="56"/>
      <c r="AO185" s="56"/>
      <c r="AP185" s="56"/>
      <c r="AQ185" s="56"/>
      <c r="AR185" s="56"/>
      <c r="AS185" s="56"/>
      <c r="AT185" s="56"/>
      <c r="AU185" s="56"/>
      <c r="AV185" s="56"/>
      <c r="AW185" s="56"/>
      <c r="AX185" s="56"/>
      <c r="AY185" s="56"/>
      <c r="AZ185" s="56"/>
      <c r="BA185" s="56"/>
      <c r="BB185" s="56"/>
      <c r="BC185" s="56"/>
      <c r="BD185" s="82"/>
    </row>
    <row r="186" spans="4:56">
      <c r="D186" s="411" t="s">
        <v>391</v>
      </c>
      <c r="E186" s="395"/>
      <c r="F186" s="37"/>
      <c r="G186" s="48"/>
      <c r="H186" s="48"/>
      <c r="I186" s="48"/>
      <c r="J186" s="48"/>
      <c r="K186" s="48"/>
      <c r="L186" s="48"/>
      <c r="M186" s="48"/>
      <c r="N186" s="48"/>
      <c r="O186" s="48"/>
      <c r="P186" s="48"/>
      <c r="Q186" s="48"/>
      <c r="R186" s="48"/>
      <c r="S186" s="48"/>
      <c r="T186" s="48"/>
      <c r="U186" s="48"/>
      <c r="V186" s="48"/>
      <c r="W186" s="48"/>
      <c r="X186" s="48"/>
      <c r="Y186" s="48"/>
      <c r="Z186" s="48"/>
      <c r="AA186" s="48"/>
      <c r="AB186" s="48"/>
      <c r="AC186" s="48"/>
      <c r="AD186" s="48"/>
      <c r="AE186" s="48"/>
      <c r="AF186" s="48"/>
      <c r="AG186" s="48"/>
      <c r="AH186" s="48"/>
      <c r="AI186" s="48"/>
      <c r="AJ186" s="56"/>
      <c r="AK186" s="48"/>
      <c r="AL186" s="48"/>
      <c r="AM186" s="48"/>
      <c r="AN186" s="48"/>
      <c r="AO186" s="48"/>
      <c r="AP186" s="48"/>
      <c r="AQ186" s="48"/>
      <c r="AR186" s="48"/>
      <c r="AS186" s="48"/>
      <c r="AT186" s="48"/>
      <c r="AU186" s="48"/>
      <c r="AV186" s="48"/>
      <c r="AW186" s="48"/>
      <c r="AX186" s="48"/>
      <c r="AY186" s="48"/>
      <c r="AZ186" s="48"/>
      <c r="BA186" s="48"/>
      <c r="BB186" s="48"/>
      <c r="BC186" s="48"/>
      <c r="BD186" s="82"/>
    </row>
    <row r="187" spans="4:56">
      <c r="D187" s="408" t="s">
        <v>394</v>
      </c>
      <c r="E187" s="386"/>
      <c r="F187" s="37"/>
      <c r="G187" s="48"/>
      <c r="H187" s="48">
        <f>IF(H30&lt;0,H30*-1,H30)*$F$107</f>
        <v>2.6074725600000025E-5</v>
      </c>
      <c r="I187" s="48">
        <f t="shared" ref="I187:BC187" si="23">IF(I30&lt;0,I30*-1,I30)*$F$107</f>
        <v>2.6074725600000025E-5</v>
      </c>
      <c r="J187" s="48">
        <f t="shared" si="23"/>
        <v>2.6074725600000025E-5</v>
      </c>
      <c r="K187" s="48">
        <f t="shared" si="23"/>
        <v>2.6074725600000025E-5</v>
      </c>
      <c r="L187" s="48">
        <f t="shared" si="23"/>
        <v>2.6074725600000025E-5</v>
      </c>
      <c r="M187" s="48">
        <f t="shared" si="23"/>
        <v>2.6074725600000025E-5</v>
      </c>
      <c r="N187" s="48">
        <f t="shared" si="23"/>
        <v>2.6074725600000025E-5</v>
      </c>
      <c r="O187" s="48">
        <f t="shared" si="23"/>
        <v>2.6074725600000025E-5</v>
      </c>
      <c r="P187" s="48">
        <f t="shared" si="23"/>
        <v>2.6074725600000025E-5</v>
      </c>
      <c r="Q187" s="48">
        <f t="shared" si="23"/>
        <v>2.6074725600000025E-5</v>
      </c>
      <c r="R187" s="48">
        <f t="shared" si="23"/>
        <v>2.6074725600000025E-5</v>
      </c>
      <c r="S187" s="48">
        <f t="shared" si="23"/>
        <v>2.6074725600000025E-5</v>
      </c>
      <c r="T187" s="48">
        <f t="shared" si="23"/>
        <v>2.6074725600000025E-5</v>
      </c>
      <c r="U187" s="48">
        <f t="shared" si="23"/>
        <v>2.6074725600000025E-5</v>
      </c>
      <c r="V187" s="48">
        <f t="shared" si="23"/>
        <v>2.6074725600000025E-5</v>
      </c>
      <c r="W187" s="48">
        <f t="shared" si="23"/>
        <v>2.6074725600000025E-5</v>
      </c>
      <c r="X187" s="48">
        <f t="shared" si="23"/>
        <v>2.6074725600000025E-5</v>
      </c>
      <c r="Y187" s="48">
        <f t="shared" si="23"/>
        <v>2.6074725600000025E-5</v>
      </c>
      <c r="Z187" s="48">
        <f t="shared" si="23"/>
        <v>2.6074725600000025E-5</v>
      </c>
      <c r="AA187" s="48">
        <f t="shared" si="23"/>
        <v>2.6074725600000025E-5</v>
      </c>
      <c r="AB187" s="48">
        <f t="shared" si="23"/>
        <v>2.6074725600000025E-5</v>
      </c>
      <c r="AC187" s="48">
        <f t="shared" si="23"/>
        <v>2.6074725600000025E-5</v>
      </c>
      <c r="AD187" s="48">
        <f t="shared" si="23"/>
        <v>2.6074725600000025E-5</v>
      </c>
      <c r="AE187" s="48">
        <f t="shared" si="23"/>
        <v>2.6074725600000025E-5</v>
      </c>
      <c r="AF187" s="48">
        <f t="shared" si="23"/>
        <v>2.6074725600000025E-5</v>
      </c>
      <c r="AG187" s="48">
        <f t="shared" si="23"/>
        <v>2.6074725600000025E-5</v>
      </c>
      <c r="AH187" s="48">
        <f t="shared" si="23"/>
        <v>2.6074725600000025E-5</v>
      </c>
      <c r="AI187" s="48">
        <f t="shared" si="23"/>
        <v>2.6074725600000025E-5</v>
      </c>
      <c r="AJ187" s="48">
        <f t="shared" si="23"/>
        <v>2.6074725600000025E-5</v>
      </c>
      <c r="AK187" s="48">
        <f t="shared" si="23"/>
        <v>2.6074725600000025E-5</v>
      </c>
      <c r="AL187" s="48">
        <f t="shared" si="23"/>
        <v>2.6074725600000025E-5</v>
      </c>
      <c r="AM187" s="48">
        <f t="shared" si="23"/>
        <v>2.6074725600000025E-5</v>
      </c>
      <c r="AN187" s="48">
        <f t="shared" si="23"/>
        <v>2.6074725600000025E-5</v>
      </c>
      <c r="AO187" s="48">
        <f t="shared" si="23"/>
        <v>2.6074725600000025E-5</v>
      </c>
      <c r="AP187" s="48">
        <f t="shared" si="23"/>
        <v>2.6074725600000025E-5</v>
      </c>
      <c r="AQ187" s="48">
        <f t="shared" si="23"/>
        <v>2.6074725600000025E-5</v>
      </c>
      <c r="AR187" s="48">
        <f t="shared" si="23"/>
        <v>2.6074725600000025E-5</v>
      </c>
      <c r="AS187" s="48">
        <f t="shared" si="23"/>
        <v>2.6074725600000025E-5</v>
      </c>
      <c r="AT187" s="48">
        <f t="shared" si="23"/>
        <v>2.6074725600000025E-5</v>
      </c>
      <c r="AU187" s="48">
        <f t="shared" si="23"/>
        <v>2.6074725600000025E-5</v>
      </c>
      <c r="AV187" s="48">
        <f t="shared" si="23"/>
        <v>2.6074725600000025E-5</v>
      </c>
      <c r="AW187" s="48">
        <f t="shared" si="23"/>
        <v>2.6074725600000025E-5</v>
      </c>
      <c r="AX187" s="48">
        <f t="shared" si="23"/>
        <v>2.6074725600000025E-5</v>
      </c>
      <c r="AY187" s="48">
        <f t="shared" si="23"/>
        <v>2.6074725600000025E-5</v>
      </c>
      <c r="AZ187" s="48">
        <f t="shared" si="23"/>
        <v>2.6074725600000025E-5</v>
      </c>
      <c r="BA187" s="48">
        <f t="shared" si="23"/>
        <v>2.6074725600000025E-5</v>
      </c>
      <c r="BB187" s="48">
        <f t="shared" si="23"/>
        <v>2.6074725600000025E-5</v>
      </c>
      <c r="BC187" s="48">
        <f t="shared" si="23"/>
        <v>2.6074725600000025E-5</v>
      </c>
      <c r="BD187" s="82"/>
    </row>
    <row r="188" spans="4:56">
      <c r="D188" s="408" t="s">
        <v>402</v>
      </c>
      <c r="E188" s="386"/>
      <c r="F188" s="37"/>
      <c r="G188" s="48"/>
      <c r="H188" s="48">
        <f>IF(H31&lt;0,H31*-1,H31)*$F$108</f>
        <v>-0.15822056495333858</v>
      </c>
      <c r="I188" s="48">
        <f t="shared" ref="I188:BC188" si="24">IF(I31&lt;0,I31*-1,I31)*$F$108</f>
        <v>-0.15822056495339959</v>
      </c>
      <c r="J188" s="48">
        <f t="shared" si="24"/>
        <v>-0.15822056495333858</v>
      </c>
      <c r="K188" s="48">
        <f t="shared" si="24"/>
        <v>-0.15822056495333858</v>
      </c>
      <c r="L188" s="48">
        <f t="shared" si="24"/>
        <v>-0.15822056495339959</v>
      </c>
      <c r="M188" s="48">
        <f t="shared" si="24"/>
        <v>-0.15822056495333858</v>
      </c>
      <c r="N188" s="48">
        <f t="shared" si="24"/>
        <v>-0.15822056495333858</v>
      </c>
      <c r="O188" s="48">
        <f t="shared" si="24"/>
        <v>-0.15822056495339959</v>
      </c>
      <c r="P188" s="48">
        <f t="shared" si="24"/>
        <v>-0.15822056495333858</v>
      </c>
      <c r="Q188" s="48">
        <f t="shared" si="24"/>
        <v>-0.15822056495333858</v>
      </c>
      <c r="R188" s="48">
        <f t="shared" si="24"/>
        <v>-0.15822056495339959</v>
      </c>
      <c r="S188" s="48">
        <f t="shared" si="24"/>
        <v>-0.15822056495333858</v>
      </c>
      <c r="T188" s="48">
        <f t="shared" si="24"/>
        <v>-0.15822056495333858</v>
      </c>
      <c r="U188" s="48">
        <f t="shared" si="24"/>
        <v>-0.15822056495339959</v>
      </c>
      <c r="V188" s="48">
        <f t="shared" si="24"/>
        <v>-0.15822056495333858</v>
      </c>
      <c r="W188" s="48">
        <f t="shared" si="24"/>
        <v>-0.15822056495333858</v>
      </c>
      <c r="X188" s="48">
        <f t="shared" si="24"/>
        <v>-0.15822056495339959</v>
      </c>
      <c r="Y188" s="48">
        <f t="shared" si="24"/>
        <v>-0.15822056495333858</v>
      </c>
      <c r="Z188" s="48">
        <f t="shared" si="24"/>
        <v>-0.15822056495339959</v>
      </c>
      <c r="AA188" s="48">
        <f t="shared" si="24"/>
        <v>-0.15822056495333858</v>
      </c>
      <c r="AB188" s="48">
        <f t="shared" si="24"/>
        <v>-0.15822056495333858</v>
      </c>
      <c r="AC188" s="48">
        <f t="shared" si="24"/>
        <v>-0.15822056495339959</v>
      </c>
      <c r="AD188" s="48">
        <f t="shared" si="24"/>
        <v>-0.15822056495333858</v>
      </c>
      <c r="AE188" s="48">
        <f t="shared" si="24"/>
        <v>-0.15822056495333858</v>
      </c>
      <c r="AF188" s="48">
        <f t="shared" si="24"/>
        <v>-0.15822056495339959</v>
      </c>
      <c r="AG188" s="48">
        <f t="shared" si="24"/>
        <v>-0.15822056495333858</v>
      </c>
      <c r="AH188" s="48">
        <f t="shared" si="24"/>
        <v>-0.15822056495333858</v>
      </c>
      <c r="AI188" s="48">
        <f t="shared" si="24"/>
        <v>-0.15822056495339959</v>
      </c>
      <c r="AJ188" s="48">
        <f t="shared" si="24"/>
        <v>-0.15822056495333858</v>
      </c>
      <c r="AK188" s="48">
        <f t="shared" si="24"/>
        <v>-0.15822056495333858</v>
      </c>
      <c r="AL188" s="48">
        <f t="shared" si="24"/>
        <v>-0.15822056495339959</v>
      </c>
      <c r="AM188" s="48">
        <f t="shared" si="24"/>
        <v>-0.15822056495333858</v>
      </c>
      <c r="AN188" s="48">
        <f t="shared" si="24"/>
        <v>-0.15822056495333858</v>
      </c>
      <c r="AO188" s="48">
        <f t="shared" si="24"/>
        <v>-0.15822056495339959</v>
      </c>
      <c r="AP188" s="48">
        <f t="shared" si="24"/>
        <v>-0.15822056495333858</v>
      </c>
      <c r="AQ188" s="48">
        <f t="shared" si="24"/>
        <v>-0.15822056495339959</v>
      </c>
      <c r="AR188" s="48">
        <f t="shared" si="24"/>
        <v>-0.15822056495333858</v>
      </c>
      <c r="AS188" s="48">
        <f t="shared" si="24"/>
        <v>-0.15822056495333858</v>
      </c>
      <c r="AT188" s="48">
        <f t="shared" si="24"/>
        <v>-0.15822056495339959</v>
      </c>
      <c r="AU188" s="48">
        <f t="shared" si="24"/>
        <v>-0.15822056495333858</v>
      </c>
      <c r="AV188" s="48">
        <f t="shared" si="24"/>
        <v>-0.15822056495333858</v>
      </c>
      <c r="AW188" s="48">
        <f t="shared" si="24"/>
        <v>-0.15822056495339959</v>
      </c>
      <c r="AX188" s="48">
        <f t="shared" si="24"/>
        <v>-0.15822056495333858</v>
      </c>
      <c r="AY188" s="48">
        <f t="shared" si="24"/>
        <v>-0.15822056495333858</v>
      </c>
      <c r="AZ188" s="48">
        <f t="shared" si="24"/>
        <v>-0.15822056495339959</v>
      </c>
      <c r="BA188" s="48">
        <f t="shared" si="24"/>
        <v>-0.15822056495333858</v>
      </c>
      <c r="BB188" s="48">
        <f t="shared" si="24"/>
        <v>-0.15822056495333858</v>
      </c>
      <c r="BC188" s="48">
        <f t="shared" si="24"/>
        <v>-0.15822056495339959</v>
      </c>
      <c r="BD188" s="82"/>
    </row>
    <row r="189" spans="4:56">
      <c r="D189" s="410" t="s">
        <v>395</v>
      </c>
      <c r="E189" s="390"/>
      <c r="F189" s="37"/>
      <c r="G189" s="48"/>
      <c r="H189" s="48">
        <f>IF(H32&lt;0,H32*-1,H32)*$F$109</f>
        <v>-0.11684834735660883</v>
      </c>
      <c r="I189" s="48">
        <f t="shared" ref="I189:BC189" si="25">IF(I32&lt;0,I32*-1,I32)*$F$109</f>
        <v>-0.11270231074510753</v>
      </c>
      <c r="J189" s="48">
        <f t="shared" si="25"/>
        <v>-0.10860134986128481</v>
      </c>
      <c r="K189" s="48">
        <f t="shared" si="25"/>
        <v>-0.10456559923916242</v>
      </c>
      <c r="L189" s="48">
        <f t="shared" si="25"/>
        <v>-0.10057776856388909</v>
      </c>
      <c r="M189" s="48">
        <f t="shared" si="25"/>
        <v>-9.6644537058605123E-2</v>
      </c>
      <c r="N189" s="48">
        <f t="shared" si="25"/>
        <v>-9.2752672597081476E-2</v>
      </c>
      <c r="O189" s="48">
        <f t="shared" si="25"/>
        <v>-8.8922439031694347E-2</v>
      </c>
      <c r="P189" s="48">
        <f t="shared" si="25"/>
        <v>-8.5140523957850447E-2</v>
      </c>
      <c r="Q189" s="48">
        <f t="shared" si="25"/>
        <v>-8.1409596857861394E-2</v>
      </c>
      <c r="R189" s="48">
        <f t="shared" si="25"/>
        <v>-7.7731372536414864E-2</v>
      </c>
      <c r="S189" s="48">
        <f t="shared" si="25"/>
        <v>-7.4096699324180795E-2</v>
      </c>
      <c r="T189" s="48">
        <f t="shared" si="25"/>
        <v>-7.051115603725791E-2</v>
      </c>
      <c r="U189" s="48">
        <f t="shared" si="25"/>
        <v>-6.6968203761523931E-2</v>
      </c>
      <c r="V189" s="48">
        <f t="shared" si="25"/>
        <v>-6.3475071505349978E-2</v>
      </c>
      <c r="W189" s="48">
        <f t="shared" si="25"/>
        <v>-6.002138519193622E-2</v>
      </c>
      <c r="X189" s="48">
        <f t="shared" si="25"/>
        <v>-5.6612174313979489E-2</v>
      </c>
      <c r="Y189" s="48">
        <f t="shared" si="25"/>
        <v>-5.3243237007480321E-2</v>
      </c>
      <c r="Z189" s="48">
        <f t="shared" si="25"/>
        <v>-4.9907876005877295E-2</v>
      </c>
      <c r="AA189" s="48">
        <f t="shared" si="25"/>
        <v>-4.6609215917464239E-2</v>
      </c>
      <c r="AB189" s="48">
        <f t="shared" si="25"/>
        <v>-4.3351157514340682E-2</v>
      </c>
      <c r="AC189" s="48">
        <f t="shared" si="25"/>
        <v>-4.0125001688096108E-2</v>
      </c>
      <c r="AD189" s="48">
        <f t="shared" si="25"/>
        <v>-3.6938414467848811E-2</v>
      </c>
      <c r="AE189" s="48">
        <f t="shared" si="25"/>
        <v>-3.3783189960552899E-2</v>
      </c>
      <c r="AF189" s="48">
        <f t="shared" si="25"/>
        <v>-3.0653822567506185E-2</v>
      </c>
      <c r="AG189" s="48">
        <f t="shared" si="25"/>
        <v>-2.7564635755983457E-2</v>
      </c>
      <c r="AH189" s="48">
        <f t="shared" si="25"/>
        <v>-2.4498972675941404E-2</v>
      </c>
      <c r="AI189" s="48">
        <f t="shared" si="25"/>
        <v>-2.1455386300125601E-2</v>
      </c>
      <c r="AJ189" s="48">
        <f t="shared" si="25"/>
        <v>-1.8446968972827733E-2</v>
      </c>
      <c r="AK189" s="48">
        <f t="shared" si="25"/>
        <v>-1.5472983874223065E-2</v>
      </c>
      <c r="AL189" s="48">
        <f t="shared" si="25"/>
        <v>-1.2532689734993135E-2</v>
      </c>
      <c r="AM189" s="48">
        <f t="shared" si="25"/>
        <v>-9.6253409950109014E-3</v>
      </c>
      <c r="AN189" s="48">
        <f t="shared" si="25"/>
        <v>-6.7501879769308404E-3</v>
      </c>
      <c r="AO189" s="48">
        <f t="shared" si="25"/>
        <v>-3.9064770771720303E-3</v>
      </c>
      <c r="AP189" s="48">
        <f t="shared" si="25"/>
        <v>-1.0934509719871424E-3</v>
      </c>
      <c r="AQ189" s="48">
        <f t="shared" si="25"/>
        <v>-1.689651162264689E-3</v>
      </c>
      <c r="AR189" s="48">
        <f t="shared" si="25"/>
        <v>-4.4435934131710078E-3</v>
      </c>
      <c r="AS189" s="48">
        <f t="shared" si="25"/>
        <v>-7.1691428829747878E-3</v>
      </c>
      <c r="AT189" s="48">
        <f t="shared" si="25"/>
        <v>-9.8670694258030829E-3</v>
      </c>
      <c r="AU189" s="48">
        <f t="shared" si="25"/>
        <v>-1.253814537100848E-2</v>
      </c>
      <c r="AV189" s="48">
        <f t="shared" si="25"/>
        <v>-1.5183145235925509E-2</v>
      </c>
      <c r="AW189" s="48">
        <f t="shared" si="25"/>
        <v>-1.7802845424694593E-2</v>
      </c>
      <c r="AX189" s="48">
        <f t="shared" si="25"/>
        <v>-2.0398023917654492E-2</v>
      </c>
      <c r="AY189" s="48">
        <f t="shared" si="25"/>
        <v>-2.2969459949471124E-2</v>
      </c>
      <c r="AZ189" s="48">
        <f t="shared" si="25"/>
        <v>-2.5517933677292097E-2</v>
      </c>
      <c r="BA189" s="48">
        <f t="shared" si="25"/>
        <v>-2.804422584001243E-2</v>
      </c>
      <c r="BB189" s="48">
        <f t="shared" si="25"/>
        <v>-3.0549117409284933E-2</v>
      </c>
      <c r="BC189" s="48">
        <f t="shared" si="25"/>
        <v>-3.3033389232048946E-2</v>
      </c>
      <c r="BD189" s="82"/>
    </row>
    <row r="190" spans="4:56">
      <c r="D190" s="408" t="s">
        <v>397</v>
      </c>
      <c r="E190" s="386"/>
      <c r="F190" s="37"/>
      <c r="G190" s="48"/>
      <c r="H190" s="48">
        <f>IF(H33&lt;0,H33*-1,H33)*$F$110</f>
        <v>-1.0972312166495088E-3</v>
      </c>
      <c r="I190" s="48">
        <f t="shared" ref="I190:BC190" si="26">IF(I33&lt;0,I33*-1,I33)*$F$110</f>
        <v>-1.0957170375705241E-3</v>
      </c>
      <c r="J190" s="48">
        <f t="shared" si="26"/>
        <v>-1.094204948058731E-3</v>
      </c>
      <c r="K190" s="48">
        <f t="shared" si="26"/>
        <v>-1.0926949452304262E-3</v>
      </c>
      <c r="L190" s="48">
        <f t="shared" si="26"/>
        <v>-1.0911870262059664E-3</v>
      </c>
      <c r="M190" s="48">
        <f t="shared" si="26"/>
        <v>-1.0896811881098572E-3</v>
      </c>
      <c r="N190" s="48">
        <f t="shared" si="26"/>
        <v>-1.088177428070213E-3</v>
      </c>
      <c r="O190" s="48">
        <f t="shared" si="26"/>
        <v>-1.0866757432194778E-3</v>
      </c>
      <c r="P190" s="48">
        <f t="shared" si="26"/>
        <v>-1.0851761306938839E-3</v>
      </c>
      <c r="Q190" s="48">
        <f t="shared" si="26"/>
        <v>-1.0836785876334528E-3</v>
      </c>
      <c r="R190" s="48">
        <f t="shared" si="26"/>
        <v>-1.0821831111825359E-3</v>
      </c>
      <c r="S190" s="48">
        <f t="shared" si="26"/>
        <v>-1.0806896984890922E-3</v>
      </c>
      <c r="T190" s="48">
        <f t="shared" si="26"/>
        <v>-1.0791983467052311E-3</v>
      </c>
      <c r="U190" s="48">
        <f t="shared" si="26"/>
        <v>-1.0777090529867596E-3</v>
      </c>
      <c r="V190" s="48">
        <f t="shared" si="26"/>
        <v>-1.0762218144936347E-3</v>
      </c>
      <c r="W190" s="48">
        <f t="shared" si="26"/>
        <v>-1.0747366283896014E-3</v>
      </c>
      <c r="X190" s="48">
        <f t="shared" si="26"/>
        <v>-1.0732534918424649E-3</v>
      </c>
      <c r="Y190" s="48">
        <f t="shared" si="26"/>
        <v>-1.0717724020237282E-3</v>
      </c>
      <c r="Z190" s="48">
        <f t="shared" si="26"/>
        <v>-1.0702933561089539E-3</v>
      </c>
      <c r="AA190" s="48">
        <f t="shared" si="26"/>
        <v>-1.0688163512774925E-3</v>
      </c>
      <c r="AB190" s="48">
        <f t="shared" si="26"/>
        <v>-1.0673413847127552E-3</v>
      </c>
      <c r="AC190" s="48">
        <f t="shared" si="26"/>
        <v>-1.0658684536018503E-3</v>
      </c>
      <c r="AD190" s="48">
        <f t="shared" si="26"/>
        <v>-1.0643975551358556E-3</v>
      </c>
      <c r="AE190" s="48">
        <f t="shared" si="26"/>
        <v>-1.0629286865097278E-3</v>
      </c>
      <c r="AF190" s="48">
        <f t="shared" si="26"/>
        <v>-1.061461844922393E-3</v>
      </c>
      <c r="AG190" s="48">
        <f t="shared" si="26"/>
        <v>-1.0599970275763848E-3</v>
      </c>
      <c r="AH190" s="48">
        <f t="shared" si="26"/>
        <v>-1.0585342316782969E-3</v>
      </c>
      <c r="AI190" s="48">
        <f t="shared" si="26"/>
        <v>-1.0570734544386011E-3</v>
      </c>
      <c r="AJ190" s="48">
        <f t="shared" si="26"/>
        <v>-1.0556146930714679E-3</v>
      </c>
      <c r="AK190" s="48">
        <f t="shared" si="26"/>
        <v>-1.0541579447950371E-3</v>
      </c>
      <c r="AL190" s="48">
        <f t="shared" si="26"/>
        <v>-1.0527032068312371E-3</v>
      </c>
      <c r="AM190" s="48">
        <f t="shared" si="26"/>
        <v>-1.0512504764057845E-3</v>
      </c>
      <c r="AN190" s="48">
        <f t="shared" si="26"/>
        <v>-1.0497997507483653E-3</v>
      </c>
      <c r="AO190" s="48">
        <f t="shared" si="26"/>
        <v>-1.0483510270923645E-3</v>
      </c>
      <c r="AP190" s="48">
        <f t="shared" si="26"/>
        <v>-1.0469043026749545E-3</v>
      </c>
      <c r="AQ190" s="48">
        <f t="shared" si="26"/>
        <v>-1.0454595747372776E-3</v>
      </c>
      <c r="AR190" s="48">
        <f t="shared" si="26"/>
        <v>-1.0440168405240844E-3</v>
      </c>
      <c r="AS190" s="48">
        <f t="shared" si="26"/>
        <v>-1.0425760972841843E-3</v>
      </c>
      <c r="AT190" s="48">
        <f t="shared" si="26"/>
        <v>-1.041137342269905E-3</v>
      </c>
      <c r="AU190" s="48">
        <f t="shared" si="26"/>
        <v>-1.0397005727376335E-3</v>
      </c>
      <c r="AV190" s="48">
        <f t="shared" si="26"/>
        <v>-1.0382657859472752E-3</v>
      </c>
      <c r="AW190" s="48">
        <f t="shared" si="26"/>
        <v>-1.0368329791626131E-3</v>
      </c>
      <c r="AX190" s="48">
        <f t="shared" si="26"/>
        <v>-1.0354021496514004E-3</v>
      </c>
      <c r="AY190" s="48">
        <f t="shared" si="26"/>
        <v>-1.0339732946848181E-3</v>
      </c>
      <c r="AZ190" s="48">
        <f t="shared" si="26"/>
        <v>-1.0325464115381962E-3</v>
      </c>
      <c r="BA190" s="48">
        <f t="shared" si="26"/>
        <v>-1.0311214974902923E-3</v>
      </c>
      <c r="BB190" s="48">
        <f t="shared" si="26"/>
        <v>-1.0296985498237439E-3</v>
      </c>
      <c r="BC190" s="48">
        <f t="shared" si="26"/>
        <v>-1.0282775658249762E-3</v>
      </c>
      <c r="BD190" s="82"/>
    </row>
    <row r="191" spans="4:56">
      <c r="D191" s="408" t="s">
        <v>63</v>
      </c>
      <c r="E191" s="386"/>
      <c r="F191" s="37"/>
      <c r="G191" s="48"/>
      <c r="H191" s="48">
        <f>IF(H34&lt;0,H34*-1,H34)*$F$112</f>
        <v>-1.5939249238840606E-2</v>
      </c>
      <c r="I191" s="48">
        <f t="shared" ref="I191:BC191" si="27">IF(I34&lt;0,I34*-1,I34)*$F$112</f>
        <v>-1.6138883605265962E-2</v>
      </c>
      <c r="J191" s="48">
        <f t="shared" si="27"/>
        <v>-1.6341018332885454E-2</v>
      </c>
      <c r="K191" s="48">
        <f t="shared" si="27"/>
        <v>-1.6545684737980938E-2</v>
      </c>
      <c r="L191" s="48">
        <f t="shared" si="27"/>
        <v>-1.6752914529061275E-2</v>
      </c>
      <c r="M191" s="48">
        <f t="shared" si="27"/>
        <v>-1.6962739811775186E-2</v>
      </c>
      <c r="N191" s="48">
        <f t="shared" si="27"/>
        <v>-1.7175193093885481E-2</v>
      </c>
      <c r="O191" s="48">
        <f t="shared" si="27"/>
        <v>-1.739030729030433E-2</v>
      </c>
      <c r="P191" s="48">
        <f t="shared" si="27"/>
        <v>-1.7608115728193853E-2</v>
      </c>
      <c r="Q191" s="48">
        <f t="shared" si="27"/>
        <v>-1.7828652152128963E-2</v>
      </c>
      <c r="R191" s="48">
        <f t="shared" si="27"/>
        <v>-1.8051950729325358E-2</v>
      </c>
      <c r="S191" s="48">
        <f t="shared" si="27"/>
        <v>-1.8278046054932686E-2</v>
      </c>
      <c r="T191" s="48">
        <f t="shared" si="27"/>
        <v>-1.8506973157394916E-2</v>
      </c>
      <c r="U191" s="48">
        <f t="shared" si="27"/>
        <v>-1.8738767503876919E-2</v>
      </c>
      <c r="V191" s="48">
        <f t="shared" si="27"/>
        <v>-1.8973465005758965E-2</v>
      </c>
      <c r="W191" s="48">
        <f t="shared" si="27"/>
        <v>-1.9211102024200809E-2</v>
      </c>
      <c r="X191" s="48">
        <f t="shared" si="27"/>
        <v>-1.9451715375775648E-2</v>
      </c>
      <c r="Y191" s="48">
        <f t="shared" si="27"/>
        <v>-1.9695342338171239E-2</v>
      </c>
      <c r="Z191" s="48">
        <f t="shared" si="27"/>
        <v>-1.9942020655969794E-2</v>
      </c>
      <c r="AA191" s="48">
        <f t="shared" si="27"/>
        <v>-2.0191788546492857E-2</v>
      </c>
      <c r="AB191" s="48">
        <f t="shared" si="27"/>
        <v>-2.0444684705720455E-2</v>
      </c>
      <c r="AC191" s="48">
        <f t="shared" si="27"/>
        <v>-2.0700748314290363E-2</v>
      </c>
      <c r="AD191" s="48">
        <f t="shared" si="27"/>
        <v>-2.0960019043565793E-2</v>
      </c>
      <c r="AE191" s="48">
        <f t="shared" si="27"/>
        <v>-2.1222537061781847E-2</v>
      </c>
      <c r="AF191" s="48">
        <f t="shared" si="27"/>
        <v>-2.1488343040268275E-2</v>
      </c>
      <c r="AG191" s="48">
        <f t="shared" si="27"/>
        <v>-2.1757478159752038E-2</v>
      </c>
      <c r="AH191" s="48">
        <f t="shared" si="27"/>
        <v>-2.2029984116736182E-2</v>
      </c>
      <c r="AI191" s="48">
        <f t="shared" si="27"/>
        <v>-2.2305903129959542E-2</v>
      </c>
      <c r="AJ191" s="48">
        <f t="shared" si="27"/>
        <v>-2.2585277946939628E-2</v>
      </c>
      <c r="AK191" s="48">
        <f t="shared" si="27"/>
        <v>-2.2868151850592242E-2</v>
      </c>
      <c r="AL191" s="48">
        <f t="shared" si="27"/>
        <v>-2.3154568665939394E-2</v>
      </c>
      <c r="AM191" s="48">
        <f t="shared" si="27"/>
        <v>-2.3444572766899128E-2</v>
      </c>
      <c r="AN191" s="48">
        <f t="shared" si="27"/>
        <v>-2.3738209083158858E-2</v>
      </c>
      <c r="AO191" s="48">
        <f t="shared" si="27"/>
        <v>-2.4035523107136414E-2</v>
      </c>
      <c r="AP191" s="48">
        <f t="shared" si="27"/>
        <v>-2.4336560901031489E-2</v>
      </c>
      <c r="AQ191" s="48">
        <f t="shared" si="27"/>
        <v>-2.4641369103955882E-2</v>
      </c>
      <c r="AR191" s="48">
        <f t="shared" si="27"/>
        <v>-2.494999493916375E-2</v>
      </c>
      <c r="AS191" s="48">
        <f t="shared" si="27"/>
        <v>-2.5262486221366478E-2</v>
      </c>
      <c r="AT191" s="48">
        <f t="shared" si="27"/>
        <v>-2.5578891364141407E-2</v>
      </c>
      <c r="AU191" s="48">
        <f t="shared" si="27"/>
        <v>-2.5899259387429308E-2</v>
      </c>
      <c r="AV191" s="48">
        <f t="shared" si="27"/>
        <v>-2.6223639925134285E-2</v>
      </c>
      <c r="AW191" s="48">
        <f t="shared" si="27"/>
        <v>-2.6552083232806209E-2</v>
      </c>
      <c r="AX191" s="48">
        <f t="shared" si="27"/>
        <v>-2.6884640195435988E-2</v>
      </c>
      <c r="AY191" s="48">
        <f t="shared" si="27"/>
        <v>-2.7221362335328462E-2</v>
      </c>
      <c r="AZ191" s="48">
        <f t="shared" si="27"/>
        <v>-2.7562301820095395E-2</v>
      </c>
      <c r="BA191" s="48">
        <f t="shared" si="27"/>
        <v>-2.7907511470727474E-2</v>
      </c>
      <c r="BB191" s="48">
        <f t="shared" si="27"/>
        <v>-2.8257044769786386E-2</v>
      </c>
      <c r="BC191" s="48">
        <f t="shared" si="27"/>
        <v>-2.8610955869684845E-2</v>
      </c>
      <c r="BD191" s="82"/>
    </row>
    <row r="192" spans="4:56">
      <c r="D192" s="83" t="s">
        <v>387</v>
      </c>
      <c r="E192" s="43" t="s">
        <v>387</v>
      </c>
      <c r="F192" s="84" t="s">
        <v>448</v>
      </c>
      <c r="G192" s="45">
        <f>SUM(G187:G191)</f>
        <v>0</v>
      </c>
      <c r="H192" s="45">
        <f t="shared" ref="H192:BC192" si="28">SUM(H186:H191)</f>
        <v>-0.2920793180398375</v>
      </c>
      <c r="I192" s="45">
        <f t="shared" si="28"/>
        <v>-0.28813140161574358</v>
      </c>
      <c r="J192" s="45">
        <f t="shared" si="28"/>
        <v>-0.28423106336996751</v>
      </c>
      <c r="K192" s="45">
        <f t="shared" si="28"/>
        <v>-0.28039846915011235</v>
      </c>
      <c r="L192" s="45">
        <f t="shared" si="28"/>
        <v>-0.27661636034695591</v>
      </c>
      <c r="M192" s="45">
        <f t="shared" si="28"/>
        <v>-0.27289144828622874</v>
      </c>
      <c r="N192" s="45">
        <f t="shared" si="28"/>
        <v>-0.26921053334677575</v>
      </c>
      <c r="O192" s="45">
        <f t="shared" si="28"/>
        <v>-0.26559391229301771</v>
      </c>
      <c r="P192" s="45">
        <f t="shared" si="28"/>
        <v>-0.26202830604447674</v>
      </c>
      <c r="Q192" s="45">
        <f t="shared" si="28"/>
        <v>-0.25851641782536239</v>
      </c>
      <c r="R192" s="45">
        <f t="shared" si="28"/>
        <v>-0.25505999660472234</v>
      </c>
      <c r="S192" s="45">
        <f t="shared" si="28"/>
        <v>-0.25164992530534114</v>
      </c>
      <c r="T192" s="45">
        <f t="shared" si="28"/>
        <v>-0.24829181776909662</v>
      </c>
      <c r="U192" s="45">
        <f t="shared" si="28"/>
        <v>-0.2449791705461872</v>
      </c>
      <c r="V192" s="45">
        <f t="shared" si="28"/>
        <v>-0.24171924855334115</v>
      </c>
      <c r="W192" s="45">
        <f t="shared" si="28"/>
        <v>-0.23850171407226523</v>
      </c>
      <c r="X192" s="45">
        <f t="shared" si="28"/>
        <v>-0.23533163340939717</v>
      </c>
      <c r="Y192" s="45">
        <f t="shared" si="28"/>
        <v>-0.23220484197541386</v>
      </c>
      <c r="Z192" s="45">
        <f t="shared" si="28"/>
        <v>-0.2291146802457556</v>
      </c>
      <c r="AA192" s="45">
        <f t="shared" si="28"/>
        <v>-0.22606431104297317</v>
      </c>
      <c r="AB192" s="45">
        <f t="shared" si="28"/>
        <v>-0.22305767383251246</v>
      </c>
      <c r="AC192" s="45">
        <f t="shared" si="28"/>
        <v>-0.22008610868378789</v>
      </c>
      <c r="AD192" s="45">
        <f t="shared" si="28"/>
        <v>-0.21715732129428902</v>
      </c>
      <c r="AE192" s="45">
        <f t="shared" si="28"/>
        <v>-0.21426314593658305</v>
      </c>
      <c r="AF192" s="45">
        <f t="shared" si="28"/>
        <v>-0.21139811768049643</v>
      </c>
      <c r="AG192" s="45">
        <f t="shared" si="28"/>
        <v>-0.20857660117105045</v>
      </c>
      <c r="AH192" s="45">
        <f t="shared" si="28"/>
        <v>-0.20578198125209443</v>
      </c>
      <c r="AI192" s="45">
        <f t="shared" si="28"/>
        <v>-0.20301285311232331</v>
      </c>
      <c r="AJ192" s="56">
        <f t="shared" si="28"/>
        <v>-0.20028235184057741</v>
      </c>
      <c r="AK192" s="45">
        <f t="shared" si="28"/>
        <v>-0.19758978389734894</v>
      </c>
      <c r="AL192" s="45">
        <f t="shared" si="28"/>
        <v>-0.19493445183556335</v>
      </c>
      <c r="AM192" s="45">
        <f t="shared" si="28"/>
        <v>-0.19231565446605436</v>
      </c>
      <c r="AN192" s="45">
        <f t="shared" si="28"/>
        <v>-0.18973268703857663</v>
      </c>
      <c r="AO192" s="45">
        <f t="shared" si="28"/>
        <v>-0.18718484143920039</v>
      </c>
      <c r="AP192" s="45">
        <f t="shared" si="28"/>
        <v>-0.18467140640343216</v>
      </c>
      <c r="AQ192" s="45">
        <f t="shared" si="28"/>
        <v>-0.18557097006875745</v>
      </c>
      <c r="AR192" s="45">
        <f t="shared" si="28"/>
        <v>-0.18863209542059742</v>
      </c>
      <c r="AS192" s="45">
        <f t="shared" si="28"/>
        <v>-0.19166869542936404</v>
      </c>
      <c r="AT192" s="45">
        <f t="shared" si="28"/>
        <v>-0.19468158836001398</v>
      </c>
      <c r="AU192" s="45">
        <f t="shared" si="28"/>
        <v>-0.197671595558914</v>
      </c>
      <c r="AV192" s="45">
        <f t="shared" si="28"/>
        <v>-0.20063954117474564</v>
      </c>
      <c r="AW192" s="45">
        <f t="shared" si="28"/>
        <v>-0.203586251864463</v>
      </c>
      <c r="AX192" s="45">
        <f t="shared" si="28"/>
        <v>-0.20651255649048045</v>
      </c>
      <c r="AY192" s="45">
        <f t="shared" si="28"/>
        <v>-0.20941928580722299</v>
      </c>
      <c r="AZ192" s="45">
        <f t="shared" si="28"/>
        <v>-0.21230727213672526</v>
      </c>
      <c r="BA192" s="45">
        <f t="shared" si="28"/>
        <v>-0.21517734903596877</v>
      </c>
      <c r="BB192" s="45">
        <f t="shared" si="28"/>
        <v>-0.21803035095663362</v>
      </c>
      <c r="BC192" s="45">
        <f t="shared" si="28"/>
        <v>-0.22086711289535835</v>
      </c>
      <c r="BD192" s="82"/>
    </row>
    <row r="193" spans="4:56">
      <c r="D193" s="83" t="s">
        <v>387</v>
      </c>
      <c r="E193" s="43" t="s">
        <v>387</v>
      </c>
      <c r="F193" s="53" t="s">
        <v>387</v>
      </c>
      <c r="G193" s="53" t="s">
        <v>387</v>
      </c>
      <c r="H193" s="53" t="s">
        <v>387</v>
      </c>
      <c r="I193" s="53" t="s">
        <v>387</v>
      </c>
      <c r="J193" s="53" t="s">
        <v>387</v>
      </c>
      <c r="K193" s="53" t="s">
        <v>387</v>
      </c>
      <c r="L193" s="53" t="s">
        <v>387</v>
      </c>
      <c r="M193" s="53" t="s">
        <v>387</v>
      </c>
      <c r="N193" s="53" t="s">
        <v>387</v>
      </c>
      <c r="O193" s="53" t="s">
        <v>387</v>
      </c>
      <c r="P193" s="53" t="s">
        <v>387</v>
      </c>
      <c r="Q193" s="53" t="s">
        <v>387</v>
      </c>
      <c r="R193" s="53" t="s">
        <v>387</v>
      </c>
      <c r="S193" s="53" t="s">
        <v>387</v>
      </c>
      <c r="T193" s="53" t="s">
        <v>387</v>
      </c>
      <c r="U193" s="53" t="s">
        <v>387</v>
      </c>
      <c r="V193" s="53" t="s">
        <v>387</v>
      </c>
      <c r="W193" s="53" t="s">
        <v>387</v>
      </c>
      <c r="X193" s="53" t="s">
        <v>387</v>
      </c>
      <c r="Y193" s="53" t="s">
        <v>387</v>
      </c>
      <c r="Z193" s="53" t="s">
        <v>387</v>
      </c>
      <c r="AA193" s="53" t="s">
        <v>387</v>
      </c>
      <c r="AB193" s="53" t="s">
        <v>387</v>
      </c>
      <c r="AC193" s="53" t="s">
        <v>387</v>
      </c>
      <c r="AD193" s="53" t="s">
        <v>387</v>
      </c>
      <c r="AE193" s="53" t="s">
        <v>387</v>
      </c>
      <c r="AF193" s="53" t="s">
        <v>387</v>
      </c>
      <c r="AG193" s="53" t="s">
        <v>387</v>
      </c>
      <c r="AH193" s="53" t="s">
        <v>387</v>
      </c>
      <c r="AI193" s="53" t="s">
        <v>387</v>
      </c>
      <c r="AJ193" s="53" t="s">
        <v>387</v>
      </c>
      <c r="AK193" s="53"/>
      <c r="AL193" s="53"/>
      <c r="AM193" s="53"/>
      <c r="AN193" s="53"/>
      <c r="AO193" s="53"/>
      <c r="AP193" s="53"/>
      <c r="AQ193" s="53"/>
      <c r="AR193" s="53"/>
      <c r="AS193" s="53"/>
      <c r="AT193" s="53"/>
      <c r="AU193" s="53"/>
      <c r="AV193" s="53"/>
      <c r="AW193" s="53"/>
      <c r="AX193" s="53"/>
      <c r="AY193" s="53"/>
      <c r="AZ193" s="53"/>
      <c r="BA193" s="53"/>
      <c r="BB193" s="53"/>
      <c r="BC193" s="53"/>
      <c r="BD193" s="82"/>
    </row>
    <row r="194" spans="4:56" ht="15.75">
      <c r="D194" s="81"/>
      <c r="E194" s="32"/>
      <c r="F194" s="347" t="s">
        <v>451</v>
      </c>
      <c r="G194" s="47"/>
      <c r="H194" s="47"/>
      <c r="I194" s="47"/>
      <c r="J194" s="47"/>
      <c r="K194" s="47"/>
      <c r="L194" s="47"/>
      <c r="M194" s="47"/>
      <c r="N194" s="47"/>
      <c r="O194" s="47"/>
      <c r="P194" s="47"/>
      <c r="Q194" s="47"/>
      <c r="R194" s="47"/>
      <c r="S194" s="47"/>
      <c r="T194" s="47"/>
      <c r="U194" s="47"/>
      <c r="V194" s="47"/>
      <c r="W194" s="47"/>
      <c r="X194" s="47"/>
      <c r="Y194" s="47"/>
      <c r="Z194" s="47"/>
      <c r="AA194" s="47"/>
      <c r="AB194" s="48"/>
      <c r="AC194" s="47"/>
      <c r="AD194" s="47"/>
      <c r="AE194" s="47"/>
      <c r="AF194" s="47"/>
      <c r="AG194" s="47"/>
      <c r="AH194" s="47"/>
      <c r="AI194" s="47"/>
      <c r="AJ194" s="56"/>
      <c r="AK194" s="56"/>
      <c r="AL194" s="56"/>
      <c r="AM194" s="56"/>
      <c r="AN194" s="56"/>
      <c r="AO194" s="56"/>
      <c r="AP194" s="56"/>
      <c r="AQ194" s="56"/>
      <c r="AR194" s="56"/>
      <c r="AS194" s="56"/>
      <c r="AT194" s="56"/>
      <c r="AU194" s="56"/>
      <c r="AV194" s="56"/>
      <c r="AW194" s="56"/>
      <c r="AX194" s="56"/>
      <c r="AY194" s="56"/>
      <c r="AZ194" s="56"/>
      <c r="BA194" s="56"/>
      <c r="BB194" s="56"/>
      <c r="BC194" s="56"/>
      <c r="BD194" s="82"/>
    </row>
    <row r="195" spans="4:56">
      <c r="D195" s="83"/>
      <c r="E195" s="43"/>
      <c r="F195" s="44"/>
      <c r="G195" s="51" t="s">
        <v>387</v>
      </c>
      <c r="H195" s="51" t="s">
        <v>387</v>
      </c>
      <c r="I195" s="51" t="s">
        <v>387</v>
      </c>
      <c r="J195" s="51" t="s">
        <v>387</v>
      </c>
      <c r="K195" s="51" t="s">
        <v>387</v>
      </c>
      <c r="L195" s="51" t="s">
        <v>387</v>
      </c>
      <c r="M195" s="51" t="s">
        <v>387</v>
      </c>
      <c r="N195" s="51" t="s">
        <v>387</v>
      </c>
      <c r="O195" s="51" t="s">
        <v>387</v>
      </c>
      <c r="P195" s="51" t="s">
        <v>387</v>
      </c>
      <c r="Q195" s="51" t="s">
        <v>387</v>
      </c>
      <c r="R195" s="51" t="s">
        <v>387</v>
      </c>
      <c r="S195" s="51" t="s">
        <v>387</v>
      </c>
      <c r="T195" s="51" t="s">
        <v>387</v>
      </c>
      <c r="U195" s="51" t="s">
        <v>387</v>
      </c>
      <c r="V195" s="51" t="s">
        <v>387</v>
      </c>
      <c r="W195" s="51" t="s">
        <v>387</v>
      </c>
      <c r="X195" s="51" t="s">
        <v>387</v>
      </c>
      <c r="Y195" s="51" t="s">
        <v>387</v>
      </c>
      <c r="Z195" s="51" t="s">
        <v>387</v>
      </c>
      <c r="AA195" s="51" t="s">
        <v>387</v>
      </c>
      <c r="AB195" s="48" t="s">
        <v>387</v>
      </c>
      <c r="AC195" s="51" t="s">
        <v>387</v>
      </c>
      <c r="AD195" s="51" t="s">
        <v>387</v>
      </c>
      <c r="AE195" s="51" t="s">
        <v>387</v>
      </c>
      <c r="AF195" s="51" t="s">
        <v>387</v>
      </c>
      <c r="AG195" s="51" t="s">
        <v>387</v>
      </c>
      <c r="AH195" s="51" t="s">
        <v>387</v>
      </c>
      <c r="AI195" s="51" t="s">
        <v>387</v>
      </c>
      <c r="AJ195" s="56" t="s">
        <v>387</v>
      </c>
      <c r="AK195" s="56"/>
      <c r="AL195" s="56"/>
      <c r="AM195" s="56"/>
      <c r="AN195" s="56"/>
      <c r="AO195" s="56"/>
      <c r="AP195" s="56"/>
      <c r="AQ195" s="56"/>
      <c r="AR195" s="56"/>
      <c r="AS195" s="56"/>
      <c r="AT195" s="56"/>
      <c r="AU195" s="56"/>
      <c r="AV195" s="56"/>
      <c r="AW195" s="56"/>
      <c r="AX195" s="56"/>
      <c r="AY195" s="56"/>
      <c r="AZ195" s="56"/>
      <c r="BA195" s="56"/>
      <c r="BB195" s="56"/>
      <c r="BC195" s="56"/>
      <c r="BD195" s="82"/>
    </row>
    <row r="196" spans="4:56">
      <c r="D196" s="409" t="s">
        <v>391</v>
      </c>
      <c r="E196" s="388"/>
      <c r="F196" s="37"/>
      <c r="G196" s="51"/>
      <c r="H196" s="51"/>
      <c r="I196" s="51"/>
      <c r="J196" s="51"/>
      <c r="K196" s="51"/>
      <c r="L196" s="51"/>
      <c r="M196" s="51"/>
      <c r="N196" s="51"/>
      <c r="O196" s="51"/>
      <c r="P196" s="51"/>
      <c r="Q196" s="51"/>
      <c r="R196" s="51"/>
      <c r="S196" s="51"/>
      <c r="T196" s="51"/>
      <c r="U196" s="51"/>
      <c r="V196" s="51"/>
      <c r="W196" s="51"/>
      <c r="X196" s="51"/>
      <c r="Y196" s="51"/>
      <c r="Z196" s="51"/>
      <c r="AA196" s="51"/>
      <c r="AB196" s="48"/>
      <c r="AC196" s="51"/>
      <c r="AD196" s="51"/>
      <c r="AE196" s="51"/>
      <c r="AF196" s="51"/>
      <c r="AG196" s="51"/>
      <c r="AH196" s="51"/>
      <c r="AI196" s="51"/>
      <c r="AJ196" s="56" t="s">
        <v>387</v>
      </c>
      <c r="AK196" s="56"/>
      <c r="AL196" s="56"/>
      <c r="AM196" s="56"/>
      <c r="AN196" s="56"/>
      <c r="AO196" s="56"/>
      <c r="AP196" s="56"/>
      <c r="AQ196" s="56"/>
      <c r="AR196" s="56"/>
      <c r="AS196" s="56"/>
      <c r="AT196" s="56"/>
      <c r="AU196" s="56"/>
      <c r="AV196" s="56"/>
      <c r="AW196" s="56"/>
      <c r="AX196" s="56"/>
      <c r="AY196" s="56"/>
      <c r="AZ196" s="56"/>
      <c r="BA196" s="56"/>
      <c r="BB196" s="56"/>
      <c r="BC196" s="56"/>
      <c r="BD196" s="82"/>
    </row>
    <row r="197" spans="4:56">
      <c r="D197" s="408" t="s">
        <v>394</v>
      </c>
      <c r="E197" s="386"/>
      <c r="F197" s="37"/>
      <c r="G197" s="51"/>
      <c r="H197" s="48">
        <f>IF(H39&lt;0,H39*-1,H39)*$F$116</f>
        <v>4.2309345975600036E-3</v>
      </c>
      <c r="I197" s="48">
        <f t="shared" ref="I197:BC197" si="29">IF(I39&lt;0,I39*-1,I39)*$F$116</f>
        <v>4.2309345975600036E-3</v>
      </c>
      <c r="J197" s="48">
        <f t="shared" si="29"/>
        <v>4.2309345975600036E-3</v>
      </c>
      <c r="K197" s="48">
        <f t="shared" si="29"/>
        <v>4.2309345975600036E-3</v>
      </c>
      <c r="L197" s="48">
        <f t="shared" si="29"/>
        <v>4.2309345975600036E-3</v>
      </c>
      <c r="M197" s="48">
        <f t="shared" si="29"/>
        <v>4.2309345975600036E-3</v>
      </c>
      <c r="N197" s="48">
        <f t="shared" si="29"/>
        <v>4.2309345975600036E-3</v>
      </c>
      <c r="O197" s="48">
        <f t="shared" si="29"/>
        <v>4.2309345975600036E-3</v>
      </c>
      <c r="P197" s="48">
        <f t="shared" si="29"/>
        <v>4.2309345975600036E-3</v>
      </c>
      <c r="Q197" s="48">
        <f t="shared" si="29"/>
        <v>4.2309345975600036E-3</v>
      </c>
      <c r="R197" s="48">
        <f t="shared" si="29"/>
        <v>4.2309345975600036E-3</v>
      </c>
      <c r="S197" s="48">
        <f t="shared" si="29"/>
        <v>4.2309345975600036E-3</v>
      </c>
      <c r="T197" s="48">
        <f t="shared" si="29"/>
        <v>4.2309345975600036E-3</v>
      </c>
      <c r="U197" s="48">
        <f t="shared" si="29"/>
        <v>4.2309345975600036E-3</v>
      </c>
      <c r="V197" s="48">
        <f t="shared" si="29"/>
        <v>4.2309345975600036E-3</v>
      </c>
      <c r="W197" s="48">
        <f t="shared" si="29"/>
        <v>4.2309345975600036E-3</v>
      </c>
      <c r="X197" s="48">
        <f t="shared" si="29"/>
        <v>4.2309345975600036E-3</v>
      </c>
      <c r="Y197" s="48">
        <f t="shared" si="29"/>
        <v>4.2309345975600036E-3</v>
      </c>
      <c r="Z197" s="48">
        <f t="shared" si="29"/>
        <v>4.2309345975600036E-3</v>
      </c>
      <c r="AA197" s="48">
        <f t="shared" si="29"/>
        <v>4.2309345975600036E-3</v>
      </c>
      <c r="AB197" s="48">
        <f t="shared" si="29"/>
        <v>4.2309345975600036E-3</v>
      </c>
      <c r="AC197" s="48">
        <f t="shared" si="29"/>
        <v>4.2309345975600036E-3</v>
      </c>
      <c r="AD197" s="48">
        <f t="shared" si="29"/>
        <v>4.2309345975600036E-3</v>
      </c>
      <c r="AE197" s="48">
        <f t="shared" si="29"/>
        <v>4.2309345975600036E-3</v>
      </c>
      <c r="AF197" s="48">
        <f t="shared" si="29"/>
        <v>4.2309345975600036E-3</v>
      </c>
      <c r="AG197" s="48">
        <f t="shared" si="29"/>
        <v>4.2309345975600036E-3</v>
      </c>
      <c r="AH197" s="48">
        <f t="shared" si="29"/>
        <v>4.2309345975600036E-3</v>
      </c>
      <c r="AI197" s="48">
        <f t="shared" si="29"/>
        <v>4.2309345975600036E-3</v>
      </c>
      <c r="AJ197" s="48">
        <f t="shared" si="29"/>
        <v>4.2309345975600036E-3</v>
      </c>
      <c r="AK197" s="48">
        <f t="shared" si="29"/>
        <v>4.2309345975600036E-3</v>
      </c>
      <c r="AL197" s="48">
        <f t="shared" si="29"/>
        <v>4.2309345975600036E-3</v>
      </c>
      <c r="AM197" s="48">
        <f t="shared" si="29"/>
        <v>4.2309345975600036E-3</v>
      </c>
      <c r="AN197" s="48">
        <f t="shared" si="29"/>
        <v>4.2309345975600036E-3</v>
      </c>
      <c r="AO197" s="48">
        <f t="shared" si="29"/>
        <v>4.2309345975600036E-3</v>
      </c>
      <c r="AP197" s="48">
        <f t="shared" si="29"/>
        <v>4.2309345975600036E-3</v>
      </c>
      <c r="AQ197" s="48">
        <f t="shared" si="29"/>
        <v>4.2309345975600036E-3</v>
      </c>
      <c r="AR197" s="48">
        <f t="shared" si="29"/>
        <v>4.2309345975600036E-3</v>
      </c>
      <c r="AS197" s="48">
        <f t="shared" si="29"/>
        <v>4.2309345975600036E-3</v>
      </c>
      <c r="AT197" s="48">
        <f t="shared" si="29"/>
        <v>4.2309345975600036E-3</v>
      </c>
      <c r="AU197" s="48">
        <f t="shared" si="29"/>
        <v>4.2309345975600036E-3</v>
      </c>
      <c r="AV197" s="48">
        <f t="shared" si="29"/>
        <v>4.2309345975600036E-3</v>
      </c>
      <c r="AW197" s="48">
        <f t="shared" si="29"/>
        <v>4.2309345975600036E-3</v>
      </c>
      <c r="AX197" s="48">
        <f t="shared" si="29"/>
        <v>4.2309345975600036E-3</v>
      </c>
      <c r="AY197" s="48">
        <f t="shared" si="29"/>
        <v>4.2309345975600036E-3</v>
      </c>
      <c r="AZ197" s="48">
        <f t="shared" si="29"/>
        <v>4.2309345975600036E-3</v>
      </c>
      <c r="BA197" s="48">
        <f t="shared" si="29"/>
        <v>4.2309345975600036E-3</v>
      </c>
      <c r="BB197" s="48">
        <f t="shared" si="29"/>
        <v>4.2309345975600036E-3</v>
      </c>
      <c r="BC197" s="48">
        <f t="shared" si="29"/>
        <v>4.2309345975600036E-3</v>
      </c>
      <c r="BD197" s="82"/>
    </row>
    <row r="198" spans="4:56">
      <c r="D198" s="408" t="s">
        <v>402</v>
      </c>
      <c r="E198" s="386"/>
      <c r="F198" s="37"/>
      <c r="G198" s="51"/>
      <c r="H198" s="48">
        <f>IF(H40&lt;0,H40*-1,H40)*$F$117</f>
        <v>0.14361393199998054</v>
      </c>
      <c r="I198" s="48">
        <f t="shared" ref="I198:BC198" si="30">IF(I40&lt;0,I40*-1,I40)*$F$117</f>
        <v>0.14361393200003592</v>
      </c>
      <c r="J198" s="48">
        <f t="shared" si="30"/>
        <v>0.14361393199998054</v>
      </c>
      <c r="K198" s="48">
        <f t="shared" si="30"/>
        <v>0.14361393199998054</v>
      </c>
      <c r="L198" s="48">
        <f t="shared" si="30"/>
        <v>0.14361393200003592</v>
      </c>
      <c r="M198" s="48">
        <f t="shared" si="30"/>
        <v>0.14361393199998054</v>
      </c>
      <c r="N198" s="48">
        <f t="shared" si="30"/>
        <v>0.14361393199998054</v>
      </c>
      <c r="O198" s="48">
        <f t="shared" si="30"/>
        <v>0.14361393200003592</v>
      </c>
      <c r="P198" s="48">
        <f t="shared" si="30"/>
        <v>0.14361393199998054</v>
      </c>
      <c r="Q198" s="48">
        <f t="shared" si="30"/>
        <v>0.14361393199998054</v>
      </c>
      <c r="R198" s="48">
        <f t="shared" si="30"/>
        <v>0.14361393200003592</v>
      </c>
      <c r="S198" s="48">
        <f t="shared" si="30"/>
        <v>0.14361393199998054</v>
      </c>
      <c r="T198" s="48">
        <f t="shared" si="30"/>
        <v>0.14361393199998054</v>
      </c>
      <c r="U198" s="48">
        <f t="shared" si="30"/>
        <v>0.14361393200003592</v>
      </c>
      <c r="V198" s="48">
        <f t="shared" si="30"/>
        <v>0.14361393199998054</v>
      </c>
      <c r="W198" s="48">
        <f t="shared" si="30"/>
        <v>0.14361393199998054</v>
      </c>
      <c r="X198" s="48">
        <f t="shared" si="30"/>
        <v>0.14361393200003592</v>
      </c>
      <c r="Y198" s="48">
        <f t="shared" si="30"/>
        <v>0.14361393199998054</v>
      </c>
      <c r="Z198" s="48">
        <f t="shared" si="30"/>
        <v>0.14361393200003592</v>
      </c>
      <c r="AA198" s="48">
        <f t="shared" si="30"/>
        <v>0.14361393199998054</v>
      </c>
      <c r="AB198" s="48">
        <f t="shared" si="30"/>
        <v>0.14361393199998054</v>
      </c>
      <c r="AC198" s="48">
        <f t="shared" si="30"/>
        <v>0.14361393200003592</v>
      </c>
      <c r="AD198" s="48">
        <f t="shared" si="30"/>
        <v>0.14361393199998054</v>
      </c>
      <c r="AE198" s="48">
        <f t="shared" si="30"/>
        <v>0.14361393199998054</v>
      </c>
      <c r="AF198" s="48">
        <f t="shared" si="30"/>
        <v>0.14361393200003592</v>
      </c>
      <c r="AG198" s="48">
        <f t="shared" si="30"/>
        <v>0.14361393199998054</v>
      </c>
      <c r="AH198" s="48">
        <f t="shared" si="30"/>
        <v>0.14361393199998054</v>
      </c>
      <c r="AI198" s="48">
        <f t="shared" si="30"/>
        <v>0.14361393200003592</v>
      </c>
      <c r="AJ198" s="48">
        <f t="shared" si="30"/>
        <v>0.14361393199998054</v>
      </c>
      <c r="AK198" s="48">
        <f t="shared" si="30"/>
        <v>0.14361393199998054</v>
      </c>
      <c r="AL198" s="48">
        <f t="shared" si="30"/>
        <v>0.14361393200003592</v>
      </c>
      <c r="AM198" s="48">
        <f t="shared" si="30"/>
        <v>0.14361393199998054</v>
      </c>
      <c r="AN198" s="48">
        <f t="shared" si="30"/>
        <v>0.14361393199998054</v>
      </c>
      <c r="AO198" s="48">
        <f t="shared" si="30"/>
        <v>0.14361393200003592</v>
      </c>
      <c r="AP198" s="48">
        <f t="shared" si="30"/>
        <v>0.14361393199998054</v>
      </c>
      <c r="AQ198" s="48">
        <f t="shared" si="30"/>
        <v>0.14361393200003592</v>
      </c>
      <c r="AR198" s="48">
        <f t="shared" si="30"/>
        <v>0.14361393199998054</v>
      </c>
      <c r="AS198" s="48">
        <f t="shared" si="30"/>
        <v>0.14361393199998054</v>
      </c>
      <c r="AT198" s="48">
        <f t="shared" si="30"/>
        <v>0.14361393200003592</v>
      </c>
      <c r="AU198" s="48">
        <f t="shared" si="30"/>
        <v>0.14361393199998054</v>
      </c>
      <c r="AV198" s="48">
        <f t="shared" si="30"/>
        <v>0.14361393199998054</v>
      </c>
      <c r="AW198" s="48">
        <f t="shared" si="30"/>
        <v>0.14361393200003592</v>
      </c>
      <c r="AX198" s="48">
        <f t="shared" si="30"/>
        <v>0.14361393199998054</v>
      </c>
      <c r="AY198" s="48">
        <f t="shared" si="30"/>
        <v>0.14361393199998054</v>
      </c>
      <c r="AZ198" s="48">
        <f t="shared" si="30"/>
        <v>0.14361393200003592</v>
      </c>
      <c r="BA198" s="48">
        <f t="shared" si="30"/>
        <v>0.14361393199998054</v>
      </c>
      <c r="BB198" s="48">
        <f t="shared" si="30"/>
        <v>0.14361393199998054</v>
      </c>
      <c r="BC198" s="48">
        <f t="shared" si="30"/>
        <v>0.14361393200003592</v>
      </c>
      <c r="BD198" s="82"/>
    </row>
    <row r="199" spans="4:56">
      <c r="D199" s="410" t="s">
        <v>407</v>
      </c>
      <c r="E199" s="390"/>
      <c r="F199" s="37"/>
      <c r="G199" s="51"/>
      <c r="H199" s="48">
        <f>IF(H41&lt;0,H41*-1,H41)*$F$118</f>
        <v>7.2345580996886039E-2</v>
      </c>
      <c r="I199" s="48">
        <f t="shared" ref="I199:BC199" si="31">IF(I41&lt;0,I41*-1,I41)*$F$118</f>
        <v>6.9778600510820507E-2</v>
      </c>
      <c r="J199" s="48">
        <f t="shared" si="31"/>
        <v>6.7239528247520081E-2</v>
      </c>
      <c r="K199" s="48">
        <f t="shared" si="31"/>
        <v>6.4740830318785747E-2</v>
      </c>
      <c r="L199" s="48">
        <f t="shared" si="31"/>
        <v>6.2271801584991369E-2</v>
      </c>
      <c r="M199" s="48">
        <f t="shared" si="31"/>
        <v>5.9836577425794645E-2</v>
      </c>
      <c r="N199" s="48">
        <f t="shared" si="31"/>
        <v>5.742696529177984E-2</v>
      </c>
      <c r="O199" s="48">
        <f t="shared" si="31"/>
        <v>5.5055511361019265E-2</v>
      </c>
      <c r="P199" s="48">
        <f t="shared" si="31"/>
        <v>5.271397338048537E-2</v>
      </c>
      <c r="Q199" s="48">
        <f t="shared" si="31"/>
        <v>5.0404004135631772E-2</v>
      </c>
      <c r="R199" s="48">
        <f t="shared" si="31"/>
        <v>4.8126665332030159E-2</v>
      </c>
      <c r="S199" s="48">
        <f t="shared" si="31"/>
        <v>4.5876290797674205E-2</v>
      </c>
      <c r="T199" s="48">
        <f t="shared" si="31"/>
        <v>4.3656334605309197E-2</v>
      </c>
      <c r="U199" s="48">
        <f t="shared" si="31"/>
        <v>4.1462748246317217E-2</v>
      </c>
      <c r="V199" s="48">
        <f t="shared" si="31"/>
        <v>3.9300007494831736E-2</v>
      </c>
      <c r="W199" s="48">
        <f t="shared" si="31"/>
        <v>3.7161689336489556E-2</v>
      </c>
      <c r="X199" s="48">
        <f t="shared" si="31"/>
        <v>3.5050907735497287E-2</v>
      </c>
      <c r="Y199" s="48">
        <f t="shared" si="31"/>
        <v>3.2965061146354391E-2</v>
      </c>
      <c r="Z199" s="48">
        <f t="shared" si="31"/>
        <v>3.0900003017984734E-2</v>
      </c>
      <c r="AA199" s="48">
        <f t="shared" si="31"/>
        <v>2.8857667922913447E-2</v>
      </c>
      <c r="AB199" s="48">
        <f t="shared" si="31"/>
        <v>2.6840470988356808E-2</v>
      </c>
      <c r="AC199" s="48">
        <f t="shared" si="31"/>
        <v>2.4843026241245018E-2</v>
      </c>
      <c r="AD199" s="48">
        <f t="shared" si="31"/>
        <v>2.2870080033093071E-2</v>
      </c>
      <c r="AE199" s="48">
        <f t="shared" si="31"/>
        <v>2.091655176059393E-2</v>
      </c>
      <c r="AF199" s="48">
        <f t="shared" si="31"/>
        <v>1.8979032682880835E-2</v>
      </c>
      <c r="AG199" s="48">
        <f t="shared" si="31"/>
        <v>1.7066391043153877E-2</v>
      </c>
      <c r="AH199" s="48">
        <f t="shared" si="31"/>
        <v>1.5168313905704306E-2</v>
      </c>
      <c r="AI199" s="48">
        <f t="shared" si="31"/>
        <v>1.3283905356898697E-2</v>
      </c>
      <c r="AJ199" s="48">
        <f t="shared" si="31"/>
        <v>1.1421271401450174E-2</v>
      </c>
      <c r="AK199" s="48">
        <f t="shared" si="31"/>
        <v>9.5799558441320466E-3</v>
      </c>
      <c r="AL199" s="48">
        <f t="shared" si="31"/>
        <v>7.7594997348544598E-3</v>
      </c>
      <c r="AM199" s="48">
        <f t="shared" si="31"/>
        <v>5.9594414669128289E-3</v>
      </c>
      <c r="AN199" s="48">
        <f t="shared" si="31"/>
        <v>4.1793168844645708E-3</v>
      </c>
      <c r="AO199" s="48">
        <f t="shared" si="31"/>
        <v>2.4186594007745135E-3</v>
      </c>
      <c r="AP199" s="48">
        <f t="shared" si="31"/>
        <v>6.7700012580062727E-4</v>
      </c>
      <c r="AQ199" s="48">
        <f t="shared" si="31"/>
        <v>1.046131997426055E-3</v>
      </c>
      <c r="AR199" s="48">
        <f t="shared" si="31"/>
        <v>2.7512100467171063E-3</v>
      </c>
      <c r="AS199" s="48">
        <f t="shared" si="31"/>
        <v>4.4387089663803182E-3</v>
      </c>
      <c r="AT199" s="48">
        <f t="shared" si="31"/>
        <v>6.1091054045272347E-3</v>
      </c>
      <c r="AU199" s="48">
        <f t="shared" si="31"/>
        <v>7.7628775417825551E-3</v>
      </c>
      <c r="AV199" s="48">
        <f t="shared" si="31"/>
        <v>9.4005049134398971E-3</v>
      </c>
      <c r="AW199" s="48">
        <f t="shared" si="31"/>
        <v>1.1022468222991423E-2</v>
      </c>
      <c r="AX199" s="48">
        <f t="shared" si="31"/>
        <v>1.2629249149818009E-2</v>
      </c>
      <c r="AY199" s="48">
        <f t="shared" si="31"/>
        <v>1.4221330149905682E-2</v>
      </c>
      <c r="AZ199" s="48">
        <f t="shared" si="31"/>
        <v>1.579919425038652E-2</v>
      </c>
      <c r="BA199" s="48">
        <f t="shared" si="31"/>
        <v>1.736332483857618E-2</v>
      </c>
      <c r="BB199" s="48">
        <f t="shared" si="31"/>
        <v>1.891420544590016E-2</v>
      </c>
      <c r="BC199" s="48">
        <f t="shared" si="31"/>
        <v>2.0452319526568761E-2</v>
      </c>
      <c r="BD199" s="82"/>
    </row>
    <row r="200" spans="4:56">
      <c r="D200" s="408" t="s">
        <v>396</v>
      </c>
      <c r="E200" s="386"/>
      <c r="F200" s="37"/>
      <c r="G200" s="51"/>
      <c r="H200" s="48">
        <f>IF(H42&lt;0,H42*-1,H42)*$F$119</f>
        <v>8.7007517570329481E-3</v>
      </c>
      <c r="I200" s="48">
        <f t="shared" ref="I200:BC200" si="32">IF(I42&lt;0,I42*-1,I42)*$F$119</f>
        <v>8.7007517570334945E-3</v>
      </c>
      <c r="J200" s="48">
        <f t="shared" si="32"/>
        <v>8.7007517570329481E-3</v>
      </c>
      <c r="K200" s="48">
        <f t="shared" si="32"/>
        <v>8.7007517570329481E-3</v>
      </c>
      <c r="L200" s="48">
        <f t="shared" si="32"/>
        <v>8.7007517570329481E-3</v>
      </c>
      <c r="M200" s="48">
        <f t="shared" si="32"/>
        <v>8.7007517570329481E-3</v>
      </c>
      <c r="N200" s="48">
        <f t="shared" si="32"/>
        <v>8.7007517570329481E-3</v>
      </c>
      <c r="O200" s="48">
        <f t="shared" si="32"/>
        <v>8.7007517570329481E-3</v>
      </c>
      <c r="P200" s="48">
        <f t="shared" si="32"/>
        <v>8.7007517570329481E-3</v>
      </c>
      <c r="Q200" s="48">
        <f t="shared" si="32"/>
        <v>8.7007517570329481E-3</v>
      </c>
      <c r="R200" s="48">
        <f t="shared" si="32"/>
        <v>8.7007517570329481E-3</v>
      </c>
      <c r="S200" s="48">
        <f t="shared" si="32"/>
        <v>8.7007517570329481E-3</v>
      </c>
      <c r="T200" s="48">
        <f t="shared" si="32"/>
        <v>8.7007517570334945E-3</v>
      </c>
      <c r="U200" s="48">
        <f t="shared" si="32"/>
        <v>8.7007517570329481E-3</v>
      </c>
      <c r="V200" s="48">
        <f t="shared" si="32"/>
        <v>8.7007517570329481E-3</v>
      </c>
      <c r="W200" s="48">
        <f t="shared" si="32"/>
        <v>8.7007517570329481E-3</v>
      </c>
      <c r="X200" s="48">
        <f t="shared" si="32"/>
        <v>8.7007517570329481E-3</v>
      </c>
      <c r="Y200" s="48">
        <f t="shared" si="32"/>
        <v>8.7007517570329481E-3</v>
      </c>
      <c r="Z200" s="48">
        <f t="shared" si="32"/>
        <v>8.7007517570329481E-3</v>
      </c>
      <c r="AA200" s="48">
        <f t="shared" si="32"/>
        <v>8.7007517570329481E-3</v>
      </c>
      <c r="AB200" s="48">
        <f t="shared" si="32"/>
        <v>8.7007517570329481E-3</v>
      </c>
      <c r="AC200" s="48">
        <f t="shared" si="32"/>
        <v>8.7007517570329481E-3</v>
      </c>
      <c r="AD200" s="48">
        <f t="shared" si="32"/>
        <v>8.7007517570329481E-3</v>
      </c>
      <c r="AE200" s="48">
        <f t="shared" si="32"/>
        <v>8.7007517570334945E-3</v>
      </c>
      <c r="AF200" s="48">
        <f t="shared" si="32"/>
        <v>8.7007517570329481E-3</v>
      </c>
      <c r="AG200" s="48">
        <f t="shared" si="32"/>
        <v>8.7007517570329481E-3</v>
      </c>
      <c r="AH200" s="48">
        <f t="shared" si="32"/>
        <v>8.7007517570329481E-3</v>
      </c>
      <c r="AI200" s="48">
        <f t="shared" si="32"/>
        <v>8.7007517570329481E-3</v>
      </c>
      <c r="AJ200" s="48">
        <f t="shared" si="32"/>
        <v>8.7007517570329481E-3</v>
      </c>
      <c r="AK200" s="48">
        <f t="shared" si="32"/>
        <v>8.7007517570329481E-3</v>
      </c>
      <c r="AL200" s="48">
        <f t="shared" si="32"/>
        <v>8.7007517570329481E-3</v>
      </c>
      <c r="AM200" s="48">
        <f t="shared" si="32"/>
        <v>8.7007517570329481E-3</v>
      </c>
      <c r="AN200" s="48">
        <f t="shared" si="32"/>
        <v>8.7007517570329481E-3</v>
      </c>
      <c r="AO200" s="48">
        <f t="shared" si="32"/>
        <v>8.7007517570334945E-3</v>
      </c>
      <c r="AP200" s="48">
        <f t="shared" si="32"/>
        <v>8.7007517570329481E-3</v>
      </c>
      <c r="AQ200" s="48">
        <f t="shared" si="32"/>
        <v>8.7007517570329481E-3</v>
      </c>
      <c r="AR200" s="48">
        <f t="shared" si="32"/>
        <v>8.7007517570329481E-3</v>
      </c>
      <c r="AS200" s="48">
        <f t="shared" si="32"/>
        <v>8.7007517570329481E-3</v>
      </c>
      <c r="AT200" s="48">
        <f t="shared" si="32"/>
        <v>8.7007517570329481E-3</v>
      </c>
      <c r="AU200" s="48">
        <f t="shared" si="32"/>
        <v>8.7007517570329481E-3</v>
      </c>
      <c r="AV200" s="48">
        <f t="shared" si="32"/>
        <v>8.7007517570329481E-3</v>
      </c>
      <c r="AW200" s="48">
        <f t="shared" si="32"/>
        <v>8.7007517570329481E-3</v>
      </c>
      <c r="AX200" s="48">
        <f t="shared" si="32"/>
        <v>8.7007517570329481E-3</v>
      </c>
      <c r="AY200" s="48">
        <f t="shared" si="32"/>
        <v>8.7007517570329481E-3</v>
      </c>
      <c r="AZ200" s="48">
        <f t="shared" si="32"/>
        <v>8.7007517570334945E-3</v>
      </c>
      <c r="BA200" s="48">
        <f t="shared" si="32"/>
        <v>8.7007517570329481E-3</v>
      </c>
      <c r="BB200" s="48">
        <f t="shared" si="32"/>
        <v>8.7007517570329481E-3</v>
      </c>
      <c r="BC200" s="48">
        <f t="shared" si="32"/>
        <v>8.7007517570329481E-3</v>
      </c>
      <c r="BD200" s="82"/>
    </row>
    <row r="201" spans="4:56">
      <c r="D201" s="408" t="s">
        <v>63</v>
      </c>
      <c r="E201" s="386"/>
      <c r="F201" s="37"/>
      <c r="G201" s="51"/>
      <c r="H201" s="48"/>
      <c r="I201" s="48"/>
      <c r="J201" s="48"/>
      <c r="K201" s="48"/>
      <c r="L201" s="48"/>
      <c r="M201" s="48"/>
      <c r="N201" s="48"/>
      <c r="O201" s="48"/>
      <c r="P201" s="48"/>
      <c r="Q201" s="48"/>
      <c r="R201" s="48"/>
      <c r="S201" s="48"/>
      <c r="T201" s="48"/>
      <c r="U201" s="48"/>
      <c r="V201" s="48"/>
      <c r="W201" s="48"/>
      <c r="X201" s="48"/>
      <c r="Y201" s="48"/>
      <c r="Z201" s="48"/>
      <c r="AA201" s="48"/>
      <c r="AB201" s="48"/>
      <c r="AC201" s="48"/>
      <c r="AD201" s="48"/>
      <c r="AE201" s="48"/>
      <c r="AF201" s="48"/>
      <c r="AG201" s="48"/>
      <c r="AH201" s="48"/>
      <c r="AI201" s="48"/>
      <c r="AJ201" s="48"/>
      <c r="AK201" s="48"/>
      <c r="AL201" s="48"/>
      <c r="AM201" s="48"/>
      <c r="AN201" s="48"/>
      <c r="AO201" s="48"/>
      <c r="AP201" s="48"/>
      <c r="AQ201" s="48"/>
      <c r="AR201" s="48"/>
      <c r="AS201" s="48"/>
      <c r="AT201" s="48"/>
      <c r="AU201" s="48"/>
      <c r="AV201" s="48"/>
      <c r="AW201" s="48"/>
      <c r="AX201" s="48"/>
      <c r="AY201" s="48"/>
      <c r="AZ201" s="48"/>
      <c r="BA201" s="48"/>
      <c r="BB201" s="48"/>
      <c r="BC201" s="48"/>
      <c r="BD201" s="82"/>
    </row>
    <row r="202" spans="4:56">
      <c r="D202" s="83" t="s">
        <v>387</v>
      </c>
      <c r="E202" s="43" t="s">
        <v>387</v>
      </c>
      <c r="F202" s="84" t="s">
        <v>448</v>
      </c>
      <c r="G202" s="45">
        <f>SUM(G196:G201)</f>
        <v>0</v>
      </c>
      <c r="H202" s="45">
        <f>SUM(H196:H201)</f>
        <v>0.22889119935145952</v>
      </c>
      <c r="I202" s="45">
        <f t="shared" ref="I202:BC202" si="33">SUM(I196:I201)</f>
        <v>0.2263242188654499</v>
      </c>
      <c r="J202" s="45">
        <f t="shared" si="33"/>
        <v>0.22378514660209356</v>
      </c>
      <c r="K202" s="45">
        <f t="shared" si="33"/>
        <v>0.22128644867335923</v>
      </c>
      <c r="L202" s="45">
        <f t="shared" si="33"/>
        <v>0.21881741993962023</v>
      </c>
      <c r="M202" s="45">
        <f t="shared" si="33"/>
        <v>0.21638219578036813</v>
      </c>
      <c r="N202" s="45">
        <f t="shared" si="33"/>
        <v>0.21397258364635333</v>
      </c>
      <c r="O202" s="45">
        <f t="shared" si="33"/>
        <v>0.21160112971564812</v>
      </c>
      <c r="P202" s="45">
        <f t="shared" si="33"/>
        <v>0.20925959173505884</v>
      </c>
      <c r="Q202" s="45">
        <f t="shared" si="33"/>
        <v>0.20694962249020527</v>
      </c>
      <c r="R202" s="45">
        <f t="shared" si="33"/>
        <v>0.20467228368665902</v>
      </c>
      <c r="S202" s="45">
        <f t="shared" si="33"/>
        <v>0.20242190915224767</v>
      </c>
      <c r="T202" s="45">
        <f t="shared" si="33"/>
        <v>0.20020195295988324</v>
      </c>
      <c r="U202" s="45">
        <f t="shared" si="33"/>
        <v>0.19800836660094606</v>
      </c>
      <c r="V202" s="45">
        <f t="shared" si="33"/>
        <v>0.19584562584940521</v>
      </c>
      <c r="W202" s="45">
        <f t="shared" si="33"/>
        <v>0.19370730769106304</v>
      </c>
      <c r="X202" s="45">
        <f t="shared" si="33"/>
        <v>0.19159652609012615</v>
      </c>
      <c r="Y202" s="45">
        <f t="shared" si="33"/>
        <v>0.18951067950092787</v>
      </c>
      <c r="Z202" s="45">
        <f t="shared" si="33"/>
        <v>0.18744562137261359</v>
      </c>
      <c r="AA202" s="45">
        <f t="shared" si="33"/>
        <v>0.18540328627748692</v>
      </c>
      <c r="AB202" s="45">
        <f t="shared" si="33"/>
        <v>0.1833860893429303</v>
      </c>
      <c r="AC202" s="45">
        <f t="shared" si="33"/>
        <v>0.18138864459587387</v>
      </c>
      <c r="AD202" s="45">
        <f t="shared" si="33"/>
        <v>0.17941569838766655</v>
      </c>
      <c r="AE202" s="45">
        <f t="shared" si="33"/>
        <v>0.17746217011516796</v>
      </c>
      <c r="AF202" s="45">
        <f t="shared" si="33"/>
        <v>0.17552465103750969</v>
      </c>
      <c r="AG202" s="45">
        <f t="shared" si="33"/>
        <v>0.17361200939772736</v>
      </c>
      <c r="AH202" s="45">
        <f t="shared" si="33"/>
        <v>0.17171393226027779</v>
      </c>
      <c r="AI202" s="45">
        <f t="shared" si="33"/>
        <v>0.16982952371152754</v>
      </c>
      <c r="AJ202" s="56">
        <f t="shared" si="33"/>
        <v>0.16796688975602364</v>
      </c>
      <c r="AK202" s="45">
        <f t="shared" si="33"/>
        <v>0.16612557419870552</v>
      </c>
      <c r="AL202" s="45">
        <f t="shared" si="33"/>
        <v>0.16430511808948331</v>
      </c>
      <c r="AM202" s="45">
        <f t="shared" si="33"/>
        <v>0.1625050598214863</v>
      </c>
      <c r="AN202" s="45">
        <f t="shared" si="33"/>
        <v>0.16072493523903805</v>
      </c>
      <c r="AO202" s="45">
        <f t="shared" si="33"/>
        <v>0.15896427775540392</v>
      </c>
      <c r="AP202" s="45">
        <f t="shared" si="33"/>
        <v>0.15722261848037411</v>
      </c>
      <c r="AQ202" s="45">
        <f t="shared" si="33"/>
        <v>0.15759175035205492</v>
      </c>
      <c r="AR202" s="45">
        <f t="shared" si="33"/>
        <v>0.15929682840129059</v>
      </c>
      <c r="AS202" s="45">
        <f t="shared" si="33"/>
        <v>0.1609843273209538</v>
      </c>
      <c r="AT202" s="45">
        <f t="shared" si="33"/>
        <v>0.16265472375915607</v>
      </c>
      <c r="AU202" s="45">
        <f t="shared" si="33"/>
        <v>0.16430849589635604</v>
      </c>
      <c r="AV202" s="45">
        <f t="shared" si="33"/>
        <v>0.16594612326801339</v>
      </c>
      <c r="AW202" s="45">
        <f t="shared" si="33"/>
        <v>0.16756808657762026</v>
      </c>
      <c r="AX202" s="45">
        <f t="shared" si="33"/>
        <v>0.16917486750439148</v>
      </c>
      <c r="AY202" s="45">
        <f t="shared" si="33"/>
        <v>0.17076694850447915</v>
      </c>
      <c r="AZ202" s="45">
        <f t="shared" si="33"/>
        <v>0.17234481260501594</v>
      </c>
      <c r="BA202" s="45">
        <f t="shared" si="33"/>
        <v>0.17390894319314965</v>
      </c>
      <c r="BB202" s="45">
        <f t="shared" si="33"/>
        <v>0.17545982380047365</v>
      </c>
      <c r="BC202" s="45">
        <f t="shared" si="33"/>
        <v>0.17699793788119761</v>
      </c>
      <c r="BD202" s="82"/>
    </row>
    <row r="203" spans="4:56">
      <c r="D203" s="83" t="s">
        <v>387</v>
      </c>
      <c r="E203" s="53" t="s">
        <v>387</v>
      </c>
      <c r="F203" s="53" t="s">
        <v>387</v>
      </c>
      <c r="G203" s="53" t="s">
        <v>387</v>
      </c>
      <c r="H203" s="53" t="s">
        <v>387</v>
      </c>
      <c r="I203" s="53" t="s">
        <v>387</v>
      </c>
      <c r="J203" s="53" t="s">
        <v>387</v>
      </c>
      <c r="K203" s="53" t="s">
        <v>387</v>
      </c>
      <c r="L203" s="53" t="s">
        <v>387</v>
      </c>
      <c r="M203" s="53" t="s">
        <v>387</v>
      </c>
      <c r="N203" s="53" t="s">
        <v>387</v>
      </c>
      <c r="O203" s="53" t="s">
        <v>387</v>
      </c>
      <c r="P203" s="53" t="s">
        <v>387</v>
      </c>
      <c r="Q203" s="53" t="s">
        <v>387</v>
      </c>
      <c r="R203" s="53" t="s">
        <v>387</v>
      </c>
      <c r="S203" s="53" t="s">
        <v>387</v>
      </c>
      <c r="T203" s="53" t="s">
        <v>387</v>
      </c>
      <c r="U203" s="53" t="s">
        <v>387</v>
      </c>
      <c r="V203" s="53" t="s">
        <v>387</v>
      </c>
      <c r="W203" s="53" t="s">
        <v>387</v>
      </c>
      <c r="X203" s="53" t="s">
        <v>387</v>
      </c>
      <c r="Y203" s="53" t="s">
        <v>387</v>
      </c>
      <c r="Z203" s="53" t="s">
        <v>387</v>
      </c>
      <c r="AA203" s="53" t="s">
        <v>387</v>
      </c>
      <c r="AB203" s="53" t="s">
        <v>387</v>
      </c>
      <c r="AC203" s="53" t="s">
        <v>387</v>
      </c>
      <c r="AD203" s="53" t="s">
        <v>387</v>
      </c>
      <c r="AE203" s="53" t="s">
        <v>387</v>
      </c>
      <c r="AF203" s="53" t="s">
        <v>387</v>
      </c>
      <c r="AG203" s="53" t="s">
        <v>387</v>
      </c>
      <c r="AH203" s="53" t="s">
        <v>387</v>
      </c>
      <c r="AI203" s="53" t="s">
        <v>387</v>
      </c>
      <c r="AJ203" s="53" t="s">
        <v>387</v>
      </c>
      <c r="AK203" s="53"/>
      <c r="AL203" s="53"/>
      <c r="AM203" s="53"/>
      <c r="AN203" s="53"/>
      <c r="AO203" s="53"/>
      <c r="AP203" s="53"/>
      <c r="AQ203" s="53"/>
      <c r="AR203" s="53"/>
      <c r="AS203" s="53"/>
      <c r="AT203" s="53"/>
      <c r="AU203" s="53"/>
      <c r="AV203" s="53"/>
      <c r="AW203" s="53"/>
      <c r="AX203" s="53"/>
      <c r="AY203" s="53"/>
      <c r="AZ203" s="53"/>
      <c r="BA203" s="53"/>
      <c r="BB203" s="53"/>
      <c r="BC203" s="53"/>
      <c r="BD203" s="82"/>
    </row>
    <row r="204" spans="4:56" ht="15.75">
      <c r="D204" s="81"/>
      <c r="E204" s="32"/>
      <c r="F204" s="347" t="s">
        <v>452</v>
      </c>
      <c r="G204" s="47"/>
      <c r="H204" s="47"/>
      <c r="I204" s="47"/>
      <c r="J204" s="47"/>
      <c r="K204" s="47"/>
      <c r="L204" s="47"/>
      <c r="M204" s="47"/>
      <c r="N204" s="47"/>
      <c r="O204" s="47"/>
      <c r="P204" s="47"/>
      <c r="Q204" s="47"/>
      <c r="R204" s="47"/>
      <c r="S204" s="47"/>
      <c r="T204" s="47"/>
      <c r="U204" s="47"/>
      <c r="V204" s="47"/>
      <c r="W204" s="47"/>
      <c r="X204" s="47"/>
      <c r="Y204" s="47"/>
      <c r="Z204" s="47"/>
      <c r="AA204" s="47"/>
      <c r="AB204" s="56"/>
      <c r="AC204" s="47"/>
      <c r="AD204" s="47"/>
      <c r="AE204" s="47"/>
      <c r="AF204" s="47"/>
      <c r="AG204" s="47"/>
      <c r="AH204" s="47"/>
      <c r="AI204" s="47"/>
      <c r="AJ204" s="56"/>
      <c r="AK204" s="56"/>
      <c r="AL204" s="56"/>
      <c r="AM204" s="56"/>
      <c r="AN204" s="56"/>
      <c r="AO204" s="56"/>
      <c r="AP204" s="56"/>
      <c r="AQ204" s="56"/>
      <c r="AR204" s="56"/>
      <c r="AS204" s="56"/>
      <c r="AT204" s="56"/>
      <c r="AU204" s="56"/>
      <c r="AV204" s="56"/>
      <c r="AW204" s="56"/>
      <c r="AX204" s="56"/>
      <c r="AY204" s="56"/>
      <c r="AZ204" s="56"/>
      <c r="BA204" s="56"/>
      <c r="BB204" s="56"/>
      <c r="BC204" s="56"/>
      <c r="BD204" s="82"/>
    </row>
    <row r="205" spans="4:56">
      <c r="D205" s="85" t="s">
        <v>387</v>
      </c>
      <c r="E205" s="53" t="s">
        <v>387</v>
      </c>
      <c r="F205" s="37" t="s">
        <v>387</v>
      </c>
      <c r="G205" s="51" t="s">
        <v>387</v>
      </c>
      <c r="H205" s="51" t="s">
        <v>387</v>
      </c>
      <c r="I205" s="51" t="s">
        <v>387</v>
      </c>
      <c r="J205" s="51" t="s">
        <v>387</v>
      </c>
      <c r="K205" s="51" t="s">
        <v>387</v>
      </c>
      <c r="L205" s="51" t="s">
        <v>387</v>
      </c>
      <c r="M205" s="51" t="s">
        <v>387</v>
      </c>
      <c r="N205" s="51" t="s">
        <v>387</v>
      </c>
      <c r="O205" s="51" t="s">
        <v>387</v>
      </c>
      <c r="P205" s="51" t="s">
        <v>387</v>
      </c>
      <c r="Q205" s="51" t="s">
        <v>387</v>
      </c>
      <c r="R205" s="51" t="s">
        <v>387</v>
      </c>
      <c r="S205" s="51" t="s">
        <v>387</v>
      </c>
      <c r="T205" s="51" t="s">
        <v>387</v>
      </c>
      <c r="U205" s="51" t="s">
        <v>387</v>
      </c>
      <c r="V205" s="51" t="s">
        <v>387</v>
      </c>
      <c r="W205" s="51" t="s">
        <v>387</v>
      </c>
      <c r="X205" s="51" t="s">
        <v>387</v>
      </c>
      <c r="Y205" s="51" t="s">
        <v>387</v>
      </c>
      <c r="Z205" s="51" t="s">
        <v>387</v>
      </c>
      <c r="AA205" s="51" t="s">
        <v>387</v>
      </c>
      <c r="AB205" s="56" t="s">
        <v>387</v>
      </c>
      <c r="AC205" s="51" t="s">
        <v>387</v>
      </c>
      <c r="AD205" s="51" t="s">
        <v>387</v>
      </c>
      <c r="AE205" s="51" t="s">
        <v>387</v>
      </c>
      <c r="AF205" s="51" t="s">
        <v>387</v>
      </c>
      <c r="AG205" s="51" t="s">
        <v>387</v>
      </c>
      <c r="AH205" s="51" t="s">
        <v>387</v>
      </c>
      <c r="AI205" s="51" t="s">
        <v>387</v>
      </c>
      <c r="AJ205" s="56" t="s">
        <v>387</v>
      </c>
      <c r="AK205" s="56"/>
      <c r="AL205" s="56"/>
      <c r="AM205" s="56"/>
      <c r="AN205" s="56"/>
      <c r="AO205" s="56"/>
      <c r="AP205" s="56"/>
      <c r="AQ205" s="56"/>
      <c r="AR205" s="56"/>
      <c r="AS205" s="56"/>
      <c r="AT205" s="56"/>
      <c r="AU205" s="56"/>
      <c r="AV205" s="56"/>
      <c r="AW205" s="56"/>
      <c r="AX205" s="56"/>
      <c r="AY205" s="56"/>
      <c r="AZ205" s="56"/>
      <c r="BA205" s="56"/>
      <c r="BB205" s="56"/>
      <c r="BC205" s="56"/>
      <c r="BD205" s="82"/>
    </row>
    <row r="206" spans="4:56">
      <c r="D206" s="86" t="s">
        <v>391</v>
      </c>
      <c r="E206" s="55"/>
      <c r="F206" s="37"/>
      <c r="G206" s="56"/>
      <c r="H206" s="56">
        <f>IF(H47&lt;0,H47*-1,H47)*$F$126</f>
        <v>0.27314988663629908</v>
      </c>
      <c r="I206" s="56">
        <f t="shared" ref="I206:BC206" si="34">IF(I47&lt;0,I47*-1,I47)*$F$126</f>
        <v>0.27058212479322691</v>
      </c>
      <c r="J206" s="56">
        <f t="shared" si="34"/>
        <v>0.26803713559159664</v>
      </c>
      <c r="K206" s="56">
        <f t="shared" si="34"/>
        <v>0.26551460011644396</v>
      </c>
      <c r="L206" s="56">
        <f t="shared" si="34"/>
        <v>0.26301420372489764</v>
      </c>
      <c r="M206" s="56">
        <f t="shared" si="34"/>
        <v>0.26053563597317619</v>
      </c>
      <c r="N206" s="56">
        <f t="shared" si="34"/>
        <v>0.25807859054465487</v>
      </c>
      <c r="O206" s="56">
        <f t="shared" si="34"/>
        <v>0.25564276517922191</v>
      </c>
      <c r="P206" s="56">
        <f t="shared" si="34"/>
        <v>0.25322786160375571</v>
      </c>
      <c r="Q206" s="56">
        <f t="shared" si="34"/>
        <v>0.25083358546375373</v>
      </c>
      <c r="R206" s="56">
        <f t="shared" si="34"/>
        <v>0.24845964625607578</v>
      </c>
      <c r="S206" s="56">
        <f t="shared" si="34"/>
        <v>0.2461057572628022</v>
      </c>
      <c r="T206" s="56">
        <f t="shared" si="34"/>
        <v>0.24377163548613948</v>
      </c>
      <c r="U206" s="56">
        <f t="shared" si="34"/>
        <v>0.24145700158441372</v>
      </c>
      <c r="V206" s="56">
        <f t="shared" si="34"/>
        <v>0.23916157980909505</v>
      </c>
      <c r="W206" s="56">
        <f t="shared" si="34"/>
        <v>0.23688509794279436</v>
      </c>
      <c r="X206" s="56">
        <f t="shared" si="34"/>
        <v>0.23462728723833554</v>
      </c>
      <c r="Y206" s="56">
        <f t="shared" si="34"/>
        <v>0.23238788235872773</v>
      </c>
      <c r="Z206" s="56">
        <f t="shared" si="34"/>
        <v>0.23016662131815352</v>
      </c>
      <c r="AA206" s="56">
        <f t="shared" si="34"/>
        <v>0.22796324542384591</v>
      </c>
      <c r="AB206" s="56">
        <f t="shared" si="34"/>
        <v>0.2257774992189536</v>
      </c>
      <c r="AC206" s="56">
        <f t="shared" si="34"/>
        <v>0.22360913042622385</v>
      </c>
      <c r="AD206" s="56">
        <f t="shared" si="34"/>
        <v>0.22145788989265169</v>
      </c>
      <c r="AE206" s="56">
        <f t="shared" si="34"/>
        <v>0.2193235315349687</v>
      </c>
      <c r="AF206" s="56">
        <f t="shared" si="34"/>
        <v>0.21720581228595548</v>
      </c>
      <c r="AG206" s="56">
        <f t="shared" si="34"/>
        <v>0.2151044920416153</v>
      </c>
      <c r="AH206" s="56">
        <f t="shared" si="34"/>
        <v>0.21301933360919931</v>
      </c>
      <c r="AI206" s="56">
        <f t="shared" si="34"/>
        <v>0.21095010265597744</v>
      </c>
      <c r="AJ206" s="56">
        <f t="shared" si="34"/>
        <v>0.20889656765882245</v>
      </c>
      <c r="AK206" s="56">
        <f t="shared" si="34"/>
        <v>0.20685849985457275</v>
      </c>
      <c r="AL206" s="56">
        <f t="shared" si="34"/>
        <v>0.20483567319114218</v>
      </c>
      <c r="AM206" s="56">
        <f t="shared" si="34"/>
        <v>0.20282786427937613</v>
      </c>
      <c r="AN206" s="56">
        <f t="shared" si="34"/>
        <v>0.20083485234564302</v>
      </c>
      <c r="AO206" s="56">
        <f t="shared" si="34"/>
        <v>0.19885641918510677</v>
      </c>
      <c r="AP206" s="56">
        <f t="shared" si="34"/>
        <v>0.19689234911575645</v>
      </c>
      <c r="AQ206" s="56">
        <f t="shared" si="34"/>
        <v>0.19494242893307273</v>
      </c>
      <c r="AR206" s="56">
        <f t="shared" si="34"/>
        <v>0.19300644786535312</v>
      </c>
      <c r="AS206" s="56">
        <f t="shared" si="34"/>
        <v>0.19108419752978353</v>
      </c>
      <c r="AT206" s="56">
        <f t="shared" si="34"/>
        <v>0.18917547188903705</v>
      </c>
      <c r="AU206" s="56">
        <f t="shared" si="34"/>
        <v>0.18728006720860227</v>
      </c>
      <c r="AV206" s="56">
        <f t="shared" si="34"/>
        <v>0.18539778201466664</v>
      </c>
      <c r="AW206" s="56">
        <f t="shared" si="34"/>
        <v>0.1835284170526689</v>
      </c>
      <c r="AX206" s="56">
        <f t="shared" si="34"/>
        <v>0.18167177524634587</v>
      </c>
      <c r="AY206" s="56">
        <f t="shared" si="34"/>
        <v>0.17982766165750372</v>
      </c>
      <c r="AZ206" s="56">
        <f t="shared" si="34"/>
        <v>0.17799588344622821</v>
      </c>
      <c r="BA206" s="56">
        <f t="shared" si="34"/>
        <v>0.17617624983174832</v>
      </c>
      <c r="BB206" s="56">
        <f t="shared" si="34"/>
        <v>0.17436857205376632</v>
      </c>
      <c r="BC206" s="56">
        <f t="shared" si="34"/>
        <v>0.17257266333440813</v>
      </c>
      <c r="BD206" s="82"/>
    </row>
    <row r="207" spans="4:56">
      <c r="D207" s="408" t="s">
        <v>394</v>
      </c>
      <c r="E207" s="386"/>
      <c r="F207" s="37"/>
      <c r="G207" s="56"/>
      <c r="H207" s="56">
        <f>IF(H48&lt;0,H48*-1,H48)*$F$127</f>
        <v>3.8078411378040029E-2</v>
      </c>
      <c r="I207" s="56">
        <f t="shared" ref="I207:BC207" si="35">IF(I48&lt;0,I48*-1,I48)*$F$127</f>
        <v>3.8078411378040029E-2</v>
      </c>
      <c r="J207" s="56">
        <f t="shared" si="35"/>
        <v>3.8078411378040029E-2</v>
      </c>
      <c r="K207" s="56">
        <f t="shared" si="35"/>
        <v>3.8078411378040029E-2</v>
      </c>
      <c r="L207" s="56">
        <f t="shared" si="35"/>
        <v>3.8078411378040029E-2</v>
      </c>
      <c r="M207" s="56">
        <f t="shared" si="35"/>
        <v>3.8078411378040029E-2</v>
      </c>
      <c r="N207" s="56">
        <f t="shared" si="35"/>
        <v>3.8078411378040029E-2</v>
      </c>
      <c r="O207" s="56">
        <f t="shared" si="35"/>
        <v>3.8078411378040029E-2</v>
      </c>
      <c r="P207" s="56">
        <f t="shared" si="35"/>
        <v>3.8078411378040029E-2</v>
      </c>
      <c r="Q207" s="56">
        <f t="shared" si="35"/>
        <v>3.8078411378040029E-2</v>
      </c>
      <c r="R207" s="56">
        <f t="shared" si="35"/>
        <v>3.8078411378040029E-2</v>
      </c>
      <c r="S207" s="56">
        <f t="shared" si="35"/>
        <v>3.8078411378040029E-2</v>
      </c>
      <c r="T207" s="56">
        <f t="shared" si="35"/>
        <v>3.8078411378040029E-2</v>
      </c>
      <c r="U207" s="56">
        <f t="shared" si="35"/>
        <v>3.8078411378040029E-2</v>
      </c>
      <c r="V207" s="56">
        <f t="shared" si="35"/>
        <v>3.8078411378040029E-2</v>
      </c>
      <c r="W207" s="56">
        <f t="shared" si="35"/>
        <v>3.8078411378040029E-2</v>
      </c>
      <c r="X207" s="56">
        <f t="shared" si="35"/>
        <v>3.8078411378040029E-2</v>
      </c>
      <c r="Y207" s="56">
        <f t="shared" si="35"/>
        <v>3.8078411378040029E-2</v>
      </c>
      <c r="Z207" s="56">
        <f t="shared" si="35"/>
        <v>3.8078411378040029E-2</v>
      </c>
      <c r="AA207" s="56">
        <f t="shared" si="35"/>
        <v>3.8078411378040029E-2</v>
      </c>
      <c r="AB207" s="56">
        <f t="shared" si="35"/>
        <v>3.8078411378040029E-2</v>
      </c>
      <c r="AC207" s="56">
        <f t="shared" si="35"/>
        <v>3.8078411378040029E-2</v>
      </c>
      <c r="AD207" s="56">
        <f t="shared" si="35"/>
        <v>3.8078411378040029E-2</v>
      </c>
      <c r="AE207" s="56">
        <f t="shared" si="35"/>
        <v>3.8078411378040029E-2</v>
      </c>
      <c r="AF207" s="56">
        <f t="shared" si="35"/>
        <v>3.8078411378040029E-2</v>
      </c>
      <c r="AG207" s="56">
        <f t="shared" si="35"/>
        <v>3.8078411378040029E-2</v>
      </c>
      <c r="AH207" s="56">
        <f t="shared" si="35"/>
        <v>3.8078411378040029E-2</v>
      </c>
      <c r="AI207" s="56">
        <f t="shared" si="35"/>
        <v>3.8078411378040029E-2</v>
      </c>
      <c r="AJ207" s="56">
        <f t="shared" si="35"/>
        <v>3.8078411378040029E-2</v>
      </c>
      <c r="AK207" s="56">
        <f t="shared" si="35"/>
        <v>3.8078411378040029E-2</v>
      </c>
      <c r="AL207" s="56">
        <f t="shared" si="35"/>
        <v>3.8078411378040029E-2</v>
      </c>
      <c r="AM207" s="56">
        <f t="shared" si="35"/>
        <v>3.8078411378040029E-2</v>
      </c>
      <c r="AN207" s="56">
        <f t="shared" si="35"/>
        <v>3.8078411378040029E-2</v>
      </c>
      <c r="AO207" s="56">
        <f t="shared" si="35"/>
        <v>3.8078411378040029E-2</v>
      </c>
      <c r="AP207" s="56">
        <f t="shared" si="35"/>
        <v>3.8078411378040029E-2</v>
      </c>
      <c r="AQ207" s="56">
        <f t="shared" si="35"/>
        <v>3.8078411378040029E-2</v>
      </c>
      <c r="AR207" s="56">
        <f t="shared" si="35"/>
        <v>3.8078411378040029E-2</v>
      </c>
      <c r="AS207" s="56">
        <f t="shared" si="35"/>
        <v>3.8078411378040029E-2</v>
      </c>
      <c r="AT207" s="56">
        <f t="shared" si="35"/>
        <v>3.8078411378040029E-2</v>
      </c>
      <c r="AU207" s="56">
        <f t="shared" si="35"/>
        <v>3.8078411378040029E-2</v>
      </c>
      <c r="AV207" s="56">
        <f t="shared" si="35"/>
        <v>3.8078411378040029E-2</v>
      </c>
      <c r="AW207" s="56">
        <f t="shared" si="35"/>
        <v>3.8078411378040029E-2</v>
      </c>
      <c r="AX207" s="56">
        <f t="shared" si="35"/>
        <v>3.8078411378040029E-2</v>
      </c>
      <c r="AY207" s="56">
        <f t="shared" si="35"/>
        <v>3.8078411378040029E-2</v>
      </c>
      <c r="AZ207" s="56">
        <f t="shared" si="35"/>
        <v>3.8078411378040029E-2</v>
      </c>
      <c r="BA207" s="56">
        <f t="shared" si="35"/>
        <v>3.8078411378040029E-2</v>
      </c>
      <c r="BB207" s="56">
        <f t="shared" si="35"/>
        <v>3.8078411378040029E-2</v>
      </c>
      <c r="BC207" s="56">
        <f t="shared" si="35"/>
        <v>3.8078411378040029E-2</v>
      </c>
      <c r="BD207" s="82"/>
    </row>
    <row r="208" spans="4:56">
      <c r="D208" s="408" t="s">
        <v>402</v>
      </c>
      <c r="E208" s="386"/>
      <c r="F208" s="37"/>
      <c r="G208" s="56"/>
      <c r="H208" s="56">
        <f>IF(H49&lt;0,H49*-1,H49)*$F$128</f>
        <v>0.41420982679994384</v>
      </c>
      <c r="I208" s="56">
        <f t="shared" ref="I208:BC208" si="36">IF(I49&lt;0,I49*-1,I49)*$F$128</f>
        <v>0.41420982680010354</v>
      </c>
      <c r="J208" s="56">
        <f t="shared" si="36"/>
        <v>0.41420982679994384</v>
      </c>
      <c r="K208" s="56">
        <f t="shared" si="36"/>
        <v>0.41420982679994384</v>
      </c>
      <c r="L208" s="56">
        <f t="shared" si="36"/>
        <v>0.41420982680010354</v>
      </c>
      <c r="M208" s="56">
        <f t="shared" si="36"/>
        <v>0.41420982679994384</v>
      </c>
      <c r="N208" s="56">
        <f t="shared" si="36"/>
        <v>0.41420982679994384</v>
      </c>
      <c r="O208" s="56">
        <f t="shared" si="36"/>
        <v>0.41420982680010354</v>
      </c>
      <c r="P208" s="56">
        <f t="shared" si="36"/>
        <v>0.41420982679994384</v>
      </c>
      <c r="Q208" s="56">
        <f t="shared" si="36"/>
        <v>0.41420982679994384</v>
      </c>
      <c r="R208" s="56">
        <f t="shared" si="36"/>
        <v>0.41420982680010354</v>
      </c>
      <c r="S208" s="56">
        <f t="shared" si="36"/>
        <v>0.41420982679994384</v>
      </c>
      <c r="T208" s="56">
        <f t="shared" si="36"/>
        <v>0.41420982679994384</v>
      </c>
      <c r="U208" s="56">
        <f t="shared" si="36"/>
        <v>0.41420982680010354</v>
      </c>
      <c r="V208" s="56">
        <f t="shared" si="36"/>
        <v>0.41420982679994384</v>
      </c>
      <c r="W208" s="56">
        <f t="shared" si="36"/>
        <v>0.41420982679994384</v>
      </c>
      <c r="X208" s="56">
        <f t="shared" si="36"/>
        <v>0.41420982680010354</v>
      </c>
      <c r="Y208" s="56">
        <f t="shared" si="36"/>
        <v>0.41420982679994384</v>
      </c>
      <c r="Z208" s="56">
        <f t="shared" si="36"/>
        <v>0.41420982680010354</v>
      </c>
      <c r="AA208" s="56">
        <f t="shared" si="36"/>
        <v>0.41420982679994384</v>
      </c>
      <c r="AB208" s="56">
        <f t="shared" si="36"/>
        <v>0.41420982679994384</v>
      </c>
      <c r="AC208" s="56">
        <f t="shared" si="36"/>
        <v>0.41420982680010354</v>
      </c>
      <c r="AD208" s="56">
        <f t="shared" si="36"/>
        <v>0.41420982679994384</v>
      </c>
      <c r="AE208" s="56">
        <f t="shared" si="36"/>
        <v>0.41420982679994384</v>
      </c>
      <c r="AF208" s="56">
        <f t="shared" si="36"/>
        <v>0.41420982680010354</v>
      </c>
      <c r="AG208" s="56">
        <f t="shared" si="36"/>
        <v>0.41420982679994384</v>
      </c>
      <c r="AH208" s="56">
        <f t="shared" si="36"/>
        <v>0.41420982679994384</v>
      </c>
      <c r="AI208" s="56">
        <f t="shared" si="36"/>
        <v>0.41420982680010354</v>
      </c>
      <c r="AJ208" s="56">
        <f t="shared" si="36"/>
        <v>0.41420982679994384</v>
      </c>
      <c r="AK208" s="56">
        <f t="shared" si="36"/>
        <v>0.41420982679994384</v>
      </c>
      <c r="AL208" s="56">
        <f t="shared" si="36"/>
        <v>0.41420982680010354</v>
      </c>
      <c r="AM208" s="56">
        <f t="shared" si="36"/>
        <v>0.41420982679994384</v>
      </c>
      <c r="AN208" s="56">
        <f t="shared" si="36"/>
        <v>0.41420982679994384</v>
      </c>
      <c r="AO208" s="56">
        <f t="shared" si="36"/>
        <v>0.41420982680010354</v>
      </c>
      <c r="AP208" s="56">
        <f t="shared" si="36"/>
        <v>0.41420982679994384</v>
      </c>
      <c r="AQ208" s="56">
        <f t="shared" si="36"/>
        <v>0.41420982680010354</v>
      </c>
      <c r="AR208" s="56">
        <f t="shared" si="36"/>
        <v>0.41420982679994384</v>
      </c>
      <c r="AS208" s="56">
        <f t="shared" si="36"/>
        <v>0.41420982679994384</v>
      </c>
      <c r="AT208" s="56">
        <f t="shared" si="36"/>
        <v>0.41420982680010354</v>
      </c>
      <c r="AU208" s="56">
        <f t="shared" si="36"/>
        <v>0.41420982679994384</v>
      </c>
      <c r="AV208" s="56">
        <f t="shared" si="36"/>
        <v>0.41420982679994384</v>
      </c>
      <c r="AW208" s="56">
        <f t="shared" si="36"/>
        <v>0.41420982680010354</v>
      </c>
      <c r="AX208" s="56">
        <f t="shared" si="36"/>
        <v>0.41420982679994384</v>
      </c>
      <c r="AY208" s="56">
        <f t="shared" si="36"/>
        <v>0.41420982679994384</v>
      </c>
      <c r="AZ208" s="56">
        <f t="shared" si="36"/>
        <v>0.41420982680010354</v>
      </c>
      <c r="BA208" s="56">
        <f t="shared" si="36"/>
        <v>0.41420982679994384</v>
      </c>
      <c r="BB208" s="56">
        <f t="shared" si="36"/>
        <v>0.41420982679994384</v>
      </c>
      <c r="BC208" s="56">
        <f t="shared" si="36"/>
        <v>0.41420982680010354</v>
      </c>
      <c r="BD208" s="82"/>
    </row>
    <row r="209" spans="4:56">
      <c r="D209" s="410" t="s">
        <v>407</v>
      </c>
      <c r="E209" s="390"/>
      <c r="F209" s="37"/>
      <c r="G209" s="56"/>
      <c r="H209" s="56">
        <f>IF(H50&lt;0,H50*-1,H50)*$F$129</f>
        <v>0.2146483071265296</v>
      </c>
      <c r="I209" s="56">
        <f t="shared" ref="I209:BC209" si="37">IF(I50&lt;0,I50*-1,I50)*$F$129</f>
        <v>0.20703211263104937</v>
      </c>
      <c r="J209" s="56">
        <f t="shared" si="37"/>
        <v>0.19949872143452529</v>
      </c>
      <c r="K209" s="56">
        <f t="shared" si="37"/>
        <v>0.19208512031289665</v>
      </c>
      <c r="L209" s="56">
        <f t="shared" si="37"/>
        <v>0.18475954726955438</v>
      </c>
      <c r="M209" s="56">
        <f t="shared" si="37"/>
        <v>0.17753427191696991</v>
      </c>
      <c r="N209" s="56">
        <f t="shared" si="37"/>
        <v>0.17038498707785743</v>
      </c>
      <c r="O209" s="56">
        <f t="shared" si="37"/>
        <v>0.16334891708364144</v>
      </c>
      <c r="P209" s="56">
        <f t="shared" si="37"/>
        <v>0.15640160728712868</v>
      </c>
      <c r="Q209" s="56">
        <f t="shared" si="37"/>
        <v>0.14954796147919033</v>
      </c>
      <c r="R209" s="56">
        <f t="shared" si="37"/>
        <v>0.14279112972511704</v>
      </c>
      <c r="S209" s="56">
        <f t="shared" si="37"/>
        <v>0.13611430057336898</v>
      </c>
      <c r="T209" s="56">
        <f t="shared" si="37"/>
        <v>0.12952772220852435</v>
      </c>
      <c r="U209" s="56">
        <f t="shared" si="37"/>
        <v>0.12301938276324786</v>
      </c>
      <c r="V209" s="56">
        <f t="shared" si="37"/>
        <v>0.11660256179556638</v>
      </c>
      <c r="W209" s="56">
        <f t="shared" si="37"/>
        <v>0.11025820231346031</v>
      </c>
      <c r="X209" s="56">
        <f t="shared" si="37"/>
        <v>0.10399554340432364</v>
      </c>
      <c r="Y209" s="56">
        <f t="shared" si="37"/>
        <v>9.7806866319755895E-2</v>
      </c>
      <c r="Z209" s="56">
        <f t="shared" si="37"/>
        <v>9.1679868301846476E-2</v>
      </c>
      <c r="AA209" s="56">
        <f t="shared" si="37"/>
        <v>8.5620289199689281E-2</v>
      </c>
      <c r="AB209" s="56">
        <f t="shared" si="37"/>
        <v>7.9635294661293848E-2</v>
      </c>
      <c r="AC209" s="56">
        <f t="shared" si="37"/>
        <v>7.3708904581369264E-2</v>
      </c>
      <c r="AD209" s="56">
        <f t="shared" si="37"/>
        <v>6.7855201317174749E-2</v>
      </c>
      <c r="AE209" s="56">
        <f t="shared" si="37"/>
        <v>6.2059110791150722E-2</v>
      </c>
      <c r="AF209" s="56">
        <f t="shared" si="37"/>
        <v>5.631051931775622E-2</v>
      </c>
      <c r="AG209" s="56">
        <f t="shared" si="37"/>
        <v>5.0635738848099451E-2</v>
      </c>
      <c r="AH209" s="56">
        <f t="shared" si="37"/>
        <v>4.5004171049001167E-2</v>
      </c>
      <c r="AI209" s="56">
        <f t="shared" si="37"/>
        <v>3.9413157757487272E-2</v>
      </c>
      <c r="AJ209" s="56">
        <f t="shared" si="37"/>
        <v>3.3886749373945153E-2</v>
      </c>
      <c r="AK209" s="56">
        <f t="shared" si="37"/>
        <v>2.8423592373642805E-2</v>
      </c>
      <c r="AL209" s="56">
        <f t="shared" si="37"/>
        <v>2.3022325058208542E-2</v>
      </c>
      <c r="AM209" s="56">
        <f t="shared" si="37"/>
        <v>1.7681577847132653E-2</v>
      </c>
      <c r="AN209" s="56">
        <f t="shared" si="37"/>
        <v>1.2399973596649325E-2</v>
      </c>
      <c r="AO209" s="56">
        <f t="shared" si="37"/>
        <v>7.1761279505691165E-3</v>
      </c>
      <c r="AP209" s="56">
        <f t="shared" si="37"/>
        <v>2.0086497188239751E-3</v>
      </c>
      <c r="AQ209" s="56">
        <f t="shared" si="37"/>
        <v>3.1038587178954719E-3</v>
      </c>
      <c r="AR209" s="56">
        <f t="shared" si="37"/>
        <v>8.1628009747097881E-3</v>
      </c>
      <c r="AS209" s="56">
        <f t="shared" si="37"/>
        <v>1.3169586204607201E-2</v>
      </c>
      <c r="AT209" s="56">
        <f t="shared" si="37"/>
        <v>1.8125628615737379E-2</v>
      </c>
      <c r="AU209" s="56">
        <f t="shared" si="37"/>
        <v>2.3032346963194651E-2</v>
      </c>
      <c r="AV209" s="56">
        <f t="shared" si="37"/>
        <v>2.7891164021356739E-2</v>
      </c>
      <c r="AW209" s="56">
        <f t="shared" si="37"/>
        <v>3.2703506030629756E-2</v>
      </c>
      <c r="AX209" s="56">
        <f t="shared" si="37"/>
        <v>3.7470802126867729E-2</v>
      </c>
      <c r="AY209" s="56">
        <f t="shared" si="37"/>
        <v>4.219448375010109E-2</v>
      </c>
      <c r="AZ209" s="56">
        <f t="shared" si="37"/>
        <v>4.6875984034942454E-2</v>
      </c>
      <c r="BA209" s="56">
        <f t="shared" si="37"/>
        <v>5.1516737184663992E-2</v>
      </c>
      <c r="BB209" s="56">
        <f t="shared" si="37"/>
        <v>5.6118177830109708E-2</v>
      </c>
      <c r="BC209" s="56">
        <f t="shared" si="37"/>
        <v>6.0681740373027218E-2</v>
      </c>
      <c r="BD209" s="82"/>
    </row>
    <row r="210" spans="4:56">
      <c r="D210" s="408" t="s">
        <v>396</v>
      </c>
      <c r="E210" s="386"/>
      <c r="F210" s="37"/>
      <c r="G210" s="56"/>
      <c r="H210" s="56">
        <f>IF(H51&lt;0,H51*-1,H51)*$F$130</f>
        <v>1.4370904587458915E-2</v>
      </c>
      <c r="I210" s="56">
        <f t="shared" ref="I210:BC210" si="38">IF(I51&lt;0,I51*-1,I51)*$F$130</f>
        <v>1.4370904587459815E-2</v>
      </c>
      <c r="J210" s="56">
        <f t="shared" si="38"/>
        <v>1.4370904587458915E-2</v>
      </c>
      <c r="K210" s="56">
        <f t="shared" si="38"/>
        <v>1.4370904587458915E-2</v>
      </c>
      <c r="L210" s="56">
        <f t="shared" si="38"/>
        <v>1.4370904587458915E-2</v>
      </c>
      <c r="M210" s="56">
        <f t="shared" si="38"/>
        <v>1.4370904587458915E-2</v>
      </c>
      <c r="N210" s="56">
        <f t="shared" si="38"/>
        <v>1.4370904587458915E-2</v>
      </c>
      <c r="O210" s="56">
        <f t="shared" si="38"/>
        <v>1.4370904587458915E-2</v>
      </c>
      <c r="P210" s="56">
        <f t="shared" si="38"/>
        <v>1.4370904587458915E-2</v>
      </c>
      <c r="Q210" s="56">
        <f t="shared" si="38"/>
        <v>1.4370904587458915E-2</v>
      </c>
      <c r="R210" s="56">
        <f t="shared" si="38"/>
        <v>1.4370904587458915E-2</v>
      </c>
      <c r="S210" s="56">
        <f t="shared" si="38"/>
        <v>1.4370904587458915E-2</v>
      </c>
      <c r="T210" s="56">
        <f t="shared" si="38"/>
        <v>1.4370904587459815E-2</v>
      </c>
      <c r="U210" s="56">
        <f t="shared" si="38"/>
        <v>1.4370904587458915E-2</v>
      </c>
      <c r="V210" s="56">
        <f t="shared" si="38"/>
        <v>1.4370904587458915E-2</v>
      </c>
      <c r="W210" s="56">
        <f t="shared" si="38"/>
        <v>1.4370904587458915E-2</v>
      </c>
      <c r="X210" s="56">
        <f t="shared" si="38"/>
        <v>1.4370904587458915E-2</v>
      </c>
      <c r="Y210" s="56">
        <f t="shared" si="38"/>
        <v>1.4370904587458915E-2</v>
      </c>
      <c r="Z210" s="56">
        <f t="shared" si="38"/>
        <v>1.4370904587458915E-2</v>
      </c>
      <c r="AA210" s="56">
        <f t="shared" si="38"/>
        <v>1.4370904587458915E-2</v>
      </c>
      <c r="AB210" s="56">
        <f t="shared" si="38"/>
        <v>1.4370904587458915E-2</v>
      </c>
      <c r="AC210" s="56">
        <f t="shared" si="38"/>
        <v>1.4370904587458915E-2</v>
      </c>
      <c r="AD210" s="56">
        <f t="shared" si="38"/>
        <v>1.4370904587458915E-2</v>
      </c>
      <c r="AE210" s="56">
        <f t="shared" si="38"/>
        <v>1.4370904587459815E-2</v>
      </c>
      <c r="AF210" s="56">
        <f t="shared" si="38"/>
        <v>1.4370904587458915E-2</v>
      </c>
      <c r="AG210" s="56">
        <f t="shared" si="38"/>
        <v>1.4370904587458915E-2</v>
      </c>
      <c r="AH210" s="56">
        <f t="shared" si="38"/>
        <v>1.4370904587458915E-2</v>
      </c>
      <c r="AI210" s="56">
        <f t="shared" si="38"/>
        <v>1.4370904587458915E-2</v>
      </c>
      <c r="AJ210" s="56">
        <f t="shared" si="38"/>
        <v>1.4370904587458915E-2</v>
      </c>
      <c r="AK210" s="56">
        <f t="shared" si="38"/>
        <v>1.4370904587458915E-2</v>
      </c>
      <c r="AL210" s="56">
        <f t="shared" si="38"/>
        <v>1.4370904587458915E-2</v>
      </c>
      <c r="AM210" s="56">
        <f t="shared" si="38"/>
        <v>1.4370904587458915E-2</v>
      </c>
      <c r="AN210" s="56">
        <f t="shared" si="38"/>
        <v>1.4370904587458915E-2</v>
      </c>
      <c r="AO210" s="56">
        <f t="shared" si="38"/>
        <v>1.4370904587459815E-2</v>
      </c>
      <c r="AP210" s="56">
        <f t="shared" si="38"/>
        <v>1.4370904587458915E-2</v>
      </c>
      <c r="AQ210" s="56">
        <f t="shared" si="38"/>
        <v>1.4370904587458915E-2</v>
      </c>
      <c r="AR210" s="56">
        <f t="shared" si="38"/>
        <v>1.4370904587458915E-2</v>
      </c>
      <c r="AS210" s="56">
        <f t="shared" si="38"/>
        <v>1.4370904587458915E-2</v>
      </c>
      <c r="AT210" s="56">
        <f t="shared" si="38"/>
        <v>1.4370904587458915E-2</v>
      </c>
      <c r="AU210" s="56">
        <f t="shared" si="38"/>
        <v>1.4370904587458915E-2</v>
      </c>
      <c r="AV210" s="56">
        <f t="shared" si="38"/>
        <v>1.4370904587458915E-2</v>
      </c>
      <c r="AW210" s="56">
        <f t="shared" si="38"/>
        <v>1.4370904587458915E-2</v>
      </c>
      <c r="AX210" s="56">
        <f t="shared" si="38"/>
        <v>1.4370904587458915E-2</v>
      </c>
      <c r="AY210" s="56">
        <f t="shared" si="38"/>
        <v>1.4370904587458915E-2</v>
      </c>
      <c r="AZ210" s="56">
        <f t="shared" si="38"/>
        <v>1.4370904587459815E-2</v>
      </c>
      <c r="BA210" s="56">
        <f t="shared" si="38"/>
        <v>1.4370904587458915E-2</v>
      </c>
      <c r="BB210" s="56">
        <f t="shared" si="38"/>
        <v>1.4370904587458915E-2</v>
      </c>
      <c r="BC210" s="56">
        <f t="shared" si="38"/>
        <v>1.4370904587458915E-2</v>
      </c>
      <c r="BD210" s="82"/>
    </row>
    <row r="211" spans="4:56">
      <c r="D211" s="408" t="s">
        <v>397</v>
      </c>
      <c r="E211" s="386"/>
      <c r="F211" s="37"/>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c r="AD211" s="56"/>
      <c r="AE211" s="56"/>
      <c r="AF211" s="56"/>
      <c r="AG211" s="56"/>
      <c r="AH211" s="56"/>
      <c r="AI211" s="56"/>
      <c r="AJ211" s="56"/>
      <c r="AK211" s="56"/>
      <c r="AL211" s="56"/>
      <c r="AM211" s="56"/>
      <c r="AN211" s="56"/>
      <c r="AO211" s="56"/>
      <c r="AP211" s="56"/>
      <c r="AQ211" s="56"/>
      <c r="AR211" s="56"/>
      <c r="AS211" s="56"/>
      <c r="AT211" s="56"/>
      <c r="AU211" s="56"/>
      <c r="AV211" s="56"/>
      <c r="AW211" s="56"/>
      <c r="AX211" s="56"/>
      <c r="AY211" s="56"/>
      <c r="AZ211" s="56"/>
      <c r="BA211" s="56"/>
      <c r="BB211" s="56"/>
      <c r="BC211" s="56"/>
      <c r="BD211" s="82"/>
    </row>
    <row r="212" spans="4:56">
      <c r="D212" s="408" t="s">
        <v>63</v>
      </c>
      <c r="E212" s="386"/>
      <c r="F212" s="37"/>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c r="AD212" s="56"/>
      <c r="AE212" s="56"/>
      <c r="AF212" s="56"/>
      <c r="AG212" s="56"/>
      <c r="AH212" s="56"/>
      <c r="AI212" s="56"/>
      <c r="AJ212" s="56"/>
      <c r="AK212" s="56"/>
      <c r="AL212" s="56"/>
      <c r="AM212" s="56"/>
      <c r="AN212" s="56"/>
      <c r="AO212" s="56"/>
      <c r="AP212" s="56"/>
      <c r="AQ212" s="56"/>
      <c r="AR212" s="56"/>
      <c r="AS212" s="56"/>
      <c r="AT212" s="56"/>
      <c r="AU212" s="56"/>
      <c r="AV212" s="56"/>
      <c r="AW212" s="56"/>
      <c r="AX212" s="56"/>
      <c r="AY212" s="56"/>
      <c r="AZ212" s="56"/>
      <c r="BA212" s="56"/>
      <c r="BB212" s="56"/>
      <c r="BC212" s="56"/>
      <c r="BD212" s="82"/>
    </row>
    <row r="213" spans="4:56">
      <c r="D213" s="83" t="s">
        <v>387</v>
      </c>
      <c r="E213" s="43" t="s">
        <v>387</v>
      </c>
      <c r="F213" s="84" t="s">
        <v>448</v>
      </c>
      <c r="G213" s="46">
        <f t="shared" ref="G213:BC213" si="39">SUM(G206:G212)</f>
        <v>0</v>
      </c>
      <c r="H213" s="46">
        <f t="shared" si="39"/>
        <v>0.95445733652827147</v>
      </c>
      <c r="I213" s="46">
        <f t="shared" si="39"/>
        <v>0.94427338018987961</v>
      </c>
      <c r="J213" s="46">
        <f t="shared" si="39"/>
        <v>0.93419499979156473</v>
      </c>
      <c r="K213" s="46">
        <f t="shared" si="39"/>
        <v>0.92425886319478345</v>
      </c>
      <c r="L213" s="46">
        <f t="shared" si="39"/>
        <v>0.91443289376005443</v>
      </c>
      <c r="M213" s="46">
        <f t="shared" si="39"/>
        <v>0.90472905065558895</v>
      </c>
      <c r="N213" s="46">
        <f t="shared" si="39"/>
        <v>0.89512272038795515</v>
      </c>
      <c r="O213" s="46">
        <f t="shared" si="39"/>
        <v>0.88565082502846582</v>
      </c>
      <c r="P213" s="46">
        <f t="shared" si="39"/>
        <v>0.87628861165632721</v>
      </c>
      <c r="Q213" s="46">
        <f t="shared" si="39"/>
        <v>0.86704068970838688</v>
      </c>
      <c r="R213" s="46">
        <f t="shared" si="39"/>
        <v>0.85790991874679534</v>
      </c>
      <c r="S213" s="46">
        <f t="shared" si="39"/>
        <v>0.84887920060161393</v>
      </c>
      <c r="T213" s="46">
        <f t="shared" si="39"/>
        <v>0.83995850046010756</v>
      </c>
      <c r="U213" s="46">
        <f t="shared" si="39"/>
        <v>0.83113552711326411</v>
      </c>
      <c r="V213" s="46">
        <f t="shared" si="39"/>
        <v>0.82242328437010426</v>
      </c>
      <c r="W213" s="46">
        <f t="shared" si="39"/>
        <v>0.81380244302169746</v>
      </c>
      <c r="X213" s="46">
        <f t="shared" si="39"/>
        <v>0.80528197340826169</v>
      </c>
      <c r="Y213" s="46">
        <f t="shared" si="39"/>
        <v>0.79685389144392638</v>
      </c>
      <c r="Z213" s="46">
        <f t="shared" si="39"/>
        <v>0.78850563238560256</v>
      </c>
      <c r="AA213" s="46">
        <f t="shared" si="39"/>
        <v>0.78024267738897812</v>
      </c>
      <c r="AB213" s="46">
        <f t="shared" si="39"/>
        <v>0.77207193664569018</v>
      </c>
      <c r="AC213" s="46">
        <f t="shared" si="39"/>
        <v>0.76397717777319563</v>
      </c>
      <c r="AD213" s="46">
        <f t="shared" si="39"/>
        <v>0.75597223397526925</v>
      </c>
      <c r="AE213" s="46">
        <f t="shared" si="39"/>
        <v>0.74804178509156305</v>
      </c>
      <c r="AF213" s="46">
        <f t="shared" si="39"/>
        <v>0.74017547436931419</v>
      </c>
      <c r="AG213" s="46">
        <f t="shared" si="39"/>
        <v>0.73239937365515762</v>
      </c>
      <c r="AH213" s="46">
        <f t="shared" si="39"/>
        <v>0.7246826474236433</v>
      </c>
      <c r="AI213" s="46">
        <f t="shared" si="39"/>
        <v>0.71702240317906729</v>
      </c>
      <c r="AJ213" s="56">
        <f t="shared" si="39"/>
        <v>0.70944245979821041</v>
      </c>
      <c r="AK213" s="46">
        <f t="shared" si="39"/>
        <v>0.70194123499365835</v>
      </c>
      <c r="AL213" s="46">
        <f t="shared" si="39"/>
        <v>0.69451714101495321</v>
      </c>
      <c r="AM213" s="46">
        <f t="shared" si="39"/>
        <v>0.68716858489195154</v>
      </c>
      <c r="AN213" s="46">
        <f t="shared" si="39"/>
        <v>0.67989396870773522</v>
      </c>
      <c r="AO213" s="46">
        <f t="shared" si="39"/>
        <v>0.67269168990127926</v>
      </c>
      <c r="AP213" s="46">
        <f t="shared" si="39"/>
        <v>0.66556014160002319</v>
      </c>
      <c r="AQ213" s="46">
        <f t="shared" si="39"/>
        <v>0.6647054304165706</v>
      </c>
      <c r="AR213" s="46">
        <f t="shared" si="39"/>
        <v>0.66782839160550567</v>
      </c>
      <c r="AS213" s="46">
        <f t="shared" si="39"/>
        <v>0.67091292649983347</v>
      </c>
      <c r="AT213" s="46">
        <f t="shared" si="39"/>
        <v>0.67396024327037696</v>
      </c>
      <c r="AU213" s="46">
        <f t="shared" si="39"/>
        <v>0.67697155693723976</v>
      </c>
      <c r="AV213" s="46">
        <f t="shared" si="39"/>
        <v>0.67994808880146618</v>
      </c>
      <c r="AW213" s="46">
        <f t="shared" si="39"/>
        <v>0.68289106584890114</v>
      </c>
      <c r="AX213" s="46">
        <f t="shared" si="39"/>
        <v>0.68580172013865637</v>
      </c>
      <c r="AY213" s="46">
        <f t="shared" si="39"/>
        <v>0.68868128817304752</v>
      </c>
      <c r="AZ213" s="46">
        <f t="shared" si="39"/>
        <v>0.69153101024677399</v>
      </c>
      <c r="BA213" s="46">
        <f t="shared" si="39"/>
        <v>0.69435212978185512</v>
      </c>
      <c r="BB213" s="46">
        <f t="shared" si="39"/>
        <v>0.69714589264931892</v>
      </c>
      <c r="BC213" s="46">
        <f t="shared" si="39"/>
        <v>0.69991354647303783</v>
      </c>
      <c r="BD213" s="82"/>
    </row>
    <row r="214" spans="4:56">
      <c r="D214" s="8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82"/>
    </row>
    <row r="215" spans="4:56" ht="15.75">
      <c r="D215" s="83"/>
      <c r="E215" s="43"/>
      <c r="F215" s="347"/>
      <c r="G215" s="46"/>
      <c r="H215" s="46"/>
      <c r="I215" s="46"/>
      <c r="J215" s="46"/>
      <c r="K215" s="46"/>
      <c r="L215" s="46"/>
      <c r="M215" s="46"/>
      <c r="N215" s="46"/>
      <c r="O215" s="46"/>
      <c r="P215" s="46"/>
      <c r="Q215" s="46"/>
      <c r="R215" s="46"/>
      <c r="S215" s="46"/>
      <c r="T215" s="46"/>
      <c r="U215" s="46"/>
      <c r="V215" s="46"/>
      <c r="W215" s="46"/>
      <c r="X215" s="46"/>
      <c r="Y215" s="46"/>
      <c r="Z215" s="46"/>
      <c r="AA215" s="46"/>
      <c r="AB215" s="48"/>
      <c r="AC215" s="46"/>
      <c r="AD215" s="46"/>
      <c r="AE215" s="46"/>
      <c r="AF215" s="46"/>
      <c r="AG215" s="46"/>
      <c r="AH215" s="46"/>
      <c r="AI215" s="46"/>
      <c r="AJ215" s="56"/>
      <c r="AK215" s="56"/>
      <c r="AL215" s="56"/>
      <c r="AM215" s="56"/>
      <c r="AN215" s="56"/>
      <c r="AO215" s="56"/>
      <c r="AP215" s="56"/>
      <c r="AQ215" s="56"/>
      <c r="AR215" s="56"/>
      <c r="AS215" s="56"/>
      <c r="AT215" s="56"/>
      <c r="AU215" s="56"/>
      <c r="AV215" s="56"/>
      <c r="AW215" s="56"/>
      <c r="AX215" s="56"/>
      <c r="AY215" s="56"/>
      <c r="AZ215" s="56"/>
      <c r="BA215" s="56"/>
      <c r="BB215" s="56"/>
      <c r="BC215" s="56"/>
      <c r="BD215" s="82"/>
    </row>
    <row r="216" spans="4:56" ht="15.75">
      <c r="D216" s="83"/>
      <c r="E216" s="43"/>
      <c r="F216" s="347" t="s">
        <v>453</v>
      </c>
      <c r="G216" s="46"/>
      <c r="H216" s="46"/>
      <c r="I216" s="46"/>
      <c r="J216" s="46"/>
      <c r="K216" s="46"/>
      <c r="L216" s="46"/>
      <c r="M216" s="46"/>
      <c r="N216" s="46"/>
      <c r="O216" s="46"/>
      <c r="P216" s="46"/>
      <c r="Q216" s="46"/>
      <c r="R216" s="46"/>
      <c r="S216" s="46"/>
      <c r="T216" s="46"/>
      <c r="U216" s="46"/>
      <c r="V216" s="46"/>
      <c r="W216" s="46"/>
      <c r="X216" s="46"/>
      <c r="Y216" s="46"/>
      <c r="Z216" s="46"/>
      <c r="AA216" s="46"/>
      <c r="AB216" s="48"/>
      <c r="AC216" s="46"/>
      <c r="AD216" s="46"/>
      <c r="AE216" s="46"/>
      <c r="AF216" s="46"/>
      <c r="AG216" s="46"/>
      <c r="AH216" s="46"/>
      <c r="AI216" s="46"/>
      <c r="AJ216" s="56"/>
      <c r="AK216" s="56"/>
      <c r="AL216" s="56"/>
      <c r="AM216" s="56"/>
      <c r="AN216" s="56"/>
      <c r="AO216" s="56"/>
      <c r="AP216" s="56"/>
      <c r="AQ216" s="56"/>
      <c r="AR216" s="56"/>
      <c r="AS216" s="56"/>
      <c r="AT216" s="56"/>
      <c r="AU216" s="56"/>
      <c r="AV216" s="56"/>
      <c r="AW216" s="56"/>
      <c r="AX216" s="56"/>
      <c r="AY216" s="56"/>
      <c r="AZ216" s="56"/>
      <c r="BA216" s="56"/>
      <c r="BB216" s="56"/>
      <c r="BC216" s="56"/>
      <c r="BD216" s="82"/>
    </row>
    <row r="217" spans="4:56">
      <c r="D217" s="408" t="s">
        <v>402</v>
      </c>
      <c r="E217" s="386"/>
      <c r="F217" s="37"/>
      <c r="G217" s="56"/>
      <c r="H217" s="56">
        <f>IF(H58&lt;0,H58*-1,H58)*$F$149</f>
        <v>-3.6735999136980876E-2</v>
      </c>
      <c r="I217" s="56">
        <f t="shared" ref="I217:BC217" si="40">IF(I58&lt;0,I58*-1,I58)*$F$149</f>
        <v>-3.6735999136995046E-2</v>
      </c>
      <c r="J217" s="56">
        <f t="shared" si="40"/>
        <v>-3.6735999136980876E-2</v>
      </c>
      <c r="K217" s="48">
        <f t="shared" si="40"/>
        <v>-3.6735999136980876E-2</v>
      </c>
      <c r="L217" s="48">
        <f t="shared" si="40"/>
        <v>-3.6735999136995046E-2</v>
      </c>
      <c r="M217" s="48">
        <f t="shared" si="40"/>
        <v>-3.6735999136980876E-2</v>
      </c>
      <c r="N217" s="48">
        <f t="shared" si="40"/>
        <v>-3.6735999136980876E-2</v>
      </c>
      <c r="O217" s="48">
        <f t="shared" si="40"/>
        <v>-3.6735999136995046E-2</v>
      </c>
      <c r="P217" s="48">
        <f t="shared" si="40"/>
        <v>-3.6735999136980876E-2</v>
      </c>
      <c r="Q217" s="48">
        <f t="shared" si="40"/>
        <v>-3.6735999136980876E-2</v>
      </c>
      <c r="R217" s="48">
        <f t="shared" si="40"/>
        <v>-3.6735999136995046E-2</v>
      </c>
      <c r="S217" s="48">
        <f t="shared" si="40"/>
        <v>-3.6735999136980876E-2</v>
      </c>
      <c r="T217" s="48">
        <f t="shared" si="40"/>
        <v>-3.6735999136980876E-2</v>
      </c>
      <c r="U217" s="48">
        <f t="shared" si="40"/>
        <v>-3.6735999136995046E-2</v>
      </c>
      <c r="V217" s="48">
        <f t="shared" si="40"/>
        <v>-3.6735999136980876E-2</v>
      </c>
      <c r="W217" s="48">
        <f t="shared" si="40"/>
        <v>-3.6735999136980876E-2</v>
      </c>
      <c r="X217" s="48">
        <f t="shared" si="40"/>
        <v>-3.6735999136995046E-2</v>
      </c>
      <c r="Y217" s="48">
        <f t="shared" si="40"/>
        <v>-3.6735999136980876E-2</v>
      </c>
      <c r="Z217" s="48">
        <f t="shared" si="40"/>
        <v>-3.6735999136995046E-2</v>
      </c>
      <c r="AA217" s="48">
        <f t="shared" si="40"/>
        <v>-3.6735999136980876E-2</v>
      </c>
      <c r="AB217" s="48">
        <f t="shared" si="40"/>
        <v>-3.6735999136980876E-2</v>
      </c>
      <c r="AC217" s="48">
        <f t="shared" si="40"/>
        <v>-3.6735999136995046E-2</v>
      </c>
      <c r="AD217" s="48">
        <f t="shared" si="40"/>
        <v>-3.6735999136980876E-2</v>
      </c>
      <c r="AE217" s="48">
        <f t="shared" si="40"/>
        <v>-3.6735999136980876E-2</v>
      </c>
      <c r="AF217" s="48">
        <f t="shared" si="40"/>
        <v>-3.6735999136995046E-2</v>
      </c>
      <c r="AG217" s="48">
        <f t="shared" si="40"/>
        <v>-3.6735999136980876E-2</v>
      </c>
      <c r="AH217" s="48">
        <f t="shared" si="40"/>
        <v>-3.6735999136980876E-2</v>
      </c>
      <c r="AI217" s="48">
        <f t="shared" si="40"/>
        <v>-3.6735999136995046E-2</v>
      </c>
      <c r="AJ217" s="48">
        <f t="shared" si="40"/>
        <v>-3.6735999136980876E-2</v>
      </c>
      <c r="AK217" s="48">
        <f t="shared" si="40"/>
        <v>-3.6735999136980876E-2</v>
      </c>
      <c r="AL217" s="48">
        <f t="shared" si="40"/>
        <v>-3.6735999136995046E-2</v>
      </c>
      <c r="AM217" s="48">
        <f t="shared" si="40"/>
        <v>-3.6735999136980876E-2</v>
      </c>
      <c r="AN217" s="48">
        <f t="shared" si="40"/>
        <v>-3.6735999136980876E-2</v>
      </c>
      <c r="AO217" s="48">
        <f t="shared" si="40"/>
        <v>-3.6735999136995046E-2</v>
      </c>
      <c r="AP217" s="48">
        <f t="shared" si="40"/>
        <v>-3.6735999136980876E-2</v>
      </c>
      <c r="AQ217" s="48">
        <f t="shared" si="40"/>
        <v>-3.6735999136995046E-2</v>
      </c>
      <c r="AR217" s="48">
        <f t="shared" si="40"/>
        <v>-3.6735999136980876E-2</v>
      </c>
      <c r="AS217" s="48">
        <f t="shared" si="40"/>
        <v>-3.6735999136980876E-2</v>
      </c>
      <c r="AT217" s="48">
        <f t="shared" si="40"/>
        <v>-3.6735999136995046E-2</v>
      </c>
      <c r="AU217" s="48">
        <f t="shared" si="40"/>
        <v>-3.6735999136980876E-2</v>
      </c>
      <c r="AV217" s="48">
        <f t="shared" si="40"/>
        <v>-3.6735999136980876E-2</v>
      </c>
      <c r="AW217" s="48">
        <f t="shared" si="40"/>
        <v>-3.6735999136995046E-2</v>
      </c>
      <c r="AX217" s="48">
        <f t="shared" si="40"/>
        <v>-3.6735999136980876E-2</v>
      </c>
      <c r="AY217" s="48">
        <f t="shared" si="40"/>
        <v>-3.6735999136980876E-2</v>
      </c>
      <c r="AZ217" s="48">
        <f t="shared" si="40"/>
        <v>-3.6735999136995046E-2</v>
      </c>
      <c r="BA217" s="48">
        <f t="shared" si="40"/>
        <v>-3.6735999136980876E-2</v>
      </c>
      <c r="BB217" s="48">
        <f t="shared" si="40"/>
        <v>-3.6735999136980876E-2</v>
      </c>
      <c r="BC217" s="48">
        <f t="shared" si="40"/>
        <v>-3.6735999136995046E-2</v>
      </c>
      <c r="BD217" s="82"/>
    </row>
    <row r="218" spans="4:56">
      <c r="D218" s="410" t="s">
        <v>407</v>
      </c>
      <c r="E218" s="390"/>
      <c r="F218" s="37"/>
      <c r="G218" s="56"/>
      <c r="H218" s="56">
        <f>IF(H59&lt;0,H59*-1,H59)*$F$150</f>
        <v>-2.1696385822952465E-2</v>
      </c>
      <c r="I218" s="56">
        <f t="shared" ref="I218:BC218" si="41">IF(I59&lt;0,I59*-1,I59)*$F$150</f>
        <v>-2.0926550288311238E-2</v>
      </c>
      <c r="J218" s="56">
        <f t="shared" si="41"/>
        <v>-2.0165084408877713E-2</v>
      </c>
      <c r="K218" s="48">
        <f t="shared" si="41"/>
        <v>-1.9415726762290208E-2</v>
      </c>
      <c r="L218" s="48">
        <f t="shared" si="41"/>
        <v>-1.8675266885153214E-2</v>
      </c>
      <c r="M218" s="48">
        <f t="shared" si="41"/>
        <v>-1.7944944974744043E-2</v>
      </c>
      <c r="N218" s="48">
        <f t="shared" si="41"/>
        <v>-1.7222304091598698E-2</v>
      </c>
      <c r="O218" s="48">
        <f t="shared" si="41"/>
        <v>-1.6511106825170589E-2</v>
      </c>
      <c r="P218" s="48">
        <f t="shared" si="41"/>
        <v>-1.5808881329919578E-2</v>
      </c>
      <c r="Q218" s="48">
        <f t="shared" si="41"/>
        <v>-1.5116123274971414E-2</v>
      </c>
      <c r="R218" s="48">
        <f t="shared" si="41"/>
        <v>-1.4433151065035767E-2</v>
      </c>
      <c r="S218" s="48">
        <f t="shared" si="41"/>
        <v>-1.3758265419350851E-2</v>
      </c>
      <c r="T218" s="48">
        <f t="shared" si="41"/>
        <v>-1.3092502211758714E-2</v>
      </c>
      <c r="U218" s="48">
        <f t="shared" si="41"/>
        <v>-1.2434647297542126E-2</v>
      </c>
      <c r="V218" s="48">
        <f t="shared" si="41"/>
        <v>-1.1786042958027997E-2</v>
      </c>
      <c r="W218" s="48">
        <f t="shared" si="41"/>
        <v>-1.1144762935995775E-2</v>
      </c>
      <c r="X218" s="48">
        <f t="shared" si="41"/>
        <v>-1.0511741106990227E-2</v>
      </c>
      <c r="Y218" s="48">
        <f t="shared" si="41"/>
        <v>-9.8861972694546437E-3</v>
      </c>
      <c r="Z218" s="48">
        <f t="shared" si="41"/>
        <v>-9.2668878758116417E-3</v>
      </c>
      <c r="AA218" s="48">
        <f t="shared" si="41"/>
        <v>-8.6543931029197056E-3</v>
      </c>
      <c r="AB218" s="48">
        <f t="shared" si="41"/>
        <v>-8.0494372456310394E-3</v>
      </c>
      <c r="AC218" s="48">
        <f t="shared" si="41"/>
        <v>-7.450405054636091E-3</v>
      </c>
      <c r="AD218" s="48">
        <f t="shared" si="41"/>
        <v>-6.8587199572168267E-3</v>
      </c>
      <c r="AE218" s="48">
        <f t="shared" si="41"/>
        <v>-6.2728582842279607E-3</v>
      </c>
      <c r="AF218" s="48">
        <f t="shared" si="41"/>
        <v>-5.6917977568240316E-3</v>
      </c>
      <c r="AG218" s="48">
        <f t="shared" si="41"/>
        <v>-5.118197954531385E-3</v>
      </c>
      <c r="AH218" s="48">
        <f t="shared" si="41"/>
        <v>-4.5489660356170325E-3</v>
      </c>
      <c r="AI218" s="48">
        <f t="shared" si="41"/>
        <v>-3.9838333162500227E-3</v>
      </c>
      <c r="AJ218" s="48">
        <f t="shared" si="41"/>
        <v>-3.425230781202545E-3</v>
      </c>
      <c r="AK218" s="48">
        <f t="shared" si="41"/>
        <v>-2.8730216178661089E-3</v>
      </c>
      <c r="AL218" s="48">
        <f t="shared" si="41"/>
        <v>-2.3270681874508147E-3</v>
      </c>
      <c r="AM218" s="48">
        <f t="shared" si="41"/>
        <v>-1.7872320544499865E-3</v>
      </c>
      <c r="AN218" s="48">
        <f t="shared" si="41"/>
        <v>-1.2533740188723614E-3</v>
      </c>
      <c r="AO218" s="48">
        <f t="shared" si="41"/>
        <v>-7.2535415170380045E-4</v>
      </c>
      <c r="AP218" s="48">
        <f t="shared" si="41"/>
        <v>-2.0303183317015589E-4</v>
      </c>
      <c r="AQ218" s="48">
        <f t="shared" si="41"/>
        <v>-3.1373420636249445E-4</v>
      </c>
      <c r="AR218" s="48">
        <f t="shared" si="41"/>
        <v>-8.2508584257726396E-4</v>
      </c>
      <c r="AS218" s="48">
        <f t="shared" si="41"/>
        <v>-1.3311655109180906E-3</v>
      </c>
      <c r="AT218" s="48">
        <f t="shared" si="41"/>
        <v>-1.8321161577983887E-3</v>
      </c>
      <c r="AU218" s="48">
        <f t="shared" si="41"/>
        <v>-2.3280811892311243E-3</v>
      </c>
      <c r="AV218" s="48">
        <f t="shared" si="41"/>
        <v>-2.8192044174934643E-3</v>
      </c>
      <c r="AW218" s="48">
        <f t="shared" si="41"/>
        <v>-3.3056300052044471E-3</v>
      </c>
      <c r="AX218" s="48">
        <f t="shared" si="41"/>
        <v>-3.787502407651409E-3</v>
      </c>
      <c r="AY218" s="48">
        <f t="shared" si="41"/>
        <v>-4.2649663130249933E-3</v>
      </c>
      <c r="AZ218" s="48">
        <f t="shared" si="41"/>
        <v>-4.7381665808021176E-3</v>
      </c>
      <c r="BA218" s="48">
        <f t="shared" si="41"/>
        <v>-5.2072481784784857E-3</v>
      </c>
      <c r="BB218" s="48">
        <f t="shared" si="41"/>
        <v>-5.6723561167682382E-3</v>
      </c>
      <c r="BC218" s="48">
        <f t="shared" si="41"/>
        <v>-6.133635383228731E-3</v>
      </c>
      <c r="BD218" s="82"/>
    </row>
    <row r="219" spans="4:56">
      <c r="D219" s="408" t="s">
        <v>396</v>
      </c>
      <c r="E219" s="386"/>
      <c r="F219" s="37"/>
      <c r="G219" s="56"/>
      <c r="H219" s="56">
        <f>IF(H60&lt;0,H60*-1,H60)*$F$151</f>
        <v>-2.0908798523446043E-2</v>
      </c>
      <c r="I219" s="56">
        <f t="shared" ref="I219:BC219" si="42">IF(I60&lt;0,I60*-1,I60)*$F$151</f>
        <v>-2.0908798523447354E-2</v>
      </c>
      <c r="J219" s="56">
        <f t="shared" si="42"/>
        <v>-2.0908798523446043E-2</v>
      </c>
      <c r="K219" s="48">
        <f t="shared" si="42"/>
        <v>-2.0908798523446043E-2</v>
      </c>
      <c r="L219" s="48">
        <f t="shared" si="42"/>
        <v>-2.0908798523446043E-2</v>
      </c>
      <c r="M219" s="48">
        <f t="shared" si="42"/>
        <v>-2.0908798523446043E-2</v>
      </c>
      <c r="N219" s="48">
        <f t="shared" si="42"/>
        <v>-2.0908798523446043E-2</v>
      </c>
      <c r="O219" s="48">
        <f t="shared" si="42"/>
        <v>-2.0908798523446043E-2</v>
      </c>
      <c r="P219" s="48">
        <f t="shared" si="42"/>
        <v>-2.0908798523446043E-2</v>
      </c>
      <c r="Q219" s="48">
        <f t="shared" si="42"/>
        <v>-2.0908798523446043E-2</v>
      </c>
      <c r="R219" s="48">
        <f t="shared" si="42"/>
        <v>-2.0908798523446043E-2</v>
      </c>
      <c r="S219" s="48">
        <f t="shared" si="42"/>
        <v>-2.0908798523446043E-2</v>
      </c>
      <c r="T219" s="48">
        <f t="shared" si="42"/>
        <v>-2.0908798523447354E-2</v>
      </c>
      <c r="U219" s="48">
        <f t="shared" si="42"/>
        <v>-2.0908798523446043E-2</v>
      </c>
      <c r="V219" s="48">
        <f t="shared" si="42"/>
        <v>-2.0908798523446043E-2</v>
      </c>
      <c r="W219" s="48">
        <f t="shared" si="42"/>
        <v>-2.0908798523446043E-2</v>
      </c>
      <c r="X219" s="48">
        <f t="shared" si="42"/>
        <v>-2.0908798523446043E-2</v>
      </c>
      <c r="Y219" s="48">
        <f t="shared" si="42"/>
        <v>-2.0908798523446043E-2</v>
      </c>
      <c r="Z219" s="48">
        <f t="shared" si="42"/>
        <v>-2.0908798523446043E-2</v>
      </c>
      <c r="AA219" s="48">
        <f t="shared" si="42"/>
        <v>-2.0908798523446043E-2</v>
      </c>
      <c r="AB219" s="48">
        <f t="shared" si="42"/>
        <v>-2.0908798523446043E-2</v>
      </c>
      <c r="AC219" s="48">
        <f t="shared" si="42"/>
        <v>-2.0908798523446043E-2</v>
      </c>
      <c r="AD219" s="48">
        <f t="shared" si="42"/>
        <v>-2.0908798523446043E-2</v>
      </c>
      <c r="AE219" s="48">
        <f t="shared" si="42"/>
        <v>-2.0908798523447354E-2</v>
      </c>
      <c r="AF219" s="48">
        <f t="shared" si="42"/>
        <v>-2.0908798523446043E-2</v>
      </c>
      <c r="AG219" s="48">
        <f t="shared" si="42"/>
        <v>-2.0908798523446043E-2</v>
      </c>
      <c r="AH219" s="48">
        <f t="shared" si="42"/>
        <v>-2.0908798523446043E-2</v>
      </c>
      <c r="AI219" s="48">
        <f t="shared" si="42"/>
        <v>-2.0908798523446043E-2</v>
      </c>
      <c r="AJ219" s="48">
        <f t="shared" si="42"/>
        <v>-2.0908798523446043E-2</v>
      </c>
      <c r="AK219" s="48">
        <f t="shared" si="42"/>
        <v>-2.0908798523446043E-2</v>
      </c>
      <c r="AL219" s="48">
        <f t="shared" si="42"/>
        <v>-2.0908798523446043E-2</v>
      </c>
      <c r="AM219" s="48">
        <f t="shared" si="42"/>
        <v>-2.0908798523446043E-2</v>
      </c>
      <c r="AN219" s="48">
        <f t="shared" si="42"/>
        <v>-2.0908798523446043E-2</v>
      </c>
      <c r="AO219" s="48">
        <f t="shared" si="42"/>
        <v>-2.0908798523447354E-2</v>
      </c>
      <c r="AP219" s="48">
        <f t="shared" si="42"/>
        <v>-2.0908798523446043E-2</v>
      </c>
      <c r="AQ219" s="48">
        <f t="shared" si="42"/>
        <v>-2.0908798523446043E-2</v>
      </c>
      <c r="AR219" s="48">
        <f t="shared" si="42"/>
        <v>-2.0908798523446043E-2</v>
      </c>
      <c r="AS219" s="48">
        <f t="shared" si="42"/>
        <v>-2.0908798523446043E-2</v>
      </c>
      <c r="AT219" s="48">
        <f t="shared" si="42"/>
        <v>-2.0908798523446043E-2</v>
      </c>
      <c r="AU219" s="48">
        <f t="shared" si="42"/>
        <v>-2.0908798523446043E-2</v>
      </c>
      <c r="AV219" s="48">
        <f t="shared" si="42"/>
        <v>-2.0908798523446043E-2</v>
      </c>
      <c r="AW219" s="48">
        <f t="shared" si="42"/>
        <v>-2.0908798523446043E-2</v>
      </c>
      <c r="AX219" s="48">
        <f t="shared" si="42"/>
        <v>-2.0908798523446043E-2</v>
      </c>
      <c r="AY219" s="48">
        <f t="shared" si="42"/>
        <v>-2.0908798523446043E-2</v>
      </c>
      <c r="AZ219" s="48">
        <f t="shared" si="42"/>
        <v>-2.0908798523447354E-2</v>
      </c>
      <c r="BA219" s="48">
        <f t="shared" si="42"/>
        <v>-2.0908798523446043E-2</v>
      </c>
      <c r="BB219" s="48">
        <f t="shared" si="42"/>
        <v>-2.0908798523446043E-2</v>
      </c>
      <c r="BC219" s="48">
        <f t="shared" si="42"/>
        <v>-2.0908798523446043E-2</v>
      </c>
      <c r="BD219" s="82"/>
    </row>
    <row r="220" spans="4:56">
      <c r="D220" s="408" t="s">
        <v>397</v>
      </c>
      <c r="E220" s="386"/>
      <c r="F220" s="37"/>
      <c r="G220" s="56"/>
      <c r="H220" s="56">
        <f>IF(H61&lt;0,H61*-1,H61)*$F$152</f>
        <v>-4.6556406415305245E-5</v>
      </c>
      <c r="I220" s="56">
        <f t="shared" ref="I220:BC220" si="43">IF(I61&lt;0,I61*-1,I61)*$F$152</f>
        <v>-4.6492158574451775E-5</v>
      </c>
      <c r="J220" s="56">
        <f t="shared" si="43"/>
        <v>-4.6427999395621328E-5</v>
      </c>
      <c r="K220" s="48">
        <f t="shared" si="43"/>
        <v>-4.6363928756456063E-5</v>
      </c>
      <c r="L220" s="48">
        <f t="shared" si="43"/>
        <v>-4.6299946534770375E-5</v>
      </c>
      <c r="M220" s="48">
        <f t="shared" si="43"/>
        <v>-4.6236052608554736E-5</v>
      </c>
      <c r="N220" s="48">
        <f t="shared" si="43"/>
        <v>-4.6172246855952689E-5</v>
      </c>
      <c r="O220" s="48">
        <f t="shared" si="43"/>
        <v>-4.6108529155291544E-5</v>
      </c>
      <c r="P220" s="48">
        <f t="shared" si="43"/>
        <v>-4.6044899385059322E-5</v>
      </c>
      <c r="Q220" s="48">
        <f t="shared" si="43"/>
        <v>-4.5981357423904824E-5</v>
      </c>
      <c r="R220" s="48">
        <f t="shared" si="43"/>
        <v>-4.5917903150660569E-5</v>
      </c>
      <c r="S220" s="48">
        <f t="shared" si="43"/>
        <v>-4.585453644431216E-5</v>
      </c>
      <c r="T220" s="48">
        <f t="shared" si="43"/>
        <v>-4.5791257184021288E-5</v>
      </c>
      <c r="U220" s="48">
        <f t="shared" si="43"/>
        <v>-4.5728065249106567E-5</v>
      </c>
      <c r="V220" s="48">
        <f t="shared" si="43"/>
        <v>-4.5664960519062659E-5</v>
      </c>
      <c r="W220" s="48">
        <f t="shared" si="43"/>
        <v>-4.5601942873544993E-5</v>
      </c>
      <c r="X220" s="48">
        <f t="shared" si="43"/>
        <v>-4.5539012192381252E-5</v>
      </c>
      <c r="Y220" s="48">
        <f t="shared" si="43"/>
        <v>-4.5476168355556007E-5</v>
      </c>
      <c r="Z220" s="48">
        <f t="shared" si="43"/>
        <v>-4.5413411243226125E-5</v>
      </c>
      <c r="AA220" s="48">
        <f t="shared" si="43"/>
        <v>-4.5350740735709164E-5</v>
      </c>
      <c r="AB220" s="48">
        <f t="shared" si="43"/>
        <v>-4.5288156713494968E-5</v>
      </c>
      <c r="AC220" s="48">
        <f t="shared" si="43"/>
        <v>-4.5225659057230287E-5</v>
      </c>
      <c r="AD220" s="48">
        <f t="shared" si="43"/>
        <v>-4.5163247647730279E-5</v>
      </c>
      <c r="AE220" s="48">
        <f t="shared" si="43"/>
        <v>-4.5100922365974714E-5</v>
      </c>
      <c r="AF220" s="48">
        <f t="shared" si="43"/>
        <v>-4.503868309311173E-5</v>
      </c>
      <c r="AG220" s="48">
        <f t="shared" si="43"/>
        <v>-4.4976529710442594E-5</v>
      </c>
      <c r="AH220" s="48">
        <f t="shared" si="43"/>
        <v>-4.4914462099440795E-5</v>
      </c>
      <c r="AI220" s="48">
        <f t="shared" si="43"/>
        <v>-4.4852480141744428E-5</v>
      </c>
      <c r="AJ220" s="48">
        <f t="shared" si="43"/>
        <v>-4.479058371914848E-5</v>
      </c>
      <c r="AK220" s="48">
        <f t="shared" si="43"/>
        <v>-4.4728772713616389E-5</v>
      </c>
      <c r="AL220" s="48">
        <f t="shared" si="43"/>
        <v>-4.4667047007272326E-5</v>
      </c>
      <c r="AM220" s="48">
        <f t="shared" si="43"/>
        <v>-4.4605406482401203E-5</v>
      </c>
      <c r="AN220" s="48">
        <f t="shared" si="43"/>
        <v>-4.4543851021456386E-5</v>
      </c>
      <c r="AO220" s="48">
        <f t="shared" si="43"/>
        <v>-4.4482380507048117E-5</v>
      </c>
      <c r="AP220" s="48">
        <f t="shared" si="43"/>
        <v>-4.442099482194744E-5</v>
      </c>
      <c r="AQ220" s="48">
        <f t="shared" si="43"/>
        <v>-4.4359693849093767E-5</v>
      </c>
      <c r="AR220" s="48">
        <f t="shared" si="43"/>
        <v>-4.4298477471579657E-5</v>
      </c>
      <c r="AS220" s="48">
        <f t="shared" si="43"/>
        <v>-4.4237345572669855E-5</v>
      </c>
      <c r="AT220" s="48">
        <f t="shared" si="43"/>
        <v>-4.4176298035778428E-5</v>
      </c>
      <c r="AU220" s="48">
        <f t="shared" si="43"/>
        <v>-4.4115334744491641E-5</v>
      </c>
      <c r="AV220" s="48">
        <f t="shared" si="43"/>
        <v>-4.4054455582545066E-5</v>
      </c>
      <c r="AW220" s="48">
        <f t="shared" si="43"/>
        <v>-4.3993660433838826E-5</v>
      </c>
      <c r="AX220" s="48">
        <f t="shared" si="43"/>
        <v>-4.3932949182441479E-5</v>
      </c>
      <c r="AY220" s="48">
        <f t="shared" si="43"/>
        <v>-4.3872321712567017E-5</v>
      </c>
      <c r="AZ220" s="48">
        <f t="shared" si="43"/>
        <v>-4.3811777908605497E-5</v>
      </c>
      <c r="BA220" s="48">
        <f t="shared" si="43"/>
        <v>-4.3751317655092431E-5</v>
      </c>
      <c r="BB220" s="48">
        <f t="shared" si="43"/>
        <v>-4.3690940836727898E-5</v>
      </c>
      <c r="BC220" s="48">
        <f t="shared" si="43"/>
        <v>-4.3630647338372753E-5</v>
      </c>
      <c r="BD220" s="82"/>
    </row>
    <row r="221" spans="4:56">
      <c r="D221" s="408" t="s">
        <v>63</v>
      </c>
      <c r="E221" s="386"/>
      <c r="F221" s="37"/>
      <c r="G221" s="56"/>
      <c r="H221" s="56">
        <f>IF(H62&lt;0,H62*-1,H62)*$F$154</f>
        <v>-3.6267081780908575E-4</v>
      </c>
      <c r="I221" s="56">
        <f t="shared" ref="I221:BC221" si="44">IF(I62&lt;0,I62*-1,I62)*$F$154</f>
        <v>-3.6721316217232301E-4</v>
      </c>
      <c r="J221" s="56">
        <f t="shared" si="44"/>
        <v>-3.7181239805068178E-4</v>
      </c>
      <c r="K221" s="48">
        <f t="shared" si="44"/>
        <v>-3.7646923799350358E-4</v>
      </c>
      <c r="L221" s="48">
        <f t="shared" si="44"/>
        <v>-3.8118440347459614E-4</v>
      </c>
      <c r="M221" s="48">
        <f t="shared" si="44"/>
        <v>-3.859586250040169E-4</v>
      </c>
      <c r="N221" s="48">
        <f t="shared" si="44"/>
        <v>-3.9079264224125345E-4</v>
      </c>
      <c r="O221" s="48">
        <f t="shared" si="44"/>
        <v>-3.9568720410979247E-4</v>
      </c>
      <c r="P221" s="48">
        <f t="shared" si="44"/>
        <v>-4.0064306891317509E-4</v>
      </c>
      <c r="Q221" s="48">
        <f t="shared" si="44"/>
        <v>-4.056610044524687E-4</v>
      </c>
      <c r="R221" s="48">
        <f t="shared" si="44"/>
        <v>-4.107417881452214E-4</v>
      </c>
      <c r="S221" s="48">
        <f t="shared" si="44"/>
        <v>-4.1588620714589855E-4</v>
      </c>
      <c r="T221" s="48">
        <f t="shared" si="44"/>
        <v>-4.2109505846784956E-4</v>
      </c>
      <c r="U221" s="48">
        <f t="shared" si="44"/>
        <v>-4.2636914910678016E-4</v>
      </c>
      <c r="V221" s="48">
        <f t="shared" si="44"/>
        <v>-4.3170929616577057E-4</v>
      </c>
      <c r="W221" s="48">
        <f t="shared" si="44"/>
        <v>-4.3711632698187732E-4</v>
      </c>
      <c r="X221" s="48">
        <f t="shared" si="44"/>
        <v>-4.4259107925432369E-4</v>
      </c>
      <c r="Y221" s="48">
        <f t="shared" si="44"/>
        <v>-4.4813440117421976E-4</v>
      </c>
      <c r="Z221" s="48">
        <f t="shared" si="44"/>
        <v>-4.537471515560739E-4</v>
      </c>
      <c r="AA221" s="48">
        <f t="shared" si="44"/>
        <v>-4.5943019997078324E-4</v>
      </c>
      <c r="AB221" s="48">
        <f t="shared" si="44"/>
        <v>-4.651844268803137E-4</v>
      </c>
      <c r="AC221" s="48">
        <f t="shared" si="44"/>
        <v>-4.7101072377420361E-4</v>
      </c>
      <c r="AD221" s="48">
        <f t="shared" si="44"/>
        <v>-4.7690999330762352E-4</v>
      </c>
      <c r="AE221" s="48">
        <f t="shared" si="44"/>
        <v>-4.8288314944122836E-4</v>
      </c>
      <c r="AF221" s="48">
        <f t="shared" si="44"/>
        <v>-4.8893111758274591E-4</v>
      </c>
      <c r="AG221" s="48">
        <f t="shared" si="44"/>
        <v>-4.9505483473038126E-4</v>
      </c>
      <c r="AH221" s="48">
        <f t="shared" si="44"/>
        <v>-5.0125524961795709E-4</v>
      </c>
      <c r="AI221" s="48">
        <f t="shared" si="44"/>
        <v>-5.0753332286189294E-4</v>
      </c>
      <c r="AJ221" s="48">
        <f t="shared" si="44"/>
        <v>-5.1389002711007897E-4</v>
      </c>
      <c r="AK221" s="48">
        <f t="shared" si="44"/>
        <v>-5.203263471924923E-4</v>
      </c>
      <c r="AL221" s="48">
        <f t="shared" si="44"/>
        <v>-5.268432802738261E-4</v>
      </c>
      <c r="AM221" s="48">
        <f t="shared" si="44"/>
        <v>-5.334418360079797E-4</v>
      </c>
      <c r="AN221" s="48">
        <f t="shared" si="44"/>
        <v>-5.401230366944501E-4</v>
      </c>
      <c r="AO221" s="48">
        <f t="shared" si="44"/>
        <v>-5.4688791743671852E-4</v>
      </c>
      <c r="AP221" s="48">
        <f t="shared" si="44"/>
        <v>-5.5373752630269489E-4</v>
      </c>
      <c r="AQ221" s="48">
        <f t="shared" si="44"/>
        <v>-5.6067292448695402E-4</v>
      </c>
      <c r="AR221" s="48">
        <f t="shared" si="44"/>
        <v>-5.6769518647524768E-4</v>
      </c>
      <c r="AS221" s="48">
        <f t="shared" si="44"/>
        <v>-5.7480540021094279E-4</v>
      </c>
      <c r="AT221" s="48">
        <f t="shared" si="44"/>
        <v>-5.8200466726359421E-4</v>
      </c>
      <c r="AU221" s="48">
        <f t="shared" si="44"/>
        <v>-5.8929410299953704E-4</v>
      </c>
      <c r="AV221" s="48">
        <f t="shared" si="44"/>
        <v>-5.9667483675480959E-4</v>
      </c>
      <c r="AW221" s="48">
        <f t="shared" si="44"/>
        <v>-6.0414801200995509E-4</v>
      </c>
      <c r="AX221" s="48">
        <f t="shared" si="44"/>
        <v>-6.1171478656738834E-4</v>
      </c>
      <c r="AY221" s="48">
        <f t="shared" si="44"/>
        <v>-6.1937633273053186E-4</v>
      </c>
      <c r="AZ221" s="48">
        <f t="shared" si="44"/>
        <v>-6.2713383748568214E-4</v>
      </c>
      <c r="BA221" s="48">
        <f t="shared" si="44"/>
        <v>-6.3498850268567451E-4</v>
      </c>
      <c r="BB221" s="48">
        <f t="shared" si="44"/>
        <v>-6.4294154523627969E-4</v>
      </c>
      <c r="BC221" s="48">
        <f t="shared" si="44"/>
        <v>-6.5099419728460327E-4</v>
      </c>
      <c r="BD221" s="82"/>
    </row>
    <row r="222" spans="4:56">
      <c r="D222" s="83" t="s">
        <v>387</v>
      </c>
      <c r="E222" s="43" t="s">
        <v>387</v>
      </c>
      <c r="F222" s="84" t="s">
        <v>448</v>
      </c>
      <c r="G222" s="46">
        <f t="shared" ref="G222:BC222" si="45">SUM(G217:G221)</f>
        <v>0</v>
      </c>
      <c r="H222" s="46">
        <f t="shared" si="45"/>
        <v>-7.9750410707603775E-2</v>
      </c>
      <c r="I222" s="45">
        <f t="shared" si="45"/>
        <v>-7.8985053269500421E-2</v>
      </c>
      <c r="J222" s="45">
        <f t="shared" si="45"/>
        <v>-7.8228122466750927E-2</v>
      </c>
      <c r="K222" s="45">
        <f t="shared" si="45"/>
        <v>-7.7483357589467089E-2</v>
      </c>
      <c r="L222" s="45">
        <f t="shared" si="45"/>
        <v>-7.6747548895603659E-2</v>
      </c>
      <c r="M222" s="45">
        <f t="shared" si="45"/>
        <v>-7.6021937312783533E-2</v>
      </c>
      <c r="N222" s="45">
        <f t="shared" si="45"/>
        <v>-7.530406664112281E-2</v>
      </c>
      <c r="O222" s="45">
        <f t="shared" si="45"/>
        <v>-7.4597700218876767E-2</v>
      </c>
      <c r="P222" s="45">
        <f t="shared" si="45"/>
        <v>-7.3900366958644728E-2</v>
      </c>
      <c r="Q222" s="45">
        <f t="shared" si="45"/>
        <v>-7.3212563297274713E-2</v>
      </c>
      <c r="R222" s="45">
        <f t="shared" si="45"/>
        <v>-7.2534608416772728E-2</v>
      </c>
      <c r="S222" s="45">
        <f t="shared" si="45"/>
        <v>-7.186480382336799E-2</v>
      </c>
      <c r="T222" s="45">
        <f t="shared" si="45"/>
        <v>-7.1204186187838817E-2</v>
      </c>
      <c r="U222" s="45">
        <f t="shared" si="45"/>
        <v>-7.0551542172339096E-2</v>
      </c>
      <c r="V222" s="45">
        <f t="shared" si="45"/>
        <v>-6.9908214875139763E-2</v>
      </c>
      <c r="W222" s="45">
        <f t="shared" si="45"/>
        <v>-6.9272278866278111E-2</v>
      </c>
      <c r="X222" s="45">
        <f t="shared" si="45"/>
        <v>-6.8644668858878016E-2</v>
      </c>
      <c r="Y222" s="45">
        <f t="shared" si="45"/>
        <v>-6.8024605499411347E-2</v>
      </c>
      <c r="Z222" s="45">
        <f t="shared" si="45"/>
        <v>-6.7410846099052041E-2</v>
      </c>
      <c r="AA222" s="45">
        <f t="shared" si="45"/>
        <v>-6.6803971704053111E-2</v>
      </c>
      <c r="AB222" s="45">
        <f t="shared" si="45"/>
        <v>-6.6204707489651765E-2</v>
      </c>
      <c r="AC222" s="45">
        <f t="shared" si="45"/>
        <v>-6.5611439097908619E-2</v>
      </c>
      <c r="AD222" s="45">
        <f t="shared" si="45"/>
        <v>-6.5025590858599117E-2</v>
      </c>
      <c r="AE222" s="45">
        <f t="shared" si="45"/>
        <v>-6.4445640016463399E-2</v>
      </c>
      <c r="AF222" s="45">
        <f t="shared" si="45"/>
        <v>-6.3870565217940975E-2</v>
      </c>
      <c r="AG222" s="45">
        <f t="shared" si="45"/>
        <v>-6.3303026979399116E-2</v>
      </c>
      <c r="AH222" s="45">
        <f t="shared" si="45"/>
        <v>-6.273993340776135E-2</v>
      </c>
      <c r="AI222" s="45">
        <f t="shared" si="45"/>
        <v>-6.2181016779694752E-2</v>
      </c>
      <c r="AJ222" s="48">
        <f t="shared" si="45"/>
        <v>-6.1628709052458694E-2</v>
      </c>
      <c r="AK222" s="45">
        <f t="shared" si="45"/>
        <v>-6.1082874398199136E-2</v>
      </c>
      <c r="AL222" s="45">
        <f t="shared" si="45"/>
        <v>-6.0543376175172997E-2</v>
      </c>
      <c r="AM222" s="45">
        <f t="shared" si="45"/>
        <v>-6.0010076957367285E-2</v>
      </c>
      <c r="AN222" s="45">
        <f t="shared" si="45"/>
        <v>-5.9482838567015188E-2</v>
      </c>
      <c r="AO222" s="45">
        <f t="shared" si="45"/>
        <v>-5.8961522110089967E-2</v>
      </c>
      <c r="AP222" s="45">
        <f t="shared" si="45"/>
        <v>-5.8445988014721721E-2</v>
      </c>
      <c r="AQ222" s="45">
        <f t="shared" si="45"/>
        <v>-5.8563564485139635E-2</v>
      </c>
      <c r="AR222" s="45">
        <f t="shared" si="45"/>
        <v>-5.9081877166951006E-2</v>
      </c>
      <c r="AS222" s="45">
        <f t="shared" si="45"/>
        <v>-5.9595005917128623E-2</v>
      </c>
      <c r="AT222" s="45">
        <f t="shared" si="45"/>
        <v>-6.0103094783538848E-2</v>
      </c>
      <c r="AU222" s="45">
        <f t="shared" si="45"/>
        <v>-6.0606288287402076E-2</v>
      </c>
      <c r="AV222" s="45">
        <f t="shared" si="45"/>
        <v>-6.1104731370257737E-2</v>
      </c>
      <c r="AW222" s="45">
        <f t="shared" si="45"/>
        <v>-6.1598569338089326E-2</v>
      </c>
      <c r="AX222" s="45">
        <f t="shared" si="45"/>
        <v>-6.2087947803828161E-2</v>
      </c>
      <c r="AY222" s="45">
        <f t="shared" si="45"/>
        <v>-6.2573012627895011E-2</v>
      </c>
      <c r="AZ222" s="45">
        <f t="shared" si="45"/>
        <v>-6.3053909856638807E-2</v>
      </c>
      <c r="BA222" s="45">
        <f t="shared" si="45"/>
        <v>-6.3530785659246178E-2</v>
      </c>
      <c r="BB222" s="45">
        <f t="shared" si="45"/>
        <v>-6.4003786263268164E-2</v>
      </c>
      <c r="BC222" s="45">
        <f t="shared" si="45"/>
        <v>-6.4473057888292787E-2</v>
      </c>
      <c r="BD222" s="82"/>
    </row>
    <row r="223" spans="4:56">
      <c r="D223" s="83" t="s">
        <v>387</v>
      </c>
      <c r="E223" s="53" t="s">
        <v>387</v>
      </c>
      <c r="F223" s="53" t="s">
        <v>387</v>
      </c>
      <c r="G223" s="53" t="s">
        <v>387</v>
      </c>
      <c r="H223" s="53" t="s">
        <v>387</v>
      </c>
      <c r="I223" s="53" t="s">
        <v>387</v>
      </c>
      <c r="J223" s="53" t="s">
        <v>387</v>
      </c>
      <c r="K223" s="53" t="s">
        <v>387</v>
      </c>
      <c r="L223" s="53" t="s">
        <v>387</v>
      </c>
      <c r="M223" s="53" t="s">
        <v>387</v>
      </c>
      <c r="N223" s="53" t="s">
        <v>387</v>
      </c>
      <c r="O223" s="53" t="s">
        <v>387</v>
      </c>
      <c r="P223" s="53" t="s">
        <v>387</v>
      </c>
      <c r="Q223" s="53" t="s">
        <v>387</v>
      </c>
      <c r="R223" s="53" t="s">
        <v>387</v>
      </c>
      <c r="S223" s="53" t="s">
        <v>387</v>
      </c>
      <c r="T223" s="53" t="s">
        <v>387</v>
      </c>
      <c r="U223" s="53" t="s">
        <v>387</v>
      </c>
      <c r="V223" s="53" t="s">
        <v>387</v>
      </c>
      <c r="W223" s="53" t="s">
        <v>387</v>
      </c>
      <c r="X223" s="53" t="s">
        <v>387</v>
      </c>
      <c r="Y223" s="53" t="s">
        <v>387</v>
      </c>
      <c r="Z223" s="53" t="s">
        <v>387</v>
      </c>
      <c r="AA223" s="53" t="s">
        <v>387</v>
      </c>
      <c r="AB223" s="53" t="s">
        <v>387</v>
      </c>
      <c r="AC223" s="53" t="s">
        <v>387</v>
      </c>
      <c r="AD223" s="53" t="s">
        <v>387</v>
      </c>
      <c r="AE223" s="53" t="s">
        <v>387</v>
      </c>
      <c r="AF223" s="53" t="s">
        <v>387</v>
      </c>
      <c r="AG223" s="53" t="s">
        <v>387</v>
      </c>
      <c r="AH223" s="53" t="s">
        <v>387</v>
      </c>
      <c r="AI223" s="53" t="s">
        <v>387</v>
      </c>
      <c r="AJ223" s="53" t="s">
        <v>387</v>
      </c>
      <c r="AK223" s="53"/>
      <c r="AL223" s="53"/>
      <c r="AM223" s="53"/>
      <c r="AN223" s="53"/>
      <c r="AO223" s="53"/>
      <c r="AP223" s="53"/>
      <c r="AQ223" s="53"/>
      <c r="AR223" s="53"/>
      <c r="AS223" s="53"/>
      <c r="AT223" s="53"/>
      <c r="AU223" s="53"/>
      <c r="AV223" s="53"/>
      <c r="AW223" s="53"/>
      <c r="AX223" s="53"/>
      <c r="AY223" s="53"/>
      <c r="AZ223" s="53"/>
      <c r="BA223" s="53"/>
      <c r="BB223" s="53"/>
      <c r="BC223" s="53"/>
      <c r="BD223" s="82"/>
    </row>
    <row r="224" spans="4:56" ht="15.75">
      <c r="D224" s="81"/>
      <c r="E224" s="32"/>
      <c r="F224" s="347"/>
      <c r="G224" s="47"/>
      <c r="H224" s="47"/>
      <c r="I224" s="47"/>
      <c r="J224" s="47"/>
      <c r="K224" s="47"/>
      <c r="L224" s="47"/>
      <c r="M224" s="47"/>
      <c r="N224" s="47"/>
      <c r="O224" s="47"/>
      <c r="P224" s="47"/>
      <c r="Q224" s="47"/>
      <c r="R224" s="47"/>
      <c r="S224" s="47"/>
      <c r="T224" s="47"/>
      <c r="U224" s="47"/>
      <c r="V224" s="47"/>
      <c r="W224" s="47"/>
      <c r="X224" s="47"/>
      <c r="Y224" s="47"/>
      <c r="Z224" s="47"/>
      <c r="AA224" s="47"/>
      <c r="AB224" s="56"/>
      <c r="AC224" s="47"/>
      <c r="AD224" s="47"/>
      <c r="AE224" s="47"/>
      <c r="AF224" s="47"/>
      <c r="AG224" s="47"/>
      <c r="AH224" s="47"/>
      <c r="AI224" s="47"/>
      <c r="AJ224" s="56"/>
      <c r="AK224" s="56"/>
      <c r="AL224" s="56"/>
      <c r="AM224" s="56"/>
      <c r="AN224" s="56"/>
      <c r="AO224" s="56"/>
      <c r="AP224" s="56"/>
      <c r="AQ224" s="56"/>
      <c r="AR224" s="56"/>
      <c r="AS224" s="56"/>
      <c r="AT224" s="56"/>
      <c r="AU224" s="56"/>
      <c r="AV224" s="56"/>
      <c r="AW224" s="56"/>
      <c r="AX224" s="56"/>
      <c r="AY224" s="56"/>
      <c r="AZ224" s="56"/>
      <c r="BA224" s="56"/>
      <c r="BB224" s="56"/>
      <c r="BC224" s="56"/>
      <c r="BD224" s="82"/>
    </row>
    <row r="225" spans="4:56" ht="15.6">
      <c r="D225" s="85"/>
      <c r="E225" s="53"/>
      <c r="F225" s="412" t="s">
        <v>454</v>
      </c>
      <c r="G225" s="412"/>
      <c r="H225" s="412"/>
      <c r="I225" s="412"/>
      <c r="J225" s="412"/>
      <c r="K225" s="412"/>
      <c r="L225" s="412"/>
      <c r="M225" s="51" t="s">
        <v>387</v>
      </c>
      <c r="N225" s="51" t="s">
        <v>387</v>
      </c>
      <c r="O225" s="51" t="s">
        <v>387</v>
      </c>
      <c r="P225" s="51" t="s">
        <v>387</v>
      </c>
      <c r="Q225" s="51" t="s">
        <v>387</v>
      </c>
      <c r="R225" s="51" t="s">
        <v>387</v>
      </c>
      <c r="S225" s="51" t="s">
        <v>387</v>
      </c>
      <c r="T225" s="51" t="s">
        <v>387</v>
      </c>
      <c r="U225" s="51" t="s">
        <v>387</v>
      </c>
      <c r="V225" s="51" t="s">
        <v>387</v>
      </c>
      <c r="W225" s="51" t="s">
        <v>387</v>
      </c>
      <c r="X225" s="51" t="s">
        <v>387</v>
      </c>
      <c r="Y225" s="51" t="s">
        <v>387</v>
      </c>
      <c r="Z225" s="51" t="s">
        <v>387</v>
      </c>
      <c r="AA225" s="51" t="s">
        <v>387</v>
      </c>
      <c r="AB225" s="56" t="s">
        <v>387</v>
      </c>
      <c r="AC225" s="51" t="s">
        <v>387</v>
      </c>
      <c r="AD225" s="51" t="s">
        <v>387</v>
      </c>
      <c r="AE225" s="51" t="s">
        <v>387</v>
      </c>
      <c r="AF225" s="51" t="s">
        <v>387</v>
      </c>
      <c r="AG225" s="51" t="s">
        <v>387</v>
      </c>
      <c r="AH225" s="51" t="s">
        <v>387</v>
      </c>
      <c r="AI225" s="51" t="s">
        <v>387</v>
      </c>
      <c r="AJ225" s="56" t="s">
        <v>387</v>
      </c>
      <c r="AK225" s="56"/>
      <c r="AL225" s="56"/>
      <c r="AM225" s="56"/>
      <c r="AN225" s="56"/>
      <c r="AO225" s="56"/>
      <c r="AP225" s="56"/>
      <c r="AQ225" s="56"/>
      <c r="AR225" s="56"/>
      <c r="AS225" s="56"/>
      <c r="AT225" s="56"/>
      <c r="AU225" s="56"/>
      <c r="AV225" s="56"/>
      <c r="AW225" s="56"/>
      <c r="AX225" s="56"/>
      <c r="AY225" s="56"/>
      <c r="AZ225" s="56"/>
      <c r="BA225" s="56"/>
      <c r="BB225" s="56"/>
      <c r="BC225" s="56"/>
      <c r="BD225" s="82"/>
    </row>
    <row r="226" spans="4:56">
      <c r="D226" s="408" t="s">
        <v>391</v>
      </c>
      <c r="E226" s="386"/>
      <c r="F226" s="37"/>
      <c r="G226" s="56"/>
      <c r="H226" s="56"/>
      <c r="I226" s="56"/>
      <c r="J226" s="56"/>
      <c r="K226" s="56"/>
      <c r="L226" s="56"/>
      <c r="M226" s="56"/>
      <c r="N226" s="56"/>
      <c r="O226" s="56"/>
      <c r="P226" s="56"/>
      <c r="Q226" s="56"/>
      <c r="R226" s="56"/>
      <c r="S226" s="56"/>
      <c r="T226" s="56"/>
      <c r="U226" s="56"/>
      <c r="V226" s="56"/>
      <c r="W226" s="56"/>
      <c r="X226" s="56"/>
      <c r="Y226" s="56"/>
      <c r="Z226" s="56"/>
      <c r="AA226" s="56"/>
      <c r="AB226" s="56"/>
      <c r="AC226" s="56"/>
      <c r="AD226" s="56"/>
      <c r="AE226" s="56"/>
      <c r="AF226" s="56"/>
      <c r="AG226" s="56"/>
      <c r="AH226" s="56"/>
      <c r="AI226" s="56"/>
      <c r="AJ226" s="56" t="s">
        <v>387</v>
      </c>
      <c r="AK226" s="56"/>
      <c r="AL226" s="56"/>
      <c r="AM226" s="56"/>
      <c r="AN226" s="56"/>
      <c r="AO226" s="56"/>
      <c r="AP226" s="56"/>
      <c r="AQ226" s="56"/>
      <c r="AR226" s="56"/>
      <c r="AS226" s="56"/>
      <c r="AT226" s="56"/>
      <c r="AU226" s="56"/>
      <c r="AV226" s="56"/>
      <c r="AW226" s="56"/>
      <c r="AX226" s="56"/>
      <c r="AY226" s="56"/>
      <c r="AZ226" s="56"/>
      <c r="BA226" s="56"/>
      <c r="BB226" s="56"/>
      <c r="BC226" s="56"/>
      <c r="BD226" s="82"/>
    </row>
    <row r="227" spans="4:56">
      <c r="D227" s="408" t="s">
        <v>394</v>
      </c>
      <c r="E227" s="386"/>
      <c r="F227" s="37"/>
      <c r="G227" s="56"/>
      <c r="H227" s="56">
        <f>IF(H67&lt;0,H67*-1,H67)*$F$137</f>
        <v>3.8078411378040029E-2</v>
      </c>
      <c r="I227" s="56">
        <f t="shared" ref="I227:BC227" si="46">IF(I67&lt;0,I67*-1,I67)*$F$137</f>
        <v>3.8078411378040029E-2</v>
      </c>
      <c r="J227" s="56">
        <f t="shared" si="46"/>
        <v>3.8078411378040029E-2</v>
      </c>
      <c r="K227" s="56">
        <f t="shared" si="46"/>
        <v>3.8078411378040029E-2</v>
      </c>
      <c r="L227" s="56">
        <f t="shared" si="46"/>
        <v>3.8078411378040029E-2</v>
      </c>
      <c r="M227" s="56">
        <f t="shared" si="46"/>
        <v>3.8078411378040029E-2</v>
      </c>
      <c r="N227" s="56">
        <f t="shared" si="46"/>
        <v>3.8078411378040029E-2</v>
      </c>
      <c r="O227" s="56">
        <f t="shared" si="46"/>
        <v>3.8078411378040029E-2</v>
      </c>
      <c r="P227" s="56">
        <f t="shared" si="46"/>
        <v>3.8078411378040029E-2</v>
      </c>
      <c r="Q227" s="56">
        <f t="shared" si="46"/>
        <v>3.8078411378040029E-2</v>
      </c>
      <c r="R227" s="56">
        <f t="shared" si="46"/>
        <v>3.8078411378040029E-2</v>
      </c>
      <c r="S227" s="56">
        <f t="shared" si="46"/>
        <v>3.8078411378040029E-2</v>
      </c>
      <c r="T227" s="56">
        <f t="shared" si="46"/>
        <v>3.8078411378040029E-2</v>
      </c>
      <c r="U227" s="56">
        <f t="shared" si="46"/>
        <v>3.8078411378040029E-2</v>
      </c>
      <c r="V227" s="56">
        <f t="shared" si="46"/>
        <v>3.8078411378040029E-2</v>
      </c>
      <c r="W227" s="56">
        <f t="shared" si="46"/>
        <v>3.8078411378040029E-2</v>
      </c>
      <c r="X227" s="56">
        <f t="shared" si="46"/>
        <v>3.8078411378040029E-2</v>
      </c>
      <c r="Y227" s="56">
        <f t="shared" si="46"/>
        <v>3.8078411378040029E-2</v>
      </c>
      <c r="Z227" s="56">
        <f t="shared" si="46"/>
        <v>3.8078411378040029E-2</v>
      </c>
      <c r="AA227" s="56">
        <f t="shared" si="46"/>
        <v>3.8078411378040029E-2</v>
      </c>
      <c r="AB227" s="56">
        <f t="shared" si="46"/>
        <v>3.8078411378040029E-2</v>
      </c>
      <c r="AC227" s="56">
        <f t="shared" si="46"/>
        <v>3.8078411378040029E-2</v>
      </c>
      <c r="AD227" s="56">
        <f t="shared" si="46"/>
        <v>3.8078411378040029E-2</v>
      </c>
      <c r="AE227" s="56">
        <f t="shared" si="46"/>
        <v>3.8078411378040029E-2</v>
      </c>
      <c r="AF227" s="56">
        <f t="shared" si="46"/>
        <v>3.8078411378040029E-2</v>
      </c>
      <c r="AG227" s="56">
        <f>IF(AG67&lt;0,AG67*-1,AG67)*$F$137</f>
        <v>3.8078411378040029E-2</v>
      </c>
      <c r="AH227" s="56">
        <f t="shared" si="46"/>
        <v>3.8078411378040029E-2</v>
      </c>
      <c r="AI227" s="56">
        <f t="shared" si="46"/>
        <v>3.8078411378040029E-2</v>
      </c>
      <c r="AJ227" s="56">
        <f t="shared" si="46"/>
        <v>3.8078411378040029E-2</v>
      </c>
      <c r="AK227" s="56">
        <f t="shared" si="46"/>
        <v>3.8078411378040029E-2</v>
      </c>
      <c r="AL227" s="56">
        <f t="shared" si="46"/>
        <v>3.8078411378040029E-2</v>
      </c>
      <c r="AM227" s="56">
        <f t="shared" si="46"/>
        <v>3.8078411378040029E-2</v>
      </c>
      <c r="AN227" s="56">
        <f t="shared" si="46"/>
        <v>3.8078411378040029E-2</v>
      </c>
      <c r="AO227" s="56">
        <f t="shared" si="46"/>
        <v>3.8078411378040029E-2</v>
      </c>
      <c r="AP227" s="56">
        <f t="shared" si="46"/>
        <v>3.8078411378040029E-2</v>
      </c>
      <c r="AQ227" s="56">
        <f t="shared" si="46"/>
        <v>3.8078411378040029E-2</v>
      </c>
      <c r="AR227" s="56">
        <f t="shared" si="46"/>
        <v>3.8078411378040029E-2</v>
      </c>
      <c r="AS227" s="56">
        <f t="shared" si="46"/>
        <v>3.8078411378040029E-2</v>
      </c>
      <c r="AT227" s="56">
        <f t="shared" si="46"/>
        <v>3.8078411378040029E-2</v>
      </c>
      <c r="AU227" s="56">
        <f t="shared" si="46"/>
        <v>3.8078411378040029E-2</v>
      </c>
      <c r="AV227" s="56">
        <f t="shared" si="46"/>
        <v>3.8078411378040029E-2</v>
      </c>
      <c r="AW227" s="56">
        <f t="shared" si="46"/>
        <v>3.8078411378040029E-2</v>
      </c>
      <c r="AX227" s="56">
        <f t="shared" si="46"/>
        <v>3.8078411378040029E-2</v>
      </c>
      <c r="AY227" s="56">
        <f t="shared" si="46"/>
        <v>3.8078411378040029E-2</v>
      </c>
      <c r="AZ227" s="56">
        <f t="shared" si="46"/>
        <v>3.8078411378040029E-2</v>
      </c>
      <c r="BA227" s="56">
        <f t="shared" si="46"/>
        <v>3.8078411378040029E-2</v>
      </c>
      <c r="BB227" s="56">
        <f t="shared" si="46"/>
        <v>3.8078411378040029E-2</v>
      </c>
      <c r="BC227" s="56">
        <f t="shared" si="46"/>
        <v>3.8078411378040029E-2</v>
      </c>
      <c r="BD227" s="82"/>
    </row>
    <row r="228" spans="4:56">
      <c r="D228" s="408" t="s">
        <v>402</v>
      </c>
      <c r="E228" s="386"/>
      <c r="F228" s="37"/>
      <c r="G228" s="56"/>
      <c r="H228" s="56">
        <f>IF(H68&lt;0,H68*-1,H68)*$F$138</f>
        <v>0.15496681199997903</v>
      </c>
      <c r="I228" s="56">
        <f t="shared" ref="I228:BC228" si="47">IF(I68&lt;0,I68*-1,I68)*$F$138</f>
        <v>0.15496681200003876</v>
      </c>
      <c r="J228" s="56">
        <f t="shared" si="47"/>
        <v>0.15496681199997903</v>
      </c>
      <c r="K228" s="56">
        <f t="shared" si="47"/>
        <v>0.15496681199997903</v>
      </c>
      <c r="L228" s="56">
        <f t="shared" si="47"/>
        <v>0.15496681200003876</v>
      </c>
      <c r="M228" s="56">
        <f t="shared" si="47"/>
        <v>0.15496681199997903</v>
      </c>
      <c r="N228" s="56">
        <f t="shared" si="47"/>
        <v>0.15496681199997903</v>
      </c>
      <c r="O228" s="56">
        <f t="shared" si="47"/>
        <v>0.15496681200003876</v>
      </c>
      <c r="P228" s="56">
        <f t="shared" si="47"/>
        <v>0.15496681199997903</v>
      </c>
      <c r="Q228" s="56">
        <f t="shared" si="47"/>
        <v>0.15496681199997903</v>
      </c>
      <c r="R228" s="56">
        <f t="shared" si="47"/>
        <v>0.15496681200003876</v>
      </c>
      <c r="S228" s="56">
        <f t="shared" si="47"/>
        <v>0.15496681199997903</v>
      </c>
      <c r="T228" s="56">
        <f t="shared" si="47"/>
        <v>0.15496681199997903</v>
      </c>
      <c r="U228" s="56">
        <f t="shared" si="47"/>
        <v>0.15496681200003876</v>
      </c>
      <c r="V228" s="56">
        <f t="shared" si="47"/>
        <v>0.15496681199997903</v>
      </c>
      <c r="W228" s="56">
        <f t="shared" si="47"/>
        <v>0.15496681199997903</v>
      </c>
      <c r="X228" s="56">
        <f t="shared" si="47"/>
        <v>0.15496681200003876</v>
      </c>
      <c r="Y228" s="56">
        <f t="shared" si="47"/>
        <v>0.15496681199997903</v>
      </c>
      <c r="Z228" s="56">
        <f t="shared" si="47"/>
        <v>0.15496681200003876</v>
      </c>
      <c r="AA228" s="56">
        <f t="shared" si="47"/>
        <v>0.15496681199997903</v>
      </c>
      <c r="AB228" s="56">
        <f t="shared" si="47"/>
        <v>0.15496681199997903</v>
      </c>
      <c r="AC228" s="56">
        <f t="shared" si="47"/>
        <v>0.15496681200003876</v>
      </c>
      <c r="AD228" s="56">
        <f t="shared" si="47"/>
        <v>0.15496681199997903</v>
      </c>
      <c r="AE228" s="56">
        <f t="shared" si="47"/>
        <v>0.15496681199997903</v>
      </c>
      <c r="AF228" s="56">
        <f t="shared" si="47"/>
        <v>0.15496681200003876</v>
      </c>
      <c r="AG228" s="56">
        <f t="shared" si="47"/>
        <v>0.15496681199997903</v>
      </c>
      <c r="AH228" s="56">
        <f t="shared" si="47"/>
        <v>0.15496681199997903</v>
      </c>
      <c r="AI228" s="56">
        <f t="shared" si="47"/>
        <v>0.15496681200003876</v>
      </c>
      <c r="AJ228" s="56">
        <f t="shared" si="47"/>
        <v>0.15496681199997903</v>
      </c>
      <c r="AK228" s="56">
        <f t="shared" si="47"/>
        <v>0.15496681199997903</v>
      </c>
      <c r="AL228" s="56">
        <f t="shared" si="47"/>
        <v>0.15496681200003876</v>
      </c>
      <c r="AM228" s="56">
        <f t="shared" si="47"/>
        <v>0.15496681199997903</v>
      </c>
      <c r="AN228" s="56">
        <f t="shared" si="47"/>
        <v>0.15496681199997903</v>
      </c>
      <c r="AO228" s="56">
        <f t="shared" si="47"/>
        <v>0.15496681200003876</v>
      </c>
      <c r="AP228" s="56">
        <f t="shared" si="47"/>
        <v>0.15496681199997903</v>
      </c>
      <c r="AQ228" s="56">
        <f t="shared" si="47"/>
        <v>0.15496681200003876</v>
      </c>
      <c r="AR228" s="56">
        <f t="shared" si="47"/>
        <v>0.15496681199997903</v>
      </c>
      <c r="AS228" s="56">
        <f t="shared" si="47"/>
        <v>0.15496681199997903</v>
      </c>
      <c r="AT228" s="56">
        <f t="shared" si="47"/>
        <v>0.15496681200003876</v>
      </c>
      <c r="AU228" s="56">
        <f t="shared" si="47"/>
        <v>0.15496681199997903</v>
      </c>
      <c r="AV228" s="56">
        <f t="shared" si="47"/>
        <v>0.15496681199997903</v>
      </c>
      <c r="AW228" s="56">
        <f t="shared" si="47"/>
        <v>0.15496681200003876</v>
      </c>
      <c r="AX228" s="56">
        <f t="shared" si="47"/>
        <v>0.15496681199997903</v>
      </c>
      <c r="AY228" s="56">
        <f t="shared" si="47"/>
        <v>0.15496681199997903</v>
      </c>
      <c r="AZ228" s="56">
        <f t="shared" si="47"/>
        <v>0.15496681200003876</v>
      </c>
      <c r="BA228" s="56">
        <f t="shared" si="47"/>
        <v>0.15496681199997903</v>
      </c>
      <c r="BB228" s="56">
        <f t="shared" si="47"/>
        <v>0.15496681199997903</v>
      </c>
      <c r="BC228" s="56">
        <f t="shared" si="47"/>
        <v>0.15496681200003876</v>
      </c>
      <c r="BD228" s="82"/>
    </row>
    <row r="229" spans="4:56">
      <c r="D229" s="410" t="s">
        <v>407</v>
      </c>
      <c r="E229" s="390"/>
      <c r="F229" s="37"/>
      <c r="G229" s="56"/>
      <c r="H229" s="56">
        <f>IF(H69&lt;0,H69*-1,H69)*$F$139</f>
        <v>0.15432970198984089</v>
      </c>
      <c r="I229" s="56">
        <f t="shared" ref="I229:BC229" si="48">IF(I69&lt;0,I69*-1,I69)*$F$139</f>
        <v>0.14885374439893728</v>
      </c>
      <c r="J229" s="56">
        <f t="shared" si="48"/>
        <v>0.14343732144225813</v>
      </c>
      <c r="K229" s="56">
        <f t="shared" si="48"/>
        <v>0.13810702619283852</v>
      </c>
      <c r="L229" s="56">
        <f t="shared" si="48"/>
        <v>0.13284002213481261</v>
      </c>
      <c r="M229" s="56">
        <f t="shared" si="48"/>
        <v>0.12764513098059729</v>
      </c>
      <c r="N229" s="56">
        <f t="shared" si="48"/>
        <v>0.12250487614499626</v>
      </c>
      <c r="O229" s="56">
        <f t="shared" si="48"/>
        <v>0.11744602150074827</v>
      </c>
      <c r="P229" s="56">
        <f t="shared" si="48"/>
        <v>0.11245098443346362</v>
      </c>
      <c r="Q229" s="56">
        <f t="shared" si="48"/>
        <v>0.10752329071324458</v>
      </c>
      <c r="R229" s="56">
        <f t="shared" si="48"/>
        <v>0.10266520520136148</v>
      </c>
      <c r="S229" s="56">
        <f t="shared" si="48"/>
        <v>9.7864640654542367E-2</v>
      </c>
      <c r="T229" s="56">
        <f t="shared" si="48"/>
        <v>9.3128965401441E-2</v>
      </c>
      <c r="U229" s="56">
        <f t="shared" si="48"/>
        <v>8.8449543045474519E-2</v>
      </c>
      <c r="V229" s="56">
        <f t="shared" si="48"/>
        <v>8.3835921438476776E-2</v>
      </c>
      <c r="W229" s="56">
        <f t="shared" si="48"/>
        <v>7.9274398819000974E-2</v>
      </c>
      <c r="X229" s="56">
        <f t="shared" si="48"/>
        <v>7.4771617986253244E-2</v>
      </c>
      <c r="Y229" s="56">
        <f t="shared" si="48"/>
        <v>7.032202924754638E-2</v>
      </c>
      <c r="Z229" s="56">
        <f t="shared" si="48"/>
        <v>6.5916787059268081E-2</v>
      </c>
      <c r="AA229" s="56">
        <f t="shared" si="48"/>
        <v>6.1560018307914605E-2</v>
      </c>
      <c r="AB229" s="56">
        <f t="shared" si="48"/>
        <v>5.7256875013255791E-2</v>
      </c>
      <c r="AC229" s="56">
        <f t="shared" si="48"/>
        <v>5.299586766055784E-2</v>
      </c>
      <c r="AD229" s="56">
        <f t="shared" si="48"/>
        <v>4.8787121305211248E-2</v>
      </c>
      <c r="AE229" s="56">
        <f t="shared" si="48"/>
        <v>4.4619797856160527E-2</v>
      </c>
      <c r="AF229" s="56">
        <f t="shared" si="48"/>
        <v>4.0486625688036473E-2</v>
      </c>
      <c r="AG229" s="56">
        <f t="shared" si="48"/>
        <v>3.6406522795710175E-2</v>
      </c>
      <c r="AH229" s="56">
        <f t="shared" si="48"/>
        <v>3.2357489324143583E-2</v>
      </c>
      <c r="AI229" s="56">
        <f t="shared" si="48"/>
        <v>2.8337614084261331E-2</v>
      </c>
      <c r="AJ229" s="56">
        <f t="shared" si="48"/>
        <v>2.4364189041577632E-2</v>
      </c>
      <c r="AK229" s="56">
        <f t="shared" si="48"/>
        <v>2.0436241027138494E-2</v>
      </c>
      <c r="AL229" s="56">
        <f t="shared" si="48"/>
        <v>1.6552790995235538E-2</v>
      </c>
      <c r="AM229" s="56">
        <f t="shared" si="48"/>
        <v>1.2712854232992399E-2</v>
      </c>
      <c r="AN229" s="56">
        <f t="shared" si="48"/>
        <v>8.9154405896372559E-3</v>
      </c>
      <c r="AO229" s="56">
        <f t="shared" si="48"/>
        <v>5.1595547287473509E-3</v>
      </c>
      <c r="AP229" s="56">
        <f t="shared" si="48"/>
        <v>1.4441964004186074E-3</v>
      </c>
      <c r="AQ229" s="56">
        <f t="shared" si="48"/>
        <v>2.2316392678047511E-3</v>
      </c>
      <c r="AR229" s="56">
        <f t="shared" si="48"/>
        <v>5.8689614592988479E-3</v>
      </c>
      <c r="AS229" s="56">
        <f t="shared" si="48"/>
        <v>9.4687833391039408E-3</v>
      </c>
      <c r="AT229" s="56">
        <f t="shared" si="48"/>
        <v>1.3032121706864115E-2</v>
      </c>
      <c r="AU229" s="56">
        <f t="shared" si="48"/>
        <v>1.655999663142518E-2</v>
      </c>
      <c r="AV229" s="56">
        <f t="shared" si="48"/>
        <v>2.0053431071452174E-2</v>
      </c>
      <c r="AW229" s="56">
        <f t="shared" si="48"/>
        <v>2.3513450477645307E-2</v>
      </c>
      <c r="AX229" s="56">
        <f t="shared" si="48"/>
        <v>2.6941082382499058E-2</v>
      </c>
      <c r="AY229" s="56">
        <f t="shared" si="48"/>
        <v>3.033735597518462E-2</v>
      </c>
      <c r="AZ229" s="56">
        <f t="shared" si="48"/>
        <v>3.3703301663258613E-2</v>
      </c>
      <c r="BA229" s="56">
        <f t="shared" si="48"/>
        <v>3.7039950622631747E-2</v>
      </c>
      <c r="BB229" s="56">
        <f t="shared" si="48"/>
        <v>4.034833433663406E-2</v>
      </c>
      <c r="BC229" s="56">
        <f t="shared" si="48"/>
        <v>4.3629484123877883E-2</v>
      </c>
      <c r="BD229" s="82"/>
    </row>
    <row r="230" spans="4:56">
      <c r="D230" s="408" t="s">
        <v>396</v>
      </c>
      <c r="E230" s="386"/>
      <c r="F230" s="37"/>
      <c r="G230" s="56"/>
      <c r="H230" s="56">
        <f>IF(H70&lt;0,H70*-1,H70)*$F$140</f>
        <v>4.9760479149772711E-2</v>
      </c>
      <c r="I230" s="56">
        <f t="shared" ref="I230:BC230" si="49">IF(I70&lt;0,I70*-1,I70)*$F$140</f>
        <v>4.9760479149775827E-2</v>
      </c>
      <c r="J230" s="56">
        <f t="shared" si="49"/>
        <v>4.9760479149772711E-2</v>
      </c>
      <c r="K230" s="56">
        <f t="shared" si="49"/>
        <v>4.9760479149772711E-2</v>
      </c>
      <c r="L230" s="56">
        <f t="shared" si="49"/>
        <v>4.9760479149772711E-2</v>
      </c>
      <c r="M230" s="56">
        <f t="shared" si="49"/>
        <v>4.9760479149772711E-2</v>
      </c>
      <c r="N230" s="56">
        <f t="shared" si="49"/>
        <v>4.9760479149772711E-2</v>
      </c>
      <c r="O230" s="56">
        <f t="shared" si="49"/>
        <v>4.9760479149772711E-2</v>
      </c>
      <c r="P230" s="56">
        <f t="shared" si="49"/>
        <v>4.9760479149772711E-2</v>
      </c>
      <c r="Q230" s="56">
        <f t="shared" si="49"/>
        <v>4.9760479149772711E-2</v>
      </c>
      <c r="R230" s="56">
        <f t="shared" si="49"/>
        <v>4.9760479149772711E-2</v>
      </c>
      <c r="S230" s="56">
        <f t="shared" si="49"/>
        <v>4.9760479149772711E-2</v>
      </c>
      <c r="T230" s="56">
        <f t="shared" si="49"/>
        <v>4.9760479149775827E-2</v>
      </c>
      <c r="U230" s="56">
        <f t="shared" si="49"/>
        <v>4.9760479149772711E-2</v>
      </c>
      <c r="V230" s="56">
        <f t="shared" si="49"/>
        <v>4.9760479149772711E-2</v>
      </c>
      <c r="W230" s="56">
        <f t="shared" si="49"/>
        <v>4.9760479149772711E-2</v>
      </c>
      <c r="X230" s="56">
        <f t="shared" si="49"/>
        <v>4.9760479149772711E-2</v>
      </c>
      <c r="Y230" s="56">
        <f t="shared" si="49"/>
        <v>4.9760479149772711E-2</v>
      </c>
      <c r="Z230" s="56">
        <f t="shared" si="49"/>
        <v>4.9760479149772711E-2</v>
      </c>
      <c r="AA230" s="56">
        <f t="shared" si="49"/>
        <v>4.9760479149772711E-2</v>
      </c>
      <c r="AB230" s="56">
        <f t="shared" si="49"/>
        <v>4.9760479149772711E-2</v>
      </c>
      <c r="AC230" s="56">
        <f t="shared" si="49"/>
        <v>4.9760479149772711E-2</v>
      </c>
      <c r="AD230" s="56">
        <f t="shared" si="49"/>
        <v>4.9760479149772711E-2</v>
      </c>
      <c r="AE230" s="56">
        <f t="shared" si="49"/>
        <v>4.9760479149775827E-2</v>
      </c>
      <c r="AF230" s="56">
        <f t="shared" si="49"/>
        <v>4.9760479149772711E-2</v>
      </c>
      <c r="AG230" s="56">
        <f t="shared" si="49"/>
        <v>4.9760479149772711E-2</v>
      </c>
      <c r="AH230" s="56">
        <f t="shared" si="49"/>
        <v>4.9760479149772711E-2</v>
      </c>
      <c r="AI230" s="56">
        <f t="shared" si="49"/>
        <v>4.9760479149772711E-2</v>
      </c>
      <c r="AJ230" s="56">
        <f t="shared" si="49"/>
        <v>4.9760479149772711E-2</v>
      </c>
      <c r="AK230" s="56">
        <f t="shared" si="49"/>
        <v>4.9760479149772711E-2</v>
      </c>
      <c r="AL230" s="56">
        <f t="shared" si="49"/>
        <v>4.9760479149772711E-2</v>
      </c>
      <c r="AM230" s="56">
        <f t="shared" si="49"/>
        <v>4.9760479149772711E-2</v>
      </c>
      <c r="AN230" s="56">
        <f t="shared" si="49"/>
        <v>4.9760479149772711E-2</v>
      </c>
      <c r="AO230" s="56">
        <f t="shared" si="49"/>
        <v>4.9760479149775827E-2</v>
      </c>
      <c r="AP230" s="56">
        <f t="shared" si="49"/>
        <v>4.9760479149772711E-2</v>
      </c>
      <c r="AQ230" s="56">
        <f t="shared" si="49"/>
        <v>4.9760479149772711E-2</v>
      </c>
      <c r="AR230" s="56">
        <f t="shared" si="49"/>
        <v>4.9760479149772711E-2</v>
      </c>
      <c r="AS230" s="56">
        <f t="shared" si="49"/>
        <v>4.9760479149772711E-2</v>
      </c>
      <c r="AT230" s="56">
        <f t="shared" si="49"/>
        <v>4.9760479149772711E-2</v>
      </c>
      <c r="AU230" s="56">
        <f t="shared" si="49"/>
        <v>4.9760479149772711E-2</v>
      </c>
      <c r="AV230" s="56">
        <f t="shared" si="49"/>
        <v>4.9760479149772711E-2</v>
      </c>
      <c r="AW230" s="56">
        <f t="shared" si="49"/>
        <v>4.9760479149772711E-2</v>
      </c>
      <c r="AX230" s="56">
        <f t="shared" si="49"/>
        <v>4.9760479149772711E-2</v>
      </c>
      <c r="AY230" s="56">
        <f t="shared" si="49"/>
        <v>4.9760479149772711E-2</v>
      </c>
      <c r="AZ230" s="56">
        <f t="shared" si="49"/>
        <v>4.9760479149775827E-2</v>
      </c>
      <c r="BA230" s="56">
        <f t="shared" si="49"/>
        <v>4.9760479149772711E-2</v>
      </c>
      <c r="BB230" s="56">
        <f t="shared" si="49"/>
        <v>4.9760479149772711E-2</v>
      </c>
      <c r="BC230" s="56">
        <f t="shared" si="49"/>
        <v>4.9760479149772711E-2</v>
      </c>
      <c r="BD230" s="82"/>
    </row>
    <row r="231" spans="4:56">
      <c r="D231" s="408" t="s">
        <v>397</v>
      </c>
      <c r="E231" s="386"/>
      <c r="F231" s="37"/>
      <c r="G231" s="56"/>
      <c r="H231" s="56"/>
      <c r="I231" s="56"/>
      <c r="J231" s="56"/>
      <c r="K231" s="56"/>
      <c r="L231" s="56"/>
      <c r="M231" s="56"/>
      <c r="N231" s="56"/>
      <c r="O231" s="56"/>
      <c r="P231" s="56"/>
      <c r="Q231" s="56"/>
      <c r="R231" s="56"/>
      <c r="S231" s="56"/>
      <c r="T231" s="56"/>
      <c r="U231" s="56"/>
      <c r="V231" s="56"/>
      <c r="W231" s="56"/>
      <c r="X231" s="56"/>
      <c r="Y231" s="56"/>
      <c r="Z231" s="56"/>
      <c r="AA231" s="56"/>
      <c r="AB231" s="56"/>
      <c r="AC231" s="56"/>
      <c r="AD231" s="56"/>
      <c r="AE231" s="56"/>
      <c r="AF231" s="56"/>
      <c r="AG231" s="56"/>
      <c r="AH231" s="56"/>
      <c r="AI231" s="56"/>
      <c r="AJ231" s="56"/>
      <c r="AK231" s="56"/>
      <c r="AL231" s="56"/>
      <c r="AM231" s="56"/>
      <c r="AN231" s="56"/>
      <c r="AO231" s="56"/>
      <c r="AP231" s="56"/>
      <c r="AQ231" s="56"/>
      <c r="AR231" s="56"/>
      <c r="AS231" s="56"/>
      <c r="AT231" s="56"/>
      <c r="AU231" s="56"/>
      <c r="AV231" s="56"/>
      <c r="AW231" s="56"/>
      <c r="AX231" s="56"/>
      <c r="AY231" s="56"/>
      <c r="AZ231" s="56"/>
      <c r="BA231" s="56"/>
      <c r="BB231" s="56"/>
      <c r="BC231" s="56"/>
      <c r="BD231" s="82"/>
    </row>
    <row r="232" spans="4:56">
      <c r="D232" s="83" t="s">
        <v>387</v>
      </c>
      <c r="E232" s="43" t="s">
        <v>387</v>
      </c>
      <c r="F232" s="84" t="s">
        <v>448</v>
      </c>
      <c r="G232" s="46">
        <f t="shared" ref="G232:BC232" si="50">SUM(G226:G231)</f>
        <v>0</v>
      </c>
      <c r="H232" s="46">
        <f t="shared" si="50"/>
        <v>0.39713540451763268</v>
      </c>
      <c r="I232" s="46">
        <f t="shared" si="50"/>
        <v>0.39165944692679189</v>
      </c>
      <c r="J232" s="46">
        <f t="shared" si="50"/>
        <v>0.38624302397004989</v>
      </c>
      <c r="K232" s="46">
        <f t="shared" si="50"/>
        <v>0.38091272872063026</v>
      </c>
      <c r="L232" s="46">
        <f t="shared" si="50"/>
        <v>0.3756457246626641</v>
      </c>
      <c r="M232" s="46">
        <f t="shared" si="50"/>
        <v>0.37045083350838909</v>
      </c>
      <c r="N232" s="46">
        <f t="shared" si="50"/>
        <v>0.36531057867278804</v>
      </c>
      <c r="O232" s="46">
        <f t="shared" si="50"/>
        <v>0.36025172402859978</v>
      </c>
      <c r="P232" s="46">
        <f t="shared" si="50"/>
        <v>0.3552566869612554</v>
      </c>
      <c r="Q232" s="46">
        <f t="shared" si="50"/>
        <v>0.35032899324103633</v>
      </c>
      <c r="R232" s="46">
        <f t="shared" si="50"/>
        <v>0.34547090772921296</v>
      </c>
      <c r="S232" s="46">
        <f t="shared" si="50"/>
        <v>0.34067034318233413</v>
      </c>
      <c r="T232" s="46">
        <f t="shared" si="50"/>
        <v>0.33593466792923588</v>
      </c>
      <c r="U232" s="46">
        <f t="shared" si="50"/>
        <v>0.33125524557332603</v>
      </c>
      <c r="V232" s="46">
        <f t="shared" si="50"/>
        <v>0.32664162396626856</v>
      </c>
      <c r="W232" s="46">
        <f t="shared" si="50"/>
        <v>0.32208010134679271</v>
      </c>
      <c r="X232" s="46">
        <f t="shared" si="50"/>
        <v>0.31757732051410476</v>
      </c>
      <c r="Y232" s="46">
        <f t="shared" si="50"/>
        <v>0.31312773177533815</v>
      </c>
      <c r="Z232" s="46">
        <f t="shared" si="50"/>
        <v>0.30872248958711956</v>
      </c>
      <c r="AA232" s="46">
        <f t="shared" si="50"/>
        <v>0.3043657208357064</v>
      </c>
      <c r="AB232" s="46">
        <f t="shared" si="50"/>
        <v>0.30006257754104754</v>
      </c>
      <c r="AC232" s="46">
        <f t="shared" si="50"/>
        <v>0.2958015701884093</v>
      </c>
      <c r="AD232" s="46">
        <f t="shared" si="50"/>
        <v>0.291592823833003</v>
      </c>
      <c r="AE232" s="46">
        <f t="shared" si="50"/>
        <v>0.28742550038395542</v>
      </c>
      <c r="AF232" s="46">
        <f t="shared" si="50"/>
        <v>0.28329232821588796</v>
      </c>
      <c r="AG232" s="46">
        <f t="shared" si="50"/>
        <v>0.27921222532350193</v>
      </c>
      <c r="AH232" s="46">
        <f t="shared" si="50"/>
        <v>0.27516319185193533</v>
      </c>
      <c r="AI232" s="46">
        <f t="shared" si="50"/>
        <v>0.27114331661211283</v>
      </c>
      <c r="AJ232" s="56">
        <f t="shared" si="50"/>
        <v>0.26716989156936938</v>
      </c>
      <c r="AK232" s="46">
        <f t="shared" si="50"/>
        <v>0.26324194355493025</v>
      </c>
      <c r="AL232" s="46">
        <f t="shared" si="50"/>
        <v>0.25935849352308704</v>
      </c>
      <c r="AM232" s="46">
        <f t="shared" si="50"/>
        <v>0.25551855676078417</v>
      </c>
      <c r="AN232" s="46">
        <f t="shared" si="50"/>
        <v>0.25172114311742899</v>
      </c>
      <c r="AO232" s="46">
        <f t="shared" si="50"/>
        <v>0.24796525725660196</v>
      </c>
      <c r="AP232" s="46">
        <f t="shared" si="50"/>
        <v>0.24424989892821036</v>
      </c>
      <c r="AQ232" s="46">
        <f t="shared" si="50"/>
        <v>0.24503734179565625</v>
      </c>
      <c r="AR232" s="46">
        <f t="shared" si="50"/>
        <v>0.24867466398709062</v>
      </c>
      <c r="AS232" s="46">
        <f t="shared" si="50"/>
        <v>0.25227448586689571</v>
      </c>
      <c r="AT232" s="46">
        <f t="shared" si="50"/>
        <v>0.25583782423471557</v>
      </c>
      <c r="AU232" s="46">
        <f t="shared" si="50"/>
        <v>0.25936569915921692</v>
      </c>
      <c r="AV232" s="46">
        <f t="shared" si="50"/>
        <v>0.26285913359924395</v>
      </c>
      <c r="AW232" s="46">
        <f t="shared" si="50"/>
        <v>0.2663191530054968</v>
      </c>
      <c r="AX232" s="46">
        <f t="shared" si="50"/>
        <v>0.2697467849102908</v>
      </c>
      <c r="AY232" s="46">
        <f t="shared" si="50"/>
        <v>0.27314305850297638</v>
      </c>
      <c r="AZ232" s="46">
        <f t="shared" si="50"/>
        <v>0.27650900419111324</v>
      </c>
      <c r="BA232" s="46">
        <f t="shared" si="50"/>
        <v>0.27984565315042348</v>
      </c>
      <c r="BB232" s="46">
        <f t="shared" si="50"/>
        <v>0.28315403686442581</v>
      </c>
      <c r="BC232" s="46">
        <f t="shared" si="50"/>
        <v>0.28643518665172935</v>
      </c>
      <c r="BD232" s="82"/>
    </row>
    <row r="233" spans="4:56">
      <c r="D233" s="85" t="s">
        <v>387</v>
      </c>
      <c r="E233" s="53" t="s">
        <v>387</v>
      </c>
      <c r="F233" s="53" t="s">
        <v>387</v>
      </c>
      <c r="G233" s="53" t="s">
        <v>387</v>
      </c>
      <c r="H233" s="53" t="s">
        <v>387</v>
      </c>
      <c r="I233" s="53" t="s">
        <v>387</v>
      </c>
      <c r="J233" s="53" t="s">
        <v>387</v>
      </c>
      <c r="K233" s="53" t="s">
        <v>387</v>
      </c>
      <c r="L233" s="53" t="s">
        <v>387</v>
      </c>
      <c r="M233" s="53" t="s">
        <v>387</v>
      </c>
      <c r="N233" s="53" t="s">
        <v>387</v>
      </c>
      <c r="O233" s="53" t="s">
        <v>387</v>
      </c>
      <c r="P233" s="53" t="s">
        <v>387</v>
      </c>
      <c r="Q233" s="53" t="s">
        <v>387</v>
      </c>
      <c r="R233" s="53" t="s">
        <v>387</v>
      </c>
      <c r="S233" s="53" t="s">
        <v>387</v>
      </c>
      <c r="T233" s="53" t="s">
        <v>387</v>
      </c>
      <c r="U233" s="53" t="s">
        <v>387</v>
      </c>
      <c r="V233" s="53" t="s">
        <v>387</v>
      </c>
      <c r="W233" s="53" t="s">
        <v>387</v>
      </c>
      <c r="X233" s="53" t="s">
        <v>387</v>
      </c>
      <c r="Y233" s="53" t="s">
        <v>387</v>
      </c>
      <c r="Z233" s="53" t="s">
        <v>387</v>
      </c>
      <c r="AA233" s="53" t="s">
        <v>387</v>
      </c>
      <c r="AB233" s="53" t="s">
        <v>387</v>
      </c>
      <c r="AC233" s="53" t="s">
        <v>387</v>
      </c>
      <c r="AD233" s="53" t="s">
        <v>387</v>
      </c>
      <c r="AE233" s="53" t="s">
        <v>387</v>
      </c>
      <c r="AF233" s="53" t="s">
        <v>387</v>
      </c>
      <c r="AG233" s="53" t="s">
        <v>387</v>
      </c>
      <c r="AH233" s="53" t="s">
        <v>387</v>
      </c>
      <c r="AI233" s="53" t="s">
        <v>387</v>
      </c>
      <c r="AJ233" s="53" t="s">
        <v>387</v>
      </c>
      <c r="AK233" s="53"/>
      <c r="AL233" s="53"/>
      <c r="AM233" s="53"/>
      <c r="AN233" s="53"/>
      <c r="AO233" s="53"/>
      <c r="AP233" s="53"/>
      <c r="AQ233" s="53"/>
      <c r="AR233" s="53"/>
      <c r="AS233" s="53"/>
      <c r="AT233" s="53"/>
      <c r="AU233" s="53"/>
      <c r="AV233" s="53"/>
      <c r="AW233" s="53"/>
      <c r="AX233" s="53"/>
      <c r="AY233" s="53"/>
      <c r="AZ233" s="53"/>
      <c r="BA233" s="53"/>
      <c r="BB233" s="53"/>
      <c r="BC233" s="53"/>
      <c r="BD233" s="82"/>
    </row>
    <row r="234" spans="4:56" ht="15.6">
      <c r="D234" s="85"/>
      <c r="E234" s="53"/>
      <c r="F234" s="347" t="s">
        <v>455</v>
      </c>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82"/>
    </row>
    <row r="235" spans="4:56" ht="27.75" customHeight="1">
      <c r="D235" s="415" t="s">
        <v>456</v>
      </c>
      <c r="E235" s="416"/>
      <c r="F235" s="37"/>
      <c r="G235" s="37"/>
      <c r="H235" s="37">
        <f>H75*$F$147</f>
        <v>-26.270401644287521</v>
      </c>
      <c r="I235" s="37">
        <f t="shared" ref="I235:BC235" si="51">I75*$F$147</f>
        <v>-26.543034168662523</v>
      </c>
      <c r="J235" s="37">
        <f t="shared" si="51"/>
        <v>-26.815666693037521</v>
      </c>
      <c r="K235" s="37">
        <f t="shared" si="51"/>
        <v>-27.088299217412523</v>
      </c>
      <c r="L235" s="37">
        <f t="shared" si="51"/>
        <v>-27.524380392800825</v>
      </c>
      <c r="M235" s="37">
        <f t="shared" si="51"/>
        <v>-27.960461568189121</v>
      </c>
      <c r="N235" s="37">
        <f t="shared" si="51"/>
        <v>-28.396542743577424</v>
      </c>
      <c r="O235" s="37">
        <f t="shared" si="51"/>
        <v>-28.832623918965719</v>
      </c>
      <c r="P235" s="37">
        <f t="shared" si="51"/>
        <v>-29.268705094354026</v>
      </c>
      <c r="Q235" s="37">
        <f t="shared" si="51"/>
        <v>-29.704786269742321</v>
      </c>
      <c r="R235" s="37">
        <f t="shared" si="51"/>
        <v>-30.140867445130624</v>
      </c>
      <c r="S235" s="37">
        <f t="shared" si="51"/>
        <v>-30.57694862051892</v>
      </c>
      <c r="T235" s="37">
        <f t="shared" si="51"/>
        <v>-31.013029795907222</v>
      </c>
      <c r="U235" s="37">
        <f t="shared" si="51"/>
        <v>-31.449110971295518</v>
      </c>
      <c r="V235" s="37">
        <f t="shared" si="51"/>
        <v>-31.885192146683821</v>
      </c>
      <c r="W235" s="37">
        <f t="shared" si="51"/>
        <v>-32.321273322072116</v>
      </c>
      <c r="X235" s="37">
        <f t="shared" si="51"/>
        <v>-32.757354497460419</v>
      </c>
      <c r="Y235" s="37">
        <f t="shared" si="51"/>
        <v>-33.193435672848715</v>
      </c>
      <c r="Z235" s="37">
        <f t="shared" si="51"/>
        <v>-33.629516848237017</v>
      </c>
      <c r="AA235" s="37">
        <f t="shared" si="51"/>
        <v>-34.065598023625313</v>
      </c>
      <c r="AB235" s="37">
        <f t="shared" si="51"/>
        <v>-34.501679199013616</v>
      </c>
      <c r="AC235" s="37">
        <f t="shared" si="51"/>
        <v>-34.937760374401911</v>
      </c>
      <c r="AD235" s="37">
        <f t="shared" si="51"/>
        <v>-35.373841549790221</v>
      </c>
      <c r="AE235" s="37">
        <f t="shared" si="51"/>
        <v>-35.809922725178517</v>
      </c>
      <c r="AF235" s="37">
        <f t="shared" si="51"/>
        <v>-36.246003900566819</v>
      </c>
      <c r="AG235" s="37">
        <f t="shared" si="51"/>
        <v>-36.246003900566819</v>
      </c>
      <c r="AH235" s="37">
        <f t="shared" si="51"/>
        <v>-36.246003900566819</v>
      </c>
      <c r="AI235" s="37">
        <f t="shared" si="51"/>
        <v>-36.246003900566819</v>
      </c>
      <c r="AJ235" s="37">
        <f t="shared" si="51"/>
        <v>-36.246003900566819</v>
      </c>
      <c r="AK235" s="37">
        <f t="shared" si="51"/>
        <v>-36.246003900566819</v>
      </c>
      <c r="AL235" s="37">
        <f t="shared" si="51"/>
        <v>-36.246003900566819</v>
      </c>
      <c r="AM235" s="37">
        <f t="shared" si="51"/>
        <v>-36.246003900566819</v>
      </c>
      <c r="AN235" s="37">
        <f t="shared" si="51"/>
        <v>-36.246003900566819</v>
      </c>
      <c r="AO235" s="37">
        <f t="shared" si="51"/>
        <v>-36.246003900566819</v>
      </c>
      <c r="AP235" s="37">
        <f t="shared" si="51"/>
        <v>-36.246003900566819</v>
      </c>
      <c r="AQ235" s="37">
        <f t="shared" si="51"/>
        <v>-36.246003900566819</v>
      </c>
      <c r="AR235" s="37">
        <f t="shared" si="51"/>
        <v>-36.246003900566819</v>
      </c>
      <c r="AS235" s="37">
        <f t="shared" si="51"/>
        <v>-36.246003900566819</v>
      </c>
      <c r="AT235" s="37">
        <f t="shared" si="51"/>
        <v>-36.246003900566819</v>
      </c>
      <c r="AU235" s="37">
        <f t="shared" si="51"/>
        <v>-36.246003900566819</v>
      </c>
      <c r="AV235" s="37">
        <f t="shared" si="51"/>
        <v>-36.246003900566819</v>
      </c>
      <c r="AW235" s="37">
        <f t="shared" si="51"/>
        <v>-36.246003900566819</v>
      </c>
      <c r="AX235" s="37">
        <f t="shared" si="51"/>
        <v>-36.246003900566819</v>
      </c>
      <c r="AY235" s="37">
        <f t="shared" si="51"/>
        <v>-36.246003900566819</v>
      </c>
      <c r="AZ235" s="37">
        <f t="shared" si="51"/>
        <v>-36.246003900566819</v>
      </c>
      <c r="BA235" s="37">
        <f t="shared" si="51"/>
        <v>-36.246003900566819</v>
      </c>
      <c r="BB235" s="37">
        <f t="shared" si="51"/>
        <v>-36.246003900566819</v>
      </c>
      <c r="BC235" s="37">
        <f t="shared" si="51"/>
        <v>-36.246003900566819</v>
      </c>
      <c r="BD235" s="82"/>
    </row>
    <row r="236" spans="4:56" ht="31.5" customHeight="1">
      <c r="D236" s="413" t="s">
        <v>457</v>
      </c>
      <c r="E236" s="414"/>
      <c r="F236" s="37"/>
      <c r="G236" s="37"/>
      <c r="H236" s="48">
        <f>H80*$Q$148+(H82-H80)*$N$147</f>
        <v>-0.17329999999999998</v>
      </c>
      <c r="I236" s="48">
        <f>I80*$Q$148+(I82-I80)*$N$147</f>
        <v>-0.3579</v>
      </c>
      <c r="J236" s="48">
        <f>J80*$Q$148+(J82-J80)*$N$147</f>
        <v>-0.54249999999999998</v>
      </c>
      <c r="K236" s="48">
        <f t="shared" ref="J236:AA236" si="52">K80*$Q$148+(K82-K80)*$N$147</f>
        <v>-0.72709999999999997</v>
      </c>
      <c r="L236" s="48">
        <f t="shared" si="52"/>
        <v>-0.91170000000000007</v>
      </c>
      <c r="M236" s="48">
        <f t="shared" si="52"/>
        <v>-1.0963000000000001</v>
      </c>
      <c r="N236" s="48">
        <f t="shared" si="52"/>
        <v>-1.2809000000000001</v>
      </c>
      <c r="O236" s="48">
        <f t="shared" si="52"/>
        <v>-1.4655000000000002</v>
      </c>
      <c r="P236" s="48">
        <f t="shared" si="52"/>
        <v>-1.6501000000000001</v>
      </c>
      <c r="Q236" s="48">
        <f t="shared" si="52"/>
        <v>-1.8347</v>
      </c>
      <c r="R236" s="48">
        <f t="shared" si="52"/>
        <v>-2.0192999999999999</v>
      </c>
      <c r="S236" s="48">
        <f t="shared" si="52"/>
        <v>-2.2038999999999995</v>
      </c>
      <c r="T236" s="48">
        <f t="shared" si="52"/>
        <v>-2.3884999999999996</v>
      </c>
      <c r="U236" s="48">
        <f t="shared" si="52"/>
        <v>-2.5730999999999993</v>
      </c>
      <c r="V236" s="48">
        <f t="shared" si="52"/>
        <v>-2.7576999999999998</v>
      </c>
      <c r="W236" s="48">
        <f t="shared" si="52"/>
        <v>-2.9422999999999999</v>
      </c>
      <c r="X236" s="48">
        <f t="shared" si="52"/>
        <v>-3.1269</v>
      </c>
      <c r="Y236" s="48">
        <f t="shared" si="52"/>
        <v>-3.3115000000000001</v>
      </c>
      <c r="Z236" s="48">
        <f t="shared" si="52"/>
        <v>-3.4961000000000002</v>
      </c>
      <c r="AA236" s="48">
        <f t="shared" si="52"/>
        <v>-3.6807000000000003</v>
      </c>
      <c r="AB236" s="37">
        <f t="shared" ref="AB236:BC236" si="53">AB80*$Q$148+(AB82-AB80-H82)*$N$147+H82*$F$147</f>
        <v>-3.7243212039000002</v>
      </c>
      <c r="AC236" s="37">
        <f t="shared" si="53"/>
        <v>-3.767942407800001</v>
      </c>
      <c r="AD236" s="37">
        <f t="shared" si="53"/>
        <v>-3.8115636117000014</v>
      </c>
      <c r="AE236" s="37">
        <f t="shared" si="53"/>
        <v>-3.8551848156000013</v>
      </c>
      <c r="AF236" s="37">
        <f t="shared" si="53"/>
        <v>-3.8988060195000012</v>
      </c>
      <c r="AG236" s="37">
        <f t="shared" si="53"/>
        <v>-3.9424272234000011</v>
      </c>
      <c r="AH236" s="37">
        <f t="shared" si="53"/>
        <v>-3.9860484273000014</v>
      </c>
      <c r="AI236" s="37">
        <f t="shared" si="53"/>
        <v>-4.0296696312000009</v>
      </c>
      <c r="AJ236" s="37">
        <f t="shared" si="53"/>
        <v>-4.0732908351000017</v>
      </c>
      <c r="AK236" s="37">
        <f t="shared" si="53"/>
        <v>-4.1169120390000025</v>
      </c>
      <c r="AL236" s="37">
        <f t="shared" si="53"/>
        <v>-4.1605332429000024</v>
      </c>
      <c r="AM236" s="37">
        <f t="shared" si="53"/>
        <v>-4.2041544468000023</v>
      </c>
      <c r="AN236" s="37">
        <f t="shared" si="53"/>
        <v>-4.2477756507000022</v>
      </c>
      <c r="AO236" s="37">
        <f t="shared" si="53"/>
        <v>-4.2913968546000021</v>
      </c>
      <c r="AP236" s="37">
        <f t="shared" si="53"/>
        <v>-4.3350180585000029</v>
      </c>
      <c r="AQ236" s="37">
        <f t="shared" si="53"/>
        <v>-4.3786392624000028</v>
      </c>
      <c r="AR236" s="37">
        <f t="shared" si="53"/>
        <v>-4.4222604663000027</v>
      </c>
      <c r="AS236" s="37">
        <f t="shared" si="53"/>
        <v>-4.4658816702000026</v>
      </c>
      <c r="AT236" s="37">
        <f t="shared" si="53"/>
        <v>-4.5095028741000025</v>
      </c>
      <c r="AU236" s="37">
        <f t="shared" si="53"/>
        <v>-4.5531240780000024</v>
      </c>
      <c r="AV236" s="37">
        <f t="shared" si="53"/>
        <v>-4.5967452819000023</v>
      </c>
      <c r="AW236" s="37">
        <f t="shared" si="53"/>
        <v>-4.6403664858000031</v>
      </c>
      <c r="AX236" s="37">
        <f t="shared" si="53"/>
        <v>-4.683987689700003</v>
      </c>
      <c r="AY236" s="37">
        <f t="shared" si="53"/>
        <v>-4.7276088936000029</v>
      </c>
      <c r="AZ236" s="37">
        <f t="shared" si="53"/>
        <v>-4.7712300975000037</v>
      </c>
      <c r="BA236" s="37">
        <f t="shared" si="53"/>
        <v>-4.8148513014000036</v>
      </c>
      <c r="BB236" s="37">
        <f t="shared" si="53"/>
        <v>-4.8584725053000035</v>
      </c>
      <c r="BC236" s="37">
        <f t="shared" si="53"/>
        <v>-4.9020937092000034</v>
      </c>
      <c r="BD236" s="82"/>
    </row>
    <row r="237" spans="4:56" ht="31.5" customHeight="1">
      <c r="D237" s="93" t="s">
        <v>418</v>
      </c>
      <c r="E237" s="94"/>
      <c r="F237" s="37"/>
      <c r="G237" s="37"/>
      <c r="H237" s="48">
        <v>0</v>
      </c>
      <c r="I237" s="48">
        <v>0</v>
      </c>
      <c r="J237" s="48">
        <v>0</v>
      </c>
      <c r="K237" s="48">
        <v>0</v>
      </c>
      <c r="L237" s="48">
        <v>0</v>
      </c>
      <c r="M237" s="48">
        <v>0</v>
      </c>
      <c r="N237" s="48">
        <v>0</v>
      </c>
      <c r="O237" s="48">
        <v>0</v>
      </c>
      <c r="P237" s="48">
        <v>0</v>
      </c>
      <c r="Q237" s="48">
        <v>0</v>
      </c>
      <c r="R237" s="48">
        <v>0</v>
      </c>
      <c r="S237" s="48">
        <v>0</v>
      </c>
      <c r="T237" s="48">
        <v>0</v>
      </c>
      <c r="U237" s="48">
        <v>0</v>
      </c>
      <c r="V237" s="48">
        <v>0</v>
      </c>
      <c r="W237" s="48">
        <v>0</v>
      </c>
      <c r="X237" s="48">
        <v>0</v>
      </c>
      <c r="Y237" s="48">
        <v>0</v>
      </c>
      <c r="Z237" s="48">
        <v>0</v>
      </c>
      <c r="AA237" s="48">
        <v>0</v>
      </c>
      <c r="AB237" s="37">
        <v>0</v>
      </c>
      <c r="AC237" s="48">
        <v>0</v>
      </c>
      <c r="AD237" s="48">
        <v>0</v>
      </c>
      <c r="AE237" s="48">
        <v>0</v>
      </c>
      <c r="AF237" s="48">
        <v>0</v>
      </c>
      <c r="AG237" s="48">
        <v>0</v>
      </c>
      <c r="AH237" s="48">
        <v>0</v>
      </c>
      <c r="AI237" s="48">
        <v>0</v>
      </c>
      <c r="AJ237" s="48">
        <v>0</v>
      </c>
      <c r="AK237" s="48">
        <v>0</v>
      </c>
      <c r="AL237" s="48">
        <v>0</v>
      </c>
      <c r="AM237" s="48">
        <v>0</v>
      </c>
      <c r="AN237" s="48">
        <v>0</v>
      </c>
      <c r="AO237" s="48">
        <v>0</v>
      </c>
      <c r="AP237" s="48">
        <v>0</v>
      </c>
      <c r="AQ237" s="48">
        <v>0</v>
      </c>
      <c r="AR237" s="48">
        <v>0</v>
      </c>
      <c r="AS237" s="48">
        <v>0</v>
      </c>
      <c r="AT237" s="48">
        <v>0</v>
      </c>
      <c r="AU237" s="48">
        <v>0</v>
      </c>
      <c r="AV237" s="48">
        <v>0</v>
      </c>
      <c r="AW237" s="48">
        <v>0</v>
      </c>
      <c r="AX237" s="48">
        <v>0</v>
      </c>
      <c r="AY237" s="48">
        <v>0</v>
      </c>
      <c r="AZ237" s="48">
        <v>0</v>
      </c>
      <c r="BA237" s="48">
        <v>0</v>
      </c>
      <c r="BB237" s="48">
        <v>0</v>
      </c>
      <c r="BC237" s="48">
        <v>0</v>
      </c>
      <c r="BD237" s="82"/>
    </row>
    <row r="238" spans="4:56">
      <c r="D238" s="85"/>
      <c r="E238" s="53"/>
      <c r="F238" s="84" t="s">
        <v>458</v>
      </c>
      <c r="G238" s="37"/>
      <c r="H238" s="87">
        <f t="shared" ref="H238:BC238" si="54">SUM(H235:H236)</f>
        <v>-26.443701644287522</v>
      </c>
      <c r="I238" s="87">
        <f t="shared" si="54"/>
        <v>-26.900934168662523</v>
      </c>
      <c r="J238" s="87">
        <f t="shared" si="54"/>
        <v>-27.358166693037521</v>
      </c>
      <c r="K238" s="87">
        <f t="shared" si="54"/>
        <v>-27.815399217412523</v>
      </c>
      <c r="L238" s="87">
        <f t="shared" si="54"/>
        <v>-28.436080392800825</v>
      </c>
      <c r="M238" s="87">
        <f t="shared" si="54"/>
        <v>-29.05676156818912</v>
      </c>
      <c r="N238" s="87">
        <f t="shared" si="54"/>
        <v>-29.677442743577423</v>
      </c>
      <c r="O238" s="87">
        <f t="shared" si="54"/>
        <v>-30.298123918965718</v>
      </c>
      <c r="P238" s="87">
        <f t="shared" si="54"/>
        <v>-30.918805094354028</v>
      </c>
      <c r="Q238" s="87">
        <f t="shared" si="54"/>
        <v>-31.539486269742323</v>
      </c>
      <c r="R238" s="87">
        <f t="shared" si="54"/>
        <v>-32.160167445130625</v>
      </c>
      <c r="S238" s="87">
        <f t="shared" si="54"/>
        <v>-32.780848620518917</v>
      </c>
      <c r="T238" s="87">
        <f t="shared" si="54"/>
        <v>-33.401529795907223</v>
      </c>
      <c r="U238" s="87">
        <f t="shared" si="54"/>
        <v>-34.022210971295515</v>
      </c>
      <c r="V238" s="87">
        <f t="shared" si="54"/>
        <v>-34.64289214668382</v>
      </c>
      <c r="W238" s="87">
        <f t="shared" si="54"/>
        <v>-35.263573322072119</v>
      </c>
      <c r="X238" s="87">
        <f t="shared" si="54"/>
        <v>-35.884254497460418</v>
      </c>
      <c r="Y238" s="87">
        <f t="shared" si="54"/>
        <v>-36.504935672848717</v>
      </c>
      <c r="Z238" s="87">
        <f t="shared" si="54"/>
        <v>-37.125616848237016</v>
      </c>
      <c r="AA238" s="87">
        <f t="shared" si="54"/>
        <v>-37.746298023625314</v>
      </c>
      <c r="AB238" s="87">
        <f t="shared" si="54"/>
        <v>-38.226000402913613</v>
      </c>
      <c r="AC238" s="87">
        <f t="shared" si="54"/>
        <v>-38.705702782201911</v>
      </c>
      <c r="AD238" s="87">
        <f t="shared" si="54"/>
        <v>-39.185405161490223</v>
      </c>
      <c r="AE238" s="87">
        <f t="shared" si="54"/>
        <v>-39.665107540778521</v>
      </c>
      <c r="AF238" s="87">
        <f t="shared" si="54"/>
        <v>-40.14480992006682</v>
      </c>
      <c r="AG238" s="87">
        <f t="shared" si="54"/>
        <v>-40.188431123966822</v>
      </c>
      <c r="AH238" s="87">
        <f t="shared" si="54"/>
        <v>-40.232052327866818</v>
      </c>
      <c r="AI238" s="87">
        <f t="shared" si="54"/>
        <v>-40.27567353176682</v>
      </c>
      <c r="AJ238" s="87">
        <f t="shared" si="54"/>
        <v>-40.319294735666823</v>
      </c>
      <c r="AK238" s="87">
        <f t="shared" si="54"/>
        <v>-40.362915939566818</v>
      </c>
      <c r="AL238" s="87">
        <f t="shared" si="54"/>
        <v>-40.406537143466821</v>
      </c>
      <c r="AM238" s="87">
        <f t="shared" si="54"/>
        <v>-40.450158347366823</v>
      </c>
      <c r="AN238" s="87">
        <f t="shared" si="54"/>
        <v>-40.493779551266819</v>
      </c>
      <c r="AO238" s="87">
        <f t="shared" si="54"/>
        <v>-40.537400755166821</v>
      </c>
      <c r="AP238" s="87">
        <f t="shared" si="54"/>
        <v>-40.581021959066824</v>
      </c>
      <c r="AQ238" s="87">
        <f t="shared" si="54"/>
        <v>-40.624643162966819</v>
      </c>
      <c r="AR238" s="87">
        <f t="shared" si="54"/>
        <v>-40.668264366866822</v>
      </c>
      <c r="AS238" s="87">
        <f t="shared" si="54"/>
        <v>-40.711885570766825</v>
      </c>
      <c r="AT238" s="87">
        <f t="shared" si="54"/>
        <v>-40.75550677466682</v>
      </c>
      <c r="AU238" s="87">
        <f t="shared" si="54"/>
        <v>-40.799127978566823</v>
      </c>
      <c r="AV238" s="87">
        <f t="shared" si="54"/>
        <v>-40.842749182466818</v>
      </c>
      <c r="AW238" s="87">
        <f t="shared" si="54"/>
        <v>-40.886370386366821</v>
      </c>
      <c r="AX238" s="87">
        <f t="shared" si="54"/>
        <v>-40.929991590266823</v>
      </c>
      <c r="AY238" s="87">
        <f t="shared" si="54"/>
        <v>-40.973612794166826</v>
      </c>
      <c r="AZ238" s="87">
        <f t="shared" si="54"/>
        <v>-41.017233998066821</v>
      </c>
      <c r="BA238" s="87">
        <f t="shared" si="54"/>
        <v>-41.060855201966824</v>
      </c>
      <c r="BB238" s="87">
        <f t="shared" si="54"/>
        <v>-41.104476405866819</v>
      </c>
      <c r="BC238" s="87">
        <f t="shared" si="54"/>
        <v>-41.148097609766822</v>
      </c>
      <c r="BD238" s="82"/>
    </row>
    <row r="239" spans="4:56">
      <c r="D239" s="85"/>
      <c r="E239" s="53"/>
      <c r="F239" s="43"/>
      <c r="G239" s="53"/>
      <c r="H239" s="59"/>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c r="AF239" s="59"/>
      <c r="AG239" s="59"/>
      <c r="AH239" s="59"/>
      <c r="AI239" s="59"/>
      <c r="AJ239" s="59"/>
      <c r="AK239" s="59"/>
      <c r="AL239" s="59"/>
      <c r="AM239" s="59"/>
      <c r="AN239" s="59"/>
      <c r="AO239" s="59"/>
      <c r="AP239" s="59"/>
      <c r="AQ239" s="59"/>
      <c r="AR239" s="59"/>
      <c r="AS239" s="59"/>
      <c r="AT239" s="59"/>
      <c r="AU239" s="59"/>
      <c r="AV239" s="59"/>
      <c r="AW239" s="59"/>
      <c r="AX239" s="59"/>
      <c r="AY239" s="59"/>
      <c r="AZ239" s="59"/>
      <c r="BA239" s="59"/>
      <c r="BB239" s="59"/>
      <c r="BC239" s="59"/>
      <c r="BD239" s="82"/>
    </row>
    <row r="240" spans="4:56">
      <c r="D240" s="88"/>
      <c r="E240" s="89"/>
      <c r="F240" s="89"/>
      <c r="G240" s="89"/>
      <c r="H240" s="89"/>
      <c r="I240" s="89"/>
      <c r="J240" s="89"/>
      <c r="K240" s="89"/>
      <c r="L240" s="89"/>
      <c r="M240" s="89"/>
      <c r="N240" s="89"/>
      <c r="O240" s="89"/>
      <c r="P240" s="89"/>
      <c r="Q240" s="89"/>
      <c r="R240" s="89"/>
      <c r="S240" s="89"/>
      <c r="T240" s="89"/>
      <c r="U240" s="89"/>
      <c r="V240" s="89"/>
      <c r="W240" s="89"/>
      <c r="X240" s="89"/>
      <c r="Y240" s="89"/>
      <c r="Z240" s="89"/>
      <c r="AA240" s="89"/>
      <c r="AB240" s="89"/>
      <c r="AC240" s="89"/>
      <c r="AD240" s="89"/>
      <c r="AE240" s="89"/>
      <c r="AF240" s="89"/>
      <c r="AG240" s="89"/>
      <c r="AH240" s="89"/>
      <c r="AI240" s="89"/>
      <c r="AJ240" s="89"/>
      <c r="AK240" s="89"/>
      <c r="AL240" s="89"/>
      <c r="AM240" s="89"/>
      <c r="AN240" s="89"/>
      <c r="AO240" s="89"/>
      <c r="AP240" s="89"/>
      <c r="AQ240" s="89"/>
      <c r="AR240" s="89"/>
      <c r="AS240" s="89"/>
      <c r="AT240" s="89"/>
      <c r="AU240" s="89"/>
      <c r="AV240" s="89"/>
      <c r="AW240" s="89"/>
      <c r="AX240" s="89"/>
      <c r="AY240" s="89"/>
      <c r="AZ240" s="89"/>
      <c r="BA240" s="89"/>
      <c r="BB240" s="89"/>
      <c r="BC240" s="89"/>
      <c r="BD240" s="90"/>
    </row>
    <row r="243" spans="4:55">
      <c r="D243" s="14" t="s">
        <v>459</v>
      </c>
      <c r="H243" s="72">
        <f>H171+H182+H202+H213</f>
        <v>37.31587240470158</v>
      </c>
      <c r="I243" s="72">
        <f t="shared" ref="I243:BC243" si="55">I171+I182+I202+I213</f>
        <v>36.986611916245636</v>
      </c>
      <c r="J243" s="72">
        <f t="shared" si="55"/>
        <v>36.660291279493826</v>
      </c>
      <c r="K243" s="72">
        <f t="shared" si="55"/>
        <v>36.336920316408388</v>
      </c>
      <c r="L243" s="72">
        <f t="shared" si="55"/>
        <v>36.016417459680383</v>
      </c>
      <c r="M243" s="72">
        <f t="shared" si="55"/>
        <v>35.698760535810635</v>
      </c>
      <c r="N243" s="72">
        <f t="shared" si="55"/>
        <v>35.383878979325722</v>
      </c>
      <c r="O243" s="72">
        <f t="shared" si="55"/>
        <v>35.071784998952715</v>
      </c>
      <c r="P243" s="72">
        <f t="shared" si="55"/>
        <v>34.762408831334007</v>
      </c>
      <c r="Q243" s="72">
        <f t="shared" si="55"/>
        <v>34.455720453419403</v>
      </c>
      <c r="R243" s="72">
        <f t="shared" si="55"/>
        <v>34.151687975824629</v>
      </c>
      <c r="S243" s="72">
        <f t="shared" si="55"/>
        <v>33.85025329002319</v>
      </c>
      <c r="T243" s="72">
        <f t="shared" si="55"/>
        <v>33.551394929534652</v>
      </c>
      <c r="U243" s="72">
        <f t="shared" si="55"/>
        <v>33.255062119454543</v>
      </c>
      <c r="V243" s="72">
        <f t="shared" si="55"/>
        <v>32.961238346970433</v>
      </c>
      <c r="W243" s="72">
        <f t="shared" si="55"/>
        <v>32.669864302611806</v>
      </c>
      <c r="X243" s="72">
        <f t="shared" si="55"/>
        <v>32.380918941073553</v>
      </c>
      <c r="Y243" s="72">
        <f t="shared" si="55"/>
        <v>32.094358967353031</v>
      </c>
      <c r="Z243" s="72">
        <f t="shared" si="55"/>
        <v>31.81013537374923</v>
      </c>
      <c r="AA243" s="72">
        <f t="shared" si="55"/>
        <v>31.52822368538245</v>
      </c>
      <c r="AB243" s="72">
        <f t="shared" si="55"/>
        <v>31.248601735720435</v>
      </c>
      <c r="AC243" s="72">
        <f t="shared" si="55"/>
        <v>30.97121680637057</v>
      </c>
      <c r="AD243" s="72">
        <f t="shared" si="55"/>
        <v>30.696056761842122</v>
      </c>
      <c r="AE243" s="72">
        <f t="shared" si="55"/>
        <v>30.423070864597339</v>
      </c>
      <c r="AF243" s="72">
        <f t="shared" si="55"/>
        <v>30.152215384021567</v>
      </c>
      <c r="AG243" s="72">
        <f t="shared" si="55"/>
        <v>29.883495660225204</v>
      </c>
      <c r="AH243" s="72">
        <f t="shared" si="55"/>
        <v>29.616841303502184</v>
      </c>
      <c r="AI243" s="72">
        <f t="shared" si="55"/>
        <v>29.352219636617473</v>
      </c>
      <c r="AJ243" s="72">
        <f t="shared" si="55"/>
        <v>29.089634041830983</v>
      </c>
      <c r="AK243" s="72">
        <f t="shared" si="55"/>
        <v>28.829054278124264</v>
      </c>
      <c r="AL243" s="72">
        <f t="shared" si="55"/>
        <v>28.570450430319234</v>
      </c>
      <c r="AM243" s="72">
        <f t="shared" si="55"/>
        <v>28.313792903484895</v>
      </c>
      <c r="AN243" s="72">
        <f t="shared" si="55"/>
        <v>28.059052417473914</v>
      </c>
      <c r="AO243" s="72">
        <f t="shared" si="55"/>
        <v>27.806200001582649</v>
      </c>
      <c r="AP243" s="72">
        <f t="shared" si="55"/>
        <v>27.55520698934404</v>
      </c>
      <c r="AQ243" s="72">
        <f t="shared" si="55"/>
        <v>27.314344994867906</v>
      </c>
      <c r="AR243" s="72">
        <f t="shared" si="55"/>
        <v>27.080514022754318</v>
      </c>
      <c r="AS243" s="72">
        <f t="shared" si="55"/>
        <v>26.848318757684108</v>
      </c>
      <c r="AT243" s="72">
        <f t="shared" si="55"/>
        <v>26.617735482120906</v>
      </c>
      <c r="AU243" s="72">
        <f t="shared" si="55"/>
        <v>26.388740770639178</v>
      </c>
      <c r="AV243" s="72">
        <f t="shared" si="55"/>
        <v>26.161311483986289</v>
      </c>
      <c r="AW243" s="72">
        <f t="shared" si="55"/>
        <v>25.935424763189694</v>
      </c>
      <c r="AX243" s="72">
        <f t="shared" si="55"/>
        <v>25.711058023704233</v>
      </c>
      <c r="AY243" s="72">
        <f t="shared" si="55"/>
        <v>25.488188949623751</v>
      </c>
      <c r="AZ243" s="72">
        <f t="shared" si="55"/>
        <v>25.266795487918905</v>
      </c>
      <c r="BA243" s="72">
        <f t="shared" si="55"/>
        <v>25.046855842735955</v>
      </c>
      <c r="BB243" s="72">
        <f t="shared" si="55"/>
        <v>24.828348469735836</v>
      </c>
      <c r="BC243" s="72">
        <f t="shared" si="55"/>
        <v>24.611252070484721</v>
      </c>
    </row>
    <row r="245" spans="4:55">
      <c r="D245" s="14" t="s">
        <v>460</v>
      </c>
      <c r="H245" s="72">
        <f>H171+H182+H192+H202+H213+H222+H232+H238</f>
        <v>10.897476436184249</v>
      </c>
      <c r="I245" s="72">
        <f t="shared" ref="I245:BC245" si="56">I171+I182+I192+I202+I213+I222+I232+I238</f>
        <v>10.110220739624665</v>
      </c>
      <c r="J245" s="72">
        <f t="shared" si="56"/>
        <v>9.3259084245896382</v>
      </c>
      <c r="K245" s="72">
        <f t="shared" si="56"/>
        <v>8.5445520009769176</v>
      </c>
      <c r="L245" s="72">
        <f t="shared" si="56"/>
        <v>7.6026188822996588</v>
      </c>
      <c r="M245" s="72">
        <f t="shared" si="56"/>
        <v>6.6635364155308885</v>
      </c>
      <c r="N245" s="72">
        <f t="shared" si="56"/>
        <v>5.7272322144331937</v>
      </c>
      <c r="O245" s="72">
        <f t="shared" si="56"/>
        <v>4.7937211915037032</v>
      </c>
      <c r="P245" s="72">
        <f t="shared" si="56"/>
        <v>3.8629317509381096</v>
      </c>
      <c r="Q245" s="72">
        <f t="shared" si="56"/>
        <v>2.934834195795478</v>
      </c>
      <c r="R245" s="72">
        <f t="shared" si="56"/>
        <v>2.0093968334017163</v>
      </c>
      <c r="S245" s="72">
        <f t="shared" si="56"/>
        <v>1.086560283557894</v>
      </c>
      <c r="T245" s="72">
        <f t="shared" si="56"/>
        <v>0.16630379759973124</v>
      </c>
      <c r="U245" s="72">
        <f t="shared" si="56"/>
        <v>-0.75142431898617446</v>
      </c>
      <c r="V245" s="72">
        <f t="shared" si="56"/>
        <v>-1.6666396391756066</v>
      </c>
      <c r="W245" s="72">
        <f t="shared" si="56"/>
        <v>-2.579402911052064</v>
      </c>
      <c r="X245" s="72">
        <f t="shared" si="56"/>
        <v>-3.4897345381410361</v>
      </c>
      <c r="Y245" s="72">
        <f t="shared" si="56"/>
        <v>-4.3976784211951667</v>
      </c>
      <c r="Z245" s="72">
        <f t="shared" si="56"/>
        <v>-5.3032845112454723</v>
      </c>
      <c r="AA245" s="72">
        <f t="shared" si="56"/>
        <v>-6.2065769001541895</v>
      </c>
      <c r="AB245" s="72">
        <f t="shared" si="56"/>
        <v>-6.9665984709742972</v>
      </c>
      <c r="AC245" s="72">
        <f t="shared" si="56"/>
        <v>-7.7243819534246256</v>
      </c>
      <c r="AD245" s="72">
        <f t="shared" si="56"/>
        <v>-8.4799384879679849</v>
      </c>
      <c r="AE245" s="72">
        <f t="shared" si="56"/>
        <v>-9.2333199617502757</v>
      </c>
      <c r="AF245" s="72">
        <f t="shared" si="56"/>
        <v>-9.9845708907277988</v>
      </c>
      <c r="AG245" s="72">
        <f t="shared" si="56"/>
        <v>-10.297602866568567</v>
      </c>
      <c r="AH245" s="72">
        <f t="shared" si="56"/>
        <v>-10.608569747172556</v>
      </c>
      <c r="AI245" s="72">
        <f t="shared" si="56"/>
        <v>-10.917504448429252</v>
      </c>
      <c r="AJ245" s="72">
        <f t="shared" si="56"/>
        <v>-11.224401863159507</v>
      </c>
      <c r="AK245" s="72">
        <f t="shared" si="56"/>
        <v>-11.529292376183172</v>
      </c>
      <c r="AL245" s="72">
        <f t="shared" si="56"/>
        <v>-11.832206047635236</v>
      </c>
      <c r="AM245" s="72">
        <f t="shared" si="56"/>
        <v>-12.133172618544563</v>
      </c>
      <c r="AN245" s="72">
        <f t="shared" si="56"/>
        <v>-12.432221516281068</v>
      </c>
      <c r="AO245" s="72">
        <f t="shared" si="56"/>
        <v>-12.72938185987686</v>
      </c>
      <c r="AP245" s="72">
        <f t="shared" si="56"/>
        <v>-13.024682465212727</v>
      </c>
      <c r="AQ245" s="72">
        <f t="shared" si="56"/>
        <v>-13.309395360857156</v>
      </c>
      <c r="AR245" s="72">
        <f t="shared" si="56"/>
        <v>-13.586789652712959</v>
      </c>
      <c r="AS245" s="72">
        <f t="shared" si="56"/>
        <v>-13.862556028562313</v>
      </c>
      <c r="AT245" s="72">
        <f t="shared" si="56"/>
        <v>-14.136718151454751</v>
      </c>
      <c r="AU245" s="72">
        <f t="shared" si="56"/>
        <v>-14.409299392614745</v>
      </c>
      <c r="AV245" s="72">
        <f t="shared" si="56"/>
        <v>-14.680322837426289</v>
      </c>
      <c r="AW245" s="72">
        <f t="shared" si="56"/>
        <v>-14.949811291374182</v>
      </c>
      <c r="AX245" s="72">
        <f t="shared" si="56"/>
        <v>-15.21778728594661</v>
      </c>
      <c r="AY245" s="72">
        <f t="shared" si="56"/>
        <v>-15.484273084475213</v>
      </c>
      <c r="AZ245" s="72">
        <f t="shared" si="56"/>
        <v>-15.749290687950168</v>
      </c>
      <c r="BA245" s="72">
        <f t="shared" si="56"/>
        <v>-16.01286184077566</v>
      </c>
      <c r="BB245" s="72">
        <f t="shared" si="56"/>
        <v>-16.275008036486462</v>
      </c>
      <c r="BC245" s="72">
        <f t="shared" si="56"/>
        <v>-16.535750523414023</v>
      </c>
    </row>
  </sheetData>
  <mergeCells count="153">
    <mergeCell ref="D236:E236"/>
    <mergeCell ref="D227:E227"/>
    <mergeCell ref="D228:E228"/>
    <mergeCell ref="D229:E229"/>
    <mergeCell ref="D230:E230"/>
    <mergeCell ref="D231:E231"/>
    <mergeCell ref="D235:E235"/>
    <mergeCell ref="D218:E218"/>
    <mergeCell ref="D219:E219"/>
    <mergeCell ref="D220:E220"/>
    <mergeCell ref="D221:E221"/>
    <mergeCell ref="F225:L225"/>
    <mergeCell ref="D226:E226"/>
    <mergeCell ref="D208:E208"/>
    <mergeCell ref="D209:E209"/>
    <mergeCell ref="D210:E210"/>
    <mergeCell ref="D211:E211"/>
    <mergeCell ref="D212:E212"/>
    <mergeCell ref="D217:E217"/>
    <mergeCell ref="D197:E197"/>
    <mergeCell ref="D198:E198"/>
    <mergeCell ref="D199:E199"/>
    <mergeCell ref="D200:E200"/>
    <mergeCell ref="D201:E201"/>
    <mergeCell ref="D207:E207"/>
    <mergeCell ref="D187:E187"/>
    <mergeCell ref="D188:E188"/>
    <mergeCell ref="D189:E189"/>
    <mergeCell ref="D190:E190"/>
    <mergeCell ref="D191:E191"/>
    <mergeCell ref="D196:E196"/>
    <mergeCell ref="D177:E177"/>
    <mergeCell ref="D178:E178"/>
    <mergeCell ref="D179:E179"/>
    <mergeCell ref="D180:E180"/>
    <mergeCell ref="D181:E181"/>
    <mergeCell ref="D186:E186"/>
    <mergeCell ref="D167:E167"/>
    <mergeCell ref="D168:E168"/>
    <mergeCell ref="D169:E169"/>
    <mergeCell ref="D170:E170"/>
    <mergeCell ref="D174:E174"/>
    <mergeCell ref="D176:E176"/>
    <mergeCell ref="D152:E152"/>
    <mergeCell ref="D153:E153"/>
    <mergeCell ref="D154:E154"/>
    <mergeCell ref="D163:E163"/>
    <mergeCell ref="D165:E165"/>
    <mergeCell ref="D166:E166"/>
    <mergeCell ref="D142:E142"/>
    <mergeCell ref="D147:E147"/>
    <mergeCell ref="D148:E148"/>
    <mergeCell ref="D149:E149"/>
    <mergeCell ref="D150:E150"/>
    <mergeCell ref="D151:E151"/>
    <mergeCell ref="D136:E136"/>
    <mergeCell ref="D137:E137"/>
    <mergeCell ref="D138:E138"/>
    <mergeCell ref="D139:E139"/>
    <mergeCell ref="D140:E140"/>
    <mergeCell ref="D141:E141"/>
    <mergeCell ref="D127:E127"/>
    <mergeCell ref="D128:E128"/>
    <mergeCell ref="D129:E129"/>
    <mergeCell ref="D130:E130"/>
    <mergeCell ref="D131:E131"/>
    <mergeCell ref="D132:E132"/>
    <mergeCell ref="D117:E117"/>
    <mergeCell ref="D118:E118"/>
    <mergeCell ref="D119:E119"/>
    <mergeCell ref="D120:E120"/>
    <mergeCell ref="D121:E121"/>
    <mergeCell ref="D126:E126"/>
    <mergeCell ref="D109:E109"/>
    <mergeCell ref="D110:E110"/>
    <mergeCell ref="D111:E111"/>
    <mergeCell ref="D112:E112"/>
    <mergeCell ref="D115:E115"/>
    <mergeCell ref="D116:E116"/>
    <mergeCell ref="D103:E103"/>
    <mergeCell ref="D104:F104"/>
    <mergeCell ref="D105:F105"/>
    <mergeCell ref="D106:E106"/>
    <mergeCell ref="D107:E107"/>
    <mergeCell ref="D108:E108"/>
    <mergeCell ref="D97:E97"/>
    <mergeCell ref="D98:E98"/>
    <mergeCell ref="D99:E99"/>
    <mergeCell ref="D100:E100"/>
    <mergeCell ref="D101:E101"/>
    <mergeCell ref="D102:E102"/>
    <mergeCell ref="D89:E89"/>
    <mergeCell ref="D90:E90"/>
    <mergeCell ref="D91:E91"/>
    <mergeCell ref="D92:E92"/>
    <mergeCell ref="D93:E93"/>
    <mergeCell ref="D94:E94"/>
    <mergeCell ref="D75:E75"/>
    <mergeCell ref="D76:E76"/>
    <mergeCell ref="D77:E77"/>
    <mergeCell ref="D88:E88"/>
    <mergeCell ref="D58:E58"/>
    <mergeCell ref="D59:E59"/>
    <mergeCell ref="D60:E60"/>
    <mergeCell ref="D61:E61"/>
    <mergeCell ref="D62:E62"/>
    <mergeCell ref="D78:E78"/>
    <mergeCell ref="D25:E25"/>
    <mergeCell ref="B29:B34"/>
    <mergeCell ref="D29:E29"/>
    <mergeCell ref="D30:E30"/>
    <mergeCell ref="D31:E31"/>
    <mergeCell ref="D32:E32"/>
    <mergeCell ref="D33:E33"/>
    <mergeCell ref="D34:E34"/>
    <mergeCell ref="B66:B71"/>
    <mergeCell ref="D66:E66"/>
    <mergeCell ref="D67:E67"/>
    <mergeCell ref="D68:E68"/>
    <mergeCell ref="D69:E69"/>
    <mergeCell ref="B47:B53"/>
    <mergeCell ref="D48:E48"/>
    <mergeCell ref="D49:E49"/>
    <mergeCell ref="D50:E50"/>
    <mergeCell ref="D51:E51"/>
    <mergeCell ref="D52:E52"/>
    <mergeCell ref="D53:E53"/>
    <mergeCell ref="D70:E70"/>
    <mergeCell ref="D71:E71"/>
    <mergeCell ref="B7:B14"/>
    <mergeCell ref="B57:B62"/>
    <mergeCell ref="D13:E13"/>
    <mergeCell ref="D14:E14"/>
    <mergeCell ref="D18:E18"/>
    <mergeCell ref="D20:E20"/>
    <mergeCell ref="D21:E21"/>
    <mergeCell ref="D22:E22"/>
    <mergeCell ref="C4:C6"/>
    <mergeCell ref="D7:E7"/>
    <mergeCell ref="D9:E9"/>
    <mergeCell ref="D10:E10"/>
    <mergeCell ref="D11:E11"/>
    <mergeCell ref="D12:E12"/>
    <mergeCell ref="D6:E6"/>
    <mergeCell ref="B38:B43"/>
    <mergeCell ref="D38:E38"/>
    <mergeCell ref="D39:E39"/>
    <mergeCell ref="D40:E40"/>
    <mergeCell ref="D41:E41"/>
    <mergeCell ref="D42:E42"/>
    <mergeCell ref="D43:E43"/>
    <mergeCell ref="D23:E23"/>
    <mergeCell ref="D24:E2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8ACAE-EE25-4BF4-8CD4-5D27E4314AD7}">
  <sheetPr>
    <tabColor rgb="FF92D050"/>
  </sheetPr>
  <dimension ref="A2:BD256"/>
  <sheetViews>
    <sheetView topLeftCell="F232" workbookViewId="0">
      <selection activeCell="H240" sqref="H240"/>
    </sheetView>
  </sheetViews>
  <sheetFormatPr defaultColWidth="8.85546875" defaultRowHeight="14.45"/>
  <cols>
    <col min="5" max="5" width="11.7109375" customWidth="1"/>
    <col min="6" max="6" width="48.140625" customWidth="1"/>
    <col min="7" max="7" width="15.140625" customWidth="1"/>
    <col min="8" max="10" width="9.28515625" bestFit="1" customWidth="1"/>
    <col min="11" max="11" width="10.140625" customWidth="1"/>
    <col min="12" max="27" width="9.28515625" bestFit="1" customWidth="1"/>
    <col min="28" max="28" width="9.28515625" style="245" bestFit="1" customWidth="1"/>
    <col min="29" max="55" width="9.28515625" bestFit="1" customWidth="1"/>
  </cols>
  <sheetData>
    <row r="2" spans="1:56">
      <c r="B2" s="14" t="s">
        <v>461</v>
      </c>
      <c r="C2" s="14"/>
      <c r="D2" s="14"/>
      <c r="E2" s="14"/>
    </row>
    <row r="3" spans="1:56">
      <c r="G3" s="77">
        <v>2022</v>
      </c>
      <c r="H3" s="77">
        <v>2023</v>
      </c>
      <c r="I3" s="77">
        <v>2024</v>
      </c>
      <c r="J3" s="77">
        <v>2025</v>
      </c>
      <c r="K3" s="77">
        <v>2026</v>
      </c>
      <c r="L3" s="77">
        <v>2027</v>
      </c>
      <c r="M3" s="77">
        <v>2028</v>
      </c>
      <c r="N3" s="77">
        <v>2029</v>
      </c>
      <c r="O3" s="77">
        <v>2030</v>
      </c>
      <c r="P3" s="77">
        <v>2031</v>
      </c>
      <c r="Q3" s="77">
        <v>2032</v>
      </c>
      <c r="R3" s="77">
        <v>2033</v>
      </c>
      <c r="S3" s="77">
        <v>2034</v>
      </c>
      <c r="T3" s="77">
        <v>2035</v>
      </c>
      <c r="U3" s="77">
        <v>2036</v>
      </c>
      <c r="V3" s="77">
        <v>2037</v>
      </c>
      <c r="W3" s="77">
        <v>2038</v>
      </c>
      <c r="X3" s="77">
        <v>2039</v>
      </c>
      <c r="Y3" s="77">
        <v>2040</v>
      </c>
      <c r="Z3" s="77">
        <v>2041</v>
      </c>
      <c r="AA3" s="77">
        <v>2042</v>
      </c>
      <c r="AB3" s="77">
        <v>2043</v>
      </c>
      <c r="AC3" s="77">
        <v>2044</v>
      </c>
      <c r="AD3" s="77">
        <v>2045</v>
      </c>
      <c r="AE3" s="77">
        <v>2046</v>
      </c>
      <c r="AF3" s="77">
        <v>2047</v>
      </c>
      <c r="AG3" s="77">
        <v>2048</v>
      </c>
      <c r="AH3" s="77">
        <v>2049</v>
      </c>
      <c r="AI3" s="77">
        <v>2050</v>
      </c>
      <c r="AJ3" s="77">
        <v>2051</v>
      </c>
      <c r="AK3" s="77">
        <v>2052</v>
      </c>
      <c r="AL3" s="77">
        <v>2053</v>
      </c>
      <c r="AM3" s="77">
        <v>2054</v>
      </c>
      <c r="AN3" s="77">
        <v>2055</v>
      </c>
      <c r="AO3" s="77">
        <v>2056</v>
      </c>
      <c r="AP3" s="77">
        <v>2057</v>
      </c>
      <c r="AQ3" s="77">
        <v>2058</v>
      </c>
      <c r="AR3" s="77">
        <v>2059</v>
      </c>
      <c r="AS3" s="77">
        <v>2060</v>
      </c>
      <c r="AT3" s="77">
        <v>2061</v>
      </c>
      <c r="AU3" s="77">
        <v>2062</v>
      </c>
      <c r="AV3" s="77">
        <v>2063</v>
      </c>
      <c r="AW3" s="77">
        <v>2064</v>
      </c>
      <c r="AX3" s="77">
        <v>2065</v>
      </c>
      <c r="AY3" s="77">
        <v>2066</v>
      </c>
      <c r="AZ3" s="77">
        <v>2067</v>
      </c>
      <c r="BA3" s="77">
        <v>2068</v>
      </c>
      <c r="BB3" s="77">
        <v>2069</v>
      </c>
      <c r="BC3" s="77">
        <v>2070</v>
      </c>
    </row>
    <row r="4" spans="1:56">
      <c r="B4" s="27"/>
      <c r="C4" s="391" t="s">
        <v>386</v>
      </c>
      <c r="D4" s="28" t="s">
        <v>387</v>
      </c>
      <c r="E4" s="29" t="s">
        <v>387</v>
      </c>
      <c r="F4" s="29" t="s">
        <v>387</v>
      </c>
      <c r="G4" s="29" t="s">
        <v>387</v>
      </c>
      <c r="H4" s="29" t="s">
        <v>387</v>
      </c>
      <c r="I4" s="29" t="s">
        <v>387</v>
      </c>
      <c r="J4" s="29" t="s">
        <v>387</v>
      </c>
      <c r="K4" s="29" t="s">
        <v>387</v>
      </c>
      <c r="L4" s="29" t="s">
        <v>387</v>
      </c>
      <c r="M4" s="29" t="s">
        <v>387</v>
      </c>
      <c r="N4" s="29" t="s">
        <v>387</v>
      </c>
      <c r="O4" s="29" t="s">
        <v>387</v>
      </c>
      <c r="P4" s="29" t="s">
        <v>387</v>
      </c>
      <c r="Q4" s="29" t="s">
        <v>387</v>
      </c>
      <c r="R4" s="29" t="s">
        <v>387</v>
      </c>
      <c r="S4" s="29" t="s">
        <v>387</v>
      </c>
      <c r="T4" s="29" t="s">
        <v>387</v>
      </c>
      <c r="U4" s="29" t="s">
        <v>387</v>
      </c>
      <c r="V4" s="29" t="s">
        <v>387</v>
      </c>
      <c r="W4" s="29" t="s">
        <v>387</v>
      </c>
      <c r="X4" s="29" t="s">
        <v>387</v>
      </c>
      <c r="Y4" s="29" t="s">
        <v>387</v>
      </c>
      <c r="Z4" s="29" t="s">
        <v>387</v>
      </c>
      <c r="AA4" s="29" t="s">
        <v>387</v>
      </c>
      <c r="AB4" s="29" t="s">
        <v>387</v>
      </c>
      <c r="AC4" s="29" t="s">
        <v>387</v>
      </c>
      <c r="AD4" s="29" t="s">
        <v>387</v>
      </c>
      <c r="AE4" s="29" t="s">
        <v>387</v>
      </c>
      <c r="AF4" s="29" t="s">
        <v>387</v>
      </c>
      <c r="AG4" s="29" t="s">
        <v>387</v>
      </c>
      <c r="AH4" s="29" t="s">
        <v>387</v>
      </c>
      <c r="AI4" s="29" t="s">
        <v>387</v>
      </c>
      <c r="AJ4" s="29" t="s">
        <v>387</v>
      </c>
      <c r="AK4" s="29"/>
      <c r="AL4" s="29"/>
      <c r="AM4" s="29"/>
      <c r="AN4" s="29"/>
      <c r="AO4" s="29"/>
      <c r="AP4" s="29"/>
      <c r="AQ4" s="29"/>
      <c r="AR4" s="29"/>
      <c r="AS4" s="29"/>
      <c r="AT4" s="29"/>
      <c r="AU4" s="29"/>
      <c r="AV4" s="29"/>
      <c r="AW4" s="29"/>
      <c r="AX4" s="29"/>
      <c r="AY4" s="29"/>
      <c r="AZ4" s="29"/>
      <c r="BA4" s="29"/>
      <c r="BB4" s="29"/>
      <c r="BC4" s="29"/>
      <c r="BD4" s="53"/>
    </row>
    <row r="5" spans="1:56" ht="15.6">
      <c r="B5" s="30"/>
      <c r="C5" s="391"/>
      <c r="D5" s="31"/>
      <c r="E5" s="32"/>
      <c r="F5" s="33"/>
      <c r="G5" s="34"/>
      <c r="H5" s="34"/>
      <c r="I5" s="34"/>
      <c r="J5" s="34"/>
      <c r="K5" s="34"/>
      <c r="L5" s="34"/>
      <c r="M5" s="34"/>
      <c r="N5" s="34"/>
      <c r="O5" s="34"/>
      <c r="P5" s="34"/>
      <c r="Q5" s="34"/>
      <c r="R5" s="34"/>
      <c r="S5" s="34"/>
      <c r="T5" s="34"/>
      <c r="U5" s="34"/>
      <c r="V5" s="34"/>
      <c r="W5" s="34"/>
      <c r="X5" s="34"/>
      <c r="Y5" s="34"/>
      <c r="Z5" s="34"/>
      <c r="AA5" s="34"/>
      <c r="AB5" s="34"/>
      <c r="AC5" s="34"/>
      <c r="AD5" s="34"/>
      <c r="AE5" s="34"/>
      <c r="AF5" s="34"/>
      <c r="AG5" s="34"/>
      <c r="AH5" s="34"/>
      <c r="AI5" s="34"/>
      <c r="AJ5" s="56"/>
      <c r="AK5" s="56"/>
      <c r="AL5" s="56"/>
      <c r="AM5" s="56"/>
      <c r="AN5" s="56"/>
      <c r="AO5" s="56"/>
      <c r="AP5" s="56"/>
      <c r="AQ5" s="56"/>
      <c r="AR5" s="56"/>
      <c r="AS5" s="56"/>
      <c r="AT5" s="56"/>
      <c r="AU5" s="56"/>
      <c r="AV5" s="56"/>
      <c r="AW5" s="56"/>
      <c r="AX5" s="56"/>
      <c r="AY5" s="56"/>
      <c r="AZ5" s="56"/>
      <c r="BA5" s="56"/>
      <c r="BB5" s="56"/>
      <c r="BC5" s="56"/>
      <c r="BD5" s="53"/>
    </row>
    <row r="6" spans="1:56" ht="27" customHeight="1">
      <c r="B6" s="30"/>
      <c r="C6" s="391"/>
      <c r="D6" s="31"/>
      <c r="E6" s="35"/>
      <c r="F6" s="347" t="s">
        <v>388</v>
      </c>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56"/>
      <c r="AK6" s="56"/>
      <c r="AL6" s="56"/>
      <c r="AM6" s="56"/>
      <c r="AN6" s="56"/>
      <c r="AO6" s="56"/>
      <c r="AP6" s="56"/>
      <c r="AQ6" s="56"/>
      <c r="AR6" s="56"/>
      <c r="AS6" s="56"/>
      <c r="AT6" s="56"/>
      <c r="AU6" s="56"/>
      <c r="AV6" s="56"/>
      <c r="AW6" s="56"/>
      <c r="AX6" s="56"/>
      <c r="AY6" s="56"/>
      <c r="AZ6" s="56"/>
      <c r="BA6" s="56"/>
      <c r="BB6" s="56"/>
      <c r="BC6" s="56"/>
      <c r="BD6" s="53"/>
    </row>
    <row r="7" spans="1:56" s="245" customFormat="1" ht="15" customHeight="1">
      <c r="B7" s="307"/>
      <c r="C7" s="308">
        <v>0.23449999999999999</v>
      </c>
      <c r="D7" s="349" t="s">
        <v>391</v>
      </c>
      <c r="E7" s="349"/>
      <c r="F7" s="37" t="s">
        <v>392</v>
      </c>
      <c r="G7" s="37"/>
      <c r="H7" s="37">
        <f>('Net Zero 2050 - %'!G12)*$C$7</f>
        <v>2.036914080004789E-2</v>
      </c>
      <c r="I7" s="37">
        <f>('Net Zero 2050 - %'!H12)*$C$7</f>
        <v>2.0033088872986979E-2</v>
      </c>
      <c r="J7" s="37">
        <f>('Net Zero 2050 - %'!I12)*$C$7</f>
        <v>1.9700475559931541E-2</v>
      </c>
      <c r="K7" s="37">
        <f>('Net Zero 2050 - %'!J12)*$C$7</f>
        <v>1.9371210284855642E-2</v>
      </c>
      <c r="L7" s="37">
        <f>('Net Zero 2050 - %'!K12)*$C$7</f>
        <v>1.904520394403399E-2</v>
      </c>
      <c r="M7" s="37">
        <f>('Net Zero 2050 - %'!L12)*$C$7</f>
        <v>1.8722368861827453E-2</v>
      </c>
      <c r="N7" s="37">
        <f>('Net Zero 2050 - %'!M12)*$C$7</f>
        <v>1.8402618747386263E-2</v>
      </c>
      <c r="O7" s="37">
        <f>('Net Zero 2050 - %'!N12)*$C$7</f>
        <v>1.8085868652247161E-2</v>
      </c>
      <c r="P7" s="37">
        <f>('Net Zero 2050 - %'!O12)*$C$7</f>
        <v>1.7772034928792771E-2</v>
      </c>
      <c r="Q7" s="37">
        <f>('Net Zero 2050 - %'!P12)*$C$7</f>
        <v>1.7461035189545816E-2</v>
      </c>
      <c r="R7" s="37">
        <f>('Net Zero 2050 - %'!Q12)*$C$7</f>
        <v>1.7152788267264307E-2</v>
      </c>
      <c r="S7" s="37">
        <f>('Net Zero 2050 - %'!R12)*$C$7</f>
        <v>1.6847214175822797E-2</v>
      </c>
      <c r="T7" s="37">
        <f>('Net Zero 2050 - %'!S12)*$C$7</f>
        <v>1.6544234071837208E-2</v>
      </c>
      <c r="U7" s="37">
        <f>('Net Zero 2050 - %'!T12)*$C$7</f>
        <v>1.624377021702527E-2</v>
      </c>
      <c r="V7" s="37">
        <f>('Net Zero 2050 - %'!U12)*$C$7</f>
        <v>1.5945745941263433E-2</v>
      </c>
      <c r="W7" s="37">
        <f>('Net Zero 2050 - %'!V12)*$C$7</f>
        <v>1.5650085606313632E-2</v>
      </c>
      <c r="X7" s="37">
        <f>('Net Zero 2050 - %'!W12)*$C$7</f>
        <v>1.535671457021694E-2</v>
      </c>
      <c r="Y7" s="37">
        <f>('Net Zero 2050 - %'!X12)*$C$7</f>
        <v>1.506555915230246E-2</v>
      </c>
      <c r="Z7" s="37">
        <f>('Net Zero 2050 - %'!Y12)*$C$7</f>
        <v>1.4776546598805668E-2</v>
      </c>
      <c r="AA7" s="37">
        <f>('Net Zero 2050 - %'!Z12)*$C$7</f>
        <v>1.4489605049073659E-2</v>
      </c>
      <c r="AB7" s="34">
        <f>('Net Zero 2050 - %'!AA12)*$C$7</f>
        <v>1.4204663502325255E-2</v>
      </c>
      <c r="AC7" s="37">
        <f>('Net Zero 2050 - %'!AB12)*$C$7</f>
        <v>1.392165178495014E-2</v>
      </c>
      <c r="AD7" s="37">
        <f>('Net Zero 2050 - %'!AC12)*$C$7</f>
        <v>1.3640500518330337E-2</v>
      </c>
      <c r="AE7" s="37">
        <f>('Net Zero 2050 - %'!AD12)*$C$7</f>
        <v>1.3361141087154497E-2</v>
      </c>
      <c r="AF7" s="37">
        <f>('Net Zero 2050 - %'!AE12)*$C$7</f>
        <v>1.3083505608208713E-2</v>
      </c>
      <c r="AG7" s="37">
        <f>('Net Zero 2050 - %'!AF12)*$C$7</f>
        <v>1.2807526899620955E-2</v>
      </c>
      <c r="AH7" s="37">
        <f>('Net Zero 2050 - %'!AG12)*$C$7</f>
        <v>1.253313845055124E-2</v>
      </c>
      <c r="AI7" s="37">
        <f>('Net Zero 2050 - %'!AH12)*$C$7</f>
        <v>1.2260274391286258E-2</v>
      </c>
      <c r="AJ7" s="37">
        <f>('Net Zero 2050 - %'!AI12)*$C$7</f>
        <v>1.1988869463741407E-2</v>
      </c>
      <c r="AK7" s="37">
        <f>('Net Zero 2050 - %'!AJ12)*$C$7</f>
        <v>1.1718858992336876E-2</v>
      </c>
      <c r="AL7" s="37">
        <f>('Net Zero 2050 - %'!AK12)*$C$7</f>
        <v>1.1450178855236567E-2</v>
      </c>
      <c r="AM7" s="37">
        <f>('Net Zero 2050 - %'!AL12)*$C$7</f>
        <v>1.1182765455933165E-2</v>
      </c>
      <c r="AN7" s="37">
        <f>('Net Zero 2050 - %'!AM12)*$C$7</f>
        <v>1.0916555695148948E-2</v>
      </c>
      <c r="AO7" s="37">
        <f>('Net Zero 2050 - %'!AN12)*$C$7</f>
        <v>1.0651486943053623E-2</v>
      </c>
      <c r="AP7" s="37">
        <f>('Net Zero 2050 - %'!AO12)*$C$7</f>
        <v>1.0387497011767883E-2</v>
      </c>
      <c r="AQ7" s="37">
        <f>('Net Zero 2050 - %'!AP12)*$C$7</f>
        <v>1.0124524128138178E-2</v>
      </c>
      <c r="AR7" s="37">
        <f>('Net Zero 2050 - %'!AQ12)*$C$7</f>
        <v>9.8625069067713889E-3</v>
      </c>
      <c r="AS7" s="37">
        <f>('Net Zero 2050 - %'!AR12)*$C$7</f>
        <v>9.6013843233065388E-3</v>
      </c>
      <c r="AT7" s="37">
        <f>('Net Zero 2050 - %'!AS12)*$C$7</f>
        <v>9.3410956879106007E-3</v>
      </c>
      <c r="AU7" s="37">
        <f>('Net Zero 2050 - %'!AT12)*$C$7</f>
        <v>9.081580618977585E-3</v>
      </c>
      <c r="AV7" s="37">
        <f>('Net Zero 2050 - %'!AU12)*$C$7</f>
        <v>8.8227790170246744E-3</v>
      </c>
      <c r="AW7" s="37">
        <f>('Net Zero 2050 - %'!AV12)*$C$7</f>
        <v>8.5646310387545374E-3</v>
      </c>
      <c r="AX7" s="37">
        <f>('Net Zero 2050 - %'!AW12)*$C$7</f>
        <v>8.3070770712830363E-3</v>
      </c>
      <c r="AY7" s="37">
        <f>('Net Zero 2050 - %'!AX12)*$C$7</f>
        <v>8.05005770650522E-3</v>
      </c>
      <c r="AZ7" s="37">
        <f>('Net Zero 2050 - %'!AY12)*$C$7</f>
        <v>7.7935137155937884E-3</v>
      </c>
      <c r="BA7" s="37">
        <f>('Net Zero 2050 - %'!AZ12)*$C$7</f>
        <v>7.53738602360294E-3</v>
      </c>
      <c r="BB7" s="37">
        <f>('Net Zero 2050 - %'!BA12)*$C$7</f>
        <v>7.281615684172198E-3</v>
      </c>
      <c r="BC7" s="37">
        <f>('Net Zero 2050 - %'!BB12)*$C$7</f>
        <v>7.0261438543110415E-3</v>
      </c>
      <c r="BD7" s="53"/>
    </row>
    <row r="8" spans="1:56" ht="15" customHeight="1">
      <c r="A8" s="36"/>
      <c r="B8" s="57"/>
      <c r="C8" s="36"/>
      <c r="D8" s="351" t="s">
        <v>393</v>
      </c>
      <c r="E8" s="349"/>
      <c r="F8" s="37" t="s">
        <v>392</v>
      </c>
      <c r="G8" s="38"/>
      <c r="H8" s="38"/>
      <c r="I8" s="38"/>
      <c r="J8" s="38"/>
      <c r="K8" s="38"/>
      <c r="L8" s="38"/>
      <c r="M8" s="38"/>
      <c r="N8" s="38"/>
      <c r="O8" s="38"/>
      <c r="P8" s="38"/>
      <c r="Q8" s="38"/>
      <c r="R8" s="38"/>
      <c r="S8" s="38"/>
      <c r="T8" s="38"/>
      <c r="U8" s="38"/>
      <c r="V8" s="38"/>
      <c r="W8" s="38"/>
      <c r="X8" s="38"/>
      <c r="Y8" s="38"/>
      <c r="Z8" s="38"/>
      <c r="AA8" s="38"/>
      <c r="AB8" s="34"/>
      <c r="AC8" s="38"/>
      <c r="AD8" s="38"/>
      <c r="AE8" s="38"/>
      <c r="AF8" s="38"/>
      <c r="AG8" s="38"/>
      <c r="AH8" s="38"/>
      <c r="AI8" s="38"/>
      <c r="AJ8" s="56"/>
      <c r="AK8" s="38"/>
      <c r="AL8" s="38"/>
      <c r="AM8" s="38"/>
      <c r="AN8" s="38"/>
      <c r="AO8" s="38"/>
      <c r="AP8" s="38"/>
      <c r="AQ8" s="38"/>
      <c r="AR8" s="38"/>
      <c r="AS8" s="38"/>
      <c r="AT8" s="38"/>
      <c r="AU8" s="38"/>
      <c r="AV8" s="38"/>
      <c r="AW8" s="38"/>
      <c r="AX8" s="38"/>
      <c r="AY8" s="38"/>
      <c r="AZ8" s="38"/>
      <c r="BA8" s="38"/>
      <c r="BB8" s="38"/>
      <c r="BC8" s="38"/>
      <c r="BD8" s="53"/>
    </row>
    <row r="9" spans="1:56" ht="15">
      <c r="A9" s="36"/>
      <c r="B9" s="57"/>
      <c r="C9" s="36">
        <v>0.48314606775000002</v>
      </c>
      <c r="D9" s="385" t="s">
        <v>394</v>
      </c>
      <c r="E9" s="386"/>
      <c r="F9" s="37" t="s">
        <v>392</v>
      </c>
      <c r="G9" s="38"/>
      <c r="H9" s="38">
        <f>('Net Zero 2050 - %'!G14-'Net Zero 2050 - %'!F14)*$C$9</f>
        <v>4.2942022501620035E-3</v>
      </c>
      <c r="I9" s="38">
        <f>('Net Zero 2050 - %'!H14-'Net Zero 2050 - %'!G14)*$C$9</f>
        <v>4.2942022501620035E-3</v>
      </c>
      <c r="J9" s="38">
        <f>('Net Zero 2050 - %'!I14-'Net Zero 2050 - %'!H14)*$C$9</f>
        <v>4.2942022501620035E-3</v>
      </c>
      <c r="K9" s="38">
        <f>('Net Zero 2050 - %'!J14-'Net Zero 2050 - %'!I14)*$C$9</f>
        <v>4.2942022501620035E-3</v>
      </c>
      <c r="L9" s="38">
        <f>('Net Zero 2050 - %'!K14-'Net Zero 2050 - %'!J14)*$C$9</f>
        <v>4.2942022501620035E-3</v>
      </c>
      <c r="M9" s="38">
        <f>('Net Zero 2050 - %'!L14-'Net Zero 2050 - %'!K14)*$C$9</f>
        <v>4.2942022501620035E-3</v>
      </c>
      <c r="N9" s="38">
        <f>('Net Zero 2050 - %'!M14-'Net Zero 2050 - %'!L14)*$C$9</f>
        <v>4.2942022501620035E-3</v>
      </c>
      <c r="O9" s="38">
        <f>('Net Zero 2050 - %'!N14-'Net Zero 2050 - %'!M14)*$C$9</f>
        <v>4.2942022501620035E-3</v>
      </c>
      <c r="P9" s="38">
        <f>('Net Zero 2050 - %'!O14-'Net Zero 2050 - %'!N14)*$C$9</f>
        <v>4.2942022501620035E-3</v>
      </c>
      <c r="Q9" s="38">
        <f>('Net Zero 2050 - %'!P14-'Net Zero 2050 - %'!O14)*$C$9</f>
        <v>4.2942022501620035E-3</v>
      </c>
      <c r="R9" s="38">
        <f>('Net Zero 2050 - %'!Q14-'Net Zero 2050 - %'!P14)*$C$9</f>
        <v>4.2942022501620035E-3</v>
      </c>
      <c r="S9" s="38">
        <f>('Net Zero 2050 - %'!R14-'Net Zero 2050 - %'!Q14)*$C$9</f>
        <v>4.2942022501620035E-3</v>
      </c>
      <c r="T9" s="38">
        <f>('Net Zero 2050 - %'!S14-'Net Zero 2050 - %'!R14)*$C$9</f>
        <v>4.2942022501620035E-3</v>
      </c>
      <c r="U9" s="38">
        <f>('Net Zero 2050 - %'!T14-'Net Zero 2050 - %'!S14)*$C$9</f>
        <v>4.2942022501620035E-3</v>
      </c>
      <c r="V9" s="38">
        <f>('Net Zero 2050 - %'!U14-'Net Zero 2050 - %'!T14)*$C$9</f>
        <v>4.2942022501620035E-3</v>
      </c>
      <c r="W9" s="38">
        <f>('Net Zero 2050 - %'!V14-'Net Zero 2050 - %'!U14)*$C$9</f>
        <v>4.2942022501620035E-3</v>
      </c>
      <c r="X9" s="38">
        <f>('Net Zero 2050 - %'!W14-'Net Zero 2050 - %'!V14)*$C$9</f>
        <v>4.2942022501620035E-3</v>
      </c>
      <c r="Y9" s="38">
        <f>('Net Zero 2050 - %'!X14-'Net Zero 2050 - %'!W14)*$C$9</f>
        <v>4.2942022501620035E-3</v>
      </c>
      <c r="Z9" s="38">
        <f>('Net Zero 2050 - %'!Y14-'Net Zero 2050 - %'!X14)*$C$9</f>
        <v>4.2942022501620035E-3</v>
      </c>
      <c r="AA9" s="38">
        <f>('Net Zero 2050 - %'!Z14-'Net Zero 2050 - %'!Y14)*$C$9</f>
        <v>4.2942022501620035E-3</v>
      </c>
      <c r="AB9" s="34">
        <f>('Net Zero 2050 - %'!AA14-'Net Zero 2050 - %'!Z14)*$C$9</f>
        <v>4.2942022501620035E-3</v>
      </c>
      <c r="AC9" s="38">
        <f>('Net Zero 2050 - %'!AB14-'Net Zero 2050 - %'!AA14)*$C$9</f>
        <v>4.2942022501620035E-3</v>
      </c>
      <c r="AD9" s="38">
        <f>('Net Zero 2050 - %'!AC14-'Net Zero 2050 - %'!AB14)*$C$9</f>
        <v>4.2942022501620035E-3</v>
      </c>
      <c r="AE9" s="38">
        <f>('Net Zero 2050 - %'!AD14-'Net Zero 2050 - %'!AC14)*$C$9</f>
        <v>4.2942022501620035E-3</v>
      </c>
      <c r="AF9" s="38">
        <f>('Net Zero 2050 - %'!AE14-'Net Zero 2050 - %'!AD14)*$C$9</f>
        <v>4.2942022501620035E-3</v>
      </c>
      <c r="AG9" s="38">
        <f>('Net Zero 2050 - %'!AF14-'Net Zero 2050 - %'!AE14)*$C$9</f>
        <v>4.2942022501620035E-3</v>
      </c>
      <c r="AH9" s="38">
        <f>('Net Zero 2050 - %'!AG14-'Net Zero 2050 - %'!AF14)*$C$9</f>
        <v>4.2942022501620035E-3</v>
      </c>
      <c r="AI9" s="38">
        <f>('Net Zero 2050 - %'!AH14-'Net Zero 2050 - %'!AG14)*$C$9</f>
        <v>4.2942022501620035E-3</v>
      </c>
      <c r="AJ9" s="38">
        <f>('Net Zero 2050 - %'!AI14-'Net Zero 2050 - %'!AH14)*$C$9</f>
        <v>4.2942022501620035E-3</v>
      </c>
      <c r="AK9" s="38">
        <f>('Net Zero 2050 - %'!AJ14-'Net Zero 2050 - %'!AI14)*$C$9</f>
        <v>4.2942022501620035E-3</v>
      </c>
      <c r="AL9" s="38">
        <f>('Net Zero 2050 - %'!AK14-'Net Zero 2050 - %'!AJ14)*$C$9</f>
        <v>4.2942022501620035E-3</v>
      </c>
      <c r="AM9" s="38">
        <f>('Net Zero 2050 - %'!AL14-'Net Zero 2050 - %'!AK14)*$C$9</f>
        <v>4.2942022501620035E-3</v>
      </c>
      <c r="AN9" s="38">
        <f>('Net Zero 2050 - %'!AM14-'Net Zero 2050 - %'!AL14)*$C$9</f>
        <v>4.2942022501620035E-3</v>
      </c>
      <c r="AO9" s="38">
        <f>('Net Zero 2050 - %'!AN14-'Net Zero 2050 - %'!AM14)*$C$9</f>
        <v>4.2942022501620035E-3</v>
      </c>
      <c r="AP9" s="38">
        <f>('Net Zero 2050 - %'!AO14-'Net Zero 2050 - %'!AN14)*$C$9</f>
        <v>4.2942022501620035E-3</v>
      </c>
      <c r="AQ9" s="38">
        <f>('Net Zero 2050 - %'!AP14-'Net Zero 2050 - %'!AO14)*$C$9</f>
        <v>4.2942022501620035E-3</v>
      </c>
      <c r="AR9" s="38">
        <f>('Net Zero 2050 - %'!AQ14-'Net Zero 2050 - %'!AP14)*$C$9</f>
        <v>4.2942022501620035E-3</v>
      </c>
      <c r="AS9" s="38">
        <f>('Net Zero 2050 - %'!AR14-'Net Zero 2050 - %'!AQ14)*$C$9</f>
        <v>4.2942022501620035E-3</v>
      </c>
      <c r="AT9" s="38">
        <f>('Net Zero 2050 - %'!AS14-'Net Zero 2050 - %'!AR14)*$C$9</f>
        <v>4.2942022501620035E-3</v>
      </c>
      <c r="AU9" s="38">
        <f>('Net Zero 2050 - %'!AT14-'Net Zero 2050 - %'!AS14)*$C$9</f>
        <v>4.2942022501620035E-3</v>
      </c>
      <c r="AV9" s="38">
        <f>('Net Zero 2050 - %'!AU14-'Net Zero 2050 - %'!AT14)*$C$9</f>
        <v>4.2942022501620035E-3</v>
      </c>
      <c r="AW9" s="38">
        <f>('Net Zero 2050 - %'!AV14-'Net Zero 2050 - %'!AU14)*$C$9</f>
        <v>4.2942022501619766E-3</v>
      </c>
      <c r="AX9" s="38">
        <f>('Net Zero 2050 - %'!AW14-'Net Zero 2050 - %'!AV14)*$C$9</f>
        <v>4.2942022501620035E-3</v>
      </c>
      <c r="AY9" s="38">
        <f>('Net Zero 2050 - %'!AX14-'Net Zero 2050 - %'!AW14)*$C$9</f>
        <v>4.2942022501620035E-3</v>
      </c>
      <c r="AZ9" s="38">
        <f>('Net Zero 2050 - %'!AY14-'Net Zero 2050 - %'!AX14)*$C$9</f>
        <v>4.2942022501620035E-3</v>
      </c>
      <c r="BA9" s="38">
        <f>('Net Zero 2050 - %'!AZ14-'Net Zero 2050 - %'!AY14)*$C$9</f>
        <v>4.2942022501620035E-3</v>
      </c>
      <c r="BB9" s="38">
        <f>('Net Zero 2050 - %'!BA14-'Net Zero 2050 - %'!AZ14)*$C$9</f>
        <v>4.2942022501620035E-3</v>
      </c>
      <c r="BC9" s="38">
        <f>('Net Zero 2050 - %'!BB14-'Net Zero 2050 - %'!BA14)*$C$9</f>
        <v>4.2942022501620035E-3</v>
      </c>
      <c r="BD9" s="53"/>
    </row>
    <row r="10" spans="1:56" ht="15">
      <c r="A10" s="36"/>
      <c r="B10" s="57"/>
      <c r="C10" s="36">
        <v>0.4</v>
      </c>
      <c r="D10" s="389" t="s">
        <v>395</v>
      </c>
      <c r="E10" s="390"/>
      <c r="F10" s="37" t="s">
        <v>392</v>
      </c>
      <c r="G10" s="38"/>
      <c r="H10" s="38">
        <f>(('Net Zero 2050 - %'!G17-'Net Zero 2050 - %'!F17)-H82)*$C$10</f>
        <v>9.3273227794649811E-3</v>
      </c>
      <c r="I10" s="38">
        <f>(('Net Zero 2050 - %'!H17-'Net Zero 2050 - %'!G17)-I82)*$C$10</f>
        <v>8.9208219382129663E-3</v>
      </c>
      <c r="J10" s="38">
        <f>(('Net Zero 2050 - %'!I17-'Net Zero 2050 - %'!H17)-J82)*$C$10</f>
        <v>8.5183108158810254E-3</v>
      </c>
      <c r="K10" s="38">
        <f>(('Net Zero 2050 - %'!J17-'Net Zero 2050 - %'!I17)-K82)*$C$10</f>
        <v>8.1207548737025903E-3</v>
      </c>
      <c r="L10" s="38">
        <f>(('Net Zero 2050 - %'!K17-'Net Zero 2050 - %'!J17)-L82)*$C$10</f>
        <v>7.7266784294254005E-3</v>
      </c>
      <c r="M10" s="38">
        <f>(('Net Zero 2050 - %'!L17-'Net Zero 2050 - %'!K17)-M82)*$C$10</f>
        <v>7.3359904048860133E-3</v>
      </c>
      <c r="N10" s="38">
        <f>(('Net Zero 2050 - %'!M17-'Net Zero 2050 - %'!L17)-N82)*$C$10</f>
        <v>6.9471804898012237E-3</v>
      </c>
      <c r="O10" s="38">
        <f>(('Net Zero 2050 - %'!N17-'Net Zero 2050 - %'!M17)-O82)*$C$10</f>
        <v>6.5606155365798575E-3</v>
      </c>
      <c r="P10" s="38">
        <f>(('Net Zero 2050 - %'!O17-'Net Zero 2050 - %'!N17)-P82)*$C$10</f>
        <v>6.1742494714671064E-3</v>
      </c>
      <c r="Q10" s="38">
        <f>(('Net Zero 2050 - %'!P17-'Net Zero 2050 - %'!O17)-Q82)*$C$10</f>
        <v>5.78663944305512E-3</v>
      </c>
      <c r="R10" s="38">
        <f>(('Net Zero 2050 - %'!Q17-'Net Zero 2050 - %'!P17)-R82)*$C$10</f>
        <v>5.39577124636406E-3</v>
      </c>
      <c r="S10" s="38">
        <f>(('Net Zero 2050 - %'!R17-'Net Zero 2050 - %'!Q17)-S82)*$C$10</f>
        <v>4.9983190804397401E-3</v>
      </c>
      <c r="T10" s="38">
        <f>(('Net Zero 2050 - %'!S17-'Net Zero 2050 - %'!R17)-T82)*$C$10</f>
        <v>4.5911574752062955E-3</v>
      </c>
      <c r="U10" s="38">
        <f>(('Net Zero 2050 - %'!T17-'Net Zero 2050 - %'!S17)-U82)*$C$10</f>
        <v>4.1696497192356581E-3</v>
      </c>
      <c r="V10" s="38">
        <f>(('Net Zero 2050 - %'!U17-'Net Zero 2050 - %'!T17)-V82)*$C$10</f>
        <v>3.7294076867754491E-3</v>
      </c>
      <c r="W10" s="38">
        <f>(('Net Zero 2050 - %'!V17-'Net Zero 2050 - %'!U17)-W82)*$C$10</f>
        <v>3.2647303354738041E-3</v>
      </c>
      <c r="X10" s="38">
        <f>(('Net Zero 2050 - %'!W17-'Net Zero 2050 - %'!V17)-X82)*$C$10</f>
        <v>2.7714855138802103E-3</v>
      </c>
      <c r="Y10" s="38">
        <f>(('Net Zero 2050 - %'!X17-'Net Zero 2050 - %'!W17)-Y82)*$C$10</f>
        <v>2.2468062546713709E-3</v>
      </c>
      <c r="Z10" s="38">
        <f>(('Net Zero 2050 - %'!Y17-'Net Zero 2050 - %'!X17)-Z82)*$C$10</f>
        <v>1.6910202103963216E-3</v>
      </c>
      <c r="AA10" s="38">
        <f>(('Net Zero 2050 - %'!Z17-'Net Zero 2050 - %'!Y17)-AA82)*$C$10</f>
        <v>1.1096795295411706E-3</v>
      </c>
      <c r="AB10" s="34">
        <f>(('Net Zero 2050 - %'!AA17-'Net Zero 2050 - %'!Z17)-AB82)*$C$10</f>
        <v>5.1326319640355588E-4</v>
      </c>
      <c r="AC10" s="38">
        <f>(('Net Zero 2050 - %'!AB17-'Net Zero 2050 - %'!AA17)-AC82)*$C$10</f>
        <v>-8.4946947465569525E-5</v>
      </c>
      <c r="AD10" s="38">
        <f>(('Net Zero 2050 - %'!AC17-'Net Zero 2050 - %'!AB17)-AD82)*$C$10</f>
        <v>-6.6971545252925049E-4</v>
      </c>
      <c r="AE10" s="38">
        <f>(('Net Zero 2050 - %'!AD17-'Net Zero 2050 - %'!AC17)-AE82)*$C$10</f>
        <v>-1.2289382942851257E-3</v>
      </c>
      <c r="AF10" s="38">
        <f>(('Net Zero 2050 - %'!AE17-'Net Zero 2050 - %'!AD17)-AF82)*$C$10</f>
        <v>-1.7546580711811381E-3</v>
      </c>
      <c r="AG10" s="38">
        <f>(('Net Zero 2050 - %'!AF17-'Net Zero 2050 - %'!AE17)-AG82)*$C$10</f>
        <v>-2.2426038151309828E-3</v>
      </c>
      <c r="AH10" s="38">
        <f>(('Net Zero 2050 - %'!AG17-'Net Zero 2050 - %'!AF17)-AH82)*$C$10</f>
        <v>-2.6946198999118357E-3</v>
      </c>
      <c r="AI10" s="38">
        <f>(('Net Zero 2050 - %'!AH17-'Net Zero 2050 - %'!AG17)-AI82)*$C$10</f>
        <v>-3.1143229377804272E-3</v>
      </c>
      <c r="AJ10" s="38">
        <f>(('Net Zero 2050 - %'!AI17-'Net Zero 2050 - %'!AH17)-AJ82)*$C$10</f>
        <v>-3.5057036108288755E-3</v>
      </c>
      <c r="AK10" s="38">
        <f>(('Net Zero 2050 - %'!AJ17-'Net Zero 2050 - %'!AI17)-AK82)*$C$10</f>
        <v>-3.8738371187548646E-3</v>
      </c>
      <c r="AL10" s="38">
        <f>(('Net Zero 2050 - %'!AK17-'Net Zero 2050 - %'!AJ17)-AL82)*$C$10</f>
        <v>-4.223382584659219E-3</v>
      </c>
      <c r="AM10" s="38">
        <f>(('Net Zero 2050 - %'!AL17-'Net Zero 2050 - %'!AK17)-AM82)*$C$10</f>
        <v>-4.5583001904145829E-3</v>
      </c>
      <c r="AN10" s="38">
        <f>(('Net Zero 2050 - %'!AM17-'Net Zero 2050 - %'!AL17)-AN82)*$C$10</f>
        <v>-4.8817967908389749E-3</v>
      </c>
      <c r="AO10" s="38">
        <f>(('Net Zero 2050 - %'!AN17-'Net Zero 2050 - %'!AM17)-AO82)*$C$10</f>
        <v>-5.1963870464962134E-3</v>
      </c>
      <c r="AP10" s="38">
        <f>(('Net Zero 2050 - %'!AO17-'Net Zero 2050 - %'!AN17)-AP82)*$C$10</f>
        <v>-5.5040028753211073E-3</v>
      </c>
      <c r="AQ10" s="38">
        <f>(('Net Zero 2050 - %'!AP17-'Net Zero 2050 - %'!AO17)-AQ82)*$C$10</f>
        <v>-5.8061115431237639E-3</v>
      </c>
      <c r="AR10" s="38">
        <f>(('Net Zero 2050 - %'!AQ17-'Net Zero 2050 - %'!AP17)-AR82)*$C$10</f>
        <v>-6.1038193528902395E-3</v>
      </c>
      <c r="AS10" s="38">
        <f>(('Net Zero 2050 - %'!AR17-'Net Zero 2050 - %'!AQ17)-AS82)*$C$10</f>
        <v>-6.3979625330646238E-3</v>
      </c>
      <c r="AT10" s="38">
        <f>(('Net Zero 2050 - %'!AS17-'Net Zero 2050 - %'!AR17)-AT82)*$C$10</f>
        <v>-6.6891738047908907E-3</v>
      </c>
      <c r="AU10" s="38">
        <f>(('Net Zero 2050 - %'!AT17-'Net Zero 2050 - %'!AS17)-AU82)*$C$10</f>
        <v>-6.9779383881379666E-3</v>
      </c>
      <c r="AV10" s="38">
        <f>(('Net Zero 2050 - %'!AU17-'Net Zero 2050 - %'!AT17)-AV82)*$C$10</f>
        <v>-7.2646327274931023E-3</v>
      </c>
      <c r="AW10" s="38">
        <f>(('Net Zero 2050 - %'!AV17-'Net Zero 2050 - %'!AU17)-AW82)*$C$10</f>
        <v>-7.5495545759672383E-3</v>
      </c>
      <c r="AX10" s="38">
        <f>(('Net Zero 2050 - %'!AW17-'Net Zero 2050 - %'!AV17)-AX82)*$C$10</f>
        <v>-7.8329441190749076E-3</v>
      </c>
      <c r="AY10" s="38">
        <f>(('Net Zero 2050 - %'!AX17-'Net Zero 2050 - %'!AW17)-AY82)*$C$10</f>
        <v>-8.1150012576218771E-3</v>
      </c>
      <c r="AZ10" s="38">
        <f>(('Net Zero 2050 - %'!AY17-'Net Zero 2050 - %'!AX17)-AZ82)*$C$10</f>
        <v>-8.3958964898630702E-3</v>
      </c>
      <c r="BA10" s="38">
        <f>(('Net Zero 2050 - %'!AZ17-'Net Zero 2050 - %'!AY17)-BA82)*$C$10</f>
        <v>-8.6757776330472856E-3</v>
      </c>
      <c r="BB10" s="38">
        <f>(('Net Zero 2050 - %'!BA17-'Net Zero 2050 - %'!AZ17)-BB82)*$C$10</f>
        <v>-8.9547791043750082E-3</v>
      </c>
      <c r="BC10" s="38">
        <f>(('Net Zero 2050 - %'!BB17-'Net Zero 2050 - %'!BA17)-BC82)*$C$10</f>
        <v>-9.2330232013902724E-3</v>
      </c>
      <c r="BD10" s="53"/>
    </row>
    <row r="11" spans="1:56" ht="15">
      <c r="A11" s="36"/>
      <c r="B11" s="57"/>
      <c r="C11" s="36">
        <v>0.58509999999999995</v>
      </c>
      <c r="D11" s="385" t="s">
        <v>396</v>
      </c>
      <c r="E11" s="386"/>
      <c r="F11" s="37" t="s">
        <v>392</v>
      </c>
      <c r="G11" s="38"/>
      <c r="H11" s="38">
        <f>('Net Zero 2050 - %'!G18-'Net Zero 2050 - %'!F18)*$C$11</f>
        <v>-4.1489440999999752E-3</v>
      </c>
      <c r="I11" s="38">
        <f>('Net Zero 2050 - %'!H18-'Net Zero 2050 - %'!G18)*$C$11</f>
        <v>-4.1489441000002354E-3</v>
      </c>
      <c r="J11" s="38">
        <f>('Net Zero 2050 - %'!I18-'Net Zero 2050 - %'!H18)*$C$11</f>
        <v>-4.1489440999999752E-3</v>
      </c>
      <c r="K11" s="38">
        <f>('Net Zero 2050 - %'!J18-'Net Zero 2050 - %'!I18)*$C$11</f>
        <v>-4.1489440999999752E-3</v>
      </c>
      <c r="L11" s="38">
        <f>('Net Zero 2050 - %'!K18-'Net Zero 2050 - %'!J18)*$C$11</f>
        <v>-4.1489440999999752E-3</v>
      </c>
      <c r="M11" s="38">
        <f>('Net Zero 2050 - %'!L18-'Net Zero 2050 - %'!K18)*$C$11</f>
        <v>-4.1489440999999752E-3</v>
      </c>
      <c r="N11" s="38">
        <f>('Net Zero 2050 - %'!M18-'Net Zero 2050 - %'!L18)*$C$11</f>
        <v>-4.1489440999999752E-3</v>
      </c>
      <c r="O11" s="38">
        <f>('Net Zero 2050 - %'!N18-'Net Zero 2050 - %'!M18)*$C$11</f>
        <v>-4.1489440999999752E-3</v>
      </c>
      <c r="P11" s="38">
        <f>('Net Zero 2050 - %'!O18-'Net Zero 2050 - %'!N18)*$C$11</f>
        <v>-4.1489440999999752E-3</v>
      </c>
      <c r="Q11" s="38">
        <f>('Net Zero 2050 - %'!P18-'Net Zero 2050 - %'!O18)*$C$11</f>
        <v>-4.1489440999999752E-3</v>
      </c>
      <c r="R11" s="38">
        <f>('Net Zero 2050 - %'!Q18-'Net Zero 2050 - %'!P18)*$C$11</f>
        <v>-4.1489440999999752E-3</v>
      </c>
      <c r="S11" s="38">
        <f>('Net Zero 2050 - %'!R18-'Net Zero 2050 - %'!Q18)*$C$11</f>
        <v>-4.1489440999999752E-3</v>
      </c>
      <c r="T11" s="38">
        <f>('Net Zero 2050 - %'!S18-'Net Zero 2050 - %'!R18)*$C$11</f>
        <v>-4.1489441000002354E-3</v>
      </c>
      <c r="U11" s="38">
        <f>('Net Zero 2050 - %'!T18-'Net Zero 2050 - %'!S18)*$C$11</f>
        <v>-4.1489440999999752E-3</v>
      </c>
      <c r="V11" s="38">
        <f>('Net Zero 2050 - %'!U18-'Net Zero 2050 - %'!T18)*$C$11</f>
        <v>-4.1489440999999752E-3</v>
      </c>
      <c r="W11" s="38">
        <f>('Net Zero 2050 - %'!V18-'Net Zero 2050 - %'!U18)*$C$11</f>
        <v>-4.1489440999999752E-3</v>
      </c>
      <c r="X11" s="38">
        <f>('Net Zero 2050 - %'!W18-'Net Zero 2050 - %'!V18)*$C$11</f>
        <v>-4.1489440999999752E-3</v>
      </c>
      <c r="Y11" s="38">
        <f>('Net Zero 2050 - %'!X18-'Net Zero 2050 - %'!W18)*$C$11</f>
        <v>-4.1489440999999752E-3</v>
      </c>
      <c r="Z11" s="38">
        <f>('Net Zero 2050 - %'!Y18-'Net Zero 2050 - %'!X18)*$C$11</f>
        <v>-4.1489440999999752E-3</v>
      </c>
      <c r="AA11" s="38">
        <f>('Net Zero 2050 - %'!Z18-'Net Zero 2050 - %'!Y18)*$C$11</f>
        <v>-4.1489440999999752E-3</v>
      </c>
      <c r="AB11" s="34">
        <f>('Net Zero 2050 - %'!AA18-'Net Zero 2050 - %'!Z18)*$C$11</f>
        <v>-4.1489440999999752E-3</v>
      </c>
      <c r="AC11" s="38">
        <f>('Net Zero 2050 - %'!AB18-'Net Zero 2050 - %'!AA18)*$C$11</f>
        <v>-4.1489440999999752E-3</v>
      </c>
      <c r="AD11" s="38">
        <f>('Net Zero 2050 - %'!AC18-'Net Zero 2050 - %'!AB18)*$C$11</f>
        <v>-4.1489440999999752E-3</v>
      </c>
      <c r="AE11" s="38">
        <f>('Net Zero 2050 - %'!AD18-'Net Zero 2050 - %'!AC18)*$C$11</f>
        <v>-4.1489441000002354E-3</v>
      </c>
      <c r="AF11" s="38">
        <f>('Net Zero 2050 - %'!AE18-'Net Zero 2050 - %'!AD18)*$C$11</f>
        <v>-4.1489440999999752E-3</v>
      </c>
      <c r="AG11" s="38">
        <f>('Net Zero 2050 - %'!AF18-'Net Zero 2050 - %'!AE18)*$C$11</f>
        <v>-4.1489440999999752E-3</v>
      </c>
      <c r="AH11" s="38">
        <f>('Net Zero 2050 - %'!AG18-'Net Zero 2050 - %'!AF18)*$C$11</f>
        <v>-4.1489440999999752E-3</v>
      </c>
      <c r="AI11" s="38">
        <f>('Net Zero 2050 - %'!AH18-'Net Zero 2050 - %'!AG18)*$C$11</f>
        <v>-4.1489440999999752E-3</v>
      </c>
      <c r="AJ11" s="38">
        <f>('Net Zero 2050 - %'!AI18-'Net Zero 2050 - %'!AH18)*$C$11</f>
        <v>-4.1489440999999752E-3</v>
      </c>
      <c r="AK11" s="38">
        <f>('Net Zero 2050 - %'!AJ18-'Net Zero 2050 - %'!AI18)*$C$11</f>
        <v>-4.1489440999999752E-3</v>
      </c>
      <c r="AL11" s="38">
        <f>('Net Zero 2050 - %'!AK18-'Net Zero 2050 - %'!AJ18)*$C$11</f>
        <v>-4.1489440999999752E-3</v>
      </c>
      <c r="AM11" s="38">
        <f>('Net Zero 2050 - %'!AL18-'Net Zero 2050 - %'!AK18)*$C$11</f>
        <v>-4.1489440999999752E-3</v>
      </c>
      <c r="AN11" s="38">
        <f>('Net Zero 2050 - %'!AM18-'Net Zero 2050 - %'!AL18)*$C$11</f>
        <v>-4.1489440999999752E-3</v>
      </c>
      <c r="AO11" s="38">
        <f>('Net Zero 2050 - %'!AN18-'Net Zero 2050 - %'!AM18)*$C$11</f>
        <v>-4.1489441000002354E-3</v>
      </c>
      <c r="AP11" s="38">
        <f>('Net Zero 2050 - %'!AO18-'Net Zero 2050 - %'!AN18)*$C$11</f>
        <v>-4.1489440999999752E-3</v>
      </c>
      <c r="AQ11" s="38">
        <f>('Net Zero 2050 - %'!AP18-'Net Zero 2050 - %'!AO18)*$C$11</f>
        <v>-4.1489440999999752E-3</v>
      </c>
      <c r="AR11" s="38">
        <f>('Net Zero 2050 - %'!AQ18-'Net Zero 2050 - %'!AP18)*$C$11</f>
        <v>-4.1489440999999752E-3</v>
      </c>
      <c r="AS11" s="38">
        <f>('Net Zero 2050 - %'!AR18-'Net Zero 2050 - %'!AQ18)*$C$11</f>
        <v>-4.1489440999999752E-3</v>
      </c>
      <c r="AT11" s="38">
        <f>('Net Zero 2050 - %'!AS18-'Net Zero 2050 - %'!AR18)*$C$11</f>
        <v>-4.1489440999999752E-3</v>
      </c>
      <c r="AU11" s="38">
        <f>('Net Zero 2050 - %'!AT18-'Net Zero 2050 - %'!AS18)*$C$11</f>
        <v>-4.1489440999999752E-3</v>
      </c>
      <c r="AV11" s="38">
        <f>('Net Zero 2050 - %'!AU18-'Net Zero 2050 - %'!AT18)*$C$11</f>
        <v>-4.1489440999999752E-3</v>
      </c>
      <c r="AW11" s="38">
        <f>('Net Zero 2050 - %'!AV18-'Net Zero 2050 - %'!AU18)*$C$11</f>
        <v>-4.1489440999999752E-3</v>
      </c>
      <c r="AX11" s="38">
        <f>('Net Zero 2050 - %'!AW18-'Net Zero 2050 - %'!AV18)*$C$11</f>
        <v>-4.1489440999999752E-3</v>
      </c>
      <c r="AY11" s="38">
        <f>('Net Zero 2050 - %'!AX18-'Net Zero 2050 - %'!AW18)*$C$11</f>
        <v>-4.1489440999999752E-3</v>
      </c>
      <c r="AZ11" s="38">
        <f>('Net Zero 2050 - %'!AY18-'Net Zero 2050 - %'!AX18)*$C$11</f>
        <v>-4.1489441000002354E-3</v>
      </c>
      <c r="BA11" s="38">
        <f>('Net Zero 2050 - %'!AZ18-'Net Zero 2050 - %'!AY18)*$C$11</f>
        <v>-4.1489440999999752E-3</v>
      </c>
      <c r="BB11" s="38">
        <f>('Net Zero 2050 - %'!BA18-'Net Zero 2050 - %'!AZ18)*$C$11</f>
        <v>-4.1489440999999752E-3</v>
      </c>
      <c r="BC11" s="38">
        <f>('Net Zero 2050 - %'!BB18-'Net Zero 2050 - %'!BA18)*$C$11</f>
        <v>-4.1489440999999752E-3</v>
      </c>
      <c r="BD11" s="53"/>
    </row>
    <row r="12" spans="1:56" ht="15">
      <c r="A12" s="36"/>
      <c r="B12" s="57"/>
      <c r="C12" s="36">
        <v>0.41610000000000003</v>
      </c>
      <c r="D12" s="385" t="s">
        <v>397</v>
      </c>
      <c r="E12" s="386"/>
      <c r="F12" s="37" t="s">
        <v>392</v>
      </c>
      <c r="G12" s="38"/>
      <c r="H12" s="38">
        <f>('Net Zero 2050 - %'!G19-'Net Zero 2050 - %'!F19)*$C$12</f>
        <v>-2.8095778060346726E-4</v>
      </c>
      <c r="I12" s="38">
        <f>('Net Zero 2050 - %'!H19-'Net Zero 2050 - %'!G19)*$C$12</f>
        <v>-2.8057005886623237E-4</v>
      </c>
      <c r="J12" s="38">
        <f>('Net Zero 2050 - %'!I19-'Net Zero 2050 - %'!H19)*$C$12</f>
        <v>-2.8018287218501081E-4</v>
      </c>
      <c r="K12" s="38">
        <f>('Net Zero 2050 - %'!J19-'Net Zero 2050 - %'!I19)*$C$12</f>
        <v>-2.7979621982139965E-4</v>
      </c>
      <c r="L12" s="38">
        <f>('Net Zero 2050 - %'!K19-'Net Zero 2050 - %'!J19)*$C$12</f>
        <v>-2.7941010103803537E-4</v>
      </c>
      <c r="M12" s="38">
        <f>('Net Zero 2050 - %'!L19-'Net Zero 2050 - %'!K19)*$C$12</f>
        <v>-2.7902451509861703E-4</v>
      </c>
      <c r="N12" s="38">
        <f>('Net Zero 2050 - %'!M19-'Net Zero 2050 - %'!L19)*$C$12</f>
        <v>-2.7863946126776743E-4</v>
      </c>
      <c r="O12" s="38">
        <f>('Net Zero 2050 - %'!N19-'Net Zero 2050 - %'!M19)*$C$12</f>
        <v>-2.782549388112183E-4</v>
      </c>
      <c r="P12" s="38">
        <f>('Net Zero 2050 - %'!O19-'Net Zero 2050 - %'!N19)*$C$12</f>
        <v>-2.7787094699567138E-4</v>
      </c>
      <c r="Q12" s="38">
        <f>('Net Zero 2050 - %'!P19-'Net Zero 2050 - %'!O19)*$C$12</f>
        <v>-2.7748748508879859E-4</v>
      </c>
      <c r="R12" s="38">
        <f>('Net Zero 2050 - %'!Q19-'Net Zero 2050 - %'!P19)*$C$12</f>
        <v>-2.7710455235938042E-4</v>
      </c>
      <c r="S12" s="38">
        <f>('Net Zero 2050 - %'!R19-'Net Zero 2050 - %'!Q19)*$C$12</f>
        <v>-2.767221480771215E-4</v>
      </c>
      <c r="T12" s="38">
        <f>('Net Zero 2050 - %'!S19-'Net Zero 2050 - %'!R19)*$C$12</f>
        <v>-2.7634027151278884E-4</v>
      </c>
      <c r="U12" s="38">
        <f>('Net Zero 2050 - %'!T19-'Net Zero 2050 - %'!S19)*$C$12</f>
        <v>-2.7595892193809648E-4</v>
      </c>
      <c r="V12" s="38">
        <f>('Net Zero 2050 - %'!U19-'Net Zero 2050 - %'!T19)*$C$12</f>
        <v>-2.7557809862582106E-4</v>
      </c>
      <c r="W12" s="38">
        <f>('Net Zero 2050 - %'!V19-'Net Zero 2050 - %'!U19)*$C$12</f>
        <v>-2.7519780084970928E-4</v>
      </c>
      <c r="X12" s="38">
        <f>('Net Zero 2050 - %'!W19-'Net Zero 2050 - %'!V19)*$C$12</f>
        <v>-2.7481802788454718E-4</v>
      </c>
      <c r="Y12" s="38">
        <f>('Net Zero 2050 - %'!X19-'Net Zero 2050 - %'!W19)*$C$12</f>
        <v>-2.7443877900606804E-4</v>
      </c>
      <c r="Z12" s="38">
        <f>('Net Zero 2050 - %'!Y19-'Net Zero 2050 - %'!X19)*$C$12</f>
        <v>-2.7406005349104435E-4</v>
      </c>
      <c r="AA12" s="38">
        <f>('Net Zero 2050 - %'!Z19-'Net Zero 2050 - %'!Y19)*$C$12</f>
        <v>-2.7368185061721882E-4</v>
      </c>
      <c r="AB12" s="34">
        <f>('Net Zero 2050 - %'!AA19-'Net Zero 2050 - %'!Z19)*$C$12</f>
        <v>-2.7330416966337361E-4</v>
      </c>
      <c r="AC12" s="38">
        <f>('Net Zero 2050 - %'!AB19-'Net Zero 2050 - %'!AA19)*$C$12</f>
        <v>-2.7292700990923778E-4</v>
      </c>
      <c r="AD12" s="38">
        <f>('Net Zero 2050 - %'!AC19-'Net Zero 2050 - %'!AB19)*$C$12</f>
        <v>-2.725503706355569E-4</v>
      </c>
      <c r="AE12" s="38">
        <f>('Net Zero 2050 - %'!AD19-'Net Zero 2050 - %'!AC19)*$C$12</f>
        <v>-2.7217425112406954E-4</v>
      </c>
      <c r="AF12" s="38">
        <f>('Net Zero 2050 - %'!AE19-'Net Zero 2050 - %'!AD19)*$C$12</f>
        <v>-2.7179865065753075E-4</v>
      </c>
      <c r="AG12" s="38">
        <f>('Net Zero 2050 - %'!AF19-'Net Zero 2050 - %'!AE19)*$C$12</f>
        <v>-2.7142356851961948E-4</v>
      </c>
      <c r="AH12" s="38">
        <f>('Net Zero 2050 - %'!AG19-'Net Zero 2050 - %'!AF19)*$C$12</f>
        <v>-2.71049003995054E-4</v>
      </c>
      <c r="AI12" s="38">
        <f>('Net Zero 2050 - %'!AH19-'Net Zero 2050 - %'!AG19)*$C$12</f>
        <v>-2.7067495636954599E-4</v>
      </c>
      <c r="AJ12" s="38">
        <f>('Net Zero 2050 - %'!AI19-'Net Zero 2050 - %'!AH19)*$C$12</f>
        <v>-2.7030142492975401E-4</v>
      </c>
      <c r="AK12" s="38">
        <f>('Net Zero 2050 - %'!AJ19-'Net Zero 2050 - %'!AI19)*$C$12</f>
        <v>-2.6992840896335299E-4</v>
      </c>
      <c r="AL12" s="38">
        <f>('Net Zero 2050 - %'!AK19-'Net Zero 2050 - %'!AJ19)*$C$12</f>
        <v>-2.6955590775898792E-4</v>
      </c>
      <c r="AM12" s="38">
        <f>('Net Zero 2050 - %'!AL19-'Net Zero 2050 - %'!AK19)*$C$12</f>
        <v>-2.6918392060627398E-4</v>
      </c>
      <c r="AN12" s="38">
        <f>('Net Zero 2050 - %'!AM19-'Net Zero 2050 - %'!AL19)*$C$12</f>
        <v>-2.6881244679584273E-4</v>
      </c>
      <c r="AO12" s="38">
        <f>('Net Zero 2050 - %'!AN19-'Net Zero 2050 - %'!AM19)*$C$12</f>
        <v>-2.6844148561927256E-4</v>
      </c>
      <c r="AP12" s="38">
        <f>('Net Zero 2050 - %'!AO19-'Net Zero 2050 - %'!AN19)*$C$12</f>
        <v>-2.6807103636911219E-4</v>
      </c>
      <c r="AQ12" s="38">
        <f>('Net Zero 2050 - %'!AP19-'Net Zero 2050 - %'!AO19)*$C$12</f>
        <v>-2.6770109833892659E-4</v>
      </c>
      <c r="AR12" s="38">
        <f>('Net Zero 2050 - %'!AQ19-'Net Zero 2050 - %'!AP19)*$C$12</f>
        <v>-2.6733167082320454E-4</v>
      </c>
      <c r="AS12" s="38">
        <f>('Net Zero 2050 - %'!AR19-'Net Zero 2050 - %'!AQ19)*$C$12</f>
        <v>-2.6696275311747445E-4</v>
      </c>
      <c r="AT12" s="38">
        <f>('Net Zero 2050 - %'!AS19-'Net Zero 2050 - %'!AR19)*$C$12</f>
        <v>-2.6659434451816545E-4</v>
      </c>
      <c r="AU12" s="38">
        <f>('Net Zero 2050 - %'!AT19-'Net Zero 2050 - %'!AS19)*$C$12</f>
        <v>-2.6622644432274602E-4</v>
      </c>
      <c r="AV12" s="38">
        <f>('Net Zero 2050 - %'!AU19-'Net Zero 2050 - %'!AT19)*$C$12</f>
        <v>-2.6585905182958556E-4</v>
      </c>
      <c r="AW12" s="38">
        <f>('Net Zero 2050 - %'!AV19-'Net Zero 2050 - %'!AU19)*$C$12</f>
        <v>-2.6549216633804673E-4</v>
      </c>
      <c r="AX12" s="38">
        <f>('Net Zero 2050 - %'!AW19-'Net Zero 2050 - %'!AV19)*$C$12</f>
        <v>-2.6512578714850833E-4</v>
      </c>
      <c r="AY12" s="38">
        <f>('Net Zero 2050 - %'!AX19-'Net Zero 2050 - %'!AW19)*$C$12</f>
        <v>-2.6475991356222716E-4</v>
      </c>
      <c r="AZ12" s="38">
        <f>('Net Zero 2050 - %'!AY19-'Net Zero 2050 - %'!AX19)*$C$12</f>
        <v>-2.6439454488152232E-4</v>
      </c>
      <c r="BA12" s="38">
        <f>('Net Zero 2050 - %'!AZ19-'Net Zero 2050 - %'!AY19)*$C$12</f>
        <v>-2.6402968040959069E-4</v>
      </c>
      <c r="BB12" s="38">
        <f>('Net Zero 2050 - %'!BA19-'Net Zero 2050 - %'!AZ19)*$C$12</f>
        <v>-2.6366531945062243E-4</v>
      </c>
      <c r="BC12" s="38">
        <f>('Net Zero 2050 - %'!BB19-'Net Zero 2050 - %'!BA19)*$C$12</f>
        <v>-2.6330146130977772E-4</v>
      </c>
      <c r="BD12" s="53"/>
    </row>
    <row r="13" spans="1:56" ht="15">
      <c r="A13" s="39"/>
      <c r="B13" s="57"/>
      <c r="C13" s="39"/>
      <c r="D13" s="385" t="s">
        <v>398</v>
      </c>
      <c r="E13" s="386"/>
      <c r="F13" s="37" t="s">
        <v>392</v>
      </c>
      <c r="G13" s="38"/>
      <c r="H13" s="38"/>
      <c r="I13" s="38"/>
      <c r="J13" s="38"/>
      <c r="K13" s="38"/>
      <c r="L13" s="38"/>
      <c r="M13" s="38"/>
      <c r="N13" s="38"/>
      <c r="O13" s="38"/>
      <c r="P13" s="38"/>
      <c r="Q13" s="38"/>
      <c r="R13" s="38"/>
      <c r="S13" s="38"/>
      <c r="T13" s="38"/>
      <c r="U13" s="38"/>
      <c r="V13" s="38"/>
      <c r="W13" s="38"/>
      <c r="X13" s="38"/>
      <c r="Y13" s="38"/>
      <c r="Z13" s="38"/>
      <c r="AA13" s="38"/>
      <c r="AB13" s="34"/>
      <c r="AC13" s="38"/>
      <c r="AD13" s="38"/>
      <c r="AE13" s="38"/>
      <c r="AF13" s="38"/>
      <c r="AG13" s="38"/>
      <c r="AH13" s="38"/>
      <c r="AI13" s="38"/>
      <c r="AJ13" s="56"/>
      <c r="AK13" s="38"/>
      <c r="AL13" s="38"/>
      <c r="AM13" s="38"/>
      <c r="AN13" s="38"/>
      <c r="AO13" s="38"/>
      <c r="AP13" s="38"/>
      <c r="AQ13" s="38"/>
      <c r="AR13" s="38"/>
      <c r="AS13" s="38"/>
      <c r="AT13" s="38"/>
      <c r="AU13" s="38"/>
      <c r="AV13" s="38"/>
      <c r="AW13" s="38"/>
      <c r="AX13" s="38"/>
      <c r="AY13" s="38"/>
      <c r="AZ13" s="38"/>
      <c r="BA13" s="38"/>
      <c r="BB13" s="38"/>
      <c r="BC13" s="38"/>
      <c r="BD13" s="53"/>
    </row>
    <row r="14" spans="1:56" ht="15">
      <c r="A14" s="36"/>
      <c r="B14" s="57"/>
      <c r="C14" s="36">
        <v>0.1573</v>
      </c>
      <c r="D14" s="385" t="s">
        <v>63</v>
      </c>
      <c r="E14" s="386"/>
      <c r="F14" s="37" t="s">
        <v>392</v>
      </c>
      <c r="G14" s="38"/>
      <c r="H14" s="38">
        <f>('Net Zero 2050 - %'!G21-'Net Zero 2050 - %'!F21)*$C$14</f>
        <v>2.0238081853694794E-4</v>
      </c>
      <c r="I14" s="38">
        <f>('Net Zero 2050 - %'!H21-'Net Zero 2050 - %'!G21)*$C$14</f>
        <v>2.0491557822856609E-4</v>
      </c>
      <c r="J14" s="38">
        <f>('Net Zero 2050 - %'!I21-'Net Zero 2050 - %'!H21)*$C$14</f>
        <v>2.0748208503308305E-4</v>
      </c>
      <c r="K14" s="38">
        <f>('Net Zero 2050 - %'!J21-'Net Zero 2050 - %'!I21)*$C$14</f>
        <v>2.1008073657366536E-4</v>
      </c>
      <c r="L14" s="38">
        <f>('Net Zero 2050 - %'!K21-'Net Zero 2050 - %'!J21)*$C$14</f>
        <v>2.1271193545359014E-4</v>
      </c>
      <c r="M14" s="38">
        <f>('Net Zero 2050 - %'!L21-'Net Zero 2050 - %'!K21)*$C$14</f>
        <v>2.1537608931862352E-4</v>
      </c>
      <c r="N14" s="38">
        <f>('Net Zero 2050 - %'!M21-'Net Zero 2050 - %'!L21)*$C$14</f>
        <v>2.1807361092017859E-4</v>
      </c>
      <c r="O14" s="38">
        <f>('Net Zero 2050 - %'!N21-'Net Zero 2050 - %'!M21)*$C$14</f>
        <v>2.2080491817924816E-4</v>
      </c>
      <c r="P14" s="38">
        <f>('Net Zero 2050 - %'!O21-'Net Zero 2050 - %'!N21)*$C$14</f>
        <v>2.2357043425116712E-4</v>
      </c>
      <c r="Q14" s="38">
        <f>('Net Zero 2050 - %'!P21-'Net Zero 2050 - %'!O21)*$C$14</f>
        <v>2.2637058759116506E-4</v>
      </c>
      <c r="R14" s="38">
        <f>('Net Zero 2050 - %'!Q21-'Net Zero 2050 - %'!P21)*$C$14</f>
        <v>2.2920581202074612E-4</v>
      </c>
      <c r="S14" s="38">
        <f>('Net Zero 2050 - %'!R21-'Net Zero 2050 - %'!Q21)*$C$14</f>
        <v>2.3207654679489642E-4</v>
      </c>
      <c r="T14" s="38">
        <f>('Net Zero 2050 - %'!S21-'Net Zero 2050 - %'!R21)*$C$14</f>
        <v>2.3498323667014477E-4</v>
      </c>
      <c r="U14" s="38">
        <f>('Net Zero 2050 - %'!T21-'Net Zero 2050 - %'!S21)*$C$14</f>
        <v>2.3792633197346392E-4</v>
      </c>
      <c r="V14" s="38">
        <f>('Net Zero 2050 - %'!U21-'Net Zero 2050 - %'!T21)*$C$14</f>
        <v>2.4090628867203423E-4</v>
      </c>
      <c r="W14" s="38">
        <f>('Net Zero 2050 - %'!V21-'Net Zero 2050 - %'!U21)*$C$14</f>
        <v>2.4392356844389122E-4</v>
      </c>
      <c r="X14" s="38">
        <f>('Net Zero 2050 - %'!W21-'Net Zero 2050 - %'!V21)*$C$14</f>
        <v>2.4697863874945954E-4</v>
      </c>
      <c r="Y14" s="38">
        <f>('Net Zero 2050 - %'!X21-'Net Zero 2050 - %'!W21)*$C$14</f>
        <v>2.5007197290394045E-4</v>
      </c>
      <c r="Z14" s="38">
        <f>('Net Zero 2050 - %'!Y21-'Net Zero 2050 - %'!X21)*$C$14</f>
        <v>2.5320405015069917E-4</v>
      </c>
      <c r="AA14" s="38">
        <f>('Net Zero 2050 - %'!Z21-'Net Zero 2050 - %'!Y21)*$C$14</f>
        <v>2.5637535573547719E-4</v>
      </c>
      <c r="AB14" s="34">
        <f>('Net Zero 2050 - %'!AA21-'Net Zero 2050 - %'!Z21)*$C$14</f>
        <v>2.5958638098154798E-4</v>
      </c>
      <c r="AC14" s="38">
        <f>('Net Zero 2050 - %'!AB21-'Net Zero 2050 - %'!AA21)*$C$14</f>
        <v>2.6283762336588954E-4</v>
      </c>
      <c r="AD14" s="38">
        <f>('Net Zero 2050 - %'!AC21-'Net Zero 2050 - %'!AB21)*$C$14</f>
        <v>2.6612958659622611E-4</v>
      </c>
      <c r="AE14" s="38">
        <f>('Net Zero 2050 - %'!AD21-'Net Zero 2050 - %'!AC21)*$C$14</f>
        <v>2.6946278068906953E-4</v>
      </c>
      <c r="AF14" s="38">
        <f>('Net Zero 2050 - %'!AE21-'Net Zero 2050 - %'!AD21)*$C$14</f>
        <v>2.7283772204872984E-4</v>
      </c>
      <c r="AG14" s="38">
        <f>('Net Zero 2050 - %'!AF21-'Net Zero 2050 - %'!AE21)*$C$14</f>
        <v>2.7625493354733902E-4</v>
      </c>
      <c r="AH14" s="38">
        <f>('Net Zero 2050 - %'!AG21-'Net Zero 2050 - %'!AF21)*$C$14</f>
        <v>2.7971494460584333E-4</v>
      </c>
      <c r="AI14" s="38">
        <f>('Net Zero 2050 - %'!AH21-'Net Zero 2050 - %'!AG21)*$C$14</f>
        <v>2.8321829127602263E-4</v>
      </c>
      <c r="AJ14" s="38">
        <f>('Net Zero 2050 - %'!AI21-'Net Zero 2050 - %'!AH21)*$C$14</f>
        <v>2.8676551632356531E-4</v>
      </c>
      <c r="AK14" s="38">
        <f>('Net Zero 2050 - %'!AJ21-'Net Zero 2050 - %'!AI21)*$C$14</f>
        <v>2.9035716931211732E-4</v>
      </c>
      <c r="AL14" s="38">
        <f>('Net Zero 2050 - %'!AK21-'Net Zero 2050 - %'!AJ21)*$C$14</f>
        <v>2.9399380668845328E-4</v>
      </c>
      <c r="AM14" s="38">
        <f>('Net Zero 2050 - %'!AL21-'Net Zero 2050 - %'!AK21)*$C$14</f>
        <v>2.9767599186868653E-4</v>
      </c>
      <c r="AN14" s="38">
        <f>('Net Zero 2050 - %'!AM21-'Net Zero 2050 - %'!AL21)*$C$14</f>
        <v>3.0140429532553997E-4</v>
      </c>
      <c r="AO14" s="38">
        <f>('Net Zero 2050 - %'!AN21-'Net Zero 2050 - %'!AM21)*$C$14</f>
        <v>3.0517929467673076E-4</v>
      </c>
      <c r="AP14" s="38">
        <f>('Net Zero 2050 - %'!AO21-'Net Zero 2050 - %'!AN21)*$C$14</f>
        <v>3.0900157477450245E-4</v>
      </c>
      <c r="AQ14" s="38">
        <f>('Net Zero 2050 - %'!AP21-'Net Zero 2050 - %'!AO21)*$C$14</f>
        <v>3.1287172779615764E-4</v>
      </c>
      <c r="AR14" s="38">
        <f>('Net Zero 2050 - %'!AQ21-'Net Zero 2050 - %'!AP21)*$C$14</f>
        <v>3.1679035333586096E-4</v>
      </c>
      <c r="AS14" s="38">
        <f>('Net Zero 2050 - %'!AR21-'Net Zero 2050 - %'!AQ21)*$C$14</f>
        <v>3.2075805849751562E-4</v>
      </c>
      <c r="AT14" s="38">
        <f>('Net Zero 2050 - %'!AS21-'Net Zero 2050 - %'!AR21)*$C$14</f>
        <v>3.2477545798883248E-4</v>
      </c>
      <c r="AU14" s="38">
        <f>('Net Zero 2050 - %'!AT21-'Net Zero 2050 - %'!AS21)*$C$14</f>
        <v>3.288431742165251E-4</v>
      </c>
      <c r="AV14" s="38">
        <f>('Net Zero 2050 - %'!AU21-'Net Zero 2050 - %'!AT21)*$C$14</f>
        <v>3.3296183738280627E-4</v>
      </c>
      <c r="AW14" s="38">
        <f>('Net Zero 2050 - %'!AV21-'Net Zero 2050 - %'!AU21)*$C$14</f>
        <v>3.3713208558293182E-4</v>
      </c>
      <c r="AX14" s="38">
        <f>('Net Zero 2050 - %'!AW21-'Net Zero 2050 - %'!AV21)*$C$14</f>
        <v>3.4135456490417686E-4</v>
      </c>
      <c r="AY14" s="38">
        <f>('Net Zero 2050 - %'!AX21-'Net Zero 2050 - %'!AW21)*$C$14</f>
        <v>3.4562992952579869E-4</v>
      </c>
      <c r="AZ14" s="38">
        <f>('Net Zero 2050 - %'!AY21-'Net Zero 2050 - %'!AX21)*$C$14</f>
        <v>3.4995884182052327E-4</v>
      </c>
      <c r="BA14" s="38">
        <f>('Net Zero 2050 - %'!AZ21-'Net Zero 2050 - %'!AY21)*$C$14</f>
        <v>3.54341972457036E-4</v>
      </c>
      <c r="BB14" s="38">
        <f>('Net Zero 2050 - %'!BA21-'Net Zero 2050 - %'!AZ21)*$C$14</f>
        <v>3.587800005039961E-4</v>
      </c>
      <c r="BC14" s="38">
        <f>('Net Zero 2050 - %'!BB21-'Net Zero 2050 - %'!BA21)*$C$14</f>
        <v>3.6327361353516874E-4</v>
      </c>
      <c r="BD14" s="53"/>
    </row>
    <row r="15" spans="1:56" ht="15">
      <c r="A15" s="41"/>
      <c r="B15" s="40" t="s">
        <v>387</v>
      </c>
      <c r="C15" s="41"/>
      <c r="D15" s="42" t="s">
        <v>387</v>
      </c>
      <c r="E15" s="43" t="s">
        <v>387</v>
      </c>
      <c r="F15" s="44" t="s">
        <v>399</v>
      </c>
      <c r="G15" s="45">
        <f t="shared" ref="G15:BC15" si="0">SUM(G7:G14)</f>
        <v>0</v>
      </c>
      <c r="H15" s="45">
        <f t="shared" si="0"/>
        <v>2.9763144767608381E-2</v>
      </c>
      <c r="I15" s="45">
        <f t="shared" si="0"/>
        <v>2.9023514480724044E-2</v>
      </c>
      <c r="J15" s="45">
        <f t="shared" si="0"/>
        <v>2.8291343738822666E-2</v>
      </c>
      <c r="K15" s="45">
        <f t="shared" si="0"/>
        <v>2.7567507825472525E-2</v>
      </c>
      <c r="L15" s="45">
        <f t="shared" si="0"/>
        <v>2.685044235803697E-2</v>
      </c>
      <c r="M15" s="45">
        <f t="shared" si="0"/>
        <v>2.6139968991095504E-2</v>
      </c>
      <c r="N15" s="45">
        <f t="shared" si="0"/>
        <v>2.5434491537001926E-2</v>
      </c>
      <c r="O15" s="45">
        <f t="shared" si="0"/>
        <v>2.4734292318357075E-2</v>
      </c>
      <c r="P15" s="45">
        <f t="shared" si="0"/>
        <v>2.4037242037677396E-2</v>
      </c>
      <c r="Q15" s="45">
        <f t="shared" si="0"/>
        <v>2.3341815885265332E-2</v>
      </c>
      <c r="R15" s="45">
        <f t="shared" si="0"/>
        <v>2.264591892345176E-2</v>
      </c>
      <c r="S15" s="45">
        <f t="shared" si="0"/>
        <v>2.1946145805142338E-2</v>
      </c>
      <c r="T15" s="45">
        <f t="shared" si="0"/>
        <v>2.123929266236263E-2</v>
      </c>
      <c r="U15" s="45">
        <f t="shared" si="0"/>
        <v>2.0520645496458326E-2</v>
      </c>
      <c r="V15" s="45">
        <f t="shared" si="0"/>
        <v>1.9785739968247121E-2</v>
      </c>
      <c r="W15" s="45">
        <f t="shared" si="0"/>
        <v>1.9028799859543647E-2</v>
      </c>
      <c r="X15" s="45">
        <f t="shared" si="0"/>
        <v>1.8245618845124087E-2</v>
      </c>
      <c r="Y15" s="45">
        <f t="shared" si="0"/>
        <v>1.7433256751033733E-2</v>
      </c>
      <c r="Z15" s="45">
        <f t="shared" si="0"/>
        <v>1.6591968956023672E-2</v>
      </c>
      <c r="AA15" s="45">
        <f t="shared" si="0"/>
        <v>1.5727236233895117E-2</v>
      </c>
      <c r="AB15" s="45">
        <f t="shared" si="0"/>
        <v>1.4849467060209015E-2</v>
      </c>
      <c r="AC15" s="45">
        <f t="shared" si="0"/>
        <v>1.397187360110325E-2</v>
      </c>
      <c r="AD15" s="45">
        <f t="shared" si="0"/>
        <v>1.3109622431923783E-2</v>
      </c>
      <c r="AE15" s="45">
        <f t="shared" si="0"/>
        <v>1.2274749472596139E-2</v>
      </c>
      <c r="AF15" s="45">
        <f t="shared" si="0"/>
        <v>1.1475144758580802E-2</v>
      </c>
      <c r="AG15" s="45">
        <f t="shared" si="0"/>
        <v>1.071501259967972E-2</v>
      </c>
      <c r="AH15" s="45">
        <f t="shared" si="0"/>
        <v>9.9924426414122244E-3</v>
      </c>
      <c r="AI15" s="45">
        <f t="shared" si="0"/>
        <v>9.3037529385743348E-3</v>
      </c>
      <c r="AJ15" s="45">
        <f t="shared" si="0"/>
        <v>8.6448880944683722E-3</v>
      </c>
      <c r="AK15" s="45">
        <f t="shared" si="0"/>
        <v>8.0107087840928046E-3</v>
      </c>
      <c r="AL15" s="45">
        <f t="shared" si="0"/>
        <v>7.3964923196688419E-3</v>
      </c>
      <c r="AM15" s="45">
        <f t="shared" si="0"/>
        <v>6.7982154869430248E-3</v>
      </c>
      <c r="AN15" s="45">
        <f t="shared" si="0"/>
        <v>6.2126089030017E-3</v>
      </c>
      <c r="AO15" s="45">
        <f t="shared" si="0"/>
        <v>5.6370958557766353E-3</v>
      </c>
      <c r="AP15" s="45">
        <f t="shared" si="0"/>
        <v>5.0696828250141931E-3</v>
      </c>
      <c r="AQ15" s="45">
        <f t="shared" si="0"/>
        <v>4.5088413646336744E-3</v>
      </c>
      <c r="AR15" s="45">
        <f t="shared" si="0"/>
        <v>3.9534043865558349E-3</v>
      </c>
      <c r="AS15" s="45">
        <f t="shared" si="0"/>
        <v>3.4024752457839837E-3</v>
      </c>
      <c r="AT15" s="45">
        <f t="shared" si="0"/>
        <v>2.8553611467524043E-3</v>
      </c>
      <c r="AU15" s="45">
        <f t="shared" si="0"/>
        <v>2.3115171108954264E-3</v>
      </c>
      <c r="AV15" s="45">
        <f t="shared" si="0"/>
        <v>1.770507225246822E-3</v>
      </c>
      <c r="AW15" s="45">
        <f t="shared" si="0"/>
        <v>1.2319745321941857E-3</v>
      </c>
      <c r="AX15" s="45">
        <f t="shared" si="0"/>
        <v>6.9561988012582635E-4</v>
      </c>
      <c r="AY15" s="45">
        <f t="shared" si="0"/>
        <v>1.611846150089436E-4</v>
      </c>
      <c r="AZ15" s="45">
        <f t="shared" si="0"/>
        <v>-3.7156032716851271E-4</v>
      </c>
      <c r="BA15" s="45">
        <f t="shared" si="0"/>
        <v>-9.0282116723487194E-4</v>
      </c>
      <c r="BB15" s="45">
        <f t="shared" si="0"/>
        <v>-1.4327905889874072E-3</v>
      </c>
      <c r="BC15" s="45">
        <f t="shared" si="0"/>
        <v>-1.9616490446918117E-3</v>
      </c>
      <c r="BD15" s="53"/>
    </row>
    <row r="16" spans="1:56">
      <c r="A16" s="41"/>
      <c r="B16" s="40"/>
      <c r="C16" s="41"/>
      <c r="D16" s="53"/>
      <c r="E16" s="53"/>
      <c r="F16" s="53"/>
      <c r="G16" s="53"/>
      <c r="H16" s="53"/>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row>
    <row r="17" spans="1:56" ht="15.75">
      <c r="A17" s="41"/>
      <c r="B17" s="40"/>
      <c r="C17" s="41"/>
      <c r="D17" s="53"/>
      <c r="E17" s="53"/>
      <c r="F17" s="347" t="s">
        <v>400</v>
      </c>
      <c r="G17" s="37"/>
      <c r="H17" s="37"/>
      <c r="I17" s="37"/>
      <c r="J17" s="37"/>
      <c r="K17" s="37"/>
      <c r="L17" s="37"/>
      <c r="M17" s="37"/>
      <c r="N17" s="37"/>
      <c r="O17" s="37"/>
      <c r="P17" s="37"/>
      <c r="Q17" s="37"/>
      <c r="R17" s="37"/>
      <c r="S17" s="37"/>
      <c r="T17" s="37"/>
      <c r="U17" s="37"/>
      <c r="V17" s="37"/>
      <c r="W17" s="37"/>
      <c r="X17" s="37"/>
      <c r="Y17" s="37"/>
      <c r="Z17" s="37"/>
      <c r="AA17" s="37"/>
      <c r="AB17" s="34"/>
      <c r="AC17" s="37"/>
      <c r="AD17" s="37"/>
      <c r="AE17" s="37"/>
      <c r="AF17" s="37"/>
      <c r="AG17" s="37"/>
      <c r="AH17" s="37"/>
      <c r="AI17" s="37"/>
      <c r="AJ17" s="37"/>
      <c r="AK17" s="37"/>
      <c r="AL17" s="37"/>
      <c r="AM17" s="37"/>
      <c r="AN17" s="37"/>
      <c r="AO17" s="37"/>
      <c r="AP17" s="37"/>
      <c r="AQ17" s="37"/>
      <c r="AR17" s="37"/>
      <c r="AS17" s="37"/>
      <c r="AT17" s="37"/>
      <c r="AU17" s="37"/>
      <c r="AV17" s="37"/>
      <c r="AW17" s="37"/>
      <c r="AX17" s="37"/>
      <c r="AY17" s="37"/>
      <c r="AZ17" s="37"/>
      <c r="BA17" s="37"/>
      <c r="BB17" s="37"/>
      <c r="BC17" s="37"/>
      <c r="BD17" s="53"/>
    </row>
    <row r="18" spans="1:56" s="245" customFormat="1" ht="14.45" customHeight="1">
      <c r="B18" s="310"/>
      <c r="C18" s="308">
        <v>0.70350000000000001</v>
      </c>
      <c r="D18" s="351" t="s">
        <v>391</v>
      </c>
      <c r="E18" s="351"/>
      <c r="F18" s="37" t="s">
        <v>401</v>
      </c>
      <c r="G18" s="37"/>
      <c r="H18" s="37">
        <f>('Net Zero 2050 - %'!G12)*$C$18</f>
        <v>6.1107422400143677E-2</v>
      </c>
      <c r="I18" s="37">
        <f>('Net Zero 2050 - %'!H12)*$C$18</f>
        <v>6.0099266618960936E-2</v>
      </c>
      <c r="J18" s="37">
        <f>('Net Zero 2050 - %'!I12)*$C$18</f>
        <v>5.9101426679794622E-2</v>
      </c>
      <c r="K18" s="37">
        <f>('Net Zero 2050 - %'!J12)*$C$18</f>
        <v>5.8113630854566931E-2</v>
      </c>
      <c r="L18" s="37">
        <f>('Net Zero 2050 - %'!K12)*$C$18</f>
        <v>5.713561183210198E-2</v>
      </c>
      <c r="M18" s="37">
        <f>('Net Zero 2050 - %'!L12)*$C$18</f>
        <v>5.6167106585482365E-2</v>
      </c>
      <c r="N18" s="37">
        <f>('Net Zero 2050 - %'!M12)*$C$18</f>
        <v>5.52078562421588E-2</v>
      </c>
      <c r="O18" s="37">
        <f>('Net Zero 2050 - %'!N12)*$C$18</f>
        <v>5.4257605956741478E-2</v>
      </c>
      <c r="P18" s="37">
        <f>('Net Zero 2050 - %'!O12)*$C$18</f>
        <v>5.331610478637832E-2</v>
      </c>
      <c r="Q18" s="37">
        <f>('Net Zero 2050 - %'!P12)*$C$18</f>
        <v>5.2383105568637456E-2</v>
      </c>
      <c r="R18" s="37">
        <f>('Net Zero 2050 - %'!Q12)*$C$18</f>
        <v>5.1458364801792923E-2</v>
      </c>
      <c r="S18" s="37">
        <f>('Net Zero 2050 - %'!R12)*$C$18</f>
        <v>5.0541642527468393E-2</v>
      </c>
      <c r="T18" s="37">
        <f>('Net Zero 2050 - %'!S12)*$C$18</f>
        <v>4.963270221551163E-2</v>
      </c>
      <c r="U18" s="37">
        <f>('Net Zero 2050 - %'!T12)*$C$18</f>
        <v>4.8731310651075811E-2</v>
      </c>
      <c r="V18" s="37">
        <f>('Net Zero 2050 - %'!U12)*$C$18</f>
        <v>4.7837237823790298E-2</v>
      </c>
      <c r="W18" s="37">
        <f>('Net Zero 2050 - %'!V12)*$C$18</f>
        <v>4.6950256818940904E-2</v>
      </c>
      <c r="X18" s="37">
        <f>('Net Zero 2050 - %'!W12)*$C$18</f>
        <v>4.6070143710650824E-2</v>
      </c>
      <c r="Y18" s="37">
        <f>('Net Zero 2050 - %'!X12)*$C$18</f>
        <v>4.5196677456907385E-2</v>
      </c>
      <c r="Z18" s="37">
        <f>('Net Zero 2050 - %'!Y12)*$C$18</f>
        <v>4.4329639796417006E-2</v>
      </c>
      <c r="AA18" s="37">
        <f>('Net Zero 2050 - %'!Z12)*$C$18</f>
        <v>4.3468815147220979E-2</v>
      </c>
      <c r="AB18" s="34">
        <f>('Net Zero 2050 - %'!AA12)*$C$18</f>
        <v>4.2613990506975771E-2</v>
      </c>
      <c r="AC18" s="37">
        <f>('Net Zero 2050 - %'!AB12)*$C$18</f>
        <v>4.1764955354850419E-2</v>
      </c>
      <c r="AD18" s="37">
        <f>('Net Zero 2050 - %'!AC12)*$C$18</f>
        <v>4.092150155499101E-2</v>
      </c>
      <c r="AE18" s="37">
        <f>('Net Zero 2050 - %'!AD12)*$C$18</f>
        <v>4.0083423261463497E-2</v>
      </c>
      <c r="AF18" s="37">
        <f>('Net Zero 2050 - %'!AE12)*$C$18</f>
        <v>3.9250516824626144E-2</v>
      </c>
      <c r="AG18" s="37">
        <f>('Net Zero 2050 - %'!AF12)*$C$18</f>
        <v>3.8422580698862868E-2</v>
      </c>
      <c r="AH18" s="37">
        <f>('Net Zero 2050 - %'!AG12)*$C$18</f>
        <v>3.7599415351653724E-2</v>
      </c>
      <c r="AI18" s="37">
        <f>('Net Zero 2050 - %'!AH12)*$C$18</f>
        <v>3.6780823173858779E-2</v>
      </c>
      <c r="AJ18" s="37">
        <f>('Net Zero 2050 - %'!AI12)*$C$18</f>
        <v>3.5966608391224224E-2</v>
      </c>
      <c r="AK18" s="37">
        <f>('Net Zero 2050 - %'!AJ12)*$C$18</f>
        <v>3.5156576977010634E-2</v>
      </c>
      <c r="AL18" s="37">
        <f>('Net Zero 2050 - %'!AK12)*$C$18</f>
        <v>3.4350536565709709E-2</v>
      </c>
      <c r="AM18" s="37">
        <f>('Net Zero 2050 - %'!AL12)*$C$18</f>
        <v>3.3548296367799497E-2</v>
      </c>
      <c r="AN18" s="37">
        <f>('Net Zero 2050 - %'!AM12)*$C$18</f>
        <v>3.2749667085446847E-2</v>
      </c>
      <c r="AO18" s="37">
        <f>('Net Zero 2050 - %'!AN12)*$C$18</f>
        <v>3.1954460829160869E-2</v>
      </c>
      <c r="AP18" s="37">
        <f>('Net Zero 2050 - %'!AO12)*$C$18</f>
        <v>3.1162491035303649E-2</v>
      </c>
      <c r="AQ18" s="37">
        <f>('Net Zero 2050 - %'!AP12)*$C$18</f>
        <v>3.0373572384414536E-2</v>
      </c>
      <c r="AR18" s="37">
        <f>('Net Zero 2050 - %'!AQ12)*$C$18</f>
        <v>2.9587520720314172E-2</v>
      </c>
      <c r="AS18" s="37">
        <f>('Net Zero 2050 - %'!AR12)*$C$18</f>
        <v>2.880415296991962E-2</v>
      </c>
      <c r="AT18" s="37">
        <f>('Net Zero 2050 - %'!AS12)*$C$18</f>
        <v>2.8023287063731802E-2</v>
      </c>
      <c r="AU18" s="37">
        <f>('Net Zero 2050 - %'!AT12)*$C$18</f>
        <v>2.724474185693276E-2</v>
      </c>
      <c r="AV18" s="37">
        <f>('Net Zero 2050 - %'!AU12)*$C$18</f>
        <v>2.6468337051074028E-2</v>
      </c>
      <c r="AW18" s="37">
        <f>('Net Zero 2050 - %'!AV12)*$C$18</f>
        <v>2.5693893116263616E-2</v>
      </c>
      <c r="AX18" s="37">
        <f>('Net Zero 2050 - %'!AW12)*$C$18</f>
        <v>2.4921231213849111E-2</v>
      </c>
      <c r="AY18" s="37">
        <f>('Net Zero 2050 - %'!AX12)*$C$18</f>
        <v>2.4150173119515662E-2</v>
      </c>
      <c r="AZ18" s="37">
        <f>('Net Zero 2050 - %'!AY12)*$C$18</f>
        <v>2.3380541146781366E-2</v>
      </c>
      <c r="BA18" s="37">
        <f>('Net Zero 2050 - %'!AZ12)*$C$18</f>
        <v>2.2612158070808821E-2</v>
      </c>
      <c r="BB18" s="37">
        <f>('Net Zero 2050 - %'!BA12)*$C$18</f>
        <v>2.1844847052516596E-2</v>
      </c>
      <c r="BC18" s="37">
        <f>('Net Zero 2050 - %'!BB12)*$C$18</f>
        <v>2.1078431562933125E-2</v>
      </c>
      <c r="BD18" s="53"/>
    </row>
    <row r="19" spans="1:56" ht="15">
      <c r="A19" s="36"/>
      <c r="B19" s="40"/>
      <c r="C19" s="36"/>
      <c r="D19" s="351" t="s">
        <v>393</v>
      </c>
      <c r="E19" s="349"/>
      <c r="F19" s="37" t="s">
        <v>401</v>
      </c>
      <c r="G19" s="38"/>
      <c r="H19" s="38"/>
      <c r="I19" s="38"/>
      <c r="J19" s="38"/>
      <c r="K19" s="38"/>
      <c r="L19" s="38"/>
      <c r="M19" s="38"/>
      <c r="N19" s="38"/>
      <c r="O19" s="38"/>
      <c r="P19" s="38"/>
      <c r="Q19" s="38"/>
      <c r="R19" s="38"/>
      <c r="S19" s="38"/>
      <c r="T19" s="38"/>
      <c r="U19" s="38"/>
      <c r="V19" s="38"/>
      <c r="W19" s="38"/>
      <c r="X19" s="38"/>
      <c r="Y19" s="38"/>
      <c r="Z19" s="38"/>
      <c r="AA19" s="38"/>
      <c r="AB19" s="34"/>
      <c r="AC19" s="38"/>
      <c r="AD19" s="38"/>
      <c r="AE19" s="38"/>
      <c r="AF19" s="38"/>
      <c r="AG19" s="38"/>
      <c r="AH19" s="38"/>
      <c r="AI19" s="38"/>
      <c r="AJ19" s="56"/>
      <c r="AK19" s="38"/>
      <c r="AL19" s="38"/>
      <c r="AM19" s="38"/>
      <c r="AN19" s="38"/>
      <c r="AO19" s="38"/>
      <c r="AP19" s="38"/>
      <c r="AQ19" s="38"/>
      <c r="AR19" s="38"/>
      <c r="AS19" s="38"/>
      <c r="AT19" s="38"/>
      <c r="AU19" s="38"/>
      <c r="AV19" s="38"/>
      <c r="AW19" s="38"/>
      <c r="AX19" s="38"/>
      <c r="AY19" s="38"/>
      <c r="AZ19" s="38"/>
      <c r="BA19" s="38"/>
      <c r="BB19" s="38"/>
      <c r="BC19" s="38"/>
      <c r="BD19" s="53"/>
    </row>
    <row r="20" spans="1:56" ht="15">
      <c r="A20" s="36"/>
      <c r="B20" s="40"/>
      <c r="C20" s="36">
        <v>0.16104868924999999</v>
      </c>
      <c r="D20" s="385" t="s">
        <v>394</v>
      </c>
      <c r="E20" s="386"/>
      <c r="F20" s="37" t="s">
        <v>401</v>
      </c>
      <c r="G20" s="38"/>
      <c r="H20" s="38">
        <f>('Net Zero 2050 - %'!G14-'Net Zero 2050 - %'!F14)*$C$20</f>
        <v>1.4314007500540011E-3</v>
      </c>
      <c r="I20" s="38">
        <f>('Net Zero 2050 - %'!H14-'Net Zero 2050 - %'!G14)*$C$20</f>
        <v>1.4314007500540011E-3</v>
      </c>
      <c r="J20" s="38">
        <f>('Net Zero 2050 - %'!I14-'Net Zero 2050 - %'!H14)*$C$20</f>
        <v>1.4314007500540011E-3</v>
      </c>
      <c r="K20" s="38">
        <f>('Net Zero 2050 - %'!J14-'Net Zero 2050 - %'!I14)*$C$20</f>
        <v>1.4314007500540011E-3</v>
      </c>
      <c r="L20" s="38">
        <f>('Net Zero 2050 - %'!K14-'Net Zero 2050 - %'!J14)*$C$20</f>
        <v>1.4314007500540011E-3</v>
      </c>
      <c r="M20" s="38">
        <f>('Net Zero 2050 - %'!L14-'Net Zero 2050 - %'!K14)*$C$20</f>
        <v>1.4314007500540011E-3</v>
      </c>
      <c r="N20" s="38">
        <f>('Net Zero 2050 - %'!M14-'Net Zero 2050 - %'!L14)*$C$20</f>
        <v>1.4314007500540011E-3</v>
      </c>
      <c r="O20" s="38">
        <f>('Net Zero 2050 - %'!N14-'Net Zero 2050 - %'!M14)*$C$20</f>
        <v>1.4314007500540011E-3</v>
      </c>
      <c r="P20" s="38">
        <f>('Net Zero 2050 - %'!O14-'Net Zero 2050 - %'!N14)*$C$20</f>
        <v>1.4314007500540011E-3</v>
      </c>
      <c r="Q20" s="38">
        <f>('Net Zero 2050 - %'!P14-'Net Zero 2050 - %'!O14)*$C$20</f>
        <v>1.4314007500540011E-3</v>
      </c>
      <c r="R20" s="38">
        <f>('Net Zero 2050 - %'!Q14-'Net Zero 2050 - %'!P14)*$C$20</f>
        <v>1.4314007500540011E-3</v>
      </c>
      <c r="S20" s="38">
        <f>('Net Zero 2050 - %'!R14-'Net Zero 2050 - %'!Q14)*$C$20</f>
        <v>1.4314007500540011E-3</v>
      </c>
      <c r="T20" s="38">
        <f>('Net Zero 2050 - %'!S14-'Net Zero 2050 - %'!R14)*$C$20</f>
        <v>1.4314007500540011E-3</v>
      </c>
      <c r="U20" s="38">
        <f>('Net Zero 2050 - %'!T14-'Net Zero 2050 - %'!S14)*$C$20</f>
        <v>1.4314007500540011E-3</v>
      </c>
      <c r="V20" s="38">
        <f>('Net Zero 2050 - %'!U14-'Net Zero 2050 - %'!T14)*$C$20</f>
        <v>1.4314007500540011E-3</v>
      </c>
      <c r="W20" s="38">
        <f>('Net Zero 2050 - %'!V14-'Net Zero 2050 - %'!U14)*$C$20</f>
        <v>1.4314007500540011E-3</v>
      </c>
      <c r="X20" s="38">
        <f>('Net Zero 2050 - %'!W14-'Net Zero 2050 - %'!V14)*$C$20</f>
        <v>1.4314007500540011E-3</v>
      </c>
      <c r="Y20" s="38">
        <f>('Net Zero 2050 - %'!X14-'Net Zero 2050 - %'!W14)*$C$20</f>
        <v>1.4314007500540011E-3</v>
      </c>
      <c r="Z20" s="38">
        <f>('Net Zero 2050 - %'!Y14-'Net Zero 2050 - %'!X14)*$C$20</f>
        <v>1.4314007500540011E-3</v>
      </c>
      <c r="AA20" s="38">
        <f>('Net Zero 2050 - %'!Z14-'Net Zero 2050 - %'!Y14)*$C$20</f>
        <v>1.4314007500540011E-3</v>
      </c>
      <c r="AB20" s="34">
        <f>('Net Zero 2050 - %'!AA14-'Net Zero 2050 - %'!Z14)*$C$20</f>
        <v>1.4314007500540011E-3</v>
      </c>
      <c r="AC20" s="38">
        <f>('Net Zero 2050 - %'!AB14-'Net Zero 2050 - %'!AA14)*$C$20</f>
        <v>1.4314007500540011E-3</v>
      </c>
      <c r="AD20" s="38">
        <f>('Net Zero 2050 - %'!AC14-'Net Zero 2050 - %'!AB14)*$C$20</f>
        <v>1.4314007500540011E-3</v>
      </c>
      <c r="AE20" s="38">
        <f>('Net Zero 2050 - %'!AD14-'Net Zero 2050 - %'!AC14)*$C$20</f>
        <v>1.4314007500540011E-3</v>
      </c>
      <c r="AF20" s="38">
        <f>('Net Zero 2050 - %'!AE14-'Net Zero 2050 - %'!AD14)*$C$20</f>
        <v>1.4314007500540011E-3</v>
      </c>
      <c r="AG20" s="38">
        <f>('Net Zero 2050 - %'!AF14-'Net Zero 2050 - %'!AE14)*$C$20</f>
        <v>1.4314007500540011E-3</v>
      </c>
      <c r="AH20" s="38">
        <f>('Net Zero 2050 - %'!AG14-'Net Zero 2050 - %'!AF14)*$C$20</f>
        <v>1.4314007500540011E-3</v>
      </c>
      <c r="AI20" s="38">
        <f>('Net Zero 2050 - %'!AH14-'Net Zero 2050 - %'!AG14)*$C$20</f>
        <v>1.4314007500540011E-3</v>
      </c>
      <c r="AJ20" s="38">
        <f>('Net Zero 2050 - %'!AI14-'Net Zero 2050 - %'!AH14)*$C$20</f>
        <v>1.4314007500540011E-3</v>
      </c>
      <c r="AK20" s="38">
        <f>('Net Zero 2050 - %'!AJ14-'Net Zero 2050 - %'!AI14)*$C$20</f>
        <v>1.4314007500540011E-3</v>
      </c>
      <c r="AL20" s="38">
        <f>('Net Zero 2050 - %'!AK14-'Net Zero 2050 - %'!AJ14)*$C$20</f>
        <v>1.4314007500540011E-3</v>
      </c>
      <c r="AM20" s="38">
        <f>('Net Zero 2050 - %'!AL14-'Net Zero 2050 - %'!AK14)*$C$20</f>
        <v>1.4314007500540011E-3</v>
      </c>
      <c r="AN20" s="38">
        <f>('Net Zero 2050 - %'!AM14-'Net Zero 2050 - %'!AL14)*$C$20</f>
        <v>1.4314007500540011E-3</v>
      </c>
      <c r="AO20" s="38">
        <f>('Net Zero 2050 - %'!AN14-'Net Zero 2050 - %'!AM14)*$C$20</f>
        <v>1.4314007500540011E-3</v>
      </c>
      <c r="AP20" s="38">
        <f>('Net Zero 2050 - %'!AO14-'Net Zero 2050 - %'!AN14)*$C$20</f>
        <v>1.4314007500540011E-3</v>
      </c>
      <c r="AQ20" s="38">
        <f>('Net Zero 2050 - %'!AP14-'Net Zero 2050 - %'!AO14)*$C$20</f>
        <v>1.4314007500540011E-3</v>
      </c>
      <c r="AR20" s="38">
        <f>('Net Zero 2050 - %'!AQ14-'Net Zero 2050 - %'!AP14)*$C$20</f>
        <v>1.4314007500540011E-3</v>
      </c>
      <c r="AS20" s="38">
        <f>('Net Zero 2050 - %'!AR14-'Net Zero 2050 - %'!AQ14)*$C$20</f>
        <v>1.4314007500540011E-3</v>
      </c>
      <c r="AT20" s="38">
        <f>('Net Zero 2050 - %'!AS14-'Net Zero 2050 - %'!AR14)*$C$20</f>
        <v>1.4314007500540011E-3</v>
      </c>
      <c r="AU20" s="38">
        <f>('Net Zero 2050 - %'!AT14-'Net Zero 2050 - %'!AS14)*$C$20</f>
        <v>1.4314007500540011E-3</v>
      </c>
      <c r="AV20" s="38">
        <f>('Net Zero 2050 - %'!AU14-'Net Zero 2050 - %'!AT14)*$C$20</f>
        <v>1.4314007500540011E-3</v>
      </c>
      <c r="AW20" s="38">
        <f>('Net Zero 2050 - %'!AV14-'Net Zero 2050 - %'!AU14)*$C$20</f>
        <v>1.431400750053992E-3</v>
      </c>
      <c r="AX20" s="38">
        <f>('Net Zero 2050 - %'!AW14-'Net Zero 2050 - %'!AV14)*$C$20</f>
        <v>1.4314007500540011E-3</v>
      </c>
      <c r="AY20" s="38">
        <f>('Net Zero 2050 - %'!AX14-'Net Zero 2050 - %'!AW14)*$C$20</f>
        <v>1.4314007500540011E-3</v>
      </c>
      <c r="AZ20" s="38">
        <f>('Net Zero 2050 - %'!AY14-'Net Zero 2050 - %'!AX14)*$C$20</f>
        <v>1.4314007500540011E-3</v>
      </c>
      <c r="BA20" s="38">
        <f>('Net Zero 2050 - %'!AZ14-'Net Zero 2050 - %'!AY14)*$C$20</f>
        <v>1.4314007500540011E-3</v>
      </c>
      <c r="BB20" s="38">
        <f>('Net Zero 2050 - %'!BA14-'Net Zero 2050 - %'!AZ14)*$C$20</f>
        <v>1.4314007500540011E-3</v>
      </c>
      <c r="BC20" s="38">
        <f>('Net Zero 2050 - %'!BB14-'Net Zero 2050 - %'!BA14)*$C$20</f>
        <v>1.4314007500540011E-3</v>
      </c>
      <c r="BD20" s="53"/>
    </row>
    <row r="21" spans="1:56" ht="15">
      <c r="A21" s="36"/>
      <c r="B21" s="40"/>
      <c r="C21" s="36">
        <v>0.09</v>
      </c>
      <c r="D21" s="389" t="s">
        <v>402</v>
      </c>
      <c r="E21" s="390"/>
      <c r="F21" s="37" t="s">
        <v>401</v>
      </c>
      <c r="G21" s="38"/>
      <c r="H21" s="38">
        <f>(('Net Zero 2050 - %'!G16-'Net Zero 2050 - %'!F16)-H81)*$C$21</f>
        <v>1.735846656466866E-3</v>
      </c>
      <c r="I21" s="38">
        <f>(('Net Zero 2050 - %'!H16-'Net Zero 2050 - %'!G16)-I81)*$C$21</f>
        <v>1.7140874381639476E-3</v>
      </c>
      <c r="J21" s="38">
        <f>(('Net Zero 2050 - %'!I16-'Net Zero 2050 - %'!H16)-J81)*$C$21</f>
        <v>1.6925574451329953E-3</v>
      </c>
      <c r="K21" s="38">
        <f>(('Net Zero 2050 - %'!J16-'Net Zero 2050 - %'!I16)-K81)*$C$21</f>
        <v>1.6712334558002238E-3</v>
      </c>
      <c r="L21" s="38">
        <f>(('Net Zero 2050 - %'!K16-'Net Zero 2050 - %'!J16)-L81)*$C$21</f>
        <v>1.6500873128427423E-3</v>
      </c>
      <c r="M21" s="38">
        <f>(('Net Zero 2050 - %'!L16-'Net Zero 2050 - %'!K16)-M81)*$C$21</f>
        <v>1.6290841352524625E-3</v>
      </c>
      <c r="N21" s="38">
        <f>(('Net Zero 2050 - %'!M16-'Net Zero 2050 - %'!L16)-N81)*$C$21</f>
        <v>1.608179684531781E-3</v>
      </c>
      <c r="O21" s="38">
        <f>(('Net Zero 2050 - %'!N16-'Net Zero 2050 - %'!M16)-O81)*$C$21</f>
        <v>1.5873170290022119E-3</v>
      </c>
      <c r="P21" s="38">
        <f>(('Net Zero 2050 - %'!O16-'Net Zero 2050 - %'!N16)-P81)*$C$21</f>
        <v>1.566422272236442E-3</v>
      </c>
      <c r="Q21" s="38">
        <f>(('Net Zero 2050 - %'!P16-'Net Zero 2050 - %'!O16)-Q81)*$C$21</f>
        <v>1.5453990576122052E-3</v>
      </c>
      <c r="R21" s="38">
        <f>(('Net Zero 2050 - %'!Q16-'Net Zero 2050 - %'!P16)-R81)*$C$21</f>
        <v>1.5241223529636029E-3</v>
      </c>
      <c r="S21" s="38">
        <f>(('Net Zero 2050 - %'!R16-'Net Zero 2050 - %'!Q16)-S81)*$C$21</f>
        <v>1.5024318393460107E-3</v>
      </c>
      <c r="T21" s="38">
        <f>(('Net Zero 2050 - %'!S16-'Net Zero 2050 - %'!R16)-T81)*$C$21</f>
        <v>1.4801264879094594E-3</v>
      </c>
      <c r="U21" s="38">
        <f>(('Net Zero 2050 - %'!T16-'Net Zero 2050 - %'!S16)-U81)*$C$21</f>
        <v>1.4569631688600248E-3</v>
      </c>
      <c r="V21" s="38">
        <f>(('Net Zero 2050 - %'!U16-'Net Zero 2050 - %'!T16)-V81)*$C$21</f>
        <v>1.4326641525216999E-3</v>
      </c>
      <c r="W21" s="38">
        <f>(('Net Zero 2050 - %'!V16-'Net Zero 2050 - %'!U16)-W81)*$C$21</f>
        <v>1.4069401444967433E-3</v>
      </c>
      <c r="X21" s="38">
        <f>(('Net Zero 2050 - %'!W16-'Net Zero 2050 - %'!V16)-X81)*$C$21</f>
        <v>1.3795357309024517E-3</v>
      </c>
      <c r="Y21" s="38">
        <f>(('Net Zero 2050 - %'!X16-'Net Zero 2050 - %'!W16)-Y81)*$C$21</f>
        <v>1.350299357700016E-3</v>
      </c>
      <c r="Z21" s="38">
        <f>(('Net Zero 2050 - %'!Y16-'Net Zero 2050 - %'!X16)-Z81)*$C$21</f>
        <v>1.3192680521088278E-3</v>
      </c>
      <c r="AA21" s="38">
        <f>(('Net Zero 2050 - %'!Z16-'Net Zero 2050 - %'!Y16)-AA81)*$C$21</f>
        <v>1.2867380680871372E-3</v>
      </c>
      <c r="AB21" s="34">
        <f>(('Net Zero 2050 - %'!AA16-'Net Zero 2050 - %'!Z16)-AB81)*$C$21</f>
        <v>1.2532801099037528E-3</v>
      </c>
      <c r="AC21" s="38">
        <f>(('Net Zero 2050 - %'!AB16-'Net Zero 2050 - %'!AA16)-AC81)*$C$21</f>
        <v>1.2196671297675385E-3</v>
      </c>
      <c r="AD21" s="38">
        <f>(('Net Zero 2050 - %'!AC16-'Net Zero 2050 - %'!AB16)-AD81)*$C$21</f>
        <v>1.1867241855326896E-3</v>
      </c>
      <c r="AE21" s="38">
        <f>(('Net Zero 2050 - %'!AD16-'Net Zero 2050 - %'!AC16)-AE81)*$C$21</f>
        <v>1.1551563384746709E-3</v>
      </c>
      <c r="AF21" s="38">
        <f>(('Net Zero 2050 - %'!AE16-'Net Zero 2050 - %'!AD16)-AF81)*$C$21</f>
        <v>1.1254259071193933E-3</v>
      </c>
      <c r="AG21" s="38">
        <f>(('Net Zero 2050 - %'!AF16-'Net Zero 2050 - %'!AE16)-AG81)*$C$21</f>
        <v>1.0977178131368181E-3</v>
      </c>
      <c r="AH21" s="38">
        <f>(('Net Zero 2050 - %'!AG16-'Net Zero 2050 - %'!AF16)-AH81)*$C$21</f>
        <v>1.0719825252988315E-3</v>
      </c>
      <c r="AI21" s="38">
        <f>(('Net Zero 2050 - %'!AH16-'Net Zero 2050 - %'!AG16)-AI81)*$C$21</f>
        <v>1.0480171094798825E-3</v>
      </c>
      <c r="AJ21" s="38">
        <f>(('Net Zero 2050 - %'!AI16-'Net Zero 2050 - %'!AH16)-AJ81)*$C$21</f>
        <v>1.0255462427155764E-3</v>
      </c>
      <c r="AK21" s="38">
        <f>(('Net Zero 2050 - %'!AJ16-'Net Zero 2050 - %'!AI16)-AK81)*$C$21</f>
        <v>1.0042825093155437E-3</v>
      </c>
      <c r="AL21" s="38">
        <f>(('Net Zero 2050 - %'!AK16-'Net Zero 2050 - %'!AJ16)-AL81)*$C$21</f>
        <v>9.8396194701236175E-4</v>
      </c>
      <c r="AM21" s="38">
        <f>(('Net Zero 2050 - %'!AL16-'Net Zero 2050 - %'!AK16)-AM81)*$C$21</f>
        <v>9.6435995515955467E-4</v>
      </c>
      <c r="AN21" s="38">
        <f>(('Net Zero 2050 - %'!AM16-'Net Zero 2050 - %'!AL16)-AN81)*$C$21</f>
        <v>9.452943509769174E-4</v>
      </c>
      <c r="AO21" s="38">
        <f>(('Net Zero 2050 - %'!AN16-'Net Zero 2050 - %'!AM16)-AO81)*$C$21</f>
        <v>9.266219278230973E-4</v>
      </c>
      <c r="AP21" s="38">
        <f>(('Net Zero 2050 - %'!AO16-'Net Zero 2050 - %'!AN16)-AP81)*$C$21</f>
        <v>9.0823229551038203E-4</v>
      </c>
      <c r="AQ21" s="38">
        <f>(('Net Zero 2050 - %'!AP16-'Net Zero 2050 - %'!AO16)-AQ81)*$C$21</f>
        <v>8.900412346600151E-4</v>
      </c>
      <c r="AR21" s="38">
        <f>(('Net Zero 2050 - %'!AQ16-'Net Zero 2050 - %'!AP16)-AR81)*$C$21</f>
        <v>8.7198486107285908E-4</v>
      </c>
      <c r="AS21" s="38">
        <f>(('Net Zero 2050 - %'!AR16-'Net Zero 2050 - %'!AQ16)-AS81)*$C$21</f>
        <v>8.5401451014793957E-4</v>
      </c>
      <c r="AT21" s="38">
        <f>(('Net Zero 2050 - %'!AS16-'Net Zero 2050 - %'!AR16)-AT81)*$C$21</f>
        <v>8.3609298931218228E-4</v>
      </c>
      <c r="AU21" s="38">
        <f>(('Net Zero 2050 - %'!AT16-'Net Zero 2050 - %'!AS16)-AU81)*$C$21</f>
        <v>8.1819142448084437E-4</v>
      </c>
      <c r="AV21" s="38">
        <f>(('Net Zero 2050 - %'!AU16-'Net Zero 2050 - %'!AT16)-AV81)*$C$21</f>
        <v>8.0028707854568244E-4</v>
      </c>
      <c r="AW21" s="38">
        <f>(('Net Zero 2050 - %'!AV16-'Net Zero 2050 - %'!AU16)-AW81)*$C$21</f>
        <v>7.8236165587055716E-4</v>
      </c>
      <c r="AX21" s="38">
        <f>(('Net Zero 2050 - %'!AW16-'Net Zero 2050 - %'!AV16)-AX81)*$C$21</f>
        <v>7.6440011081197541E-4</v>
      </c>
      <c r="AY21" s="38">
        <f>(('Net Zero 2050 - %'!AX16-'Net Zero 2050 - %'!AW16)-AY81)*$C$21</f>
        <v>7.4638967225833946E-4</v>
      </c>
      <c r="AZ21" s="38">
        <f>(('Net Zero 2050 - %'!AY16-'Net Zero 2050 - %'!AX16)-AZ81)*$C$21</f>
        <v>7.2831922817255198E-4</v>
      </c>
      <c r="BA21" s="38">
        <f>(('Net Zero 2050 - %'!AZ16-'Net Zero 2050 - %'!AY16)-BA81)*$C$21</f>
        <v>7.1017894414949025E-4</v>
      </c>
      <c r="BB21" s="38">
        <f>(('Net Zero 2050 - %'!BA16-'Net Zero 2050 - %'!AZ16)-BB81)*$C$21</f>
        <v>6.9195973798866727E-4</v>
      </c>
      <c r="BC21" s="38">
        <f>(('Net Zero 2050 - %'!BB16-'Net Zero 2050 - %'!BA16)-BC81)*$C$21</f>
        <v>6.7365320426089864E-4</v>
      </c>
      <c r="BD21" s="53"/>
    </row>
    <row r="22" spans="1:56" ht="15">
      <c r="A22" s="36"/>
      <c r="B22" s="40"/>
      <c r="C22" s="36">
        <v>0.19500000000000001</v>
      </c>
      <c r="D22" s="385" t="s">
        <v>396</v>
      </c>
      <c r="E22" s="386"/>
      <c r="F22" s="37" t="s">
        <v>401</v>
      </c>
      <c r="G22" s="38"/>
      <c r="H22" s="38">
        <f>('Net Zero 2050 - %'!G18-'Net Zero 2050 - %'!F18)*$C$22</f>
        <v>-1.3827449999999919E-3</v>
      </c>
      <c r="I22" s="38">
        <f>('Net Zero 2050 - %'!H18-'Net Zero 2050 - %'!G18)*$C$22</f>
        <v>-1.3827450000000786E-3</v>
      </c>
      <c r="J22" s="38">
        <f>('Net Zero 2050 - %'!I18-'Net Zero 2050 - %'!H18)*$C$22</f>
        <v>-1.3827449999999919E-3</v>
      </c>
      <c r="K22" s="38">
        <f>('Net Zero 2050 - %'!J18-'Net Zero 2050 - %'!I18)*$C$22</f>
        <v>-1.3827449999999919E-3</v>
      </c>
      <c r="L22" s="38">
        <f>('Net Zero 2050 - %'!K18-'Net Zero 2050 - %'!J18)*$C$22</f>
        <v>-1.3827449999999919E-3</v>
      </c>
      <c r="M22" s="38">
        <f>('Net Zero 2050 - %'!L18-'Net Zero 2050 - %'!K18)*$C$22</f>
        <v>-1.3827449999999919E-3</v>
      </c>
      <c r="N22" s="38">
        <f>('Net Zero 2050 - %'!M18-'Net Zero 2050 - %'!L18)*$C$22</f>
        <v>-1.3827449999999919E-3</v>
      </c>
      <c r="O22" s="38">
        <f>('Net Zero 2050 - %'!N18-'Net Zero 2050 - %'!M18)*$C$22</f>
        <v>-1.3827449999999919E-3</v>
      </c>
      <c r="P22" s="38">
        <f>('Net Zero 2050 - %'!O18-'Net Zero 2050 - %'!N18)*$C$22</f>
        <v>-1.3827449999999919E-3</v>
      </c>
      <c r="Q22" s="38">
        <f>('Net Zero 2050 - %'!P18-'Net Zero 2050 - %'!O18)*$C$22</f>
        <v>-1.3827449999999919E-3</v>
      </c>
      <c r="R22" s="38">
        <f>('Net Zero 2050 - %'!Q18-'Net Zero 2050 - %'!P18)*$C$22</f>
        <v>-1.3827449999999919E-3</v>
      </c>
      <c r="S22" s="38">
        <f>('Net Zero 2050 - %'!R18-'Net Zero 2050 - %'!Q18)*$C$22</f>
        <v>-1.3827449999999919E-3</v>
      </c>
      <c r="T22" s="38">
        <f>('Net Zero 2050 - %'!S18-'Net Zero 2050 - %'!R18)*$C$22</f>
        <v>-1.3827450000000786E-3</v>
      </c>
      <c r="U22" s="38">
        <f>('Net Zero 2050 - %'!T18-'Net Zero 2050 - %'!S18)*$C$22</f>
        <v>-1.3827449999999919E-3</v>
      </c>
      <c r="V22" s="38">
        <f>('Net Zero 2050 - %'!U18-'Net Zero 2050 - %'!T18)*$C$22</f>
        <v>-1.3827449999999919E-3</v>
      </c>
      <c r="W22" s="38">
        <f>('Net Zero 2050 - %'!V18-'Net Zero 2050 - %'!U18)*$C$22</f>
        <v>-1.3827449999999919E-3</v>
      </c>
      <c r="X22" s="38">
        <f>('Net Zero 2050 - %'!W18-'Net Zero 2050 - %'!V18)*$C$22</f>
        <v>-1.3827449999999919E-3</v>
      </c>
      <c r="Y22" s="38">
        <f>('Net Zero 2050 - %'!X18-'Net Zero 2050 - %'!W18)*$C$22</f>
        <v>-1.3827449999999919E-3</v>
      </c>
      <c r="Z22" s="38">
        <f>('Net Zero 2050 - %'!Y18-'Net Zero 2050 - %'!X18)*$C$22</f>
        <v>-1.3827449999999919E-3</v>
      </c>
      <c r="AA22" s="38">
        <f>('Net Zero 2050 - %'!Z18-'Net Zero 2050 - %'!Y18)*$C$22</f>
        <v>-1.3827449999999919E-3</v>
      </c>
      <c r="AB22" s="34">
        <f>('Net Zero 2050 - %'!AA18-'Net Zero 2050 - %'!Z18)*$C$22</f>
        <v>-1.3827449999999919E-3</v>
      </c>
      <c r="AC22" s="38">
        <f>('Net Zero 2050 - %'!AB18-'Net Zero 2050 - %'!AA18)*$C$22</f>
        <v>-1.3827449999999919E-3</v>
      </c>
      <c r="AD22" s="38">
        <f>('Net Zero 2050 - %'!AC18-'Net Zero 2050 - %'!AB18)*$C$22</f>
        <v>-1.3827449999999919E-3</v>
      </c>
      <c r="AE22" s="38">
        <f>('Net Zero 2050 - %'!AD18-'Net Zero 2050 - %'!AC18)*$C$22</f>
        <v>-1.3827450000000786E-3</v>
      </c>
      <c r="AF22" s="38">
        <f>('Net Zero 2050 - %'!AE18-'Net Zero 2050 - %'!AD18)*$C$22</f>
        <v>-1.3827449999999919E-3</v>
      </c>
      <c r="AG22" s="38">
        <f>('Net Zero 2050 - %'!AF18-'Net Zero 2050 - %'!AE18)*$C$22</f>
        <v>-1.3827449999999919E-3</v>
      </c>
      <c r="AH22" s="38">
        <f>('Net Zero 2050 - %'!AG18-'Net Zero 2050 - %'!AF18)*$C$22</f>
        <v>-1.3827449999999919E-3</v>
      </c>
      <c r="AI22" s="38">
        <f>('Net Zero 2050 - %'!AH18-'Net Zero 2050 - %'!AG18)*$C$22</f>
        <v>-1.3827449999999919E-3</v>
      </c>
      <c r="AJ22" s="38">
        <f>('Net Zero 2050 - %'!AI18-'Net Zero 2050 - %'!AH18)*$C$22</f>
        <v>-1.3827449999999919E-3</v>
      </c>
      <c r="AK22" s="38">
        <f>('Net Zero 2050 - %'!AJ18-'Net Zero 2050 - %'!AI18)*$C$22</f>
        <v>-1.3827449999999919E-3</v>
      </c>
      <c r="AL22" s="38">
        <f>('Net Zero 2050 - %'!AK18-'Net Zero 2050 - %'!AJ18)*$C$22</f>
        <v>-1.3827449999999919E-3</v>
      </c>
      <c r="AM22" s="38">
        <f>('Net Zero 2050 - %'!AL18-'Net Zero 2050 - %'!AK18)*$C$22</f>
        <v>-1.3827449999999919E-3</v>
      </c>
      <c r="AN22" s="38">
        <f>('Net Zero 2050 - %'!AM18-'Net Zero 2050 - %'!AL18)*$C$22</f>
        <v>-1.3827449999999919E-3</v>
      </c>
      <c r="AO22" s="38">
        <f>('Net Zero 2050 - %'!AN18-'Net Zero 2050 - %'!AM18)*$C$22</f>
        <v>-1.3827450000000786E-3</v>
      </c>
      <c r="AP22" s="38">
        <f>('Net Zero 2050 - %'!AO18-'Net Zero 2050 - %'!AN18)*$C$22</f>
        <v>-1.3827449999999919E-3</v>
      </c>
      <c r="AQ22" s="38">
        <f>('Net Zero 2050 - %'!AP18-'Net Zero 2050 - %'!AO18)*$C$22</f>
        <v>-1.3827449999999919E-3</v>
      </c>
      <c r="AR22" s="38">
        <f>('Net Zero 2050 - %'!AQ18-'Net Zero 2050 - %'!AP18)*$C$22</f>
        <v>-1.3827449999999919E-3</v>
      </c>
      <c r="AS22" s="38">
        <f>('Net Zero 2050 - %'!AR18-'Net Zero 2050 - %'!AQ18)*$C$22</f>
        <v>-1.3827449999999919E-3</v>
      </c>
      <c r="AT22" s="38">
        <f>('Net Zero 2050 - %'!AS18-'Net Zero 2050 - %'!AR18)*$C$22</f>
        <v>-1.3827449999999919E-3</v>
      </c>
      <c r="AU22" s="38">
        <f>('Net Zero 2050 - %'!AT18-'Net Zero 2050 - %'!AS18)*$C$22</f>
        <v>-1.3827449999999919E-3</v>
      </c>
      <c r="AV22" s="38">
        <f>('Net Zero 2050 - %'!AU18-'Net Zero 2050 - %'!AT18)*$C$22</f>
        <v>-1.3827449999999919E-3</v>
      </c>
      <c r="AW22" s="38">
        <f>('Net Zero 2050 - %'!AV18-'Net Zero 2050 - %'!AU18)*$C$22</f>
        <v>-1.3827449999999919E-3</v>
      </c>
      <c r="AX22" s="38">
        <f>('Net Zero 2050 - %'!AW18-'Net Zero 2050 - %'!AV18)*$C$22</f>
        <v>-1.3827449999999919E-3</v>
      </c>
      <c r="AY22" s="38">
        <f>('Net Zero 2050 - %'!AX18-'Net Zero 2050 - %'!AW18)*$C$22</f>
        <v>-1.3827449999999919E-3</v>
      </c>
      <c r="AZ22" s="38">
        <f>('Net Zero 2050 - %'!AY18-'Net Zero 2050 - %'!AX18)*$C$22</f>
        <v>-1.3827450000000786E-3</v>
      </c>
      <c r="BA22" s="38">
        <f>('Net Zero 2050 - %'!AZ18-'Net Zero 2050 - %'!AY18)*$C$22</f>
        <v>-1.3827449999999919E-3</v>
      </c>
      <c r="BB22" s="38">
        <f>('Net Zero 2050 - %'!BA18-'Net Zero 2050 - %'!AZ18)*$C$22</f>
        <v>-1.3827449999999919E-3</v>
      </c>
      <c r="BC22" s="38">
        <f>('Net Zero 2050 - %'!BB18-'Net Zero 2050 - %'!BA18)*$C$22</f>
        <v>-1.3827449999999919E-3</v>
      </c>
      <c r="BD22" s="53"/>
    </row>
    <row r="23" spans="1:56" ht="15">
      <c r="A23" s="36"/>
      <c r="B23" s="40"/>
      <c r="C23" s="36">
        <v>0.13869999999999999</v>
      </c>
      <c r="D23" s="385" t="s">
        <v>397</v>
      </c>
      <c r="E23" s="386"/>
      <c r="F23" s="37" t="s">
        <v>401</v>
      </c>
      <c r="G23" s="38"/>
      <c r="H23" s="38">
        <f>('Net Zero 2050 - %'!G19-'Net Zero 2050 - %'!F19)*$C$23</f>
        <v>-9.3652593534489072E-5</v>
      </c>
      <c r="I23" s="38">
        <f>('Net Zero 2050 - %'!H19-'Net Zero 2050 - %'!G19)*$C$23</f>
        <v>-9.3523352955410767E-5</v>
      </c>
      <c r="J23" s="38">
        <f>('Net Zero 2050 - %'!I19-'Net Zero 2050 - %'!H19)*$C$23</f>
        <v>-9.339429072833692E-5</v>
      </c>
      <c r="K23" s="38">
        <f>('Net Zero 2050 - %'!J19-'Net Zero 2050 - %'!I19)*$C$23</f>
        <v>-9.3265406607133199E-5</v>
      </c>
      <c r="L23" s="38">
        <f>('Net Zero 2050 - %'!K19-'Net Zero 2050 - %'!J19)*$C$23</f>
        <v>-9.3136700346011786E-5</v>
      </c>
      <c r="M23" s="38">
        <f>('Net Zero 2050 - %'!L19-'Net Zero 2050 - %'!K19)*$C$23</f>
        <v>-9.3008171699538987E-5</v>
      </c>
      <c r="N23" s="38">
        <f>('Net Zero 2050 - %'!M19-'Net Zero 2050 - %'!L19)*$C$23</f>
        <v>-9.2879820422589135E-5</v>
      </c>
      <c r="O23" s="38">
        <f>('Net Zero 2050 - %'!N19-'Net Zero 2050 - %'!M19)*$C$23</f>
        <v>-9.2751646270406094E-5</v>
      </c>
      <c r="P23" s="38">
        <f>('Net Zero 2050 - %'!O19-'Net Zero 2050 - %'!N19)*$C$23</f>
        <v>-9.2623648998557123E-5</v>
      </c>
      <c r="Q23" s="38">
        <f>('Net Zero 2050 - %'!P19-'Net Zero 2050 - %'!O19)*$C$23</f>
        <v>-9.2495828362932841E-5</v>
      </c>
      <c r="R23" s="38">
        <f>('Net Zero 2050 - %'!Q19-'Net Zero 2050 - %'!P19)*$C$23</f>
        <v>-9.2368184119793461E-5</v>
      </c>
      <c r="S23" s="38">
        <f>('Net Zero 2050 - %'!R19-'Net Zero 2050 - %'!Q19)*$C$23</f>
        <v>-9.2240716025707162E-5</v>
      </c>
      <c r="T23" s="38">
        <f>('Net Zero 2050 - %'!S19-'Net Zero 2050 - %'!R19)*$C$23</f>
        <v>-9.2113423837596263E-5</v>
      </c>
      <c r="U23" s="38">
        <f>('Net Zero 2050 - %'!T19-'Net Zero 2050 - %'!S19)*$C$23</f>
        <v>-9.1986307312698817E-5</v>
      </c>
      <c r="V23" s="38">
        <f>('Net Zero 2050 - %'!U19-'Net Zero 2050 - %'!T19)*$C$23</f>
        <v>-9.1859366208607007E-5</v>
      </c>
      <c r="W23" s="38">
        <f>('Net Zero 2050 - %'!V19-'Net Zero 2050 - %'!U19)*$C$23</f>
        <v>-9.1732600283236403E-5</v>
      </c>
      <c r="X23" s="38">
        <f>('Net Zero 2050 - %'!W19-'Net Zero 2050 - %'!V19)*$C$23</f>
        <v>-9.160600929484906E-5</v>
      </c>
      <c r="Y23" s="38">
        <f>('Net Zero 2050 - %'!X19-'Net Zero 2050 - %'!W19)*$C$23</f>
        <v>-9.1479593002022672E-5</v>
      </c>
      <c r="Z23" s="38">
        <f>('Net Zero 2050 - %'!Y19-'Net Zero 2050 - %'!X19)*$C$23</f>
        <v>-9.1353351163681444E-5</v>
      </c>
      <c r="AA23" s="38">
        <f>('Net Zero 2050 - %'!Z19-'Net Zero 2050 - %'!Y19)*$C$23</f>
        <v>-9.122728353907293E-5</v>
      </c>
      <c r="AB23" s="34">
        <f>('Net Zero 2050 - %'!AA19-'Net Zero 2050 - %'!Z19)*$C$23</f>
        <v>-9.1101389887791195E-5</v>
      </c>
      <c r="AC23" s="38">
        <f>('Net Zero 2050 - %'!AB19-'Net Zero 2050 - %'!AA19)*$C$23</f>
        <v>-9.0975669969745916E-5</v>
      </c>
      <c r="AD23" s="38">
        <f>('Net Zero 2050 - %'!AC19-'Net Zero 2050 - %'!AB19)*$C$23</f>
        <v>-9.085012354518561E-5</v>
      </c>
      <c r="AE23" s="38">
        <f>('Net Zero 2050 - %'!AD19-'Net Zero 2050 - %'!AC19)*$C$23</f>
        <v>-9.0724750374689828E-5</v>
      </c>
      <c r="AF23" s="38">
        <f>('Net Zero 2050 - %'!AE19-'Net Zero 2050 - %'!AD19)*$C$23</f>
        <v>-9.0599550219176893E-5</v>
      </c>
      <c r="AG23" s="38">
        <f>('Net Zero 2050 - %'!AF19-'Net Zero 2050 - %'!AE19)*$C$23</f>
        <v>-9.0474522839873136E-5</v>
      </c>
      <c r="AH23" s="38">
        <f>('Net Zero 2050 - %'!AG19-'Net Zero 2050 - %'!AF19)*$C$23</f>
        <v>-9.0349667998351334E-5</v>
      </c>
      <c r="AI23" s="38">
        <f>('Net Zero 2050 - %'!AH19-'Net Zero 2050 - %'!AG19)*$C$23</f>
        <v>-9.0224985456515322E-5</v>
      </c>
      <c r="AJ23" s="38">
        <f>('Net Zero 2050 - %'!AI19-'Net Zero 2050 - %'!AH19)*$C$23</f>
        <v>-9.0100474976584669E-5</v>
      </c>
      <c r="AK23" s="38">
        <f>('Net Zero 2050 - %'!AJ19-'Net Zero 2050 - %'!AI19)*$C$23</f>
        <v>-8.997613632111765E-5</v>
      </c>
      <c r="AL23" s="38">
        <f>('Net Zero 2050 - %'!AK19-'Net Zero 2050 - %'!AJ19)*$C$23</f>
        <v>-8.9851969252995956E-5</v>
      </c>
      <c r="AM23" s="38">
        <f>('Net Zero 2050 - %'!AL19-'Net Zero 2050 - %'!AK19)*$C$23</f>
        <v>-8.9727973535424656E-5</v>
      </c>
      <c r="AN23" s="38">
        <f>('Net Zero 2050 - %'!AM19-'Net Zero 2050 - %'!AL19)*$C$23</f>
        <v>-8.9604148931947563E-5</v>
      </c>
      <c r="AO23" s="38">
        <f>('Net Zero 2050 - %'!AN19-'Net Zero 2050 - %'!AM19)*$C$23</f>
        <v>-8.948049520642417E-5</v>
      </c>
      <c r="AP23" s="38">
        <f>('Net Zero 2050 - %'!AO19-'Net Zero 2050 - %'!AN19)*$C$23</f>
        <v>-8.9357012123037388E-5</v>
      </c>
      <c r="AQ23" s="38">
        <f>('Net Zero 2050 - %'!AP19-'Net Zero 2050 - %'!AO19)*$C$23</f>
        <v>-8.9233699446308846E-5</v>
      </c>
      <c r="AR23" s="38">
        <f>('Net Zero 2050 - %'!AQ19-'Net Zero 2050 - %'!AP19)*$C$23</f>
        <v>-8.911055694106818E-5</v>
      </c>
      <c r="AS23" s="38">
        <f>('Net Zero 2050 - %'!AR19-'Net Zero 2050 - %'!AQ19)*$C$23</f>
        <v>-8.8987584372491484E-5</v>
      </c>
      <c r="AT23" s="38">
        <f>('Net Zero 2050 - %'!AS19-'Net Zero 2050 - %'!AR19)*$C$23</f>
        <v>-8.8864781506055136E-5</v>
      </c>
      <c r="AU23" s="38">
        <f>('Net Zero 2050 - %'!AT19-'Net Zero 2050 - %'!AS19)*$C$23</f>
        <v>-8.8742148107581997E-5</v>
      </c>
      <c r="AV23" s="38">
        <f>('Net Zero 2050 - %'!AU19-'Net Zero 2050 - %'!AT19)*$C$23</f>
        <v>-8.8619683943195169E-5</v>
      </c>
      <c r="AW23" s="38">
        <f>('Net Zero 2050 - %'!AV19-'Net Zero 2050 - %'!AU19)*$C$23</f>
        <v>-8.8497388779348887E-5</v>
      </c>
      <c r="AX23" s="38">
        <f>('Net Zero 2050 - %'!AW19-'Net Zero 2050 - %'!AV19)*$C$23</f>
        <v>-8.83752623828361E-5</v>
      </c>
      <c r="AY23" s="38">
        <f>('Net Zero 2050 - %'!AX19-'Net Zero 2050 - %'!AW19)*$C$23</f>
        <v>-8.8253304520742373E-5</v>
      </c>
      <c r="AZ23" s="38">
        <f>('Net Zero 2050 - %'!AY19-'Net Zero 2050 - %'!AX19)*$C$23</f>
        <v>-8.8131514960507423E-5</v>
      </c>
      <c r="BA23" s="38">
        <f>('Net Zero 2050 - %'!AZ19-'Net Zero 2050 - %'!AY19)*$C$23</f>
        <v>-8.8009893469863541E-5</v>
      </c>
      <c r="BB23" s="38">
        <f>('Net Zero 2050 - %'!BA19-'Net Zero 2050 - %'!AZ19)*$C$23</f>
        <v>-8.7888439816874119E-5</v>
      </c>
      <c r="BC23" s="38">
        <f>('Net Zero 2050 - %'!BB19-'Net Zero 2050 - %'!BA19)*$C$23</f>
        <v>-8.7767153769925899E-5</v>
      </c>
      <c r="BD23" s="53"/>
    </row>
    <row r="24" spans="1:56" ht="15">
      <c r="A24" s="39"/>
      <c r="B24" s="40"/>
      <c r="C24" s="39"/>
      <c r="D24" s="385" t="s">
        <v>398</v>
      </c>
      <c r="E24" s="386"/>
      <c r="F24" s="37" t="s">
        <v>401</v>
      </c>
      <c r="G24" s="38"/>
      <c r="H24" s="45"/>
      <c r="I24" s="45"/>
      <c r="J24" s="45"/>
      <c r="K24" s="45"/>
      <c r="L24" s="45"/>
      <c r="M24" s="45"/>
      <c r="N24" s="45"/>
      <c r="O24" s="45"/>
      <c r="P24" s="45"/>
      <c r="Q24" s="45"/>
      <c r="R24" s="45"/>
      <c r="S24" s="45"/>
      <c r="T24" s="45"/>
      <c r="U24" s="45"/>
      <c r="V24" s="45"/>
      <c r="W24" s="45"/>
      <c r="X24" s="45"/>
      <c r="Y24" s="45"/>
      <c r="Z24" s="45"/>
      <c r="AA24" s="45"/>
      <c r="AB24" s="34"/>
      <c r="AC24" s="45"/>
      <c r="AD24" s="45"/>
      <c r="AE24" s="45"/>
      <c r="AF24" s="45"/>
      <c r="AG24" s="45"/>
      <c r="AH24" s="45"/>
      <c r="AI24" s="38"/>
      <c r="AJ24" s="56"/>
      <c r="AK24" s="38"/>
      <c r="AL24" s="38"/>
      <c r="AM24" s="38"/>
      <c r="AN24" s="38"/>
      <c r="AO24" s="38"/>
      <c r="AP24" s="38"/>
      <c r="AQ24" s="38"/>
      <c r="AR24" s="38"/>
      <c r="AS24" s="38"/>
      <c r="AT24" s="38"/>
      <c r="AU24" s="38"/>
      <c r="AV24" s="38"/>
      <c r="AW24" s="38"/>
      <c r="AX24" s="38"/>
      <c r="AY24" s="38"/>
      <c r="AZ24" s="38"/>
      <c r="BA24" s="38"/>
      <c r="BB24" s="38"/>
      <c r="BC24" s="38"/>
      <c r="BD24" s="53"/>
    </row>
    <row r="25" spans="1:56" ht="15">
      <c r="A25" s="36"/>
      <c r="B25" s="40"/>
      <c r="C25" s="36">
        <v>5.2420000000000001E-2</v>
      </c>
      <c r="D25" s="385" t="s">
        <v>63</v>
      </c>
      <c r="E25" s="386"/>
      <c r="F25" s="37" t="s">
        <v>401</v>
      </c>
      <c r="G25" s="38"/>
      <c r="H25" s="38">
        <f>('Net Zero 2050 - %'!G21-'Net Zero 2050 - %'!F21)*$C$25</f>
        <v>6.7443118294385326E-5</v>
      </c>
      <c r="I25" s="38">
        <f>('Net Zero 2050 - %'!H21-'Net Zero 2050 - %'!G21)*$C$25</f>
        <v>6.8287823335927748E-5</v>
      </c>
      <c r="J25" s="38">
        <f>('Net Zero 2050 - %'!I21-'Net Zero 2050 - %'!H21)*$C$25</f>
        <v>6.9143108057433022E-5</v>
      </c>
      <c r="K25" s="38">
        <f>('Net Zero 2050 - %'!J21-'Net Zero 2050 - %'!I21)*$C$25</f>
        <v>7.0009104966252622E-5</v>
      </c>
      <c r="L25" s="38">
        <f>('Net Zero 2050 - %'!K21-'Net Zero 2050 - %'!J21)*$C$25</f>
        <v>7.0885948229352795E-5</v>
      </c>
      <c r="M25" s="38">
        <f>('Net Zero 2050 - %'!L21-'Net Zero 2050 - %'!K21)*$C$25</f>
        <v>7.1773773694102009E-5</v>
      </c>
      <c r="N25" s="38">
        <f>('Net Zero 2050 - %'!M21-'Net Zero 2050 - %'!L21)*$C$25</f>
        <v>7.2672718909318264E-5</v>
      </c>
      <c r="O25" s="38">
        <f>('Net Zero 2050 - %'!N21-'Net Zero 2050 - %'!M21)*$C$25</f>
        <v>7.3582923146574633E-5</v>
      </c>
      <c r="P25" s="38">
        <f>('Net Zero 2050 - %'!O21-'Net Zero 2050 - %'!N21)*$C$25</f>
        <v>7.4504527421781193E-5</v>
      </c>
      <c r="Q25" s="38">
        <f>('Net Zero 2050 - %'!P21-'Net Zero 2050 - %'!O21)*$C$25</f>
        <v>7.5437674517030341E-5</v>
      </c>
      <c r="R25" s="38">
        <f>('Net Zero 2050 - %'!Q21-'Net Zero 2050 - %'!P21)*$C$25</f>
        <v>7.6382509002717811E-5</v>
      </c>
      <c r="S25" s="38">
        <f>('Net Zero 2050 - %'!R21-'Net Zero 2050 - %'!Q21)*$C$25</f>
        <v>7.7339177259939419E-5</v>
      </c>
      <c r="T25" s="38">
        <f>('Net Zero 2050 - %'!S21-'Net Zero 2050 - %'!R21)*$C$25</f>
        <v>7.8307827503172221E-5</v>
      </c>
      <c r="U25" s="38">
        <f>('Net Zero 2050 - %'!T21-'Net Zero 2050 - %'!S21)*$C$25</f>
        <v>7.9288609803235729E-5</v>
      </c>
      <c r="V25" s="38">
        <f>('Net Zero 2050 - %'!U21-'Net Zero 2050 - %'!T21)*$C$25</f>
        <v>8.0281676110540587E-5</v>
      </c>
      <c r="W25" s="38">
        <f>('Net Zero 2050 - %'!V21-'Net Zero 2050 - %'!U21)*$C$25</f>
        <v>8.1287180278631768E-5</v>
      </c>
      <c r="X25" s="38">
        <f>('Net Zero 2050 - %'!W21-'Net Zero 2050 - %'!V21)*$C$25</f>
        <v>8.2305278088027139E-5</v>
      </c>
      <c r="Y25" s="38">
        <f>('Net Zero 2050 - %'!X21-'Net Zero 2050 - %'!W21)*$C$25</f>
        <v>8.3336127270340483E-5</v>
      </c>
      <c r="Z25" s="38">
        <f>('Net Zero 2050 - %'!Y21-'Net Zero 2050 - %'!X21)*$C$25</f>
        <v>8.437988753273776E-5</v>
      </c>
      <c r="AA25" s="38">
        <f>('Net Zero 2050 - %'!Z21-'Net Zero 2050 - %'!Y21)*$C$25</f>
        <v>8.5436720582668255E-5</v>
      </c>
      <c r="AB25" s="34">
        <f>('Net Zero 2050 - %'!AA21-'Net Zero 2050 - %'!Z21)*$C$25</f>
        <v>8.6506790152910022E-5</v>
      </c>
      <c r="AC25" s="38">
        <f>('Net Zero 2050 - %'!AB21-'Net Zero 2050 - %'!AA21)*$C$25</f>
        <v>8.7590262026954421E-5</v>
      </c>
      <c r="AD25" s="38">
        <f>('Net Zero 2050 - %'!AC21-'Net Zero 2050 - %'!AB21)*$C$25</f>
        <v>8.868730406468005E-5</v>
      </c>
      <c r="AE25" s="38">
        <f>('Net Zero 2050 - %'!AD21-'Net Zero 2050 - %'!AC21)*$C$25</f>
        <v>8.9798086228359979E-5</v>
      </c>
      <c r="AF25" s="38">
        <f>('Net Zero 2050 - %'!AE21-'Net Zero 2050 - %'!AD21)*$C$25</f>
        <v>9.0922780608991856E-5</v>
      </c>
      <c r="AG25" s="38">
        <f>('Net Zero 2050 - %'!AF21-'Net Zero 2050 - %'!AE21)*$C$25</f>
        <v>9.2061561452965742E-5</v>
      </c>
      <c r="AH25" s="38">
        <f>('Net Zero 2050 - %'!AG21-'Net Zero 2050 - %'!AF21)*$C$25</f>
        <v>9.3214605189054732E-5</v>
      </c>
      <c r="AI25" s="38">
        <f>('Net Zero 2050 - %'!AH21-'Net Zero 2050 - %'!AG21)*$C$25</f>
        <v>9.4382090455747661E-5</v>
      </c>
      <c r="AJ25" s="38">
        <f>('Net Zero 2050 - %'!AI21-'Net Zero 2050 - %'!AH21)*$C$25</f>
        <v>9.5564198128933841E-5</v>
      </c>
      <c r="AK25" s="38">
        <f>('Net Zero 2050 - %'!AJ21-'Net Zero 2050 - %'!AI21)*$C$25</f>
        <v>9.6761111349912205E-5</v>
      </c>
      <c r="AL25" s="38">
        <f>('Net Zero 2050 - %'!AK21-'Net Zero 2050 - %'!AJ21)*$C$25</f>
        <v>9.797301555377446E-5</v>
      </c>
      <c r="AM25" s="38">
        <f>('Net Zero 2050 - %'!AL21-'Net Zero 2050 - %'!AK21)*$C$25</f>
        <v>9.9200098498134439E-5</v>
      </c>
      <c r="AN25" s="38">
        <f>('Net Zero 2050 - %'!AM21-'Net Zero 2050 - %'!AL21)*$C$25</f>
        <v>1.004425502922111E-4</v>
      </c>
      <c r="AO25" s="38">
        <f>('Net Zero 2050 - %'!AN21-'Net Zero 2050 - %'!AM21)*$C$25</f>
        <v>1.0170056342628243E-4</v>
      </c>
      <c r="AP25" s="38">
        <f>('Net Zero 2050 - %'!AO21-'Net Zero 2050 - %'!AN21)*$C$25</f>
        <v>1.0297433280152205E-4</v>
      </c>
      <c r="AQ25" s="38">
        <f>('Net Zero 2050 - %'!AP21-'Net Zero 2050 - %'!AO21)*$C$25</f>
        <v>1.0426405576016901E-4</v>
      </c>
      <c r="AR25" s="38">
        <f>('Net Zero 2050 - %'!AQ21-'Net Zero 2050 - %'!AP21)*$C$25</f>
        <v>1.05569932116121E-4</v>
      </c>
      <c r="AS25" s="38">
        <f>('Net Zero 2050 - %'!AR21-'Net Zero 2050 - %'!AQ21)*$C$25</f>
        <v>1.0689216418588538E-4</v>
      </c>
      <c r="AT25" s="38">
        <f>('Net Zero 2050 - %'!AS21-'Net Zero 2050 - %'!AR21)*$C$25</f>
        <v>1.0823095681992751E-4</v>
      </c>
      <c r="AU25" s="38">
        <f>('Net Zero 2050 - %'!AT21-'Net Zero 2050 - %'!AS21)*$C$25</f>
        <v>1.0958651743439445E-4</v>
      </c>
      <c r="AV25" s="38">
        <f>('Net Zero 2050 - %'!AU21-'Net Zero 2050 - %'!AT21)*$C$25</f>
        <v>1.1095905604327213E-4</v>
      </c>
      <c r="AW25" s="38">
        <f>('Net Zero 2050 - %'!AV21-'Net Zero 2050 - %'!AU21)*$C$25</f>
        <v>1.1234878529089185E-4</v>
      </c>
      <c r="AX25" s="38">
        <f>('Net Zero 2050 - %'!AW21-'Net Zero 2050 - %'!AV21)*$C$25</f>
        <v>1.1375592048491387E-4</v>
      </c>
      <c r="AY25" s="38">
        <f>('Net Zero 2050 - %'!AX21-'Net Zero 2050 - %'!AW21)*$C$25</f>
        <v>1.1518067962963998E-4</v>
      </c>
      <c r="AZ25" s="38">
        <f>('Net Zero 2050 - %'!AY21-'Net Zero 2050 - %'!AX21)*$C$25</f>
        <v>1.1662328345983363E-4</v>
      </c>
      <c r="BA25" s="38">
        <f>('Net Zero 2050 - %'!AZ21-'Net Zero 2050 - %'!AY21)*$C$25</f>
        <v>1.1808395547487493E-4</v>
      </c>
      <c r="BB25" s="38">
        <f>('Net Zero 2050 - %'!BA21-'Net Zero 2050 - %'!AZ21)*$C$25</f>
        <v>1.1956292197342324E-4</v>
      </c>
      <c r="BC25" s="38">
        <f>('Net Zero 2050 - %'!BB21-'Net Zero 2050 - %'!BA21)*$C$25</f>
        <v>1.2106041208845229E-4</v>
      </c>
      <c r="BD25" s="53"/>
    </row>
    <row r="26" spans="1:56" ht="15">
      <c r="A26" s="41"/>
      <c r="B26" s="40"/>
      <c r="C26" s="41"/>
      <c r="D26" s="42" t="s">
        <v>387</v>
      </c>
      <c r="E26" s="43" t="s">
        <v>387</v>
      </c>
      <c r="F26" s="44" t="s">
        <v>399</v>
      </c>
      <c r="G26" s="46">
        <f t="shared" ref="G26:AL26" si="1">SUM(G18:G25)</f>
        <v>0</v>
      </c>
      <c r="H26" s="45">
        <f t="shared" si="1"/>
        <v>6.286571533142446E-2</v>
      </c>
      <c r="I26" s="45">
        <f t="shared" si="1"/>
        <v>6.1836774277559327E-2</v>
      </c>
      <c r="J26" s="45">
        <f t="shared" si="1"/>
        <v>6.0818388692310731E-2</v>
      </c>
      <c r="K26" s="45">
        <f t="shared" si="1"/>
        <v>5.9810263758780291E-2</v>
      </c>
      <c r="L26" s="45">
        <f t="shared" si="1"/>
        <v>5.8812104142882078E-2</v>
      </c>
      <c r="M26" s="45">
        <f t="shared" si="1"/>
        <v>5.7823612072783401E-2</v>
      </c>
      <c r="N26" s="45">
        <f t="shared" si="1"/>
        <v>5.6844484575231322E-2</v>
      </c>
      <c r="O26" s="45">
        <f t="shared" si="1"/>
        <v>5.5874410012673875E-2</v>
      </c>
      <c r="P26" s="45">
        <f t="shared" si="1"/>
        <v>5.4913063687091999E-2</v>
      </c>
      <c r="Q26" s="45">
        <f t="shared" si="1"/>
        <v>5.396010222245777E-2</v>
      </c>
      <c r="R26" s="45">
        <f t="shared" si="1"/>
        <v>5.3015157229693466E-2</v>
      </c>
      <c r="S26" s="45">
        <f t="shared" si="1"/>
        <v>5.2077828578102649E-2</v>
      </c>
      <c r="T26" s="45">
        <f t="shared" si="1"/>
        <v>5.114767885714059E-2</v>
      </c>
      <c r="U26" s="45">
        <f t="shared" si="1"/>
        <v>5.0224231872480381E-2</v>
      </c>
      <c r="V26" s="45">
        <f t="shared" si="1"/>
        <v>4.9306980036267947E-2</v>
      </c>
      <c r="W26" s="45">
        <f t="shared" si="1"/>
        <v>4.8395407293487056E-2</v>
      </c>
      <c r="X26" s="45">
        <f t="shared" si="1"/>
        <v>4.7489034460400467E-2</v>
      </c>
      <c r="Y26" s="45">
        <f t="shared" si="1"/>
        <v>4.6587489098929735E-2</v>
      </c>
      <c r="Z26" s="45">
        <f t="shared" si="1"/>
        <v>4.5690590134948902E-2</v>
      </c>
      <c r="AA26" s="45">
        <f t="shared" si="1"/>
        <v>4.4798418402405726E-2</v>
      </c>
      <c r="AB26" s="45">
        <f t="shared" si="1"/>
        <v>4.3911331767198657E-2</v>
      </c>
      <c r="AC26" s="45">
        <f t="shared" si="1"/>
        <v>4.3029892826729178E-2</v>
      </c>
      <c r="AD26" s="45">
        <f t="shared" si="1"/>
        <v>4.2154718671097206E-2</v>
      </c>
      <c r="AE26" s="45">
        <f t="shared" si="1"/>
        <v>4.1286308685845763E-2</v>
      </c>
      <c r="AF26" s="45">
        <f t="shared" si="1"/>
        <v>4.0424921712189366E-2</v>
      </c>
      <c r="AG26" s="45">
        <f t="shared" si="1"/>
        <v>3.9570541300666791E-2</v>
      </c>
      <c r="AH26" s="45">
        <f t="shared" si="1"/>
        <v>3.8722918564197267E-2</v>
      </c>
      <c r="AI26" s="45">
        <f t="shared" si="1"/>
        <v>3.788165313839191E-2</v>
      </c>
      <c r="AJ26" s="48">
        <f t="shared" si="1"/>
        <v>3.7046274107146171E-2</v>
      </c>
      <c r="AK26" s="45">
        <f t="shared" si="1"/>
        <v>3.621630021140898E-2</v>
      </c>
      <c r="AL26" s="45">
        <f t="shared" si="1"/>
        <v>3.5391275309076861E-2</v>
      </c>
      <c r="AM26" s="45">
        <f t="shared" ref="AM26:BC26" si="2">SUM(AM18:AM25)</f>
        <v>3.4570784197975775E-2</v>
      </c>
      <c r="AN26" s="45">
        <f t="shared" si="2"/>
        <v>3.3754455587838045E-2</v>
      </c>
      <c r="AO26" s="45">
        <f t="shared" si="2"/>
        <v>3.2941958575257745E-2</v>
      </c>
      <c r="AP26" s="45">
        <f t="shared" si="2"/>
        <v>3.2132996401546529E-2</v>
      </c>
      <c r="AQ26" s="45">
        <f t="shared" si="2"/>
        <v>3.1327299725442424E-2</v>
      </c>
      <c r="AR26" s="45">
        <f t="shared" si="2"/>
        <v>3.0524620706616091E-2</v>
      </c>
      <c r="AS26" s="45">
        <f t="shared" si="2"/>
        <v>2.9724727809934962E-2</v>
      </c>
      <c r="AT26" s="45">
        <f t="shared" si="2"/>
        <v>2.8927401978411864E-2</v>
      </c>
      <c r="AU26" s="45">
        <f t="shared" si="2"/>
        <v>2.8132433400794431E-2</v>
      </c>
      <c r="AV26" s="45">
        <f t="shared" si="2"/>
        <v>2.7339619251773799E-2</v>
      </c>
      <c r="AW26" s="45">
        <f t="shared" si="2"/>
        <v>2.6548761918699718E-2</v>
      </c>
      <c r="AX26" s="45">
        <f t="shared" si="2"/>
        <v>2.5759667732817175E-2</v>
      </c>
      <c r="AY26" s="45">
        <f t="shared" si="2"/>
        <v>2.4972145916936909E-2</v>
      </c>
      <c r="AZ26" s="45">
        <f t="shared" si="2"/>
        <v>2.418600789350717E-2</v>
      </c>
      <c r="BA26" s="45">
        <f t="shared" si="2"/>
        <v>2.3401066827017331E-2</v>
      </c>
      <c r="BB26" s="45">
        <f t="shared" si="2"/>
        <v>2.2617137022715821E-2</v>
      </c>
      <c r="BC26" s="45">
        <f t="shared" si="2"/>
        <v>2.1834033775566562E-2</v>
      </c>
      <c r="BD26" s="53"/>
    </row>
    <row r="27" spans="1:56">
      <c r="A27" s="41"/>
      <c r="B27" s="40"/>
      <c r="C27" s="41"/>
      <c r="D27" s="42"/>
      <c r="E27" s="53"/>
      <c r="F27" s="53"/>
      <c r="G27" s="53"/>
      <c r="H27" s="53"/>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row>
    <row r="28" spans="1:56" ht="15.75">
      <c r="A28" s="39"/>
      <c r="B28" s="30"/>
      <c r="C28" s="39"/>
      <c r="D28" s="31"/>
      <c r="E28" s="32"/>
      <c r="F28" s="347" t="s">
        <v>403</v>
      </c>
      <c r="G28" s="47"/>
      <c r="H28" s="47"/>
      <c r="I28" s="47"/>
      <c r="J28" s="47"/>
      <c r="K28" s="47"/>
      <c r="L28" s="47"/>
      <c r="M28" s="47"/>
      <c r="N28" s="47"/>
      <c r="O28" s="47"/>
      <c r="P28" s="47"/>
      <c r="Q28" s="47"/>
      <c r="R28" s="47"/>
      <c r="S28" s="47"/>
      <c r="T28" s="47"/>
      <c r="U28" s="47"/>
      <c r="V28" s="47"/>
      <c r="W28" s="47"/>
      <c r="X28" s="47"/>
      <c r="Y28" s="47"/>
      <c r="Z28" s="47"/>
      <c r="AA28" s="47"/>
      <c r="AB28" s="48"/>
      <c r="AC28" s="47"/>
      <c r="AD28" s="47"/>
      <c r="AE28" s="47"/>
      <c r="AF28" s="47"/>
      <c r="AG28" s="47"/>
      <c r="AH28" s="47"/>
      <c r="AI28" s="47"/>
      <c r="AJ28" s="56"/>
      <c r="AK28" s="56"/>
      <c r="AL28" s="56"/>
      <c r="AM28" s="56"/>
      <c r="AN28" s="56"/>
      <c r="AO28" s="56"/>
      <c r="AP28" s="56"/>
      <c r="AQ28" s="56"/>
      <c r="AR28" s="56"/>
      <c r="AS28" s="56"/>
      <c r="AT28" s="56"/>
      <c r="AU28" s="56"/>
      <c r="AV28" s="56"/>
      <c r="AW28" s="56"/>
      <c r="AX28" s="56"/>
      <c r="AY28" s="56"/>
      <c r="AZ28" s="56"/>
      <c r="BA28" s="56"/>
      <c r="BB28" s="56"/>
      <c r="BC28" s="56"/>
      <c r="BD28" s="53"/>
    </row>
    <row r="29" spans="1:56" ht="15">
      <c r="B29" s="30"/>
      <c r="C29" s="39"/>
      <c r="D29" s="43"/>
      <c r="E29" s="43"/>
      <c r="F29" s="44"/>
      <c r="G29" s="47"/>
      <c r="H29" s="47"/>
      <c r="I29" s="47"/>
      <c r="J29" s="47"/>
      <c r="K29" s="47"/>
      <c r="L29" s="47"/>
      <c r="M29" s="47"/>
      <c r="N29" s="47"/>
      <c r="O29" s="47"/>
      <c r="P29" s="47"/>
      <c r="Q29" s="47"/>
      <c r="R29" s="47"/>
      <c r="S29" s="47"/>
      <c r="T29" s="47"/>
      <c r="U29" s="47"/>
      <c r="V29" s="47"/>
      <c r="W29" s="47"/>
      <c r="X29" s="47"/>
      <c r="Y29" s="47"/>
      <c r="Z29" s="47"/>
      <c r="AA29" s="47"/>
      <c r="AB29" s="48"/>
      <c r="AC29" s="47"/>
      <c r="AD29" s="47"/>
      <c r="AE29" s="47"/>
      <c r="AF29" s="47"/>
      <c r="AG29" s="47"/>
      <c r="AH29" s="47"/>
      <c r="AI29" s="47"/>
      <c r="AJ29" s="56"/>
      <c r="AK29" s="56"/>
      <c r="AL29" s="56"/>
      <c r="AM29" s="56"/>
      <c r="AN29" s="56"/>
      <c r="AO29" s="56"/>
      <c r="AP29" s="56"/>
      <c r="AQ29" s="56"/>
      <c r="AR29" s="56"/>
      <c r="AS29" s="56"/>
      <c r="AT29" s="56"/>
      <c r="AU29" s="56"/>
      <c r="AV29" s="56"/>
      <c r="AW29" s="56"/>
      <c r="AX29" s="56"/>
      <c r="AY29" s="56"/>
      <c r="AZ29" s="56"/>
      <c r="BA29" s="56"/>
      <c r="BB29" s="56"/>
      <c r="BC29" s="56"/>
      <c r="BD29" s="53"/>
    </row>
    <row r="30" spans="1:56" ht="15">
      <c r="A30" s="49"/>
      <c r="B30" s="384"/>
      <c r="C30" s="311">
        <v>2.1999999999999999E-2</v>
      </c>
      <c r="D30" s="394" t="s">
        <v>391</v>
      </c>
      <c r="E30" s="395"/>
      <c r="F30" s="37" t="s">
        <v>404</v>
      </c>
      <c r="G30" s="48"/>
      <c r="H30" s="48">
        <f>'Net Zero 2050 - %'!G12*Emisiones_USCUSS_NetZero50!$C$30</f>
        <v>1.9109641688744288E-3</v>
      </c>
      <c r="I30" s="48">
        <f>'Net Zero 2050 - %'!H12*Emisiones_USCUSS_NetZero50!$C$30</f>
        <v>1.8794369091928082E-3</v>
      </c>
      <c r="J30" s="48">
        <f>'Net Zero 2050 - %'!I12*Emisiones_USCUSS_NetZero50!$C$30</f>
        <v>1.8482322486929376E-3</v>
      </c>
      <c r="K30" s="48">
        <f>'Net Zero 2050 - %'!J12*Emisiones_USCUSS_NetZero50!$C$30</f>
        <v>1.8173416898372031E-3</v>
      </c>
      <c r="L30" s="48">
        <f>'Net Zero 2050 - %'!K12*Emisiones_USCUSS_NetZero50!$C$30</f>
        <v>1.7867568732142763E-3</v>
      </c>
      <c r="M30" s="48">
        <f>'Net Zero 2050 - %'!L12*Emisiones_USCUSS_NetZero50!$C$30</f>
        <v>1.7564695733910617E-3</v>
      </c>
      <c r="N30" s="48">
        <f>'Net Zero 2050 - %'!M12*Emisiones_USCUSS_NetZero50!$C$30</f>
        <v>1.7264716948507369E-3</v>
      </c>
      <c r="O30" s="48">
        <f>'Net Zero 2050 - %'!N12*Emisiones_USCUSS_NetZero50!$C$30</f>
        <v>1.6967552680146587E-3</v>
      </c>
      <c r="P30" s="48">
        <f>'Net Zero 2050 - %'!O12*Emisiones_USCUSS_NetZero50!$C$30</f>
        <v>1.6673124453451642E-3</v>
      </c>
      <c r="Q30" s="48">
        <f>'Net Zero 2050 - %'!P12*Emisiones_USCUSS_NetZero50!$C$30</f>
        <v>1.6381354975266865E-3</v>
      </c>
      <c r="R30" s="48">
        <f>'Net Zero 2050 - %'!Q12*Emisiones_USCUSS_NetZero50!$C$30</f>
        <v>1.6092168097220244E-3</v>
      </c>
      <c r="S30" s="48">
        <f>'Net Zero 2050 - %'!R12*Emisiones_USCUSS_NetZero50!$C$30</f>
        <v>1.5805488779023519E-3</v>
      </c>
      <c r="T30" s="48">
        <f>'Net Zero 2050 - %'!S12*Emisiones_USCUSS_NetZero50!$C$30</f>
        <v>1.5521243052469876E-3</v>
      </c>
      <c r="U30" s="48">
        <f>'Net Zero 2050 - %'!T12*Emisiones_USCUSS_NetZero50!$C$30</f>
        <v>1.5239357986121787E-3</v>
      </c>
      <c r="V30" s="48">
        <f>'Net Zero 2050 - %'!U12*Emisiones_USCUSS_NetZero50!$C$30</f>
        <v>1.495976165065226E-3</v>
      </c>
      <c r="W30" s="48">
        <f>'Net Zero 2050 - %'!V12*Emisiones_USCUSS_NetZero50!$C$30</f>
        <v>1.4682383084814496E-3</v>
      </c>
      <c r="X30" s="48">
        <f>'Net Zero 2050 - %'!W12*Emisiones_USCUSS_NetZero50!$C$30</f>
        <v>1.4407152262037215E-3</v>
      </c>
      <c r="Y30" s="48">
        <f>'Net Zero 2050 - %'!X12*Emisiones_USCUSS_NetZero50!$C$30</f>
        <v>1.4134000057597191E-3</v>
      </c>
      <c r="Z30" s="48">
        <f>'Net Zero 2050 - %'!Y12*Emisiones_USCUSS_NetZero50!$C$30</f>
        <v>1.3862858216363526E-3</v>
      </c>
      <c r="AA30" s="48">
        <f>'Net Zero 2050 - %'!Z12*Emisiones_USCUSS_NetZero50!$C$30</f>
        <v>1.3593659321092558E-3</v>
      </c>
      <c r="AB30" s="48">
        <f>'Net Zero 2050 - %'!AA12*Emisiones_USCUSS_NetZero50!$C$30</f>
        <v>1.3326336761243312E-3</v>
      </c>
      <c r="AC30" s="48">
        <f>'Net Zero 2050 - %'!AB12*Emisiones_USCUSS_NetZero50!$C$30</f>
        <v>1.3060824702298638E-3</v>
      </c>
      <c r="AD30" s="48">
        <f>'Net Zero 2050 - %'!AC12*Emisiones_USCUSS_NetZero50!$C$30</f>
        <v>1.2797058055576435E-3</v>
      </c>
      <c r="AE30" s="48">
        <f>'Net Zero 2050 - %'!AD12*Emisiones_USCUSS_NetZero50!$C$30</f>
        <v>1.2534972448503153E-3</v>
      </c>
      <c r="AF30" s="48">
        <f>'Net Zero 2050 - %'!AE12*Emisiones_USCUSS_NetZero50!$C$30</f>
        <v>1.22745041953344E-3</v>
      </c>
      <c r="AG30" s="48">
        <f>'Net Zero 2050 - %'!AF12*Emisiones_USCUSS_NetZero50!$C$30</f>
        <v>1.2015590268301111E-3</v>
      </c>
      <c r="AH30" s="48">
        <f>'Net Zero 2050 - %'!AG12*Emisiones_USCUSS_NetZero50!$C$30</f>
        <v>1.1758168269173871E-3</v>
      </c>
      <c r="AI30" s="48">
        <f>'Net Zero 2050 - %'!AH12*Emisiones_USCUSS_NetZero50!$C$30</f>
        <v>1.1502176401206724E-3</v>
      </c>
      <c r="AJ30" s="48">
        <f>'Net Zero 2050 - %'!AI12*Emisiones_USCUSS_NetZero50!$C$30</f>
        <v>1.1247553441463152E-3</v>
      </c>
      <c r="AK30" s="48">
        <f>'Net Zero 2050 - %'!AJ12*Emisiones_USCUSS_NetZero50!$C$30</f>
        <v>1.0994238713493017E-3</v>
      </c>
      <c r="AL30" s="48">
        <f>'Net Zero 2050 - %'!AK12*Emisiones_USCUSS_NetZero50!$C$30</f>
        <v>1.0742172060349872E-3</v>
      </c>
      <c r="AM30" s="48">
        <f>'Net Zero 2050 - %'!AL12*Emisiones_USCUSS_NetZero50!$C$30</f>
        <v>1.0491293817933033E-3</v>
      </c>
      <c r="AN30" s="48">
        <f>'Net Zero 2050 - %'!AM12*Emisiones_USCUSS_NetZero50!$C$30</f>
        <v>1.024154478862588E-3</v>
      </c>
      <c r="AO30" s="48">
        <f>'Net Zero 2050 - %'!AN12*Emisiones_USCUSS_NetZero50!$C$30</f>
        <v>9.9928662152315439E-4</v>
      </c>
      <c r="AP30" s="48">
        <f>'Net Zero 2050 - %'!AO12*Emisiones_USCUSS_NetZero50!$C$30</f>
        <v>9.7451997551766922E-4</v>
      </c>
      <c r="AQ30" s="48">
        <f>'Net Zero 2050 - %'!AP12*Emisiones_USCUSS_NetZero50!$C$30</f>
        <v>9.4984874549697187E-4</v>
      </c>
      <c r="AR30" s="48">
        <f>'Net Zero 2050 - %'!AQ12*Emisiones_USCUSS_NetZero50!$C$30</f>
        <v>9.2526717249027967E-4</v>
      </c>
      <c r="AS30" s="48">
        <f>'Net Zero 2050 - %'!AR12*Emisiones_USCUSS_NetZero50!$C$30</f>
        <v>9.0076953139762842E-4</v>
      </c>
      <c r="AT30" s="48">
        <f>'Net Zero 2050 - %'!AS12*Emisiones_USCUSS_NetZero50!$C$30</f>
        <v>8.7635012850333983E-4</v>
      </c>
      <c r="AU30" s="48">
        <f>'Net Zero 2050 - %'!AT12*Emisiones_USCUSS_NetZero50!$C$30</f>
        <v>8.520032990085582E-4</v>
      </c>
      <c r="AV30" s="48">
        <f>'Net Zero 2050 - %'!AU12*Emisiones_USCUSS_NetZero50!$C$30</f>
        <v>8.2772340458227224E-4</v>
      </c>
      <c r="AW30" s="48">
        <f>'Net Zero 2050 - %'!AV12*Emisiones_USCUSS_NetZero50!$C$30</f>
        <v>8.0350483092793109E-4</v>
      </c>
      <c r="AX30" s="48">
        <f>'Net Zero 2050 - %'!AW12*Emisiones_USCUSS_NetZero50!$C$30</f>
        <v>7.7934198536557268E-4</v>
      </c>
      <c r="AY30" s="48">
        <f>'Net Zero 2050 - %'!AX12*Emisiones_USCUSS_NetZero50!$C$30</f>
        <v>7.5522929442692897E-4</v>
      </c>
      <c r="AZ30" s="48">
        <f>'Net Zero 2050 - %'!AY12*Emisiones_USCUSS_NetZero50!$C$30</f>
        <v>7.311612014629567E-4</v>
      </c>
      <c r="BA30" s="48">
        <f>'Net Zero 2050 - %'!AZ12*Emisiones_USCUSS_NetZero50!$C$30</f>
        <v>7.0713216426125669E-4</v>
      </c>
      <c r="BB30" s="48">
        <f>'Net Zero 2050 - %'!BA12*Emisiones_USCUSS_NetZero50!$C$30</f>
        <v>6.8313665267287146E-4</v>
      </c>
      <c r="BC30" s="48">
        <f>'Net Zero 2050 - %'!BB12*Emisiones_USCUSS_NetZero50!$C$30</f>
        <v>6.5916914624666487E-4</v>
      </c>
      <c r="BD30" s="53"/>
    </row>
    <row r="31" spans="1:56" ht="15">
      <c r="A31" s="36"/>
      <c r="B31" s="384"/>
      <c r="C31" s="49">
        <v>0.33</v>
      </c>
      <c r="D31" s="385" t="s">
        <v>394</v>
      </c>
      <c r="E31" s="386"/>
      <c r="F31" s="37" t="s">
        <v>404</v>
      </c>
      <c r="G31" s="48"/>
      <c r="H31" s="48">
        <f>('Net Zero 2050 - %'!G14-'Net Zero 2050 - %'!F14)*$C$31</f>
        <v>2.9330400000000026E-3</v>
      </c>
      <c r="I31" s="48">
        <f>('Net Zero 2050 - %'!H14-'Net Zero 2050 - %'!G14)*$C$31</f>
        <v>2.9330400000000026E-3</v>
      </c>
      <c r="J31" s="48">
        <f>('Net Zero 2050 - %'!I14-'Net Zero 2050 - %'!H14)*$C$31</f>
        <v>2.9330400000000026E-3</v>
      </c>
      <c r="K31" s="48">
        <f>('Net Zero 2050 - %'!J14-'Net Zero 2050 - %'!I14)*$C$31</f>
        <v>2.9330400000000026E-3</v>
      </c>
      <c r="L31" s="48">
        <f>('Net Zero 2050 - %'!K14-'Net Zero 2050 - %'!J14)*$C$31</f>
        <v>2.9330400000000026E-3</v>
      </c>
      <c r="M31" s="48">
        <f>('Net Zero 2050 - %'!L14-'Net Zero 2050 - %'!K14)*$C$31</f>
        <v>2.9330400000000026E-3</v>
      </c>
      <c r="N31" s="48">
        <f>('Net Zero 2050 - %'!M14-'Net Zero 2050 - %'!L14)*$C$31</f>
        <v>2.9330400000000026E-3</v>
      </c>
      <c r="O31" s="48">
        <f>('Net Zero 2050 - %'!N14-'Net Zero 2050 - %'!M14)*$C$31</f>
        <v>2.9330400000000026E-3</v>
      </c>
      <c r="P31" s="48">
        <f>('Net Zero 2050 - %'!O14-'Net Zero 2050 - %'!N14)*$C$31</f>
        <v>2.9330400000000026E-3</v>
      </c>
      <c r="Q31" s="48">
        <f>('Net Zero 2050 - %'!P14-'Net Zero 2050 - %'!O14)*$C$31</f>
        <v>2.9330400000000026E-3</v>
      </c>
      <c r="R31" s="48">
        <f>('Net Zero 2050 - %'!Q14-'Net Zero 2050 - %'!P14)*$C$31</f>
        <v>2.9330400000000026E-3</v>
      </c>
      <c r="S31" s="48">
        <f>('Net Zero 2050 - %'!R14-'Net Zero 2050 - %'!Q14)*$C$31</f>
        <v>2.9330400000000026E-3</v>
      </c>
      <c r="T31" s="48">
        <f>('Net Zero 2050 - %'!S14-'Net Zero 2050 - %'!R14)*$C$31</f>
        <v>2.9330400000000026E-3</v>
      </c>
      <c r="U31" s="48">
        <f>('Net Zero 2050 - %'!T14-'Net Zero 2050 - %'!S14)*$C$31</f>
        <v>2.9330400000000026E-3</v>
      </c>
      <c r="V31" s="48">
        <f>('Net Zero 2050 - %'!U14-'Net Zero 2050 - %'!T14)*$C$31</f>
        <v>2.9330400000000026E-3</v>
      </c>
      <c r="W31" s="48">
        <f>('Net Zero 2050 - %'!V14-'Net Zero 2050 - %'!U14)*$C$31</f>
        <v>2.9330400000000026E-3</v>
      </c>
      <c r="X31" s="48">
        <f>('Net Zero 2050 - %'!W14-'Net Zero 2050 - %'!V14)*$C$31</f>
        <v>2.9330400000000026E-3</v>
      </c>
      <c r="Y31" s="48">
        <f>('Net Zero 2050 - %'!X14-'Net Zero 2050 - %'!W14)*$C$31</f>
        <v>2.9330400000000026E-3</v>
      </c>
      <c r="Z31" s="48">
        <f>('Net Zero 2050 - %'!Y14-'Net Zero 2050 - %'!X14)*$C$31</f>
        <v>2.9330400000000026E-3</v>
      </c>
      <c r="AA31" s="48">
        <f>('Net Zero 2050 - %'!Z14-'Net Zero 2050 - %'!Y14)*$C$31</f>
        <v>2.9330400000000026E-3</v>
      </c>
      <c r="AB31" s="48">
        <f>('Net Zero 2050 - %'!AA14-'Net Zero 2050 - %'!Z14)*$C$31</f>
        <v>2.9330400000000026E-3</v>
      </c>
      <c r="AC31" s="48">
        <f>('Net Zero 2050 - %'!AB14-'Net Zero 2050 - %'!AA14)*$C$31</f>
        <v>2.9330400000000026E-3</v>
      </c>
      <c r="AD31" s="48">
        <f>('Net Zero 2050 - %'!AC14-'Net Zero 2050 - %'!AB14)*$C$31</f>
        <v>2.9330400000000026E-3</v>
      </c>
      <c r="AE31" s="48">
        <f>('Net Zero 2050 - %'!AD14-'Net Zero 2050 - %'!AC14)*$C$31</f>
        <v>2.9330400000000026E-3</v>
      </c>
      <c r="AF31" s="48">
        <f>('Net Zero 2050 - %'!AE14-'Net Zero 2050 - %'!AD14)*$C$31</f>
        <v>2.9330400000000026E-3</v>
      </c>
      <c r="AG31" s="48">
        <f>('Net Zero 2050 - %'!AF14-'Net Zero 2050 - %'!AE14)*$C$31</f>
        <v>2.9330400000000026E-3</v>
      </c>
      <c r="AH31" s="48">
        <f>('Net Zero 2050 - %'!AG14-'Net Zero 2050 - %'!AF14)*$C$31</f>
        <v>2.9330400000000026E-3</v>
      </c>
      <c r="AI31" s="48">
        <f>('Net Zero 2050 - %'!AH14-'Net Zero 2050 - %'!AG14)*$C$31</f>
        <v>2.9330400000000026E-3</v>
      </c>
      <c r="AJ31" s="48">
        <f>('Net Zero 2050 - %'!AI14-'Net Zero 2050 - %'!AH14)*$C$31</f>
        <v>2.9330400000000026E-3</v>
      </c>
      <c r="AK31" s="48">
        <f>('Net Zero 2050 - %'!AJ14-'Net Zero 2050 - %'!AI14)*$C$31</f>
        <v>2.9330400000000026E-3</v>
      </c>
      <c r="AL31" s="48">
        <f>('Net Zero 2050 - %'!AK14-'Net Zero 2050 - %'!AJ14)*$C$31</f>
        <v>2.9330400000000026E-3</v>
      </c>
      <c r="AM31" s="48">
        <f>('Net Zero 2050 - %'!AL14-'Net Zero 2050 - %'!AK14)*$C$31</f>
        <v>2.9330400000000026E-3</v>
      </c>
      <c r="AN31" s="48">
        <f>('Net Zero 2050 - %'!AM14-'Net Zero 2050 - %'!AL14)*$C$31</f>
        <v>2.9330400000000026E-3</v>
      </c>
      <c r="AO31" s="48">
        <f>('Net Zero 2050 - %'!AN14-'Net Zero 2050 - %'!AM14)*$C$31</f>
        <v>2.9330400000000026E-3</v>
      </c>
      <c r="AP31" s="48">
        <f>('Net Zero 2050 - %'!AO14-'Net Zero 2050 - %'!AN14)*$C$31</f>
        <v>2.9330400000000026E-3</v>
      </c>
      <c r="AQ31" s="48">
        <f>('Net Zero 2050 - %'!AP14-'Net Zero 2050 - %'!AO14)*$C$31</f>
        <v>2.9330400000000026E-3</v>
      </c>
      <c r="AR31" s="48">
        <f>('Net Zero 2050 - %'!AQ14-'Net Zero 2050 - %'!AP14)*$C$31</f>
        <v>2.9330400000000026E-3</v>
      </c>
      <c r="AS31" s="48">
        <f>('Net Zero 2050 - %'!AR14-'Net Zero 2050 - %'!AQ14)*$C$31</f>
        <v>2.9330400000000026E-3</v>
      </c>
      <c r="AT31" s="48">
        <f>('Net Zero 2050 - %'!AS14-'Net Zero 2050 - %'!AR14)*$C$31</f>
        <v>2.9330400000000026E-3</v>
      </c>
      <c r="AU31" s="48">
        <f>('Net Zero 2050 - %'!AT14-'Net Zero 2050 - %'!AS14)*$C$31</f>
        <v>2.9330400000000026E-3</v>
      </c>
      <c r="AV31" s="48">
        <f>('Net Zero 2050 - %'!AU14-'Net Zero 2050 - %'!AT14)*$C$31</f>
        <v>2.9330400000000026E-3</v>
      </c>
      <c r="AW31" s="48">
        <f>('Net Zero 2050 - %'!AV14-'Net Zero 2050 - %'!AU14)*$C$31</f>
        <v>2.933039999999984E-3</v>
      </c>
      <c r="AX31" s="48">
        <f>('Net Zero 2050 - %'!AW14-'Net Zero 2050 - %'!AV14)*$C$31</f>
        <v>2.9330400000000026E-3</v>
      </c>
      <c r="AY31" s="48">
        <f>('Net Zero 2050 - %'!AX14-'Net Zero 2050 - %'!AW14)*$C$31</f>
        <v>2.9330400000000026E-3</v>
      </c>
      <c r="AZ31" s="48">
        <f>('Net Zero 2050 - %'!AY14-'Net Zero 2050 - %'!AX14)*$C$31</f>
        <v>2.9330400000000026E-3</v>
      </c>
      <c r="BA31" s="48">
        <f>('Net Zero 2050 - %'!AZ14-'Net Zero 2050 - %'!AY14)*$C$31</f>
        <v>2.9330400000000026E-3</v>
      </c>
      <c r="BB31" s="48">
        <f>('Net Zero 2050 - %'!BA14-'Net Zero 2050 - %'!AZ14)*$C$31</f>
        <v>2.9330400000000026E-3</v>
      </c>
      <c r="BC31" s="48">
        <f>('Net Zero 2050 - %'!BB14-'Net Zero 2050 - %'!BA14)*$C$31</f>
        <v>2.9330400000000026E-3</v>
      </c>
      <c r="BD31" s="53"/>
    </row>
    <row r="32" spans="1:56" ht="15">
      <c r="A32" s="36"/>
      <c r="B32" s="384"/>
      <c r="C32" s="36">
        <v>0.30940000000000001</v>
      </c>
      <c r="D32" s="385" t="s">
        <v>402</v>
      </c>
      <c r="E32" s="386"/>
      <c r="F32" s="37" t="s">
        <v>404</v>
      </c>
      <c r="G32" s="48"/>
      <c r="H32" s="48">
        <f>(('Net Zero 2050 - %'!G16-'Net Zero 2050 - %'!F16)-H81)*$C$32</f>
        <v>5.9674550612316482E-3</v>
      </c>
      <c r="I32" s="48">
        <f>(('Net Zero 2050 - %'!H16-'Net Zero 2050 - %'!G16)-I81)*$C$32</f>
        <v>5.89265170408806E-3</v>
      </c>
      <c r="J32" s="48">
        <f>(('Net Zero 2050 - %'!I16-'Net Zero 2050 - %'!H16)-J81)*$C$32</f>
        <v>5.8186363724905422E-3</v>
      </c>
      <c r="K32" s="48">
        <f>(('Net Zero 2050 - %'!J16-'Net Zero 2050 - %'!I16)-K81)*$C$32</f>
        <v>5.7453292358287701E-3</v>
      </c>
      <c r="L32" s="48">
        <f>(('Net Zero 2050 - %'!K16-'Net Zero 2050 - %'!J16)-L81)*$C$32</f>
        <v>5.6726334954838283E-3</v>
      </c>
      <c r="M32" s="48">
        <f>(('Net Zero 2050 - %'!L16-'Net Zero 2050 - %'!K16)-M81)*$C$32</f>
        <v>5.6004292383012438E-3</v>
      </c>
      <c r="N32" s="48">
        <f>(('Net Zero 2050 - %'!M16-'Net Zero 2050 - %'!L16)-N81)*$C$32</f>
        <v>5.528564382157034E-3</v>
      </c>
      <c r="O32" s="48">
        <f>(('Net Zero 2050 - %'!N16-'Net Zero 2050 - %'!M16)-O81)*$C$32</f>
        <v>5.4568432085920484E-3</v>
      </c>
      <c r="P32" s="48">
        <f>(('Net Zero 2050 - %'!O16-'Net Zero 2050 - %'!N16)-P81)*$C$32</f>
        <v>5.3850116781106131E-3</v>
      </c>
      <c r="Q32" s="48">
        <f>(('Net Zero 2050 - %'!P16-'Net Zero 2050 - %'!O16)-Q81)*$C$32</f>
        <v>5.3127385380579584E-3</v>
      </c>
      <c r="R32" s="48">
        <f>(('Net Zero 2050 - %'!Q16-'Net Zero 2050 - %'!P16)-R81)*$C$32</f>
        <v>5.2395939556326536E-3</v>
      </c>
      <c r="S32" s="48">
        <f>(('Net Zero 2050 - %'!R16-'Net Zero 2050 - %'!Q16)-S81)*$C$32</f>
        <v>5.1650267899295077E-3</v>
      </c>
      <c r="T32" s="48">
        <f>(('Net Zero 2050 - %'!S16-'Net Zero 2050 - %'!R16)-T81)*$C$32</f>
        <v>5.0883459484354085E-3</v>
      </c>
      <c r="U32" s="48">
        <f>(('Net Zero 2050 - %'!T16-'Net Zero 2050 - %'!S16)-U81)*$C$32</f>
        <v>5.0087156049476852E-3</v>
      </c>
      <c r="V32" s="48">
        <f>(('Net Zero 2050 - %'!U16-'Net Zero 2050 - %'!T16)-V81)*$C$32</f>
        <v>4.9251809865579329E-3</v>
      </c>
      <c r="W32" s="48">
        <f>(('Net Zero 2050 - %'!V16-'Net Zero 2050 - %'!U16)-W81)*$C$32</f>
        <v>4.8367475634143601E-3</v>
      </c>
      <c r="X32" s="48">
        <f>(('Net Zero 2050 - %'!W16-'Net Zero 2050 - %'!V16)-X81)*$C$32</f>
        <v>4.7425372793468736E-3</v>
      </c>
      <c r="Y32" s="48">
        <f>(('Net Zero 2050 - %'!X16-'Net Zero 2050 - %'!W16)-Y81)*$C$32</f>
        <v>4.6420291252487218E-3</v>
      </c>
      <c r="Z32" s="48">
        <f>(('Net Zero 2050 - %'!Y16-'Net Zero 2050 - %'!X16)-Z81)*$C$32</f>
        <v>4.5353503924719044E-3</v>
      </c>
      <c r="AA32" s="48">
        <f>(('Net Zero 2050 - %'!Z16-'Net Zero 2050 - %'!Y16)-AA81)*$C$32</f>
        <v>4.4235195362906697E-3</v>
      </c>
      <c r="AB32" s="48">
        <f>(('Net Zero 2050 - %'!AA16-'Net Zero 2050 - %'!Z16)-AB81)*$C$32</f>
        <v>4.3084985111580126E-3</v>
      </c>
      <c r="AC32" s="48">
        <f>(('Net Zero 2050 - %'!AB16-'Net Zero 2050 - %'!AA16)-AC81)*$C$32</f>
        <v>4.1929445550008488E-3</v>
      </c>
      <c r="AD32" s="48">
        <f>(('Net Zero 2050 - %'!AC16-'Net Zero 2050 - %'!AB16)-AD81)*$C$32</f>
        <v>4.0796940333757128E-3</v>
      </c>
      <c r="AE32" s="48">
        <f>(('Net Zero 2050 - %'!AD16-'Net Zero 2050 - %'!AC16)-AE81)*$C$32</f>
        <v>3.9711707902673693E-3</v>
      </c>
      <c r="AF32" s="48">
        <f>(('Net Zero 2050 - %'!AE16-'Net Zero 2050 - %'!AD16)-AF81)*$C$32</f>
        <v>3.8689641740304479E-3</v>
      </c>
      <c r="AG32" s="48">
        <f>(('Net Zero 2050 - %'!AF16-'Net Zero 2050 - %'!AE16)-AG81)*$C$32</f>
        <v>3.7737099042725731E-3</v>
      </c>
      <c r="AH32" s="48">
        <f>(('Net Zero 2050 - %'!AG16-'Net Zero 2050 - %'!AF16)-AH81)*$C$32</f>
        <v>3.685237703638428E-3</v>
      </c>
      <c r="AI32" s="48">
        <f>(('Net Zero 2050 - %'!AH16-'Net Zero 2050 - %'!AG16)-AI81)*$C$32</f>
        <v>3.6028499297008406E-3</v>
      </c>
      <c r="AJ32" s="48">
        <f>(('Net Zero 2050 - %'!AI16-'Net Zero 2050 - %'!AH16)-AJ81)*$C$32</f>
        <v>3.5256000832911034E-3</v>
      </c>
      <c r="AK32" s="48">
        <f>(('Net Zero 2050 - %'!AJ16-'Net Zero 2050 - %'!AI16)-AK81)*$C$32</f>
        <v>3.4525000931358808E-3</v>
      </c>
      <c r="AL32" s="48">
        <f>(('Net Zero 2050 - %'!AK16-'Net Zero 2050 - %'!AJ16)-AL81)*$C$32</f>
        <v>3.382642515618053E-3</v>
      </c>
      <c r="AM32" s="48">
        <f>(('Net Zero 2050 - %'!AL16-'Net Zero 2050 - %'!AK16)-AM81)*$C$32</f>
        <v>3.3152552236262916E-3</v>
      </c>
      <c r="AN32" s="48">
        <f>(('Net Zero 2050 - %'!AM16-'Net Zero 2050 - %'!AL16)-AN81)*$C$32</f>
        <v>3.2497119132473139E-3</v>
      </c>
      <c r="AO32" s="48">
        <f>(('Net Zero 2050 - %'!AN16-'Net Zero 2050 - %'!AM16)-AO81)*$C$32</f>
        <v>3.1855202718718482E-3</v>
      </c>
      <c r="AP32" s="48">
        <f>(('Net Zero 2050 - %'!AO16-'Net Zero 2050 - %'!AN16)-AP81)*$C$32</f>
        <v>3.1223008025656916E-3</v>
      </c>
      <c r="AQ32" s="48">
        <f>(('Net Zero 2050 - %'!AP16-'Net Zero 2050 - %'!AO16)-AQ81)*$C$32</f>
        <v>3.0597639778200967E-3</v>
      </c>
      <c r="AR32" s="48">
        <f>(('Net Zero 2050 - %'!AQ16-'Net Zero 2050 - %'!AP16)-AR81)*$C$32</f>
        <v>2.9976901779549181E-3</v>
      </c>
      <c r="AS32" s="48">
        <f>(('Net Zero 2050 - %'!AR16-'Net Zero 2050 - %'!AQ16)-AS81)*$C$32</f>
        <v>2.935912104886361E-3</v>
      </c>
      <c r="AT32" s="48">
        <f>(('Net Zero 2050 - %'!AS16-'Net Zero 2050 - %'!AR16)-AT81)*$C$32</f>
        <v>2.8743018988132136E-3</v>
      </c>
      <c r="AU32" s="48">
        <f>(('Net Zero 2050 - %'!AT16-'Net Zero 2050 - %'!AS16)-AU81)*$C$32</f>
        <v>2.812760297048592E-3</v>
      </c>
      <c r="AV32" s="48">
        <f>(('Net Zero 2050 - %'!AU16-'Net Zero 2050 - %'!AT16)-AV81)*$C$32</f>
        <v>2.7512091344670461E-3</v>
      </c>
      <c r="AW32" s="48">
        <f>(('Net Zero 2050 - %'!AV16-'Net Zero 2050 - %'!AU16)-AW81)*$C$32</f>
        <v>2.6895855147372268E-3</v>
      </c>
      <c r="AX32" s="48">
        <f>(('Net Zero 2050 - %'!AW16-'Net Zero 2050 - %'!AV16)-AX81)*$C$32</f>
        <v>2.6278377142802799E-3</v>
      </c>
      <c r="AY32" s="48">
        <f>(('Net Zero 2050 - %'!AX16-'Net Zero 2050 - %'!AW16)-AY81)*$C$32</f>
        <v>2.5659218288525583E-3</v>
      </c>
      <c r="AZ32" s="48">
        <f>(('Net Zero 2050 - %'!AY16-'Net Zero 2050 - %'!AX16)-AZ81)*$C$32</f>
        <v>2.5037996577398623E-3</v>
      </c>
      <c r="BA32" s="48">
        <f>(('Net Zero 2050 - %'!AZ16-'Net Zero 2050 - %'!AY16)-BA81)*$C$32</f>
        <v>2.4414373924428034E-3</v>
      </c>
      <c r="BB32" s="48">
        <f>(('Net Zero 2050 - %'!BA16-'Net Zero 2050 - %'!AZ16)-BB81)*$C$32</f>
        <v>2.378803810374374E-3</v>
      </c>
      <c r="BC32" s="48">
        <f>(('Net Zero 2050 - %'!BB16-'Net Zero 2050 - %'!BA16)-BC81)*$C$32</f>
        <v>2.3158700155369119E-3</v>
      </c>
      <c r="BD32" s="53"/>
    </row>
    <row r="33" spans="1:56" ht="15">
      <c r="A33" s="36"/>
      <c r="B33" s="384"/>
      <c r="C33" s="36">
        <v>0.22944000000000001</v>
      </c>
      <c r="D33" s="389" t="s">
        <v>395</v>
      </c>
      <c r="E33" s="390"/>
      <c r="F33" s="37" t="s">
        <v>404</v>
      </c>
      <c r="G33" s="48"/>
      <c r="H33" s="48">
        <f>(('Net Zero 2050 - %'!G17-'Net Zero 2050 - %'!F17)-H82)*$C$33</f>
        <v>5.3501523463011132E-3</v>
      </c>
      <c r="I33" s="48">
        <f>(('Net Zero 2050 - %'!H17-'Net Zero 2050 - %'!G17)-I82)*$C$33</f>
        <v>5.1169834637589577E-3</v>
      </c>
      <c r="J33" s="48">
        <f>(('Net Zero 2050 - %'!I17-'Net Zero 2050 - %'!H17)-J82)*$C$33</f>
        <v>4.8861030839893564E-3</v>
      </c>
      <c r="K33" s="48">
        <f>(('Net Zero 2050 - %'!J17-'Net Zero 2050 - %'!I17)-K82)*$C$33</f>
        <v>4.6580649955558062E-3</v>
      </c>
      <c r="L33" s="48">
        <f>(('Net Zero 2050 - %'!K17-'Net Zero 2050 - %'!J17)-L82)*$C$33</f>
        <v>4.4320227471184095E-3</v>
      </c>
      <c r="M33" s="48">
        <f>(('Net Zero 2050 - %'!L17-'Net Zero 2050 - %'!K17)-M82)*$C$33</f>
        <v>4.2079240962426172E-3</v>
      </c>
      <c r="N33" s="48">
        <f>(('Net Zero 2050 - %'!M17-'Net Zero 2050 - %'!L17)-N82)*$C$33</f>
        <v>3.9849027289499813E-3</v>
      </c>
      <c r="O33" s="48">
        <f>(('Net Zero 2050 - %'!N17-'Net Zero 2050 - %'!M17)-O82)*$C$33</f>
        <v>3.7631690717822063E-3</v>
      </c>
      <c r="P33" s="48">
        <f>(('Net Zero 2050 - %'!O17-'Net Zero 2050 - %'!N17)-P82)*$C$33</f>
        <v>3.541549496833532E-3</v>
      </c>
      <c r="Q33" s="48">
        <f>(('Net Zero 2050 - %'!P17-'Net Zero 2050 - %'!O17)-Q82)*$C$33</f>
        <v>3.3192163845364164E-3</v>
      </c>
      <c r="R33" s="48">
        <f>(('Net Zero 2050 - %'!Q17-'Net Zero 2050 - %'!P17)-R82)*$C$33</f>
        <v>3.0950143869144246E-3</v>
      </c>
      <c r="S33" s="48">
        <f>(('Net Zero 2050 - %'!R17-'Net Zero 2050 - %'!Q17)-S82)*$C$33</f>
        <v>2.8670358245402351E-3</v>
      </c>
      <c r="T33" s="48">
        <f>(('Net Zero 2050 - %'!S17-'Net Zero 2050 - %'!R17)-T82)*$C$33</f>
        <v>2.6334879277783315E-3</v>
      </c>
      <c r="U33" s="48">
        <f>(('Net Zero 2050 - %'!T17-'Net Zero 2050 - %'!S17)-U82)*$C$33</f>
        <v>2.3917110789535736E-3</v>
      </c>
      <c r="V33" s="48">
        <f>(('Net Zero 2050 - %'!U17-'Net Zero 2050 - %'!T17)-V82)*$C$33</f>
        <v>2.1391882491343973E-3</v>
      </c>
      <c r="W33" s="48">
        <f>(('Net Zero 2050 - %'!V17-'Net Zero 2050 - %'!U17)-W82)*$C$33</f>
        <v>1.872649320427774E-3</v>
      </c>
      <c r="X33" s="48">
        <f>(('Net Zero 2050 - %'!W17-'Net Zero 2050 - %'!V17)-X82)*$C$33</f>
        <v>1.5897240907616886E-3</v>
      </c>
      <c r="Y33" s="48">
        <f>(('Net Zero 2050 - %'!X17-'Net Zero 2050 - %'!W17)-Y82)*$C$33</f>
        <v>1.2887680676794983E-3</v>
      </c>
      <c r="Z33" s="48">
        <f>(('Net Zero 2050 - %'!Y17-'Net Zero 2050 - %'!X17)-Z82)*$C$33</f>
        <v>9.6996919268333012E-4</v>
      </c>
      <c r="AA33" s="48">
        <f>(('Net Zero 2050 - %'!Z17-'Net Zero 2050 - %'!Y17)-AA82)*$C$33</f>
        <v>6.3651217814481541E-4</v>
      </c>
      <c r="AB33" s="48">
        <f>(('Net Zero 2050 - %'!AA17-'Net Zero 2050 - %'!Z17)-AB82)*$C$33</f>
        <v>2.9440776945707965E-4</v>
      </c>
      <c r="AC33" s="48">
        <f>(('Net Zero 2050 - %'!AB17-'Net Zero 2050 - %'!AA17)-AC82)*$C$33</f>
        <v>-4.8725569066250677E-5</v>
      </c>
      <c r="AD33" s="48">
        <f>(('Net Zero 2050 - %'!AC17-'Net Zero 2050 - %'!AB17)-AD82)*$C$33</f>
        <v>-3.8414878357077804E-4</v>
      </c>
      <c r="AE33" s="48">
        <f>(('Net Zero 2050 - %'!AD17-'Net Zero 2050 - %'!AC17)-AE82)*$C$33</f>
        <v>-7.0491900560194808E-4</v>
      </c>
      <c r="AF33" s="48">
        <f>(('Net Zero 2050 - %'!AE17-'Net Zero 2050 - %'!AD17)-AF82)*$C$33</f>
        <v>-1.0064718696295007E-3</v>
      </c>
      <c r="AG33" s="48">
        <f>(('Net Zero 2050 - %'!AF17-'Net Zero 2050 - %'!AE17)-AG82)*$C$33</f>
        <v>-1.2863575483591317E-3</v>
      </c>
      <c r="AH33" s="48">
        <f>(('Net Zero 2050 - %'!AG17-'Net Zero 2050 - %'!AF17)-AH82)*$C$33</f>
        <v>-1.5456339745894289E-3</v>
      </c>
      <c r="AI33" s="48">
        <f>(('Net Zero 2050 - %'!AH17-'Net Zero 2050 - %'!AG17)-AI82)*$C$33</f>
        <v>-1.7863756371108528E-3</v>
      </c>
      <c r="AJ33" s="48">
        <f>(('Net Zero 2050 - %'!AI17-'Net Zero 2050 - %'!AH17)-AJ82)*$C$33</f>
        <v>-2.010871591171443E-3</v>
      </c>
      <c r="AK33" s="48">
        <f>(('Net Zero 2050 - %'!AJ17-'Net Zero 2050 - %'!AI17)-AK82)*$C$33</f>
        <v>-2.2220329713177902E-3</v>
      </c>
      <c r="AL33" s="48">
        <f>(('Net Zero 2050 - %'!AK17-'Net Zero 2050 - %'!AJ17)-AL82)*$C$33</f>
        <v>-2.4225322505605279E-3</v>
      </c>
      <c r="AM33" s="48">
        <f>(('Net Zero 2050 - %'!AL17-'Net Zero 2050 - %'!AK17)-AM82)*$C$33</f>
        <v>-2.6146409892218044E-3</v>
      </c>
      <c r="AN33" s="48">
        <f>(('Net Zero 2050 - %'!AM17-'Net Zero 2050 - %'!AL17)-AN82)*$C$33</f>
        <v>-2.8001986392252355E-3</v>
      </c>
      <c r="AO33" s="48">
        <f>(('Net Zero 2050 - %'!AN17-'Net Zero 2050 - %'!AM17)-AO82)*$C$33</f>
        <v>-2.9806476098702276E-3</v>
      </c>
      <c r="AP33" s="48">
        <f>(('Net Zero 2050 - %'!AO17-'Net Zero 2050 - %'!AN17)-AP82)*$C$33</f>
        <v>-3.1570960492841868E-3</v>
      </c>
      <c r="AQ33" s="48">
        <f>(('Net Zero 2050 - %'!AP17-'Net Zero 2050 - %'!AO17)-AQ82)*$C$33</f>
        <v>-3.3303855811357909E-3</v>
      </c>
      <c r="AR33" s="48">
        <f>(('Net Zero 2050 - %'!AQ17-'Net Zero 2050 - %'!AP17)-AR82)*$C$33</f>
        <v>-3.5011507808178411E-3</v>
      </c>
      <c r="AS33" s="48">
        <f>(('Net Zero 2050 - %'!AR17-'Net Zero 2050 - %'!AQ17)-AS82)*$C$33</f>
        <v>-3.669871308965868E-3</v>
      </c>
      <c r="AT33" s="48">
        <f>(('Net Zero 2050 - %'!AS17-'Net Zero 2050 - %'!AR17)-AT82)*$C$33</f>
        <v>-3.836910094428055E-3</v>
      </c>
      <c r="AU33" s="48">
        <f>(('Net Zero 2050 - %'!AT17-'Net Zero 2050 - %'!AS17)-AU82)*$C$33</f>
        <v>-4.0025454594359378E-3</v>
      </c>
      <c r="AV33" s="48">
        <f>(('Net Zero 2050 - %'!AU17-'Net Zero 2050 - %'!AT17)-AV82)*$C$33</f>
        <v>-4.1669933324900432E-3</v>
      </c>
      <c r="AW33" s="48">
        <f>(('Net Zero 2050 - %'!AV17-'Net Zero 2050 - %'!AU17)-AW82)*$C$33</f>
        <v>-4.3304245047748073E-3</v>
      </c>
      <c r="AX33" s="48">
        <f>(('Net Zero 2050 - %'!AW17-'Net Zero 2050 - %'!AV17)-AX82)*$C$33</f>
        <v>-4.4929767467013666E-3</v>
      </c>
      <c r="AY33" s="48">
        <f>(('Net Zero 2050 - %'!AX17-'Net Zero 2050 - %'!AW17)-AY82)*$C$33</f>
        <v>-4.654764721371908E-3</v>
      </c>
      <c r="AZ33" s="48">
        <f>(('Net Zero 2050 - %'!AY17-'Net Zero 2050 - %'!AX17)-AZ82)*$C$33</f>
        <v>-4.8158862265854571E-3</v>
      </c>
      <c r="BA33" s="48">
        <f>(('Net Zero 2050 - %'!AZ17-'Net Zero 2050 - %'!AY17)-BA82)*$C$33</f>
        <v>-4.9764260503159232E-3</v>
      </c>
      <c r="BB33" s="48">
        <f>(('Net Zero 2050 - %'!BA17-'Net Zero 2050 - %'!AZ17)-BB82)*$C$33</f>
        <v>-5.1364612942695047E-3</v>
      </c>
      <c r="BC33" s="48">
        <f>(('Net Zero 2050 - %'!BB17-'Net Zero 2050 - %'!BA17)-BC82)*$C$33</f>
        <v>-5.2960621083174607E-3</v>
      </c>
      <c r="BD33" s="53"/>
    </row>
    <row r="34" spans="1:56" ht="15">
      <c r="A34" s="36"/>
      <c r="B34" s="384"/>
      <c r="C34" s="36">
        <v>5.8500000000000003E-2</v>
      </c>
      <c r="D34" s="385" t="s">
        <v>397</v>
      </c>
      <c r="E34" s="386"/>
      <c r="F34" s="37" t="s">
        <v>404</v>
      </c>
      <c r="G34" s="48"/>
      <c r="H34" s="48">
        <f>('Net Zero 2050 - %'!G19-'Net Zero 2050 - %'!F19)*$C$34</f>
        <v>-3.950019265874269E-5</v>
      </c>
      <c r="I34" s="48">
        <f>('Net Zero 2050 - %'!H19-'Net Zero 2050 - %'!G19)*$C$34</f>
        <v>-3.9445682392873327E-5</v>
      </c>
      <c r="J34" s="48">
        <f>('Net Zero 2050 - %'!I19-'Net Zero 2050 - %'!H19)*$C$34</f>
        <v>-3.9391247351173109E-5</v>
      </c>
      <c r="K34" s="48">
        <f>('Net Zero 2050 - %'!J19-'Net Zero 2050 - %'!I19)*$C$34</f>
        <v>-3.9336887429829075E-5</v>
      </c>
      <c r="L34" s="48">
        <f>('Net Zero 2050 - %'!K19-'Net Zero 2050 - %'!J19)*$C$34</f>
        <v>-3.9282602525174408E-5</v>
      </c>
      <c r="M34" s="48">
        <f>('Net Zero 2050 - %'!L19-'Net Zero 2050 - %'!K19)*$C$34</f>
        <v>-3.9228392533691652E-5</v>
      </c>
      <c r="N34" s="48">
        <f>('Net Zero 2050 - %'!M19-'Net Zero 2050 - %'!L19)*$C$34</f>
        <v>-3.917425735199326E-5</v>
      </c>
      <c r="O34" s="48">
        <f>('Net Zero 2050 - %'!N19-'Net Zero 2050 - %'!M19)*$C$34</f>
        <v>-3.9120196876847566E-5</v>
      </c>
      <c r="P34" s="48">
        <f>('Net Zero 2050 - %'!O19-'Net Zero 2050 - %'!N19)*$C$34</f>
        <v>-3.9066211005159283E-5</v>
      </c>
      <c r="Q34" s="48">
        <f>('Net Zero 2050 - %'!P19-'Net Zero 2050 - %'!O19)*$C$34</f>
        <v>-3.9012299633969517E-5</v>
      </c>
      <c r="R34" s="48">
        <f>('Net Zero 2050 - %'!Q19-'Net Zero 2050 - %'!P19)*$C$34</f>
        <v>-3.8958462660475261E-5</v>
      </c>
      <c r="S34" s="48">
        <f>('Net Zero 2050 - %'!R19-'Net Zero 2050 - %'!Q19)*$C$34</f>
        <v>-3.8904699982003383E-5</v>
      </c>
      <c r="T34" s="48">
        <f>('Net Zero 2050 - %'!S19-'Net Zero 2050 - %'!R19)*$C$34</f>
        <v>-3.8851011496030152E-5</v>
      </c>
      <c r="U34" s="48">
        <f>('Net Zero 2050 - %'!T19-'Net Zero 2050 - %'!S19)*$C$34</f>
        <v>-3.8797397100164974E-5</v>
      </c>
      <c r="V34" s="48">
        <f>('Net Zero 2050 - %'!U19-'Net Zero 2050 - %'!T19)*$C$34</f>
        <v>-3.8743856692166627E-5</v>
      </c>
      <c r="W34" s="48">
        <f>('Net Zero 2050 - %'!V19-'Net Zero 2050 - %'!U19)*$C$34</f>
        <v>-3.8690390169930284E-5</v>
      </c>
      <c r="X34" s="48">
        <f>('Net Zero 2050 - %'!W19-'Net Zero 2050 - %'!V19)*$C$34</f>
        <v>-3.863699743149726E-5</v>
      </c>
      <c r="Y34" s="48">
        <f>('Net Zero 2050 - %'!X19-'Net Zero 2050 - %'!W19)*$C$34</f>
        <v>-3.8583678375042012E-5</v>
      </c>
      <c r="Z34" s="48">
        <f>('Net Zero 2050 - %'!Y19-'Net Zero 2050 - %'!X19)*$C$34</f>
        <v>-3.8530432898885113E-5</v>
      </c>
      <c r="AA34" s="48">
        <f>('Net Zero 2050 - %'!Z19-'Net Zero 2050 - %'!Y19)*$C$34</f>
        <v>-3.8477260901483541E-5</v>
      </c>
      <c r="AB34" s="48">
        <f>('Net Zero 2050 - %'!AA19-'Net Zero 2050 - %'!Z19)*$C$34</f>
        <v>-3.8424162281440412E-5</v>
      </c>
      <c r="AC34" s="48">
        <f>('Net Zero 2050 - %'!AB19-'Net Zero 2050 - %'!AA19)*$C$34</f>
        <v>-3.8371136937491974E-5</v>
      </c>
      <c r="AD34" s="48">
        <f>('Net Zero 2050 - %'!AC19-'Net Zero 2050 - %'!AB19)*$C$34</f>
        <v>-3.8318184768517369E-5</v>
      </c>
      <c r="AE34" s="48">
        <f>('Net Zero 2050 - %'!AD19-'Net Zero 2050 - %'!AC19)*$C$34</f>
        <v>-3.8265305673535366E-5</v>
      </c>
      <c r="AF34" s="48">
        <f>('Net Zero 2050 - %'!AE19-'Net Zero 2050 - %'!AD19)*$C$34</f>
        <v>-3.8212499551707637E-5</v>
      </c>
      <c r="AG34" s="48">
        <f>('Net Zero 2050 - %'!AF19-'Net Zero 2050 - %'!AE19)*$C$34</f>
        <v>-3.8159766302325731E-5</v>
      </c>
      <c r="AH34" s="48">
        <f>('Net Zero 2050 - %'!AG19-'Net Zero 2050 - %'!AF19)*$C$34</f>
        <v>-3.8107105824827348E-5</v>
      </c>
      <c r="AI34" s="48">
        <f>('Net Zero 2050 - %'!AH19-'Net Zero 2050 - %'!AG19)*$C$34</f>
        <v>-3.8054518018789815E-5</v>
      </c>
      <c r="AJ34" s="48">
        <f>('Net Zero 2050 - %'!AI19-'Net Zero 2050 - %'!AH19)*$C$34</f>
        <v>-3.8002002783923604E-5</v>
      </c>
      <c r="AK34" s="48">
        <f>('Net Zero 2050 - %'!AJ19-'Net Zero 2050 - %'!AI19)*$C$34</f>
        <v>-3.7949560020082071E-5</v>
      </c>
      <c r="AL34" s="48">
        <f>('Net Zero 2050 - %'!AK19-'Net Zero 2050 - %'!AJ19)*$C$34</f>
        <v>-3.7897189627254972E-5</v>
      </c>
      <c r="AM34" s="48">
        <f>('Net Zero 2050 - %'!AL19-'Net Zero 2050 - %'!AK19)*$C$34</f>
        <v>-3.7844891505568443E-5</v>
      </c>
      <c r="AN34" s="48">
        <f>('Net Zero 2050 - %'!AM19-'Net Zero 2050 - %'!AL19)*$C$34</f>
        <v>-3.7792665555291509E-5</v>
      </c>
      <c r="AO34" s="48">
        <f>('Net Zero 2050 - %'!AN19-'Net Zero 2050 - %'!AM19)*$C$34</f>
        <v>-3.7740511676826351E-5</v>
      </c>
      <c r="AP34" s="48">
        <f>('Net Zero 2050 - %'!AO19-'Net Zero 2050 - %'!AN19)*$C$34</f>
        <v>-3.768842977071152E-5</v>
      </c>
      <c r="AQ34" s="48">
        <f>('Net Zero 2050 - %'!AP19-'Net Zero 2050 - %'!AO19)*$C$34</f>
        <v>-3.7636419737628467E-5</v>
      </c>
      <c r="AR34" s="48">
        <f>('Net Zero 2050 - %'!AQ19-'Net Zero 2050 - %'!AP19)*$C$34</f>
        <v>-3.7584481478388529E-5</v>
      </c>
      <c r="AS34" s="48">
        <f>('Net Zero 2050 - %'!AR19-'Net Zero 2050 - %'!AQ19)*$C$34</f>
        <v>-3.7532614893949186E-5</v>
      </c>
      <c r="AT34" s="48">
        <f>('Net Zero 2050 - %'!AS19-'Net Zero 2050 - %'!AR19)*$C$34</f>
        <v>-3.7480819885394562E-5</v>
      </c>
      <c r="AU34" s="48">
        <f>('Net Zero 2050 - %'!AT19-'Net Zero 2050 - %'!AS19)*$C$34</f>
        <v>-3.7429096353954916E-5</v>
      </c>
      <c r="AV34" s="48">
        <f>('Net Zero 2050 - %'!AU19-'Net Zero 2050 - %'!AT19)*$C$34</f>
        <v>-3.7377444200987155E-5</v>
      </c>
      <c r="AW34" s="48">
        <f>('Net Zero 2050 - %'!AV19-'Net Zero 2050 - %'!AU19)*$C$34</f>
        <v>-3.732586332798782E-5</v>
      </c>
      <c r="AX34" s="48">
        <f>('Net Zero 2050 - %'!AW19-'Net Zero 2050 - %'!AV19)*$C$34</f>
        <v>-3.7274353636596341E-5</v>
      </c>
      <c r="AY34" s="48">
        <f>('Net Zero 2050 - %'!AX19-'Net Zero 2050 - %'!AW19)*$C$34</f>
        <v>-3.7222915028575558E-5</v>
      </c>
      <c r="AZ34" s="48">
        <f>('Net Zero 2050 - %'!AY19-'Net Zero 2050 - %'!AX19)*$C$34</f>
        <v>-3.7171547405837673E-5</v>
      </c>
      <c r="BA34" s="48">
        <f>('Net Zero 2050 - %'!AZ19-'Net Zero 2050 - %'!AY19)*$C$34</f>
        <v>-3.7120250670418298E-5</v>
      </c>
      <c r="BB34" s="48">
        <f>('Net Zero 2050 - %'!BA19-'Net Zero 2050 - %'!AZ19)*$C$34</f>
        <v>-3.7069024724492697E-5</v>
      </c>
      <c r="BC34" s="48">
        <f>('Net Zero 2050 - %'!BB19-'Net Zero 2050 - %'!BA19)*$C$34</f>
        <v>-3.7017869470372505E-5</v>
      </c>
      <c r="BD34" s="53"/>
    </row>
    <row r="35" spans="1:56" ht="15">
      <c r="A35" s="39"/>
      <c r="B35" s="384"/>
      <c r="C35" s="36">
        <v>0.44640000000000002</v>
      </c>
      <c r="D35" s="385" t="s">
        <v>63</v>
      </c>
      <c r="E35" s="386"/>
      <c r="F35" s="37" t="s">
        <v>404</v>
      </c>
      <c r="G35" s="48"/>
      <c r="H35" s="48">
        <f>('Net Zero 2050 - %'!G21-'Net Zero 2050 - %'!F21)*$C$35</f>
        <v>5.7433437631845884E-4</v>
      </c>
      <c r="I35" s="48">
        <f>('Net Zero 2050 - %'!H21-'Net Zero 2050 - %'!G21)*$C$35</f>
        <v>5.8152774393663005E-4</v>
      </c>
      <c r="J35" s="48">
        <f>('Net Zero 2050 - %'!I21-'Net Zero 2050 - %'!H21)*$C$35</f>
        <v>5.8881120634944866E-4</v>
      </c>
      <c r="K35" s="48">
        <f>('Net Zero 2050 - %'!J21-'Net Zero 2050 - %'!I21)*$C$35</f>
        <v>5.9618589196747758E-4</v>
      </c>
      <c r="L35" s="48">
        <f>('Net Zero 2050 - %'!K21-'Net Zero 2050 - %'!J21)*$C$35</f>
        <v>6.0365294333428253E-4</v>
      </c>
      <c r="M35" s="48">
        <f>('Net Zero 2050 - %'!L21-'Net Zero 2050 - %'!K21)*$C$35</f>
        <v>6.1121351730345549E-4</v>
      </c>
      <c r="N35" s="48">
        <f>('Net Zero 2050 - %'!M21-'Net Zero 2050 - %'!L21)*$C$35</f>
        <v>6.1886878521784957E-4</v>
      </c>
      <c r="O35" s="48">
        <f>('Net Zero 2050 - %'!N21-'Net Zero 2050 - %'!M21)*$C$35</f>
        <v>6.2661993309101323E-4</v>
      </c>
      <c r="P35" s="48">
        <f>('Net Zero 2050 - %'!O21-'Net Zero 2050 - %'!N21)*$C$35</f>
        <v>6.3446816179097906E-4</v>
      </c>
      <c r="Q35" s="48">
        <f>('Net Zero 2050 - %'!P21-'Net Zero 2050 - %'!O21)*$C$35</f>
        <v>6.4241468722629422E-4</v>
      </c>
      <c r="R35" s="48">
        <f>('Net Zero 2050 - %'!Q21-'Net Zero 2050 - %'!P21)*$C$35</f>
        <v>6.504607405343997E-4</v>
      </c>
      <c r="S35" s="48">
        <f>('Net Zero 2050 - %'!R21-'Net Zero 2050 - %'!Q21)*$C$35</f>
        <v>6.5860756827235709E-4</v>
      </c>
      <c r="T35" s="48">
        <f>('Net Zero 2050 - %'!S21-'Net Zero 2050 - %'!R21)*$C$35</f>
        <v>6.668564326099977E-4</v>
      </c>
      <c r="U35" s="48">
        <f>('Net Zero 2050 - %'!T21-'Net Zero 2050 - %'!S21)*$C$35</f>
        <v>6.7520861152545642E-4</v>
      </c>
      <c r="V35" s="48">
        <f>('Net Zero 2050 - %'!U21-'Net Zero 2050 - %'!T21)*$C$35</f>
        <v>6.8366539900315373E-4</v>
      </c>
      <c r="W35" s="48">
        <f>('Net Zero 2050 - %'!V21-'Net Zero 2050 - %'!U21)*$C$35</f>
        <v>6.9222810523428507E-4</v>
      </c>
      <c r="X35" s="48">
        <f>('Net Zero 2050 - %'!W21-'Net Zero 2050 - %'!V21)*$C$35</f>
        <v>7.0089805681982666E-4</v>
      </c>
      <c r="Y35" s="48">
        <f>('Net Zero 2050 - %'!X21-'Net Zero 2050 - %'!W21)*$C$35</f>
        <v>7.0967659697596325E-4</v>
      </c>
      <c r="Z35" s="48">
        <f>('Net Zero 2050 - %'!Y21-'Net Zero 2050 - %'!X21)*$C$35</f>
        <v>7.1856508574235289E-4</v>
      </c>
      <c r="AA35" s="48">
        <f>('Net Zero 2050 - %'!Z21-'Net Zero 2050 - %'!Y21)*$C$35</f>
        <v>7.2756490019273382E-4</v>
      </c>
      <c r="AB35" s="48">
        <f>('Net Zero 2050 - %'!AA21-'Net Zero 2050 - %'!Z21)*$C$35</f>
        <v>7.3667743464820743E-4</v>
      </c>
      <c r="AC35" s="48">
        <f>('Net Zero 2050 - %'!AB21-'Net Zero 2050 - %'!AA21)*$C$35</f>
        <v>7.4590410089340814E-4</v>
      </c>
      <c r="AD35" s="48">
        <f>('Net Zero 2050 - %'!AC21-'Net Zero 2050 - %'!AB21)*$C$35</f>
        <v>7.5524632839513888E-4</v>
      </c>
      <c r="AE35" s="48">
        <f>('Net Zero 2050 - %'!AD21-'Net Zero 2050 - %'!AC21)*$C$35</f>
        <v>7.6470556452384387E-4</v>
      </c>
      <c r="AF35" s="48">
        <f>('Net Zero 2050 - %'!AE21-'Net Zero 2050 - %'!AD21)*$C$35</f>
        <v>7.7428327477783228E-4</v>
      </c>
      <c r="AG35" s="48">
        <f>('Net Zero 2050 - %'!AF21-'Net Zero 2050 - %'!AE21)*$C$35</f>
        <v>7.8398094301037593E-4</v>
      </c>
      <c r="AH35" s="48">
        <f>('Net Zero 2050 - %'!AG21-'Net Zero 2050 - %'!AF21)*$C$35</f>
        <v>7.9380007165955806E-4</v>
      </c>
      <c r="AI35" s="48">
        <f>('Net Zero 2050 - %'!AH21-'Net Zero 2050 - %'!AG21)*$C$35</f>
        <v>8.0374218198103319E-4</v>
      </c>
      <c r="AJ35" s="48">
        <f>('Net Zero 2050 - %'!AI21-'Net Zero 2050 - %'!AH21)*$C$35</f>
        <v>8.1380881428378608E-4</v>
      </c>
      <c r="AK35" s="48">
        <f>('Net Zero 2050 - %'!AJ21-'Net Zero 2050 - %'!AI21)*$C$35</f>
        <v>8.2400152816865333E-4</v>
      </c>
      <c r="AL35" s="48">
        <f>('Net Zero 2050 - %'!AK21-'Net Zero 2050 - %'!AJ21)*$C$35</f>
        <v>8.3432190277002894E-4</v>
      </c>
      <c r="AM35" s="48">
        <f>('Net Zero 2050 - %'!AL21-'Net Zero 2050 - %'!AK21)*$C$35</f>
        <v>8.4477153700051916E-4</v>
      </c>
      <c r="AN35" s="48">
        <f>('Net Zero 2050 - %'!AM21-'Net Zero 2050 - %'!AL21)*$C$35</f>
        <v>8.5535204979860814E-4</v>
      </c>
      <c r="AO35" s="48">
        <f>('Net Zero 2050 - %'!AN21-'Net Zero 2050 - %'!AM21)*$C$35</f>
        <v>8.6606508037948265E-4</v>
      </c>
      <c r="AP35" s="48">
        <f>('Net Zero 2050 - %'!AO21-'Net Zero 2050 - %'!AN21)*$C$35</f>
        <v>8.7691228848911561E-4</v>
      </c>
      <c r="AQ35" s="48">
        <f>('Net Zero 2050 - %'!AP21-'Net Zero 2050 - %'!AO21)*$C$35</f>
        <v>8.8789535466118744E-4</v>
      </c>
      <c r="AR35" s="48">
        <f>('Net Zero 2050 - %'!AQ21-'Net Zero 2050 - %'!AP21)*$C$35</f>
        <v>8.9901598047761183E-4</v>
      </c>
      <c r="AS35" s="48">
        <f>('Net Zero 2050 - %'!AR21-'Net Zero 2050 - %'!AQ21)*$C$35</f>
        <v>9.1027588883211055E-4</v>
      </c>
      <c r="AT35" s="48">
        <f>('Net Zero 2050 - %'!AS21-'Net Zero 2050 - %'!AR21)*$C$35</f>
        <v>9.2167682419716989E-4</v>
      </c>
      <c r="AU35" s="48">
        <f>('Net Zero 2050 - %'!AT21-'Net Zero 2050 - %'!AS21)*$C$35</f>
        <v>9.3322055289419463E-4</v>
      </c>
      <c r="AV35" s="48">
        <f>('Net Zero 2050 - %'!AU21-'Net Zero 2050 - %'!AT21)*$C$35</f>
        <v>9.4490886336735368E-4</v>
      </c>
      <c r="AW35" s="48">
        <f>('Net Zero 2050 - %'!AV21-'Net Zero 2050 - %'!AU21)*$C$35</f>
        <v>9.5674356646039901E-4</v>
      </c>
      <c r="AX35" s="48">
        <f>('Net Zero 2050 - %'!AW21-'Net Zero 2050 - %'!AV21)*$C$35</f>
        <v>9.6872649569754968E-4</v>
      </c>
      <c r="AY35" s="48">
        <f>('Net Zero 2050 - %'!AX21-'Net Zero 2050 - %'!AW21)*$C$35</f>
        <v>9.8085950756717443E-4</v>
      </c>
      <c r="AZ35" s="48">
        <f>('Net Zero 2050 - %'!AY21-'Net Zero 2050 - %'!AX21)*$C$35</f>
        <v>9.9314448180980045E-4</v>
      </c>
      <c r="BA35" s="48">
        <f>('Net Zero 2050 - %'!AZ21-'Net Zero 2050 - %'!AY21)*$C$35</f>
        <v>1.0055833217089694E-3</v>
      </c>
      <c r="BB35" s="48">
        <f>('Net Zero 2050 - %'!BA21-'Net Zero 2050 - %'!AZ21)*$C$35</f>
        <v>1.01817795438642E-3</v>
      </c>
      <c r="BC35" s="48">
        <f>('Net Zero 2050 - %'!BB21-'Net Zero 2050 - %'!BA21)*$C$35</f>
        <v>1.0309303311004407E-3</v>
      </c>
      <c r="BD35" s="53"/>
    </row>
    <row r="36" spans="1:56" ht="15">
      <c r="A36" s="41"/>
      <c r="B36" s="40" t="s">
        <v>387</v>
      </c>
      <c r="C36" s="39"/>
      <c r="D36" s="42" t="s">
        <v>387</v>
      </c>
      <c r="E36" s="43" t="s">
        <v>387</v>
      </c>
      <c r="F36" s="44" t="s">
        <v>399</v>
      </c>
      <c r="G36" s="45">
        <f>SUM(G31:G35)</f>
        <v>0</v>
      </c>
      <c r="H36" s="45">
        <f t="shared" ref="H36:BC36" si="3">SUM(H30:H35)</f>
        <v>1.6696445760066909E-2</v>
      </c>
      <c r="I36" s="45">
        <f t="shared" si="3"/>
        <v>1.6364194138583584E-2</v>
      </c>
      <c r="J36" s="45">
        <f t="shared" si="3"/>
        <v>1.6035431664171113E-2</v>
      </c>
      <c r="K36" s="45">
        <f t="shared" si="3"/>
        <v>1.571062492575943E-2</v>
      </c>
      <c r="L36" s="45">
        <f t="shared" si="3"/>
        <v>1.5388823456625626E-2</v>
      </c>
      <c r="M36" s="45">
        <f t="shared" si="3"/>
        <v>1.506984803270469E-2</v>
      </c>
      <c r="N36" s="45">
        <f t="shared" si="3"/>
        <v>1.475267333382361E-2</v>
      </c>
      <c r="O36" s="45">
        <f t="shared" si="3"/>
        <v>1.4437307284603081E-2</v>
      </c>
      <c r="P36" s="45">
        <f t="shared" si="3"/>
        <v>1.4122315571075133E-2</v>
      </c>
      <c r="Q36" s="45">
        <f t="shared" si="3"/>
        <v>1.3806532807713387E-2</v>
      </c>
      <c r="R36" s="45">
        <f t="shared" si="3"/>
        <v>1.348836743014303E-2</v>
      </c>
      <c r="S36" s="45">
        <f t="shared" si="3"/>
        <v>1.316535436066245E-2</v>
      </c>
      <c r="T36" s="45">
        <f t="shared" si="3"/>
        <v>1.28350036025747E-2</v>
      </c>
      <c r="U36" s="45">
        <f t="shared" si="3"/>
        <v>1.2493813696938734E-2</v>
      </c>
      <c r="V36" s="45">
        <f t="shared" si="3"/>
        <v>1.2138306943068547E-2</v>
      </c>
      <c r="W36" s="45">
        <f t="shared" si="3"/>
        <v>1.176421290738794E-2</v>
      </c>
      <c r="X36" s="45">
        <f t="shared" si="3"/>
        <v>1.1368277655700617E-2</v>
      </c>
      <c r="Y36" s="45">
        <f t="shared" si="3"/>
        <v>1.0948330117288862E-2</v>
      </c>
      <c r="Z36" s="45">
        <f t="shared" si="3"/>
        <v>1.0504680059635058E-2</v>
      </c>
      <c r="AA36" s="45">
        <f t="shared" si="3"/>
        <v>1.0041525285835996E-2</v>
      </c>
      <c r="AB36" s="45">
        <f t="shared" si="3"/>
        <v>9.5668332291061944E-3</v>
      </c>
      <c r="AC36" s="45">
        <f t="shared" si="3"/>
        <v>9.0908744201203817E-3</v>
      </c>
      <c r="AD36" s="45">
        <f t="shared" si="3"/>
        <v>8.6252191989892018E-3</v>
      </c>
      <c r="AE36" s="45">
        <f t="shared" si="3"/>
        <v>8.1792292883660477E-3</v>
      </c>
      <c r="AF36" s="45">
        <f t="shared" si="3"/>
        <v>7.7590534991605151E-3</v>
      </c>
      <c r="AG36" s="45">
        <f t="shared" si="3"/>
        <v>7.3677725594516056E-3</v>
      </c>
      <c r="AH36" s="45">
        <f t="shared" si="3"/>
        <v>7.0041535218011196E-3</v>
      </c>
      <c r="AI36" s="45">
        <f t="shared" si="3"/>
        <v>6.6654195966729061E-3</v>
      </c>
      <c r="AJ36" s="56">
        <f t="shared" si="3"/>
        <v>6.3483306477658402E-3</v>
      </c>
      <c r="AK36" s="45">
        <f t="shared" si="3"/>
        <v>6.0489829613159657E-3</v>
      </c>
      <c r="AL36" s="45">
        <f t="shared" si="3"/>
        <v>5.7637921842352887E-3</v>
      </c>
      <c r="AM36" s="45">
        <f t="shared" si="3"/>
        <v>5.4897102616927439E-3</v>
      </c>
      <c r="AN36" s="45">
        <f t="shared" si="3"/>
        <v>5.2242671371279855E-3</v>
      </c>
      <c r="AO36" s="45">
        <f t="shared" si="3"/>
        <v>4.9655238522274348E-3</v>
      </c>
      <c r="AP36" s="45">
        <f t="shared" si="3"/>
        <v>4.7119885875175809E-3</v>
      </c>
      <c r="AQ36" s="45">
        <f t="shared" si="3"/>
        <v>4.4625260771048395E-3</v>
      </c>
      <c r="AR36" s="45">
        <f t="shared" si="3"/>
        <v>4.2162780686265822E-3</v>
      </c>
      <c r="AS36" s="45">
        <f t="shared" si="3"/>
        <v>3.9725936012562852E-3</v>
      </c>
      <c r="AT36" s="45">
        <f t="shared" si="3"/>
        <v>3.7309779372002769E-3</v>
      </c>
      <c r="AU36" s="45">
        <f t="shared" si="3"/>
        <v>3.4910495931614544E-3</v>
      </c>
      <c r="AV36" s="45">
        <f t="shared" si="3"/>
        <v>3.2525106257256446E-3</v>
      </c>
      <c r="AW36" s="45">
        <f t="shared" si="3"/>
        <v>3.0151235440227459E-3</v>
      </c>
      <c r="AX36" s="45">
        <f t="shared" si="3"/>
        <v>2.7786950950054422E-3</v>
      </c>
      <c r="AY36" s="45">
        <f t="shared" si="3"/>
        <v>2.5430629944461808E-3</v>
      </c>
      <c r="AZ36" s="45">
        <f t="shared" si="3"/>
        <v>2.3080875670213274E-3</v>
      </c>
      <c r="BA36" s="45">
        <f t="shared" si="3"/>
        <v>2.0736465774266908E-3</v>
      </c>
      <c r="BB36" s="45">
        <f t="shared" si="3"/>
        <v>1.8396280984396712E-3</v>
      </c>
      <c r="BC36" s="45">
        <f t="shared" si="3"/>
        <v>1.6059295150961871E-3</v>
      </c>
      <c r="BD36" s="53"/>
    </row>
    <row r="37" spans="1:56">
      <c r="A37" s="50"/>
      <c r="B37" s="40" t="s">
        <v>387</v>
      </c>
      <c r="C37" s="41"/>
      <c r="D37" s="42" t="s">
        <v>387</v>
      </c>
      <c r="E37" s="43" t="s">
        <v>387</v>
      </c>
      <c r="F37" s="53" t="s">
        <v>387</v>
      </c>
      <c r="G37" s="53" t="s">
        <v>387</v>
      </c>
      <c r="H37" s="53" t="s">
        <v>387</v>
      </c>
      <c r="I37" s="53" t="s">
        <v>387</v>
      </c>
      <c r="J37" s="53" t="s">
        <v>387</v>
      </c>
      <c r="K37" s="53" t="s">
        <v>387</v>
      </c>
      <c r="L37" s="53" t="s">
        <v>387</v>
      </c>
      <c r="M37" s="53" t="s">
        <v>387</v>
      </c>
      <c r="N37" s="53" t="s">
        <v>387</v>
      </c>
      <c r="O37" s="53" t="s">
        <v>387</v>
      </c>
      <c r="P37" s="53" t="s">
        <v>387</v>
      </c>
      <c r="Q37" s="53" t="s">
        <v>387</v>
      </c>
      <c r="R37" s="53" t="s">
        <v>387</v>
      </c>
      <c r="S37" s="53" t="s">
        <v>387</v>
      </c>
      <c r="T37" s="53" t="s">
        <v>387</v>
      </c>
      <c r="U37" s="53" t="s">
        <v>387</v>
      </c>
      <c r="V37" s="53" t="s">
        <v>387</v>
      </c>
      <c r="W37" s="53" t="s">
        <v>387</v>
      </c>
      <c r="X37" s="53" t="s">
        <v>387</v>
      </c>
      <c r="Y37" s="53" t="s">
        <v>387</v>
      </c>
      <c r="Z37" s="53" t="s">
        <v>387</v>
      </c>
      <c r="AA37" s="53" t="s">
        <v>387</v>
      </c>
      <c r="AB37" s="53" t="s">
        <v>387</v>
      </c>
      <c r="AC37" s="53" t="s">
        <v>387</v>
      </c>
      <c r="AD37" s="53" t="s">
        <v>387</v>
      </c>
      <c r="AE37" s="53" t="s">
        <v>387</v>
      </c>
      <c r="AF37" s="53" t="s">
        <v>387</v>
      </c>
      <c r="AG37" s="53" t="s">
        <v>387</v>
      </c>
      <c r="AH37" s="53" t="s">
        <v>387</v>
      </c>
      <c r="AI37" s="53" t="s">
        <v>387</v>
      </c>
      <c r="AJ37" s="53" t="s">
        <v>387</v>
      </c>
      <c r="AK37" s="53"/>
      <c r="AL37" s="53"/>
      <c r="AM37" s="53"/>
      <c r="AN37" s="53"/>
      <c r="AO37" s="53"/>
      <c r="AP37" s="53"/>
      <c r="AQ37" s="53"/>
      <c r="AR37" s="53"/>
      <c r="AS37" s="53"/>
      <c r="AT37" s="53"/>
      <c r="AU37" s="53"/>
      <c r="AV37" s="53"/>
      <c r="AW37" s="53"/>
      <c r="AX37" s="53"/>
      <c r="AY37" s="53"/>
      <c r="AZ37" s="53"/>
      <c r="BA37" s="53"/>
      <c r="BB37" s="53"/>
      <c r="BC37" s="53"/>
      <c r="BD37" s="53"/>
    </row>
    <row r="38" spans="1:56" ht="15.75">
      <c r="B38" s="30"/>
      <c r="C38" s="50"/>
      <c r="D38" s="31"/>
      <c r="E38" s="32"/>
      <c r="F38" s="347" t="s">
        <v>462</v>
      </c>
      <c r="G38" s="47"/>
      <c r="H38" s="47"/>
      <c r="I38" s="47"/>
      <c r="J38" s="47"/>
      <c r="K38" s="47"/>
      <c r="L38" s="47"/>
      <c r="M38" s="47"/>
      <c r="N38" s="47"/>
      <c r="O38" s="47"/>
      <c r="P38" s="47"/>
      <c r="Q38" s="47"/>
      <c r="R38" s="47"/>
      <c r="S38" s="47"/>
      <c r="T38" s="47"/>
      <c r="U38" s="47"/>
      <c r="V38" s="47"/>
      <c r="W38" s="47"/>
      <c r="X38" s="47"/>
      <c r="Y38" s="47"/>
      <c r="Z38" s="47"/>
      <c r="AA38" s="47"/>
      <c r="AB38" s="95"/>
      <c r="AC38" s="47"/>
      <c r="AD38" s="47"/>
      <c r="AE38" s="47"/>
      <c r="AF38" s="47"/>
      <c r="AG38" s="47"/>
      <c r="AH38" s="47"/>
      <c r="AI38" s="47"/>
      <c r="AJ38" s="56"/>
      <c r="AK38" s="56"/>
      <c r="AL38" s="56"/>
      <c r="AM38" s="56"/>
      <c r="AN38" s="56"/>
      <c r="AO38" s="56"/>
      <c r="AP38" s="56"/>
      <c r="AQ38" s="56"/>
      <c r="AR38" s="56"/>
      <c r="AS38" s="56"/>
      <c r="AT38" s="56"/>
      <c r="AU38" s="56"/>
      <c r="AV38" s="56"/>
      <c r="AW38" s="56"/>
      <c r="AX38" s="56"/>
      <c r="AY38" s="56"/>
      <c r="AZ38" s="56"/>
      <c r="BA38" s="56"/>
      <c r="BB38" s="56"/>
      <c r="BC38" s="56"/>
      <c r="BD38" s="53"/>
    </row>
    <row r="39" spans="1:56">
      <c r="A39" s="36"/>
      <c r="B39" s="27" t="s">
        <v>387</v>
      </c>
      <c r="C39" s="39"/>
      <c r="D39" s="43"/>
      <c r="E39" s="43"/>
      <c r="F39" s="44"/>
      <c r="G39" s="51" t="s">
        <v>387</v>
      </c>
      <c r="H39" s="51" t="s">
        <v>387</v>
      </c>
      <c r="I39" s="51" t="s">
        <v>387</v>
      </c>
      <c r="J39" s="51" t="s">
        <v>387</v>
      </c>
      <c r="K39" s="51" t="s">
        <v>387</v>
      </c>
      <c r="L39" s="51" t="s">
        <v>387</v>
      </c>
      <c r="M39" s="51" t="s">
        <v>387</v>
      </c>
      <c r="N39" s="51" t="s">
        <v>387</v>
      </c>
      <c r="O39" s="51" t="s">
        <v>387</v>
      </c>
      <c r="P39" s="51" t="s">
        <v>387</v>
      </c>
      <c r="Q39" s="51" t="s">
        <v>387</v>
      </c>
      <c r="R39" s="51" t="s">
        <v>387</v>
      </c>
      <c r="S39" s="51" t="s">
        <v>387</v>
      </c>
      <c r="T39" s="51" t="s">
        <v>387</v>
      </c>
      <c r="U39" s="51" t="s">
        <v>387</v>
      </c>
      <c r="V39" s="51" t="s">
        <v>387</v>
      </c>
      <c r="W39" s="51" t="s">
        <v>387</v>
      </c>
      <c r="X39" s="51" t="s">
        <v>387</v>
      </c>
      <c r="Y39" s="51" t="s">
        <v>387</v>
      </c>
      <c r="Z39" s="51" t="s">
        <v>387</v>
      </c>
      <c r="AA39" s="51" t="s">
        <v>387</v>
      </c>
      <c r="AB39" s="95" t="s">
        <v>387</v>
      </c>
      <c r="AC39" s="51" t="s">
        <v>387</v>
      </c>
      <c r="AD39" s="51" t="s">
        <v>387</v>
      </c>
      <c r="AE39" s="51" t="s">
        <v>387</v>
      </c>
      <c r="AF39" s="51" t="s">
        <v>387</v>
      </c>
      <c r="AG39" s="51" t="s">
        <v>387</v>
      </c>
      <c r="AH39" s="51" t="s">
        <v>387</v>
      </c>
      <c r="AI39" s="51" t="s">
        <v>387</v>
      </c>
      <c r="AJ39" s="56" t="s">
        <v>387</v>
      </c>
      <c r="AK39" s="56"/>
      <c r="AL39" s="56"/>
      <c r="AM39" s="56"/>
      <c r="AN39" s="56"/>
      <c r="AO39" s="56"/>
      <c r="AP39" s="56"/>
      <c r="AQ39" s="56"/>
      <c r="AR39" s="56"/>
      <c r="AS39" s="56"/>
      <c r="AT39" s="56"/>
      <c r="AU39" s="56"/>
      <c r="AV39" s="56"/>
      <c r="AW39" s="56"/>
      <c r="AX39" s="56"/>
      <c r="AY39" s="56"/>
      <c r="AZ39" s="56"/>
      <c r="BA39" s="56"/>
      <c r="BB39" s="56"/>
      <c r="BC39" s="56"/>
      <c r="BD39" s="53"/>
    </row>
    <row r="40" spans="1:56">
      <c r="A40" s="36"/>
      <c r="B40" s="384"/>
      <c r="C40" s="308">
        <v>1.2999999999999999E-2</v>
      </c>
      <c r="D40" s="387" t="s">
        <v>391</v>
      </c>
      <c r="E40" s="388"/>
      <c r="F40" s="37" t="s">
        <v>406</v>
      </c>
      <c r="G40" s="51"/>
      <c r="H40" s="95">
        <f>'Net Zero 2050 - %'!G12*Emisiones_USCUSS_NetZero50!$C$40</f>
        <v>1.1292060997894352E-3</v>
      </c>
      <c r="I40" s="95">
        <f>'Net Zero 2050 - %'!H12*Emisiones_USCUSS_NetZero50!$C$40</f>
        <v>1.1105763554321139E-3</v>
      </c>
      <c r="J40" s="95">
        <f>'Net Zero 2050 - %'!I12*Emisiones_USCUSS_NetZero50!$C$40</f>
        <v>1.0921372378640086E-3</v>
      </c>
      <c r="K40" s="95">
        <f>'Net Zero 2050 - %'!J12*Emisiones_USCUSS_NetZero50!$C$40</f>
        <v>1.0738837258128927E-3</v>
      </c>
      <c r="L40" s="95">
        <f>'Net Zero 2050 - %'!K12*Emisiones_USCUSS_NetZero50!$C$40</f>
        <v>1.0558108796266178E-3</v>
      </c>
      <c r="M40" s="95">
        <f>'Net Zero 2050 - %'!L12*Emisiones_USCUSS_NetZero50!$C$40</f>
        <v>1.0379138388219909E-3</v>
      </c>
      <c r="N40" s="95">
        <f>'Net Zero 2050 - %'!M12*Emisiones_USCUSS_NetZero50!$C$40</f>
        <v>1.0201878196845263E-3</v>
      </c>
      <c r="O40" s="95">
        <f>'Net Zero 2050 - %'!N12*Emisiones_USCUSS_NetZero50!$C$40</f>
        <v>1.002628112917753E-3</v>
      </c>
      <c r="P40" s="95">
        <f>'Net Zero 2050 - %'!O12*Emisiones_USCUSS_NetZero50!$C$40</f>
        <v>9.8523008134032437E-4</v>
      </c>
      <c r="Q40" s="95">
        <f>'Net Zero 2050 - %'!P12*Emisiones_USCUSS_NetZero50!$C$40</f>
        <v>9.6798915762940567E-4</v>
      </c>
      <c r="R40" s="95">
        <f>'Net Zero 2050 - %'!Q12*Emisiones_USCUSS_NetZero50!$C$40</f>
        <v>9.5090084210846897E-4</v>
      </c>
      <c r="S40" s="95">
        <f>'Net Zero 2050 - %'!R12*Emisiones_USCUSS_NetZero50!$C$40</f>
        <v>9.3396070057866253E-4</v>
      </c>
      <c r="T40" s="95">
        <f>'Net Zero 2050 - %'!S12*Emisiones_USCUSS_NetZero50!$C$40</f>
        <v>9.1716436219140181E-4</v>
      </c>
      <c r="U40" s="95">
        <f>'Net Zero 2050 - %'!T12*Emisiones_USCUSS_NetZero50!$C$40</f>
        <v>9.0050751736174203E-4</v>
      </c>
      <c r="V40" s="95">
        <f>'Net Zero 2050 - %'!U12*Emisiones_USCUSS_NetZero50!$C$40</f>
        <v>8.8398591572036087E-4</v>
      </c>
      <c r="W40" s="95">
        <f>'Net Zero 2050 - %'!V12*Emisiones_USCUSS_NetZero50!$C$40</f>
        <v>8.6759536410267474E-4</v>
      </c>
      <c r="X40" s="95">
        <f>'Net Zero 2050 - %'!W12*Emisiones_USCUSS_NetZero50!$C$40</f>
        <v>8.513317245749263E-4</v>
      </c>
      <c r="Y40" s="95">
        <f>'Net Zero 2050 - %'!X12*Emisiones_USCUSS_NetZero50!$C$40</f>
        <v>8.3519091249437941E-4</v>
      </c>
      <c r="Z40" s="95">
        <f>'Net Zero 2050 - %'!Y12*Emisiones_USCUSS_NetZero50!$C$40</f>
        <v>8.1916889460329932E-4</v>
      </c>
      <c r="AA40" s="95">
        <f>'Net Zero 2050 - %'!Z12*Emisiones_USCUSS_NetZero50!$C$40</f>
        <v>8.0326168715546935E-4</v>
      </c>
      <c r="AB40" s="95">
        <f>'Net Zero 2050 - %'!AA12*Emisiones_USCUSS_NetZero50!$C$40</f>
        <v>7.8746535407346835E-4</v>
      </c>
      <c r="AC40" s="95">
        <f>'Net Zero 2050 - %'!AB12*Emisiones_USCUSS_NetZero50!$C$40</f>
        <v>7.7177600513582867E-4</v>
      </c>
      <c r="AD40" s="95">
        <f>'Net Zero 2050 - %'!AC12*Emisiones_USCUSS_NetZero50!$C$40</f>
        <v>7.5618979419315297E-4</v>
      </c>
      <c r="AE40" s="95">
        <f>'Net Zero 2050 - %'!AD12*Emisiones_USCUSS_NetZero50!$C$40</f>
        <v>7.4070291741155003E-4</v>
      </c>
      <c r="AF40" s="95">
        <f>'Net Zero 2050 - %'!AE12*Emisiones_USCUSS_NetZero50!$C$40</f>
        <v>7.253116115424873E-4</v>
      </c>
      <c r="AG40" s="95">
        <f>'Net Zero 2050 - %'!AF12*Emisiones_USCUSS_NetZero50!$C$40</f>
        <v>7.1001215221779283E-4</v>
      </c>
      <c r="AH40" s="95">
        <f>'Net Zero 2050 - %'!AG12*Emisiones_USCUSS_NetZero50!$C$40</f>
        <v>6.9480085226936508E-4</v>
      </c>
      <c r="AI40" s="95">
        <f>'Net Zero 2050 - %'!AH12*Emisiones_USCUSS_NetZero50!$C$40</f>
        <v>6.7967406007130645E-4</v>
      </c>
      <c r="AJ40" s="95">
        <f>'Net Zero 2050 - %'!AI12*Emisiones_USCUSS_NetZero50!$C$40</f>
        <v>6.6462815790464087E-4</v>
      </c>
      <c r="AK40" s="95">
        <f>'Net Zero 2050 - %'!AJ12*Emisiones_USCUSS_NetZero50!$C$40</f>
        <v>6.4965956034276928E-4</v>
      </c>
      <c r="AL40" s="95">
        <f>'Net Zero 2050 - %'!AK12*Emisiones_USCUSS_NetZero50!$C$40</f>
        <v>6.3476471265703788E-4</v>
      </c>
      <c r="AM40" s="95">
        <f>'Net Zero 2050 - %'!AL12*Emisiones_USCUSS_NetZero50!$C$40</f>
        <v>6.1994008924149747E-4</v>
      </c>
      <c r="AN40" s="95">
        <f>'Net Zero 2050 - %'!AM12*Emisiones_USCUSS_NetZero50!$C$40</f>
        <v>6.0518219205516562E-4</v>
      </c>
      <c r="AO40" s="95">
        <f>'Net Zero 2050 - %'!AN12*Emisiones_USCUSS_NetZero50!$C$40</f>
        <v>5.9048754908186396E-4</v>
      </c>
      <c r="AP40" s="95">
        <f>'Net Zero 2050 - %'!AO12*Emisiones_USCUSS_NetZero50!$C$40</f>
        <v>5.7585271280589543E-4</v>
      </c>
      <c r="AQ40" s="95">
        <f>'Net Zero 2050 - %'!AP12*Emisiones_USCUSS_NetZero50!$C$40</f>
        <v>5.6127425870275611E-4</v>
      </c>
      <c r="AR40" s="95">
        <f>'Net Zero 2050 - %'!AQ12*Emisiones_USCUSS_NetZero50!$C$40</f>
        <v>5.4674878374425613E-4</v>
      </c>
      <c r="AS40" s="95">
        <f>'Net Zero 2050 - %'!AR12*Emisiones_USCUSS_NetZero50!$C$40</f>
        <v>5.3227290491678048E-4</v>
      </c>
      <c r="AT40" s="95">
        <f>'Net Zero 2050 - %'!AS12*Emisiones_USCUSS_NetZero50!$C$40</f>
        <v>5.1784325775197355E-4</v>
      </c>
      <c r="AU40" s="95">
        <f>'Net Zero 2050 - %'!AT12*Emisiones_USCUSS_NetZero50!$C$40</f>
        <v>5.0345649486869344E-4</v>
      </c>
      <c r="AV40" s="95">
        <f>'Net Zero 2050 - %'!AU12*Emisiones_USCUSS_NetZero50!$C$40</f>
        <v>4.8910928452588814E-4</v>
      </c>
      <c r="AW40" s="95">
        <f>'Net Zero 2050 - %'!AV12*Emisiones_USCUSS_NetZero50!$C$40</f>
        <v>4.7479830918468655E-4</v>
      </c>
      <c r="AX40" s="95">
        <f>'Net Zero 2050 - %'!AW12*Emisiones_USCUSS_NetZero50!$C$40</f>
        <v>4.605202640796566E-4</v>
      </c>
      <c r="AY40" s="95">
        <f>'Net Zero 2050 - %'!AX12*Emisiones_USCUSS_NetZero50!$C$40</f>
        <v>4.4627185579773073E-4</v>
      </c>
      <c r="AZ40" s="95">
        <f>'Net Zero 2050 - %'!AY12*Emisiones_USCUSS_NetZero50!$C$40</f>
        <v>4.320498008644744E-4</v>
      </c>
      <c r="BA40" s="95">
        <f>'Net Zero 2050 - %'!AZ12*Emisiones_USCUSS_NetZero50!$C$40</f>
        <v>4.1785082433619711E-4</v>
      </c>
      <c r="BB40" s="95">
        <f>'Net Zero 2050 - %'!BA12*Emisiones_USCUSS_NetZero50!$C$40</f>
        <v>4.0367165839760589E-4</v>
      </c>
      <c r="BC40" s="95">
        <f>'Net Zero 2050 - %'!BB12*Emisiones_USCUSS_NetZero50!$C$40</f>
        <v>3.8950904096393831E-4</v>
      </c>
      <c r="BD40" s="53"/>
    </row>
    <row r="41" spans="1:56">
      <c r="A41" s="36"/>
      <c r="B41" s="384"/>
      <c r="C41" s="36">
        <v>1.5E-3</v>
      </c>
      <c r="D41" s="385" t="s">
        <v>394</v>
      </c>
      <c r="E41" s="386"/>
      <c r="F41" s="37" t="s">
        <v>406</v>
      </c>
      <c r="G41" s="51"/>
      <c r="H41" s="48">
        <f>('Net Zero 2050 - %'!G14-'Net Zero 2050 - %'!F14)*$C$41</f>
        <v>1.3332000000000011E-5</v>
      </c>
      <c r="I41" s="48">
        <f>('Net Zero 2050 - %'!H14-'Net Zero 2050 - %'!G14)*$C$41</f>
        <v>1.3332000000000011E-5</v>
      </c>
      <c r="J41" s="48">
        <f>('Net Zero 2050 - %'!I14-'Net Zero 2050 - %'!H14)*$C$41</f>
        <v>1.3332000000000011E-5</v>
      </c>
      <c r="K41" s="48">
        <f>('Net Zero 2050 - %'!J14-'Net Zero 2050 - %'!I14)*$C$41</f>
        <v>1.3332000000000011E-5</v>
      </c>
      <c r="L41" s="48">
        <f>('Net Zero 2050 - %'!K14-'Net Zero 2050 - %'!J14)*$C$41</f>
        <v>1.3332000000000011E-5</v>
      </c>
      <c r="M41" s="48">
        <f>('Net Zero 2050 - %'!L14-'Net Zero 2050 - %'!K14)*$C$41</f>
        <v>1.3332000000000011E-5</v>
      </c>
      <c r="N41" s="48">
        <f>('Net Zero 2050 - %'!M14-'Net Zero 2050 - %'!L14)*$C$41</f>
        <v>1.3332000000000011E-5</v>
      </c>
      <c r="O41" s="48">
        <f>('Net Zero 2050 - %'!N14-'Net Zero 2050 - %'!M14)*$C$41</f>
        <v>1.3332000000000011E-5</v>
      </c>
      <c r="P41" s="48">
        <f>('Net Zero 2050 - %'!O14-'Net Zero 2050 - %'!N14)*$C$41</f>
        <v>1.3332000000000011E-5</v>
      </c>
      <c r="Q41" s="48">
        <f>('Net Zero 2050 - %'!P14-'Net Zero 2050 - %'!O14)*$C$41</f>
        <v>1.3332000000000011E-5</v>
      </c>
      <c r="R41" s="48">
        <f>('Net Zero 2050 - %'!Q14-'Net Zero 2050 - %'!P14)*$C$41</f>
        <v>1.3332000000000011E-5</v>
      </c>
      <c r="S41" s="48">
        <f>('Net Zero 2050 - %'!R14-'Net Zero 2050 - %'!Q14)*$C$41</f>
        <v>1.3332000000000011E-5</v>
      </c>
      <c r="T41" s="48">
        <f>('Net Zero 2050 - %'!S14-'Net Zero 2050 - %'!R14)*$C$41</f>
        <v>1.3332000000000011E-5</v>
      </c>
      <c r="U41" s="48">
        <f>('Net Zero 2050 - %'!T14-'Net Zero 2050 - %'!S14)*$C$41</f>
        <v>1.3332000000000011E-5</v>
      </c>
      <c r="V41" s="48">
        <f>('Net Zero 2050 - %'!U14-'Net Zero 2050 - %'!T14)*$C$41</f>
        <v>1.3332000000000011E-5</v>
      </c>
      <c r="W41" s="48">
        <f>('Net Zero 2050 - %'!V14-'Net Zero 2050 - %'!U14)*$C$41</f>
        <v>1.3332000000000011E-5</v>
      </c>
      <c r="X41" s="48">
        <f>('Net Zero 2050 - %'!W14-'Net Zero 2050 - %'!V14)*$C$41</f>
        <v>1.3332000000000011E-5</v>
      </c>
      <c r="Y41" s="48">
        <f>('Net Zero 2050 - %'!X14-'Net Zero 2050 - %'!W14)*$C$41</f>
        <v>1.3332000000000011E-5</v>
      </c>
      <c r="Z41" s="48">
        <f>('Net Zero 2050 - %'!Y14-'Net Zero 2050 - %'!X14)*$C$41</f>
        <v>1.3332000000000011E-5</v>
      </c>
      <c r="AA41" s="48">
        <f>('Net Zero 2050 - %'!Z14-'Net Zero 2050 - %'!Y14)*$C$41</f>
        <v>1.3332000000000011E-5</v>
      </c>
      <c r="AB41" s="95">
        <f>('Net Zero 2050 - %'!AA14-'Net Zero 2050 - %'!Z14)*$C$41</f>
        <v>1.3332000000000011E-5</v>
      </c>
      <c r="AC41" s="48">
        <f>('Net Zero 2050 - %'!AB14-'Net Zero 2050 - %'!AA14)*$C$41</f>
        <v>1.3332000000000011E-5</v>
      </c>
      <c r="AD41" s="48">
        <f>('Net Zero 2050 - %'!AC14-'Net Zero 2050 - %'!AB14)*$C$41</f>
        <v>1.3332000000000011E-5</v>
      </c>
      <c r="AE41" s="48">
        <f>('Net Zero 2050 - %'!AD14-'Net Zero 2050 - %'!AC14)*$C$41</f>
        <v>1.3332000000000011E-5</v>
      </c>
      <c r="AF41" s="48">
        <f>('Net Zero 2050 - %'!AE14-'Net Zero 2050 - %'!AD14)*$C$41</f>
        <v>1.3332000000000011E-5</v>
      </c>
      <c r="AG41" s="48">
        <f>('Net Zero 2050 - %'!AF14-'Net Zero 2050 - %'!AE14)*$C$41</f>
        <v>1.3332000000000011E-5</v>
      </c>
      <c r="AH41" s="48">
        <f>('Net Zero 2050 - %'!AG14-'Net Zero 2050 - %'!AF14)*$C$41</f>
        <v>1.3332000000000011E-5</v>
      </c>
      <c r="AI41" s="48">
        <f>('Net Zero 2050 - %'!AH14-'Net Zero 2050 - %'!AG14)*$C$41</f>
        <v>1.3332000000000011E-5</v>
      </c>
      <c r="AJ41" s="48">
        <f>('Net Zero 2050 - %'!AI14-'Net Zero 2050 - %'!AH14)*$C$41</f>
        <v>1.3332000000000011E-5</v>
      </c>
      <c r="AK41" s="48">
        <f>('Net Zero 2050 - %'!AJ14-'Net Zero 2050 - %'!AI14)*$C$41</f>
        <v>1.3332000000000011E-5</v>
      </c>
      <c r="AL41" s="48">
        <f>('Net Zero 2050 - %'!AK14-'Net Zero 2050 - %'!AJ14)*$C$41</f>
        <v>1.3332000000000011E-5</v>
      </c>
      <c r="AM41" s="48">
        <f>('Net Zero 2050 - %'!AL14-'Net Zero 2050 - %'!AK14)*$C$41</f>
        <v>1.3332000000000011E-5</v>
      </c>
      <c r="AN41" s="48">
        <f>('Net Zero 2050 - %'!AM14-'Net Zero 2050 - %'!AL14)*$C$41</f>
        <v>1.3332000000000011E-5</v>
      </c>
      <c r="AO41" s="48">
        <f>('Net Zero 2050 - %'!AN14-'Net Zero 2050 - %'!AM14)*$C$41</f>
        <v>1.3332000000000011E-5</v>
      </c>
      <c r="AP41" s="48">
        <f>('Net Zero 2050 - %'!AO14-'Net Zero 2050 - %'!AN14)*$C$41</f>
        <v>1.3332000000000011E-5</v>
      </c>
      <c r="AQ41" s="48">
        <f>('Net Zero 2050 - %'!AP14-'Net Zero 2050 - %'!AO14)*$C$41</f>
        <v>1.3332000000000011E-5</v>
      </c>
      <c r="AR41" s="48">
        <f>('Net Zero 2050 - %'!AQ14-'Net Zero 2050 - %'!AP14)*$C$41</f>
        <v>1.3332000000000011E-5</v>
      </c>
      <c r="AS41" s="48">
        <f>('Net Zero 2050 - %'!AR14-'Net Zero 2050 - %'!AQ14)*$C$41</f>
        <v>1.3332000000000011E-5</v>
      </c>
      <c r="AT41" s="48">
        <f>('Net Zero 2050 - %'!AS14-'Net Zero 2050 - %'!AR14)*$C$41</f>
        <v>1.3332000000000011E-5</v>
      </c>
      <c r="AU41" s="48">
        <f>('Net Zero 2050 - %'!AT14-'Net Zero 2050 - %'!AS14)*$C$41</f>
        <v>1.3332000000000011E-5</v>
      </c>
      <c r="AV41" s="48">
        <f>('Net Zero 2050 - %'!AU14-'Net Zero 2050 - %'!AT14)*$C$41</f>
        <v>1.3332000000000011E-5</v>
      </c>
      <c r="AW41" s="48">
        <f>('Net Zero 2050 - %'!AV14-'Net Zero 2050 - %'!AU14)*$C$41</f>
        <v>1.3331999999999928E-5</v>
      </c>
      <c r="AX41" s="48">
        <f>('Net Zero 2050 - %'!AW14-'Net Zero 2050 - %'!AV14)*$C$41</f>
        <v>1.3332000000000011E-5</v>
      </c>
      <c r="AY41" s="48">
        <f>('Net Zero 2050 - %'!AX14-'Net Zero 2050 - %'!AW14)*$C$41</f>
        <v>1.3332000000000011E-5</v>
      </c>
      <c r="AZ41" s="48">
        <f>('Net Zero 2050 - %'!AY14-'Net Zero 2050 - %'!AX14)*$C$41</f>
        <v>1.3332000000000011E-5</v>
      </c>
      <c r="BA41" s="48">
        <f>('Net Zero 2050 - %'!AZ14-'Net Zero 2050 - %'!AY14)*$C$41</f>
        <v>1.3332000000000011E-5</v>
      </c>
      <c r="BB41" s="48">
        <f>('Net Zero 2050 - %'!BA14-'Net Zero 2050 - %'!AZ14)*$C$41</f>
        <v>1.3332000000000011E-5</v>
      </c>
      <c r="BC41" s="48">
        <f>('Net Zero 2050 - %'!BB14-'Net Zero 2050 - %'!BA14)*$C$41</f>
        <v>1.3332000000000011E-5</v>
      </c>
      <c r="BD41" s="53"/>
    </row>
    <row r="42" spans="1:56">
      <c r="A42" s="36"/>
      <c r="B42" s="384"/>
      <c r="C42" s="36">
        <v>0.1012</v>
      </c>
      <c r="D42" s="385" t="s">
        <v>402</v>
      </c>
      <c r="E42" s="386"/>
      <c r="F42" s="37" t="s">
        <v>406</v>
      </c>
      <c r="G42" s="51"/>
      <c r="H42" s="48">
        <f>(('Net Zero 2050 - %'!G16-'Net Zero 2050 - %'!F16)-H81)*$C$42</f>
        <v>1.9518631292716315E-3</v>
      </c>
      <c r="I42" s="48">
        <f>(('Net Zero 2050 - %'!H16-'Net Zero 2050 - %'!G16)-I81)*$C$42</f>
        <v>1.9273960971354612E-3</v>
      </c>
      <c r="J42" s="48">
        <f>(('Net Zero 2050 - %'!I16-'Net Zero 2050 - %'!H16)-J81)*$C$42</f>
        <v>1.9031868160828791E-3</v>
      </c>
      <c r="K42" s="48">
        <f>(('Net Zero 2050 - %'!J16-'Net Zero 2050 - %'!I16)-K81)*$C$42</f>
        <v>1.8792091747442518E-3</v>
      </c>
      <c r="L42" s="48">
        <f>(('Net Zero 2050 - %'!K16-'Net Zero 2050 - %'!J16)-L81)*$C$42</f>
        <v>1.8554315117742838E-3</v>
      </c>
      <c r="M42" s="48">
        <f>(('Net Zero 2050 - %'!L16-'Net Zero 2050 - %'!K16)-M81)*$C$42</f>
        <v>1.8318146054172135E-3</v>
      </c>
      <c r="N42" s="48">
        <f>(('Net Zero 2050 - %'!M16-'Net Zero 2050 - %'!L16)-N81)*$C$42</f>
        <v>1.8083087119401804E-3</v>
      </c>
      <c r="O42" s="48">
        <f>(('Net Zero 2050 - %'!N16-'Net Zero 2050 - %'!M16)-O81)*$C$42</f>
        <v>1.7848498148335982E-3</v>
      </c>
      <c r="P42" s="48">
        <f>(('Net Zero 2050 - %'!O16-'Net Zero 2050 - %'!N16)-P81)*$C$42</f>
        <v>1.7613548216703103E-3</v>
      </c>
      <c r="Q42" s="48">
        <f>(('Net Zero 2050 - %'!P16-'Net Zero 2050 - %'!O16)-Q81)*$C$42</f>
        <v>1.737715384781724E-3</v>
      </c>
      <c r="R42" s="48">
        <f>(('Net Zero 2050 - %'!Q16-'Net Zero 2050 - %'!P16)-R81)*$C$42</f>
        <v>1.7137909124435181E-3</v>
      </c>
      <c r="S42" s="48">
        <f>(('Net Zero 2050 - %'!R16-'Net Zero 2050 - %'!Q16)-S81)*$C$42</f>
        <v>1.6894011349090699E-3</v>
      </c>
      <c r="T42" s="48">
        <f>(('Net Zero 2050 - %'!S16-'Net Zero 2050 - %'!R16)-T81)*$C$42</f>
        <v>1.6643200064048588E-3</v>
      </c>
      <c r="U42" s="48">
        <f>(('Net Zero 2050 - %'!T16-'Net Zero 2050 - %'!S16)-U81)*$C$42</f>
        <v>1.6382741409848279E-3</v>
      </c>
      <c r="V42" s="48">
        <f>(('Net Zero 2050 - %'!U16-'Net Zero 2050 - %'!T16)-V81)*$C$42</f>
        <v>1.6109512470577337E-3</v>
      </c>
      <c r="W42" s="48">
        <f>(('Net Zero 2050 - %'!V16-'Net Zero 2050 - %'!U16)-W81)*$C$42</f>
        <v>1.5820260291452269E-3</v>
      </c>
      <c r="X42" s="48">
        <f>(('Net Zero 2050 - %'!W16-'Net Zero 2050 - %'!V16)-X81)*$C$42</f>
        <v>1.5512112885258682E-3</v>
      </c>
      <c r="Y42" s="48">
        <f>(('Net Zero 2050 - %'!X16-'Net Zero 2050 - %'!W16)-Y81)*$C$42</f>
        <v>1.5183366111026846E-3</v>
      </c>
      <c r="Z42" s="48">
        <f>(('Net Zero 2050 - %'!Y16-'Net Zero 2050 - %'!X16)-Z81)*$C$42</f>
        <v>1.4834436319268154E-3</v>
      </c>
      <c r="AA42" s="48">
        <f>(('Net Zero 2050 - %'!Z16-'Net Zero 2050 - %'!Y16)-AA81)*$C$42</f>
        <v>1.4468654721157589E-3</v>
      </c>
      <c r="AB42" s="95">
        <f>(('Net Zero 2050 - %'!AA16-'Net Zero 2050 - %'!Z16)-AB81)*$C$42</f>
        <v>1.4092438569139976E-3</v>
      </c>
      <c r="AC42" s="48">
        <f>(('Net Zero 2050 - %'!AB16-'Net Zero 2050 - %'!AA16)-AC81)*$C$42</f>
        <v>1.3714479281386098E-3</v>
      </c>
      <c r="AD42" s="48">
        <f>(('Net Zero 2050 - %'!AC16-'Net Zero 2050 - %'!AB16)-AD81)*$C$42</f>
        <v>1.334405417510091E-3</v>
      </c>
      <c r="AE42" s="48">
        <f>(('Net Zero 2050 - %'!AD16-'Net Zero 2050 - %'!AC16)-AE81)*$C$42</f>
        <v>1.2989091272626301E-3</v>
      </c>
      <c r="AF42" s="48">
        <f>(('Net Zero 2050 - %'!AE16-'Net Zero 2050 - %'!AD16)-AF81)*$C$42</f>
        <v>1.2654789088942513E-3</v>
      </c>
      <c r="AG42" s="48">
        <f>(('Net Zero 2050 - %'!AF16-'Net Zero 2050 - %'!AE16)-AG81)*$C$42</f>
        <v>1.2343226965494001E-3</v>
      </c>
      <c r="AH42" s="48">
        <f>(('Net Zero 2050 - %'!AG16-'Net Zero 2050 - %'!AF16)-AH81)*$C$42</f>
        <v>1.2053847951137974E-3</v>
      </c>
      <c r="AI42" s="48">
        <f>(('Net Zero 2050 - %'!AH16-'Net Zero 2050 - %'!AG16)-AI81)*$C$42</f>
        <v>1.1784370164373789E-3</v>
      </c>
      <c r="AJ42" s="48">
        <f>(('Net Zero 2050 - %'!AI16-'Net Zero 2050 - %'!AH16)-AJ81)*$C$42</f>
        <v>1.1531697751424035E-3</v>
      </c>
      <c r="AK42" s="48">
        <f>(('Net Zero 2050 - %'!AJ16-'Net Zero 2050 - %'!AI16)-AK81)*$C$42</f>
        <v>1.1292598882525894E-3</v>
      </c>
      <c r="AL42" s="48">
        <f>(('Net Zero 2050 - %'!AK16-'Net Zero 2050 - %'!AJ16)-AL81)*$C$42</f>
        <v>1.1064105448627892E-3</v>
      </c>
      <c r="AM42" s="48">
        <f>(('Net Zero 2050 - %'!AL16-'Net Zero 2050 - %'!AK16)-AM81)*$C$42</f>
        <v>1.0843691940238549E-3</v>
      </c>
      <c r="AN42" s="48">
        <f>(('Net Zero 2050 - %'!AM16-'Net Zero 2050 - %'!AL16)-AN81)*$C$42</f>
        <v>1.0629309813207114E-3</v>
      </c>
      <c r="AO42" s="48">
        <f>(('Net Zero 2050 - %'!AN16-'Net Zero 2050 - %'!AM16)-AO81)*$C$42</f>
        <v>1.0419348788410828E-3</v>
      </c>
      <c r="AP42" s="48">
        <f>(('Net Zero 2050 - %'!AO16-'Net Zero 2050 - %'!AN16)-AP81)*$C$42</f>
        <v>1.021256758951674E-3</v>
      </c>
      <c r="AQ42" s="48">
        <f>(('Net Zero 2050 - %'!AP16-'Net Zero 2050 - %'!AO16)-AQ81)*$C$42</f>
        <v>1.0008019216399282E-3</v>
      </c>
      <c r="AR42" s="48">
        <f>(('Net Zero 2050 - %'!AQ16-'Net Zero 2050 - %'!AP16)-AR81)*$C$42</f>
        <v>9.8049853267303698E-4</v>
      </c>
      <c r="AS42" s="48">
        <f>(('Net Zero 2050 - %'!AR16-'Net Zero 2050 - %'!AQ16)-AS81)*$C$42</f>
        <v>9.6029187141079427E-4</v>
      </c>
      <c r="AT42" s="48">
        <f>(('Net Zero 2050 - %'!AS16-'Net Zero 2050 - %'!AR16)-AT81)*$C$42</f>
        <v>9.4014011687103174E-4</v>
      </c>
      <c r="AU42" s="48">
        <f>(('Net Zero 2050 - %'!AT16-'Net Zero 2050 - %'!AS16)-AU81)*$C$42</f>
        <v>9.2001080174957165E-4</v>
      </c>
      <c r="AV42" s="48">
        <f>(('Net Zero 2050 - %'!AU16-'Net Zero 2050 - %'!AT16)-AV81)*$C$42</f>
        <v>8.9987835943136738E-4</v>
      </c>
      <c r="AW42" s="48">
        <f>(('Net Zero 2050 - %'!AV16-'Net Zero 2050 - %'!AU16)-AW81)*$C$42</f>
        <v>8.797222174900043E-4</v>
      </c>
      <c r="AX42" s="48">
        <f>(('Net Zero 2050 - %'!AW16-'Net Zero 2050 - %'!AV16)-AX81)*$C$42</f>
        <v>8.5952545793524342E-4</v>
      </c>
      <c r="AY42" s="48">
        <f>(('Net Zero 2050 - %'!AX16-'Net Zero 2050 - %'!AW16)-AY81)*$C$42</f>
        <v>8.3927372036159955E-4</v>
      </c>
      <c r="AZ42" s="48">
        <f>(('Net Zero 2050 - %'!AY16-'Net Zero 2050 - %'!AX16)-AZ81)*$C$42</f>
        <v>8.1895450990069187E-4</v>
      </c>
      <c r="BA42" s="48">
        <f>(('Net Zero 2050 - %'!AZ16-'Net Zero 2050 - %'!AY16)-BA81)*$C$42</f>
        <v>7.9855676831031572E-4</v>
      </c>
      <c r="BB42" s="48">
        <f>(('Net Zero 2050 - %'!BA16-'Net Zero 2050 - %'!AZ16)-BB81)*$C$42</f>
        <v>7.7807028316059031E-4</v>
      </c>
      <c r="BC42" s="48">
        <f>(('Net Zero 2050 - %'!BB16-'Net Zero 2050 - %'!BA16)-BC81)*$C$42</f>
        <v>7.5748560301336604E-4</v>
      </c>
      <c r="BD42" s="53"/>
    </row>
    <row r="43" spans="1:56">
      <c r="A43" s="36"/>
      <c r="B43" s="384"/>
      <c r="C43" s="36">
        <v>5.1189999999999999E-2</v>
      </c>
      <c r="D43" s="389" t="s">
        <v>407</v>
      </c>
      <c r="E43" s="390"/>
      <c r="F43" s="37" t="s">
        <v>406</v>
      </c>
      <c r="G43" s="51"/>
      <c r="H43" s="48">
        <f>(('Net Zero 2050 - %'!G17-'Net Zero 2050 - %'!F17)-H82)*$C$43</f>
        <v>1.1936641327020309E-3</v>
      </c>
      <c r="I43" s="48">
        <f>(('Net Zero 2050 - %'!H17-'Net Zero 2050 - %'!G17)-I82)*$C$43</f>
        <v>1.1416421875428044E-3</v>
      </c>
      <c r="J43" s="48">
        <f>(('Net Zero 2050 - %'!I17-'Net Zero 2050 - %'!H17)-J82)*$C$43</f>
        <v>1.0901308266623741E-3</v>
      </c>
      <c r="K43" s="48">
        <f>(('Net Zero 2050 - %'!J17-'Net Zero 2050 - %'!I17)-K82)*$C$43</f>
        <v>1.0392536049620891E-3</v>
      </c>
      <c r="L43" s="48">
        <f>(('Net Zero 2050 - %'!K17-'Net Zero 2050 - %'!J17)-L82)*$C$43</f>
        <v>9.8882167200571558E-4</v>
      </c>
      <c r="M43" s="48">
        <f>(('Net Zero 2050 - %'!L17-'Net Zero 2050 - %'!K17)-M82)*$C$43</f>
        <v>9.3882337206528752E-4</v>
      </c>
      <c r="N43" s="48">
        <f>(('Net Zero 2050 - %'!M17-'Net Zero 2050 - %'!L17)-N82)*$C$43</f>
        <v>8.8906542318231154E-4</v>
      </c>
      <c r="O43" s="48">
        <f>(('Net Zero 2050 - %'!N17-'Net Zero 2050 - %'!M17)-O82)*$C$43</f>
        <v>8.3959477329380717E-4</v>
      </c>
      <c r="P43" s="48">
        <f>(('Net Zero 2050 - %'!O17-'Net Zero 2050 - %'!N17)-P82)*$C$43</f>
        <v>7.9014957611100284E-4</v>
      </c>
      <c r="Q43" s="48">
        <f>(('Net Zero 2050 - %'!P17-'Net Zero 2050 - %'!O17)-Q82)*$C$43</f>
        <v>7.4054518272497892E-4</v>
      </c>
      <c r="R43" s="48">
        <f>(('Net Zero 2050 - %'!Q17-'Net Zero 2050 - %'!P17)-R82)*$C$43</f>
        <v>6.9052382525344052E-4</v>
      </c>
      <c r="S43" s="48">
        <f>(('Net Zero 2050 - %'!R17-'Net Zero 2050 - %'!Q17)-S82)*$C$43</f>
        <v>6.3965988431927568E-4</v>
      </c>
      <c r="T43" s="48">
        <f>(('Net Zero 2050 - %'!S17-'Net Zero 2050 - %'!R17)-T82)*$C$43</f>
        <v>5.8755337788952565E-4</v>
      </c>
      <c r="U43" s="48">
        <f>(('Net Zero 2050 - %'!T17-'Net Zero 2050 - %'!S17)-U82)*$C$43</f>
        <v>5.3361092281918338E-4</v>
      </c>
      <c r="V43" s="48">
        <f>(('Net Zero 2050 - %'!U17-'Net Zero 2050 - %'!T17)-V82)*$C$43</f>
        <v>4.7727094871508806E-4</v>
      </c>
      <c r="W43" s="48">
        <f>(('Net Zero 2050 - %'!V17-'Net Zero 2050 - %'!U17)-W82)*$C$43</f>
        <v>4.1780386468226005E-4</v>
      </c>
      <c r="X43" s="48">
        <f>(('Net Zero 2050 - %'!W17-'Net Zero 2050 - %'!V17)-X82)*$C$43</f>
        <v>3.5468085863881989E-4</v>
      </c>
      <c r="Y43" s="48">
        <f>(('Net Zero 2050 - %'!X17-'Net Zero 2050 - %'!W17)-Y82)*$C$43</f>
        <v>2.875350304415687E-4</v>
      </c>
      <c r="Z43" s="48">
        <f>(('Net Zero 2050 - %'!Y17-'Net Zero 2050 - %'!X17)-Z82)*$C$43</f>
        <v>2.1640831142546925E-4</v>
      </c>
      <c r="AA43" s="48">
        <f>(('Net Zero 2050 - %'!Z17-'Net Zero 2050 - %'!Y17)-AA82)*$C$43</f>
        <v>1.420112377930313E-4</v>
      </c>
      <c r="AB43" s="95">
        <f>(('Net Zero 2050 - %'!AA17-'Net Zero 2050 - %'!Z17)-AB82)*$C$43</f>
        <v>6.5684857559745061E-5</v>
      </c>
      <c r="AC43" s="48">
        <f>(('Net Zero 2050 - %'!AB17-'Net Zero 2050 - %'!AA17)-AC82)*$C$43</f>
        <v>-1.087108560190626E-5</v>
      </c>
      <c r="AD43" s="48">
        <f>(('Net Zero 2050 - %'!AC17-'Net Zero 2050 - %'!AB17)-AD82)*$C$43</f>
        <v>-8.5706835037430826E-5</v>
      </c>
      <c r="AE43" s="48">
        <f>(('Net Zero 2050 - %'!AD17-'Net Zero 2050 - %'!AC17)-AE82)*$C$43</f>
        <v>-1.5727337821113896E-4</v>
      </c>
      <c r="AF43" s="48">
        <f>(('Net Zero 2050 - %'!AE17-'Net Zero 2050 - %'!AD17)-AF82)*$C$43</f>
        <v>-2.2455236665940614E-4</v>
      </c>
      <c r="AG43" s="48">
        <f>(('Net Zero 2050 - %'!AF17-'Net Zero 2050 - %'!AE17)-AG82)*$C$43</f>
        <v>-2.869972232413875E-4</v>
      </c>
      <c r="AH43" s="48">
        <f>(('Net Zero 2050 - %'!AG17-'Net Zero 2050 - %'!AF17)-AH82)*$C$43</f>
        <v>-3.4484398169121715E-4</v>
      </c>
      <c r="AI43" s="48">
        <f>(('Net Zero 2050 - %'!AH17-'Net Zero 2050 - %'!AG17)-AI82)*$C$43</f>
        <v>-3.9855547796245014E-4</v>
      </c>
      <c r="AJ43" s="48">
        <f>(('Net Zero 2050 - %'!AI17-'Net Zero 2050 - %'!AH17)-AJ82)*$C$43</f>
        <v>-4.4864241959582533E-4</v>
      </c>
      <c r="AK43" s="48">
        <f>(('Net Zero 2050 - %'!AJ17-'Net Zero 2050 - %'!AI17)-AK82)*$C$43</f>
        <v>-4.9575430527265378E-4</v>
      </c>
      <c r="AL43" s="48">
        <f>(('Net Zero 2050 - %'!AK17-'Net Zero 2050 - %'!AJ17)-AL82)*$C$43</f>
        <v>-5.4048738627176347E-4</v>
      </c>
      <c r="AM43" s="48">
        <f>(('Net Zero 2050 - %'!AL17-'Net Zero 2050 - %'!AK17)-AM82)*$C$43</f>
        <v>-5.8334846686830619E-4</v>
      </c>
      <c r="AN43" s="48">
        <f>(('Net Zero 2050 - %'!AM17-'Net Zero 2050 - %'!AL17)-AN82)*$C$43</f>
        <v>-6.2474794430761771E-4</v>
      </c>
      <c r="AO43" s="48">
        <f>(('Net Zero 2050 - %'!AN17-'Net Zero 2050 - %'!AM17)-AO82)*$C$43</f>
        <v>-6.6500763227535285E-4</v>
      </c>
      <c r="AP43" s="48">
        <f>(('Net Zero 2050 - %'!AO17-'Net Zero 2050 - %'!AN17)-AP82)*$C$43</f>
        <v>-7.0437476796921862E-4</v>
      </c>
      <c r="AQ43" s="48">
        <f>(('Net Zero 2050 - %'!AP17-'Net Zero 2050 - %'!AO17)-AQ82)*$C$43</f>
        <v>-7.4303712473126372E-4</v>
      </c>
      <c r="AR43" s="48">
        <f>(('Net Zero 2050 - %'!AQ17-'Net Zero 2050 - %'!AP17)-AR82)*$C$43</f>
        <v>-7.811362816861284E-4</v>
      </c>
      <c r="AS43" s="48">
        <f>(('Net Zero 2050 - %'!AR17-'Net Zero 2050 - %'!AQ17)-AS82)*$C$43</f>
        <v>-8.1877925516894517E-4</v>
      </c>
      <c r="AT43" s="48">
        <f>(('Net Zero 2050 - %'!AS17-'Net Zero 2050 - %'!AR17)-AT82)*$C$43</f>
        <v>-8.5604701766811423E-4</v>
      </c>
      <c r="AU43" s="48">
        <f>(('Net Zero 2050 - %'!AT17-'Net Zero 2050 - %'!AS17)-AU82)*$C$43</f>
        <v>-8.9300166522195623E-4</v>
      </c>
      <c r="AV43" s="48">
        <f>(('Net Zero 2050 - %'!AU17-'Net Zero 2050 - %'!AT17)-AV82)*$C$43</f>
        <v>-9.2969137330092973E-4</v>
      </c>
      <c r="AW43" s="48">
        <f>(('Net Zero 2050 - %'!AV17-'Net Zero 2050 - %'!AU17)-AW82)*$C$43</f>
        <v>-9.6615424685940726E-4</v>
      </c>
      <c r="AX43" s="48">
        <f>(('Net Zero 2050 - %'!AW17-'Net Zero 2050 - %'!AV17)-AX82)*$C$43</f>
        <v>-1.0024210236386111E-3</v>
      </c>
      <c r="AY43" s="48">
        <f>(('Net Zero 2050 - %'!AX17-'Net Zero 2050 - %'!AW17)-AY82)*$C$43</f>
        <v>-1.0385172859441595E-3</v>
      </c>
      <c r="AZ43" s="48">
        <f>(('Net Zero 2050 - %'!AY17-'Net Zero 2050 - %'!AX17)-AZ82)*$C$43</f>
        <v>-1.0744648532902263E-3</v>
      </c>
      <c r="BA43" s="48">
        <f>(('Net Zero 2050 - %'!AZ17-'Net Zero 2050 - %'!AY17)-BA82)*$C$43</f>
        <v>-1.1102826425892264E-3</v>
      </c>
      <c r="BB43" s="48">
        <f>(('Net Zero 2050 - %'!BA17-'Net Zero 2050 - %'!AZ17)-BB82)*$C$43</f>
        <v>-1.1459878558823917E-3</v>
      </c>
      <c r="BC43" s="48">
        <f>(('Net Zero 2050 - %'!BB17-'Net Zero 2050 - %'!BA17)-BC82)*$C$43</f>
        <v>-1.1815961441979201E-3</v>
      </c>
      <c r="BD43" s="53"/>
    </row>
    <row r="44" spans="1:56">
      <c r="A44" s="41"/>
      <c r="B44" s="384"/>
      <c r="C44" s="36">
        <v>8.8999999999999999E-3</v>
      </c>
      <c r="D44" s="385" t="s">
        <v>396</v>
      </c>
      <c r="E44" s="386"/>
      <c r="F44" s="37" t="s">
        <v>406</v>
      </c>
      <c r="G44" s="51"/>
      <c r="H44" s="48">
        <f>('Net Zero 2050 - %'!G18-'Net Zero 2050 - %'!F18)*$C$44</f>
        <v>-6.3109899999999624E-5</v>
      </c>
      <c r="I44" s="48">
        <f>('Net Zero 2050 - %'!H18-'Net Zero 2050 - %'!G18)*$C$44</f>
        <v>-6.3109900000003582E-5</v>
      </c>
      <c r="J44" s="48">
        <f>('Net Zero 2050 - %'!I18-'Net Zero 2050 - %'!H18)*$C$44</f>
        <v>-6.3109899999999624E-5</v>
      </c>
      <c r="K44" s="48">
        <f>('Net Zero 2050 - %'!J18-'Net Zero 2050 - %'!I18)*$C$44</f>
        <v>-6.3109899999999624E-5</v>
      </c>
      <c r="L44" s="48">
        <f>('Net Zero 2050 - %'!K18-'Net Zero 2050 - %'!J18)*$C$44</f>
        <v>-6.3109899999999624E-5</v>
      </c>
      <c r="M44" s="48">
        <f>('Net Zero 2050 - %'!L18-'Net Zero 2050 - %'!K18)*$C$44</f>
        <v>-6.3109899999999624E-5</v>
      </c>
      <c r="N44" s="48">
        <f>('Net Zero 2050 - %'!M18-'Net Zero 2050 - %'!L18)*$C$44</f>
        <v>-6.3109899999999624E-5</v>
      </c>
      <c r="O44" s="48">
        <f>('Net Zero 2050 - %'!N18-'Net Zero 2050 - %'!M18)*$C$44</f>
        <v>-6.3109899999999624E-5</v>
      </c>
      <c r="P44" s="48">
        <f>('Net Zero 2050 - %'!O18-'Net Zero 2050 - %'!N18)*$C$44</f>
        <v>-6.3109899999999624E-5</v>
      </c>
      <c r="Q44" s="48">
        <f>('Net Zero 2050 - %'!P18-'Net Zero 2050 - %'!O18)*$C$44</f>
        <v>-6.3109899999999624E-5</v>
      </c>
      <c r="R44" s="48">
        <f>('Net Zero 2050 - %'!Q18-'Net Zero 2050 - %'!P18)*$C$44</f>
        <v>-6.3109899999999624E-5</v>
      </c>
      <c r="S44" s="48">
        <f>('Net Zero 2050 - %'!R18-'Net Zero 2050 - %'!Q18)*$C$44</f>
        <v>-6.3109899999999624E-5</v>
      </c>
      <c r="T44" s="48">
        <f>('Net Zero 2050 - %'!S18-'Net Zero 2050 - %'!R18)*$C$44</f>
        <v>-6.3109900000003582E-5</v>
      </c>
      <c r="U44" s="48">
        <f>('Net Zero 2050 - %'!T18-'Net Zero 2050 - %'!S18)*$C$44</f>
        <v>-6.3109899999999624E-5</v>
      </c>
      <c r="V44" s="48">
        <f>('Net Zero 2050 - %'!U18-'Net Zero 2050 - %'!T18)*$C$44</f>
        <v>-6.3109899999999624E-5</v>
      </c>
      <c r="W44" s="48">
        <f>('Net Zero 2050 - %'!V18-'Net Zero 2050 - %'!U18)*$C$44</f>
        <v>-6.3109899999999624E-5</v>
      </c>
      <c r="X44" s="48">
        <f>('Net Zero 2050 - %'!W18-'Net Zero 2050 - %'!V18)*$C$44</f>
        <v>-6.3109899999999624E-5</v>
      </c>
      <c r="Y44" s="48">
        <f>('Net Zero 2050 - %'!X18-'Net Zero 2050 - %'!W18)*$C$44</f>
        <v>-6.3109899999999624E-5</v>
      </c>
      <c r="Z44" s="48">
        <f>('Net Zero 2050 - %'!Y18-'Net Zero 2050 - %'!X18)*$C$44</f>
        <v>-6.3109899999999624E-5</v>
      </c>
      <c r="AA44" s="48">
        <f>('Net Zero 2050 - %'!Z18-'Net Zero 2050 - %'!Y18)*$C$44</f>
        <v>-6.3109899999999624E-5</v>
      </c>
      <c r="AB44" s="95">
        <f>('Net Zero 2050 - %'!AA18-'Net Zero 2050 - %'!Z18)*$C$44</f>
        <v>-6.3109899999999624E-5</v>
      </c>
      <c r="AC44" s="48">
        <f>('Net Zero 2050 - %'!AB18-'Net Zero 2050 - %'!AA18)*$C$44</f>
        <v>-6.3109899999999624E-5</v>
      </c>
      <c r="AD44" s="48">
        <f>('Net Zero 2050 - %'!AC18-'Net Zero 2050 - %'!AB18)*$C$44</f>
        <v>-6.3109899999999624E-5</v>
      </c>
      <c r="AE44" s="48">
        <f>('Net Zero 2050 - %'!AD18-'Net Zero 2050 - %'!AC18)*$C$44</f>
        <v>-6.3109900000003582E-5</v>
      </c>
      <c r="AF44" s="48">
        <f>('Net Zero 2050 - %'!AE18-'Net Zero 2050 - %'!AD18)*$C$44</f>
        <v>-6.3109899999999624E-5</v>
      </c>
      <c r="AG44" s="48">
        <f>('Net Zero 2050 - %'!AF18-'Net Zero 2050 - %'!AE18)*$C$44</f>
        <v>-6.3109899999999624E-5</v>
      </c>
      <c r="AH44" s="48">
        <f>('Net Zero 2050 - %'!AG18-'Net Zero 2050 - %'!AF18)*$C$44</f>
        <v>-6.3109899999999624E-5</v>
      </c>
      <c r="AI44" s="48">
        <f>('Net Zero 2050 - %'!AH18-'Net Zero 2050 - %'!AG18)*$C$44</f>
        <v>-6.3109899999999624E-5</v>
      </c>
      <c r="AJ44" s="48">
        <f>('Net Zero 2050 - %'!AI18-'Net Zero 2050 - %'!AH18)*$C$44</f>
        <v>-6.3109899999999624E-5</v>
      </c>
      <c r="AK44" s="48">
        <f>('Net Zero 2050 - %'!AJ18-'Net Zero 2050 - %'!AI18)*$C$44</f>
        <v>-6.3109899999999624E-5</v>
      </c>
      <c r="AL44" s="48">
        <f>('Net Zero 2050 - %'!AK18-'Net Zero 2050 - %'!AJ18)*$C$44</f>
        <v>-6.3109899999999624E-5</v>
      </c>
      <c r="AM44" s="48">
        <f>('Net Zero 2050 - %'!AL18-'Net Zero 2050 - %'!AK18)*$C$44</f>
        <v>-6.3109899999999624E-5</v>
      </c>
      <c r="AN44" s="48">
        <f>('Net Zero 2050 - %'!AM18-'Net Zero 2050 - %'!AL18)*$C$44</f>
        <v>-6.3109899999999624E-5</v>
      </c>
      <c r="AO44" s="48">
        <f>('Net Zero 2050 - %'!AN18-'Net Zero 2050 - %'!AM18)*$C$44</f>
        <v>-6.3109900000003582E-5</v>
      </c>
      <c r="AP44" s="48">
        <f>('Net Zero 2050 - %'!AO18-'Net Zero 2050 - %'!AN18)*$C$44</f>
        <v>-6.3109899999999624E-5</v>
      </c>
      <c r="AQ44" s="48">
        <f>('Net Zero 2050 - %'!AP18-'Net Zero 2050 - %'!AO18)*$C$44</f>
        <v>-6.3109899999999624E-5</v>
      </c>
      <c r="AR44" s="48">
        <f>('Net Zero 2050 - %'!AQ18-'Net Zero 2050 - %'!AP18)*$C$44</f>
        <v>-6.3109899999999624E-5</v>
      </c>
      <c r="AS44" s="48">
        <f>('Net Zero 2050 - %'!AR18-'Net Zero 2050 - %'!AQ18)*$C$44</f>
        <v>-6.3109899999999624E-5</v>
      </c>
      <c r="AT44" s="48">
        <f>('Net Zero 2050 - %'!AS18-'Net Zero 2050 - %'!AR18)*$C$44</f>
        <v>-6.3109899999999624E-5</v>
      </c>
      <c r="AU44" s="48">
        <f>('Net Zero 2050 - %'!AT18-'Net Zero 2050 - %'!AS18)*$C$44</f>
        <v>-6.3109899999999624E-5</v>
      </c>
      <c r="AV44" s="48">
        <f>('Net Zero 2050 - %'!AU18-'Net Zero 2050 - %'!AT18)*$C$44</f>
        <v>-6.3109899999999624E-5</v>
      </c>
      <c r="AW44" s="48">
        <f>('Net Zero 2050 - %'!AV18-'Net Zero 2050 - %'!AU18)*$C$44</f>
        <v>-6.3109899999999624E-5</v>
      </c>
      <c r="AX44" s="48">
        <f>('Net Zero 2050 - %'!AW18-'Net Zero 2050 - %'!AV18)*$C$44</f>
        <v>-6.3109899999999624E-5</v>
      </c>
      <c r="AY44" s="48">
        <f>('Net Zero 2050 - %'!AX18-'Net Zero 2050 - %'!AW18)*$C$44</f>
        <v>-6.3109899999999624E-5</v>
      </c>
      <c r="AZ44" s="48">
        <f>('Net Zero 2050 - %'!AY18-'Net Zero 2050 - %'!AX18)*$C$44</f>
        <v>-6.3109900000003582E-5</v>
      </c>
      <c r="BA44" s="48">
        <f>('Net Zero 2050 - %'!AZ18-'Net Zero 2050 - %'!AY18)*$C$44</f>
        <v>-6.3109899999999624E-5</v>
      </c>
      <c r="BB44" s="48">
        <f>('Net Zero 2050 - %'!BA18-'Net Zero 2050 - %'!AZ18)*$C$44</f>
        <v>-6.3109899999999624E-5</v>
      </c>
      <c r="BC44" s="48">
        <f>('Net Zero 2050 - %'!BB18-'Net Zero 2050 - %'!BA18)*$C$44</f>
        <v>-6.3109899999999624E-5</v>
      </c>
      <c r="BD44" s="53"/>
    </row>
    <row r="45" spans="1:56">
      <c r="A45" s="41"/>
      <c r="B45" s="384"/>
      <c r="C45" s="36">
        <v>0.2286</v>
      </c>
      <c r="D45" s="385" t="s">
        <v>63</v>
      </c>
      <c r="E45" s="386"/>
      <c r="F45" s="37" t="s">
        <v>406</v>
      </c>
      <c r="G45" s="51"/>
      <c r="H45" s="48">
        <f>('Net Zero 2050 - %'!G21-'Net Zero 2050 - %'!F21)*$C$45</f>
        <v>2.9411478142114621E-4</v>
      </c>
      <c r="I45" s="48">
        <f>('Net Zero 2050 - %'!H21-'Net Zero 2050 - %'!G21)*$C$45</f>
        <v>2.9779848177400009E-4</v>
      </c>
      <c r="J45" s="48">
        <f>('Net Zero 2050 - %'!I21-'Net Zero 2050 - %'!H21)*$C$45</f>
        <v>3.0152831938056444E-4</v>
      </c>
      <c r="K45" s="48">
        <f>('Net Zero 2050 - %'!J21-'Net Zero 2050 - %'!I21)*$C$45</f>
        <v>3.0530487209624857E-4</v>
      </c>
      <c r="L45" s="48">
        <f>('Net Zero 2050 - %'!K21-'Net Zero 2050 - %'!J21)*$C$45</f>
        <v>3.0912872501392692E-4</v>
      </c>
      <c r="M45" s="48">
        <f>('Net Zero 2050 - %'!L21-'Net Zero 2050 - %'!K21)*$C$45</f>
        <v>3.1300047055459211E-4</v>
      </c>
      <c r="N45" s="48">
        <f>('Net Zero 2050 - %'!M21-'Net Zero 2050 - %'!L21)*$C$45</f>
        <v>3.1692070855914066E-4</v>
      </c>
      <c r="O45" s="48">
        <f>('Net Zero 2050 - %'!N21-'Net Zero 2050 - %'!M21)*$C$45</f>
        <v>3.2089004638128499E-4</v>
      </c>
      <c r="P45" s="48">
        <f>('Net Zero 2050 - %'!O21-'Net Zero 2050 - %'!N21)*$C$45</f>
        <v>3.2490909898167075E-4</v>
      </c>
      <c r="Q45" s="48">
        <f>('Net Zero 2050 - %'!P21-'Net Zero 2050 - %'!O21)*$C$45</f>
        <v>3.2897848902314263E-4</v>
      </c>
      <c r="R45" s="48">
        <f>('Net Zero 2050 - %'!Q21-'Net Zero 2050 - %'!P21)*$C$45</f>
        <v>3.3309884696721277E-4</v>
      </c>
      <c r="S45" s="48">
        <f>('Net Zero 2050 - %'!R21-'Net Zero 2050 - %'!Q21)*$C$45</f>
        <v>3.3727081117173127E-4</v>
      </c>
      <c r="T45" s="48">
        <f>('Net Zero 2050 - %'!S21-'Net Zero 2050 - %'!R21)*$C$45</f>
        <v>3.4149502798979715E-4</v>
      </c>
      <c r="U45" s="48">
        <f>('Net Zero 2050 - %'!T21-'Net Zero 2050 - %'!S21)*$C$45</f>
        <v>3.4577215186989101E-4</v>
      </c>
      <c r="V45" s="48">
        <f>('Net Zero 2050 - %'!U21-'Net Zero 2050 - %'!T21)*$C$45</f>
        <v>3.5010284545726017E-4</v>
      </c>
      <c r="W45" s="48">
        <f>('Net Zero 2050 - %'!V21-'Net Zero 2050 - %'!U21)*$C$45</f>
        <v>3.5448777969658953E-4</v>
      </c>
      <c r="X45" s="48">
        <f>('Net Zero 2050 - %'!W21-'Net Zero 2050 - %'!V21)*$C$45</f>
        <v>3.5892763393595959E-4</v>
      </c>
      <c r="Y45" s="48">
        <f>('Net Zero 2050 - %'!X21-'Net Zero 2050 - %'!W21)*$C$45</f>
        <v>3.6342309603204568E-4</v>
      </c>
      <c r="Z45" s="48">
        <f>('Net Zero 2050 - %'!Y21-'Net Zero 2050 - %'!X21)*$C$45</f>
        <v>3.6797486245676938E-4</v>
      </c>
      <c r="AA45" s="48">
        <f>('Net Zero 2050 - %'!Z21-'Net Zero 2050 - %'!Y21)*$C$45</f>
        <v>3.7258363840514999E-4</v>
      </c>
      <c r="AB45" s="95">
        <f>('Net Zero 2050 - %'!AA21-'Net Zero 2050 - %'!Z21)*$C$45</f>
        <v>3.7725013790452556E-4</v>
      </c>
      <c r="AC45" s="48">
        <f>('Net Zero 2050 - %'!AB21-'Net Zero 2050 - %'!AA21)*$C$45</f>
        <v>3.8197508392525336E-4</v>
      </c>
      <c r="AD45" s="48">
        <f>('Net Zero 2050 - %'!AC21-'Net Zero 2050 - %'!AB21)*$C$45</f>
        <v>3.8675920849267189E-4</v>
      </c>
      <c r="AE45" s="48">
        <f>('Net Zero 2050 - %'!AD21-'Net Zero 2050 - %'!AC21)*$C$45</f>
        <v>3.9160325280051676E-4</v>
      </c>
      <c r="AF45" s="48">
        <f>('Net Zero 2050 - %'!AE21-'Net Zero 2050 - %'!AD21)*$C$45</f>
        <v>3.9650796732574472E-4</v>
      </c>
      <c r="AG45" s="48">
        <f>('Net Zero 2050 - %'!AF21-'Net Zero 2050 - %'!AE21)*$C$45</f>
        <v>4.0147411194482957E-4</v>
      </c>
      <c r="AH45" s="48">
        <f>('Net Zero 2050 - %'!AG21-'Net Zero 2050 - %'!AF21)*$C$45</f>
        <v>4.065024560514672E-4</v>
      </c>
      <c r="AI45" s="48">
        <f>('Net Zero 2050 - %'!AH21-'Net Zero 2050 - %'!AG21)*$C$45</f>
        <v>4.1159377867577097E-4</v>
      </c>
      <c r="AJ45" s="48">
        <f>('Net Zero 2050 - %'!AI21-'Net Zero 2050 - %'!AH21)*$C$45</f>
        <v>4.1674886860500334E-4</v>
      </c>
      <c r="AK45" s="48">
        <f>('Net Zero 2050 - %'!AJ21-'Net Zero 2050 - %'!AI21)*$C$45</f>
        <v>4.2196852450572167E-4</v>
      </c>
      <c r="AL45" s="48">
        <f>('Net Zero 2050 - %'!AK21-'Net Zero 2050 - %'!AJ21)*$C$45</f>
        <v>4.2725355504755511E-4</v>
      </c>
      <c r="AM45" s="48">
        <f>('Net Zero 2050 - %'!AL21-'Net Zero 2050 - %'!AK21)*$C$45</f>
        <v>4.3260477902849168E-4</v>
      </c>
      <c r="AN45" s="48">
        <f>('Net Zero 2050 - %'!AM21-'Net Zero 2050 - %'!AL21)*$C$45</f>
        <v>4.3802302550170654E-4</v>
      </c>
      <c r="AO45" s="48">
        <f>('Net Zero 2050 - %'!AN21-'Net Zero 2050 - %'!AM21)*$C$45</f>
        <v>4.4350913390400922E-4</v>
      </c>
      <c r="AP45" s="48">
        <f>('Net Zero 2050 - %'!AO21-'Net Zero 2050 - %'!AN21)*$C$45</f>
        <v>4.4906395418595842E-4</v>
      </c>
      <c r="AQ45" s="48">
        <f>('Net Zero 2050 - %'!AP21-'Net Zero 2050 - %'!AO21)*$C$45</f>
        <v>4.5468834694343066E-4</v>
      </c>
      <c r="AR45" s="48">
        <f>('Net Zero 2050 - %'!AQ21-'Net Zero 2050 - %'!AP21)*$C$45</f>
        <v>4.6038318355103508E-4</v>
      </c>
      <c r="AS45" s="48">
        <f>('Net Zero 2050 - %'!AR21-'Net Zero 2050 - %'!AQ21)*$C$45</f>
        <v>4.6614934629708884E-4</v>
      </c>
      <c r="AT45" s="48">
        <f>('Net Zero 2050 - %'!AS21-'Net Zero 2050 - %'!AR21)*$C$45</f>
        <v>4.7198772852032484E-4</v>
      </c>
      <c r="AU45" s="48">
        <f>('Net Zero 2050 - %'!AT21-'Net Zero 2050 - %'!AS21)*$C$45</f>
        <v>4.7789923474823675E-4</v>
      </c>
      <c r="AV45" s="48">
        <f>('Net Zero 2050 - %'!AU21-'Net Zero 2050 - %'!AT21)*$C$45</f>
        <v>4.8388478083731415E-4</v>
      </c>
      <c r="AW45" s="48">
        <f>('Net Zero 2050 - %'!AV21-'Net Zero 2050 - %'!AU21)*$C$45</f>
        <v>4.8994529411480108E-4</v>
      </c>
      <c r="AX45" s="48">
        <f>('Net Zero 2050 - %'!AW21-'Net Zero 2050 - %'!AV21)*$C$45</f>
        <v>4.9608171352253543E-4</v>
      </c>
      <c r="AY45" s="48">
        <f>('Net Zero 2050 - %'!AX21-'Net Zero 2050 - %'!AW21)*$C$45</f>
        <v>5.022949897622224E-4</v>
      </c>
      <c r="AZ45" s="48">
        <f>('Net Zero 2050 - %'!AY21-'Net Zero 2050 - %'!AX21)*$C$45</f>
        <v>5.0858608544292194E-4</v>
      </c>
      <c r="BA45" s="48">
        <f>('Net Zero 2050 - %'!AZ21-'Net Zero 2050 - %'!AY21)*$C$45</f>
        <v>5.1495597522999636E-4</v>
      </c>
      <c r="BB45" s="48">
        <f>('Net Zero 2050 - %'!BA21-'Net Zero 2050 - %'!AZ21)*$C$45</f>
        <v>5.2140564599627152E-4</v>
      </c>
      <c r="BC45" s="48">
        <f>('Net Zero 2050 - %'!BB21-'Net Zero 2050 - %'!BA21)*$C$45</f>
        <v>5.2793609697482249E-4</v>
      </c>
      <c r="BD45" s="53"/>
    </row>
    <row r="46" spans="1:56" ht="15">
      <c r="A46" s="50"/>
      <c r="B46" s="40" t="s">
        <v>387</v>
      </c>
      <c r="C46" s="41"/>
      <c r="D46" s="42" t="s">
        <v>387</v>
      </c>
      <c r="E46" s="43" t="s">
        <v>387</v>
      </c>
      <c r="F46" s="44" t="s">
        <v>399</v>
      </c>
      <c r="G46" s="45">
        <f>SUM(G40:G45)</f>
        <v>0</v>
      </c>
      <c r="H46" s="45">
        <f>SUM(H40:H45)</f>
        <v>4.5190702431842445E-3</v>
      </c>
      <c r="I46" s="45">
        <f t="shared" ref="I46:BC46" si="4">SUM(I40:I45)</f>
        <v>4.4276352218843755E-3</v>
      </c>
      <c r="J46" s="45">
        <f t="shared" si="4"/>
        <v>4.3372052999898266E-3</v>
      </c>
      <c r="K46" s="45">
        <f t="shared" si="4"/>
        <v>4.2478734776154829E-3</v>
      </c>
      <c r="L46" s="45">
        <f t="shared" si="4"/>
        <v>4.1594148884205448E-3</v>
      </c>
      <c r="M46" s="45">
        <f t="shared" si="4"/>
        <v>4.0717743868590841E-3</v>
      </c>
      <c r="N46" s="45">
        <f t="shared" si="4"/>
        <v>3.9847047633661589E-3</v>
      </c>
      <c r="O46" s="45">
        <f t="shared" si="4"/>
        <v>3.898184847426444E-3</v>
      </c>
      <c r="P46" s="45">
        <f t="shared" si="4"/>
        <v>3.811865678103309E-3</v>
      </c>
      <c r="Q46" s="45">
        <f t="shared" si="4"/>
        <v>3.7254503141592515E-3</v>
      </c>
      <c r="R46" s="45">
        <f t="shared" si="4"/>
        <v>3.6385365267726411E-3</v>
      </c>
      <c r="S46" s="45">
        <f t="shared" si="4"/>
        <v>3.55051463097874E-3</v>
      </c>
      <c r="T46" s="45">
        <f t="shared" si="4"/>
        <v>3.4607548744755795E-3</v>
      </c>
      <c r="U46" s="45">
        <f t="shared" si="4"/>
        <v>3.3683868330356449E-3</v>
      </c>
      <c r="V46" s="45">
        <f t="shared" si="4"/>
        <v>3.2725330569504433E-3</v>
      </c>
      <c r="W46" s="45">
        <f t="shared" si="4"/>
        <v>3.172135137626752E-3</v>
      </c>
      <c r="X46" s="45">
        <f t="shared" si="4"/>
        <v>3.0663736056755742E-3</v>
      </c>
      <c r="Y46" s="45">
        <f t="shared" si="4"/>
        <v>2.9547077500706792E-3</v>
      </c>
      <c r="Z46" s="45">
        <f t="shared" si="4"/>
        <v>2.837217800412354E-3</v>
      </c>
      <c r="AA46" s="45">
        <f t="shared" si="4"/>
        <v>2.7149441354694104E-3</v>
      </c>
      <c r="AB46" s="45">
        <f t="shared" si="4"/>
        <v>2.5898663064517369E-3</v>
      </c>
      <c r="AC46" s="45">
        <f t="shared" si="4"/>
        <v>2.4645500315977863E-3</v>
      </c>
      <c r="AD46" s="45">
        <f t="shared" si="4"/>
        <v>2.3418696851584858E-3</v>
      </c>
      <c r="AE46" s="45">
        <f t="shared" si="4"/>
        <v>2.2241640192635546E-3</v>
      </c>
      <c r="AF46" s="45">
        <f t="shared" si="4"/>
        <v>2.1129682211030775E-3</v>
      </c>
      <c r="AG46" s="45">
        <f t="shared" si="4"/>
        <v>2.0090338374706357E-3</v>
      </c>
      <c r="AH46" s="45">
        <f t="shared" si="4"/>
        <v>1.9120662217434129E-3</v>
      </c>
      <c r="AI46" s="45">
        <f t="shared" si="4"/>
        <v>1.8213714772220065E-3</v>
      </c>
      <c r="AJ46" s="56">
        <f t="shared" si="4"/>
        <v>1.7361264820562228E-3</v>
      </c>
      <c r="AK46" s="45">
        <f t="shared" si="4"/>
        <v>1.655355767828427E-3</v>
      </c>
      <c r="AL46" s="45">
        <f t="shared" si="4"/>
        <v>1.5781635262956189E-3</v>
      </c>
      <c r="AM46" s="45">
        <f t="shared" si="4"/>
        <v>1.5037876954255383E-3</v>
      </c>
      <c r="AN46" s="45">
        <f t="shared" si="4"/>
        <v>1.4316103545699663E-3</v>
      </c>
      <c r="AO46" s="45">
        <f t="shared" si="4"/>
        <v>1.3611460295515996E-3</v>
      </c>
      <c r="AP46" s="45">
        <f t="shared" si="4"/>
        <v>1.2920207579743097E-3</v>
      </c>
      <c r="AQ46" s="45">
        <f t="shared" si="4"/>
        <v>1.2239495025548517E-3</v>
      </c>
      <c r="AR46" s="45">
        <f t="shared" si="4"/>
        <v>1.1567163182822002E-3</v>
      </c>
      <c r="AS46" s="45">
        <f t="shared" si="4"/>
        <v>1.0901569674557187E-3</v>
      </c>
      <c r="AT46" s="45">
        <f t="shared" si="4"/>
        <v>1.0241461854752162E-3</v>
      </c>
      <c r="AU46" s="45">
        <f t="shared" si="4"/>
        <v>9.5858696614454586E-4</v>
      </c>
      <c r="AV46" s="45">
        <f t="shared" si="4"/>
        <v>8.934031514936403E-4</v>
      </c>
      <c r="AW46" s="45">
        <f t="shared" si="4"/>
        <v>8.2853367393008492E-4</v>
      </c>
      <c r="AX46" s="45">
        <f t="shared" si="4"/>
        <v>7.6392851189882474E-4</v>
      </c>
      <c r="AY46" s="45">
        <f t="shared" si="4"/>
        <v>6.995453799773935E-4</v>
      </c>
      <c r="AZ46" s="45">
        <f t="shared" si="4"/>
        <v>6.3534764291785836E-4</v>
      </c>
      <c r="BA46" s="45">
        <f t="shared" si="4"/>
        <v>5.7130302528728323E-4</v>
      </c>
      <c r="BB46" s="45">
        <f t="shared" si="4"/>
        <v>5.0738183167207648E-4</v>
      </c>
      <c r="BC46" s="45">
        <f t="shared" si="4"/>
        <v>4.4355669675420707E-4</v>
      </c>
      <c r="BD46" s="53"/>
    </row>
    <row r="47" spans="1:56">
      <c r="B47" s="40" t="s">
        <v>387</v>
      </c>
      <c r="C47" s="41"/>
      <c r="D47" s="42" t="s">
        <v>387</v>
      </c>
      <c r="E47" s="53" t="s">
        <v>387</v>
      </c>
      <c r="F47" s="53" t="s">
        <v>387</v>
      </c>
      <c r="G47" s="53" t="s">
        <v>387</v>
      </c>
      <c r="H47" s="53" t="s">
        <v>387</v>
      </c>
      <c r="I47" s="53" t="s">
        <v>387</v>
      </c>
      <c r="J47" s="53" t="s">
        <v>387</v>
      </c>
      <c r="K47" s="53" t="s">
        <v>387</v>
      </c>
      <c r="L47" s="53" t="s">
        <v>387</v>
      </c>
      <c r="M47" s="53" t="s">
        <v>387</v>
      </c>
      <c r="N47" s="53" t="s">
        <v>387</v>
      </c>
      <c r="O47" s="53" t="s">
        <v>387</v>
      </c>
      <c r="P47" s="53" t="s">
        <v>387</v>
      </c>
      <c r="Q47" s="53" t="s">
        <v>387</v>
      </c>
      <c r="R47" s="53" t="s">
        <v>387</v>
      </c>
      <c r="S47" s="53" t="s">
        <v>387</v>
      </c>
      <c r="T47" s="53" t="s">
        <v>387</v>
      </c>
      <c r="U47" s="53" t="s">
        <v>387</v>
      </c>
      <c r="V47" s="53" t="s">
        <v>387</v>
      </c>
      <c r="W47" s="53" t="s">
        <v>387</v>
      </c>
      <c r="X47" s="53" t="s">
        <v>387</v>
      </c>
      <c r="Y47" s="53" t="s">
        <v>387</v>
      </c>
      <c r="Z47" s="53" t="s">
        <v>387</v>
      </c>
      <c r="AA47" s="53" t="s">
        <v>387</v>
      </c>
      <c r="AB47" s="53" t="s">
        <v>387</v>
      </c>
      <c r="AC47" s="53" t="s">
        <v>387</v>
      </c>
      <c r="AD47" s="53" t="s">
        <v>387</v>
      </c>
      <c r="AE47" s="53" t="s">
        <v>387</v>
      </c>
      <c r="AF47" s="53" t="s">
        <v>387</v>
      </c>
      <c r="AG47" s="53" t="s">
        <v>387</v>
      </c>
      <c r="AH47" s="53" t="s">
        <v>387</v>
      </c>
      <c r="AI47" s="53" t="s">
        <v>387</v>
      </c>
      <c r="AJ47" s="53" t="s">
        <v>387</v>
      </c>
      <c r="AK47" s="53"/>
      <c r="AL47" s="53"/>
      <c r="AM47" s="53"/>
      <c r="AN47" s="53"/>
      <c r="AO47" s="53"/>
      <c r="AP47" s="53"/>
      <c r="AQ47" s="53"/>
      <c r="AR47" s="53"/>
      <c r="AS47" s="53"/>
      <c r="AT47" s="53"/>
      <c r="AU47" s="53"/>
      <c r="AV47" s="53"/>
      <c r="AW47" s="53"/>
      <c r="AX47" s="53"/>
      <c r="AY47" s="53"/>
      <c r="AZ47" s="53"/>
      <c r="BA47" s="53"/>
      <c r="BB47" s="53"/>
      <c r="BC47" s="53"/>
      <c r="BD47" s="53"/>
    </row>
    <row r="48" spans="1:56" ht="15.75">
      <c r="A48" s="36"/>
      <c r="B48" s="30"/>
      <c r="C48" s="50"/>
      <c r="D48" s="31"/>
      <c r="E48" s="32"/>
      <c r="F48" s="347" t="s">
        <v>463</v>
      </c>
      <c r="G48" s="47"/>
      <c r="H48" s="47"/>
      <c r="I48" s="47"/>
      <c r="J48" s="47"/>
      <c r="K48" s="47"/>
      <c r="L48" s="47"/>
      <c r="M48" s="47"/>
      <c r="N48" s="47"/>
      <c r="O48" s="47"/>
      <c r="P48" s="47"/>
      <c r="Q48" s="47"/>
      <c r="R48" s="47"/>
      <c r="S48" s="47"/>
      <c r="T48" s="47"/>
      <c r="U48" s="47"/>
      <c r="V48" s="47"/>
      <c r="W48" s="47"/>
      <c r="X48" s="47"/>
      <c r="Y48" s="47"/>
      <c r="Z48" s="47"/>
      <c r="AA48" s="47"/>
      <c r="AB48" s="56"/>
      <c r="AC48" s="47"/>
      <c r="AD48" s="47"/>
      <c r="AE48" s="47"/>
      <c r="AF48" s="47"/>
      <c r="AG48" s="47"/>
      <c r="AH48" s="47"/>
      <c r="AI48" s="47"/>
      <c r="AJ48" s="56"/>
      <c r="AK48" s="56"/>
      <c r="AL48" s="56"/>
      <c r="AM48" s="56"/>
      <c r="AN48" s="56"/>
      <c r="AO48" s="56"/>
      <c r="AP48" s="56"/>
      <c r="AQ48" s="56"/>
      <c r="AR48" s="56"/>
      <c r="AS48" s="56"/>
      <c r="AT48" s="56"/>
      <c r="AU48" s="56"/>
      <c r="AV48" s="56"/>
      <c r="AW48" s="56"/>
      <c r="AX48" s="56"/>
      <c r="AY48" s="56"/>
      <c r="AZ48" s="56"/>
      <c r="BA48" s="56"/>
      <c r="BB48" s="56"/>
      <c r="BC48" s="56"/>
      <c r="BD48" s="53"/>
    </row>
    <row r="49" spans="1:56">
      <c r="A49" s="36"/>
      <c r="B49" s="27" t="s">
        <v>387</v>
      </c>
      <c r="C49" s="39"/>
      <c r="D49" s="52" t="s">
        <v>387</v>
      </c>
      <c r="E49" s="53" t="s">
        <v>387</v>
      </c>
      <c r="F49" s="37" t="s">
        <v>387</v>
      </c>
      <c r="G49" s="51" t="s">
        <v>387</v>
      </c>
      <c r="H49" s="51" t="s">
        <v>387</v>
      </c>
      <c r="I49" s="51" t="s">
        <v>387</v>
      </c>
      <c r="J49" s="51" t="s">
        <v>387</v>
      </c>
      <c r="K49" s="51" t="s">
        <v>387</v>
      </c>
      <c r="L49" s="51" t="s">
        <v>387</v>
      </c>
      <c r="M49" s="51" t="s">
        <v>387</v>
      </c>
      <c r="N49" s="51" t="s">
        <v>387</v>
      </c>
      <c r="O49" s="51" t="s">
        <v>387</v>
      </c>
      <c r="P49" s="51" t="s">
        <v>387</v>
      </c>
      <c r="Q49" s="51" t="s">
        <v>387</v>
      </c>
      <c r="R49" s="51" t="s">
        <v>387</v>
      </c>
      <c r="S49" s="51" t="s">
        <v>387</v>
      </c>
      <c r="T49" s="51" t="s">
        <v>387</v>
      </c>
      <c r="U49" s="51" t="s">
        <v>387</v>
      </c>
      <c r="V49" s="51" t="s">
        <v>387</v>
      </c>
      <c r="W49" s="51" t="s">
        <v>387</v>
      </c>
      <c r="X49" s="51" t="s">
        <v>387</v>
      </c>
      <c r="Y49" s="51" t="s">
        <v>387</v>
      </c>
      <c r="Z49" s="51" t="s">
        <v>387</v>
      </c>
      <c r="AA49" s="51" t="s">
        <v>387</v>
      </c>
      <c r="AB49" s="56" t="s">
        <v>387</v>
      </c>
      <c r="AC49" s="51" t="s">
        <v>387</v>
      </c>
      <c r="AD49" s="51" t="s">
        <v>387</v>
      </c>
      <c r="AE49" s="51" t="s">
        <v>387</v>
      </c>
      <c r="AF49" s="51" t="s">
        <v>387</v>
      </c>
      <c r="AG49" s="51" t="s">
        <v>387</v>
      </c>
      <c r="AH49" s="51" t="s">
        <v>387</v>
      </c>
      <c r="AI49" s="51" t="s">
        <v>387</v>
      </c>
      <c r="AJ49" s="56" t="s">
        <v>387</v>
      </c>
      <c r="AK49" s="56"/>
      <c r="AL49" s="56"/>
      <c r="AM49" s="56"/>
      <c r="AN49" s="56"/>
      <c r="AO49" s="56"/>
      <c r="AP49" s="56"/>
      <c r="AQ49" s="56"/>
      <c r="AR49" s="56"/>
      <c r="AS49" s="56"/>
      <c r="AT49" s="56"/>
      <c r="AU49" s="56"/>
      <c r="AV49" s="56"/>
      <c r="AW49" s="56"/>
      <c r="AX49" s="56"/>
      <c r="AY49" s="56"/>
      <c r="AZ49" s="56"/>
      <c r="BA49" s="56"/>
      <c r="BB49" s="56"/>
      <c r="BC49" s="56"/>
      <c r="BD49" s="53"/>
    </row>
    <row r="50" spans="1:56">
      <c r="A50" s="36"/>
      <c r="B50" s="384"/>
      <c r="C50" s="308">
        <v>7.0000000000000001E-3</v>
      </c>
      <c r="D50" s="54" t="s">
        <v>391</v>
      </c>
      <c r="E50" s="55"/>
      <c r="F50" s="37" t="s">
        <v>409</v>
      </c>
      <c r="G50" s="56"/>
      <c r="H50" s="56">
        <f>('Net Zero 2050 - %'!G12)*Emisiones_USCUSS_NetZero50!$C$50</f>
        <v>6.0803405373277292E-4</v>
      </c>
      <c r="I50" s="56">
        <f>('Net Zero 2050 - %'!H12)*Emisiones_USCUSS_NetZero50!$C$50</f>
        <v>5.9800265292498441E-4</v>
      </c>
      <c r="J50" s="56">
        <f>('Net Zero 2050 - %'!I12)*Emisiones_USCUSS_NetZero50!$C$50</f>
        <v>5.880738973113893E-4</v>
      </c>
      <c r="K50" s="56">
        <f>('Net Zero 2050 - %'!J12)*Emisiones_USCUSS_NetZero50!$C$50</f>
        <v>5.7824508313001927E-4</v>
      </c>
      <c r="L50" s="56">
        <f>('Net Zero 2050 - %'!K12)*Emisiones_USCUSS_NetZero50!$C$50</f>
        <v>5.6851355056817892E-4</v>
      </c>
      <c r="M50" s="56">
        <f>('Net Zero 2050 - %'!L12)*Emisiones_USCUSS_NetZero50!$C$50</f>
        <v>5.5887668244261059E-4</v>
      </c>
      <c r="N50" s="56">
        <f>('Net Zero 2050 - %'!M12)*Emisiones_USCUSS_NetZero50!$C$50</f>
        <v>5.4933190290705274E-4</v>
      </c>
      <c r="O50" s="56">
        <f>('Net Zero 2050 - %'!N12)*Emisiones_USCUSS_NetZero50!$C$50</f>
        <v>5.3987667618648236E-4</v>
      </c>
      <c r="P50" s="56">
        <f>('Net Zero 2050 - %'!O12)*Emisiones_USCUSS_NetZero50!$C$50</f>
        <v>5.3050850533709775E-4</v>
      </c>
      <c r="Q50" s="56">
        <f>('Net Zero 2050 - %'!P12)*Emisiones_USCUSS_NetZero50!$C$50</f>
        <v>5.2122493103121852E-4</v>
      </c>
      <c r="R50" s="56">
        <f>('Net Zero 2050 - %'!Q12)*Emisiones_USCUSS_NetZero50!$C$50</f>
        <v>5.1202353036609871E-4</v>
      </c>
      <c r="S50" s="56">
        <f>('Net Zero 2050 - %'!R12)*Emisiones_USCUSS_NetZero50!$C$50</f>
        <v>5.0290191569620293E-4</v>
      </c>
      <c r="T50" s="56">
        <f>('Net Zero 2050 - %'!S12)*Emisiones_USCUSS_NetZero50!$C$50</f>
        <v>4.9385773348767793E-4</v>
      </c>
      <c r="U50" s="56">
        <f>('Net Zero 2050 - %'!T12)*Emisiones_USCUSS_NetZero50!$C$50</f>
        <v>4.8488866319478419E-4</v>
      </c>
      <c r="V50" s="56">
        <f>('Net Zero 2050 - %'!U12)*Emisiones_USCUSS_NetZero50!$C$50</f>
        <v>4.759924161571174E-4</v>
      </c>
      <c r="W50" s="56">
        <f>('Net Zero 2050 - %'!V12)*Emisiones_USCUSS_NetZero50!$C$50</f>
        <v>4.6716673451682489E-4</v>
      </c>
      <c r="X50" s="56">
        <f>('Net Zero 2050 - %'!W12)*Emisiones_USCUSS_NetZero50!$C$50</f>
        <v>4.5840939015572956E-4</v>
      </c>
      <c r="Y50" s="56">
        <f>('Net Zero 2050 - %'!X12)*Emisiones_USCUSS_NetZero50!$C$50</f>
        <v>4.4971818365081975E-4</v>
      </c>
      <c r="Z50" s="56">
        <f>('Net Zero 2050 - %'!Y12)*Emisiones_USCUSS_NetZero50!$C$50</f>
        <v>4.4109094324793044E-4</v>
      </c>
      <c r="AA50" s="56">
        <f>('Net Zero 2050 - %'!Z12)*Emisiones_USCUSS_NetZero50!$C$50</f>
        <v>4.3252552385294508E-4</v>
      </c>
      <c r="AB50" s="56">
        <f>('Net Zero 2050 - %'!AA12)*Emisiones_USCUSS_NetZero50!$C$50</f>
        <v>4.2401980603955989E-4</v>
      </c>
      <c r="AC50" s="56">
        <f>('Net Zero 2050 - %'!AB12)*Emisiones_USCUSS_NetZero50!$C$50</f>
        <v>4.1557169507313853E-4</v>
      </c>
      <c r="AD50" s="56">
        <f>('Net Zero 2050 - %'!AC12)*Emisiones_USCUSS_NetZero50!$C$50</f>
        <v>4.0717911995015931E-4</v>
      </c>
      <c r="AE50" s="56">
        <f>('Net Zero 2050 - %'!AD12)*Emisiones_USCUSS_NetZero50!$C$50</f>
        <v>3.9884003245237311E-4</v>
      </c>
      <c r="AF50" s="56">
        <f>('Net Zero 2050 - %'!AE12)*Emisiones_USCUSS_NetZero50!$C$50</f>
        <v>3.9055240621518552E-4</v>
      </c>
      <c r="AG50" s="56">
        <f>('Net Zero 2050 - %'!AF12)*Emisiones_USCUSS_NetZero50!$C$50</f>
        <v>3.8231423580958082E-4</v>
      </c>
      <c r="AH50" s="56">
        <f>('Net Zero 2050 - %'!AG12)*Emisiones_USCUSS_NetZero50!$C$50</f>
        <v>3.7412353583735048E-4</v>
      </c>
      <c r="AI50" s="56">
        <f>('Net Zero 2050 - %'!AH12)*Emisiones_USCUSS_NetZero50!$C$50</f>
        <v>3.6597834003839581E-4</v>
      </c>
      <c r="AJ50" s="56">
        <f>('Net Zero 2050 - %'!AI12)*Emisiones_USCUSS_NetZero50!$C$50</f>
        <v>3.5787670041019124E-4</v>
      </c>
      <c r="AK50" s="56">
        <f>('Net Zero 2050 - %'!AJ12)*Emisiones_USCUSS_NetZero50!$C$50</f>
        <v>3.4981668633841424E-4</v>
      </c>
      <c r="AL50" s="56">
        <f>('Net Zero 2050 - %'!AK12)*Emisiones_USCUSS_NetZero50!$C$50</f>
        <v>3.4179638373840504E-4</v>
      </c>
      <c r="AM50" s="56">
        <f>('Net Zero 2050 - %'!AL12)*Emisiones_USCUSS_NetZero50!$C$50</f>
        <v>3.3381389420696018E-4</v>
      </c>
      <c r="AN50" s="56">
        <f>('Net Zero 2050 - %'!AM12)*Emisiones_USCUSS_NetZero50!$C$50</f>
        <v>3.2586733418355076E-4</v>
      </c>
      <c r="AO50" s="56">
        <f>('Net Zero 2050 - %'!AN12)*Emisiones_USCUSS_NetZero50!$C$50</f>
        <v>3.1795483412100367E-4</v>
      </c>
      <c r="AP50" s="56">
        <f>('Net Zero 2050 - %'!AO12)*Emisiones_USCUSS_NetZero50!$C$50</f>
        <v>3.1007453766471296E-4</v>
      </c>
      <c r="AQ50" s="56">
        <f>('Net Zero 2050 - %'!AP12)*Emisiones_USCUSS_NetZero50!$C$50</f>
        <v>3.0222460083994564E-4</v>
      </c>
      <c r="AR50" s="56">
        <f>('Net Zero 2050 - %'!AQ12)*Emisiones_USCUSS_NetZero50!$C$50</f>
        <v>2.9440319124690719E-4</v>
      </c>
      <c r="AS50" s="56">
        <f>('Net Zero 2050 - %'!AR12)*Emisiones_USCUSS_NetZero50!$C$50</f>
        <v>2.8660848726288178E-4</v>
      </c>
      <c r="AT50" s="56">
        <f>('Net Zero 2050 - %'!AS12)*Emisiones_USCUSS_NetZero50!$C$50</f>
        <v>2.7883867725106269E-4</v>
      </c>
      <c r="AU50" s="56">
        <f>('Net Zero 2050 - %'!AT12)*Emisiones_USCUSS_NetZero50!$C$50</f>
        <v>2.7109195877545036E-4</v>
      </c>
      <c r="AV50" s="56">
        <f>('Net Zero 2050 - %'!AU12)*Emisiones_USCUSS_NetZero50!$C$50</f>
        <v>2.6336653782163213E-4</v>
      </c>
      <c r="AW50" s="56">
        <f>('Net Zero 2050 - %'!AV12)*Emisiones_USCUSS_NetZero50!$C$50</f>
        <v>2.5566062802252353E-4</v>
      </c>
      <c r="AX50" s="56">
        <f>('Net Zero 2050 - %'!AW12)*Emisiones_USCUSS_NetZero50!$C$50</f>
        <v>2.4797244988904589E-4</v>
      </c>
      <c r="AY50" s="56">
        <f>('Net Zero 2050 - %'!AX12)*Emisiones_USCUSS_NetZero50!$C$50</f>
        <v>2.4030023004493196E-4</v>
      </c>
      <c r="AZ50" s="56">
        <f>('Net Zero 2050 - %'!AY12)*Emisiones_USCUSS_NetZero50!$C$50</f>
        <v>2.3264220046548622E-4</v>
      </c>
      <c r="BA50" s="56">
        <f>('Net Zero 2050 - %'!AZ12)*Emisiones_USCUSS_NetZero50!$C$50</f>
        <v>2.2499659771949078E-4</v>
      </c>
      <c r="BB50" s="56">
        <f>('Net Zero 2050 - %'!BA12)*Emisiones_USCUSS_NetZero50!$C$50</f>
        <v>2.1736166221409547E-4</v>
      </c>
      <c r="BC50" s="56">
        <f>('Net Zero 2050 - %'!BB12)*Emisiones_USCUSS_NetZero50!$C$50</f>
        <v>2.0973563744212066E-4</v>
      </c>
      <c r="BD50" s="53"/>
    </row>
    <row r="51" spans="1:56">
      <c r="A51" s="36"/>
      <c r="B51" s="384"/>
      <c r="C51" s="36">
        <v>1.35E-2</v>
      </c>
      <c r="D51" s="385" t="s">
        <v>394</v>
      </c>
      <c r="E51" s="386"/>
      <c r="F51" s="37" t="s">
        <v>409</v>
      </c>
      <c r="G51" s="56"/>
      <c r="H51" s="56">
        <f>('Net Zero 2050 - %'!G14-'Net Zero 2050 - %'!F14)*$C$51</f>
        <v>1.199880000000001E-4</v>
      </c>
      <c r="I51" s="56">
        <f>('Net Zero 2050 - %'!H14-'Net Zero 2050 - %'!G14)*$C$51</f>
        <v>1.199880000000001E-4</v>
      </c>
      <c r="J51" s="56">
        <f>('Net Zero 2050 - %'!I14-'Net Zero 2050 - %'!H14)*$C$51</f>
        <v>1.199880000000001E-4</v>
      </c>
      <c r="K51" s="56">
        <f>('Net Zero 2050 - %'!J14-'Net Zero 2050 - %'!I14)*$C$51</f>
        <v>1.199880000000001E-4</v>
      </c>
      <c r="L51" s="56">
        <f>('Net Zero 2050 - %'!K14-'Net Zero 2050 - %'!J14)*$C$51</f>
        <v>1.199880000000001E-4</v>
      </c>
      <c r="M51" s="56">
        <f>('Net Zero 2050 - %'!L14-'Net Zero 2050 - %'!K14)*$C$51</f>
        <v>1.199880000000001E-4</v>
      </c>
      <c r="N51" s="56">
        <f>('Net Zero 2050 - %'!M14-'Net Zero 2050 - %'!L14)*$C$51</f>
        <v>1.199880000000001E-4</v>
      </c>
      <c r="O51" s="56">
        <f>('Net Zero 2050 - %'!N14-'Net Zero 2050 - %'!M14)*$C$51</f>
        <v>1.199880000000001E-4</v>
      </c>
      <c r="P51" s="56">
        <f>('Net Zero 2050 - %'!O14-'Net Zero 2050 - %'!N14)*$C$51</f>
        <v>1.199880000000001E-4</v>
      </c>
      <c r="Q51" s="56">
        <f>('Net Zero 2050 - %'!P14-'Net Zero 2050 - %'!O14)*$C$51</f>
        <v>1.199880000000001E-4</v>
      </c>
      <c r="R51" s="56">
        <f>('Net Zero 2050 - %'!Q14-'Net Zero 2050 - %'!P14)*$C$51</f>
        <v>1.199880000000001E-4</v>
      </c>
      <c r="S51" s="56">
        <f>('Net Zero 2050 - %'!R14-'Net Zero 2050 - %'!Q14)*$C$51</f>
        <v>1.199880000000001E-4</v>
      </c>
      <c r="T51" s="56">
        <f>('Net Zero 2050 - %'!S14-'Net Zero 2050 - %'!R14)*$C$51</f>
        <v>1.199880000000001E-4</v>
      </c>
      <c r="U51" s="56">
        <f>('Net Zero 2050 - %'!T14-'Net Zero 2050 - %'!S14)*$C$51</f>
        <v>1.199880000000001E-4</v>
      </c>
      <c r="V51" s="56">
        <f>('Net Zero 2050 - %'!U14-'Net Zero 2050 - %'!T14)*$C$51</f>
        <v>1.199880000000001E-4</v>
      </c>
      <c r="W51" s="56">
        <f>('Net Zero 2050 - %'!V14-'Net Zero 2050 - %'!U14)*$C$51</f>
        <v>1.199880000000001E-4</v>
      </c>
      <c r="X51" s="56">
        <f>('Net Zero 2050 - %'!W14-'Net Zero 2050 - %'!V14)*$C$51</f>
        <v>1.199880000000001E-4</v>
      </c>
      <c r="Y51" s="56">
        <f>('Net Zero 2050 - %'!X14-'Net Zero 2050 - %'!W14)*$C$51</f>
        <v>1.199880000000001E-4</v>
      </c>
      <c r="Z51" s="56">
        <f>('Net Zero 2050 - %'!Y14-'Net Zero 2050 - %'!X14)*$C$51</f>
        <v>1.199880000000001E-4</v>
      </c>
      <c r="AA51" s="56">
        <f>('Net Zero 2050 - %'!Z14-'Net Zero 2050 - %'!Y14)*$C$51</f>
        <v>1.199880000000001E-4</v>
      </c>
      <c r="AB51" s="56">
        <f>('Net Zero 2050 - %'!AA14-'Net Zero 2050 - %'!Z14)*$C$51</f>
        <v>1.199880000000001E-4</v>
      </c>
      <c r="AC51" s="56">
        <f>('Net Zero 2050 - %'!AB14-'Net Zero 2050 - %'!AA14)*$C$51</f>
        <v>1.199880000000001E-4</v>
      </c>
      <c r="AD51" s="56">
        <f>('Net Zero 2050 - %'!AC14-'Net Zero 2050 - %'!AB14)*$C$51</f>
        <v>1.199880000000001E-4</v>
      </c>
      <c r="AE51" s="56">
        <f>('Net Zero 2050 - %'!AD14-'Net Zero 2050 - %'!AC14)*$C$51</f>
        <v>1.199880000000001E-4</v>
      </c>
      <c r="AF51" s="56">
        <f>('Net Zero 2050 - %'!AE14-'Net Zero 2050 - %'!AD14)*$C$51</f>
        <v>1.199880000000001E-4</v>
      </c>
      <c r="AG51" s="56">
        <f>('Net Zero 2050 - %'!AF14-'Net Zero 2050 - %'!AE14)*$C$51</f>
        <v>1.199880000000001E-4</v>
      </c>
      <c r="AH51" s="56">
        <f>('Net Zero 2050 - %'!AG14-'Net Zero 2050 - %'!AF14)*$C$51</f>
        <v>1.199880000000001E-4</v>
      </c>
      <c r="AI51" s="56">
        <f>('Net Zero 2050 - %'!AH14-'Net Zero 2050 - %'!AG14)*$C$51</f>
        <v>1.199880000000001E-4</v>
      </c>
      <c r="AJ51" s="56">
        <f>('Net Zero 2050 - %'!AI14-'Net Zero 2050 - %'!AH14)*$C$51</f>
        <v>1.199880000000001E-4</v>
      </c>
      <c r="AK51" s="56">
        <f>('Net Zero 2050 - %'!AJ14-'Net Zero 2050 - %'!AI14)*$C$51</f>
        <v>1.199880000000001E-4</v>
      </c>
      <c r="AL51" s="56">
        <f>('Net Zero 2050 - %'!AK14-'Net Zero 2050 - %'!AJ14)*$C$51</f>
        <v>1.199880000000001E-4</v>
      </c>
      <c r="AM51" s="56">
        <f>('Net Zero 2050 - %'!AL14-'Net Zero 2050 - %'!AK14)*$C$51</f>
        <v>1.199880000000001E-4</v>
      </c>
      <c r="AN51" s="56">
        <f>('Net Zero 2050 - %'!AM14-'Net Zero 2050 - %'!AL14)*$C$51</f>
        <v>1.199880000000001E-4</v>
      </c>
      <c r="AO51" s="56">
        <f>('Net Zero 2050 - %'!AN14-'Net Zero 2050 - %'!AM14)*$C$51</f>
        <v>1.199880000000001E-4</v>
      </c>
      <c r="AP51" s="56">
        <f>('Net Zero 2050 - %'!AO14-'Net Zero 2050 - %'!AN14)*$C$51</f>
        <v>1.199880000000001E-4</v>
      </c>
      <c r="AQ51" s="56">
        <f>('Net Zero 2050 - %'!AP14-'Net Zero 2050 - %'!AO14)*$C$51</f>
        <v>1.199880000000001E-4</v>
      </c>
      <c r="AR51" s="56">
        <f>('Net Zero 2050 - %'!AQ14-'Net Zero 2050 - %'!AP14)*$C$51</f>
        <v>1.199880000000001E-4</v>
      </c>
      <c r="AS51" s="56">
        <f>('Net Zero 2050 - %'!AR14-'Net Zero 2050 - %'!AQ14)*$C$51</f>
        <v>1.199880000000001E-4</v>
      </c>
      <c r="AT51" s="56">
        <f>('Net Zero 2050 - %'!AS14-'Net Zero 2050 - %'!AR14)*$C$51</f>
        <v>1.199880000000001E-4</v>
      </c>
      <c r="AU51" s="56">
        <f>('Net Zero 2050 - %'!AT14-'Net Zero 2050 - %'!AS14)*$C$51</f>
        <v>1.199880000000001E-4</v>
      </c>
      <c r="AV51" s="56">
        <f>('Net Zero 2050 - %'!AU14-'Net Zero 2050 - %'!AT14)*$C$51</f>
        <v>1.199880000000001E-4</v>
      </c>
      <c r="AW51" s="56">
        <f>('Net Zero 2050 - %'!AV14-'Net Zero 2050 - %'!AU14)*$C$51</f>
        <v>1.1998799999999934E-4</v>
      </c>
      <c r="AX51" s="56">
        <f>('Net Zero 2050 - %'!AW14-'Net Zero 2050 - %'!AV14)*$C$51</f>
        <v>1.199880000000001E-4</v>
      </c>
      <c r="AY51" s="56">
        <f>('Net Zero 2050 - %'!AX14-'Net Zero 2050 - %'!AW14)*$C$51</f>
        <v>1.199880000000001E-4</v>
      </c>
      <c r="AZ51" s="56">
        <f>('Net Zero 2050 - %'!AY14-'Net Zero 2050 - %'!AX14)*$C$51</f>
        <v>1.199880000000001E-4</v>
      </c>
      <c r="BA51" s="56">
        <f>('Net Zero 2050 - %'!AZ14-'Net Zero 2050 - %'!AY14)*$C$51</f>
        <v>1.199880000000001E-4</v>
      </c>
      <c r="BB51" s="56">
        <f>('Net Zero 2050 - %'!BA14-'Net Zero 2050 - %'!AZ14)*$C$51</f>
        <v>1.199880000000001E-4</v>
      </c>
      <c r="BC51" s="56">
        <f>('Net Zero 2050 - %'!BB14-'Net Zero 2050 - %'!BA14)*$C$51</f>
        <v>1.199880000000001E-4</v>
      </c>
      <c r="BD51" s="53"/>
    </row>
    <row r="52" spans="1:56">
      <c r="A52" s="36"/>
      <c r="B52" s="384"/>
      <c r="C52" s="36">
        <v>0.29187999999999997</v>
      </c>
      <c r="D52" s="385" t="s">
        <v>402</v>
      </c>
      <c r="E52" s="386"/>
      <c r="F52" s="37" t="s">
        <v>409</v>
      </c>
      <c r="G52" s="56"/>
      <c r="H52" s="56">
        <f>(('Net Zero 2050 - %'!G16-'Net Zero 2050 - %'!F16)-H81)*$C$52</f>
        <v>5.629543578772764E-3</v>
      </c>
      <c r="I52" s="56">
        <f>(('Net Zero 2050 - %'!H16-'Net Zero 2050 - %'!G16)-I81)*$C$52</f>
        <v>5.5589760161254779E-3</v>
      </c>
      <c r="J52" s="56">
        <f>(('Net Zero 2050 - %'!I16-'Net Zero 2050 - %'!H16)-J81)*$C$52</f>
        <v>5.4891518565046513E-3</v>
      </c>
      <c r="K52" s="56">
        <f>(('Net Zero 2050 - %'!J16-'Net Zero 2050 - %'!I16)-K81)*$C$52</f>
        <v>5.4199957897663256E-3</v>
      </c>
      <c r="L52" s="56">
        <f>(('Net Zero 2050 - %'!K16-'Net Zero 2050 - %'!J16)-L81)*$C$52</f>
        <v>5.3514164985837736E-3</v>
      </c>
      <c r="M52" s="56">
        <f>(('Net Zero 2050 - %'!L16-'Net Zero 2050 - %'!K16)-M81)*$C$52</f>
        <v>5.2833008599720973E-3</v>
      </c>
      <c r="N52" s="56">
        <f>(('Net Zero 2050 - %'!M16-'Net Zero 2050 - %'!L16)-N81)*$C$52</f>
        <v>5.2155054035681802E-3</v>
      </c>
      <c r="O52" s="56">
        <f>(('Net Zero 2050 - %'!N16-'Net Zero 2050 - %'!M16)-O81)*$C$52</f>
        <v>5.1478454936129507E-3</v>
      </c>
      <c r="P52" s="56">
        <f>(('Net Zero 2050 - %'!O16-'Net Zero 2050 - %'!N16)-P81)*$C$52</f>
        <v>5.0800814757819184E-3</v>
      </c>
      <c r="Q52" s="56">
        <f>(('Net Zero 2050 - %'!P16-'Net Zero 2050 - %'!O16)-Q81)*$C$52</f>
        <v>5.0119008548427822E-3</v>
      </c>
      <c r="R52" s="56">
        <f>(('Net Zero 2050 - %'!Q16-'Net Zero 2050 - %'!P16)-R81)*$C$52</f>
        <v>4.9428981375890715E-3</v>
      </c>
      <c r="S52" s="56">
        <f>(('Net Zero 2050 - %'!R16-'Net Zero 2050 - %'!Q16)-S81)*$C$52</f>
        <v>4.8725533918701509E-3</v>
      </c>
      <c r="T52" s="56">
        <f>(('Net Zero 2050 - %'!S16-'Net Zero 2050 - %'!R16)-T81)*$C$52</f>
        <v>4.8002146587890326E-3</v>
      </c>
      <c r="U52" s="56">
        <f>(('Net Zero 2050 - %'!T16-'Net Zero 2050 - %'!S16)-U81)*$C$52</f>
        <v>4.7250934414096004E-3</v>
      </c>
      <c r="V52" s="56">
        <f>(('Net Zero 2050 - %'!U16-'Net Zero 2050 - %'!T16)-V81)*$C$52</f>
        <v>4.6462890315337076E-3</v>
      </c>
      <c r="W52" s="56">
        <f>(('Net Zero 2050 - %'!V16-'Net Zero 2050 - %'!U16)-W81)*$C$52</f>
        <v>4.5628632152856603E-3</v>
      </c>
      <c r="X52" s="56">
        <f>(('Net Zero 2050 - %'!W16-'Net Zero 2050 - %'!V16)-X81)*$C$52</f>
        <v>4.4739876570645291E-3</v>
      </c>
      <c r="Y52" s="56">
        <f>(('Net Zero 2050 - %'!X16-'Net Zero 2050 - %'!W16)-Y81)*$C$52</f>
        <v>4.3791708502831182E-3</v>
      </c>
      <c r="Z52" s="56">
        <f>(('Net Zero 2050 - %'!Y16-'Net Zero 2050 - %'!X16)-Z81)*$C$52</f>
        <v>4.2785328783280516E-3</v>
      </c>
      <c r="AA52" s="56">
        <f>(('Net Zero 2050 - %'!Z16-'Net Zero 2050 - %'!Y16)-AA81)*$C$52</f>
        <v>4.1730345257030401E-3</v>
      </c>
      <c r="AB52" s="56">
        <f>(('Net Zero 2050 - %'!AA16-'Net Zero 2050 - %'!Z16)-AB81)*$C$52</f>
        <v>4.0645266497634147E-3</v>
      </c>
      <c r="AC52" s="56">
        <f>(('Net Zero 2050 - %'!AB16-'Net Zero 2050 - %'!AA16)-AC81)*$C$52</f>
        <v>3.9555160204061014E-3</v>
      </c>
      <c r="AD52" s="56">
        <f>(('Net Zero 2050 - %'!AC16-'Net Zero 2050 - %'!AB16)-AD81)*$C$52</f>
        <v>3.8486783919253489E-3</v>
      </c>
      <c r="AE52" s="56">
        <f>(('Net Zero 2050 - %'!AD16-'Net Zero 2050 - %'!AC16)-AE81)*$C$52</f>
        <v>3.7463003563776329E-3</v>
      </c>
      <c r="AF52" s="56">
        <f>(('Net Zero 2050 - %'!AE16-'Net Zero 2050 - %'!AD16)-AF81)*$C$52</f>
        <v>3.6498812641112058E-3</v>
      </c>
      <c r="AG52" s="56">
        <f>(('Net Zero 2050 - %'!AF16-'Net Zero 2050 - %'!AE16)-AG81)*$C$52</f>
        <v>3.5600208366486051E-3</v>
      </c>
      <c r="AH52" s="56">
        <f>(('Net Zero 2050 - %'!AG16-'Net Zero 2050 - %'!AF16)-AH81)*$C$52</f>
        <v>3.4765584387135883E-3</v>
      </c>
      <c r="AI52" s="56">
        <f>(('Net Zero 2050 - %'!AH16-'Net Zero 2050 - %'!AG16)-AI81)*$C$52</f>
        <v>3.3988359323887563E-3</v>
      </c>
      <c r="AJ52" s="56">
        <f>(('Net Zero 2050 - %'!AI16-'Net Zero 2050 - %'!AH16)-AJ81)*$C$52</f>
        <v>3.3259604147091375E-3</v>
      </c>
      <c r="AK52" s="56">
        <f>(('Net Zero 2050 - %'!AJ16-'Net Zero 2050 - %'!AI16)-AK81)*$C$52</f>
        <v>3.2569997646557879E-3</v>
      </c>
      <c r="AL52" s="56">
        <f>(('Net Zero 2050 - %'!AK16-'Net Zero 2050 - %'!AJ16)-AL81)*$C$52</f>
        <v>3.1910979232663127E-3</v>
      </c>
      <c r="AM52" s="56">
        <f>(('Net Zero 2050 - %'!AL16-'Net Zero 2050 - %'!AK16)-AM81)*$C$52</f>
        <v>3.1275264856885647E-3</v>
      </c>
      <c r="AN52" s="56">
        <f>(('Net Zero 2050 - %'!AM16-'Net Zero 2050 - %'!AL16)-AN81)*$C$52</f>
        <v>3.0656946129238071E-3</v>
      </c>
      <c r="AO52" s="56">
        <f>(('Net Zero 2050 - %'!AN16-'Net Zero 2050 - %'!AM16)-AO81)*$C$52</f>
        <v>3.0051378699222846E-3</v>
      </c>
      <c r="AP52" s="56">
        <f>(('Net Zero 2050 - %'!AO16-'Net Zero 2050 - %'!AN16)-AP81)*$C$52</f>
        <v>2.9454982490396699E-3</v>
      </c>
      <c r="AQ52" s="56">
        <f>(('Net Zero 2050 - %'!AP16-'Net Zero 2050 - %'!AO16)-AQ81)*$C$52</f>
        <v>2.8865026174729465E-3</v>
      </c>
      <c r="AR52" s="56">
        <f>(('Net Zero 2050 - %'!AQ16-'Net Zero 2050 - %'!AP16)-AR81)*$C$52</f>
        <v>2.8279437916660676E-3</v>
      </c>
      <c r="AS52" s="56">
        <f>(('Net Zero 2050 - %'!AR16-'Net Zero 2050 - %'!AQ16)-AS81)*$C$52</f>
        <v>2.7696639469108955E-3</v>
      </c>
      <c r="AT52" s="56">
        <f>(('Net Zero 2050 - %'!AS16-'Net Zero 2050 - %'!AR16)-AT81)*$C$52</f>
        <v>2.7115424635604417E-3</v>
      </c>
      <c r="AU52" s="56">
        <f>(('Net Zero 2050 - %'!AT16-'Net Zero 2050 - %'!AS16)-AU81)*$C$52</f>
        <v>2.6534856997496538E-3</v>
      </c>
      <c r="AV52" s="56">
        <f>(('Net Zero 2050 - %'!AU16-'Net Zero 2050 - %'!AT16)-AV81)*$C$52</f>
        <v>2.5954199165101532E-3</v>
      </c>
      <c r="AW52" s="56">
        <f>(('Net Zero 2050 - %'!AV16-'Net Zero 2050 - %'!AU16)-AW81)*$C$52</f>
        <v>2.5372857790610915E-3</v>
      </c>
      <c r="AX52" s="56">
        <f>(('Net Zero 2050 - %'!AW16-'Net Zero 2050 - %'!AV16)-AX81)*$C$52</f>
        <v>2.4790344927088817E-3</v>
      </c>
      <c r="AY52" s="56">
        <f>(('Net Zero 2050 - %'!AX16-'Net Zero 2050 - %'!AW16)-AY81)*$C$52</f>
        <v>2.4206246393196013E-3</v>
      </c>
      <c r="AZ52" s="56">
        <f>(('Net Zero 2050 - %'!AY16-'Net Zero 2050 - %'!AX16)-AZ81)*$C$52</f>
        <v>2.3620201813222717E-3</v>
      </c>
      <c r="BA52" s="56">
        <f>(('Net Zero 2050 - %'!AZ16-'Net Zero 2050 - %'!AY16)-BA81)*$C$52</f>
        <v>2.3031892246483687E-3</v>
      </c>
      <c r="BB52" s="56">
        <f>(('Net Zero 2050 - %'!BA16-'Net Zero 2050 - %'!AZ16)-BB81)*$C$52</f>
        <v>2.2441023147125802E-3</v>
      </c>
      <c r="BC52" s="56">
        <f>(('Net Zero 2050 - %'!BB16-'Net Zero 2050 - %'!BA16)-BC81)*$C$52</f>
        <v>2.1847321917741231E-3</v>
      </c>
      <c r="BD52" s="53"/>
    </row>
    <row r="53" spans="1:56">
      <c r="A53" s="36"/>
      <c r="B53" s="384"/>
      <c r="C53" s="36">
        <v>0.15187999999999999</v>
      </c>
      <c r="D53" s="389" t="s">
        <v>407</v>
      </c>
      <c r="E53" s="390"/>
      <c r="F53" s="37" t="s">
        <v>409</v>
      </c>
      <c r="G53" s="56"/>
      <c r="H53" s="56">
        <f>(('Net Zero 2050 - %'!G17-'Net Zero 2050 - %'!F17)-H82)*$C$53</f>
        <v>3.5415844593628528E-3</v>
      </c>
      <c r="I53" s="56">
        <f>(('Net Zero 2050 - %'!H17-'Net Zero 2050 - %'!G17)-I82)*$C$53</f>
        <v>3.3872360899394631E-3</v>
      </c>
      <c r="J53" s="56">
        <f>(('Net Zero 2050 - %'!I17-'Net Zero 2050 - %'!H17)-J82)*$C$53</f>
        <v>3.2344026167900248E-3</v>
      </c>
      <c r="K53" s="56">
        <f>(('Net Zero 2050 - %'!J17-'Net Zero 2050 - %'!I17)-K82)*$C$53</f>
        <v>3.0834506255448734E-3</v>
      </c>
      <c r="L53" s="56">
        <f>(('Net Zero 2050 - %'!K17-'Net Zero 2050 - %'!J17)-L82)*$C$53</f>
        <v>2.9338197996528243E-3</v>
      </c>
      <c r="M53" s="56">
        <f>(('Net Zero 2050 - %'!L17-'Net Zero 2050 - %'!K17)-M82)*$C$53</f>
        <v>2.7854755567352186E-3</v>
      </c>
      <c r="N53" s="56">
        <f>(('Net Zero 2050 - %'!M17-'Net Zero 2050 - %'!L17)-N82)*$C$53</f>
        <v>2.6378444319775244E-3</v>
      </c>
      <c r="O53" s="56">
        <f>(('Net Zero 2050 - %'!N17-'Net Zero 2050 - %'!M17)-O82)*$C$53</f>
        <v>2.4910657192393714E-3</v>
      </c>
      <c r="P53" s="56">
        <f>(('Net Zero 2050 - %'!O17-'Net Zero 2050 - %'!N17)-P82)*$C$53</f>
        <v>2.3443625243160598E-3</v>
      </c>
      <c r="Q53" s="56">
        <f>(('Net Zero 2050 - %'!P17-'Net Zero 2050 - %'!O17)-Q82)*$C$53</f>
        <v>2.1971869965280288E-3</v>
      </c>
      <c r="R53" s="56">
        <f>(('Net Zero 2050 - %'!Q17-'Net Zero 2050 - %'!P17)-R82)*$C$53</f>
        <v>2.048774342244433E-3</v>
      </c>
      <c r="S53" s="56">
        <f>(('Net Zero 2050 - %'!R17-'Net Zero 2050 - %'!Q17)-S82)*$C$53</f>
        <v>1.8978617548429692E-3</v>
      </c>
      <c r="T53" s="56">
        <f>(('Net Zero 2050 - %'!S17-'Net Zero 2050 - %'!R17)-T82)*$C$53</f>
        <v>1.7432624933358303E-3</v>
      </c>
      <c r="U53" s="56">
        <f>(('Net Zero 2050 - %'!T17-'Net Zero 2050 - %'!S17)-U82)*$C$53</f>
        <v>1.5832159983937793E-3</v>
      </c>
      <c r="V53" s="56">
        <f>(('Net Zero 2050 - %'!U17-'Net Zero 2050 - %'!T17)-V82)*$C$53</f>
        <v>1.4160560986686379E-3</v>
      </c>
      <c r="W53" s="56">
        <f>(('Net Zero 2050 - %'!V17-'Net Zero 2050 - %'!U17)-W82)*$C$53</f>
        <v>1.2396181083794034E-3</v>
      </c>
      <c r="X53" s="56">
        <f>(('Net Zero 2050 - %'!W17-'Net Zero 2050 - %'!V17)-X82)*$C$53</f>
        <v>1.0523330496203158E-3</v>
      </c>
      <c r="Y53" s="56">
        <f>(('Net Zero 2050 - %'!X17-'Net Zero 2050 - %'!W17)-Y82)*$C$53</f>
        <v>8.5311233489871949E-4</v>
      </c>
      <c r="Z53" s="56">
        <f>(('Net Zero 2050 - %'!Y17-'Net Zero 2050 - %'!X17)-Z82)*$C$53</f>
        <v>6.4208037388748321E-4</v>
      </c>
      <c r="AA53" s="56">
        <f>(('Net Zero 2050 - %'!Z17-'Net Zero 2050 - %'!Y17)-AA82)*$C$53</f>
        <v>4.2134531736678243E-4</v>
      </c>
      <c r="AB53" s="56">
        <f>(('Net Zero 2050 - %'!AA17-'Net Zero 2050 - %'!Z17)-AB82)*$C$53</f>
        <v>1.9488603567443014E-4</v>
      </c>
      <c r="AC53" s="56">
        <f>(('Net Zero 2050 - %'!AB17-'Net Zero 2050 - %'!AA17)-AC82)*$C$53</f>
        <v>-3.2254355952676744E-5</v>
      </c>
      <c r="AD53" s="56">
        <f>(('Net Zero 2050 - %'!AC17-'Net Zero 2050 - %'!AB17)-AD82)*$C$53</f>
        <v>-2.5429095732535636E-4</v>
      </c>
      <c r="AE53" s="56">
        <f>(('Net Zero 2050 - %'!AD17-'Net Zero 2050 - %'!AC17)-AE82)*$C$53</f>
        <v>-4.6662787034006218E-4</v>
      </c>
      <c r="AF53" s="56">
        <f>(('Net Zero 2050 - %'!AE17-'Net Zero 2050 - %'!AD17)-AF82)*$C$53</f>
        <v>-6.6624366962747799E-4</v>
      </c>
      <c r="AG53" s="56">
        <f>(('Net Zero 2050 - %'!AF17-'Net Zero 2050 - %'!AE17)-AG82)*$C$53</f>
        <v>-8.5151666860523408E-4</v>
      </c>
      <c r="AH53" s="56">
        <f>(('Net Zero 2050 - %'!AG17-'Net Zero 2050 - %'!AF17)-AH82)*$C$53</f>
        <v>-1.0231471759965239E-3</v>
      </c>
      <c r="AI53" s="56">
        <f>(('Net Zero 2050 - %'!AH17-'Net Zero 2050 - %'!AG17)-AI82)*$C$53</f>
        <v>-1.1825084194752281E-3</v>
      </c>
      <c r="AJ53" s="56">
        <f>(('Net Zero 2050 - %'!AI17-'Net Zero 2050 - %'!AH17)-AJ82)*$C$53</f>
        <v>-1.3311156610317238E-3</v>
      </c>
      <c r="AK53" s="56">
        <f>(('Net Zero 2050 - %'!AJ17-'Net Zero 2050 - %'!AI17)-AK82)*$C$53</f>
        <v>-1.4708959539912218E-3</v>
      </c>
      <c r="AL53" s="56">
        <f>(('Net Zero 2050 - %'!AK17-'Net Zero 2050 - %'!AJ17)-AL82)*$C$53</f>
        <v>-1.6036183673951052E-3</v>
      </c>
      <c r="AM53" s="56">
        <f>(('Net Zero 2050 - %'!AL17-'Net Zero 2050 - %'!AK17)-AM82)*$C$53</f>
        <v>-1.7307865823004169E-3</v>
      </c>
      <c r="AN53" s="56">
        <f>(('Net Zero 2050 - %'!AM17-'Net Zero 2050 - %'!AL17)-AN82)*$C$53</f>
        <v>-1.8536182414815583E-3</v>
      </c>
      <c r="AO53" s="56">
        <f>(('Net Zero 2050 - %'!AN17-'Net Zero 2050 - %'!AM17)-AO82)*$C$53</f>
        <v>-1.9730681615546118E-3</v>
      </c>
      <c r="AP53" s="56">
        <f>(('Net Zero 2050 - %'!AO17-'Net Zero 2050 - %'!AN17)-AP82)*$C$53</f>
        <v>-2.089869891759424E-3</v>
      </c>
      <c r="AQ53" s="56">
        <f>(('Net Zero 2050 - %'!AP17-'Net Zero 2050 - %'!AO17)-AQ82)*$C$53</f>
        <v>-2.2045805529240931E-3</v>
      </c>
      <c r="AR53" s="56">
        <f>(('Net Zero 2050 - %'!AQ17-'Net Zero 2050 - %'!AP17)-AR82)*$C$53</f>
        <v>-2.3176202082924235E-3</v>
      </c>
      <c r="AS53" s="56">
        <f>(('Net Zero 2050 - %'!AR17-'Net Zero 2050 - %'!AQ17)-AS82)*$C$53</f>
        <v>-2.429306373804637E-3</v>
      </c>
      <c r="AT53" s="56">
        <f>(('Net Zero 2050 - %'!AS17-'Net Zero 2050 - %'!AR17)-AT82)*$C$53</f>
        <v>-2.5398792936791011E-3</v>
      </c>
      <c r="AU53" s="56">
        <f>(('Net Zero 2050 - %'!AT17-'Net Zero 2050 - %'!AS17)-AU82)*$C$53</f>
        <v>-2.6495232059759858E-3</v>
      </c>
      <c r="AV53" s="56">
        <f>(('Net Zero 2050 - %'!AU17-'Net Zero 2050 - %'!AT17)-AV82)*$C$53</f>
        <v>-2.7583810466291305E-3</v>
      </c>
      <c r="AW53" s="56">
        <f>(('Net Zero 2050 - %'!AV17-'Net Zero 2050 - %'!AU17)-AW82)*$C$53</f>
        <v>-2.8665658724947598E-3</v>
      </c>
      <c r="AX53" s="56">
        <f>(('Net Zero 2050 - %'!AW17-'Net Zero 2050 - %'!AV17)-AX82)*$C$53</f>
        <v>-2.974168882012742E-3</v>
      </c>
      <c r="AY53" s="56">
        <f>(('Net Zero 2050 - %'!AX17-'Net Zero 2050 - %'!AW17)-AY82)*$C$53</f>
        <v>-3.0812659775190259E-3</v>
      </c>
      <c r="AZ53" s="56">
        <f>(('Net Zero 2050 - %'!AY17-'Net Zero 2050 - %'!AX17)-AZ82)*$C$53</f>
        <v>-3.1879218972010073E-3</v>
      </c>
      <c r="BA53" s="56">
        <f>(('Net Zero 2050 - %'!AZ17-'Net Zero 2050 - %'!AY17)-BA82)*$C$53</f>
        <v>-3.2941927672680538E-3</v>
      </c>
      <c r="BB53" s="56">
        <f>(('Net Zero 2050 - %'!BA17-'Net Zero 2050 - %'!AZ17)-BB82)*$C$53</f>
        <v>-3.4001296259311901E-3</v>
      </c>
      <c r="BC53" s="56">
        <f>(('Net Zero 2050 - %'!BB17-'Net Zero 2050 - %'!BA17)-BC82)*$C$53</f>
        <v>-3.505778909567886E-3</v>
      </c>
      <c r="BD53" s="53"/>
    </row>
    <row r="54" spans="1:56">
      <c r="A54" s="41"/>
      <c r="B54" s="384"/>
      <c r="C54" s="36">
        <v>1.47E-2</v>
      </c>
      <c r="D54" s="385" t="s">
        <v>396</v>
      </c>
      <c r="E54" s="386"/>
      <c r="F54" s="37" t="s">
        <v>409</v>
      </c>
      <c r="G54" s="56"/>
      <c r="H54" s="56">
        <f>('Net Zero 2050 - %'!G18-'Net Zero 2050 - %'!F18)*$C$54</f>
        <v>-1.0423769999999938E-4</v>
      </c>
      <c r="I54" s="56">
        <f>('Net Zero 2050 - %'!H18-'Net Zero 2050 - %'!G18)*$C$54</f>
        <v>-1.0423770000000592E-4</v>
      </c>
      <c r="J54" s="56">
        <f>('Net Zero 2050 - %'!I18-'Net Zero 2050 - %'!H18)*$C$54</f>
        <v>-1.0423769999999938E-4</v>
      </c>
      <c r="K54" s="56">
        <f>('Net Zero 2050 - %'!J18-'Net Zero 2050 - %'!I18)*$C$54</f>
        <v>-1.0423769999999938E-4</v>
      </c>
      <c r="L54" s="56">
        <f>('Net Zero 2050 - %'!K18-'Net Zero 2050 - %'!J18)*$C$54</f>
        <v>-1.0423769999999938E-4</v>
      </c>
      <c r="M54" s="56">
        <f>('Net Zero 2050 - %'!L18-'Net Zero 2050 - %'!K18)*$C$54</f>
        <v>-1.0423769999999938E-4</v>
      </c>
      <c r="N54" s="56">
        <f>('Net Zero 2050 - %'!M18-'Net Zero 2050 - %'!L18)*$C$54</f>
        <v>-1.0423769999999938E-4</v>
      </c>
      <c r="O54" s="56">
        <f>('Net Zero 2050 - %'!N18-'Net Zero 2050 - %'!M18)*$C$54</f>
        <v>-1.0423769999999938E-4</v>
      </c>
      <c r="P54" s="56">
        <f>('Net Zero 2050 - %'!O18-'Net Zero 2050 - %'!N18)*$C$54</f>
        <v>-1.0423769999999938E-4</v>
      </c>
      <c r="Q54" s="56">
        <f>('Net Zero 2050 - %'!P18-'Net Zero 2050 - %'!O18)*$C$54</f>
        <v>-1.0423769999999938E-4</v>
      </c>
      <c r="R54" s="56">
        <f>('Net Zero 2050 - %'!Q18-'Net Zero 2050 - %'!P18)*$C$54</f>
        <v>-1.0423769999999938E-4</v>
      </c>
      <c r="S54" s="56">
        <f>('Net Zero 2050 - %'!R18-'Net Zero 2050 - %'!Q18)*$C$54</f>
        <v>-1.0423769999999938E-4</v>
      </c>
      <c r="T54" s="56">
        <f>('Net Zero 2050 - %'!S18-'Net Zero 2050 - %'!R18)*$C$54</f>
        <v>-1.0423770000000592E-4</v>
      </c>
      <c r="U54" s="56">
        <f>('Net Zero 2050 - %'!T18-'Net Zero 2050 - %'!S18)*$C$54</f>
        <v>-1.0423769999999938E-4</v>
      </c>
      <c r="V54" s="56">
        <f>('Net Zero 2050 - %'!U18-'Net Zero 2050 - %'!T18)*$C$54</f>
        <v>-1.0423769999999938E-4</v>
      </c>
      <c r="W54" s="56">
        <f>('Net Zero 2050 - %'!V18-'Net Zero 2050 - %'!U18)*$C$54</f>
        <v>-1.0423769999999938E-4</v>
      </c>
      <c r="X54" s="56">
        <f>('Net Zero 2050 - %'!W18-'Net Zero 2050 - %'!V18)*$C$54</f>
        <v>-1.0423769999999938E-4</v>
      </c>
      <c r="Y54" s="56">
        <f>('Net Zero 2050 - %'!X18-'Net Zero 2050 - %'!W18)*$C$54</f>
        <v>-1.0423769999999938E-4</v>
      </c>
      <c r="Z54" s="56">
        <f>('Net Zero 2050 - %'!Y18-'Net Zero 2050 - %'!X18)*$C$54</f>
        <v>-1.0423769999999938E-4</v>
      </c>
      <c r="AA54" s="56">
        <f>('Net Zero 2050 - %'!Z18-'Net Zero 2050 - %'!Y18)*$C$54</f>
        <v>-1.0423769999999938E-4</v>
      </c>
      <c r="AB54" s="56">
        <f>('Net Zero 2050 - %'!AA18-'Net Zero 2050 - %'!Z18)*$C$54</f>
        <v>-1.0423769999999938E-4</v>
      </c>
      <c r="AC54" s="56">
        <f>('Net Zero 2050 - %'!AB18-'Net Zero 2050 - %'!AA18)*$C$54</f>
        <v>-1.0423769999999938E-4</v>
      </c>
      <c r="AD54" s="56">
        <f>('Net Zero 2050 - %'!AC18-'Net Zero 2050 - %'!AB18)*$C$54</f>
        <v>-1.0423769999999938E-4</v>
      </c>
      <c r="AE54" s="56">
        <f>('Net Zero 2050 - %'!AD18-'Net Zero 2050 - %'!AC18)*$C$54</f>
        <v>-1.0423770000000592E-4</v>
      </c>
      <c r="AF54" s="56">
        <f>('Net Zero 2050 - %'!AE18-'Net Zero 2050 - %'!AD18)*$C$54</f>
        <v>-1.0423769999999938E-4</v>
      </c>
      <c r="AG54" s="56">
        <f>('Net Zero 2050 - %'!AF18-'Net Zero 2050 - %'!AE18)*$C$54</f>
        <v>-1.0423769999999938E-4</v>
      </c>
      <c r="AH54" s="56">
        <f>('Net Zero 2050 - %'!AG18-'Net Zero 2050 - %'!AF18)*$C$54</f>
        <v>-1.0423769999999938E-4</v>
      </c>
      <c r="AI54" s="56">
        <f>('Net Zero 2050 - %'!AH18-'Net Zero 2050 - %'!AG18)*$C$54</f>
        <v>-1.0423769999999938E-4</v>
      </c>
      <c r="AJ54" s="56">
        <f>('Net Zero 2050 - %'!AI18-'Net Zero 2050 - %'!AH18)*$C$54</f>
        <v>-1.0423769999999938E-4</v>
      </c>
      <c r="AK54" s="56">
        <f>('Net Zero 2050 - %'!AJ18-'Net Zero 2050 - %'!AI18)*$C$54</f>
        <v>-1.0423769999999938E-4</v>
      </c>
      <c r="AL54" s="56">
        <f>('Net Zero 2050 - %'!AK18-'Net Zero 2050 - %'!AJ18)*$C$54</f>
        <v>-1.0423769999999938E-4</v>
      </c>
      <c r="AM54" s="56">
        <f>('Net Zero 2050 - %'!AL18-'Net Zero 2050 - %'!AK18)*$C$54</f>
        <v>-1.0423769999999938E-4</v>
      </c>
      <c r="AN54" s="56">
        <f>('Net Zero 2050 - %'!AM18-'Net Zero 2050 - %'!AL18)*$C$54</f>
        <v>-1.0423769999999938E-4</v>
      </c>
      <c r="AO54" s="56">
        <f>('Net Zero 2050 - %'!AN18-'Net Zero 2050 - %'!AM18)*$C$54</f>
        <v>-1.0423770000000592E-4</v>
      </c>
      <c r="AP54" s="56">
        <f>('Net Zero 2050 - %'!AO18-'Net Zero 2050 - %'!AN18)*$C$54</f>
        <v>-1.0423769999999938E-4</v>
      </c>
      <c r="AQ54" s="56">
        <f>('Net Zero 2050 - %'!AP18-'Net Zero 2050 - %'!AO18)*$C$54</f>
        <v>-1.0423769999999938E-4</v>
      </c>
      <c r="AR54" s="56">
        <f>('Net Zero 2050 - %'!AQ18-'Net Zero 2050 - %'!AP18)*$C$54</f>
        <v>-1.0423769999999938E-4</v>
      </c>
      <c r="AS54" s="56">
        <f>('Net Zero 2050 - %'!AR18-'Net Zero 2050 - %'!AQ18)*$C$54</f>
        <v>-1.0423769999999938E-4</v>
      </c>
      <c r="AT54" s="56">
        <f>('Net Zero 2050 - %'!AS18-'Net Zero 2050 - %'!AR18)*$C$54</f>
        <v>-1.0423769999999938E-4</v>
      </c>
      <c r="AU54" s="56">
        <f>('Net Zero 2050 - %'!AT18-'Net Zero 2050 - %'!AS18)*$C$54</f>
        <v>-1.0423769999999938E-4</v>
      </c>
      <c r="AV54" s="56">
        <f>('Net Zero 2050 - %'!AU18-'Net Zero 2050 - %'!AT18)*$C$54</f>
        <v>-1.0423769999999938E-4</v>
      </c>
      <c r="AW54" s="56">
        <f>('Net Zero 2050 - %'!AV18-'Net Zero 2050 - %'!AU18)*$C$54</f>
        <v>-1.0423769999999938E-4</v>
      </c>
      <c r="AX54" s="56">
        <f>('Net Zero 2050 - %'!AW18-'Net Zero 2050 - %'!AV18)*$C$54</f>
        <v>-1.0423769999999938E-4</v>
      </c>
      <c r="AY54" s="56">
        <f>('Net Zero 2050 - %'!AX18-'Net Zero 2050 - %'!AW18)*$C$54</f>
        <v>-1.0423769999999938E-4</v>
      </c>
      <c r="AZ54" s="56">
        <f>('Net Zero 2050 - %'!AY18-'Net Zero 2050 - %'!AX18)*$C$54</f>
        <v>-1.0423770000000592E-4</v>
      </c>
      <c r="BA54" s="56">
        <f>('Net Zero 2050 - %'!AZ18-'Net Zero 2050 - %'!AY18)*$C$54</f>
        <v>-1.0423769999999938E-4</v>
      </c>
      <c r="BB54" s="56">
        <f>('Net Zero 2050 - %'!BA18-'Net Zero 2050 - %'!AZ18)*$C$54</f>
        <v>-1.0423769999999938E-4</v>
      </c>
      <c r="BC54" s="56">
        <f>('Net Zero 2050 - %'!BB18-'Net Zero 2050 - %'!BA18)*$C$54</f>
        <v>-1.0423769999999938E-4</v>
      </c>
      <c r="BD54" s="53"/>
    </row>
    <row r="55" spans="1:56">
      <c r="A55" s="41"/>
      <c r="B55" s="384"/>
      <c r="C55" s="36">
        <v>3.6299999999999999E-2</v>
      </c>
      <c r="D55" s="385" t="s">
        <v>397</v>
      </c>
      <c r="E55" s="386"/>
      <c r="F55" s="37" t="s">
        <v>409</v>
      </c>
      <c r="G55" s="56"/>
      <c r="H55" s="56">
        <f>('Net Zero 2050 - %'!G19-'Net Zero 2050 - %'!F19)*$C$55</f>
        <v>-2.4510375957476231E-5</v>
      </c>
      <c r="I55" s="56">
        <f>('Net Zero 2050 - %'!H19-'Net Zero 2050 - %'!G19)*$C$55</f>
        <v>-2.4476551638654729E-5</v>
      </c>
      <c r="J55" s="56">
        <f>('Net Zero 2050 - %'!I19-'Net Zero 2050 - %'!H19)*$C$55</f>
        <v>-2.4442773997394596E-5</v>
      </c>
      <c r="K55" s="56">
        <f>('Net Zero 2050 - %'!J19-'Net Zero 2050 - %'!I19)*$C$55</f>
        <v>-2.4409042969278553E-5</v>
      </c>
      <c r="L55" s="56">
        <f>('Net Zero 2050 - %'!K19-'Net Zero 2050 - %'!J19)*$C$55</f>
        <v>-2.4375358489980014E-5</v>
      </c>
      <c r="M55" s="56">
        <f>('Net Zero 2050 - %'!L19-'Net Zero 2050 - %'!K19)*$C$55</f>
        <v>-2.4341720495265073E-5</v>
      </c>
      <c r="N55" s="56">
        <f>('Net Zero 2050 - %'!M19-'Net Zero 2050 - %'!L19)*$C$55</f>
        <v>-2.430812892098043E-5</v>
      </c>
      <c r="O55" s="56">
        <f>('Net Zero 2050 - %'!N19-'Net Zero 2050 - %'!M19)*$C$55</f>
        <v>-2.4274583703069513E-5</v>
      </c>
      <c r="P55" s="56">
        <f>('Net Zero 2050 - %'!O19-'Net Zero 2050 - %'!N19)*$C$55</f>
        <v>-2.4241084777560372E-5</v>
      </c>
      <c r="Q55" s="56">
        <f>('Net Zero 2050 - %'!P19-'Net Zero 2050 - %'!O19)*$C$55</f>
        <v>-2.4207632080565697E-5</v>
      </c>
      <c r="R55" s="56">
        <f>('Net Zero 2050 - %'!Q19-'Net Zero 2050 - %'!P19)*$C$55</f>
        <v>-2.4174225548294901E-5</v>
      </c>
      <c r="S55" s="56">
        <f>('Net Zero 2050 - %'!R19-'Net Zero 2050 - %'!Q19)*$C$55</f>
        <v>-2.4140865117037997E-5</v>
      </c>
      <c r="T55" s="56">
        <f>('Net Zero 2050 - %'!S19-'Net Zero 2050 - %'!R19)*$C$55</f>
        <v>-2.4107550723177685E-5</v>
      </c>
      <c r="U55" s="56">
        <f>('Net Zero 2050 - %'!T19-'Net Zero 2050 - %'!S19)*$C$55</f>
        <v>-2.4074282303179291E-5</v>
      </c>
      <c r="V55" s="56">
        <f>('Net Zero 2050 - %'!U19-'Net Zero 2050 - %'!T19)*$C$55</f>
        <v>-2.4041059793600825E-5</v>
      </c>
      <c r="W55" s="56">
        <f>('Net Zero 2050 - %'!V19-'Net Zero 2050 - %'!U19)*$C$55</f>
        <v>-2.4007883131084943E-5</v>
      </c>
      <c r="X55" s="56">
        <f>('Net Zero 2050 - %'!W19-'Net Zero 2050 - %'!V19)*$C$55</f>
        <v>-2.3974752252364967E-5</v>
      </c>
      <c r="Y55" s="56">
        <f>('Net Zero 2050 - %'!X19-'Net Zero 2050 - %'!W19)*$C$55</f>
        <v>-2.3941667094256835E-5</v>
      </c>
      <c r="Z55" s="56">
        <f>('Net Zero 2050 - %'!Y19-'Net Zero 2050 - %'!X19)*$C$55</f>
        <v>-2.3908627593667169E-5</v>
      </c>
      <c r="AA55" s="56">
        <f>('Net Zero 2050 - %'!Z19-'Net Zero 2050 - %'!Y19)*$C$55</f>
        <v>-2.387563368758722E-5</v>
      </c>
      <c r="AB55" s="56">
        <f>('Net Zero 2050 - %'!AA19-'Net Zero 2050 - %'!Z19)*$C$55</f>
        <v>-2.3842685313098919E-5</v>
      </c>
      <c r="AC55" s="56">
        <f>('Net Zero 2050 - %'!AB19-'Net Zero 2050 - %'!AA19)*$C$55</f>
        <v>-2.3809782407366812E-5</v>
      </c>
      <c r="AD55" s="56">
        <f>('Net Zero 2050 - %'!AC19-'Net Zero 2050 - %'!AB19)*$C$55</f>
        <v>-2.3776924907644109E-5</v>
      </c>
      <c r="AE55" s="56">
        <f>('Net Zero 2050 - %'!AD19-'Net Zero 2050 - %'!AC19)*$C$55</f>
        <v>-2.3744112751270663E-5</v>
      </c>
      <c r="AF55" s="56">
        <f>('Net Zero 2050 - %'!AE19-'Net Zero 2050 - %'!AD19)*$C$55</f>
        <v>-2.3711345875674995E-5</v>
      </c>
      <c r="AG55" s="56">
        <f>('Net Zero 2050 - %'!AF19-'Net Zero 2050 - %'!AE19)*$C$55</f>
        <v>-2.3678624218366222E-5</v>
      </c>
      <c r="AH55" s="56">
        <f>('Net Zero 2050 - %'!AG19-'Net Zero 2050 - %'!AF19)*$C$55</f>
        <v>-2.3645947716944149E-5</v>
      </c>
      <c r="AI55" s="56">
        <f>('Net Zero 2050 - %'!AH19-'Net Zero 2050 - %'!AG19)*$C$55</f>
        <v>-2.3613316309095218E-5</v>
      </c>
      <c r="AJ55" s="56">
        <f>('Net Zero 2050 - %'!AI19-'Net Zero 2050 - %'!AH19)*$C$55</f>
        <v>-2.3580729932588488E-5</v>
      </c>
      <c r="AK55" s="56">
        <f>('Net Zero 2050 - %'!AJ19-'Net Zero 2050 - %'!AI19)*$C$55</f>
        <v>-2.3548188525281692E-5</v>
      </c>
      <c r="AL55" s="56">
        <f>('Net Zero 2050 - %'!AK19-'Net Zero 2050 - %'!AJ19)*$C$55</f>
        <v>-2.3515692025117184E-5</v>
      </c>
      <c r="AM55" s="56">
        <f>('Net Zero 2050 - %'!AL19-'Net Zero 2050 - %'!AK19)*$C$55</f>
        <v>-2.3483240370121955E-5</v>
      </c>
      <c r="AN55" s="56">
        <f>('Net Zero 2050 - %'!AM19-'Net Zero 2050 - %'!AL19)*$C$55</f>
        <v>-2.3450833498411655E-5</v>
      </c>
      <c r="AO55" s="56">
        <f>('Net Zero 2050 - %'!AN19-'Net Zero 2050 - %'!AM19)*$C$55</f>
        <v>-2.3418471348184555E-5</v>
      </c>
      <c r="AP55" s="56">
        <f>('Net Zero 2050 - %'!AO19-'Net Zero 2050 - %'!AN19)*$C$55</f>
        <v>-2.3386153857723558E-5</v>
      </c>
      <c r="AQ55" s="56">
        <f>('Net Zero 2050 - %'!AP19-'Net Zero 2050 - %'!AO19)*$C$55</f>
        <v>-2.3353880965400224E-5</v>
      </c>
      <c r="AR55" s="56">
        <f>('Net Zero 2050 - %'!AQ19-'Net Zero 2050 - %'!AP19)*$C$55</f>
        <v>-2.3321652609666725E-5</v>
      </c>
      <c r="AS55" s="56">
        <f>('Net Zero 2050 - %'!AR19-'Net Zero 2050 - %'!AQ19)*$C$55</f>
        <v>-2.3289468729065903E-5</v>
      </c>
      <c r="AT55" s="56">
        <f>('Net Zero 2050 - %'!AS19-'Net Zero 2050 - %'!AR19)*$C$55</f>
        <v>-2.3257329262219189E-5</v>
      </c>
      <c r="AU55" s="56">
        <f>('Net Zero 2050 - %'!AT19-'Net Zero 2050 - %'!AS19)*$C$55</f>
        <v>-2.322523414783869E-5</v>
      </c>
      <c r="AV55" s="56">
        <f>('Net Zero 2050 - %'!AU19-'Net Zero 2050 - %'!AT19)*$C$55</f>
        <v>-2.3193183324715105E-5</v>
      </c>
      <c r="AW55" s="56">
        <f>('Net Zero 2050 - %'!AV19-'Net Zero 2050 - %'!AU19)*$C$55</f>
        <v>-2.3161176731725775E-5</v>
      </c>
      <c r="AX55" s="56">
        <f>('Net Zero 2050 - %'!AW19-'Net Zero 2050 - %'!AV19)*$C$55</f>
        <v>-2.3129214307836703E-5</v>
      </c>
      <c r="AY55" s="56">
        <f>('Net Zero 2050 - %'!AX19-'Net Zero 2050 - %'!AW19)*$C$55</f>
        <v>-2.309729599209047E-5</v>
      </c>
      <c r="AZ55" s="56">
        <f>('Net Zero 2050 - %'!AY19-'Net Zero 2050 - %'!AX19)*$C$55</f>
        <v>-2.3065421723622346E-5</v>
      </c>
      <c r="BA55" s="56">
        <f>('Net Zero 2050 - %'!AZ19-'Net Zero 2050 - %'!AY19)*$C$55</f>
        <v>-2.3033591441644173E-5</v>
      </c>
      <c r="BB55" s="56">
        <f>('Net Zero 2050 - %'!BA19-'Net Zero 2050 - %'!AZ19)*$C$55</f>
        <v>-2.3001805085454441E-5</v>
      </c>
      <c r="BC55" s="56">
        <f>('Net Zero 2050 - %'!BB19-'Net Zero 2050 - %'!BA19)*$C$55</f>
        <v>-2.2970062594436269E-5</v>
      </c>
      <c r="BD55" s="53"/>
    </row>
    <row r="56" spans="1:56">
      <c r="A56" s="41"/>
      <c r="B56" s="384"/>
      <c r="C56" s="36">
        <v>0.10150000000000001</v>
      </c>
      <c r="D56" s="385" t="s">
        <v>63</v>
      </c>
      <c r="E56" s="386"/>
      <c r="F56" s="37" t="s">
        <v>409</v>
      </c>
      <c r="G56" s="56"/>
      <c r="H56" s="56">
        <f>('Net Zero 2050 - %'!G21-'Net Zero 2050 - %'!F21)*$C$56</f>
        <v>1.3058902149714062E-4</v>
      </c>
      <c r="I56" s="56">
        <f>('Net Zero 2050 - %'!H21-'Net Zero 2050 - %'!G21)*$C$56</f>
        <v>1.3222461023648736E-4</v>
      </c>
      <c r="J56" s="56">
        <f>('Net Zero 2050 - %'!I21-'Net Zero 2050 - %'!H21)*$C$56</f>
        <v>1.3388068423940197E-4</v>
      </c>
      <c r="K56" s="56">
        <f>('Net Zero 2050 - %'!J21-'Net Zero 2050 - %'!I21)*$C$56</f>
        <v>1.3555750007773068E-4</v>
      </c>
      <c r="L56" s="56">
        <f>('Net Zero 2050 - %'!K21-'Net Zero 2050 - %'!J21)*$C$56</f>
        <v>1.3725531753680485E-4</v>
      </c>
      <c r="M56" s="56">
        <f>('Net Zero 2050 - %'!L21-'Net Zero 2050 - %'!K21)*$C$56</f>
        <v>1.3897439965569161E-4</v>
      </c>
      <c r="N56" s="56">
        <f>('Net Zero 2050 - %'!M21-'Net Zero 2050 - %'!L21)*$C$56</f>
        <v>1.4071501276794742E-4</v>
      </c>
      <c r="O56" s="56">
        <f>('Net Zero 2050 - %'!N21-'Net Zero 2050 - %'!M21)*$C$56</f>
        <v>1.4247742654287154E-4</v>
      </c>
      <c r="P56" s="56">
        <f>('Net Zero 2050 - %'!O21-'Net Zero 2050 - %'!N21)*$C$56</f>
        <v>1.4426191402729476E-4</v>
      </c>
      <c r="Q56" s="56">
        <f>('Net Zero 2050 - %'!P21-'Net Zero 2050 - %'!O21)*$C$56</f>
        <v>1.4606875168787829E-4</v>
      </c>
      <c r="R56" s="56">
        <f>('Net Zero 2050 - %'!Q21-'Net Zero 2050 - %'!P21)*$C$56</f>
        <v>1.4789821945394618E-4</v>
      </c>
      <c r="S56" s="56">
        <f>('Net Zero 2050 - %'!R21-'Net Zero 2050 - %'!Q21)*$C$56</f>
        <v>1.4975060076085183E-4</v>
      </c>
      <c r="T56" s="56">
        <f>('Net Zero 2050 - %'!S21-'Net Zero 2050 - %'!R21)*$C$56</f>
        <v>1.5162618259389508E-4</v>
      </c>
      <c r="U56" s="56">
        <f>('Net Zero 2050 - %'!T21-'Net Zero 2050 - %'!S21)*$C$56</f>
        <v>1.535252555327819E-4</v>
      </c>
      <c r="V56" s="56">
        <f>('Net Zero 2050 - %'!U21-'Net Zero 2050 - %'!T21)*$C$56</f>
        <v>1.5544811379664003E-4</v>
      </c>
      <c r="W56" s="56">
        <f>('Net Zero 2050 - %'!V21-'Net Zero 2050 - %'!U21)*$C$56</f>
        <v>1.5739505528960558E-4</v>
      </c>
      <c r="X56" s="56">
        <f>('Net Zero 2050 - %'!W21-'Net Zero 2050 - %'!V21)*$C$56</f>
        <v>1.5936638164698119E-4</v>
      </c>
      <c r="Y56" s="56">
        <f>('Net Zero 2050 - %'!X21-'Net Zero 2050 - %'!W21)*$C$56</f>
        <v>1.6136239828194504E-4</v>
      </c>
      <c r="Z56" s="56">
        <f>('Net Zero 2050 - %'!Y21-'Net Zero 2050 - %'!X21)*$C$56</f>
        <v>1.6338341443290506E-4</v>
      </c>
      <c r="AA56" s="56">
        <f>('Net Zero 2050 - %'!Z21-'Net Zero 2050 - %'!Y21)*$C$56</f>
        <v>1.6542974321138551E-4</v>
      </c>
      <c r="AB56" s="56">
        <f>('Net Zero 2050 - %'!AA21-'Net Zero 2050 - %'!Z21)*$C$56</f>
        <v>1.6750170165052207E-4</v>
      </c>
      <c r="AC56" s="56">
        <f>('Net Zero 2050 - %'!AB21-'Net Zero 2050 - %'!AA21)*$C$56</f>
        <v>1.6959961075421355E-4</v>
      </c>
      <c r="AD56" s="56">
        <f>('Net Zero 2050 - %'!AC21-'Net Zero 2050 - %'!AB21)*$C$56</f>
        <v>1.7172379554683377E-4</v>
      </c>
      <c r="AE56" s="56">
        <f>('Net Zero 2050 - %'!AD21-'Net Zero 2050 - %'!AC21)*$C$56</f>
        <v>1.7387458512358906E-4</v>
      </c>
      <c r="AF56" s="56">
        <f>('Net Zero 2050 - %'!AE21-'Net Zero 2050 - %'!AD21)*$C$56</f>
        <v>1.7605231270150084E-4</v>
      </c>
      <c r="AG56" s="56">
        <f>('Net Zero 2050 - %'!AF21-'Net Zero 2050 - %'!AE21)*$C$56</f>
        <v>1.7825731567104204E-4</v>
      </c>
      <c r="AH56" s="56">
        <f>('Net Zero 2050 - %'!AG21-'Net Zero 2050 - %'!AF21)*$C$56</f>
        <v>1.8048993564839862E-4</v>
      </c>
      <c r="AI56" s="56">
        <f>('Net Zero 2050 - %'!AH21-'Net Zero 2050 - %'!AG21)*$C$56</f>
        <v>1.8275051852839353E-4</v>
      </c>
      <c r="AJ56" s="56">
        <f>('Net Zero 2050 - %'!AI21-'Net Zero 2050 - %'!AH21)*$C$56</f>
        <v>1.8503941453809205E-4</v>
      </c>
      <c r="AK56" s="56">
        <f>('Net Zero 2050 - %'!AJ21-'Net Zero 2050 - %'!AI21)*$C$56</f>
        <v>1.8735697829103565E-4</v>
      </c>
      <c r="AL56" s="56">
        <f>('Net Zero 2050 - %'!AK21-'Net Zero 2050 - %'!AJ21)*$C$56</f>
        <v>1.8970356884219969E-4</v>
      </c>
      <c r="AM56" s="56">
        <f>('Net Zero 2050 - %'!AL21-'Net Zero 2050 - %'!AK21)*$C$56</f>
        <v>1.9207954974362164E-4</v>
      </c>
      <c r="AN56" s="56">
        <f>('Net Zero 2050 - %'!AM21-'Net Zero 2050 - %'!AL21)*$C$56</f>
        <v>1.9448528910071401E-4</v>
      </c>
      <c r="AO56" s="56">
        <f>('Net Zero 2050 - %'!AN21-'Net Zero 2050 - %'!AM21)*$C$56</f>
        <v>1.9692115962929545E-4</v>
      </c>
      <c r="AP56" s="56">
        <f>('Net Zero 2050 - %'!AO21-'Net Zero 2050 - %'!AN21)*$C$56</f>
        <v>1.9938753871336299E-4</v>
      </c>
      <c r="AQ56" s="56">
        <f>('Net Zero 2050 - %'!AP21-'Net Zero 2050 - %'!AO21)*$C$56</f>
        <v>2.0188480846350927E-4</v>
      </c>
      <c r="AR56" s="56">
        <f>('Net Zero 2050 - %'!AQ21-'Net Zero 2050 - %'!AP21)*$C$56</f>
        <v>2.0441335577615951E-4</v>
      </c>
      <c r="AS56" s="56">
        <f>('Net Zero 2050 - %'!AR21-'Net Zero 2050 - %'!AQ21)*$C$56</f>
        <v>2.0697357239350184E-4</v>
      </c>
      <c r="AT56" s="56">
        <f>('Net Zero 2050 - %'!AS21-'Net Zero 2050 - %'!AR21)*$C$56</f>
        <v>2.0956585496418624E-4</v>
      </c>
      <c r="AU56" s="56">
        <f>('Net Zero 2050 - %'!AT21-'Net Zero 2050 - %'!AS21)*$C$56</f>
        <v>2.121906051047508E-4</v>
      </c>
      <c r="AV56" s="56">
        <f>('Net Zero 2050 - %'!AU21-'Net Zero 2050 - %'!AT21)*$C$56</f>
        <v>2.1484822946188711E-4</v>
      </c>
      <c r="AW56" s="56">
        <f>('Net Zero 2050 - %'!AV21-'Net Zero 2050 - %'!AU21)*$C$56</f>
        <v>2.1753913977538196E-4</v>
      </c>
      <c r="AX56" s="56">
        <f>('Net Zero 2050 - %'!AW21-'Net Zero 2050 - %'!AV21)*$C$56</f>
        <v>2.2026375294198318E-4</v>
      </c>
      <c r="AY56" s="56">
        <f>('Net Zero 2050 - %'!AX21-'Net Zero 2050 - %'!AW21)*$C$56</f>
        <v>2.2302249107990192E-4</v>
      </c>
      <c r="AZ56" s="56">
        <f>('Net Zero 2050 - %'!AY21-'Net Zero 2050 - %'!AX21)*$C$56</f>
        <v>2.2581578159429827E-4</v>
      </c>
      <c r="BA56" s="56">
        <f>('Net Zero 2050 - %'!AZ21-'Net Zero 2050 - %'!AY21)*$C$56</f>
        <v>2.2864405724341486E-4</v>
      </c>
      <c r="BB56" s="56">
        <f>('Net Zero 2050 - %'!BA21-'Net Zero 2050 - %'!AZ21)*$C$56</f>
        <v>2.3150775620569362E-4</v>
      </c>
      <c r="BC56" s="56">
        <f>('Net Zero 2050 - %'!BB21-'Net Zero 2050 - %'!BA21)*$C$56</f>
        <v>2.3440732214761366E-4</v>
      </c>
      <c r="BD56" s="53"/>
    </row>
    <row r="57" spans="1:56" ht="15">
      <c r="A57" s="36"/>
      <c r="B57" s="40" t="s">
        <v>387</v>
      </c>
      <c r="C57" s="41"/>
      <c r="D57" s="42" t="s">
        <v>387</v>
      </c>
      <c r="E57" s="43" t="s">
        <v>387</v>
      </c>
      <c r="F57" s="44" t="s">
        <v>399</v>
      </c>
      <c r="G57" s="46">
        <f t="shared" ref="G57:BC57" si="5">SUM(G50:G56)</f>
        <v>0</v>
      </c>
      <c r="H57" s="45">
        <f t="shared" si="5"/>
        <v>9.9009910374080572E-3</v>
      </c>
      <c r="I57" s="45">
        <f t="shared" si="5"/>
        <v>9.6677131175877534E-3</v>
      </c>
      <c r="J57" s="45">
        <f t="shared" si="5"/>
        <v>9.4368165808480734E-3</v>
      </c>
      <c r="K57" s="45">
        <f t="shared" si="5"/>
        <v>9.2085902555496726E-3</v>
      </c>
      <c r="L57" s="45">
        <f t="shared" si="5"/>
        <v>8.9823801078516025E-3</v>
      </c>
      <c r="M57" s="45">
        <f t="shared" si="5"/>
        <v>8.758036078310355E-3</v>
      </c>
      <c r="N57" s="45">
        <f t="shared" si="5"/>
        <v>8.5348389222997256E-3</v>
      </c>
      <c r="O57" s="45">
        <f t="shared" si="5"/>
        <v>8.3127410318786059E-3</v>
      </c>
      <c r="P57" s="45">
        <f t="shared" si="5"/>
        <v>8.090723634684811E-3</v>
      </c>
      <c r="Q57" s="45">
        <f t="shared" si="5"/>
        <v>7.8679242020093434E-3</v>
      </c>
      <c r="R57" s="45">
        <f t="shared" si="5"/>
        <v>7.6431703041052561E-3</v>
      </c>
      <c r="S57" s="45">
        <f t="shared" si="5"/>
        <v>7.4146770980531383E-3</v>
      </c>
      <c r="T57" s="45">
        <f t="shared" si="5"/>
        <v>7.1806038174832519E-3</v>
      </c>
      <c r="U57" s="45">
        <f t="shared" si="5"/>
        <v>6.9383993762277682E-3</v>
      </c>
      <c r="V57" s="45">
        <f t="shared" si="5"/>
        <v>6.6854949003625043E-3</v>
      </c>
      <c r="W57" s="45">
        <f t="shared" si="5"/>
        <v>6.4187855303404102E-3</v>
      </c>
      <c r="X57" s="45">
        <f t="shared" si="5"/>
        <v>6.1358720262351917E-3</v>
      </c>
      <c r="Y57" s="45">
        <f t="shared" si="5"/>
        <v>5.8351724000203463E-3</v>
      </c>
      <c r="Z57" s="45">
        <f t="shared" si="5"/>
        <v>5.5169292823027041E-3</v>
      </c>
      <c r="AA57" s="45">
        <f t="shared" si="5"/>
        <v>5.1842097764465671E-3</v>
      </c>
      <c r="AB57" s="45">
        <f t="shared" si="5"/>
        <v>4.8428418078148286E-3</v>
      </c>
      <c r="AC57" s="45">
        <f t="shared" si="5"/>
        <v>4.5003734878734103E-3</v>
      </c>
      <c r="AD57" s="45">
        <f t="shared" si="5"/>
        <v>4.1652637251893432E-3</v>
      </c>
      <c r="AE57" s="45">
        <f t="shared" si="5"/>
        <v>3.8443932908622568E-3</v>
      </c>
      <c r="AF57" s="45">
        <f t="shared" si="5"/>
        <v>3.5422812675247402E-3</v>
      </c>
      <c r="AG57" s="45">
        <f t="shared" si="5"/>
        <v>3.2611473953056279E-3</v>
      </c>
      <c r="AH57" s="45">
        <f t="shared" si="5"/>
        <v>3.0001290864858695E-3</v>
      </c>
      <c r="AI57" s="45">
        <f t="shared" si="5"/>
        <v>2.757193355171223E-3</v>
      </c>
      <c r="AJ57" s="48">
        <f t="shared" si="5"/>
        <v>2.5299304386931093E-3</v>
      </c>
      <c r="AK57" s="45">
        <f t="shared" si="5"/>
        <v>2.3154795867687348E-3</v>
      </c>
      <c r="AL57" s="45">
        <f t="shared" si="5"/>
        <v>2.1112141164266953E-3</v>
      </c>
      <c r="AM57" s="45">
        <f t="shared" si="5"/>
        <v>1.9149004069686085E-3</v>
      </c>
      <c r="AN57" s="45">
        <f t="shared" si="5"/>
        <v>1.7247284612281024E-3</v>
      </c>
      <c r="AO57" s="45">
        <f t="shared" si="5"/>
        <v>1.5392775307697816E-3</v>
      </c>
      <c r="AP57" s="45">
        <f t="shared" si="5"/>
        <v>1.3574545798005989E-3</v>
      </c>
      <c r="AQ57" s="45">
        <f t="shared" si="5"/>
        <v>1.1784278928869088E-3</v>
      </c>
      <c r="AR57" s="45">
        <f t="shared" si="5"/>
        <v>1.0015687777870448E-3</v>
      </c>
      <c r="AS57" s="45">
        <f t="shared" si="5"/>
        <v>8.2640046403357711E-4</v>
      </c>
      <c r="AT57" s="45">
        <f t="shared" si="5"/>
        <v>6.5256067283437085E-4</v>
      </c>
      <c r="AU57" s="45">
        <f t="shared" si="5"/>
        <v>4.7977012350603105E-4</v>
      </c>
      <c r="AV57" s="45">
        <f t="shared" si="5"/>
        <v>3.0781075383982742E-4</v>
      </c>
      <c r="AW57" s="45">
        <f t="shared" si="5"/>
        <v>1.365087976325115E-4</v>
      </c>
      <c r="AX57" s="45">
        <f t="shared" si="5"/>
        <v>-3.4277100780667053E-5</v>
      </c>
      <c r="AY57" s="45">
        <f t="shared" si="5"/>
        <v>-2.0466561306668041E-4</v>
      </c>
      <c r="AZ57" s="45">
        <f t="shared" si="5"/>
        <v>-3.7475885554257937E-4</v>
      </c>
      <c r="BA57" s="45">
        <f t="shared" si="5"/>
        <v>-5.446461790984227E-4</v>
      </c>
      <c r="BB57" s="45">
        <f t="shared" si="5"/>
        <v>-7.1440939788427462E-4</v>
      </c>
      <c r="BC57" s="45">
        <f t="shared" si="5"/>
        <v>-8.8412352079846426E-4</v>
      </c>
      <c r="BD57" s="53"/>
    </row>
    <row r="58" spans="1:56">
      <c r="A58" s="36"/>
      <c r="B58" s="40"/>
      <c r="C58" s="41"/>
      <c r="D58" s="42"/>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row>
    <row r="59" spans="1:56" ht="15.75">
      <c r="A59" s="36"/>
      <c r="B59" s="40"/>
      <c r="C59" s="41"/>
      <c r="D59" s="42"/>
      <c r="E59" s="43"/>
      <c r="F59" s="347" t="s">
        <v>410</v>
      </c>
      <c r="G59" s="46"/>
      <c r="H59" s="46"/>
      <c r="I59" s="46"/>
      <c r="J59" s="46"/>
      <c r="K59" s="46"/>
      <c r="L59" s="46"/>
      <c r="M59" s="46"/>
      <c r="N59" s="46"/>
      <c r="O59" s="46"/>
      <c r="P59" s="46"/>
      <c r="Q59" s="46"/>
      <c r="R59" s="46"/>
      <c r="S59" s="46"/>
      <c r="T59" s="46"/>
      <c r="U59" s="46"/>
      <c r="V59" s="46"/>
      <c r="W59" s="46"/>
      <c r="X59" s="46"/>
      <c r="Y59" s="46"/>
      <c r="Z59" s="46"/>
      <c r="AA59" s="46"/>
      <c r="AB59" s="56"/>
      <c r="AC59" s="46"/>
      <c r="AD59" s="46"/>
      <c r="AE59" s="46"/>
      <c r="AF59" s="46"/>
      <c r="AG59" s="46"/>
      <c r="AH59" s="46"/>
      <c r="AI59" s="46"/>
      <c r="AJ59" s="56"/>
      <c r="AK59" s="56"/>
      <c r="AL59" s="56"/>
      <c r="AM59" s="56"/>
      <c r="AN59" s="56"/>
      <c r="AO59" s="56"/>
      <c r="AP59" s="56"/>
      <c r="AQ59" s="56"/>
      <c r="AR59" s="56"/>
      <c r="AS59" s="56"/>
      <c r="AT59" s="56"/>
      <c r="AU59" s="56"/>
      <c r="AV59" s="56"/>
      <c r="AW59" s="56"/>
      <c r="AX59" s="56"/>
      <c r="AY59" s="56"/>
      <c r="AZ59" s="56"/>
      <c r="BA59" s="56"/>
      <c r="BB59" s="56"/>
      <c r="BC59" s="56"/>
      <c r="BD59" s="53"/>
    </row>
    <row r="60" spans="1:56" ht="15">
      <c r="A60" s="36"/>
      <c r="B60" s="40"/>
      <c r="C60" s="41"/>
      <c r="D60" s="42"/>
      <c r="E60" s="43"/>
      <c r="F60" s="44"/>
      <c r="G60" s="46"/>
      <c r="H60" s="46"/>
      <c r="I60" s="46"/>
      <c r="J60" s="46"/>
      <c r="K60" s="46"/>
      <c r="L60" s="46"/>
      <c r="M60" s="46"/>
      <c r="N60" s="46"/>
      <c r="O60" s="46"/>
      <c r="P60" s="46"/>
      <c r="Q60" s="46"/>
      <c r="R60" s="46"/>
      <c r="S60" s="46"/>
      <c r="T60" s="46"/>
      <c r="U60" s="46"/>
      <c r="V60" s="46"/>
      <c r="W60" s="46"/>
      <c r="X60" s="46"/>
      <c r="Y60" s="46"/>
      <c r="Z60" s="46"/>
      <c r="AA60" s="46"/>
      <c r="AB60" s="56"/>
      <c r="AC60" s="46"/>
      <c r="AD60" s="46"/>
      <c r="AE60" s="46"/>
      <c r="AF60" s="46"/>
      <c r="AG60" s="46"/>
      <c r="AH60" s="46"/>
      <c r="AI60" s="46"/>
      <c r="AJ60" s="56"/>
      <c r="AK60" s="56"/>
      <c r="AL60" s="56"/>
      <c r="AM60" s="56"/>
      <c r="AN60" s="56"/>
      <c r="AO60" s="56"/>
      <c r="AP60" s="56"/>
      <c r="AQ60" s="56"/>
      <c r="AR60" s="56"/>
      <c r="AS60" s="56"/>
      <c r="AT60" s="56"/>
      <c r="AU60" s="56"/>
      <c r="AV60" s="56"/>
      <c r="AW60" s="56"/>
      <c r="AX60" s="56"/>
      <c r="AY60" s="56"/>
      <c r="AZ60" s="56"/>
      <c r="BA60" s="56"/>
      <c r="BB60" s="56"/>
      <c r="BC60" s="56"/>
      <c r="BD60" s="53"/>
    </row>
    <row r="61" spans="1:56" ht="15" customHeight="1">
      <c r="A61" s="36"/>
      <c r="B61" s="57"/>
      <c r="C61" s="36">
        <v>1E-3</v>
      </c>
      <c r="D61" s="54" t="s">
        <v>391</v>
      </c>
      <c r="E61" s="55"/>
      <c r="F61" s="37" t="s">
        <v>411</v>
      </c>
      <c r="G61" s="56"/>
      <c r="H61" s="56">
        <f>('Net Zero 2050 - %'!G12)*$C$61</f>
        <v>8.6862007676110408E-5</v>
      </c>
      <c r="I61" s="56">
        <f>('Net Zero 2050 - %'!H12)*$C$61</f>
        <v>8.5428950417854927E-5</v>
      </c>
      <c r="J61" s="56">
        <f>('Net Zero 2050 - %'!I12)*$C$61</f>
        <v>8.4010556758769896E-5</v>
      </c>
      <c r="K61" s="56">
        <f>('Net Zero 2050 - %'!J12)*$C$61</f>
        <v>8.2606440447145608E-5</v>
      </c>
      <c r="L61" s="56">
        <f>('Net Zero 2050 - %'!K12)*$C$61</f>
        <v>8.1216221509739834E-5</v>
      </c>
      <c r="M61" s="56">
        <f>('Net Zero 2050 - %'!L12)*$C$61</f>
        <v>7.9839526063230079E-5</v>
      </c>
      <c r="N61" s="56">
        <f>('Net Zero 2050 - %'!M12)*$C$61</f>
        <v>7.8475986129578952E-5</v>
      </c>
      <c r="O61" s="56">
        <f>('Net Zero 2050 - %'!N12)*$C$61</f>
        <v>7.7125239455211767E-5</v>
      </c>
      <c r="P61" s="56">
        <f>('Net Zero 2050 - %'!O12)*$C$61</f>
        <v>7.5786929333871098E-5</v>
      </c>
      <c r="Q61" s="56">
        <f>('Net Zero 2050 - %'!P12)*$C$61</f>
        <v>7.4460704433031209E-5</v>
      </c>
      <c r="R61" s="56">
        <f>('Net Zero 2050 - %'!Q12)*$C$61</f>
        <v>7.3146218623728395E-5</v>
      </c>
      <c r="S61" s="56">
        <f>('Net Zero 2050 - %'!R12)*$C$61</f>
        <v>7.184313081374327E-5</v>
      </c>
      <c r="T61" s="56">
        <f>('Net Zero 2050 - %'!S12)*$C$61</f>
        <v>7.0551104783953984E-5</v>
      </c>
      <c r="U61" s="56">
        <f>('Net Zero 2050 - %'!T12)*$C$61</f>
        <v>6.9269809027826316E-5</v>
      </c>
      <c r="V61" s="56">
        <f>('Net Zero 2050 - %'!U12)*$C$61</f>
        <v>6.7998916593873916E-5</v>
      </c>
      <c r="W61" s="56">
        <f>('Net Zero 2050 - %'!V12)*$C$61</f>
        <v>6.6738104930974985E-5</v>
      </c>
      <c r="X61" s="56">
        <f>('Net Zero 2050 - %'!W12)*$C$61</f>
        <v>6.5487055736532799E-5</v>
      </c>
      <c r="Y61" s="56">
        <f>('Net Zero 2050 - %'!X12)*$C$61</f>
        <v>6.424545480725996E-5</v>
      </c>
      <c r="Z61" s="56">
        <f>('Net Zero 2050 - %'!Y12)*$C$61</f>
        <v>6.3012991892561493E-5</v>
      </c>
      <c r="AA61" s="56">
        <f>('Net Zero 2050 - %'!Z12)*$C$61</f>
        <v>6.1789360550420724E-5</v>
      </c>
      <c r="AB61" s="56">
        <f>('Net Zero 2050 - %'!AA12)*$C$61</f>
        <v>6.0574258005651416E-5</v>
      </c>
      <c r="AC61" s="56">
        <f>('Net Zero 2050 - %'!AB12)*$C$61</f>
        <v>5.9367385010448357E-5</v>
      </c>
      <c r="AD61" s="56">
        <f>('Net Zero 2050 - %'!AC12)*$C$61</f>
        <v>5.8168445707165615E-5</v>
      </c>
      <c r="AE61" s="56">
        <f>('Net Zero 2050 - %'!AD12)*$C$61</f>
        <v>5.6977147493196157E-5</v>
      </c>
      <c r="AF61" s="56">
        <f>('Net Zero 2050 - %'!AE12)*$C$61</f>
        <v>5.5793200887883645E-5</v>
      </c>
      <c r="AG61" s="56">
        <f>('Net Zero 2050 - %'!AF12)*$C$61</f>
        <v>5.4616319401368689E-5</v>
      </c>
      <c r="AH61" s="56">
        <f>('Net Zero 2050 - %'!AG12)*$C$61</f>
        <v>5.3446219405335781E-5</v>
      </c>
      <c r="AI61" s="56">
        <f>('Net Zero 2050 - %'!AH12)*$C$61</f>
        <v>5.2282620005485116E-5</v>
      </c>
      <c r="AJ61" s="56">
        <f>('Net Zero 2050 - %'!AI12)*$C$61</f>
        <v>5.1125242915741608E-5</v>
      </c>
      <c r="AK61" s="56">
        <f>('Net Zero 2050 - %'!AJ12)*$C$61</f>
        <v>4.9973812334059175E-5</v>
      </c>
      <c r="AL61" s="56">
        <f>('Net Zero 2050 - %'!AK12)*$C$61</f>
        <v>4.8828054819772149E-5</v>
      </c>
      <c r="AM61" s="56">
        <f>('Net Zero 2050 - %'!AL12)*$C$61</f>
        <v>4.7687699172422885E-5</v>
      </c>
      <c r="AN61" s="56">
        <f>('Net Zero 2050 - %'!AM12)*$C$61</f>
        <v>4.655247631193582E-5</v>
      </c>
      <c r="AO61" s="56">
        <f>('Net Zero 2050 - %'!AN12)*$C$61</f>
        <v>4.5422119160143382E-5</v>
      </c>
      <c r="AP61" s="56">
        <f>('Net Zero 2050 - %'!AO12)*$C$61</f>
        <v>4.4296362523530418E-5</v>
      </c>
      <c r="AQ61" s="56">
        <f>('Net Zero 2050 - %'!AP12)*$C$61</f>
        <v>4.3174942977135087E-5</v>
      </c>
      <c r="AR61" s="56">
        <f>('Net Zero 2050 - %'!AQ12)*$C$61</f>
        <v>4.2057598749558168E-5</v>
      </c>
      <c r="AS61" s="56">
        <f>('Net Zero 2050 - %'!AR12)*$C$61</f>
        <v>4.0944069608983114E-5</v>
      </c>
      <c r="AT61" s="56">
        <f>('Net Zero 2050 - %'!AS12)*$C$61</f>
        <v>3.9834096750151813E-5</v>
      </c>
      <c r="AU61" s="56">
        <f>('Net Zero 2050 - %'!AT12)*$C$61</f>
        <v>3.8727422682207191E-5</v>
      </c>
      <c r="AV61" s="56">
        <f>('Net Zero 2050 - %'!AU12)*$C$61</f>
        <v>3.7623791117376018E-5</v>
      </c>
      <c r="AW61" s="56">
        <f>('Net Zero 2050 - %'!AV12)*$C$61</f>
        <v>3.6522946860360504E-5</v>
      </c>
      <c r="AX61" s="56">
        <f>('Net Zero 2050 - %'!AW12)*$C$61</f>
        <v>3.5424635698435127E-5</v>
      </c>
      <c r="AY61" s="56">
        <f>('Net Zero 2050 - %'!AX12)*$C$61</f>
        <v>3.4328604292133139E-5</v>
      </c>
      <c r="AZ61" s="56">
        <f>('Net Zero 2050 - %'!AY12)*$C$61</f>
        <v>3.3234600066498031E-5</v>
      </c>
      <c r="BA61" s="56">
        <f>('Net Zero 2050 - %'!AZ12)*$C$61</f>
        <v>3.2142371102784399E-5</v>
      </c>
      <c r="BB61" s="56">
        <f>('Net Zero 2050 - %'!BA12)*$C$61</f>
        <v>3.1051666030585065E-5</v>
      </c>
      <c r="BC61" s="56">
        <f>('Net Zero 2050 - %'!BB12)*$C$61</f>
        <v>2.996223392030295E-5</v>
      </c>
      <c r="BD61" s="53"/>
    </row>
    <row r="62" spans="1:56">
      <c r="A62" s="36"/>
      <c r="B62" s="57"/>
      <c r="C62" s="36">
        <v>9.8290000000000002E-2</v>
      </c>
      <c r="D62" s="385" t="s">
        <v>402</v>
      </c>
      <c r="E62" s="386"/>
      <c r="F62" s="37" t="s">
        <v>411</v>
      </c>
      <c r="G62" s="56"/>
      <c r="H62" s="56">
        <f>(('Net Zero 2050 - %'!G16-'Net Zero 2050 - %'!F16)-H81)*$C$62</f>
        <v>1.8957374207125362E-3</v>
      </c>
      <c r="I62" s="56">
        <f>(('Net Zero 2050 - %'!H16-'Net Zero 2050 - %'!G16)-I81)*$C$62</f>
        <v>1.8719739366348269E-3</v>
      </c>
      <c r="J62" s="56">
        <f>(('Net Zero 2050 - %'!I16-'Net Zero 2050 - %'!H16)-J81)*$C$62</f>
        <v>1.848460792023579E-3</v>
      </c>
      <c r="K62" s="56">
        <f>(('Net Zero 2050 - %'!J16-'Net Zero 2050 - %'!I16)-K81)*$C$62</f>
        <v>1.8251726263400446E-3</v>
      </c>
      <c r="L62" s="56">
        <f>(('Net Zero 2050 - %'!K16-'Net Zero 2050 - %'!J16)-L81)*$C$62</f>
        <v>1.8020786886590351E-3</v>
      </c>
      <c r="M62" s="56">
        <f>(('Net Zero 2050 - %'!L16-'Net Zero 2050 - %'!K16)-M81)*$C$62</f>
        <v>1.7791408850440507E-3</v>
      </c>
      <c r="N62" s="56">
        <f>(('Net Zero 2050 - %'!M16-'Net Zero 2050 - %'!L16)-N81)*$C$62</f>
        <v>1.7563109021403196E-3</v>
      </c>
      <c r="O62" s="56">
        <f>(('Net Zero 2050 - %'!N16-'Net Zero 2050 - %'!M16)-O81)*$C$62</f>
        <v>1.7335265642291935E-3</v>
      </c>
      <c r="P62" s="56">
        <f>(('Net Zero 2050 - %'!O16-'Net Zero 2050 - %'!N16)-P81)*$C$62</f>
        <v>1.7107071682013321E-3</v>
      </c>
      <c r="Q62" s="56">
        <f>(('Net Zero 2050 - %'!P16-'Net Zero 2050 - %'!O16)-Q81)*$C$62</f>
        <v>1.6877474819189293E-3</v>
      </c>
      <c r="R62" s="56">
        <f>(('Net Zero 2050 - %'!Q16-'Net Zero 2050 - %'!P16)-R81)*$C$62</f>
        <v>1.6645109563643617E-3</v>
      </c>
      <c r="S62" s="56">
        <f>(('Net Zero 2050 - %'!R16-'Net Zero 2050 - %'!Q16)-S81)*$C$62</f>
        <v>1.6408225054368821E-3</v>
      </c>
      <c r="T62" s="56">
        <f>(('Net Zero 2050 - %'!S16-'Net Zero 2050 - %'!R16)-T81)*$C$62</f>
        <v>1.6164625832957864E-3</v>
      </c>
      <c r="U62" s="56">
        <f>(('Net Zero 2050 - %'!T16-'Net Zero 2050 - %'!S16)-U81)*$C$62</f>
        <v>1.5911656651916872E-3</v>
      </c>
      <c r="V62" s="56">
        <f>(('Net Zero 2050 - %'!U16-'Net Zero 2050 - %'!T16)-V81)*$C$62</f>
        <v>1.5646284394595321E-3</v>
      </c>
      <c r="W62" s="56">
        <f>(('Net Zero 2050 - %'!V16-'Net Zero 2050 - %'!U16)-W81)*$C$62</f>
        <v>1.5365349644731656E-3</v>
      </c>
      <c r="X62" s="56">
        <f>(('Net Zero 2050 - %'!W16-'Net Zero 2050 - %'!V16)-X81)*$C$62</f>
        <v>1.5066062998933556E-3</v>
      </c>
      <c r="Y62" s="56">
        <f>(('Net Zero 2050 - %'!X16-'Net Zero 2050 - %'!W16)-Y81)*$C$62</f>
        <v>1.4746769318703843E-3</v>
      </c>
      <c r="Z62" s="56">
        <f>(('Net Zero 2050 - %'!Y16-'Net Zero 2050 - %'!X16)-Z81)*$C$62</f>
        <v>1.4407872982419635E-3</v>
      </c>
      <c r="AA62" s="56">
        <f>(('Net Zero 2050 - %'!Z16-'Net Zero 2050 - %'!Y16)-AA81)*$C$62</f>
        <v>1.405260941247608E-3</v>
      </c>
      <c r="AB62" s="56">
        <f>(('Net Zero 2050 - %'!AA16-'Net Zero 2050 - %'!Z16)-AB81)*$C$62</f>
        <v>1.368721133360443E-3</v>
      </c>
      <c r="AC62" s="56">
        <f>(('Net Zero 2050 - %'!AB16-'Net Zero 2050 - %'!AA16)-AC81)*$C$62</f>
        <v>1.3320120242761263E-3</v>
      </c>
      <c r="AD62" s="56">
        <f>(('Net Zero 2050 - %'!AC16-'Net Zero 2050 - %'!AB16)-AD81)*$C$62</f>
        <v>1.296034668844534E-3</v>
      </c>
      <c r="AE62" s="56">
        <f>(('Net Zero 2050 - %'!AD16-'Net Zero 2050 - %'!AC16)-AE81)*$C$62</f>
        <v>1.2615590723186157E-3</v>
      </c>
      <c r="AF62" s="56">
        <f>(('Net Zero 2050 - %'!AE16-'Net Zero 2050 - %'!AD16)-AF81)*$C$62</f>
        <v>1.2290901378973909E-3</v>
      </c>
      <c r="AG62" s="56">
        <f>(('Net Zero 2050 - %'!AF16-'Net Zero 2050 - %'!AE16)-AG81)*$C$62</f>
        <v>1.1988298205913095E-3</v>
      </c>
      <c r="AH62" s="56">
        <f>(('Net Zero 2050 - %'!AG16-'Net Zero 2050 - %'!AF16)-AH81)*$C$62</f>
        <v>1.1707240267958018E-3</v>
      </c>
      <c r="AI62" s="56">
        <f>(('Net Zero 2050 - %'!AH16-'Net Zero 2050 - %'!AG16)-AI81)*$C$62</f>
        <v>1.1445511298975295E-3</v>
      </c>
      <c r="AJ62" s="56">
        <f>(('Net Zero 2050 - %'!AI16-'Net Zero 2050 - %'!AH16)-AJ81)*$C$62</f>
        <v>1.1200104466279333E-3</v>
      </c>
      <c r="AK62" s="56">
        <f>(('Net Zero 2050 - %'!AJ16-'Net Zero 2050 - %'!AI16)-AK81)*$C$62</f>
        <v>1.0967880871180535E-3</v>
      </c>
      <c r="AL62" s="56">
        <f>(('Net Zero 2050 - %'!AK16-'Net Zero 2050 - %'!AJ16)-AL81)*$C$62</f>
        <v>1.0745957752427227E-3</v>
      </c>
      <c r="AM62" s="56">
        <f>(('Net Zero 2050 - %'!AL16-'Net Zero 2050 - %'!AK16)-AM81)*$C$62</f>
        <v>1.0531882221403626E-3</v>
      </c>
      <c r="AN62" s="56">
        <f>(('Net Zero 2050 - %'!AM16-'Net Zero 2050 - %'!AL16)-AN81)*$C$62</f>
        <v>1.0323664639724579E-3</v>
      </c>
      <c r="AO62" s="56">
        <f>(('Net Zero 2050 - %'!AN16-'Net Zero 2050 - %'!AM16)-AO81)*$C$62</f>
        <v>1.0119741031748026E-3</v>
      </c>
      <c r="AP62" s="56">
        <f>(('Net Zero 2050 - %'!AO16-'Net Zero 2050 - %'!AN16)-AP81)*$C$62</f>
        <v>9.9189058139683849E-4</v>
      </c>
      <c r="AQ62" s="56">
        <f>(('Net Zero 2050 - %'!AP16-'Net Zero 2050 - %'!AO16)-AQ81)*$C$62</f>
        <v>9.7202392171925433E-4</v>
      </c>
      <c r="AR62" s="56">
        <f>(('Net Zero 2050 - %'!AQ16-'Net Zero 2050 - %'!AP16)-AR81)*$C$62</f>
        <v>9.5230435549834805E-4</v>
      </c>
      <c r="AS62" s="56">
        <f>(('Net Zero 2050 - %'!AR16-'Net Zero 2050 - %'!AQ16)-AS81)*$C$62</f>
        <v>9.326787355826776E-4</v>
      </c>
      <c r="AT62" s="56">
        <f>(('Net Zero 2050 - %'!AS16-'Net Zero 2050 - %'!AR16)-AT81)*$C$62</f>
        <v>9.1310644354993778E-4</v>
      </c>
      <c r="AU62" s="56">
        <f>(('Net Zero 2050 - %'!AT16-'Net Zero 2050 - %'!AS16)-AU81)*$C$62</f>
        <v>8.9355594569135778E-4</v>
      </c>
      <c r="AV62" s="56">
        <f>(('Net Zero 2050 - %'!AU16-'Net Zero 2050 - %'!AT16)-AV81)*$C$62</f>
        <v>8.7400241055839037E-4</v>
      </c>
      <c r="AW62" s="56">
        <f>(('Net Zero 2050 - %'!AV16-'Net Zero 2050 - %'!AU16)-AW81)*$C$62</f>
        <v>8.5442585728352305E-4</v>
      </c>
      <c r="AX62" s="56">
        <f>(('Net Zero 2050 - %'!AW16-'Net Zero 2050 - %'!AV16)-AX81)*$C$62</f>
        <v>8.3480985435232299E-4</v>
      </c>
      <c r="AY62" s="56">
        <f>(('Net Zero 2050 - %'!AX16-'Net Zero 2050 - %'!AW16)-AY81)*$C$62</f>
        <v>8.1514045429191323E-4</v>
      </c>
      <c r="AZ62" s="56">
        <f>(('Net Zero 2050 - %'!AY16-'Net Zero 2050 - %'!AX16)-AZ81)*$C$62</f>
        <v>7.9540552152311268E-4</v>
      </c>
      <c r="BA62" s="56">
        <f>(('Net Zero 2050 - %'!AZ16-'Net Zero 2050 - %'!AY16)-BA81)*$C$62</f>
        <v>7.7559431578281559E-4</v>
      </c>
      <c r="BB62" s="56">
        <f>(('Net Zero 2050 - %'!BA16-'Net Zero 2050 - %'!AZ16)-BB81)*$C$62</f>
        <v>7.5569691829895677E-4</v>
      </c>
      <c r="BC62" s="56">
        <f>(('Net Zero 2050 - %'!BB16-'Net Zero 2050 - %'!BA16)-BC81)*$C$62</f>
        <v>7.3570414940893033E-4</v>
      </c>
      <c r="BD62" s="53"/>
    </row>
    <row r="63" spans="1:56">
      <c r="A63" s="41"/>
      <c r="B63" s="57"/>
      <c r="C63" s="36">
        <v>5.8290000000000002E-2</v>
      </c>
      <c r="D63" s="389" t="s">
        <v>407</v>
      </c>
      <c r="E63" s="390"/>
      <c r="F63" s="37" t="s">
        <v>411</v>
      </c>
      <c r="G63" s="56"/>
      <c r="H63" s="56">
        <f>(('Net Zero 2050 - %'!G17-'Net Zero 2050 - %'!F17)-H82)*$C$63</f>
        <v>1.3592241120375342E-3</v>
      </c>
      <c r="I63" s="56">
        <f>(('Net Zero 2050 - %'!H17-'Net Zero 2050 - %'!G17)-I82)*$C$63</f>
        <v>1.2999867769460847E-3</v>
      </c>
      <c r="J63" s="56">
        <f>(('Net Zero 2050 - %'!I17-'Net Zero 2050 - %'!H17)-J82)*$C$63</f>
        <v>1.2413308436442624E-3</v>
      </c>
      <c r="K63" s="56">
        <f>(('Net Zero 2050 - %'!J17-'Net Zero 2050 - %'!I17)-K82)*$C$63</f>
        <v>1.1833970039703101E-3</v>
      </c>
      <c r="L63" s="56">
        <f>(('Net Zero 2050 - %'!K17-'Net Zero 2050 - %'!J17)-L82)*$C$63</f>
        <v>1.1259702141280165E-3</v>
      </c>
      <c r="M63" s="56">
        <f>(('Net Zero 2050 - %'!L17-'Net Zero 2050 - %'!K17)-M82)*$C$63</f>
        <v>1.0690372017520143E-3</v>
      </c>
      <c r="N63" s="56">
        <f>(('Net Zero 2050 - %'!M17-'Net Zero 2050 - %'!L17)-N82)*$C$63</f>
        <v>1.0123778768762832E-3</v>
      </c>
      <c r="O63" s="56">
        <f>(('Net Zero 2050 - %'!N17-'Net Zero 2050 - %'!M17)-O82)*$C$63</f>
        <v>9.5604569906809973E-4</v>
      </c>
      <c r="P63" s="56">
        <f>(('Net Zero 2050 - %'!O17-'Net Zero 2050 - %'!N17)-P82)*$C$63</f>
        <v>8.99742504229544E-4</v>
      </c>
      <c r="Q63" s="56">
        <f>(('Net Zero 2050 - %'!P17-'Net Zero 2050 - %'!O17)-Q82)*$C$63</f>
        <v>8.4325803283920732E-4</v>
      </c>
      <c r="R63" s="56">
        <f>(('Net Zero 2050 - %'!Q17-'Net Zero 2050 - %'!P17)-R82)*$C$63</f>
        <v>7.8629876487640261E-4</v>
      </c>
      <c r="S63" s="56">
        <f>(('Net Zero 2050 - %'!R17-'Net Zero 2050 - %'!Q17)-S82)*$C$63</f>
        <v>7.2838004799708118E-4</v>
      </c>
      <c r="T63" s="56">
        <f>(('Net Zero 2050 - %'!S17-'Net Zero 2050 - %'!R17)-T82)*$C$63</f>
        <v>6.6904642307443743E-4</v>
      </c>
      <c r="U63" s="56">
        <f>(('Net Zero 2050 - %'!T17-'Net Zero 2050 - %'!S17)-U82)*$C$63</f>
        <v>6.0762220533561629E-4</v>
      </c>
      <c r="V63" s="56">
        <f>(('Net Zero 2050 - %'!U17-'Net Zero 2050 - %'!T17)-V82)*$C$63</f>
        <v>5.434679351553523E-4</v>
      </c>
      <c r="W63" s="56">
        <f>(('Net Zero 2050 - %'!V17-'Net Zero 2050 - %'!U17)-W82)*$C$63</f>
        <v>4.7575282813692012E-4</v>
      </c>
      <c r="X63" s="56">
        <f>(('Net Zero 2050 - %'!W17-'Net Zero 2050 - %'!V17)-X82)*$C$63</f>
        <v>4.0387472651019361E-4</v>
      </c>
      <c r="Y63" s="56">
        <f>(('Net Zero 2050 - %'!X17-'Net Zero 2050 - %'!W17)-Y82)*$C$63</f>
        <v>3.2741584146198555E-4</v>
      </c>
      <c r="Z63" s="56">
        <f>(('Net Zero 2050 - %'!Y17-'Net Zero 2050 - %'!X17)-Z82)*$C$63</f>
        <v>2.4642392016000397E-4</v>
      </c>
      <c r="AA63" s="56">
        <f>(('Net Zero 2050 - %'!Z17-'Net Zero 2050 - %'!Y17)-AA82)*$C$63</f>
        <v>1.6170804944238708E-4</v>
      </c>
      <c r="AB63" s="56">
        <f>(('Net Zero 2050 - %'!AA17-'Net Zero 2050 - %'!Z17)-AB82)*$C$63</f>
        <v>7.4795279295908169E-5</v>
      </c>
      <c r="AC63" s="56">
        <f>(('Net Zero 2050 - %'!AB17-'Net Zero 2050 - %'!AA17)-AC82)*$C$63</f>
        <v>-1.2378893919420119E-5</v>
      </c>
      <c r="AD63" s="56">
        <f>(('Net Zero 2050 - %'!AC17-'Net Zero 2050 - %'!AB17)-AD82)*$C$63</f>
        <v>-9.7594284319825022E-5</v>
      </c>
      <c r="AE63" s="56">
        <f>(('Net Zero 2050 - %'!AD17-'Net Zero 2050 - %'!AC17)-AE82)*$C$63</f>
        <v>-1.7908703293469994E-4</v>
      </c>
      <c r="AF63" s="56">
        <f>(('Net Zero 2050 - %'!AE17-'Net Zero 2050 - %'!AD17)-AF82)*$C$63</f>
        <v>-2.5569754742287134E-4</v>
      </c>
      <c r="AG63" s="56">
        <f>(('Net Zero 2050 - %'!AF17-'Net Zero 2050 - %'!AE17)-AG82)*$C$63</f>
        <v>-3.2680344095996247E-4</v>
      </c>
      <c r="AH63" s="56">
        <f>(('Net Zero 2050 - %'!AG17-'Net Zero 2050 - %'!AF17)-AH82)*$C$63</f>
        <v>-3.9267348491465223E-4</v>
      </c>
      <c r="AI63" s="56">
        <f>(('Net Zero 2050 - %'!AH17-'Net Zero 2050 - %'!AG17)-AI82)*$C$63</f>
        <v>-4.5383471010805273E-4</v>
      </c>
      <c r="AJ63" s="56">
        <f>(('Net Zero 2050 - %'!AI17-'Net Zero 2050 - %'!AH17)-AJ82)*$C$63</f>
        <v>-5.1086865868803786E-4</v>
      </c>
      <c r="AK63" s="56">
        <f>(('Net Zero 2050 - %'!AJ17-'Net Zero 2050 - %'!AI17)-AK82)*$C$63</f>
        <v>-5.6451491413055262E-4</v>
      </c>
      <c r="AL63" s="56">
        <f>(('Net Zero 2050 - %'!AK17-'Net Zero 2050 - %'!AJ17)-AL82)*$C$63</f>
        <v>-6.1545242714946473E-4</v>
      </c>
      <c r="AM63" s="56">
        <f>(('Net Zero 2050 - %'!AL17-'Net Zero 2050 - %'!AK17)-AM82)*$C$63</f>
        <v>-6.6425829524816504E-4</v>
      </c>
      <c r="AN63" s="56">
        <f>(('Net Zero 2050 - %'!AM17-'Net Zero 2050 - %'!AL17)-AN82)*$C$63</f>
        <v>-7.1139983734500956E-4</v>
      </c>
      <c r="AO63" s="56">
        <f>(('Net Zero 2050 - %'!AN17-'Net Zero 2050 - %'!AM17)-AO82)*$C$63</f>
        <v>-7.5724350235066064E-4</v>
      </c>
      <c r="AP63" s="56">
        <f>(('Net Zero 2050 - %'!AO17-'Net Zero 2050 - %'!AN17)-AP82)*$C$63</f>
        <v>-8.0207081900616833E-4</v>
      </c>
      <c r="AQ63" s="56">
        <f>(('Net Zero 2050 - %'!AP17-'Net Zero 2050 - %'!AO17)-AQ82)*$C$63</f>
        <v>-8.460956046217105E-4</v>
      </c>
      <c r="AR63" s="56">
        <f>(('Net Zero 2050 - %'!AQ17-'Net Zero 2050 - %'!AP17)-AR82)*$C$63</f>
        <v>-8.8947907519993014E-4</v>
      </c>
      <c r="AS63" s="56">
        <f>(('Net Zero 2050 - %'!AR17-'Net Zero 2050 - %'!AQ17)-AS82)*$C$63</f>
        <v>-9.3234309013084222E-4</v>
      </c>
      <c r="AT63" s="56">
        <f>(('Net Zero 2050 - %'!AS17-'Net Zero 2050 - %'!AR17)-AT82)*$C$63</f>
        <v>-9.747798527031525E-4</v>
      </c>
      <c r="AU63" s="56">
        <f>(('Net Zero 2050 - %'!AT17-'Net Zero 2050 - %'!AS17)-AU82)*$C$63</f>
        <v>-1.0168600716114052E-3</v>
      </c>
      <c r="AV63" s="56">
        <f>(('Net Zero 2050 - %'!AU17-'Net Zero 2050 - %'!AT17)-AV82)*$C$63</f>
        <v>-1.0586386042139323E-3</v>
      </c>
      <c r="AW63" s="56">
        <f>(('Net Zero 2050 - %'!AV17-'Net Zero 2050 - %'!AU17)-AW82)*$C$63</f>
        <v>-1.1001588405828257E-3</v>
      </c>
      <c r="AX63" s="56">
        <f>(('Net Zero 2050 - %'!AW17-'Net Zero 2050 - %'!AV17)-AX82)*$C$63</f>
        <v>-1.1414557817521907E-3</v>
      </c>
      <c r="AY63" s="56">
        <f>(('Net Zero 2050 - %'!AX17-'Net Zero 2050 - %'!AW17)-AY82)*$C$63</f>
        <v>-1.1825585582669479E-3</v>
      </c>
      <c r="AZ63" s="56">
        <f>(('Net Zero 2050 - %'!AY17-'Net Zero 2050 - %'!AX17)-AZ82)*$C$63</f>
        <v>-1.2234920159852958E-3</v>
      </c>
      <c r="BA63" s="56">
        <f>(('Net Zero 2050 - %'!AZ17-'Net Zero 2050 - %'!AY17)-BA82)*$C$63</f>
        <v>-1.2642776955758158E-3</v>
      </c>
      <c r="BB63" s="56">
        <f>(('Net Zero 2050 - %'!BA17-'Net Zero 2050 - %'!AZ17)-BB82)*$C$63</f>
        <v>-1.304935184985048E-3</v>
      </c>
      <c r="BC63" s="56">
        <f>(('Net Zero 2050 - %'!BB17-'Net Zero 2050 - %'!BA17)-BC82)*$C$63</f>
        <v>-1.3454823060225975E-3</v>
      </c>
      <c r="BD63" s="53"/>
    </row>
    <row r="64" spans="1:56">
      <c r="A64" s="41"/>
      <c r="B64" s="57"/>
      <c r="C64" s="36">
        <v>0.1454</v>
      </c>
      <c r="D64" s="385" t="s">
        <v>396</v>
      </c>
      <c r="E64" s="386"/>
      <c r="F64" s="37" t="s">
        <v>411</v>
      </c>
      <c r="G64" s="56"/>
      <c r="H64" s="56">
        <f>('Net Zero 2050 - %'!G18-'Net Zero 2050 - %'!F18)*$C$64</f>
        <v>-1.031031399999994E-3</v>
      </c>
      <c r="I64" s="56">
        <f>('Net Zero 2050 - %'!H18-'Net Zero 2050 - %'!G18)*$C$64</f>
        <v>-1.0310314000000586E-3</v>
      </c>
      <c r="J64" s="56">
        <f>('Net Zero 2050 - %'!I18-'Net Zero 2050 - %'!H18)*$C$64</f>
        <v>-1.031031399999994E-3</v>
      </c>
      <c r="K64" s="56">
        <f>('Net Zero 2050 - %'!J18-'Net Zero 2050 - %'!I18)*$C$64</f>
        <v>-1.031031399999994E-3</v>
      </c>
      <c r="L64" s="56">
        <f>('Net Zero 2050 - %'!K18-'Net Zero 2050 - %'!J18)*$C$64</f>
        <v>-1.031031399999994E-3</v>
      </c>
      <c r="M64" s="56">
        <f>('Net Zero 2050 - %'!L18-'Net Zero 2050 - %'!K18)*$C$64</f>
        <v>-1.031031399999994E-3</v>
      </c>
      <c r="N64" s="56">
        <f>('Net Zero 2050 - %'!M18-'Net Zero 2050 - %'!L18)*$C$64</f>
        <v>-1.031031399999994E-3</v>
      </c>
      <c r="O64" s="56">
        <f>('Net Zero 2050 - %'!N18-'Net Zero 2050 - %'!M18)*$C$64</f>
        <v>-1.031031399999994E-3</v>
      </c>
      <c r="P64" s="56">
        <f>('Net Zero 2050 - %'!O18-'Net Zero 2050 - %'!N18)*$C$64</f>
        <v>-1.031031399999994E-3</v>
      </c>
      <c r="Q64" s="56">
        <f>('Net Zero 2050 - %'!P18-'Net Zero 2050 - %'!O18)*$C$64</f>
        <v>-1.031031399999994E-3</v>
      </c>
      <c r="R64" s="56">
        <f>('Net Zero 2050 - %'!Q18-'Net Zero 2050 - %'!P18)*$C$64</f>
        <v>-1.031031399999994E-3</v>
      </c>
      <c r="S64" s="56">
        <f>('Net Zero 2050 - %'!R18-'Net Zero 2050 - %'!Q18)*$C$64</f>
        <v>-1.031031399999994E-3</v>
      </c>
      <c r="T64" s="56">
        <f>('Net Zero 2050 - %'!S18-'Net Zero 2050 - %'!R18)*$C$64</f>
        <v>-1.0310314000000586E-3</v>
      </c>
      <c r="U64" s="56">
        <f>('Net Zero 2050 - %'!T18-'Net Zero 2050 - %'!S18)*$C$64</f>
        <v>-1.031031399999994E-3</v>
      </c>
      <c r="V64" s="56">
        <f>('Net Zero 2050 - %'!U18-'Net Zero 2050 - %'!T18)*$C$64</f>
        <v>-1.031031399999994E-3</v>
      </c>
      <c r="W64" s="56">
        <f>('Net Zero 2050 - %'!V18-'Net Zero 2050 - %'!U18)*$C$64</f>
        <v>-1.031031399999994E-3</v>
      </c>
      <c r="X64" s="56">
        <f>('Net Zero 2050 - %'!W18-'Net Zero 2050 - %'!V18)*$C$64</f>
        <v>-1.031031399999994E-3</v>
      </c>
      <c r="Y64" s="56">
        <f>('Net Zero 2050 - %'!X18-'Net Zero 2050 - %'!W18)*$C$64</f>
        <v>-1.031031399999994E-3</v>
      </c>
      <c r="Z64" s="56">
        <f>('Net Zero 2050 - %'!Y18-'Net Zero 2050 - %'!X18)*$C$64</f>
        <v>-1.031031399999994E-3</v>
      </c>
      <c r="AA64" s="56">
        <f>('Net Zero 2050 - %'!Z18-'Net Zero 2050 - %'!Y18)*$C$64</f>
        <v>-1.031031399999994E-3</v>
      </c>
      <c r="AB64" s="56">
        <f>('Net Zero 2050 - %'!AA18-'Net Zero 2050 - %'!Z18)*$C$64</f>
        <v>-1.031031399999994E-3</v>
      </c>
      <c r="AC64" s="56">
        <f>('Net Zero 2050 - %'!AB18-'Net Zero 2050 - %'!AA18)*$C$64</f>
        <v>-1.031031399999994E-3</v>
      </c>
      <c r="AD64" s="56">
        <f>('Net Zero 2050 - %'!AC18-'Net Zero 2050 - %'!AB18)*$C$64</f>
        <v>-1.031031399999994E-3</v>
      </c>
      <c r="AE64" s="56">
        <f>('Net Zero 2050 - %'!AD18-'Net Zero 2050 - %'!AC18)*$C$64</f>
        <v>-1.0310314000000586E-3</v>
      </c>
      <c r="AF64" s="56">
        <f>('Net Zero 2050 - %'!AE18-'Net Zero 2050 - %'!AD18)*$C$64</f>
        <v>-1.031031399999994E-3</v>
      </c>
      <c r="AG64" s="56">
        <f>('Net Zero 2050 - %'!AF18-'Net Zero 2050 - %'!AE18)*$C$64</f>
        <v>-1.031031399999994E-3</v>
      </c>
      <c r="AH64" s="56">
        <f>('Net Zero 2050 - %'!AG18-'Net Zero 2050 - %'!AF18)*$C$64</f>
        <v>-1.031031399999994E-3</v>
      </c>
      <c r="AI64" s="56">
        <f>('Net Zero 2050 - %'!AH18-'Net Zero 2050 - %'!AG18)*$C$64</f>
        <v>-1.031031399999994E-3</v>
      </c>
      <c r="AJ64" s="56">
        <f>('Net Zero 2050 - %'!AI18-'Net Zero 2050 - %'!AH18)*$C$64</f>
        <v>-1.031031399999994E-3</v>
      </c>
      <c r="AK64" s="56">
        <f>('Net Zero 2050 - %'!AJ18-'Net Zero 2050 - %'!AI18)*$C$64</f>
        <v>-1.031031399999994E-3</v>
      </c>
      <c r="AL64" s="56">
        <f>('Net Zero 2050 - %'!AK18-'Net Zero 2050 - %'!AJ18)*$C$64</f>
        <v>-1.031031399999994E-3</v>
      </c>
      <c r="AM64" s="56">
        <f>('Net Zero 2050 - %'!AL18-'Net Zero 2050 - %'!AK18)*$C$64</f>
        <v>-1.031031399999994E-3</v>
      </c>
      <c r="AN64" s="56">
        <f>('Net Zero 2050 - %'!AM18-'Net Zero 2050 - %'!AL18)*$C$64</f>
        <v>-1.031031399999994E-3</v>
      </c>
      <c r="AO64" s="56">
        <f>('Net Zero 2050 - %'!AN18-'Net Zero 2050 - %'!AM18)*$C$64</f>
        <v>-1.0310314000000586E-3</v>
      </c>
      <c r="AP64" s="56">
        <f>('Net Zero 2050 - %'!AO18-'Net Zero 2050 - %'!AN18)*$C$64</f>
        <v>-1.031031399999994E-3</v>
      </c>
      <c r="AQ64" s="56">
        <f>('Net Zero 2050 - %'!AP18-'Net Zero 2050 - %'!AO18)*$C$64</f>
        <v>-1.031031399999994E-3</v>
      </c>
      <c r="AR64" s="56">
        <f>('Net Zero 2050 - %'!AQ18-'Net Zero 2050 - %'!AP18)*$C$64</f>
        <v>-1.031031399999994E-3</v>
      </c>
      <c r="AS64" s="56">
        <f>('Net Zero 2050 - %'!AR18-'Net Zero 2050 - %'!AQ18)*$C$64</f>
        <v>-1.031031399999994E-3</v>
      </c>
      <c r="AT64" s="56">
        <f>('Net Zero 2050 - %'!AS18-'Net Zero 2050 - %'!AR18)*$C$64</f>
        <v>-1.031031399999994E-3</v>
      </c>
      <c r="AU64" s="56">
        <f>('Net Zero 2050 - %'!AT18-'Net Zero 2050 - %'!AS18)*$C$64</f>
        <v>-1.031031399999994E-3</v>
      </c>
      <c r="AV64" s="56">
        <f>('Net Zero 2050 - %'!AU18-'Net Zero 2050 - %'!AT18)*$C$64</f>
        <v>-1.031031399999994E-3</v>
      </c>
      <c r="AW64" s="56">
        <f>('Net Zero 2050 - %'!AV18-'Net Zero 2050 - %'!AU18)*$C$64</f>
        <v>-1.031031399999994E-3</v>
      </c>
      <c r="AX64" s="56">
        <f>('Net Zero 2050 - %'!AW18-'Net Zero 2050 - %'!AV18)*$C$64</f>
        <v>-1.031031399999994E-3</v>
      </c>
      <c r="AY64" s="56">
        <f>('Net Zero 2050 - %'!AX18-'Net Zero 2050 - %'!AW18)*$C$64</f>
        <v>-1.031031399999994E-3</v>
      </c>
      <c r="AZ64" s="56">
        <f>('Net Zero 2050 - %'!AY18-'Net Zero 2050 - %'!AX18)*$C$64</f>
        <v>-1.0310314000000586E-3</v>
      </c>
      <c r="BA64" s="56">
        <f>('Net Zero 2050 - %'!AZ18-'Net Zero 2050 - %'!AY18)*$C$64</f>
        <v>-1.031031399999994E-3</v>
      </c>
      <c r="BB64" s="56">
        <f>('Net Zero 2050 - %'!BA18-'Net Zero 2050 - %'!AZ18)*$C$64</f>
        <v>-1.031031399999994E-3</v>
      </c>
      <c r="BC64" s="56">
        <f>('Net Zero 2050 - %'!BB18-'Net Zero 2050 - %'!BA18)*$C$64</f>
        <v>-1.031031399999994E-3</v>
      </c>
      <c r="BD64" s="53"/>
    </row>
    <row r="65" spans="1:56">
      <c r="A65" s="50"/>
      <c r="B65" s="57"/>
      <c r="C65" s="36">
        <v>3.3999999999999998E-3</v>
      </c>
      <c r="D65" s="385" t="s">
        <v>397</v>
      </c>
      <c r="E65" s="386"/>
      <c r="F65" s="37" t="s">
        <v>411</v>
      </c>
      <c r="G65" s="56"/>
      <c r="H65" s="56">
        <f>('Net Zero 2050 - %'!G19-'Net Zero 2050 - %'!F19)*$C$65</f>
        <v>-2.2957376929867542E-6</v>
      </c>
      <c r="I65" s="56">
        <f>('Net Zero 2050 - %'!H19-'Net Zero 2050 - %'!G19)*$C$65</f>
        <v>-2.2925695749704154E-6</v>
      </c>
      <c r="J65" s="56">
        <f>('Net Zero 2050 - %'!I19-'Net Zero 2050 - %'!H19)*$C$65</f>
        <v>-2.2894058289570693E-6</v>
      </c>
      <c r="K65" s="56">
        <f>('Net Zero 2050 - %'!J19-'Net Zero 2050 - %'!I19)*$C$65</f>
        <v>-2.2862464489131428E-6</v>
      </c>
      <c r="L65" s="56">
        <f>('Net Zero 2050 - %'!K19-'Net Zero 2050 - %'!J19)*$C$65</f>
        <v>-2.2830914288135549E-6</v>
      </c>
      <c r="M65" s="56">
        <f>('Net Zero 2050 - %'!L19-'Net Zero 2050 - %'!K19)*$C$65</f>
        <v>-2.2799407626419076E-6</v>
      </c>
      <c r="N65" s="56">
        <f>('Net Zero 2050 - %'!M19-'Net Zero 2050 - %'!L19)*$C$65</f>
        <v>-2.2767944443893515E-6</v>
      </c>
      <c r="O65" s="56">
        <f>('Net Zero 2050 - %'!N19-'Net Zero 2050 - %'!M19)*$C$65</f>
        <v>-2.2736524680560976E-6</v>
      </c>
      <c r="P65" s="56">
        <f>('Net Zero 2050 - %'!O19-'Net Zero 2050 - %'!N19)*$C$65</f>
        <v>-2.2705148276502827E-6</v>
      </c>
      <c r="Q65" s="56">
        <f>('Net Zero 2050 - %'!P19-'Net Zero 2050 - %'!O19)*$C$65</f>
        <v>-2.2673815171879717E-6</v>
      </c>
      <c r="R65" s="56">
        <f>('Net Zero 2050 - %'!Q19-'Net Zero 2050 - %'!P19)*$C$65</f>
        <v>-2.2642525306942884E-6</v>
      </c>
      <c r="S65" s="56">
        <f>('Net Zero 2050 - %'!R19-'Net Zero 2050 - %'!Q19)*$C$65</f>
        <v>-2.2611278622019059E-6</v>
      </c>
      <c r="T65" s="56">
        <f>('Net Zero 2050 - %'!S19-'Net Zero 2050 - %'!R19)*$C$65</f>
        <v>-2.2580075057521795E-6</v>
      </c>
      <c r="U65" s="56">
        <f>('Net Zero 2050 - %'!T19-'Net Zero 2050 - %'!S19)*$C$65</f>
        <v>-2.2548914553942034E-6</v>
      </c>
      <c r="V65" s="56">
        <f>('Net Zero 2050 - %'!U19-'Net Zero 2050 - %'!T19)*$C$65</f>
        <v>-2.2517797051857524E-6</v>
      </c>
      <c r="W65" s="56">
        <f>('Net Zero 2050 - %'!V19-'Net Zero 2050 - %'!U19)*$C$65</f>
        <v>-2.2486722491925291E-6</v>
      </c>
      <c r="X65" s="56">
        <f>('Net Zero 2050 - %'!W19-'Net Zero 2050 - %'!V19)*$C$65</f>
        <v>-2.2455690814887297E-6</v>
      </c>
      <c r="Y65" s="56">
        <f>('Net Zero 2050 - %'!X19-'Net Zero 2050 - %'!W19)*$C$65</f>
        <v>-2.2424701961562873E-6</v>
      </c>
      <c r="Z65" s="56">
        <f>('Net Zero 2050 - %'!Y19-'Net Zero 2050 - %'!X19)*$C$65</f>
        <v>-2.2393755872856303E-6</v>
      </c>
      <c r="AA65" s="56">
        <f>('Net Zero 2050 - %'!Z19-'Net Zero 2050 - %'!Y19)*$C$65</f>
        <v>-2.2362852489751115E-6</v>
      </c>
      <c r="AB65" s="56">
        <f>('Net Zero 2050 - %'!AA19-'Net Zero 2050 - %'!Z19)*$C$65</f>
        <v>-2.2331991753315792E-6</v>
      </c>
      <c r="AC65" s="56">
        <f>('Net Zero 2050 - %'!AB19-'Net Zero 2050 - %'!AA19)*$C$65</f>
        <v>-2.2301173604696187E-6</v>
      </c>
      <c r="AD65" s="56">
        <f>('Net Zero 2050 - %'!AC19-'Net Zero 2050 - %'!AB19)*$C$65</f>
        <v>-2.2270397985121201E-6</v>
      </c>
      <c r="AE65" s="56">
        <f>('Net Zero 2050 - %'!AD19-'Net Zero 2050 - %'!AC19)*$C$65</f>
        <v>-2.2239664835900896E-6</v>
      </c>
      <c r="AF65" s="56">
        <f>('Net Zero 2050 - %'!AE19-'Net Zero 2050 - %'!AD19)*$C$65</f>
        <v>-2.2208974098428368E-6</v>
      </c>
      <c r="AG65" s="56">
        <f>('Net Zero 2050 - %'!AF19-'Net Zero 2050 - %'!AE19)*$C$65</f>
        <v>-2.217832571417222E-6</v>
      </c>
      <c r="AH65" s="56">
        <f>('Net Zero 2050 - %'!AG19-'Net Zero 2050 - %'!AF19)*$C$65</f>
        <v>-2.2147719624685978E-6</v>
      </c>
      <c r="AI65" s="56">
        <f>('Net Zero 2050 - %'!AH19-'Net Zero 2050 - %'!AG19)*$C$65</f>
        <v>-2.2117155771604336E-6</v>
      </c>
      <c r="AJ65" s="56">
        <f>('Net Zero 2050 - %'!AI19-'Net Zero 2050 - %'!AH19)*$C$65</f>
        <v>-2.2086634096639356E-6</v>
      </c>
      <c r="AK65" s="56">
        <f>('Net Zero 2050 - %'!AJ19-'Net Zero 2050 - %'!AI19)*$C$65</f>
        <v>-2.2056154541586159E-6</v>
      </c>
      <c r="AL65" s="56">
        <f>('Net Zero 2050 - %'!AK19-'Net Zero 2050 - %'!AJ19)*$C$65</f>
        <v>-2.2025717048319127E-6</v>
      </c>
      <c r="AM65" s="56">
        <f>('Net Zero 2050 - %'!AL19-'Net Zero 2050 - %'!AK19)*$C$65</f>
        <v>-2.1995321558791911E-6</v>
      </c>
      <c r="AN65" s="56">
        <f>('Net Zero 2050 - %'!AM19-'Net Zero 2050 - %'!AL19)*$C$65</f>
        <v>-2.196496801504122E-6</v>
      </c>
      <c r="AO65" s="56">
        <f>('Net Zero 2050 - %'!AN19-'Net Zero 2050 - %'!AM19)*$C$65</f>
        <v>-2.1934656359181124E-6</v>
      </c>
      <c r="AP65" s="56">
        <f>('Net Zero 2050 - %'!AO19-'Net Zero 2050 - %'!AN19)*$C$65</f>
        <v>-2.1904386533404985E-6</v>
      </c>
      <c r="AQ65" s="56">
        <f>('Net Zero 2050 - %'!AP19-'Net Zero 2050 - %'!AO19)*$C$65</f>
        <v>-2.1874158479989191E-6</v>
      </c>
      <c r="AR65" s="56">
        <f>('Net Zero 2050 - %'!AQ19-'Net Zero 2050 - %'!AP19)*$C$65</f>
        <v>-2.184397214128564E-6</v>
      </c>
      <c r="AS65" s="56">
        <f>('Net Zero 2050 - %'!AR19-'Net Zero 2050 - %'!AQ19)*$C$65</f>
        <v>-2.181382745973115E-6</v>
      </c>
      <c r="AT65" s="56">
        <f>('Net Zero 2050 - %'!AS19-'Net Zero 2050 - %'!AR19)*$C$65</f>
        <v>-2.1783724377836156E-6</v>
      </c>
      <c r="AU65" s="56">
        <f>('Net Zero 2050 - %'!AT19-'Net Zero 2050 - %'!AS19)*$C$65</f>
        <v>-2.1753662838196019E-6</v>
      </c>
      <c r="AV65" s="56">
        <f>('Net Zero 2050 - %'!AU19-'Net Zero 2050 - %'!AT19)*$C$65</f>
        <v>-2.1723642783479713E-6</v>
      </c>
      <c r="AW65" s="56">
        <f>('Net Zero 2050 - %'!AV19-'Net Zero 2050 - %'!AU19)*$C$65</f>
        <v>-2.1693664156437363E-6</v>
      </c>
      <c r="AX65" s="56">
        <f>('Net Zero 2050 - %'!AW19-'Net Zero 2050 - %'!AV19)*$C$65</f>
        <v>-2.1663726899902146E-6</v>
      </c>
      <c r="AY65" s="56">
        <f>('Net Zero 2050 - %'!AX19-'Net Zero 2050 - %'!AW19)*$C$65</f>
        <v>-2.1633830956778954E-6</v>
      </c>
      <c r="AZ65" s="56">
        <f>('Net Zero 2050 - %'!AY19-'Net Zero 2050 - %'!AX19)*$C$65</f>
        <v>-2.1603976270059496E-6</v>
      </c>
      <c r="BA65" s="56">
        <f>('Net Zero 2050 - %'!AZ19-'Net Zero 2050 - %'!AY19)*$C$65</f>
        <v>-2.1574162782807214E-6</v>
      </c>
      <c r="BB65" s="56">
        <f>('Net Zero 2050 - %'!BA19-'Net Zero 2050 - %'!AZ19)*$C$65</f>
        <v>-2.1544390438166693E-6</v>
      </c>
      <c r="BC65" s="56">
        <f>('Net Zero 2050 - %'!BB19-'Net Zero 2050 - %'!BA19)*$C$65</f>
        <v>-2.1514659179361793E-6</v>
      </c>
      <c r="BD65" s="53"/>
    </row>
    <row r="66" spans="1:56">
      <c r="B66" s="57"/>
      <c r="C66" s="36">
        <v>1.3899999999999999E-2</v>
      </c>
      <c r="D66" s="385" t="s">
        <v>63</v>
      </c>
      <c r="E66" s="386"/>
      <c r="F66" s="37" t="s">
        <v>411</v>
      </c>
      <c r="G66" s="56"/>
      <c r="H66" s="56">
        <f>('Net Zero 2050 - %'!G21-'Net Zero 2050 - %'!F21)*$C$66</f>
        <v>1.7883619692711867E-5</v>
      </c>
      <c r="I66" s="56">
        <f>('Net Zero 2050 - %'!H21-'Net Zero 2050 - %'!G21)*$C$66</f>
        <v>1.8107606722041122E-5</v>
      </c>
      <c r="J66" s="56">
        <f>('Net Zero 2050 - %'!I21-'Net Zero 2050 - %'!H21)*$C$66</f>
        <v>1.8334399122440268E-5</v>
      </c>
      <c r="K66" s="56">
        <f>('Net Zero 2050 - %'!J21-'Net Zero 2050 - %'!I21)*$C$66</f>
        <v>1.8564032030349321E-5</v>
      </c>
      <c r="L66" s="56">
        <f>('Net Zero 2050 - %'!K21-'Net Zero 2050 - %'!J21)*$C$66</f>
        <v>1.8796541022281646E-5</v>
      </c>
      <c r="M66" s="56">
        <f>('Net Zero 2050 - %'!L21-'Net Zero 2050 - %'!K21)*$C$66</f>
        <v>1.903196212033609E-5</v>
      </c>
      <c r="N66" s="56">
        <f>('Net Zero 2050 - %'!M21-'Net Zero 2050 - %'!L21)*$C$66</f>
        <v>1.9270331797778018E-5</v>
      </c>
      <c r="O66" s="56">
        <f>('Net Zero 2050 - %'!N21-'Net Zero 2050 - %'!M21)*$C$66</f>
        <v>1.9511686984688808E-5</v>
      </c>
      <c r="P66" s="56">
        <f>('Net Zero 2050 - %'!O21-'Net Zero 2050 - %'!N21)*$C$66</f>
        <v>1.9756065073688641E-5</v>
      </c>
      <c r="Q66" s="56">
        <f>('Net Zero 2050 - %'!P21-'Net Zero 2050 - %'!O21)*$C$66</f>
        <v>2.0003503925729143E-5</v>
      </c>
      <c r="R66" s="56">
        <f>('Net Zero 2050 - %'!Q21-'Net Zero 2050 - %'!P21)*$C$66</f>
        <v>2.0254041875959131E-5</v>
      </c>
      <c r="S66" s="56">
        <f>('Net Zero 2050 - %'!R21-'Net Zero 2050 - %'!Q21)*$C$66</f>
        <v>2.0507717739663447E-5</v>
      </c>
      <c r="T66" s="56">
        <f>('Net Zero 2050 - %'!S21-'Net Zero 2050 - %'!R21)*$C$66</f>
        <v>2.0764570818277255E-5</v>
      </c>
      <c r="U66" s="56">
        <f>('Net Zero 2050 - %'!T21-'Net Zero 2050 - %'!S21)*$C$66</f>
        <v>2.1024640905474559E-5</v>
      </c>
      <c r="V66" s="56">
        <f>('Net Zero 2050 - %'!U21-'Net Zero 2050 - %'!T21)*$C$66</f>
        <v>2.1287968293332967E-5</v>
      </c>
      <c r="W66" s="56">
        <f>('Net Zero 2050 - %'!V21-'Net Zero 2050 - %'!U21)*$C$66</f>
        <v>2.1554593778576527E-5</v>
      </c>
      <c r="X66" s="56">
        <f>('Net Zero 2050 - %'!W21-'Net Zero 2050 - %'!V21)*$C$66</f>
        <v>2.1824558668896931E-5</v>
      </c>
      <c r="Y66" s="56">
        <f>('Net Zero 2050 - %'!X21-'Net Zero 2050 - %'!W21)*$C$66</f>
        <v>2.2097904789350107E-5</v>
      </c>
      <c r="Z66" s="56">
        <f>('Net Zero 2050 - %'!Y21-'Net Zero 2050 - %'!X21)*$C$66</f>
        <v>2.2374674488841183E-5</v>
      </c>
      <c r="AA66" s="56">
        <f>('Net Zero 2050 - %'!Z21-'Net Zero 2050 - %'!Y21)*$C$66</f>
        <v>2.2654910646682346E-5</v>
      </c>
      <c r="AB66" s="56">
        <f>('Net Zero 2050 - %'!AA21-'Net Zero 2050 - %'!Z21)*$C$66</f>
        <v>2.2938656679234054E-5</v>
      </c>
      <c r="AC66" s="56">
        <f>('Net Zero 2050 - %'!AB21-'Net Zero 2050 - %'!AA21)*$C$66</f>
        <v>2.3225956546636138E-5</v>
      </c>
      <c r="AD66" s="56">
        <f>('Net Zero 2050 - %'!AC21-'Net Zero 2050 - %'!AB21)*$C$66</f>
        <v>2.3516854759615657E-5</v>
      </c>
      <c r="AE66" s="56">
        <f>('Net Zero 2050 - %'!AD21-'Net Zero 2050 - %'!AC21)*$C$66</f>
        <v>2.3811396386383128E-5</v>
      </c>
      <c r="AF66" s="56">
        <f>('Net Zero 2050 - %'!AE21-'Net Zero 2050 - %'!AD21)*$C$66</f>
        <v>2.4109627059614397E-5</v>
      </c>
      <c r="AG66" s="56">
        <f>('Net Zero 2050 - %'!AF21-'Net Zero 2050 - %'!AE21)*$C$66</f>
        <v>2.4411592983522007E-5</v>
      </c>
      <c r="AH66" s="56">
        <f>('Net Zero 2050 - %'!AG21-'Net Zero 2050 - %'!AF21)*$C$66</f>
        <v>2.4717340941012223E-5</v>
      </c>
      <c r="AI66" s="56">
        <f>('Net Zero 2050 - %'!AH21-'Net Zero 2050 - %'!AG21)*$C$66</f>
        <v>2.5026918300932705E-5</v>
      </c>
      <c r="AJ66" s="56">
        <f>('Net Zero 2050 - %'!AI21-'Net Zero 2050 - %'!AH21)*$C$66</f>
        <v>2.5340373025413589E-5</v>
      </c>
      <c r="AK66" s="56">
        <f>('Net Zero 2050 - %'!AJ21-'Net Zero 2050 - %'!AI21)*$C$66</f>
        <v>2.5657753677294536E-5</v>
      </c>
      <c r="AL66" s="56">
        <f>('Net Zero 2050 - %'!AK21-'Net Zero 2050 - %'!AJ21)*$C$66</f>
        <v>2.5979109427650988E-5</v>
      </c>
      <c r="AM66" s="56">
        <f>('Net Zero 2050 - %'!AL21-'Net Zero 2050 - %'!AK21)*$C$66</f>
        <v>2.6304490063412222E-5</v>
      </c>
      <c r="AN66" s="56">
        <f>('Net Zero 2050 - %'!AM21-'Net Zero 2050 - %'!AL21)*$C$66</f>
        <v>2.6633945995073147E-5</v>
      </c>
      <c r="AO66" s="56">
        <f>('Net Zero 2050 - %'!AN21-'Net Zero 2050 - %'!AM21)*$C$66</f>
        <v>2.6967528264504495E-5</v>
      </c>
      <c r="AP66" s="56">
        <f>('Net Zero 2050 - %'!AO21-'Net Zero 2050 - %'!AN21)*$C$66</f>
        <v>2.7305288552864484E-5</v>
      </c>
      <c r="AQ66" s="56">
        <f>('Net Zero 2050 - %'!AP21-'Net Zero 2050 - %'!AO21)*$C$66</f>
        <v>2.7647279188598802E-5</v>
      </c>
      <c r="AR66" s="56">
        <f>('Net Zero 2050 - %'!AQ21-'Net Zero 2050 - %'!AP21)*$C$66</f>
        <v>2.7993553155552875E-5</v>
      </c>
      <c r="AS66" s="56">
        <f>('Net Zero 2050 - %'!AR21-'Net Zero 2050 - %'!AQ21)*$C$66</f>
        <v>2.8344164101179065E-5</v>
      </c>
      <c r="AT66" s="56">
        <f>('Net Zero 2050 - %'!AS21-'Net Zero 2050 - %'!AR21)*$C$66</f>
        <v>2.8699166344849147E-5</v>
      </c>
      <c r="AU66" s="56">
        <f>('Net Zero 2050 - %'!AT21-'Net Zero 2050 - %'!AS21)*$C$66</f>
        <v>2.9058614886266363E-5</v>
      </c>
      <c r="AV66" s="56">
        <f>('Net Zero 2050 - %'!AU21-'Net Zero 2050 - %'!AT21)*$C$66</f>
        <v>2.9422565413992418E-5</v>
      </c>
      <c r="AW66" s="56">
        <f>('Net Zero 2050 - %'!AV21-'Net Zero 2050 - %'!AU21)*$C$66</f>
        <v>2.9791074314067083E-5</v>
      </c>
      <c r="AX66" s="56">
        <f>('Net Zero 2050 - %'!AW21-'Net Zero 2050 - %'!AV21)*$C$66</f>
        <v>3.0164198678754344E-5</v>
      </c>
      <c r="AY66" s="56">
        <f>('Net Zero 2050 - %'!AX21-'Net Zero 2050 - %'!AW21)*$C$66</f>
        <v>3.0541996315375725E-5</v>
      </c>
      <c r="AZ66" s="56">
        <f>('Net Zero 2050 - %'!AY21-'Net Zero 2050 - %'!AX21)*$C$66</f>
        <v>3.092452575527828E-5</v>
      </c>
      <c r="BA66" s="56">
        <f>('Net Zero 2050 - %'!AZ21-'Net Zero 2050 - %'!AY21)*$C$66</f>
        <v>3.1311846262891291E-5</v>
      </c>
      <c r="BB66" s="56">
        <f>('Net Zero 2050 - %'!BA21-'Net Zero 2050 - %'!AZ21)*$C$66</f>
        <v>3.1704017844917642E-5</v>
      </c>
      <c r="BC66" s="56">
        <f>('Net Zero 2050 - %'!BB21-'Net Zero 2050 - %'!BA21)*$C$66</f>
        <v>3.2101101259623933E-5</v>
      </c>
      <c r="BD66" s="53"/>
    </row>
    <row r="67" spans="1:56" ht="15">
      <c r="A67" s="36"/>
      <c r="B67" s="40" t="s">
        <v>387</v>
      </c>
      <c r="C67" s="41"/>
      <c r="D67" s="42" t="s">
        <v>387</v>
      </c>
      <c r="E67" s="43" t="s">
        <v>387</v>
      </c>
      <c r="F67" s="44" t="s">
        <v>399</v>
      </c>
      <c r="G67" s="46">
        <f t="shared" ref="G67:BC67" si="6">SUM(G62:G66)</f>
        <v>0</v>
      </c>
      <c r="H67" s="45">
        <f t="shared" si="6"/>
        <v>2.2395180147498014E-3</v>
      </c>
      <c r="I67" s="45">
        <f t="shared" si="6"/>
        <v>2.1567443507279232E-3</v>
      </c>
      <c r="J67" s="45">
        <f t="shared" si="6"/>
        <v>2.0748052289613307E-3</v>
      </c>
      <c r="K67" s="45">
        <f t="shared" si="6"/>
        <v>1.9938160158917968E-3</v>
      </c>
      <c r="L67" s="45">
        <f t="shared" si="6"/>
        <v>1.9135309523805257E-3</v>
      </c>
      <c r="M67" s="45">
        <f t="shared" si="6"/>
        <v>1.8338987081537653E-3</v>
      </c>
      <c r="N67" s="45">
        <f t="shared" si="6"/>
        <v>1.7546509163699976E-3</v>
      </c>
      <c r="O67" s="45">
        <f t="shared" si="6"/>
        <v>1.6757788978139319E-3</v>
      </c>
      <c r="P67" s="45">
        <f t="shared" si="6"/>
        <v>1.5969038226769205E-3</v>
      </c>
      <c r="Q67" s="45">
        <f t="shared" si="6"/>
        <v>1.5177102371666837E-3</v>
      </c>
      <c r="R67" s="45">
        <f t="shared" si="6"/>
        <v>1.437768110586035E-3</v>
      </c>
      <c r="S67" s="45">
        <f t="shared" si="6"/>
        <v>1.356417743311431E-3</v>
      </c>
      <c r="T67" s="45">
        <f t="shared" si="6"/>
        <v>1.2729841696826902E-3</v>
      </c>
      <c r="U67" s="45">
        <f t="shared" si="6"/>
        <v>1.1865262199773901E-3</v>
      </c>
      <c r="V67" s="45">
        <f t="shared" si="6"/>
        <v>1.0961011632030376E-3</v>
      </c>
      <c r="W67" s="45">
        <f t="shared" si="6"/>
        <v>1.0005623141394757E-3</v>
      </c>
      <c r="X67" s="45">
        <f t="shared" si="6"/>
        <v>8.9902861599096327E-4</v>
      </c>
      <c r="Y67" s="45">
        <f t="shared" si="6"/>
        <v>7.9091680792556967E-4</v>
      </c>
      <c r="Z67" s="45">
        <f t="shared" si="6"/>
        <v>6.763151173035289E-4</v>
      </c>
      <c r="AA67" s="45">
        <f t="shared" si="6"/>
        <v>5.5635621608770831E-4</v>
      </c>
      <c r="AB67" s="45">
        <f t="shared" si="6"/>
        <v>4.3319047016025954E-4</v>
      </c>
      <c r="AC67" s="45">
        <f t="shared" si="6"/>
        <v>3.0959756954287857E-4</v>
      </c>
      <c r="AD67" s="45">
        <f t="shared" si="6"/>
        <v>1.8869879948581851E-4</v>
      </c>
      <c r="AE67" s="45">
        <f t="shared" si="6"/>
        <v>7.302806928665014E-5</v>
      </c>
      <c r="AF67" s="45">
        <f t="shared" si="6"/>
        <v>-3.5750079875702923E-5</v>
      </c>
      <c r="AG67" s="45">
        <f t="shared" si="6"/>
        <v>-1.3681125995654211E-4</v>
      </c>
      <c r="AH67" s="45">
        <f t="shared" si="6"/>
        <v>-2.3047828914030081E-4</v>
      </c>
      <c r="AI67" s="45">
        <f t="shared" si="6"/>
        <v>-3.1749977748674497E-4</v>
      </c>
      <c r="AJ67" s="48">
        <f t="shared" si="6"/>
        <v>-3.9875790244434898E-4</v>
      </c>
      <c r="AK67" s="45">
        <f t="shared" si="6"/>
        <v>-4.7530608878935726E-4</v>
      </c>
      <c r="AL67" s="45">
        <f t="shared" si="6"/>
        <v>-5.4811151418391701E-4</v>
      </c>
      <c r="AM67" s="45">
        <f t="shared" si="6"/>
        <v>-6.1799651520026342E-4</v>
      </c>
      <c r="AN67" s="45">
        <f t="shared" si="6"/>
        <v>-6.8562732417897659E-4</v>
      </c>
      <c r="AO67" s="45">
        <f t="shared" si="6"/>
        <v>-7.5152673654733026E-4</v>
      </c>
      <c r="AP67" s="45">
        <f t="shared" si="6"/>
        <v>-8.1609678770979994E-4</v>
      </c>
      <c r="AQ67" s="45">
        <f t="shared" si="6"/>
        <v>-8.796432195618503E-4</v>
      </c>
      <c r="AR67" s="45">
        <f t="shared" si="6"/>
        <v>-9.4239696376015184E-4</v>
      </c>
      <c r="AS67" s="45">
        <f t="shared" si="6"/>
        <v>-1.0045329731929527E-3</v>
      </c>
      <c r="AT67" s="45">
        <f t="shared" si="6"/>
        <v>-1.0661840152461431E-3</v>
      </c>
      <c r="AU67" s="45">
        <f t="shared" si="6"/>
        <v>-1.1274522773175946E-3</v>
      </c>
      <c r="AV67" s="45">
        <f t="shared" si="6"/>
        <v>-1.1884173925198914E-3</v>
      </c>
      <c r="AW67" s="45">
        <f t="shared" si="6"/>
        <v>-1.2491426754008734E-3</v>
      </c>
      <c r="AX67" s="45">
        <f t="shared" si="6"/>
        <v>-1.3096795014110978E-3</v>
      </c>
      <c r="AY67" s="45">
        <f t="shared" si="6"/>
        <v>-1.370070890755331E-3</v>
      </c>
      <c r="AZ67" s="45">
        <f t="shared" si="6"/>
        <v>-1.4303537663339695E-3</v>
      </c>
      <c r="BA67" s="45">
        <f t="shared" si="6"/>
        <v>-1.4905603498083836E-3</v>
      </c>
      <c r="BB67" s="45">
        <f t="shared" si="6"/>
        <v>-1.5507200878849842E-3</v>
      </c>
      <c r="BC67" s="45">
        <f t="shared" si="6"/>
        <v>-1.6108599212719733E-3</v>
      </c>
      <c r="BD67" s="53"/>
    </row>
    <row r="68" spans="1:56">
      <c r="A68" s="36"/>
      <c r="B68" s="40" t="s">
        <v>387</v>
      </c>
      <c r="C68" s="41"/>
      <c r="D68" s="42" t="s">
        <v>387</v>
      </c>
      <c r="E68" s="53" t="s">
        <v>387</v>
      </c>
      <c r="F68" s="53" t="s">
        <v>387</v>
      </c>
      <c r="G68" s="53" t="s">
        <v>387</v>
      </c>
      <c r="H68" s="53" t="s">
        <v>387</v>
      </c>
      <c r="I68" s="53" t="s">
        <v>387</v>
      </c>
      <c r="J68" s="53" t="s">
        <v>387</v>
      </c>
      <c r="K68" s="53" t="s">
        <v>387</v>
      </c>
      <c r="L68" s="53" t="s">
        <v>387</v>
      </c>
      <c r="M68" s="53" t="s">
        <v>387</v>
      </c>
      <c r="N68" s="53" t="s">
        <v>387</v>
      </c>
      <c r="O68" s="53" t="s">
        <v>387</v>
      </c>
      <c r="P68" s="53" t="s">
        <v>387</v>
      </c>
      <c r="Q68" s="53" t="s">
        <v>387</v>
      </c>
      <c r="R68" s="53" t="s">
        <v>387</v>
      </c>
      <c r="S68" s="53" t="s">
        <v>387</v>
      </c>
      <c r="T68" s="53" t="s">
        <v>387</v>
      </c>
      <c r="U68" s="53" t="s">
        <v>387</v>
      </c>
      <c r="V68" s="53" t="s">
        <v>387</v>
      </c>
      <c r="W68" s="53" t="s">
        <v>387</v>
      </c>
      <c r="X68" s="53" t="s">
        <v>387</v>
      </c>
      <c r="Y68" s="53" t="s">
        <v>387</v>
      </c>
      <c r="Z68" s="53" t="s">
        <v>387</v>
      </c>
      <c r="AA68" s="53" t="s">
        <v>387</v>
      </c>
      <c r="AB68" s="53" t="s">
        <v>387</v>
      </c>
      <c r="AC68" s="53" t="s">
        <v>387</v>
      </c>
      <c r="AD68" s="53" t="s">
        <v>387</v>
      </c>
      <c r="AE68" s="53" t="s">
        <v>387</v>
      </c>
      <c r="AF68" s="53" t="s">
        <v>387</v>
      </c>
      <c r="AG68" s="53" t="s">
        <v>387</v>
      </c>
      <c r="AH68" s="53" t="s">
        <v>387</v>
      </c>
      <c r="AI68" s="53" t="s">
        <v>387</v>
      </c>
      <c r="AJ68" s="53" t="s">
        <v>387</v>
      </c>
      <c r="AK68" s="53"/>
      <c r="AL68" s="53"/>
      <c r="AM68" s="53"/>
      <c r="AN68" s="53"/>
      <c r="AO68" s="53"/>
      <c r="AP68" s="53"/>
      <c r="AQ68" s="53"/>
      <c r="AR68" s="53"/>
      <c r="AS68" s="53"/>
      <c r="AT68" s="53"/>
      <c r="AU68" s="53"/>
      <c r="AV68" s="53"/>
      <c r="AW68" s="53"/>
      <c r="AX68" s="53"/>
      <c r="AY68" s="53"/>
      <c r="AZ68" s="53"/>
      <c r="BA68" s="53"/>
      <c r="BB68" s="53"/>
      <c r="BC68" s="53"/>
      <c r="BD68" s="53"/>
    </row>
    <row r="69" spans="1:56" ht="15.75">
      <c r="A69" s="36"/>
      <c r="B69" s="30"/>
      <c r="C69" s="50"/>
      <c r="D69" s="31"/>
      <c r="E69" s="32"/>
      <c r="F69" s="347" t="s">
        <v>464</v>
      </c>
      <c r="G69" s="47"/>
      <c r="H69" s="47"/>
      <c r="I69" s="47"/>
      <c r="J69" s="47"/>
      <c r="K69" s="47"/>
      <c r="L69" s="47"/>
      <c r="M69" s="47"/>
      <c r="N69" s="47"/>
      <c r="O69" s="47"/>
      <c r="P69" s="47"/>
      <c r="Q69" s="47"/>
      <c r="R69" s="47"/>
      <c r="S69" s="47"/>
      <c r="T69" s="47"/>
      <c r="U69" s="47"/>
      <c r="V69" s="47"/>
      <c r="W69" s="47"/>
      <c r="X69" s="47"/>
      <c r="Y69" s="47"/>
      <c r="Z69" s="47"/>
      <c r="AA69" s="47"/>
      <c r="AB69" s="56"/>
      <c r="AC69" s="47"/>
      <c r="AD69" s="47"/>
      <c r="AE69" s="47"/>
      <c r="AF69" s="47"/>
      <c r="AG69" s="47"/>
      <c r="AH69" s="47"/>
      <c r="AI69" s="47"/>
      <c r="AJ69" s="56"/>
      <c r="AK69" s="56"/>
      <c r="AL69" s="56"/>
      <c r="AM69" s="56"/>
      <c r="AN69" s="56"/>
      <c r="AO69" s="56"/>
      <c r="AP69" s="56"/>
      <c r="AQ69" s="56"/>
      <c r="AR69" s="56"/>
      <c r="AS69" s="56"/>
      <c r="AT69" s="56"/>
      <c r="AU69" s="56"/>
      <c r="AV69" s="56"/>
      <c r="AW69" s="56"/>
      <c r="AX69" s="56"/>
      <c r="AY69" s="56"/>
      <c r="AZ69" s="56"/>
      <c r="BA69" s="56"/>
      <c r="BB69" s="56"/>
      <c r="BC69" s="56"/>
      <c r="BD69" s="53"/>
    </row>
    <row r="70" spans="1:56">
      <c r="A70" s="36"/>
      <c r="B70" s="27" t="s">
        <v>387</v>
      </c>
      <c r="C70" s="39"/>
      <c r="D70" s="52"/>
      <c r="E70" s="53"/>
      <c r="F70" s="37"/>
      <c r="G70" s="51" t="s">
        <v>387</v>
      </c>
      <c r="H70" s="51" t="s">
        <v>387</v>
      </c>
      <c r="I70" s="51" t="s">
        <v>387</v>
      </c>
      <c r="J70" s="51" t="s">
        <v>387</v>
      </c>
      <c r="K70" s="51" t="s">
        <v>387</v>
      </c>
      <c r="L70" s="51" t="s">
        <v>387</v>
      </c>
      <c r="M70" s="51" t="s">
        <v>387</v>
      </c>
      <c r="N70" s="51" t="s">
        <v>387</v>
      </c>
      <c r="O70" s="51" t="s">
        <v>387</v>
      </c>
      <c r="P70" s="51" t="s">
        <v>387</v>
      </c>
      <c r="Q70" s="51" t="s">
        <v>387</v>
      </c>
      <c r="R70" s="51" t="s">
        <v>387</v>
      </c>
      <c r="S70" s="51" t="s">
        <v>387</v>
      </c>
      <c r="T70" s="51" t="s">
        <v>387</v>
      </c>
      <c r="U70" s="51" t="s">
        <v>387</v>
      </c>
      <c r="V70" s="51" t="s">
        <v>387</v>
      </c>
      <c r="W70" s="51" t="s">
        <v>387</v>
      </c>
      <c r="X70" s="51" t="s">
        <v>387</v>
      </c>
      <c r="Y70" s="51" t="s">
        <v>387</v>
      </c>
      <c r="Z70" s="51" t="s">
        <v>387</v>
      </c>
      <c r="AA70" s="51" t="s">
        <v>387</v>
      </c>
      <c r="AB70" s="56" t="s">
        <v>387</v>
      </c>
      <c r="AC70" s="51" t="s">
        <v>387</v>
      </c>
      <c r="AD70" s="51" t="s">
        <v>387</v>
      </c>
      <c r="AE70" s="51" t="s">
        <v>387</v>
      </c>
      <c r="AF70" s="51" t="s">
        <v>387</v>
      </c>
      <c r="AG70" s="51" t="s">
        <v>387</v>
      </c>
      <c r="AH70" s="51" t="s">
        <v>387</v>
      </c>
      <c r="AI70" s="51" t="s">
        <v>387</v>
      </c>
      <c r="AJ70" s="56" t="s">
        <v>387</v>
      </c>
      <c r="AK70" s="56"/>
      <c r="AL70" s="56"/>
      <c r="AM70" s="56"/>
      <c r="AN70" s="56"/>
      <c r="AO70" s="56"/>
      <c r="AP70" s="56"/>
      <c r="AQ70" s="56"/>
      <c r="AR70" s="56"/>
      <c r="AS70" s="56"/>
      <c r="AT70" s="56"/>
      <c r="AU70" s="56"/>
      <c r="AV70" s="56"/>
      <c r="AW70" s="56"/>
      <c r="AX70" s="56"/>
      <c r="AY70" s="56"/>
      <c r="AZ70" s="56"/>
      <c r="BA70" s="56"/>
      <c r="BB70" s="56"/>
      <c r="BC70" s="56"/>
      <c r="BD70" s="53"/>
    </row>
    <row r="71" spans="1:56">
      <c r="A71" s="36"/>
      <c r="B71" s="384"/>
      <c r="C71" s="308">
        <v>0.02</v>
      </c>
      <c r="D71" s="385" t="s">
        <v>391</v>
      </c>
      <c r="E71" s="386"/>
      <c r="F71" s="37" t="s">
        <v>413</v>
      </c>
      <c r="G71" s="56"/>
      <c r="H71" s="56">
        <f>'Net Zero 2050 - %'!G12*Emisiones_USCUSS_NetZero50!$C$71</f>
        <v>1.7372401535222081E-3</v>
      </c>
      <c r="I71" s="56">
        <f>'Net Zero 2050 - %'!H12*Emisiones_USCUSS_NetZero50!$C$71</f>
        <v>1.7085790083570984E-3</v>
      </c>
      <c r="J71" s="56">
        <f>'Net Zero 2050 - %'!I12*Emisiones_USCUSS_NetZero50!$C$71</f>
        <v>1.6802111351753978E-3</v>
      </c>
      <c r="K71" s="56">
        <f>'Net Zero 2050 - %'!J12*Emisiones_USCUSS_NetZero50!$C$71</f>
        <v>1.6521288089429121E-3</v>
      </c>
      <c r="L71" s="56">
        <f>'Net Zero 2050 - %'!K12*Emisiones_USCUSS_NetZero50!$C$71</f>
        <v>1.6243244301947968E-3</v>
      </c>
      <c r="M71" s="56">
        <f>'Net Zero 2050 - %'!L12*Emisiones_USCUSS_NetZero50!$C$71</f>
        <v>1.5967905212646016E-3</v>
      </c>
      <c r="N71" s="56">
        <f>'Net Zero 2050 - %'!M12*Emisiones_USCUSS_NetZero50!$C$71</f>
        <v>1.5695197225915791E-3</v>
      </c>
      <c r="O71" s="56">
        <f>'Net Zero 2050 - %'!N12*Emisiones_USCUSS_NetZero50!$C$71</f>
        <v>1.5425047891042354E-3</v>
      </c>
      <c r="P71" s="56">
        <f>'Net Zero 2050 - %'!O12*Emisiones_USCUSS_NetZero50!$C$71</f>
        <v>1.5157385866774221E-3</v>
      </c>
      <c r="Q71" s="56">
        <f>'Net Zero 2050 - %'!P12*Emisiones_USCUSS_NetZero50!$C$71</f>
        <v>1.4892140886606242E-3</v>
      </c>
      <c r="R71" s="56">
        <f>'Net Zero 2050 - %'!Q12*Emisiones_USCUSS_NetZero50!$C$71</f>
        <v>1.4629243724745677E-3</v>
      </c>
      <c r="S71" s="56">
        <f>'Net Zero 2050 - %'!R12*Emisiones_USCUSS_NetZero50!$C$71</f>
        <v>1.4368626162748655E-3</v>
      </c>
      <c r="T71" s="56">
        <f>'Net Zero 2050 - %'!S12*Emisiones_USCUSS_NetZero50!$C$71</f>
        <v>1.4110220956790797E-3</v>
      </c>
      <c r="U71" s="56">
        <f>'Net Zero 2050 - %'!T12*Emisiones_USCUSS_NetZero50!$C$71</f>
        <v>1.3853961805565262E-3</v>
      </c>
      <c r="V71" s="56">
        <f>'Net Zero 2050 - %'!U12*Emisiones_USCUSS_NetZero50!$C$71</f>
        <v>1.3599783318774784E-3</v>
      </c>
      <c r="W71" s="56">
        <f>'Net Zero 2050 - %'!V12*Emisiones_USCUSS_NetZero50!$C$71</f>
        <v>1.3347620986194997E-3</v>
      </c>
      <c r="X71" s="56">
        <f>'Net Zero 2050 - %'!W12*Emisiones_USCUSS_NetZero50!$C$71</f>
        <v>1.3097411147306559E-3</v>
      </c>
      <c r="Y71" s="56">
        <f>'Net Zero 2050 - %'!X12*Emisiones_USCUSS_NetZero50!$C$71</f>
        <v>1.2849090961451993E-3</v>
      </c>
      <c r="Z71" s="56">
        <f>'Net Zero 2050 - %'!Y12*Emisiones_USCUSS_NetZero50!$C$71</f>
        <v>1.2602598378512297E-3</v>
      </c>
      <c r="AA71" s="56">
        <f>'Net Zero 2050 - %'!Z12*Emisiones_USCUSS_NetZero50!$C$71</f>
        <v>1.2357872110084144E-3</v>
      </c>
      <c r="AB71" s="56">
        <f>'Net Zero 2050 - %'!AA12*Emisiones_USCUSS_NetZero50!$C$71</f>
        <v>1.2114851601130283E-3</v>
      </c>
      <c r="AC71" s="56">
        <f>'Net Zero 2050 - %'!AB12*Emisiones_USCUSS_NetZero50!$C$71</f>
        <v>1.1873477002089673E-3</v>
      </c>
      <c r="AD71" s="56">
        <f>'Net Zero 2050 - %'!AC12*Emisiones_USCUSS_NetZero50!$C$71</f>
        <v>1.1633689141433124E-3</v>
      </c>
      <c r="AE71" s="56">
        <f>'Net Zero 2050 - %'!AD12*Emisiones_USCUSS_NetZero50!$C$71</f>
        <v>1.1395429498639231E-3</v>
      </c>
      <c r="AF71" s="56">
        <f>'Net Zero 2050 - %'!AE12*Emisiones_USCUSS_NetZero50!$C$71</f>
        <v>1.115864017757673E-3</v>
      </c>
      <c r="AG71" s="56">
        <f>'Net Zero 2050 - %'!AF12*Emisiones_USCUSS_NetZero50!$C$71</f>
        <v>1.0923263880273737E-3</v>
      </c>
      <c r="AH71" s="56">
        <f>'Net Zero 2050 - %'!AG12*Emisiones_USCUSS_NetZero50!$C$71</f>
        <v>1.0689243881067156E-3</v>
      </c>
      <c r="AI71" s="56">
        <f>'Net Zero 2050 - %'!AH12*Emisiones_USCUSS_NetZero50!$C$71</f>
        <v>1.0456524001097023E-3</v>
      </c>
      <c r="AJ71" s="56">
        <f>'Net Zero 2050 - %'!AI12*Emisiones_USCUSS_NetZero50!$C$71</f>
        <v>1.0225048583148322E-3</v>
      </c>
      <c r="AK71" s="56">
        <f>'Net Zero 2050 - %'!AJ12*Emisiones_USCUSS_NetZero50!$C$71</f>
        <v>9.9947624668118352E-4</v>
      </c>
      <c r="AL71" s="56">
        <f>'Net Zero 2050 - %'!AK12*Emisiones_USCUSS_NetZero50!$C$71</f>
        <v>9.7656109639544298E-4</v>
      </c>
      <c r="AM71" s="56">
        <f>'Net Zero 2050 - %'!AL12*Emisiones_USCUSS_NetZero50!$C$71</f>
        <v>9.5375398344845765E-4</v>
      </c>
      <c r="AN71" s="56">
        <f>'Net Zero 2050 - %'!AM12*Emisiones_USCUSS_NetZero50!$C$71</f>
        <v>9.3104952623871643E-4</v>
      </c>
      <c r="AO71" s="56">
        <f>'Net Zero 2050 - %'!AN12*Emisiones_USCUSS_NetZero50!$C$71</f>
        <v>9.0844238320286763E-4</v>
      </c>
      <c r="AP71" s="56">
        <f>'Net Zero 2050 - %'!AO12*Emisiones_USCUSS_NetZero50!$C$71</f>
        <v>8.8592725047060845E-4</v>
      </c>
      <c r="AQ71" s="56">
        <f>'Net Zero 2050 - %'!AP12*Emisiones_USCUSS_NetZero50!$C$71</f>
        <v>8.6349885954270175E-4</v>
      </c>
      <c r="AR71" s="56">
        <f>'Net Zero 2050 - %'!AQ12*Emisiones_USCUSS_NetZero50!$C$71</f>
        <v>8.4115197499116338E-4</v>
      </c>
      <c r="AS71" s="56">
        <f>'Net Zero 2050 - %'!AR12*Emisiones_USCUSS_NetZero50!$C$71</f>
        <v>8.1888139217966226E-4</v>
      </c>
      <c r="AT71" s="56">
        <f>'Net Zero 2050 - %'!AS12*Emisiones_USCUSS_NetZero50!$C$71</f>
        <v>7.966819350030363E-4</v>
      </c>
      <c r="AU71" s="56">
        <f>'Net Zero 2050 - %'!AT12*Emisiones_USCUSS_NetZero50!$C$71</f>
        <v>7.7454845364414385E-4</v>
      </c>
      <c r="AV71" s="56">
        <f>'Net Zero 2050 - %'!AU12*Emisiones_USCUSS_NetZero50!$C$71</f>
        <v>7.5247582234752033E-4</v>
      </c>
      <c r="AW71" s="56">
        <f>'Net Zero 2050 - %'!AV12*Emisiones_USCUSS_NetZero50!$C$71</f>
        <v>7.3045893720721008E-4</v>
      </c>
      <c r="AX71" s="56">
        <f>'Net Zero 2050 - %'!AW12*Emisiones_USCUSS_NetZero50!$C$71</f>
        <v>7.0849271396870254E-4</v>
      </c>
      <c r="AY71" s="56">
        <f>'Net Zero 2050 - %'!AX12*Emisiones_USCUSS_NetZero50!$C$71</f>
        <v>6.8657208584266272E-4</v>
      </c>
      <c r="AZ71" s="56">
        <f>'Net Zero 2050 - %'!AY12*Emisiones_USCUSS_NetZero50!$C$71</f>
        <v>6.646920013299607E-4</v>
      </c>
      <c r="BA71" s="56">
        <f>'Net Zero 2050 - %'!AZ12*Emisiones_USCUSS_NetZero50!$C$71</f>
        <v>6.4284742205568792E-4</v>
      </c>
      <c r="BB71" s="56">
        <f>'Net Zero 2050 - %'!BA12*Emisiones_USCUSS_NetZero50!$C$71</f>
        <v>6.2103332061170136E-4</v>
      </c>
      <c r="BC71" s="56">
        <f>'Net Zero 2050 - %'!BB12*Emisiones_USCUSS_NetZero50!$C$71</f>
        <v>5.9924467840605906E-4</v>
      </c>
      <c r="BD71" s="53"/>
    </row>
    <row r="72" spans="1:56">
      <c r="A72" s="41"/>
      <c r="B72" s="384"/>
      <c r="C72" s="36">
        <v>1.35E-2</v>
      </c>
      <c r="D72" s="385" t="s">
        <v>394</v>
      </c>
      <c r="E72" s="386"/>
      <c r="F72" s="37" t="s">
        <v>413</v>
      </c>
      <c r="G72" s="56"/>
      <c r="H72" s="56">
        <f>('Net Zero 2050 - %'!G14-'Net Zero 2050 - %'!F14)*$C$72</f>
        <v>1.199880000000001E-4</v>
      </c>
      <c r="I72" s="56">
        <f>('Net Zero 2050 - %'!H14-'Net Zero 2050 - %'!G14)*$C$72</f>
        <v>1.199880000000001E-4</v>
      </c>
      <c r="J72" s="56">
        <f>('Net Zero 2050 - %'!I14-'Net Zero 2050 - %'!H14)*$C$72</f>
        <v>1.199880000000001E-4</v>
      </c>
      <c r="K72" s="56">
        <f>('Net Zero 2050 - %'!J14-'Net Zero 2050 - %'!I14)*$C$72</f>
        <v>1.199880000000001E-4</v>
      </c>
      <c r="L72" s="56">
        <f>('Net Zero 2050 - %'!K14-'Net Zero 2050 - %'!J14)*$C$72</f>
        <v>1.199880000000001E-4</v>
      </c>
      <c r="M72" s="56">
        <f>('Net Zero 2050 - %'!L14-'Net Zero 2050 - %'!K14)*$C$72</f>
        <v>1.199880000000001E-4</v>
      </c>
      <c r="N72" s="56">
        <f>('Net Zero 2050 - %'!M14-'Net Zero 2050 - %'!L14)*$C$72</f>
        <v>1.199880000000001E-4</v>
      </c>
      <c r="O72" s="56">
        <f>('Net Zero 2050 - %'!N14-'Net Zero 2050 - %'!M14)*$C$72</f>
        <v>1.199880000000001E-4</v>
      </c>
      <c r="P72" s="56">
        <f>('Net Zero 2050 - %'!O14-'Net Zero 2050 - %'!N14)*$C$72</f>
        <v>1.199880000000001E-4</v>
      </c>
      <c r="Q72" s="56">
        <f>('Net Zero 2050 - %'!P14-'Net Zero 2050 - %'!O14)*$C$72</f>
        <v>1.199880000000001E-4</v>
      </c>
      <c r="R72" s="56">
        <f>('Net Zero 2050 - %'!Q14-'Net Zero 2050 - %'!P14)*$C$72</f>
        <v>1.199880000000001E-4</v>
      </c>
      <c r="S72" s="56">
        <f>('Net Zero 2050 - %'!R14-'Net Zero 2050 - %'!Q14)*$C$72</f>
        <v>1.199880000000001E-4</v>
      </c>
      <c r="T72" s="56">
        <f>('Net Zero 2050 - %'!S14-'Net Zero 2050 - %'!R14)*$C$72</f>
        <v>1.199880000000001E-4</v>
      </c>
      <c r="U72" s="56">
        <f>('Net Zero 2050 - %'!T14-'Net Zero 2050 - %'!S14)*$C$72</f>
        <v>1.199880000000001E-4</v>
      </c>
      <c r="V72" s="56">
        <f>('Net Zero 2050 - %'!U14-'Net Zero 2050 - %'!T14)*$C$72</f>
        <v>1.199880000000001E-4</v>
      </c>
      <c r="W72" s="56">
        <f>('Net Zero 2050 - %'!V14-'Net Zero 2050 - %'!U14)*$C$72</f>
        <v>1.199880000000001E-4</v>
      </c>
      <c r="X72" s="56">
        <f>('Net Zero 2050 - %'!W14-'Net Zero 2050 - %'!V14)*$C$72</f>
        <v>1.199880000000001E-4</v>
      </c>
      <c r="Y72" s="56">
        <f>('Net Zero 2050 - %'!X14-'Net Zero 2050 - %'!W14)*$C$72</f>
        <v>1.199880000000001E-4</v>
      </c>
      <c r="Z72" s="56">
        <f>('Net Zero 2050 - %'!Y14-'Net Zero 2050 - %'!X14)*$C$72</f>
        <v>1.199880000000001E-4</v>
      </c>
      <c r="AA72" s="56">
        <f>('Net Zero 2050 - %'!Z14-'Net Zero 2050 - %'!Y14)*$C$72</f>
        <v>1.199880000000001E-4</v>
      </c>
      <c r="AB72" s="56">
        <f>('Net Zero 2050 - %'!AA14-'Net Zero 2050 - %'!Z14)*$C$72</f>
        <v>1.199880000000001E-4</v>
      </c>
      <c r="AC72" s="56">
        <f>('Net Zero 2050 - %'!AB14-'Net Zero 2050 - %'!AA14)*$C$72</f>
        <v>1.199880000000001E-4</v>
      </c>
      <c r="AD72" s="56">
        <f>('Net Zero 2050 - %'!AC14-'Net Zero 2050 - %'!AB14)*$C$72</f>
        <v>1.199880000000001E-4</v>
      </c>
      <c r="AE72" s="56">
        <f>('Net Zero 2050 - %'!AD14-'Net Zero 2050 - %'!AC14)*$C$72</f>
        <v>1.199880000000001E-4</v>
      </c>
      <c r="AF72" s="56">
        <f>('Net Zero 2050 - %'!AE14-'Net Zero 2050 - %'!AD14)*$C$72</f>
        <v>1.199880000000001E-4</v>
      </c>
      <c r="AG72" s="56">
        <f>('Net Zero 2050 - %'!AF14-'Net Zero 2050 - %'!AE14)*$C$72</f>
        <v>1.199880000000001E-4</v>
      </c>
      <c r="AH72" s="56">
        <f>('Net Zero 2050 - %'!AG14-'Net Zero 2050 - %'!AF14)*$C$72</f>
        <v>1.199880000000001E-4</v>
      </c>
      <c r="AI72" s="56">
        <f>('Net Zero 2050 - %'!AH14-'Net Zero 2050 - %'!AG14)*$C$72</f>
        <v>1.199880000000001E-4</v>
      </c>
      <c r="AJ72" s="56">
        <f>('Net Zero 2050 - %'!AI14-'Net Zero 2050 - %'!AH14)*$C$72</f>
        <v>1.199880000000001E-4</v>
      </c>
      <c r="AK72" s="56">
        <f>('Net Zero 2050 - %'!AJ14-'Net Zero 2050 - %'!AI14)*$C$72</f>
        <v>1.199880000000001E-4</v>
      </c>
      <c r="AL72" s="56">
        <f>('Net Zero 2050 - %'!AK14-'Net Zero 2050 - %'!AJ14)*$C$72</f>
        <v>1.199880000000001E-4</v>
      </c>
      <c r="AM72" s="56">
        <f>('Net Zero 2050 - %'!AL14-'Net Zero 2050 - %'!AK14)*$C$72</f>
        <v>1.199880000000001E-4</v>
      </c>
      <c r="AN72" s="56">
        <f>('Net Zero 2050 - %'!AM14-'Net Zero 2050 - %'!AL14)*$C$72</f>
        <v>1.199880000000001E-4</v>
      </c>
      <c r="AO72" s="56">
        <f>('Net Zero 2050 - %'!AN14-'Net Zero 2050 - %'!AM14)*$C$72</f>
        <v>1.199880000000001E-4</v>
      </c>
      <c r="AP72" s="56">
        <f>('Net Zero 2050 - %'!AO14-'Net Zero 2050 - %'!AN14)*$C$72</f>
        <v>1.199880000000001E-4</v>
      </c>
      <c r="AQ72" s="56">
        <f>('Net Zero 2050 - %'!AP14-'Net Zero 2050 - %'!AO14)*$C$72</f>
        <v>1.199880000000001E-4</v>
      </c>
      <c r="AR72" s="56">
        <f>('Net Zero 2050 - %'!AQ14-'Net Zero 2050 - %'!AP14)*$C$72</f>
        <v>1.199880000000001E-4</v>
      </c>
      <c r="AS72" s="56">
        <f>('Net Zero 2050 - %'!AR14-'Net Zero 2050 - %'!AQ14)*$C$72</f>
        <v>1.199880000000001E-4</v>
      </c>
      <c r="AT72" s="56">
        <f>('Net Zero 2050 - %'!AS14-'Net Zero 2050 - %'!AR14)*$C$72</f>
        <v>1.199880000000001E-4</v>
      </c>
      <c r="AU72" s="56">
        <f>('Net Zero 2050 - %'!AT14-'Net Zero 2050 - %'!AS14)*$C$72</f>
        <v>1.199880000000001E-4</v>
      </c>
      <c r="AV72" s="56">
        <f>('Net Zero 2050 - %'!AU14-'Net Zero 2050 - %'!AT14)*$C$72</f>
        <v>1.199880000000001E-4</v>
      </c>
      <c r="AW72" s="56">
        <f>('Net Zero 2050 - %'!AV14-'Net Zero 2050 - %'!AU14)*$C$72</f>
        <v>1.1998799999999934E-4</v>
      </c>
      <c r="AX72" s="56">
        <f>('Net Zero 2050 - %'!AW14-'Net Zero 2050 - %'!AV14)*$C$72</f>
        <v>1.199880000000001E-4</v>
      </c>
      <c r="AY72" s="56">
        <f>('Net Zero 2050 - %'!AX14-'Net Zero 2050 - %'!AW14)*$C$72</f>
        <v>1.199880000000001E-4</v>
      </c>
      <c r="AZ72" s="56">
        <f>('Net Zero 2050 - %'!AY14-'Net Zero 2050 - %'!AX14)*$C$72</f>
        <v>1.199880000000001E-4</v>
      </c>
      <c r="BA72" s="56">
        <f>('Net Zero 2050 - %'!AZ14-'Net Zero 2050 - %'!AY14)*$C$72</f>
        <v>1.199880000000001E-4</v>
      </c>
      <c r="BB72" s="56">
        <f>('Net Zero 2050 - %'!BA14-'Net Zero 2050 - %'!AZ14)*$C$72</f>
        <v>1.199880000000001E-4</v>
      </c>
      <c r="BC72" s="56">
        <f>('Net Zero 2050 - %'!BB14-'Net Zero 2050 - %'!BA14)*$C$72</f>
        <v>1.199880000000001E-4</v>
      </c>
      <c r="BD72" s="53"/>
    </row>
    <row r="73" spans="1:56">
      <c r="A73" s="39"/>
      <c r="B73" s="384"/>
      <c r="C73" s="36">
        <v>0.10920000000000001</v>
      </c>
      <c r="D73" s="385" t="s">
        <v>402</v>
      </c>
      <c r="E73" s="386"/>
      <c r="F73" s="37" t="s">
        <v>413</v>
      </c>
      <c r="G73" s="56"/>
      <c r="H73" s="56">
        <f>(('Net Zero 2050 - %'!G16-'Net Zero 2050 - %'!F16)-H81)*$C$73</f>
        <v>2.1061606098464643E-3</v>
      </c>
      <c r="I73" s="56">
        <f>(('Net Zero 2050 - %'!H16-'Net Zero 2050 - %'!G16)-I81)*$C$73</f>
        <v>2.0797594249722566E-3</v>
      </c>
      <c r="J73" s="56">
        <f>(('Net Zero 2050 - %'!I16-'Net Zero 2050 - %'!H16)-J81)*$C$73</f>
        <v>2.053636366761368E-3</v>
      </c>
      <c r="K73" s="56">
        <f>(('Net Zero 2050 - %'!J16-'Net Zero 2050 - %'!I16)-K81)*$C$73</f>
        <v>2.0277632597042717E-3</v>
      </c>
      <c r="L73" s="56">
        <f>(('Net Zero 2050 - %'!K16-'Net Zero 2050 - %'!J16)-L81)*$C$73</f>
        <v>2.0021059395825278E-3</v>
      </c>
      <c r="M73" s="56">
        <f>(('Net Zero 2050 - %'!L16-'Net Zero 2050 - %'!K16)-M81)*$C$73</f>
        <v>1.9766220841063212E-3</v>
      </c>
      <c r="N73" s="56">
        <f>(('Net Zero 2050 - %'!M16-'Net Zero 2050 - %'!L16)-N81)*$C$73</f>
        <v>1.9512580172318945E-3</v>
      </c>
      <c r="O73" s="56">
        <f>(('Net Zero 2050 - %'!N16-'Net Zero 2050 - %'!M16)-O81)*$C$73</f>
        <v>1.9259446618560172E-3</v>
      </c>
      <c r="P73" s="56">
        <f>(('Net Zero 2050 - %'!O16-'Net Zero 2050 - %'!N16)-P81)*$C$73</f>
        <v>1.9005923569802164E-3</v>
      </c>
      <c r="Q73" s="56">
        <f>(('Net Zero 2050 - %'!P16-'Net Zero 2050 - %'!O16)-Q81)*$C$73</f>
        <v>1.8750841899028089E-3</v>
      </c>
      <c r="R73" s="56">
        <f>(('Net Zero 2050 - %'!Q16-'Net Zero 2050 - %'!P16)-R81)*$C$73</f>
        <v>1.8492684549291719E-3</v>
      </c>
      <c r="S73" s="56">
        <f>(('Net Zero 2050 - %'!R16-'Net Zero 2050 - %'!Q16)-S81)*$C$73</f>
        <v>1.8229506317398265E-3</v>
      </c>
      <c r="T73" s="56">
        <f>(('Net Zero 2050 - %'!S16-'Net Zero 2050 - %'!R16)-T81)*$C$73</f>
        <v>1.7958868053301442E-3</v>
      </c>
      <c r="U73" s="56">
        <f>(('Net Zero 2050 - %'!T16-'Net Zero 2050 - %'!S16)-U81)*$C$73</f>
        <v>1.7677819782168302E-3</v>
      </c>
      <c r="V73" s="56">
        <f>(('Net Zero 2050 - %'!U16-'Net Zero 2050 - %'!T16)-V81)*$C$73</f>
        <v>1.7382991717263291E-3</v>
      </c>
      <c r="W73" s="56">
        <f>(('Net Zero 2050 - %'!V16-'Net Zero 2050 - %'!U16)-W81)*$C$73</f>
        <v>1.7070873753227153E-3</v>
      </c>
      <c r="X73" s="56">
        <f>(('Net Zero 2050 - %'!W16-'Net Zero 2050 - %'!V16)-X81)*$C$73</f>
        <v>1.6738366868283084E-3</v>
      </c>
      <c r="Y73" s="56">
        <f>(('Net Zero 2050 - %'!X16-'Net Zero 2050 - %'!W16)-Y81)*$C$73</f>
        <v>1.6383632206760197E-3</v>
      </c>
      <c r="Z73" s="56">
        <f>(('Net Zero 2050 - %'!Y16-'Net Zero 2050 - %'!X16)-Z81)*$C$73</f>
        <v>1.6007119032253781E-3</v>
      </c>
      <c r="AA73" s="56">
        <f>(('Net Zero 2050 - %'!Z16-'Net Zero 2050 - %'!Y16)-AA81)*$C$73</f>
        <v>1.5612421892790601E-3</v>
      </c>
      <c r="AB73" s="56">
        <f>(('Net Zero 2050 - %'!AA16-'Net Zero 2050 - %'!Z16)-AB81)*$C$73</f>
        <v>1.5206465333498869E-3</v>
      </c>
      <c r="AC73" s="56">
        <f>(('Net Zero 2050 - %'!AB16-'Net Zero 2050 - %'!AA16)-AC81)*$C$73</f>
        <v>1.4798627841179468E-3</v>
      </c>
      <c r="AD73" s="56">
        <f>(('Net Zero 2050 - %'!AC16-'Net Zero 2050 - %'!AB16)-AD81)*$C$73</f>
        <v>1.4398920117796635E-3</v>
      </c>
      <c r="AE73" s="56">
        <f>(('Net Zero 2050 - %'!AD16-'Net Zero 2050 - %'!AC16)-AE81)*$C$73</f>
        <v>1.4015896906826009E-3</v>
      </c>
      <c r="AF73" s="56">
        <f>(('Net Zero 2050 - %'!AE16-'Net Zero 2050 - %'!AD16)-AF81)*$C$73</f>
        <v>1.365516767304864E-3</v>
      </c>
      <c r="AG73" s="56">
        <f>(('Net Zero 2050 - %'!AF16-'Net Zero 2050 - %'!AE16)-AG81)*$C$73</f>
        <v>1.331897613272673E-3</v>
      </c>
      <c r="AH73" s="56">
        <f>(('Net Zero 2050 - %'!AG16-'Net Zero 2050 - %'!AF16)-AH81)*$C$73</f>
        <v>1.3006721306959158E-3</v>
      </c>
      <c r="AI73" s="56">
        <f>(('Net Zero 2050 - %'!AH16-'Net Zero 2050 - %'!AG16)-AI81)*$C$73</f>
        <v>1.2715940928355908E-3</v>
      </c>
      <c r="AJ73" s="56">
        <f>(('Net Zero 2050 - %'!AI16-'Net Zero 2050 - %'!AH16)-AJ81)*$C$73</f>
        <v>1.244329441161566E-3</v>
      </c>
      <c r="AK73" s="56">
        <f>(('Net Zero 2050 - %'!AJ16-'Net Zero 2050 - %'!AI16)-AK81)*$C$73</f>
        <v>1.2185294446361932E-3</v>
      </c>
      <c r="AL73" s="56">
        <f>(('Net Zero 2050 - %'!AK16-'Net Zero 2050 - %'!AJ16)-AL81)*$C$73</f>
        <v>1.1938738290416659E-3</v>
      </c>
      <c r="AM73" s="56">
        <f>(('Net Zero 2050 - %'!AL16-'Net Zero 2050 - %'!AK16)-AM81)*$C$73</f>
        <v>1.1700900789269266E-3</v>
      </c>
      <c r="AN73" s="56">
        <f>(('Net Zero 2050 - %'!AM16-'Net Zero 2050 - %'!AL16)-AN81)*$C$73</f>
        <v>1.1469571458519931E-3</v>
      </c>
      <c r="AO73" s="56">
        <f>(('Net Zero 2050 - %'!AN16-'Net Zero 2050 - %'!AM16)-AO81)*$C$73</f>
        <v>1.1243012724253582E-3</v>
      </c>
      <c r="AP73" s="56">
        <f>(('Net Zero 2050 - %'!AO16-'Net Zero 2050 - %'!AN16)-AP81)*$C$73</f>
        <v>1.1019885185525971E-3</v>
      </c>
      <c r="AQ73" s="56">
        <f>(('Net Zero 2050 - %'!AP16-'Net Zero 2050 - %'!AO16)-AQ81)*$C$73</f>
        <v>1.0799166980541518E-3</v>
      </c>
      <c r="AR73" s="56">
        <f>(('Net Zero 2050 - %'!AQ16-'Net Zero 2050 - %'!AP16)-AR81)*$C$73</f>
        <v>1.0580082981017358E-3</v>
      </c>
      <c r="AS73" s="56">
        <f>(('Net Zero 2050 - %'!AR16-'Net Zero 2050 - %'!AQ16)-AS81)*$C$73</f>
        <v>1.0362042723128333E-3</v>
      </c>
      <c r="AT73" s="56">
        <f>(('Net Zero 2050 - %'!AS16-'Net Zero 2050 - %'!AR16)-AT81)*$C$73</f>
        <v>1.0144594936987814E-3</v>
      </c>
      <c r="AU73" s="56">
        <f>(('Net Zero 2050 - %'!AT16-'Net Zero 2050 - %'!AS16)-AU81)*$C$73</f>
        <v>9.9273892837009126E-4</v>
      </c>
      <c r="AV73" s="56">
        <f>(('Net Zero 2050 - %'!AU16-'Net Zero 2050 - %'!AT16)-AV81)*$C$73</f>
        <v>9.7101498863542816E-4</v>
      </c>
      <c r="AW73" s="56">
        <f>(('Net Zero 2050 - %'!AV16-'Net Zero 2050 - %'!AU16)-AW81)*$C$73</f>
        <v>9.4926547578960945E-4</v>
      </c>
      <c r="AX73" s="56">
        <f>(('Net Zero 2050 - %'!AW16-'Net Zero 2050 - %'!AV16)-AX81)*$C$73</f>
        <v>9.2747213445186353E-4</v>
      </c>
      <c r="AY73" s="56">
        <f>(('Net Zero 2050 - %'!AX16-'Net Zero 2050 - %'!AW16)-AY81)*$C$73</f>
        <v>9.0561946900678532E-4</v>
      </c>
      <c r="AZ73" s="56">
        <f>(('Net Zero 2050 - %'!AY16-'Net Zero 2050 - %'!AX16)-AZ81)*$C$73</f>
        <v>8.8369399684936321E-4</v>
      </c>
      <c r="BA73" s="56">
        <f>(('Net Zero 2050 - %'!AZ16-'Net Zero 2050 - %'!AY16)-BA81)*$C$73</f>
        <v>8.6168378556804824E-4</v>
      </c>
      <c r="BB73" s="56">
        <f>(('Net Zero 2050 - %'!BA16-'Net Zero 2050 - %'!AZ16)-BB81)*$C$73</f>
        <v>8.3957781542624973E-4</v>
      </c>
      <c r="BC73" s="56">
        <f>(('Net Zero 2050 - %'!BB16-'Net Zero 2050 - %'!BA16)-BC81)*$C$73</f>
        <v>8.1736588783655711E-4</v>
      </c>
      <c r="BD73" s="53"/>
    </row>
    <row r="74" spans="1:56">
      <c r="B74" s="384"/>
      <c r="C74" s="36">
        <v>0.10920000000000001</v>
      </c>
      <c r="D74" s="389" t="s">
        <v>407</v>
      </c>
      <c r="E74" s="390"/>
      <c r="F74" s="37" t="s">
        <v>413</v>
      </c>
      <c r="G74" s="56"/>
      <c r="H74" s="56">
        <f>(('Net Zero 2050 - %'!G17-'Net Zero 2050 - %'!F17)-H82)*$C$74</f>
        <v>2.5463591187939397E-3</v>
      </c>
      <c r="I74" s="56">
        <f>(('Net Zero 2050 - %'!H17-'Net Zero 2050 - %'!G17)-I82)*$C$74</f>
        <v>2.4353843891321402E-3</v>
      </c>
      <c r="J74" s="56">
        <f>(('Net Zero 2050 - %'!I17-'Net Zero 2050 - %'!H17)-J82)*$C$74</f>
        <v>2.3254988527355198E-3</v>
      </c>
      <c r="K74" s="56">
        <f>(('Net Zero 2050 - %'!J17-'Net Zero 2050 - %'!I17)-K82)*$C$74</f>
        <v>2.2169660805208074E-3</v>
      </c>
      <c r="L74" s="56">
        <f>(('Net Zero 2050 - %'!K17-'Net Zero 2050 - %'!J17)-L82)*$C$74</f>
        <v>2.1093832112331345E-3</v>
      </c>
      <c r="M74" s="56">
        <f>(('Net Zero 2050 - %'!L17-'Net Zero 2050 - %'!K17)-M82)*$C$74</f>
        <v>2.0027253805338817E-3</v>
      </c>
      <c r="N74" s="56">
        <f>(('Net Zero 2050 - %'!M17-'Net Zero 2050 - %'!L17)-N82)*$C$74</f>
        <v>1.896580273715734E-3</v>
      </c>
      <c r="O74" s="56">
        <f>(('Net Zero 2050 - %'!N17-'Net Zero 2050 - %'!M17)-O82)*$C$74</f>
        <v>1.7910480414863011E-3</v>
      </c>
      <c r="P74" s="56">
        <f>(('Net Zero 2050 - %'!O17-'Net Zero 2050 - %'!N17)-P82)*$C$74</f>
        <v>1.6855701057105199E-3</v>
      </c>
      <c r="Q74" s="56">
        <f>(('Net Zero 2050 - %'!P17-'Net Zero 2050 - %'!O17)-Q82)*$C$74</f>
        <v>1.5797525679540477E-3</v>
      </c>
      <c r="R74" s="56">
        <f>(('Net Zero 2050 - %'!Q17-'Net Zero 2050 - %'!P17)-R82)*$C$74</f>
        <v>1.4730455502573883E-3</v>
      </c>
      <c r="S74" s="56">
        <f>(('Net Zero 2050 - %'!R17-'Net Zero 2050 - %'!Q17)-S82)*$C$74</f>
        <v>1.364541108960049E-3</v>
      </c>
      <c r="T74" s="56">
        <f>(('Net Zero 2050 - %'!S17-'Net Zero 2050 - %'!R17)-T82)*$C$74</f>
        <v>1.2533859907313187E-3</v>
      </c>
      <c r="U74" s="56">
        <f>(('Net Zero 2050 - %'!T17-'Net Zero 2050 - %'!S17)-U82)*$C$74</f>
        <v>1.1383143733513347E-3</v>
      </c>
      <c r="V74" s="56">
        <f>(('Net Zero 2050 - %'!U17-'Net Zero 2050 - %'!T17)-V82)*$C$74</f>
        <v>1.0181282984896977E-3</v>
      </c>
      <c r="W74" s="56">
        <f>(('Net Zero 2050 - %'!V17-'Net Zero 2050 - %'!U17)-W82)*$C$74</f>
        <v>8.9127138158434855E-4</v>
      </c>
      <c r="X74" s="56">
        <f>(('Net Zero 2050 - %'!W17-'Net Zero 2050 - %'!V17)-X82)*$C$74</f>
        <v>7.5661554528929742E-4</v>
      </c>
      <c r="Y74" s="56">
        <f>(('Net Zero 2050 - %'!X17-'Net Zero 2050 - %'!W17)-Y82)*$C$74</f>
        <v>6.1337810752528428E-4</v>
      </c>
      <c r="Z74" s="56">
        <f>(('Net Zero 2050 - %'!Y17-'Net Zero 2050 - %'!X17)-Z82)*$C$74</f>
        <v>4.616485174381958E-4</v>
      </c>
      <c r="AA74" s="56">
        <f>(('Net Zero 2050 - %'!Z17-'Net Zero 2050 - %'!Y17)-AA82)*$C$74</f>
        <v>3.0294251156473957E-4</v>
      </c>
      <c r="AB74" s="56">
        <f>(('Net Zero 2050 - %'!AA17-'Net Zero 2050 - %'!Z17)-AB82)*$C$74</f>
        <v>1.4012085261817076E-4</v>
      </c>
      <c r="AC74" s="56">
        <f>(('Net Zero 2050 - %'!AB17-'Net Zero 2050 - %'!AA17)-AC82)*$C$74</f>
        <v>-2.3190516658100481E-5</v>
      </c>
      <c r="AD74" s="56">
        <f>(('Net Zero 2050 - %'!AC17-'Net Zero 2050 - %'!AB17)-AD82)*$C$74</f>
        <v>-1.8283231854048537E-4</v>
      </c>
      <c r="AE74" s="56">
        <f>(('Net Zero 2050 - %'!AD17-'Net Zero 2050 - %'!AC17)-AE82)*$C$74</f>
        <v>-3.3550015433983933E-4</v>
      </c>
      <c r="AF74" s="56">
        <f>(('Net Zero 2050 - %'!AE17-'Net Zero 2050 - %'!AD17)-AF82)*$C$74</f>
        <v>-4.7902165343245067E-4</v>
      </c>
      <c r="AG74" s="56">
        <f>(('Net Zero 2050 - %'!AF17-'Net Zero 2050 - %'!AE17)-AG82)*$C$74</f>
        <v>-6.1223084153075834E-4</v>
      </c>
      <c r="AH74" s="56">
        <f>(('Net Zero 2050 - %'!AG17-'Net Zero 2050 - %'!AF17)-AH82)*$C$74</f>
        <v>-7.3563123267593108E-4</v>
      </c>
      <c r="AI74" s="56">
        <f>(('Net Zero 2050 - %'!AH17-'Net Zero 2050 - %'!AG17)-AI82)*$C$74</f>
        <v>-8.5021016201405658E-4</v>
      </c>
      <c r="AJ74" s="56">
        <f>(('Net Zero 2050 - %'!AI17-'Net Zero 2050 - %'!AH17)-AJ82)*$C$74</f>
        <v>-9.5705708575628302E-4</v>
      </c>
      <c r="AK74" s="56">
        <f>(('Net Zero 2050 - %'!AJ17-'Net Zero 2050 - %'!AI17)-AK82)*$C$74</f>
        <v>-1.0575575334200781E-3</v>
      </c>
      <c r="AL74" s="56">
        <f>(('Net Zero 2050 - %'!AK17-'Net Zero 2050 - %'!AJ17)-AL82)*$C$74</f>
        <v>-1.1529834456119668E-3</v>
      </c>
      <c r="AM74" s="56">
        <f>(('Net Zero 2050 - %'!AL17-'Net Zero 2050 - %'!AK17)-AM82)*$C$74</f>
        <v>-1.2444159519831811E-3</v>
      </c>
      <c r="AN74" s="56">
        <f>(('Net Zero 2050 - %'!AM17-'Net Zero 2050 - %'!AL17)-AN82)*$C$74</f>
        <v>-1.3327305238990401E-3</v>
      </c>
      <c r="AO74" s="56">
        <f>(('Net Zero 2050 - %'!AN17-'Net Zero 2050 - %'!AM17)-AO82)*$C$74</f>
        <v>-1.4186136636934661E-3</v>
      </c>
      <c r="AP74" s="56">
        <f>(('Net Zero 2050 - %'!AO17-'Net Zero 2050 - %'!AN17)-AP82)*$C$74</f>
        <v>-1.5025927849626622E-3</v>
      </c>
      <c r="AQ74" s="56">
        <f>(('Net Zero 2050 - %'!AP17-'Net Zero 2050 - %'!AO17)-AQ82)*$C$74</f>
        <v>-1.5850684512727876E-3</v>
      </c>
      <c r="AR74" s="56">
        <f>(('Net Zero 2050 - %'!AQ17-'Net Zero 2050 - %'!AP17)-AR82)*$C$74</f>
        <v>-1.6663426833390354E-3</v>
      </c>
      <c r="AS74" s="56">
        <f>(('Net Zero 2050 - %'!AR17-'Net Zero 2050 - %'!AQ17)-AS82)*$C$74</f>
        <v>-1.7466437715266423E-3</v>
      </c>
      <c r="AT74" s="56">
        <f>(('Net Zero 2050 - %'!AS17-'Net Zero 2050 - %'!AR17)-AT82)*$C$74</f>
        <v>-1.8261444487079133E-3</v>
      </c>
      <c r="AU74" s="56">
        <f>(('Net Zero 2050 - %'!AT17-'Net Zero 2050 - %'!AS17)-AU82)*$C$74</f>
        <v>-1.9049771799616649E-3</v>
      </c>
      <c r="AV74" s="56">
        <f>(('Net Zero 2050 - %'!AU17-'Net Zero 2050 - %'!AT17)-AV82)*$C$74</f>
        <v>-1.9832447346056171E-3</v>
      </c>
      <c r="AW74" s="56">
        <f>(('Net Zero 2050 - %'!AV17-'Net Zero 2050 - %'!AU17)-AW82)*$C$74</f>
        <v>-2.0610283992390562E-3</v>
      </c>
      <c r="AX74" s="56">
        <f>(('Net Zero 2050 - %'!AW17-'Net Zero 2050 - %'!AV17)-AX82)*$C$74</f>
        <v>-2.1383937445074498E-3</v>
      </c>
      <c r="AY74" s="56">
        <f>(('Net Zero 2050 - %'!AX17-'Net Zero 2050 - %'!AW17)-AY82)*$C$74</f>
        <v>-2.2153953433307724E-3</v>
      </c>
      <c r="AZ74" s="56">
        <f>(('Net Zero 2050 - %'!AY17-'Net Zero 2050 - %'!AX17)-AZ82)*$C$74</f>
        <v>-2.2920797417326183E-3</v>
      </c>
      <c r="BA74" s="56">
        <f>(('Net Zero 2050 - %'!AZ17-'Net Zero 2050 - %'!AY17)-BA82)*$C$74</f>
        <v>-2.3684872938219089E-3</v>
      </c>
      <c r="BB74" s="56">
        <f>(('Net Zero 2050 - %'!BA17-'Net Zero 2050 - %'!AZ17)-BB82)*$C$74</f>
        <v>-2.444654695494377E-3</v>
      </c>
      <c r="BC74" s="56">
        <f>(('Net Zero 2050 - %'!BB17-'Net Zero 2050 - %'!BA17)-BC82)*$C$74</f>
        <v>-2.5206153339795445E-3</v>
      </c>
      <c r="BD74" s="53"/>
    </row>
    <row r="75" spans="1:56">
      <c r="B75" s="384"/>
      <c r="C75" s="36">
        <v>5.0900000000000001E-2</v>
      </c>
      <c r="D75" s="385" t="s">
        <v>396</v>
      </c>
      <c r="E75" s="386"/>
      <c r="F75" s="37" t="s">
        <v>413</v>
      </c>
      <c r="G75" s="56"/>
      <c r="H75" s="56">
        <f>('Net Zero 2050 - %'!G18-'Net Zero 2050 - %'!F18)*$C$75</f>
        <v>-3.6093189999999791E-4</v>
      </c>
      <c r="I75" s="56">
        <f>('Net Zero 2050 - %'!H18-'Net Zero 2050 - %'!G18)*$C$75</f>
        <v>-3.6093190000002052E-4</v>
      </c>
      <c r="J75" s="56">
        <f>('Net Zero 2050 - %'!I18-'Net Zero 2050 - %'!H18)*$C$75</f>
        <v>-3.6093189999999791E-4</v>
      </c>
      <c r="K75" s="56">
        <f>('Net Zero 2050 - %'!J18-'Net Zero 2050 - %'!I18)*$C$75</f>
        <v>-3.6093189999999791E-4</v>
      </c>
      <c r="L75" s="56">
        <f>('Net Zero 2050 - %'!K18-'Net Zero 2050 - %'!J18)*$C$75</f>
        <v>-3.6093189999999791E-4</v>
      </c>
      <c r="M75" s="56">
        <f>('Net Zero 2050 - %'!L18-'Net Zero 2050 - %'!K18)*$C$75</f>
        <v>-3.6093189999999791E-4</v>
      </c>
      <c r="N75" s="56">
        <f>('Net Zero 2050 - %'!M18-'Net Zero 2050 - %'!L18)*$C$75</f>
        <v>-3.6093189999999791E-4</v>
      </c>
      <c r="O75" s="56">
        <f>('Net Zero 2050 - %'!N18-'Net Zero 2050 - %'!M18)*$C$75</f>
        <v>-3.6093189999999791E-4</v>
      </c>
      <c r="P75" s="56">
        <f>('Net Zero 2050 - %'!O18-'Net Zero 2050 - %'!N18)*$C$75</f>
        <v>-3.6093189999999791E-4</v>
      </c>
      <c r="Q75" s="56">
        <f>('Net Zero 2050 - %'!P18-'Net Zero 2050 - %'!O18)*$C$75</f>
        <v>-3.6093189999999791E-4</v>
      </c>
      <c r="R75" s="56">
        <f>('Net Zero 2050 - %'!Q18-'Net Zero 2050 - %'!P18)*$C$75</f>
        <v>-3.6093189999999791E-4</v>
      </c>
      <c r="S75" s="56">
        <f>('Net Zero 2050 - %'!R18-'Net Zero 2050 - %'!Q18)*$C$75</f>
        <v>-3.6093189999999791E-4</v>
      </c>
      <c r="T75" s="56">
        <f>('Net Zero 2050 - %'!S18-'Net Zero 2050 - %'!R18)*$C$75</f>
        <v>-3.6093190000002052E-4</v>
      </c>
      <c r="U75" s="56">
        <f>('Net Zero 2050 - %'!T18-'Net Zero 2050 - %'!S18)*$C$75</f>
        <v>-3.6093189999999791E-4</v>
      </c>
      <c r="V75" s="56">
        <f>('Net Zero 2050 - %'!U18-'Net Zero 2050 - %'!T18)*$C$75</f>
        <v>-3.6093189999999791E-4</v>
      </c>
      <c r="W75" s="56">
        <f>('Net Zero 2050 - %'!V18-'Net Zero 2050 - %'!U18)*$C$75</f>
        <v>-3.6093189999999791E-4</v>
      </c>
      <c r="X75" s="56">
        <f>('Net Zero 2050 - %'!W18-'Net Zero 2050 - %'!V18)*$C$75</f>
        <v>-3.6093189999999791E-4</v>
      </c>
      <c r="Y75" s="56">
        <f>('Net Zero 2050 - %'!X18-'Net Zero 2050 - %'!W18)*$C$75</f>
        <v>-3.6093189999999791E-4</v>
      </c>
      <c r="Z75" s="56">
        <f>('Net Zero 2050 - %'!Y18-'Net Zero 2050 - %'!X18)*$C$75</f>
        <v>-3.6093189999999791E-4</v>
      </c>
      <c r="AA75" s="56">
        <f>('Net Zero 2050 - %'!Z18-'Net Zero 2050 - %'!Y18)*$C$75</f>
        <v>-3.6093189999999791E-4</v>
      </c>
      <c r="AB75" s="56">
        <f>('Net Zero 2050 - %'!AA18-'Net Zero 2050 - %'!Z18)*$C$75</f>
        <v>-3.6093189999999791E-4</v>
      </c>
      <c r="AC75" s="56">
        <f>('Net Zero 2050 - %'!AB18-'Net Zero 2050 - %'!AA18)*$C$75</f>
        <v>-3.6093189999999791E-4</v>
      </c>
      <c r="AD75" s="56">
        <f>('Net Zero 2050 - %'!AC18-'Net Zero 2050 - %'!AB18)*$C$75</f>
        <v>-3.6093189999999791E-4</v>
      </c>
      <c r="AE75" s="56">
        <f>('Net Zero 2050 - %'!AD18-'Net Zero 2050 - %'!AC18)*$C$75</f>
        <v>-3.6093190000002052E-4</v>
      </c>
      <c r="AF75" s="56">
        <f>('Net Zero 2050 - %'!AE18-'Net Zero 2050 - %'!AD18)*$C$75</f>
        <v>-3.6093189999999791E-4</v>
      </c>
      <c r="AG75" s="56">
        <f>('Net Zero 2050 - %'!AF18-'Net Zero 2050 - %'!AE18)*$C$75</f>
        <v>-3.6093189999999791E-4</v>
      </c>
      <c r="AH75" s="56">
        <f>('Net Zero 2050 - %'!AG18-'Net Zero 2050 - %'!AF18)*$C$75</f>
        <v>-3.6093189999999791E-4</v>
      </c>
      <c r="AI75" s="56">
        <f>('Net Zero 2050 - %'!AH18-'Net Zero 2050 - %'!AG18)*$C$75</f>
        <v>-3.6093189999999791E-4</v>
      </c>
      <c r="AJ75" s="56">
        <f>('Net Zero 2050 - %'!AI18-'Net Zero 2050 - %'!AH18)*$C$75</f>
        <v>-3.6093189999999791E-4</v>
      </c>
      <c r="AK75" s="56">
        <f>('Net Zero 2050 - %'!AJ18-'Net Zero 2050 - %'!AI18)*$C$75</f>
        <v>-3.6093189999999791E-4</v>
      </c>
      <c r="AL75" s="56">
        <f>('Net Zero 2050 - %'!AK18-'Net Zero 2050 - %'!AJ18)*$C$75</f>
        <v>-3.6093189999999791E-4</v>
      </c>
      <c r="AM75" s="56">
        <f>('Net Zero 2050 - %'!AL18-'Net Zero 2050 - %'!AK18)*$C$75</f>
        <v>-3.6093189999999791E-4</v>
      </c>
      <c r="AN75" s="56">
        <f>('Net Zero 2050 - %'!AM18-'Net Zero 2050 - %'!AL18)*$C$75</f>
        <v>-3.6093189999999791E-4</v>
      </c>
      <c r="AO75" s="56">
        <f>('Net Zero 2050 - %'!AN18-'Net Zero 2050 - %'!AM18)*$C$75</f>
        <v>-3.6093190000002052E-4</v>
      </c>
      <c r="AP75" s="56">
        <f>('Net Zero 2050 - %'!AO18-'Net Zero 2050 - %'!AN18)*$C$75</f>
        <v>-3.6093189999999791E-4</v>
      </c>
      <c r="AQ75" s="56">
        <f>('Net Zero 2050 - %'!AP18-'Net Zero 2050 - %'!AO18)*$C$75</f>
        <v>-3.6093189999999791E-4</v>
      </c>
      <c r="AR75" s="56">
        <f>('Net Zero 2050 - %'!AQ18-'Net Zero 2050 - %'!AP18)*$C$75</f>
        <v>-3.6093189999999791E-4</v>
      </c>
      <c r="AS75" s="56">
        <f>('Net Zero 2050 - %'!AR18-'Net Zero 2050 - %'!AQ18)*$C$75</f>
        <v>-3.6093189999999791E-4</v>
      </c>
      <c r="AT75" s="56">
        <f>('Net Zero 2050 - %'!AS18-'Net Zero 2050 - %'!AR18)*$C$75</f>
        <v>-3.6093189999999791E-4</v>
      </c>
      <c r="AU75" s="56">
        <f>('Net Zero 2050 - %'!AT18-'Net Zero 2050 - %'!AS18)*$C$75</f>
        <v>-3.6093189999999791E-4</v>
      </c>
      <c r="AV75" s="56">
        <f>('Net Zero 2050 - %'!AU18-'Net Zero 2050 - %'!AT18)*$C$75</f>
        <v>-3.6093189999999791E-4</v>
      </c>
      <c r="AW75" s="56">
        <f>('Net Zero 2050 - %'!AV18-'Net Zero 2050 - %'!AU18)*$C$75</f>
        <v>-3.6093189999999791E-4</v>
      </c>
      <c r="AX75" s="56">
        <f>('Net Zero 2050 - %'!AW18-'Net Zero 2050 - %'!AV18)*$C$75</f>
        <v>-3.6093189999999791E-4</v>
      </c>
      <c r="AY75" s="56">
        <f>('Net Zero 2050 - %'!AX18-'Net Zero 2050 - %'!AW18)*$C$75</f>
        <v>-3.6093189999999791E-4</v>
      </c>
      <c r="AZ75" s="56">
        <f>('Net Zero 2050 - %'!AY18-'Net Zero 2050 - %'!AX18)*$C$75</f>
        <v>-3.6093190000002052E-4</v>
      </c>
      <c r="BA75" s="56">
        <f>('Net Zero 2050 - %'!AZ18-'Net Zero 2050 - %'!AY18)*$C$75</f>
        <v>-3.6093189999999791E-4</v>
      </c>
      <c r="BB75" s="56">
        <f>('Net Zero 2050 - %'!BA18-'Net Zero 2050 - %'!AZ18)*$C$75</f>
        <v>-3.6093189999999791E-4</v>
      </c>
      <c r="BC75" s="56">
        <f>('Net Zero 2050 - %'!BB18-'Net Zero 2050 - %'!BA18)*$C$75</f>
        <v>-3.6093189999999791E-4</v>
      </c>
      <c r="BD75" s="53"/>
    </row>
    <row r="76" spans="1:56">
      <c r="A76" s="60"/>
      <c r="B76" s="384"/>
      <c r="C76" s="36">
        <v>0.34710000000000002</v>
      </c>
      <c r="D76" s="385" t="s">
        <v>397</v>
      </c>
      <c r="E76" s="386"/>
      <c r="F76" s="37" t="s">
        <v>413</v>
      </c>
      <c r="G76" s="56"/>
      <c r="H76" s="56">
        <f>('Net Zero 2050 - %'!G19-'Net Zero 2050 - %'!F19)*$C$76</f>
        <v>-2.3436780977520663E-4</v>
      </c>
      <c r="I76" s="56">
        <f>('Net Zero 2050 - %'!H19-'Net Zero 2050 - %'!G19)*$C$76</f>
        <v>-2.3404438219771508E-4</v>
      </c>
      <c r="J76" s="56">
        <f>('Net Zero 2050 - %'!I19-'Net Zero 2050 - %'!H19)*$C$76</f>
        <v>-2.3372140095029379E-4</v>
      </c>
      <c r="K76" s="56">
        <f>('Net Zero 2050 - %'!J19-'Net Zero 2050 - %'!I19)*$C$76</f>
        <v>-2.3339886541698585E-4</v>
      </c>
      <c r="L76" s="56">
        <f>('Net Zero 2050 - %'!K19-'Net Zero 2050 - %'!J19)*$C$76</f>
        <v>-2.3307677498270147E-4</v>
      </c>
      <c r="M76" s="56">
        <f>('Net Zero 2050 - %'!L19-'Net Zero 2050 - %'!K19)*$C$76</f>
        <v>-2.3275512903323713E-4</v>
      </c>
      <c r="N76" s="56">
        <f>('Net Zero 2050 - %'!M19-'Net Zero 2050 - %'!L19)*$C$76</f>
        <v>-2.3243392695516E-4</v>
      </c>
      <c r="O76" s="56">
        <f>('Net Zero 2050 - %'!N19-'Net Zero 2050 - %'!M19)*$C$76</f>
        <v>-2.3211316813596223E-4</v>
      </c>
      <c r="P76" s="56">
        <f>('Net Zero 2050 - %'!O19-'Net Zero 2050 - %'!N19)*$C$76</f>
        <v>-2.3179285196394506E-4</v>
      </c>
      <c r="Q76" s="56">
        <f>('Net Zero 2050 - %'!P19-'Net Zero 2050 - %'!O19)*$C$76</f>
        <v>-2.3147297782821915E-4</v>
      </c>
      <c r="R76" s="56">
        <f>('Net Zero 2050 - %'!Q19-'Net Zero 2050 - %'!P19)*$C$76</f>
        <v>-2.3115354511881988E-4</v>
      </c>
      <c r="S76" s="56">
        <f>('Net Zero 2050 - %'!R19-'Net Zero 2050 - %'!Q19)*$C$76</f>
        <v>-2.3083455322655343E-4</v>
      </c>
      <c r="T76" s="56">
        <f>('Net Zero 2050 - %'!S19-'Net Zero 2050 - %'!R19)*$C$76</f>
        <v>-2.3051600154311224E-4</v>
      </c>
      <c r="U76" s="56">
        <f>('Net Zero 2050 - %'!T19-'Net Zero 2050 - %'!S19)*$C$76</f>
        <v>-2.3019788946097885E-4</v>
      </c>
      <c r="V76" s="56">
        <f>('Net Zero 2050 - %'!U19-'Net Zero 2050 - %'!T19)*$C$76</f>
        <v>-2.2988021637352198E-4</v>
      </c>
      <c r="W76" s="56">
        <f>('Net Zero 2050 - %'!V19-'Net Zero 2050 - %'!U19)*$C$76</f>
        <v>-2.2956298167491971E-4</v>
      </c>
      <c r="X76" s="56">
        <f>('Net Zero 2050 - %'!W19-'Net Zero 2050 - %'!V19)*$C$76</f>
        <v>-2.2924618476021709E-4</v>
      </c>
      <c r="Y76" s="56">
        <f>('Net Zero 2050 - %'!X19-'Net Zero 2050 - %'!W19)*$C$76</f>
        <v>-2.2892982502524927E-4</v>
      </c>
      <c r="Z76" s="56">
        <f>('Net Zero 2050 - %'!Y19-'Net Zero 2050 - %'!X19)*$C$76</f>
        <v>-2.2861390186671831E-4</v>
      </c>
      <c r="AA76" s="56">
        <f>('Net Zero 2050 - %'!Z19-'Net Zero 2050 - %'!Y19)*$C$76</f>
        <v>-2.2829841468213568E-4</v>
      </c>
      <c r="AB76" s="56">
        <f>('Net Zero 2050 - %'!AA19-'Net Zero 2050 - %'!Z19)*$C$76</f>
        <v>-2.2798336286987978E-4</v>
      </c>
      <c r="AC76" s="56">
        <f>('Net Zero 2050 - %'!AB19-'Net Zero 2050 - %'!AA19)*$C$76</f>
        <v>-2.2766874582911905E-4</v>
      </c>
      <c r="AD76" s="56">
        <f>('Net Zero 2050 - %'!AC19-'Net Zero 2050 - %'!AB19)*$C$76</f>
        <v>-2.2735456295986973E-4</v>
      </c>
      <c r="AE76" s="56">
        <f>('Net Zero 2050 - %'!AD19-'Net Zero 2050 - %'!AC19)*$C$76</f>
        <v>-2.2704081366297651E-4</v>
      </c>
      <c r="AF76" s="56">
        <f>('Net Zero 2050 - %'!AE19-'Net Zero 2050 - %'!AD19)*$C$76</f>
        <v>-2.2672749734013197E-4</v>
      </c>
      <c r="AG76" s="56">
        <f>('Net Zero 2050 - %'!AF19-'Net Zero 2050 - %'!AE19)*$C$76</f>
        <v>-2.2641461339379935E-4</v>
      </c>
      <c r="AH76" s="56">
        <f>('Net Zero 2050 - %'!AG19-'Net Zero 2050 - %'!AF19)*$C$76</f>
        <v>-2.2610216122730895E-4</v>
      </c>
      <c r="AI76" s="56">
        <f>('Net Zero 2050 - %'!AH19-'Net Zero 2050 - %'!AG19)*$C$76</f>
        <v>-2.2579014024481957E-4</v>
      </c>
      <c r="AJ76" s="56">
        <f>('Net Zero 2050 - %'!AI19-'Net Zero 2050 - %'!AH19)*$C$76</f>
        <v>-2.2547854985128002E-4</v>
      </c>
      <c r="AK76" s="56">
        <f>('Net Zero 2050 - %'!AJ19-'Net Zero 2050 - %'!AI19)*$C$76</f>
        <v>-2.2516738945248696E-4</v>
      </c>
      <c r="AL76" s="56">
        <f>('Net Zero 2050 - %'!AK19-'Net Zero 2050 - %'!AJ19)*$C$76</f>
        <v>-2.2485665845504616E-4</v>
      </c>
      <c r="AM76" s="56">
        <f>('Net Zero 2050 - %'!AL19-'Net Zero 2050 - %'!AK19)*$C$76</f>
        <v>-2.2454635626637277E-4</v>
      </c>
      <c r="AN76" s="56">
        <f>('Net Zero 2050 - %'!AM19-'Net Zero 2050 - %'!AL19)*$C$76</f>
        <v>-2.2423648229472965E-4</v>
      </c>
      <c r="AO76" s="56">
        <f>('Net Zero 2050 - %'!AN19-'Net Zero 2050 - %'!AM19)*$C$76</f>
        <v>-2.2392703594916968E-4</v>
      </c>
      <c r="AP76" s="56">
        <f>('Net Zero 2050 - %'!AO19-'Net Zero 2050 - %'!AN19)*$C$76</f>
        <v>-2.2361801663955502E-4</v>
      </c>
      <c r="AQ76" s="56">
        <f>('Net Zero 2050 - %'!AP19-'Net Zero 2050 - %'!AO19)*$C$76</f>
        <v>-2.2330942377659556E-4</v>
      </c>
      <c r="AR76" s="56">
        <f>('Net Zero 2050 - %'!AQ19-'Net Zero 2050 - %'!AP19)*$C$76</f>
        <v>-2.2300125677177194E-4</v>
      </c>
      <c r="AS76" s="56">
        <f>('Net Zero 2050 - %'!AR19-'Net Zero 2050 - %'!AQ19)*$C$76</f>
        <v>-2.2269351503743183E-4</v>
      </c>
      <c r="AT76" s="56">
        <f>('Net Zero 2050 - %'!AS19-'Net Zero 2050 - %'!AR19)*$C$76</f>
        <v>-2.223861979866744E-4</v>
      </c>
      <c r="AU76" s="56">
        <f>('Net Zero 2050 - %'!AT19-'Net Zero 2050 - %'!AS19)*$C$76</f>
        <v>-2.2207930503346585E-4</v>
      </c>
      <c r="AV76" s="56">
        <f>('Net Zero 2050 - %'!AU19-'Net Zero 2050 - %'!AT19)*$C$76</f>
        <v>-2.2177283559252379E-4</v>
      </c>
      <c r="AW76" s="56">
        <f>('Net Zero 2050 - %'!AV19-'Net Zero 2050 - %'!AU19)*$C$76</f>
        <v>-2.2146678907939441E-4</v>
      </c>
      <c r="AX76" s="56">
        <f>('Net Zero 2050 - %'!AW19-'Net Zero 2050 - %'!AV19)*$C$76</f>
        <v>-2.2116116491047164E-4</v>
      </c>
      <c r="AY76" s="56">
        <f>('Net Zero 2050 - %'!AX19-'Net Zero 2050 - %'!AW19)*$C$76</f>
        <v>-2.2085596250288162E-4</v>
      </c>
      <c r="AZ76" s="56">
        <f>('Net Zero 2050 - %'!AY19-'Net Zero 2050 - %'!AX19)*$C$76</f>
        <v>-2.2055118127463683E-4</v>
      </c>
      <c r="BA76" s="56">
        <f>('Net Zero 2050 - %'!AZ19-'Net Zero 2050 - %'!AY19)*$C$76</f>
        <v>-2.202468206444819E-4</v>
      </c>
      <c r="BB76" s="56">
        <f>('Net Zero 2050 - %'!BA19-'Net Zero 2050 - %'!AZ19)*$C$76</f>
        <v>-2.1994288003199E-4</v>
      </c>
      <c r="BC76" s="56">
        <f>('Net Zero 2050 - %'!BB19-'Net Zero 2050 - %'!BA19)*$C$76</f>
        <v>-2.1963935885754352E-4</v>
      </c>
      <c r="BD76" s="53"/>
    </row>
    <row r="77" spans="1:56" ht="15">
      <c r="A77" s="58"/>
      <c r="B77" s="40" t="s">
        <v>387</v>
      </c>
      <c r="C77" s="41"/>
      <c r="D77" s="42" t="s">
        <v>387</v>
      </c>
      <c r="E77" s="43" t="s">
        <v>387</v>
      </c>
      <c r="F77" s="44" t="s">
        <v>399</v>
      </c>
      <c r="G77" s="46">
        <f t="shared" ref="G77:BC77" si="7">SUM(G71:G76)</f>
        <v>0</v>
      </c>
      <c r="H77" s="45">
        <f t="shared" si="7"/>
        <v>5.9144481723874065E-3</v>
      </c>
      <c r="I77" s="45">
        <f t="shared" si="7"/>
        <v>5.7487345402637592E-3</v>
      </c>
      <c r="J77" s="45">
        <f t="shared" si="7"/>
        <v>5.5846810537219941E-3</v>
      </c>
      <c r="K77" s="45">
        <f t="shared" si="7"/>
        <v>5.4225153837510077E-3</v>
      </c>
      <c r="L77" s="45">
        <f t="shared" si="7"/>
        <v>5.2617929060277593E-3</v>
      </c>
      <c r="M77" s="45">
        <f t="shared" si="7"/>
        <v>5.1024389568715689E-3</v>
      </c>
      <c r="N77" s="45">
        <f t="shared" si="7"/>
        <v>4.94398018658405E-3</v>
      </c>
      <c r="O77" s="45">
        <f t="shared" si="7"/>
        <v>4.7864404243105931E-3</v>
      </c>
      <c r="P77" s="45">
        <f t="shared" si="7"/>
        <v>4.6291642974042148E-3</v>
      </c>
      <c r="Q77" s="45">
        <f t="shared" si="7"/>
        <v>4.4716339686892634E-3</v>
      </c>
      <c r="R77" s="45">
        <f t="shared" si="7"/>
        <v>4.3131409325423108E-3</v>
      </c>
      <c r="S77" s="45">
        <f t="shared" si="7"/>
        <v>4.1525759037481895E-3</v>
      </c>
      <c r="T77" s="45">
        <f t="shared" si="7"/>
        <v>3.9888349901974094E-3</v>
      </c>
      <c r="U77" s="45">
        <f t="shared" si="7"/>
        <v>3.8203507426637141E-3</v>
      </c>
      <c r="V77" s="45">
        <f t="shared" si="7"/>
        <v>3.6455816857199853E-3</v>
      </c>
      <c r="W77" s="45">
        <f t="shared" si="7"/>
        <v>3.4626139738516458E-3</v>
      </c>
      <c r="X77" s="45">
        <f t="shared" si="7"/>
        <v>3.2700032620880471E-3</v>
      </c>
      <c r="Y77" s="45">
        <f t="shared" si="7"/>
        <v>3.0667766993212565E-3</v>
      </c>
      <c r="Z77" s="45">
        <f t="shared" si="7"/>
        <v>2.8530624566480878E-3</v>
      </c>
      <c r="AA77" s="45">
        <f t="shared" si="7"/>
        <v>2.6307295971700808E-3</v>
      </c>
      <c r="AB77" s="45">
        <f t="shared" si="7"/>
        <v>2.4033252832112084E-3</v>
      </c>
      <c r="AC77" s="45">
        <f t="shared" si="7"/>
        <v>2.1754073218396962E-3</v>
      </c>
      <c r="AD77" s="45">
        <f t="shared" si="7"/>
        <v>1.9521301444226234E-3</v>
      </c>
      <c r="AE77" s="45">
        <f t="shared" si="7"/>
        <v>1.7376477725436878E-3</v>
      </c>
      <c r="AF77" s="45">
        <f t="shared" si="7"/>
        <v>1.534687734289957E-3</v>
      </c>
      <c r="AG77" s="45">
        <f t="shared" si="7"/>
        <v>1.344634646375491E-3</v>
      </c>
      <c r="AH77" s="45">
        <f t="shared" si="7"/>
        <v>1.1669192248993936E-3</v>
      </c>
      <c r="AI77" s="45">
        <f t="shared" si="7"/>
        <v>1.0003022906864187E-3</v>
      </c>
      <c r="AJ77" s="48">
        <f t="shared" si="7"/>
        <v>8.4335476386883748E-4</v>
      </c>
      <c r="AK77" s="45">
        <f t="shared" si="7"/>
        <v>6.9433686844481372E-4</v>
      </c>
      <c r="AL77" s="45">
        <f t="shared" si="7"/>
        <v>5.5165092137009826E-4</v>
      </c>
      <c r="AM77" s="45">
        <f t="shared" si="7"/>
        <v>4.1393785412583242E-4</v>
      </c>
      <c r="AN77" s="45">
        <f t="shared" si="7"/>
        <v>2.800957658969418E-4</v>
      </c>
      <c r="AO77" s="45">
        <f t="shared" si="7"/>
        <v>1.4925905598556967E-4</v>
      </c>
      <c r="AP77" s="45">
        <f t="shared" si="7"/>
        <v>2.0761067420990584E-5</v>
      </c>
      <c r="AQ77" s="45">
        <f t="shared" si="7"/>
        <v>-1.0590621745252773E-4</v>
      </c>
      <c r="AR77" s="45">
        <f t="shared" si="7"/>
        <v>-2.3112756701790618E-4</v>
      </c>
      <c r="AS77" s="45">
        <f t="shared" si="7"/>
        <v>-3.5519552207157628E-4</v>
      </c>
      <c r="AT77" s="45">
        <f t="shared" si="7"/>
        <v>-4.783331179927679E-4</v>
      </c>
      <c r="AU77" s="45">
        <f t="shared" si="7"/>
        <v>-6.0071300298089342E-4</v>
      </c>
      <c r="AV77" s="45">
        <f t="shared" si="7"/>
        <v>-7.2247065921519004E-4</v>
      </c>
      <c r="AW77" s="45">
        <f t="shared" si="7"/>
        <v>-8.4371467532162975E-4</v>
      </c>
      <c r="AX77" s="45">
        <f t="shared" si="7"/>
        <v>-9.6453396099735304E-4</v>
      </c>
      <c r="AY77" s="45">
        <f t="shared" si="7"/>
        <v>-1.0850036509842038E-3</v>
      </c>
      <c r="AZ77" s="45">
        <f t="shared" si="7"/>
        <v>-1.2051888248279516E-3</v>
      </c>
      <c r="BA77" s="45">
        <f t="shared" si="7"/>
        <v>-1.3251468068426523E-3</v>
      </c>
      <c r="BB77" s="45">
        <f t="shared" si="7"/>
        <v>-1.4449303394884138E-3</v>
      </c>
      <c r="BC77" s="45">
        <f t="shared" si="7"/>
        <v>-1.5645880265944695E-3</v>
      </c>
      <c r="BD77" s="53"/>
    </row>
    <row r="78" spans="1:56">
      <c r="A78" s="96"/>
      <c r="B78" s="27"/>
      <c r="C78" s="39"/>
      <c r="D78" s="53" t="s">
        <v>387</v>
      </c>
      <c r="E78" s="53" t="s">
        <v>387</v>
      </c>
      <c r="F78" s="53" t="s">
        <v>387</v>
      </c>
      <c r="G78" s="53" t="s">
        <v>387</v>
      </c>
      <c r="H78" s="53" t="s">
        <v>387</v>
      </c>
      <c r="I78" s="53" t="s">
        <v>387</v>
      </c>
      <c r="J78" s="53" t="s">
        <v>387</v>
      </c>
      <c r="K78" s="53" t="s">
        <v>387</v>
      </c>
      <c r="L78" s="53" t="s">
        <v>387</v>
      </c>
      <c r="M78" s="53" t="s">
        <v>387</v>
      </c>
      <c r="N78" s="53" t="s">
        <v>387</v>
      </c>
      <c r="O78" s="53" t="s">
        <v>387</v>
      </c>
      <c r="P78" s="53" t="s">
        <v>387</v>
      </c>
      <c r="Q78" s="53" t="s">
        <v>387</v>
      </c>
      <c r="R78" s="53" t="s">
        <v>387</v>
      </c>
      <c r="S78" s="53" t="s">
        <v>387</v>
      </c>
      <c r="T78" s="53" t="s">
        <v>387</v>
      </c>
      <c r="U78" s="53" t="s">
        <v>387</v>
      </c>
      <c r="V78" s="53" t="s">
        <v>387</v>
      </c>
      <c r="W78" s="53" t="s">
        <v>387</v>
      </c>
      <c r="X78" s="53" t="s">
        <v>387</v>
      </c>
      <c r="Y78" s="53" t="s">
        <v>387</v>
      </c>
      <c r="Z78" s="53" t="s">
        <v>387</v>
      </c>
      <c r="AA78" s="53" t="s">
        <v>387</v>
      </c>
      <c r="AB78" s="53" t="s">
        <v>387</v>
      </c>
      <c r="AC78" s="53" t="s">
        <v>387</v>
      </c>
      <c r="AD78" s="53" t="s">
        <v>387</v>
      </c>
      <c r="AE78" s="53" t="s">
        <v>387</v>
      </c>
      <c r="AF78" s="53" t="s">
        <v>387</v>
      </c>
      <c r="AG78" s="53" t="s">
        <v>387</v>
      </c>
      <c r="AH78" s="53" t="s">
        <v>387</v>
      </c>
      <c r="AI78" s="53" t="s">
        <v>387</v>
      </c>
      <c r="AJ78" s="53" t="s">
        <v>387</v>
      </c>
      <c r="AK78" s="53"/>
      <c r="AL78" s="53"/>
      <c r="AM78" s="53"/>
      <c r="AN78" s="53"/>
      <c r="AO78" s="53"/>
      <c r="AP78" s="53"/>
      <c r="AQ78" s="53"/>
      <c r="AR78" s="53"/>
      <c r="AS78" s="53"/>
      <c r="AT78" s="53"/>
      <c r="AU78" s="53"/>
      <c r="AV78" s="53"/>
      <c r="AW78" s="53"/>
      <c r="AX78" s="53"/>
      <c r="AY78" s="53"/>
      <c r="AZ78" s="53"/>
      <c r="BA78" s="53"/>
      <c r="BB78" s="53"/>
      <c r="BC78" s="53"/>
      <c r="BD78" s="53"/>
    </row>
    <row r="79" spans="1:56" ht="15.75">
      <c r="D79" s="53"/>
      <c r="E79" s="53"/>
      <c r="F79" s="347" t="s">
        <v>414</v>
      </c>
      <c r="G79" s="37"/>
      <c r="H79" s="37"/>
      <c r="I79" s="37"/>
      <c r="J79" s="37"/>
      <c r="K79" s="37"/>
      <c r="L79" s="37"/>
      <c r="M79" s="37"/>
      <c r="N79" s="37"/>
      <c r="O79" s="37"/>
      <c r="P79" s="37"/>
      <c r="Q79" s="37"/>
      <c r="R79" s="37"/>
      <c r="S79" s="37"/>
      <c r="T79" s="37"/>
      <c r="U79" s="37"/>
      <c r="V79" s="37"/>
      <c r="W79" s="37"/>
      <c r="X79" s="37"/>
      <c r="Y79" s="37"/>
      <c r="Z79" s="37"/>
      <c r="AA79" s="37"/>
      <c r="AB79" s="56"/>
      <c r="AC79" s="37"/>
      <c r="AD79" s="37"/>
      <c r="AE79" s="37"/>
      <c r="AF79" s="37"/>
      <c r="AG79" s="37"/>
      <c r="AH79" s="37"/>
      <c r="AI79" s="37"/>
      <c r="AJ79" s="37"/>
      <c r="AK79" s="37"/>
      <c r="AL79" s="37"/>
      <c r="AM79" s="37"/>
      <c r="AN79" s="37"/>
      <c r="AO79" s="37"/>
      <c r="AP79" s="37"/>
      <c r="AQ79" s="37"/>
      <c r="AR79" s="37"/>
      <c r="AS79" s="37"/>
      <c r="AT79" s="37"/>
      <c r="AU79" s="37"/>
      <c r="AV79" s="37"/>
      <c r="AW79" s="37"/>
      <c r="AX79" s="37"/>
      <c r="AY79" s="37"/>
      <c r="AZ79" s="37"/>
      <c r="BA79" s="37"/>
      <c r="BB79" s="37"/>
      <c r="BC79" s="37"/>
      <c r="BD79" s="53"/>
    </row>
    <row r="80" spans="1:56" s="245" customFormat="1" ht="14.45" customHeight="1">
      <c r="D80" s="385" t="s">
        <v>391</v>
      </c>
      <c r="E80" s="386"/>
      <c r="F80" s="37" t="s">
        <v>415</v>
      </c>
      <c r="G80" s="37"/>
      <c r="H80" s="37">
        <f>'Net Zero 2050 - %'!G9+'Net Zero 2050 - %'!G8</f>
        <v>6.0848926199999998</v>
      </c>
      <c r="I80" s="37">
        <f>'Net Zero 2050 - %'!H9+'Net Zero 2050 - %'!H8</f>
        <v>6.1473926199999998</v>
      </c>
      <c r="J80" s="37">
        <f>'Net Zero 2050 - %'!I9+'Net Zero 2050 - %'!I8</f>
        <v>6.2098926199999998</v>
      </c>
      <c r="K80" s="37">
        <f>'Net Zero 2050 - %'!J9+'Net Zero 2050 - %'!J8</f>
        <v>6.3338926200000003</v>
      </c>
      <c r="L80" s="37">
        <f>'Net Zero 2050 - %'!K9+'Net Zero 2050 - %'!K8</f>
        <v>6.45789262</v>
      </c>
      <c r="M80" s="37">
        <f>'Net Zero 2050 - %'!L9+'Net Zero 2050 - %'!L8</f>
        <v>6.5818926199999996</v>
      </c>
      <c r="N80" s="37">
        <f>'Net Zero 2050 - %'!M9+'Net Zero 2050 - %'!M8</f>
        <v>6.7058926200000002</v>
      </c>
      <c r="O80" s="37">
        <f>'Net Zero 2050 - %'!N9+'Net Zero 2050 - %'!N8</f>
        <v>6.8298926200000007</v>
      </c>
      <c r="P80" s="37">
        <f>'Net Zero 2050 - %'!O9+'Net Zero 2050 - %'!O8</f>
        <v>6.9538926200000004</v>
      </c>
      <c r="Q80" s="37">
        <f>'Net Zero 2050 - %'!P9+'Net Zero 2050 - %'!P8</f>
        <v>7.0778926200000001</v>
      </c>
      <c r="R80" s="37">
        <f>'Net Zero 2050 - %'!Q9+'Net Zero 2050 - %'!Q8</f>
        <v>7.2018926200000006</v>
      </c>
      <c r="S80" s="37">
        <f>'Net Zero 2050 - %'!R9+'Net Zero 2050 - %'!R8</f>
        <v>7.3258926200000012</v>
      </c>
      <c r="T80" s="37">
        <f>'Net Zero 2050 - %'!S9+'Net Zero 2050 - %'!S8</f>
        <v>7.4498926200000009</v>
      </c>
      <c r="U80" s="37">
        <f>'Net Zero 2050 - %'!T9+'Net Zero 2050 - %'!T8</f>
        <v>7.5738926200000005</v>
      </c>
      <c r="V80" s="37">
        <f>'Net Zero 2050 - %'!U9+'Net Zero 2050 - %'!U8</f>
        <v>7.6978926200000011</v>
      </c>
      <c r="W80" s="37">
        <f>'Net Zero 2050 - %'!V9+'Net Zero 2050 - %'!V8</f>
        <v>7.8218926200000016</v>
      </c>
      <c r="X80" s="37">
        <f>'Net Zero 2050 - %'!W9+'Net Zero 2050 - %'!W8</f>
        <v>7.9458926200000013</v>
      </c>
      <c r="Y80" s="37">
        <f>'Net Zero 2050 - %'!X9+'Net Zero 2050 - %'!X8</f>
        <v>8.069892620000001</v>
      </c>
      <c r="Z80" s="37">
        <f>'Net Zero 2050 - %'!Y9+'Net Zero 2050 - %'!Y8</f>
        <v>8.1938926200000015</v>
      </c>
      <c r="AA80" s="37">
        <f>'Net Zero 2050 - %'!Z9+'Net Zero 2050 - %'!Z8</f>
        <v>8.3178926200000021</v>
      </c>
      <c r="AB80" s="56">
        <f>'Net Zero 2050 - %'!AA9+'Net Zero 2050 - %'!AA8</f>
        <v>8.4418926200000008</v>
      </c>
      <c r="AC80" s="37">
        <f>'Net Zero 2050 - %'!AB9+'Net Zero 2050 - %'!AB8</f>
        <v>8.5658926199999996</v>
      </c>
      <c r="AD80" s="37">
        <f>'Net Zero 2050 - %'!AC9+'Net Zero 2050 - %'!AC8</f>
        <v>8.6898926200000002</v>
      </c>
      <c r="AE80" s="37">
        <f>'Net Zero 2050 - %'!AD9+'Net Zero 2050 - %'!AD8</f>
        <v>8.8138926200000007</v>
      </c>
      <c r="AF80" s="37">
        <f>'Net Zero 2050 - %'!AE9+'Net Zero 2050 - %'!AE8</f>
        <v>8.9378926199999995</v>
      </c>
      <c r="AG80" s="37">
        <f>'Net Zero 2050 - %'!AF9+'Net Zero 2050 - %'!AF8</f>
        <v>9.0618926199999983</v>
      </c>
      <c r="AH80" s="37">
        <f>'Net Zero 2050 - %'!AG9+'Net Zero 2050 - %'!AG8</f>
        <v>9.1858926199999988</v>
      </c>
      <c r="AI80" s="37">
        <f>'Net Zero 2050 - %'!AH9+'Net Zero 2050 - %'!AH8</f>
        <v>9.3098926199999994</v>
      </c>
      <c r="AJ80" s="37">
        <f>'Net Zero 2050 - %'!AI9+'Net Zero 2050 - %'!AI8</f>
        <v>9.3098926199999994</v>
      </c>
      <c r="AK80" s="37">
        <f>'Net Zero 2050 - %'!AJ9+'Net Zero 2050 - %'!AJ8</f>
        <v>9.3098926199999994</v>
      </c>
      <c r="AL80" s="37">
        <f>'Net Zero 2050 - %'!AK9+'Net Zero 2050 - %'!AK8</f>
        <v>9.3098926199999994</v>
      </c>
      <c r="AM80" s="37">
        <f>'Net Zero 2050 - %'!AL9+'Net Zero 2050 - %'!AL8</f>
        <v>9.3098926199999994</v>
      </c>
      <c r="AN80" s="37">
        <f>'Net Zero 2050 - %'!AM9+'Net Zero 2050 - %'!AM8</f>
        <v>9.3098926199999994</v>
      </c>
      <c r="AO80" s="37">
        <f>'Net Zero 2050 - %'!AN9+'Net Zero 2050 - %'!AN8</f>
        <v>9.3098926199999994</v>
      </c>
      <c r="AP80" s="37">
        <f>'Net Zero 2050 - %'!AO9+'Net Zero 2050 - %'!AO8</f>
        <v>9.3098926199999994</v>
      </c>
      <c r="AQ80" s="37">
        <f>'Net Zero 2050 - %'!AP9+'Net Zero 2050 - %'!AP8</f>
        <v>9.3098926199999994</v>
      </c>
      <c r="AR80" s="37">
        <f>'Net Zero 2050 - %'!AQ9+'Net Zero 2050 - %'!AQ8</f>
        <v>9.3098926199999994</v>
      </c>
      <c r="AS80" s="37">
        <f>'Net Zero 2050 - %'!AR9+'Net Zero 2050 - %'!AR8</f>
        <v>9.3098926199999994</v>
      </c>
      <c r="AT80" s="37">
        <f>'Net Zero 2050 - %'!AS9+'Net Zero 2050 - %'!AS8</f>
        <v>9.3098926199999994</v>
      </c>
      <c r="AU80" s="37">
        <f>'Net Zero 2050 - %'!AT9+'Net Zero 2050 - %'!AT8</f>
        <v>9.3098926199999994</v>
      </c>
      <c r="AV80" s="37">
        <f>'Net Zero 2050 - %'!AU9+'Net Zero 2050 - %'!AU8</f>
        <v>9.3098926199999994</v>
      </c>
      <c r="AW80" s="37">
        <f>'Net Zero 2050 - %'!AV9+'Net Zero 2050 - %'!AV8</f>
        <v>9.3098926199999994</v>
      </c>
      <c r="AX80" s="37">
        <f>'Net Zero 2050 - %'!AW9+'Net Zero 2050 - %'!AW8</f>
        <v>9.3098926199999994</v>
      </c>
      <c r="AY80" s="37">
        <f>'Net Zero 2050 - %'!AX9+'Net Zero 2050 - %'!AX8</f>
        <v>9.3098926199999994</v>
      </c>
      <c r="AZ80" s="37">
        <f>'Net Zero 2050 - %'!AY9+'Net Zero 2050 - %'!AY8</f>
        <v>9.3098926199999994</v>
      </c>
      <c r="BA80" s="37">
        <f>'Net Zero 2050 - %'!AZ9+'Net Zero 2050 - %'!AZ8</f>
        <v>9.3098926199999994</v>
      </c>
      <c r="BB80" s="37">
        <f>'Net Zero 2050 - %'!BA9+'Net Zero 2050 - %'!BA8</f>
        <v>9.3098926199999994</v>
      </c>
      <c r="BC80" s="37">
        <f>'Net Zero 2050 - %'!BB9+'Net Zero 2050 - %'!BB8</f>
        <v>9.3098926199999994</v>
      </c>
      <c r="BD80" s="53"/>
    </row>
    <row r="81" spans="3:56" ht="15">
      <c r="C81" s="60">
        <v>0.2</v>
      </c>
      <c r="D81" s="385" t="s">
        <v>416</v>
      </c>
      <c r="E81" s="386"/>
      <c r="F81" s="37" t="s">
        <v>417</v>
      </c>
      <c r="G81" s="37"/>
      <c r="H81" s="48">
        <f>('Net Zero 2050 - %'!G5)*$C$81</f>
        <v>5.2868000000000001E-4</v>
      </c>
      <c r="I81" s="48">
        <f>('Net Zero 2050 - %'!H5)*$C$81</f>
        <v>5.2962000000000007E-4</v>
      </c>
      <c r="J81" s="48">
        <f>('Net Zero 2050 - %'!I5)*$C$81</f>
        <v>5.3093059999999997E-4</v>
      </c>
      <c r="K81" s="48">
        <f>('Net Zero 2050 - %'!J5)*$C$81</f>
        <v>5.3275659999999999E-4</v>
      </c>
      <c r="L81" s="48">
        <f>('Net Zero 2050 - %'!K5)*$C$81</f>
        <v>5.3529960000000003E-4</v>
      </c>
      <c r="M81" s="48">
        <f>('Net Zero 2050 - %'!L5)*$C$81</f>
        <v>5.3883780000000007E-4</v>
      </c>
      <c r="N81" s="48">
        <f>('Net Zero 2050 - %'!M5)*$C$81</f>
        <v>5.437552E-4</v>
      </c>
      <c r="O81" s="48">
        <f>('Net Zero 2050 - %'!N5)*$C$81</f>
        <v>5.5057860000000001E-4</v>
      </c>
      <c r="P81" s="48">
        <f>('Net Zero 2050 - %'!O5)*$C$81</f>
        <v>5.6002500000000002E-4</v>
      </c>
      <c r="Q81" s="48">
        <f>('Net Zero 2050 - %'!P5)*$C$81</f>
        <v>5.7306260000000004E-4</v>
      </c>
      <c r="R81" s="48">
        <f>('Net Zero 2050 - %'!Q5)*$C$81</f>
        <v>5.909798E-4</v>
      </c>
      <c r="S81" s="48">
        <f>('Net Zero 2050 - %'!R5)*$C$81</f>
        <v>6.1545860000000003E-4</v>
      </c>
      <c r="T81" s="48">
        <f>('Net Zero 2050 - %'!S5)*$C$81</f>
        <v>6.4863480000000009E-4</v>
      </c>
      <c r="U81" s="48">
        <f>('Net Zero 2050 - %'!T5)*$C$81</f>
        <v>6.9311340000000011E-4</v>
      </c>
      <c r="V81" s="48">
        <f>('Net Zero 2050 - %'!U5)*$C$81</f>
        <v>7.5188520000000006E-4</v>
      </c>
      <c r="W81" s="48">
        <f>('Net Zero 2050 - %'!V5)*$C$81</f>
        <v>8.2807080000000003E-4</v>
      </c>
      <c r="X81" s="48">
        <f>('Net Zero 2050 - %'!W5)*$C$81</f>
        <v>9.2441560000000003E-4</v>
      </c>
      <c r="Y81" s="48">
        <f>('Net Zero 2050 - %'!X5)*$C$81</f>
        <v>1.0425122000000001E-3</v>
      </c>
      <c r="Z81" s="48">
        <f>('Net Zero 2050 - %'!Y5)*$C$81</f>
        <v>1.1818590000000002E-3</v>
      </c>
      <c r="AA81" s="48">
        <f>('Net Zero 2050 - %'!Z5)*$C$81</f>
        <v>1.3390752000000002E-3</v>
      </c>
      <c r="AB81" s="56">
        <f>('Net Zero 2050 - %'!AA5)*$C$81</f>
        <v>1.5077316000000002E-3</v>
      </c>
      <c r="AC81" s="48">
        <f>('Net Zero 2050 - %'!AB5)*$C$81</f>
        <v>1.6791528E-3</v>
      </c>
      <c r="AD81" s="48">
        <f>('Net Zero 2050 - %'!AC5)*$C$81</f>
        <v>1.8440854E-3</v>
      </c>
      <c r="AE81" s="48">
        <f>('Net Zero 2050 - %'!AD5)*$C$81</f>
        <v>1.9946102E-3</v>
      </c>
      <c r="AF81" s="48">
        <f>('Net Zero 2050 - %'!AE5)*$C$81</f>
        <v>2.1255060000000001E-3</v>
      </c>
      <c r="AG81" s="48">
        <f>('Net Zero 2050 - %'!AF5)*$C$81</f>
        <v>2.2346345999999999E-3</v>
      </c>
      <c r="AH81" s="48">
        <f>('Net Zero 2050 - %'!AG5)*$C$81</f>
        <v>2.3224636000000001E-3</v>
      </c>
      <c r="AI81" s="48">
        <f>('Net Zero 2050 - %'!AH5)*$C$81</f>
        <v>2.3911658000000001E-3</v>
      </c>
      <c r="AJ81" s="48">
        <f>('Net Zero 2050 - %'!AI5)*$C$81</f>
        <v>2.4437190000000004E-3</v>
      </c>
      <c r="AK81" s="48">
        <f>('Net Zero 2050 - %'!AJ5)*$C$81</f>
        <v>2.4832360000000002E-3</v>
      </c>
      <c r="AL81" s="48">
        <f>('Net Zero 2050 - %'!AK5)*$C$81</f>
        <v>2.5125696000000003E-3</v>
      </c>
      <c r="AM81" s="48">
        <f>('Net Zero 2050 - %'!AL5)*$C$81</f>
        <v>2.5341358000000001E-3</v>
      </c>
      <c r="AN81" s="48">
        <f>('Net Zero 2050 - %'!AM5)*$C$81</f>
        <v>2.5498798E-3</v>
      </c>
      <c r="AO81" s="48">
        <f>('Net Zero 2050 - %'!AN5)*$C$81</f>
        <v>2.5613141999999999E-3</v>
      </c>
      <c r="AP81" s="48">
        <f>('Net Zero 2050 - %'!AO5)*$C$81</f>
        <v>2.5695874E-3</v>
      </c>
      <c r="AQ81" s="48">
        <f>('Net Zero 2050 - %'!AP5)*$C$81</f>
        <v>2.5755574000000002E-3</v>
      </c>
      <c r="AR81" s="48">
        <f>('Net Zero 2050 - %'!AQ5)*$C$81</f>
        <v>2.5798565999999999E-3</v>
      </c>
      <c r="AS81" s="48">
        <f>('Net Zero 2050 - %'!AR5)*$C$81</f>
        <v>2.5829486E-3</v>
      </c>
      <c r="AT81" s="48">
        <f>('Net Zero 2050 - %'!AS5)*$C$81</f>
        <v>2.5851698000000003E-3</v>
      </c>
      <c r="AU81" s="48">
        <f>('Net Zero 2050 - %'!AT5)*$C$81</f>
        <v>2.5867644000000002E-3</v>
      </c>
      <c r="AV81" s="48">
        <f>('Net Zero 2050 - %'!AU5)*$C$81</f>
        <v>2.5879086000000001E-3</v>
      </c>
      <c r="AW81" s="48">
        <f>('Net Zero 2050 - %'!AV5)*$C$81</f>
        <v>2.5887294000000003E-3</v>
      </c>
      <c r="AX81" s="48">
        <f>('Net Zero 2050 - %'!AW5)*$C$81</f>
        <v>2.5893178000000001E-3</v>
      </c>
      <c r="AY81" s="48">
        <f>('Net Zero 2050 - %'!AX5)*$C$81</f>
        <v>2.5897396E-3</v>
      </c>
      <c r="AZ81" s="48">
        <f>('Net Zero 2050 - %'!AY5)*$C$81</f>
        <v>2.5900421999999999E-3</v>
      </c>
      <c r="BA81" s="48">
        <f>('Net Zero 2050 - %'!AZ5)*$C$81</f>
        <v>2.5902588000000001E-3</v>
      </c>
      <c r="BB81" s="48">
        <f>('Net Zero 2050 - %'!BA5)*$C$81</f>
        <v>2.5904142000000002E-3</v>
      </c>
      <c r="BC81" s="48">
        <f>('Net Zero 2050 - %'!BB5)*$C$81</f>
        <v>2.5905256000000004E-3</v>
      </c>
      <c r="BD81" s="53"/>
    </row>
    <row r="82" spans="3:56" ht="15">
      <c r="C82" s="58">
        <v>0.8</v>
      </c>
      <c r="D82" s="385" t="s">
        <v>395</v>
      </c>
      <c r="E82" s="386"/>
      <c r="F82" s="37" t="s">
        <v>417</v>
      </c>
      <c r="G82" s="37"/>
      <c r="H82" s="37">
        <f>('Net Zero 2050 - %'!G5)*$C$82</f>
        <v>2.1147200000000001E-3</v>
      </c>
      <c r="I82" s="37">
        <f>('Net Zero 2050 - %'!H5)*$C$82</f>
        <v>2.1184800000000003E-3</v>
      </c>
      <c r="J82" s="37">
        <f>('Net Zero 2050 - %'!I5)*$C$82</f>
        <v>2.1237223999999999E-3</v>
      </c>
      <c r="K82" s="37">
        <f>('Net Zero 2050 - %'!J5)*$C$82</f>
        <v>2.1310264E-3</v>
      </c>
      <c r="L82" s="37">
        <f>('Net Zero 2050 - %'!K5)*$C$82</f>
        <v>2.1411984000000001E-3</v>
      </c>
      <c r="M82" s="37">
        <f>('Net Zero 2050 - %'!L5)*$C$82</f>
        <v>2.1553512000000003E-3</v>
      </c>
      <c r="N82" s="37">
        <f>('Net Zero 2050 - %'!M5)*$C$82</f>
        <v>2.1750208E-3</v>
      </c>
      <c r="O82" s="37">
        <f>('Net Zero 2050 - %'!N5)*$C$82</f>
        <v>2.2023144000000001E-3</v>
      </c>
      <c r="P82" s="37">
        <f>('Net Zero 2050 - %'!O5)*$C$82</f>
        <v>2.2401000000000001E-3</v>
      </c>
      <c r="Q82" s="37">
        <f>('Net Zero 2050 - %'!P5)*$C$82</f>
        <v>2.2922504000000002E-3</v>
      </c>
      <c r="R82" s="37">
        <f>('Net Zero 2050 - %'!Q5)*$C$82</f>
        <v>2.3639192E-3</v>
      </c>
      <c r="S82" s="37">
        <f>('Net Zero 2050 - %'!R5)*$C$82</f>
        <v>2.4618344000000001E-3</v>
      </c>
      <c r="T82" s="37">
        <f>('Net Zero 2050 - %'!S5)*$C$82</f>
        <v>2.5945392000000004E-3</v>
      </c>
      <c r="U82" s="37">
        <f>('Net Zero 2050 - %'!T5)*$C$82</f>
        <v>2.7724536000000004E-3</v>
      </c>
      <c r="V82" s="37">
        <f>('Net Zero 2050 - %'!U5)*$C$82</f>
        <v>3.0075408000000002E-3</v>
      </c>
      <c r="W82" s="37">
        <f>('Net Zero 2050 - %'!V5)*$C$82</f>
        <v>3.3122832000000001E-3</v>
      </c>
      <c r="X82" s="37">
        <f>('Net Zero 2050 - %'!W5)*$C$82</f>
        <v>3.6976624000000001E-3</v>
      </c>
      <c r="Y82" s="37">
        <f>('Net Zero 2050 - %'!X5)*$C$82</f>
        <v>4.1700488000000003E-3</v>
      </c>
      <c r="Z82" s="37">
        <f>('Net Zero 2050 - %'!Y5)*$C$82</f>
        <v>4.7274360000000007E-3</v>
      </c>
      <c r="AA82" s="37">
        <f>('Net Zero 2050 - %'!Z5)*$C$82</f>
        <v>5.3563008000000007E-3</v>
      </c>
      <c r="AB82" s="56">
        <f>('Net Zero 2050 - %'!AA5)*$C$82</f>
        <v>6.0309264000000008E-3</v>
      </c>
      <c r="AC82" s="37">
        <f>('Net Zero 2050 - %'!AB5)*$C$82</f>
        <v>6.7166112E-3</v>
      </c>
      <c r="AD82" s="37">
        <f>('Net Zero 2050 - %'!AC5)*$C$82</f>
        <v>7.3763416E-3</v>
      </c>
      <c r="AE82" s="37">
        <f>('Net Zero 2050 - %'!AD5)*$C$82</f>
        <v>7.9784408000000001E-3</v>
      </c>
      <c r="AF82" s="37">
        <f>('Net Zero 2050 - %'!AE5)*$C$82</f>
        <v>8.5020240000000004E-3</v>
      </c>
      <c r="AG82" s="37">
        <f>('Net Zero 2050 - %'!AF5)*$C$82</f>
        <v>8.9385383999999995E-3</v>
      </c>
      <c r="AH82" s="37">
        <f>('Net Zero 2050 - %'!AG5)*$C$82</f>
        <v>9.2898544000000003E-3</v>
      </c>
      <c r="AI82" s="37">
        <f>('Net Zero 2050 - %'!AH5)*$C$82</f>
        <v>9.5646632000000002E-3</v>
      </c>
      <c r="AJ82" s="37">
        <f>('Net Zero 2050 - %'!AI5)*$C$82</f>
        <v>9.7748760000000018E-3</v>
      </c>
      <c r="AK82" s="37">
        <f>('Net Zero 2050 - %'!AJ5)*$C$82</f>
        <v>9.9329440000000008E-3</v>
      </c>
      <c r="AL82" s="37">
        <f>('Net Zero 2050 - %'!AK5)*$C$82</f>
        <v>1.0050278400000001E-2</v>
      </c>
      <c r="AM82" s="37">
        <f>('Net Zero 2050 - %'!AL5)*$C$82</f>
        <v>1.0136543200000001E-2</v>
      </c>
      <c r="AN82" s="37">
        <f>('Net Zero 2050 - %'!AM5)*$C$82</f>
        <v>1.01995192E-2</v>
      </c>
      <c r="AO82" s="37">
        <f>('Net Zero 2050 - %'!AN5)*$C$82</f>
        <v>1.02452568E-2</v>
      </c>
      <c r="AP82" s="37">
        <f>('Net Zero 2050 - %'!AO5)*$C$82</f>
        <v>1.02783496E-2</v>
      </c>
      <c r="AQ82" s="37">
        <f>('Net Zero 2050 - %'!AP5)*$C$82</f>
        <v>1.0302229600000001E-2</v>
      </c>
      <c r="AR82" s="37">
        <f>('Net Zero 2050 - %'!AQ5)*$C$82</f>
        <v>1.03194264E-2</v>
      </c>
      <c r="AS82" s="37">
        <f>('Net Zero 2050 - %'!AR5)*$C$82</f>
        <v>1.03317944E-2</v>
      </c>
      <c r="AT82" s="37">
        <f>('Net Zero 2050 - %'!AS5)*$C$82</f>
        <v>1.0340679200000001E-2</v>
      </c>
      <c r="AU82" s="37">
        <f>('Net Zero 2050 - %'!AT5)*$C$82</f>
        <v>1.0347057600000001E-2</v>
      </c>
      <c r="AV82" s="37">
        <f>('Net Zero 2050 - %'!AU5)*$C$82</f>
        <v>1.03516344E-2</v>
      </c>
      <c r="AW82" s="37">
        <f>('Net Zero 2050 - %'!AV5)*$C$82</f>
        <v>1.0354917600000001E-2</v>
      </c>
      <c r="AX82" s="37">
        <f>('Net Zero 2050 - %'!AW5)*$C$82</f>
        <v>1.03572712E-2</v>
      </c>
      <c r="AY82" s="37">
        <f>('Net Zero 2050 - %'!AX5)*$C$82</f>
        <v>1.03589584E-2</v>
      </c>
      <c r="AZ82" s="37">
        <f>('Net Zero 2050 - %'!AY5)*$C$82</f>
        <v>1.03601688E-2</v>
      </c>
      <c r="BA82" s="37">
        <f>('Net Zero 2050 - %'!AZ5)*$C$82</f>
        <v>1.03610352E-2</v>
      </c>
      <c r="BB82" s="37">
        <f>('Net Zero 2050 - %'!BA5)*$C$82</f>
        <v>1.0361656800000001E-2</v>
      </c>
      <c r="BC82" s="37">
        <f>('Net Zero 2050 - %'!BB5)*$C$82</f>
        <v>1.0362102400000002E-2</v>
      </c>
      <c r="BD82" s="53"/>
    </row>
    <row r="83" spans="3:56" s="245" customFormat="1" ht="17.25" customHeight="1">
      <c r="C83" s="312"/>
      <c r="D83" s="385" t="s">
        <v>419</v>
      </c>
      <c r="E83" s="386"/>
      <c r="F83" s="37" t="s">
        <v>465</v>
      </c>
      <c r="G83" s="37"/>
      <c r="H83" s="37">
        <f>'Net Zero 2050 - %'!G6</f>
        <v>3.562841294560215E-2</v>
      </c>
      <c r="I83" s="37">
        <f>'Net Zero 2050 - %'!H6</f>
        <v>3.5464522246051899E-2</v>
      </c>
      <c r="J83" s="37">
        <f>'Net Zero 2050 - %'!I6</f>
        <v>3.5301385443720079E-2</v>
      </c>
      <c r="K83" s="37">
        <f>'Net Zero 2050 - %'!J6</f>
        <v>3.5138999070680299E-2</v>
      </c>
      <c r="L83" s="37">
        <f>'Net Zero 2050 - %'!K6</f>
        <v>3.49773596749543E-2</v>
      </c>
      <c r="M83" s="37">
        <f>'Net Zero 2050 - %'!L6</f>
        <v>3.4816463820449783E-2</v>
      </c>
      <c r="N83" s="37">
        <f>'Net Zero 2050 - %'!M6</f>
        <v>3.4656308086875143E-2</v>
      </c>
      <c r="O83" s="37">
        <f>'Net Zero 2050 - %'!N6</f>
        <v>3.4496889069675518E-2</v>
      </c>
      <c r="P83" s="37">
        <f>'Net Zero 2050 - %'!O6</f>
        <v>3.4338203379954635E-2</v>
      </c>
      <c r="Q83" s="37">
        <f>'Net Zero 2050 - %'!P6</f>
        <v>3.4180247644407302E-2</v>
      </c>
      <c r="R83" s="37">
        <f>'Net Zero 2050 - %'!Q6</f>
        <v>3.402301850524303E-2</v>
      </c>
      <c r="S83" s="37">
        <f>'Net Zero 2050 - %'!R6</f>
        <v>3.3866512620120304E-2</v>
      </c>
      <c r="T83" s="37">
        <f>'Net Zero 2050 - %'!S6</f>
        <v>3.3710726662066648E-2</v>
      </c>
      <c r="U83" s="37">
        <f>'Net Zero 2050 - %'!T6</f>
        <v>3.3555657319420007E-2</v>
      </c>
      <c r="V83" s="37">
        <f>'Net Zero 2050 - %'!U6</f>
        <v>3.3401301295752361E-2</v>
      </c>
      <c r="W83" s="37">
        <f>'Net Zero 2050 - %'!V6</f>
        <v>3.3247655309791568E-2</v>
      </c>
      <c r="X83" s="37">
        <f>'Net Zero 2050 - %'!W6</f>
        <v>3.3094716095366294E-2</v>
      </c>
      <c r="Y83" s="37">
        <f>'Net Zero 2050 - %'!X6</f>
        <v>3.2942480401327856E-2</v>
      </c>
      <c r="Z83" s="37">
        <f>'Net Zero 2050 - %'!Y6</f>
        <v>3.2790944991480941E-2</v>
      </c>
      <c r="AA83" s="37">
        <f>'Net Zero 2050 - %'!Z6</f>
        <v>3.2640106644519662E-2</v>
      </c>
      <c r="AB83" s="56">
        <f>'Net Zero 2050 - %'!AA6</f>
        <v>3.2489962153956498E-2</v>
      </c>
      <c r="AC83" s="37">
        <f>'Net Zero 2050 - %'!AB6</f>
        <v>3.234050832804769E-2</v>
      </c>
      <c r="AD83" s="37">
        <f>'Net Zero 2050 - %'!AC6</f>
        <v>3.2191741989738176E-2</v>
      </c>
      <c r="AE83" s="37">
        <f>'Net Zero 2050 - %'!AD6</f>
        <v>3.2043659976585204E-2</v>
      </c>
      <c r="AF83" s="37">
        <f>'Net Zero 2050 - %'!AE6</f>
        <v>3.1896259140694383E-2</v>
      </c>
      <c r="AG83" s="37">
        <f>'Net Zero 2050 - %'!AF6</f>
        <v>3.1749536348646856E-2</v>
      </c>
      <c r="AH83" s="37">
        <f>'Net Zero 2050 - %'!AG6</f>
        <v>3.1603488481442454E-2</v>
      </c>
      <c r="AI83" s="37">
        <f>'Net Zero 2050 - %'!AH6</f>
        <v>3.1458112434426866E-2</v>
      </c>
      <c r="AJ83" s="37">
        <f>'Net Zero 2050 - %'!AI6</f>
        <v>3.1313405117229465E-2</v>
      </c>
      <c r="AK83" s="37">
        <f>'Net Zero 2050 - %'!AJ6</f>
        <v>3.116936345369048E-2</v>
      </c>
      <c r="AL83" s="37">
        <f>'Net Zero 2050 - %'!AK6</f>
        <v>3.1025984381802374E-2</v>
      </c>
      <c r="AM83" s="37">
        <f>'Net Zero 2050 - %'!AL6</f>
        <v>3.0883264853645898E-2</v>
      </c>
      <c r="AN83" s="37">
        <f>'Net Zero 2050 - %'!AM6</f>
        <v>3.0741201835320808E-2</v>
      </c>
      <c r="AO83" s="37">
        <f>'Net Zero 2050 - %'!AN6</f>
        <v>3.0599792306876594E-2</v>
      </c>
      <c r="AP83" s="37">
        <f>'Net Zero 2050 - %'!AO6</f>
        <v>3.0459033262266288E-2</v>
      </c>
      <c r="AQ83" s="37">
        <f>'Net Zero 2050 - %'!AP6</f>
        <v>3.0318921709261204E-2</v>
      </c>
      <c r="AR83" s="37">
        <f>'Net Zero 2050 - %'!AQ6</f>
        <v>3.0179454669397643E-2</v>
      </c>
      <c r="AS83" s="37">
        <f>'Net Zero 2050 - %'!AR6</f>
        <v>3.0040629177918277E-2</v>
      </c>
      <c r="AT83" s="37">
        <f>'Net Zero 2050 - %'!AS6</f>
        <v>2.9902442283699315E-2</v>
      </c>
      <c r="AU83" s="37">
        <f>'Net Zero 2050 - %'!AT6</f>
        <v>2.9764891049193665E-2</v>
      </c>
      <c r="AV83" s="37">
        <f>'Net Zero 2050 - %'!AU6</f>
        <v>2.9627972550366977E-2</v>
      </c>
      <c r="AW83" s="37">
        <f>'Net Zero 2050 - %'!AV6</f>
        <v>2.9491683876637254E-2</v>
      </c>
      <c r="AX83" s="37">
        <f>'Net Zero 2050 - %'!AW6</f>
        <v>2.935602213080557E-2</v>
      </c>
      <c r="AY83" s="37">
        <f>'Net Zero 2050 - %'!AX6</f>
        <v>2.9220984429002783E-2</v>
      </c>
      <c r="AZ83" s="37">
        <f>'Net Zero 2050 - %'!AY6</f>
        <v>2.9086567900629134E-2</v>
      </c>
      <c r="BA83" s="37">
        <f>'Net Zero 2050 - %'!AZ6</f>
        <v>2.895276968828675E-2</v>
      </c>
      <c r="BB83" s="37">
        <f>'Net Zero 2050 - %'!BA6</f>
        <v>2.8819586947721021E-2</v>
      </c>
      <c r="BC83" s="37">
        <f>'Net Zero 2050 - %'!BB6</f>
        <v>2.8687016847760205E-2</v>
      </c>
      <c r="BD83" s="53"/>
    </row>
    <row r="84" spans="3:56" ht="15">
      <c r="D84" s="53"/>
      <c r="E84" s="53"/>
      <c r="F84" s="44" t="s">
        <v>420</v>
      </c>
      <c r="G84" s="37"/>
      <c r="H84" s="46">
        <f>SUM(H81:H82)</f>
        <v>2.6434000000000002E-3</v>
      </c>
      <c r="I84" s="46">
        <f t="shared" ref="I84:BB84" si="8">SUM(I81:I82)</f>
        <v>2.6481000000000005E-3</v>
      </c>
      <c r="J84" s="46">
        <f t="shared" si="8"/>
        <v>2.6546529999999999E-3</v>
      </c>
      <c r="K84" s="46">
        <f t="shared" si="8"/>
        <v>2.6637829999999999E-3</v>
      </c>
      <c r="L84" s="46">
        <f t="shared" si="8"/>
        <v>2.6764980000000002E-3</v>
      </c>
      <c r="M84" s="46">
        <f t="shared" si="8"/>
        <v>2.6941890000000005E-3</v>
      </c>
      <c r="N84" s="46">
        <f t="shared" si="8"/>
        <v>2.718776E-3</v>
      </c>
      <c r="O84" s="46">
        <f t="shared" si="8"/>
        <v>2.7528930000000002E-3</v>
      </c>
      <c r="P84" s="46">
        <f t="shared" si="8"/>
        <v>2.8001250000000001E-3</v>
      </c>
      <c r="Q84" s="46">
        <f t="shared" si="8"/>
        <v>2.8653130000000004E-3</v>
      </c>
      <c r="R84" s="46">
        <f t="shared" si="8"/>
        <v>2.954899E-3</v>
      </c>
      <c r="S84" s="46">
        <f t="shared" si="8"/>
        <v>3.077293E-3</v>
      </c>
      <c r="T84" s="46">
        <f t="shared" si="8"/>
        <v>3.2431740000000006E-3</v>
      </c>
      <c r="U84" s="46">
        <f t="shared" si="8"/>
        <v>3.4655670000000006E-3</v>
      </c>
      <c r="V84" s="46">
        <f t="shared" si="8"/>
        <v>3.7594260000000002E-3</v>
      </c>
      <c r="W84" s="46">
        <f t="shared" si="8"/>
        <v>4.1403540000000006E-3</v>
      </c>
      <c r="X84" s="46">
        <f t="shared" si="8"/>
        <v>4.622078E-3</v>
      </c>
      <c r="Y84" s="46">
        <f t="shared" si="8"/>
        <v>5.2125610000000001E-3</v>
      </c>
      <c r="Z84" s="46">
        <f t="shared" si="8"/>
        <v>5.909295000000001E-3</v>
      </c>
      <c r="AA84" s="46">
        <f t="shared" si="8"/>
        <v>6.6953760000000011E-3</v>
      </c>
      <c r="AB84" s="46">
        <f t="shared" si="8"/>
        <v>7.538658000000001E-3</v>
      </c>
      <c r="AC84" s="46">
        <f t="shared" si="8"/>
        <v>8.395764E-3</v>
      </c>
      <c r="AD84" s="46">
        <f t="shared" si="8"/>
        <v>9.2204269999999998E-3</v>
      </c>
      <c r="AE84" s="46">
        <f t="shared" si="8"/>
        <v>9.9730510000000001E-3</v>
      </c>
      <c r="AF84" s="46">
        <f t="shared" si="8"/>
        <v>1.062753E-2</v>
      </c>
      <c r="AG84" s="46">
        <f t="shared" si="8"/>
        <v>1.1173173E-2</v>
      </c>
      <c r="AH84" s="46">
        <f t="shared" si="8"/>
        <v>1.1612318E-2</v>
      </c>
      <c r="AI84" s="46">
        <f t="shared" si="8"/>
        <v>1.1955829000000001E-2</v>
      </c>
      <c r="AJ84" s="46">
        <f t="shared" si="8"/>
        <v>1.2218595000000002E-2</v>
      </c>
      <c r="AK84" s="46">
        <f t="shared" si="8"/>
        <v>1.2416180000000001E-2</v>
      </c>
      <c r="AL84" s="46">
        <f t="shared" si="8"/>
        <v>1.2562848000000001E-2</v>
      </c>
      <c r="AM84" s="46">
        <f t="shared" si="8"/>
        <v>1.2670679000000001E-2</v>
      </c>
      <c r="AN84" s="46">
        <f t="shared" si="8"/>
        <v>1.2749399E-2</v>
      </c>
      <c r="AO84" s="46">
        <f t="shared" si="8"/>
        <v>1.2806570999999999E-2</v>
      </c>
      <c r="AP84" s="46">
        <f t="shared" si="8"/>
        <v>1.2847937E-2</v>
      </c>
      <c r="AQ84" s="46">
        <f t="shared" si="8"/>
        <v>1.2877787000000002E-2</v>
      </c>
      <c r="AR84" s="46">
        <f t="shared" si="8"/>
        <v>1.2899282999999999E-2</v>
      </c>
      <c r="AS84" s="46">
        <f t="shared" si="8"/>
        <v>1.2914742999999999E-2</v>
      </c>
      <c r="AT84" s="46">
        <f t="shared" si="8"/>
        <v>1.2925849000000001E-2</v>
      </c>
      <c r="AU84" s="46">
        <f t="shared" si="8"/>
        <v>1.2933822000000001E-2</v>
      </c>
      <c r="AV84" s="46">
        <f t="shared" si="8"/>
        <v>1.2939543000000001E-2</v>
      </c>
      <c r="AW84" s="46">
        <f t="shared" si="8"/>
        <v>1.2943647000000001E-2</v>
      </c>
      <c r="AX84" s="46">
        <f t="shared" si="8"/>
        <v>1.2946589000000001E-2</v>
      </c>
      <c r="AY84" s="46">
        <f t="shared" si="8"/>
        <v>1.2948698E-2</v>
      </c>
      <c r="AZ84" s="46">
        <f t="shared" si="8"/>
        <v>1.2950211E-2</v>
      </c>
      <c r="BA84" s="46">
        <f t="shared" si="8"/>
        <v>1.2951294E-2</v>
      </c>
      <c r="BB84" s="46">
        <f t="shared" si="8"/>
        <v>1.2952071000000001E-2</v>
      </c>
      <c r="BC84" s="46">
        <f>SUM(BC81:BC82)</f>
        <v>1.2952628000000002E-2</v>
      </c>
      <c r="BD84" s="53"/>
    </row>
    <row r="85" spans="3:56">
      <c r="D85" s="53"/>
      <c r="E85" s="53"/>
      <c r="F85" s="43" t="s">
        <v>421</v>
      </c>
      <c r="G85" s="97">
        <f>'Net Zero 2050 - %'!F5</f>
        <v>2.6400289999999999E-3</v>
      </c>
      <c r="H85" s="97">
        <f>'Net Zero 2050 - %'!G5</f>
        <v>2.6434000000000002E-3</v>
      </c>
      <c r="I85" s="97">
        <f>'Net Zero 2050 - %'!H5</f>
        <v>2.6481E-3</v>
      </c>
      <c r="J85" s="97">
        <f>'Net Zero 2050 - %'!I5</f>
        <v>2.6546529999999999E-3</v>
      </c>
      <c r="K85" s="97">
        <f>'Net Zero 2050 - %'!J5</f>
        <v>2.6637829999999999E-3</v>
      </c>
      <c r="L85" s="97">
        <f>'Net Zero 2050 - %'!K5</f>
        <v>2.6764979999999998E-3</v>
      </c>
      <c r="M85" s="97">
        <f>'Net Zero 2050 - %'!L5</f>
        <v>2.694189E-3</v>
      </c>
      <c r="N85" s="97">
        <f>'Net Zero 2050 - %'!M5</f>
        <v>2.718776E-3</v>
      </c>
      <c r="O85" s="97">
        <f>'Net Zero 2050 - %'!N5</f>
        <v>2.7528930000000002E-3</v>
      </c>
      <c r="P85" s="97">
        <f>'Net Zero 2050 - %'!O5</f>
        <v>2.8001250000000001E-3</v>
      </c>
      <c r="Q85" s="97">
        <f>'Net Zero 2050 - %'!P5</f>
        <v>2.865313E-3</v>
      </c>
      <c r="R85" s="97">
        <f>'Net Zero 2050 - %'!Q5</f>
        <v>2.954899E-3</v>
      </c>
      <c r="S85" s="97">
        <f>'Net Zero 2050 - %'!R5</f>
        <v>3.077293E-3</v>
      </c>
      <c r="T85" s="97">
        <f>'Net Zero 2050 - %'!S5</f>
        <v>3.2431740000000001E-3</v>
      </c>
      <c r="U85" s="97">
        <f>'Net Zero 2050 - %'!T5</f>
        <v>3.4655670000000001E-3</v>
      </c>
      <c r="V85" s="97">
        <f>'Net Zero 2050 - %'!U5</f>
        <v>3.7594260000000002E-3</v>
      </c>
      <c r="W85" s="97">
        <f>'Net Zero 2050 - %'!V5</f>
        <v>4.1403539999999997E-3</v>
      </c>
      <c r="X85" s="97">
        <f>'Net Zero 2050 - %'!W5</f>
        <v>4.622078E-3</v>
      </c>
      <c r="Y85" s="97">
        <f>'Net Zero 2050 - %'!X5</f>
        <v>5.2125610000000001E-3</v>
      </c>
      <c r="Z85" s="97">
        <f>'Net Zero 2050 - %'!Y5</f>
        <v>5.9092950000000002E-3</v>
      </c>
      <c r="AA85" s="97">
        <f>'Net Zero 2050 - %'!Z5</f>
        <v>6.6953760000000003E-3</v>
      </c>
      <c r="AB85" s="97">
        <f>'Net Zero 2050 - %'!AA5</f>
        <v>7.5386580000000002E-3</v>
      </c>
      <c r="AC85" s="97">
        <f>'Net Zero 2050 - %'!AB5</f>
        <v>8.395764E-3</v>
      </c>
      <c r="AD85" s="97">
        <f>'Net Zero 2050 - %'!AC5</f>
        <v>9.2204269999999998E-3</v>
      </c>
      <c r="AE85" s="97">
        <f>'Net Zero 2050 - %'!AD5</f>
        <v>9.9730510000000001E-3</v>
      </c>
      <c r="AF85" s="97">
        <f>'Net Zero 2050 - %'!AE5</f>
        <v>1.062753E-2</v>
      </c>
      <c r="AG85" s="97">
        <f>'Net Zero 2050 - %'!AF5</f>
        <v>1.1173173E-2</v>
      </c>
      <c r="AH85" s="97">
        <f>'Net Zero 2050 - %'!AG5</f>
        <v>1.1612318E-2</v>
      </c>
      <c r="AI85" s="97">
        <f>'Net Zero 2050 - %'!AH5</f>
        <v>1.1955828999999999E-2</v>
      </c>
      <c r="AJ85" s="97">
        <f>'Net Zero 2050 - %'!AI5</f>
        <v>1.2218595E-2</v>
      </c>
      <c r="AK85" s="97">
        <f>'Net Zero 2050 - %'!AJ5</f>
        <v>1.2416180000000001E-2</v>
      </c>
      <c r="AL85" s="97">
        <f>'Net Zero 2050 - %'!AK5</f>
        <v>1.2562848E-2</v>
      </c>
      <c r="AM85" s="97">
        <f>'Net Zero 2050 - %'!AL5</f>
        <v>1.2670679000000001E-2</v>
      </c>
      <c r="AN85" s="97">
        <f>'Net Zero 2050 - %'!AM5</f>
        <v>1.2749399E-2</v>
      </c>
      <c r="AO85" s="97">
        <f>'Net Zero 2050 - %'!AN5</f>
        <v>1.2806570999999999E-2</v>
      </c>
      <c r="AP85" s="97">
        <f>'Net Zero 2050 - %'!AO5</f>
        <v>1.2847937E-2</v>
      </c>
      <c r="AQ85" s="97">
        <f>'Net Zero 2050 - %'!AP5</f>
        <v>1.2877787E-2</v>
      </c>
      <c r="AR85" s="97">
        <f>'Net Zero 2050 - %'!AQ5</f>
        <v>1.2899282999999999E-2</v>
      </c>
      <c r="AS85" s="97">
        <f>'Net Zero 2050 - %'!AR5</f>
        <v>1.2914742999999999E-2</v>
      </c>
      <c r="AT85" s="97">
        <f>'Net Zero 2050 - %'!AS5</f>
        <v>1.2925849E-2</v>
      </c>
      <c r="AU85" s="97">
        <f>'Net Zero 2050 - %'!AT5</f>
        <v>1.2933821999999999E-2</v>
      </c>
      <c r="AV85" s="97">
        <f>'Net Zero 2050 - %'!AU5</f>
        <v>1.2939543E-2</v>
      </c>
      <c r="AW85" s="97">
        <f>'Net Zero 2050 - %'!AV5</f>
        <v>1.2943647000000001E-2</v>
      </c>
      <c r="AX85" s="97">
        <f>'Net Zero 2050 - %'!AW5</f>
        <v>1.2946589E-2</v>
      </c>
      <c r="AY85" s="97">
        <f>'Net Zero 2050 - %'!AX5</f>
        <v>1.2948698E-2</v>
      </c>
      <c r="AZ85" s="97">
        <f>'Net Zero 2050 - %'!AY5</f>
        <v>1.2950211E-2</v>
      </c>
      <c r="BA85" s="97">
        <f>'Net Zero 2050 - %'!AZ5</f>
        <v>1.2951294E-2</v>
      </c>
      <c r="BB85" s="97">
        <f>'Net Zero 2050 - %'!BA5</f>
        <v>1.2952071000000001E-2</v>
      </c>
      <c r="BC85" s="97">
        <f>'Net Zero 2050 - %'!BB5</f>
        <v>1.2952628000000001E-2</v>
      </c>
      <c r="BD85" s="53"/>
    </row>
    <row r="86" spans="3:56">
      <c r="D86" s="53"/>
      <c r="E86" s="53"/>
      <c r="F86" s="53" t="s">
        <v>422</v>
      </c>
      <c r="G86" s="53"/>
      <c r="H86" s="53">
        <v>1</v>
      </c>
      <c r="I86" s="53">
        <v>2</v>
      </c>
      <c r="J86" s="53">
        <v>3</v>
      </c>
      <c r="K86" s="53">
        <v>4</v>
      </c>
      <c r="L86" s="53">
        <v>5</v>
      </c>
      <c r="M86" s="53">
        <v>6</v>
      </c>
      <c r="N86" s="53">
        <v>7</v>
      </c>
      <c r="O86" s="53">
        <v>8</v>
      </c>
      <c r="P86" s="53">
        <v>9</v>
      </c>
      <c r="Q86" s="53">
        <v>10</v>
      </c>
      <c r="R86" s="53">
        <v>11</v>
      </c>
      <c r="S86" s="53">
        <v>12</v>
      </c>
      <c r="T86" s="53">
        <v>13</v>
      </c>
      <c r="U86" s="53">
        <v>14</v>
      </c>
      <c r="V86" s="53">
        <v>15</v>
      </c>
      <c r="W86" s="53">
        <v>16</v>
      </c>
      <c r="X86" s="53">
        <v>17</v>
      </c>
      <c r="Y86" s="53">
        <v>18</v>
      </c>
      <c r="Z86" s="53">
        <v>19</v>
      </c>
      <c r="AA86" s="53">
        <v>20</v>
      </c>
      <c r="AB86" s="315">
        <v>21</v>
      </c>
      <c r="AC86" s="53">
        <v>22</v>
      </c>
      <c r="AD86" s="53">
        <v>23</v>
      </c>
      <c r="AE86" s="53">
        <v>24</v>
      </c>
      <c r="AF86" s="53">
        <v>25</v>
      </c>
      <c r="AG86" s="53">
        <v>26</v>
      </c>
      <c r="AH86" s="53">
        <v>27</v>
      </c>
      <c r="AI86" s="53">
        <v>28</v>
      </c>
      <c r="AJ86" s="53">
        <v>29</v>
      </c>
      <c r="AK86" s="53">
        <v>30</v>
      </c>
      <c r="AL86" s="53">
        <v>31</v>
      </c>
      <c r="AM86" s="53">
        <v>32</v>
      </c>
      <c r="AN86" s="53">
        <v>33</v>
      </c>
      <c r="AO86" s="53">
        <v>34</v>
      </c>
      <c r="AP86" s="53">
        <v>35</v>
      </c>
      <c r="AQ86" s="53">
        <v>36</v>
      </c>
      <c r="AR86" s="53">
        <v>37</v>
      </c>
      <c r="AS86" s="53">
        <v>38</v>
      </c>
      <c r="AT86" s="53">
        <v>39</v>
      </c>
      <c r="AU86" s="53">
        <v>40</v>
      </c>
      <c r="AV86" s="53">
        <v>41</v>
      </c>
      <c r="AW86" s="53">
        <v>42</v>
      </c>
      <c r="AX86" s="53">
        <v>43</v>
      </c>
      <c r="AY86" s="53">
        <v>44</v>
      </c>
      <c r="AZ86" s="53">
        <v>45</v>
      </c>
      <c r="BA86" s="53">
        <v>46</v>
      </c>
      <c r="BB86" s="53">
        <v>47</v>
      </c>
      <c r="BC86" s="53">
        <v>48</v>
      </c>
      <c r="BD86" s="53"/>
    </row>
    <row r="87" spans="3:56">
      <c r="F87" t="s">
        <v>423</v>
      </c>
      <c r="H87" s="23">
        <f>G85</f>
        <v>2.6400289999999999E-3</v>
      </c>
      <c r="I87" s="23">
        <f>H87+I85</f>
        <v>5.2881289999999999E-3</v>
      </c>
      <c r="J87" s="23">
        <f>I87+J85</f>
        <v>7.9427819999999989E-3</v>
      </c>
      <c r="K87" s="23">
        <f t="shared" ref="K87:BB87" si="9">J87+K85</f>
        <v>1.0606564999999998E-2</v>
      </c>
      <c r="L87" s="23">
        <f t="shared" si="9"/>
        <v>1.3283062999999998E-2</v>
      </c>
      <c r="M87" s="23">
        <f t="shared" si="9"/>
        <v>1.5977251999999997E-2</v>
      </c>
      <c r="N87" s="23">
        <f t="shared" si="9"/>
        <v>1.8696027999999996E-2</v>
      </c>
      <c r="O87" s="23">
        <f t="shared" si="9"/>
        <v>2.1448920999999996E-2</v>
      </c>
      <c r="P87" s="23">
        <f t="shared" si="9"/>
        <v>2.4249045999999996E-2</v>
      </c>
      <c r="Q87" s="23">
        <f t="shared" si="9"/>
        <v>2.7114358999999998E-2</v>
      </c>
      <c r="R87" s="23">
        <f t="shared" si="9"/>
        <v>3.0069257999999998E-2</v>
      </c>
      <c r="S87" s="23">
        <f t="shared" si="9"/>
        <v>3.3146550999999996E-2</v>
      </c>
      <c r="T87" s="23">
        <f t="shared" si="9"/>
        <v>3.6389724999999998E-2</v>
      </c>
      <c r="U87" s="23">
        <f t="shared" si="9"/>
        <v>3.9855292E-2</v>
      </c>
      <c r="V87" s="23">
        <f t="shared" si="9"/>
        <v>4.3614718000000004E-2</v>
      </c>
      <c r="W87" s="23">
        <f t="shared" si="9"/>
        <v>4.7755072000000003E-2</v>
      </c>
      <c r="X87" s="23">
        <f t="shared" si="9"/>
        <v>5.2377150000000004E-2</v>
      </c>
      <c r="Y87" s="23">
        <f t="shared" si="9"/>
        <v>5.7589711000000002E-2</v>
      </c>
      <c r="Z87" s="23">
        <f t="shared" si="9"/>
        <v>6.3499005999999997E-2</v>
      </c>
      <c r="AA87" s="23">
        <f t="shared" si="9"/>
        <v>7.0194382E-2</v>
      </c>
      <c r="AB87" s="314">
        <f t="shared" si="9"/>
        <v>7.7733040000000003E-2</v>
      </c>
      <c r="AC87" s="23">
        <f t="shared" si="9"/>
        <v>8.6128804000000003E-2</v>
      </c>
      <c r="AD87" s="23">
        <f t="shared" si="9"/>
        <v>9.5349231000000007E-2</v>
      </c>
      <c r="AE87" s="23">
        <f t="shared" si="9"/>
        <v>0.105322282</v>
      </c>
      <c r="AF87" s="23">
        <f t="shared" si="9"/>
        <v>0.115949812</v>
      </c>
      <c r="AG87" s="23">
        <f t="shared" si="9"/>
        <v>0.12712298499999999</v>
      </c>
      <c r="AH87" s="23">
        <f t="shared" si="9"/>
        <v>0.138735303</v>
      </c>
      <c r="AI87" s="23">
        <f t="shared" si="9"/>
        <v>0.15069113200000001</v>
      </c>
      <c r="AJ87" s="23">
        <f t="shared" si="9"/>
        <v>0.162909727</v>
      </c>
      <c r="AK87" s="23">
        <f t="shared" si="9"/>
        <v>0.175325907</v>
      </c>
      <c r="AL87" s="23">
        <f t="shared" si="9"/>
        <v>0.18788875499999999</v>
      </c>
      <c r="AM87" s="23">
        <f t="shared" si="9"/>
        <v>0.20055943399999998</v>
      </c>
      <c r="AN87" s="23">
        <f t="shared" si="9"/>
        <v>0.21330883299999998</v>
      </c>
      <c r="AO87" s="23">
        <f t="shared" si="9"/>
        <v>0.22611540399999996</v>
      </c>
      <c r="AP87" s="23">
        <f t="shared" si="9"/>
        <v>0.23896334099999997</v>
      </c>
      <c r="AQ87" s="23">
        <f t="shared" si="9"/>
        <v>0.25184112799999997</v>
      </c>
      <c r="AR87" s="23">
        <f t="shared" si="9"/>
        <v>0.26474041099999995</v>
      </c>
      <c r="AS87" s="23">
        <f t="shared" si="9"/>
        <v>0.27765515399999996</v>
      </c>
      <c r="AT87" s="23">
        <f t="shared" si="9"/>
        <v>0.29058100299999995</v>
      </c>
      <c r="AU87" s="23">
        <f t="shared" si="9"/>
        <v>0.30351482499999993</v>
      </c>
      <c r="AV87" s="23">
        <f t="shared" si="9"/>
        <v>0.31645436799999993</v>
      </c>
      <c r="AW87" s="23">
        <f t="shared" si="9"/>
        <v>0.32939801499999993</v>
      </c>
      <c r="AX87" s="23">
        <f t="shared" si="9"/>
        <v>0.34234460399999994</v>
      </c>
      <c r="AY87" s="23">
        <f t="shared" si="9"/>
        <v>0.35529330199999992</v>
      </c>
      <c r="AZ87" s="23">
        <f t="shared" si="9"/>
        <v>0.36824351299999991</v>
      </c>
      <c r="BA87" s="23">
        <f t="shared" si="9"/>
        <v>0.38119480699999991</v>
      </c>
      <c r="BB87" s="23">
        <f t="shared" si="9"/>
        <v>0.39414687799999992</v>
      </c>
      <c r="BC87" s="23">
        <f>BB87+BC85</f>
        <v>0.40709950599999994</v>
      </c>
    </row>
    <row r="90" spans="3:56">
      <c r="D90" s="14" t="s">
        <v>424</v>
      </c>
    </row>
    <row r="91" spans="3:56" ht="15.6">
      <c r="D91" s="67" t="s">
        <v>425</v>
      </c>
      <c r="E91" s="67"/>
      <c r="F91" s="67"/>
      <c r="G91" s="67"/>
    </row>
    <row r="92" spans="3:56">
      <c r="D92" s="68" t="s">
        <v>426</v>
      </c>
      <c r="E92" s="68"/>
      <c r="F92" s="68"/>
      <c r="G92" s="68"/>
    </row>
    <row r="93" spans="3:56">
      <c r="D93" s="396" t="s">
        <v>391</v>
      </c>
      <c r="E93" s="397"/>
      <c r="F93">
        <v>406.02577000000002</v>
      </c>
    </row>
    <row r="94" spans="3:56">
      <c r="D94" s="398" t="s">
        <v>394</v>
      </c>
      <c r="E94" s="399"/>
      <c r="F94">
        <v>307.81849999999997</v>
      </c>
    </row>
    <row r="95" spans="3:56">
      <c r="D95" s="400" t="s">
        <v>407</v>
      </c>
      <c r="E95" s="401"/>
    </row>
    <row r="96" spans="3:56">
      <c r="D96" s="398" t="s">
        <v>427</v>
      </c>
      <c r="E96" s="399"/>
      <c r="F96">
        <v>128.33332999999999</v>
      </c>
    </row>
    <row r="97" spans="4:6">
      <c r="D97" s="398" t="s">
        <v>397</v>
      </c>
      <c r="E97" s="399"/>
      <c r="F97">
        <v>-9.5333299999999994</v>
      </c>
    </row>
    <row r="98" spans="4:6">
      <c r="D98" s="398" t="s">
        <v>398</v>
      </c>
      <c r="E98" s="399"/>
      <c r="F98" t="s">
        <v>387</v>
      </c>
    </row>
    <row r="99" spans="4:6">
      <c r="D99" s="398" t="s">
        <v>63</v>
      </c>
      <c r="E99" s="399"/>
      <c r="F99">
        <v>-9.5333299999999994</v>
      </c>
    </row>
    <row r="100" spans="4:6" ht="15.6">
      <c r="D100" s="67" t="s">
        <v>428</v>
      </c>
      <c r="E100" s="67"/>
      <c r="F100" s="67"/>
    </row>
    <row r="101" spans="4:6">
      <c r="D101" s="68" t="s">
        <v>426</v>
      </c>
      <c r="E101" s="68"/>
      <c r="F101" s="68"/>
    </row>
    <row r="102" spans="4:6">
      <c r="D102" s="396" t="s">
        <v>391</v>
      </c>
      <c r="E102" s="397"/>
      <c r="F102">
        <v>406.02577000000002</v>
      </c>
    </row>
    <row r="103" spans="4:6">
      <c r="D103" s="398" t="s">
        <v>394</v>
      </c>
      <c r="E103" s="399"/>
      <c r="F103">
        <v>307.81849999999997</v>
      </c>
    </row>
    <row r="104" spans="4:6">
      <c r="D104" s="400" t="s">
        <v>429</v>
      </c>
      <c r="E104" s="401"/>
    </row>
    <row r="105" spans="4:6">
      <c r="D105" s="398" t="s">
        <v>427</v>
      </c>
      <c r="E105" s="399"/>
      <c r="F105">
        <v>128.33332999999999</v>
      </c>
    </row>
    <row r="106" spans="4:6">
      <c r="D106" s="398" t="s">
        <v>397</v>
      </c>
      <c r="E106" s="399"/>
      <c r="F106">
        <v>-9.5333299999999994</v>
      </c>
    </row>
    <row r="107" spans="4:6">
      <c r="D107" s="398" t="s">
        <v>398</v>
      </c>
      <c r="E107" s="399"/>
      <c r="F107" t="s">
        <v>387</v>
      </c>
    </row>
    <row r="108" spans="4:6">
      <c r="D108" s="398" t="s">
        <v>63</v>
      </c>
      <c r="E108" s="399"/>
      <c r="F108">
        <v>-9.5333299999999994</v>
      </c>
    </row>
    <row r="109" spans="4:6" ht="17.45">
      <c r="D109" s="402" t="s">
        <v>430</v>
      </c>
      <c r="E109" s="402"/>
      <c r="F109" s="402"/>
    </row>
    <row r="110" spans="4:6">
      <c r="D110" s="403" t="s">
        <v>426</v>
      </c>
      <c r="E110" s="403"/>
      <c r="F110" s="403"/>
    </row>
    <row r="111" spans="4:6">
      <c r="D111" s="396" t="s">
        <v>391</v>
      </c>
      <c r="E111" s="397"/>
      <c r="F111">
        <v>272.77726000000001</v>
      </c>
    </row>
    <row r="112" spans="4:6">
      <c r="D112" s="398" t="s">
        <v>394</v>
      </c>
      <c r="E112" s="399"/>
      <c r="F112">
        <v>8.8900000000000003E-3</v>
      </c>
    </row>
    <row r="113" spans="4:7">
      <c r="D113" s="398" t="s">
        <v>429</v>
      </c>
      <c r="E113" s="399"/>
      <c r="F113">
        <v>-27.74708</v>
      </c>
    </row>
    <row r="114" spans="4:7">
      <c r="D114" s="400" t="s">
        <v>407</v>
      </c>
      <c r="E114" s="401"/>
      <c r="F114">
        <v>-27.74708</v>
      </c>
    </row>
    <row r="115" spans="4:7">
      <c r="D115" s="398" t="s">
        <v>397</v>
      </c>
      <c r="E115" s="399"/>
      <c r="F115">
        <v>-27.77787</v>
      </c>
    </row>
    <row r="116" spans="4:7">
      <c r="D116" s="398" t="s">
        <v>398</v>
      </c>
      <c r="E116" s="399"/>
      <c r="F116" t="s">
        <v>387</v>
      </c>
    </row>
    <row r="117" spans="4:7">
      <c r="D117" s="398" t="s">
        <v>63</v>
      </c>
      <c r="E117" s="399"/>
      <c r="F117">
        <v>-27.752559999999999</v>
      </c>
    </row>
    <row r="118" spans="4:7" ht="17.45">
      <c r="D118" s="69" t="s">
        <v>431</v>
      </c>
      <c r="E118" s="69"/>
      <c r="F118" s="69"/>
      <c r="G118" s="69"/>
    </row>
    <row r="119" spans="4:7">
      <c r="D119" s="70" t="s">
        <v>432</v>
      </c>
      <c r="E119" s="70"/>
      <c r="F119" s="70"/>
      <c r="G119" s="70"/>
    </row>
    <row r="120" spans="4:7">
      <c r="D120" s="396" t="s">
        <v>391</v>
      </c>
      <c r="E120" s="397"/>
      <c r="F120">
        <v>306.30676999999997</v>
      </c>
    </row>
    <row r="121" spans="4:7">
      <c r="D121" s="398" t="s">
        <v>394</v>
      </c>
      <c r="E121" s="399"/>
      <c r="F121">
        <v>317.35183000000001</v>
      </c>
    </row>
    <row r="122" spans="4:7">
      <c r="D122" s="398" t="s">
        <v>429</v>
      </c>
      <c r="E122" s="399"/>
      <c r="F122">
        <v>77</v>
      </c>
    </row>
    <row r="123" spans="4:7">
      <c r="D123" s="400" t="s">
        <v>407</v>
      </c>
      <c r="E123" s="401"/>
      <c r="F123">
        <v>77</v>
      </c>
    </row>
    <row r="124" spans="4:7">
      <c r="D124" s="398" t="s">
        <v>427</v>
      </c>
      <c r="E124" s="399"/>
      <c r="F124">
        <v>137.86667</v>
      </c>
    </row>
    <row r="125" spans="4:7">
      <c r="D125" s="398" t="s">
        <v>398</v>
      </c>
      <c r="E125" s="399"/>
      <c r="F125" t="s">
        <v>387</v>
      </c>
    </row>
    <row r="126" spans="4:7">
      <c r="D126" s="398" t="s">
        <v>63</v>
      </c>
      <c r="E126" s="399"/>
      <c r="F126">
        <v>0</v>
      </c>
    </row>
    <row r="127" spans="4:7">
      <c r="D127" s="65" t="s">
        <v>387</v>
      </c>
      <c r="E127" s="66" t="s">
        <v>387</v>
      </c>
      <c r="F127" t="s">
        <v>387</v>
      </c>
    </row>
    <row r="128" spans="4:7">
      <c r="D128" s="63" t="s">
        <v>387</v>
      </c>
      <c r="E128" s="64" t="s">
        <v>387</v>
      </c>
      <c r="F128" t="s">
        <v>387</v>
      </c>
    </row>
    <row r="129" spans="4:7" ht="17.45">
      <c r="D129" s="69" t="s">
        <v>433</v>
      </c>
      <c r="E129" s="69"/>
      <c r="F129" s="69"/>
      <c r="G129" s="69"/>
    </row>
    <row r="130" spans="4:7">
      <c r="D130" s="70" t="s">
        <v>426</v>
      </c>
      <c r="E130" s="70"/>
      <c r="F130" s="70"/>
      <c r="G130" s="70"/>
    </row>
    <row r="131" spans="4:7">
      <c r="D131" s="396" t="s">
        <v>391</v>
      </c>
      <c r="E131" s="397"/>
      <c r="F131">
        <v>441.43194999999997</v>
      </c>
    </row>
    <row r="132" spans="4:7">
      <c r="D132" s="398" t="s">
        <v>394</v>
      </c>
      <c r="E132" s="399"/>
      <c r="F132">
        <v>317.35183000000001</v>
      </c>
    </row>
    <row r="133" spans="4:7">
      <c r="D133" s="398" t="s">
        <v>429</v>
      </c>
      <c r="E133" s="399"/>
      <c r="F133">
        <v>77</v>
      </c>
    </row>
    <row r="134" spans="4:7">
      <c r="D134" s="400" t="s">
        <v>407</v>
      </c>
      <c r="E134" s="401"/>
      <c r="F134">
        <v>77</v>
      </c>
    </row>
    <row r="135" spans="4:7">
      <c r="D135" s="398" t="s">
        <v>427</v>
      </c>
      <c r="E135" s="399"/>
      <c r="F135">
        <v>137.86667</v>
      </c>
    </row>
    <row r="136" spans="4:7">
      <c r="D136" s="398" t="s">
        <v>397</v>
      </c>
      <c r="E136" s="399"/>
      <c r="F136">
        <v>0</v>
      </c>
    </row>
    <row r="137" spans="4:7">
      <c r="D137" s="398" t="s">
        <v>63</v>
      </c>
      <c r="E137" s="399"/>
      <c r="F137">
        <v>0</v>
      </c>
    </row>
    <row r="138" spans="4:7">
      <c r="D138" s="63" t="s">
        <v>387</v>
      </c>
      <c r="E138" s="64" t="s">
        <v>387</v>
      </c>
      <c r="F138" t="s">
        <v>387</v>
      </c>
    </row>
    <row r="139" spans="4:7" ht="17.45">
      <c r="D139" s="69" t="s">
        <v>434</v>
      </c>
      <c r="E139" s="69"/>
      <c r="F139" s="69"/>
      <c r="G139" s="69"/>
    </row>
    <row r="140" spans="4:7">
      <c r="D140" s="70" t="s">
        <v>426</v>
      </c>
      <c r="E140" s="70"/>
      <c r="F140" s="70"/>
      <c r="G140" s="70"/>
    </row>
    <row r="141" spans="4:7">
      <c r="D141" s="396" t="s">
        <v>391</v>
      </c>
      <c r="E141" s="397"/>
      <c r="F141">
        <v>454.93997999999999</v>
      </c>
    </row>
    <row r="142" spans="4:7">
      <c r="D142" s="398" t="s">
        <v>394</v>
      </c>
      <c r="E142" s="399"/>
      <c r="F142">
        <v>317.35183000000001</v>
      </c>
    </row>
    <row r="143" spans="4:7">
      <c r="D143" s="398" t="s">
        <v>429</v>
      </c>
      <c r="E143" s="399"/>
      <c r="F143">
        <v>77</v>
      </c>
    </row>
    <row r="144" spans="4:7">
      <c r="D144" s="400" t="s">
        <v>407</v>
      </c>
      <c r="E144" s="401"/>
      <c r="F144">
        <v>77</v>
      </c>
    </row>
    <row r="145" spans="4:17">
      <c r="D145" s="398" t="s">
        <v>427</v>
      </c>
      <c r="E145" s="399"/>
      <c r="F145">
        <v>137.86667</v>
      </c>
    </row>
    <row r="146" spans="4:17">
      <c r="D146" s="398" t="s">
        <v>397</v>
      </c>
      <c r="E146" s="399"/>
      <c r="F146">
        <v>0</v>
      </c>
    </row>
    <row r="147" spans="4:17">
      <c r="D147" s="398" t="s">
        <v>63</v>
      </c>
      <c r="E147" s="399"/>
      <c r="F147" t="s">
        <v>387</v>
      </c>
    </row>
    <row r="148" spans="4:17">
      <c r="D148" s="63" t="s">
        <v>387</v>
      </c>
      <c r="E148" s="64" t="s">
        <v>387</v>
      </c>
      <c r="F148" t="s">
        <v>387</v>
      </c>
    </row>
    <row r="149" spans="4:17">
      <c r="D149" s="61" t="s">
        <v>387</v>
      </c>
      <c r="E149" s="62" t="s">
        <v>387</v>
      </c>
      <c r="F149" t="s">
        <v>387</v>
      </c>
    </row>
    <row r="150" spans="4:17" ht="17.45">
      <c r="D150" s="69" t="s">
        <v>435</v>
      </c>
      <c r="E150" s="69"/>
      <c r="F150" s="69"/>
      <c r="G150" s="69"/>
      <c r="H150" s="69"/>
      <c r="I150" s="69"/>
    </row>
    <row r="151" spans="4:17" ht="17.45">
      <c r="D151" s="70" t="s">
        <v>426</v>
      </c>
      <c r="E151" s="70"/>
      <c r="F151" s="70"/>
      <c r="G151" s="70"/>
      <c r="H151" s="71" t="s">
        <v>387</v>
      </c>
      <c r="I151" s="71" t="s">
        <v>387</v>
      </c>
    </row>
    <row r="152" spans="4:17" ht="21.75" customHeight="1">
      <c r="D152" s="404" t="s">
        <v>436</v>
      </c>
      <c r="E152" s="405"/>
      <c r="F152">
        <v>-4.3621203900000003</v>
      </c>
      <c r="K152" t="s">
        <v>437</v>
      </c>
      <c r="N152" s="313">
        <v>-18.46</v>
      </c>
    </row>
    <row r="153" spans="4:17" ht="31.5" customHeight="1">
      <c r="D153" s="404" t="s">
        <v>438</v>
      </c>
      <c r="E153" s="405"/>
      <c r="F153">
        <v>16.507289969999999</v>
      </c>
      <c r="K153" t="s">
        <v>439</v>
      </c>
      <c r="Q153">
        <v>-17.329999999999998</v>
      </c>
    </row>
    <row r="154" spans="4:17" ht="24.75" customHeight="1">
      <c r="D154" s="404" t="s">
        <v>440</v>
      </c>
      <c r="E154" s="405"/>
      <c r="F154">
        <v>-20.279497330000002</v>
      </c>
    </row>
    <row r="155" spans="4:17" ht="27.75" customHeight="1">
      <c r="D155" s="406" t="s">
        <v>441</v>
      </c>
      <c r="E155" s="407"/>
      <c r="F155">
        <v>-20.279497330000002</v>
      </c>
    </row>
    <row r="156" spans="4:17" ht="30" customHeight="1">
      <c r="D156" s="404" t="s">
        <v>442</v>
      </c>
      <c r="E156" s="405"/>
      <c r="F156">
        <v>-20.279497330000002</v>
      </c>
    </row>
    <row r="157" spans="4:17" ht="26.25" customHeight="1">
      <c r="D157" s="404" t="s">
        <v>443</v>
      </c>
      <c r="E157" s="405"/>
      <c r="F157">
        <v>-20.279497330000002</v>
      </c>
    </row>
    <row r="158" spans="4:17" ht="28.5" customHeight="1">
      <c r="D158" s="406" t="s">
        <v>444</v>
      </c>
      <c r="E158" s="407"/>
      <c r="F158" t="s">
        <v>387</v>
      </c>
    </row>
    <row r="159" spans="4:17" ht="24" customHeight="1">
      <c r="D159" s="404" t="s">
        <v>445</v>
      </c>
      <c r="E159" s="405"/>
      <c r="F159">
        <v>-20.279497330000002</v>
      </c>
    </row>
    <row r="160" spans="4:17">
      <c r="D160" s="63" t="s">
        <v>387</v>
      </c>
      <c r="E160" s="64" t="s">
        <v>387</v>
      </c>
      <c r="F160" t="s">
        <v>387</v>
      </c>
    </row>
    <row r="163" spans="4:56">
      <c r="D163" s="75" t="s">
        <v>466</v>
      </c>
      <c r="E163" s="76"/>
      <c r="F163" s="76"/>
    </row>
    <row r="164" spans="4:56">
      <c r="D164" s="78" t="s">
        <v>387</v>
      </c>
      <c r="E164" s="79" t="s">
        <v>387</v>
      </c>
      <c r="F164" s="79" t="s">
        <v>387</v>
      </c>
      <c r="G164" s="79" t="s">
        <v>387</v>
      </c>
      <c r="H164" s="79" t="s">
        <v>387</v>
      </c>
      <c r="I164" s="79" t="s">
        <v>387</v>
      </c>
      <c r="J164" s="79" t="s">
        <v>387</v>
      </c>
      <c r="K164" s="79" t="s">
        <v>387</v>
      </c>
      <c r="L164" s="79" t="s">
        <v>387</v>
      </c>
      <c r="M164" s="79" t="s">
        <v>387</v>
      </c>
      <c r="N164" s="79" t="s">
        <v>387</v>
      </c>
      <c r="O164" s="79" t="s">
        <v>387</v>
      </c>
      <c r="P164" s="79" t="s">
        <v>387</v>
      </c>
      <c r="Q164" s="79" t="s">
        <v>387</v>
      </c>
      <c r="R164" s="79" t="s">
        <v>387</v>
      </c>
      <c r="S164" s="79" t="s">
        <v>387</v>
      </c>
      <c r="T164" s="79" t="s">
        <v>387</v>
      </c>
      <c r="U164" s="79" t="s">
        <v>387</v>
      </c>
      <c r="V164" s="79" t="s">
        <v>387</v>
      </c>
      <c r="W164" s="79" t="s">
        <v>387</v>
      </c>
      <c r="X164" s="79" t="s">
        <v>387</v>
      </c>
      <c r="Y164" s="79" t="s">
        <v>387</v>
      </c>
      <c r="Z164" s="79" t="s">
        <v>387</v>
      </c>
      <c r="AA164" s="79" t="s">
        <v>387</v>
      </c>
      <c r="AB164" s="79" t="s">
        <v>387</v>
      </c>
      <c r="AC164" s="79" t="s">
        <v>387</v>
      </c>
      <c r="AD164" s="79" t="s">
        <v>387</v>
      </c>
      <c r="AE164" s="79" t="s">
        <v>387</v>
      </c>
      <c r="AF164" s="79" t="s">
        <v>387</v>
      </c>
      <c r="AG164" s="79" t="s">
        <v>387</v>
      </c>
      <c r="AH164" s="79" t="s">
        <v>387</v>
      </c>
      <c r="AI164" s="79" t="s">
        <v>387</v>
      </c>
      <c r="AJ164" s="79" t="s">
        <v>387</v>
      </c>
      <c r="AK164" s="79"/>
      <c r="AL164" s="79"/>
      <c r="AM164" s="79"/>
      <c r="AN164" s="79"/>
      <c r="AO164" s="79"/>
      <c r="AP164" s="79"/>
      <c r="AQ164" s="79"/>
      <c r="AR164" s="79"/>
      <c r="AS164" s="79"/>
      <c r="AT164" s="79"/>
      <c r="AU164" s="79"/>
      <c r="AV164" s="79"/>
      <c r="AW164" s="79"/>
      <c r="AX164" s="79"/>
      <c r="AY164" s="79"/>
      <c r="AZ164" s="79"/>
      <c r="BA164" s="79"/>
      <c r="BB164" s="79"/>
      <c r="BC164" s="79"/>
      <c r="BD164" s="80"/>
    </row>
    <row r="165" spans="4:56" ht="15.75">
      <c r="D165" s="81"/>
      <c r="E165" s="32"/>
      <c r="F165" s="33"/>
      <c r="G165" s="34"/>
      <c r="H165" s="34"/>
      <c r="I165" s="34"/>
      <c r="J165" s="34"/>
      <c r="K165" s="34"/>
      <c r="L165" s="34"/>
      <c r="M165" s="34"/>
      <c r="N165" s="34"/>
      <c r="O165" s="34"/>
      <c r="P165" s="34"/>
      <c r="Q165" s="34"/>
      <c r="R165" s="34"/>
      <c r="S165" s="34"/>
      <c r="T165" s="34"/>
      <c r="U165" s="34"/>
      <c r="V165" s="34"/>
      <c r="W165" s="34"/>
      <c r="X165" s="34"/>
      <c r="Y165" s="34"/>
      <c r="Z165" s="34"/>
      <c r="AA165" s="34"/>
      <c r="AB165" s="38"/>
      <c r="AC165" s="34"/>
      <c r="AD165" s="34"/>
      <c r="AE165" s="34"/>
      <c r="AF165" s="34"/>
      <c r="AG165" s="34"/>
      <c r="AH165" s="34"/>
      <c r="AI165" s="34"/>
      <c r="AJ165" s="56"/>
      <c r="AK165" s="56"/>
      <c r="AL165" s="56"/>
      <c r="AM165" s="56"/>
      <c r="AN165" s="56"/>
      <c r="AO165" s="56"/>
      <c r="AP165" s="56"/>
      <c r="AQ165" s="56"/>
      <c r="AR165" s="56"/>
      <c r="AS165" s="56"/>
      <c r="AT165" s="56"/>
      <c r="AU165" s="56"/>
      <c r="AV165" s="56"/>
      <c r="AW165" s="56"/>
      <c r="AX165" s="56"/>
      <c r="AY165" s="56"/>
      <c r="AZ165" s="56"/>
      <c r="BA165" s="56"/>
      <c r="BB165" s="56"/>
      <c r="BC165" s="56"/>
      <c r="BD165" s="82"/>
    </row>
    <row r="166" spans="4:56" ht="15.75">
      <c r="D166" s="81"/>
      <c r="E166" s="35"/>
      <c r="F166" s="347" t="s">
        <v>447</v>
      </c>
      <c r="G166" s="34"/>
      <c r="H166" s="34"/>
      <c r="I166" s="34"/>
      <c r="J166" s="34"/>
      <c r="K166" s="34"/>
      <c r="L166" s="34"/>
      <c r="M166" s="34"/>
      <c r="N166" s="34"/>
      <c r="O166" s="34"/>
      <c r="P166" s="34"/>
      <c r="Q166" s="34"/>
      <c r="R166" s="34"/>
      <c r="S166" s="34"/>
      <c r="T166" s="34"/>
      <c r="U166" s="34"/>
      <c r="V166" s="34"/>
      <c r="W166" s="34"/>
      <c r="X166" s="34"/>
      <c r="Y166" s="34"/>
      <c r="Z166" s="34"/>
      <c r="AA166" s="34"/>
      <c r="AB166" s="38"/>
      <c r="AC166" s="34"/>
      <c r="AD166" s="34"/>
      <c r="AE166" s="34"/>
      <c r="AF166" s="34"/>
      <c r="AG166" s="34"/>
      <c r="AH166" s="34"/>
      <c r="AI166" s="34"/>
      <c r="AJ166" s="56"/>
      <c r="AK166" s="56"/>
      <c r="AL166" s="56"/>
      <c r="AM166" s="56"/>
      <c r="AN166" s="56"/>
      <c r="AO166" s="56"/>
      <c r="AP166" s="56"/>
      <c r="AQ166" s="56"/>
      <c r="AR166" s="56"/>
      <c r="AS166" s="56"/>
      <c r="AT166" s="56"/>
      <c r="AU166" s="56"/>
      <c r="AV166" s="56"/>
      <c r="AW166" s="56"/>
      <c r="AX166" s="56"/>
      <c r="AY166" s="56"/>
      <c r="AZ166" s="56"/>
      <c r="BA166" s="56"/>
      <c r="BB166" s="56"/>
      <c r="BC166" s="56"/>
      <c r="BD166" s="82"/>
    </row>
    <row r="167" spans="4:56">
      <c r="D167" s="409" t="s">
        <v>391</v>
      </c>
      <c r="E167" s="388"/>
      <c r="F167" s="37"/>
      <c r="G167" s="38"/>
      <c r="H167" s="38">
        <f>(IF(H7&lt;0,H7*-1,H7))*$F$93</f>
        <v>8.2703960775778604</v>
      </c>
      <c r="I167" s="38">
        <f>(IF(I7&lt;0,I7*-1,I7))*$F$93</f>
        <v>8.1339503351329707</v>
      </c>
      <c r="J167" s="38">
        <f>(IF(J7&lt;0,J7*-1,J7))*$F$93</f>
        <v>7.9989007585873857</v>
      </c>
      <c r="K167" s="38">
        <f t="shared" ref="K167:BC167" si="10">(IF(K7&lt;0,K7*-1,K7))*$F$93</f>
        <v>7.8652105717404321</v>
      </c>
      <c r="L167" s="38">
        <f t="shared" si="10"/>
        <v>7.7328435961834385</v>
      </c>
      <c r="M167" s="38">
        <f t="shared" si="10"/>
        <v>7.6017642333475157</v>
      </c>
      <c r="N167" s="38">
        <f t="shared" si="10"/>
        <v>7.4719374469239437</v>
      </c>
      <c r="O167" s="38">
        <f t="shared" si="10"/>
        <v>7.3433287456475158</v>
      </c>
      <c r="P167" s="38">
        <f t="shared" si="10"/>
        <v>7.2159041664299801</v>
      </c>
      <c r="Q167" s="38">
        <f t="shared" si="10"/>
        <v>7.0896302578324368</v>
      </c>
      <c r="R167" s="38">
        <f t="shared" si="10"/>
        <v>6.9644740638629559</v>
      </c>
      <c r="S167" s="38">
        <f t="shared" si="10"/>
        <v>6.8404031080933665</v>
      </c>
      <c r="T167" s="38">
        <f t="shared" si="10"/>
        <v>6.717385378077938</v>
      </c>
      <c r="U167" s="38">
        <f t="shared" si="10"/>
        <v>6.595389310070753</v>
      </c>
      <c r="V167" s="38">
        <f t="shared" si="10"/>
        <v>6.4743837740258607</v>
      </c>
      <c r="W167" s="38">
        <f t="shared" si="10"/>
        <v>6.3543380588694101</v>
      </c>
      <c r="X167" s="38">
        <f t="shared" si="10"/>
        <v>6.2352218580425527</v>
      </c>
      <c r="Y167" s="38">
        <f t="shared" si="10"/>
        <v>6.1170052552941536</v>
      </c>
      <c r="Z167" s="38">
        <f t="shared" si="10"/>
        <v>5.9996587107209525</v>
      </c>
      <c r="AA167" s="38">
        <f t="shared" si="10"/>
        <v>5.8831530470460205</v>
      </c>
      <c r="AB167" s="38">
        <f t="shared" si="10"/>
        <v>5.7674594361225093</v>
      </c>
      <c r="AC167" s="38">
        <f t="shared" si="10"/>
        <v>5.652549385656255</v>
      </c>
      <c r="AD167" s="38">
        <f t="shared" si="10"/>
        <v>5.5383947261404742</v>
      </c>
      <c r="AE167" s="38">
        <f t="shared" si="10"/>
        <v>5.4249675979905421</v>
      </c>
      <c r="AF167" s="38">
        <f t="shared" si="10"/>
        <v>5.3122404388722613</v>
      </c>
      <c r="AG167" s="38">
        <f t="shared" si="10"/>
        <v>5.200185971214311</v>
      </c>
      <c r="AH167" s="38">
        <f t="shared" si="10"/>
        <v>5.0887771899016743</v>
      </c>
      <c r="AI167" s="38">
        <f t="shared" si="10"/>
        <v>4.9779873501332847</v>
      </c>
      <c r="AJ167" s="38">
        <f t="shared" si="10"/>
        <v>4.8677899554450921</v>
      </c>
      <c r="AK167" s="38">
        <f t="shared" si="10"/>
        <v>4.7581587458850043</v>
      </c>
      <c r="AL167" s="38">
        <f t="shared" si="10"/>
        <v>4.6490676863351457</v>
      </c>
      <c r="AM167" s="38">
        <f t="shared" si="10"/>
        <v>4.5404909549746648</v>
      </c>
      <c r="AN167" s="38">
        <f t="shared" si="10"/>
        <v>4.4324029318707376</v>
      </c>
      <c r="AO167" s="38">
        <f t="shared" si="10"/>
        <v>4.3247781876982936</v>
      </c>
      <c r="AP167" s="38">
        <f t="shared" si="10"/>
        <v>4.2175914725757542</v>
      </c>
      <c r="AQ167" s="38">
        <f t="shared" si="10"/>
        <v>4.1108177050108825</v>
      </c>
      <c r="AR167" s="38">
        <f t="shared" si="10"/>
        <v>4.0044319609521715</v>
      </c>
      <c r="AS167" s="38">
        <f t="shared" si="10"/>
        <v>3.8984094629364665</v>
      </c>
      <c r="AT167" s="38">
        <f t="shared" si="10"/>
        <v>3.7927255693275814</v>
      </c>
      <c r="AU167" s="38">
        <f t="shared" si="10"/>
        <v>3.6873557636374508</v>
      </c>
      <c r="AV167" s="38">
        <f t="shared" si="10"/>
        <v>3.5822756439272867</v>
      </c>
      <c r="AW167" s="38">
        <f t="shared" si="10"/>
        <v>3.4774609122762112</v>
      </c>
      <c r="AX167" s="38">
        <f t="shared" si="10"/>
        <v>3.3728873643170401</v>
      </c>
      <c r="AY167" s="38">
        <f t="shared" si="10"/>
        <v>3.2685308788282161</v>
      </c>
      <c r="AZ167" s="38">
        <f t="shared" si="10"/>
        <v>3.1643674073795292</v>
      </c>
      <c r="BA167" s="38">
        <f t="shared" si="10"/>
        <v>3.0603729640206221</v>
      </c>
      <c r="BB167" s="38">
        <f t="shared" si="10"/>
        <v>2.9565236150100938</v>
      </c>
      <c r="BC167" s="38">
        <f t="shared" si="10"/>
        <v>2.8527954685774084</v>
      </c>
      <c r="BD167" s="82"/>
    </row>
    <row r="168" spans="4:56">
      <c r="D168" s="348" t="s">
        <v>393</v>
      </c>
      <c r="E168" s="349"/>
      <c r="F168" s="37"/>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56"/>
      <c r="AK168" s="38"/>
      <c r="AL168" s="38"/>
      <c r="AM168" s="38"/>
      <c r="AN168" s="38"/>
      <c r="AO168" s="38"/>
      <c r="AP168" s="38"/>
      <c r="AQ168" s="38"/>
      <c r="AR168" s="38"/>
      <c r="AS168" s="38"/>
      <c r="AT168" s="38"/>
      <c r="AU168" s="38"/>
      <c r="AV168" s="38"/>
      <c r="AW168" s="38"/>
      <c r="AX168" s="38"/>
      <c r="AY168" s="38"/>
      <c r="AZ168" s="38"/>
      <c r="BA168" s="38"/>
      <c r="BB168" s="38"/>
      <c r="BC168" s="38"/>
      <c r="BD168" s="82"/>
    </row>
    <row r="169" spans="4:56">
      <c r="D169" s="408" t="s">
        <v>394</v>
      </c>
      <c r="E169" s="386"/>
      <c r="F169" s="37"/>
      <c r="G169" s="38"/>
      <c r="H169" s="38">
        <f>(IF(H9&lt;0,H9*-1,H9))*$F$94</f>
        <v>1.3218348953414925</v>
      </c>
      <c r="I169" s="38">
        <f t="shared" ref="I169:BC169" si="11">(IF(I9&lt;0,I9*-1,I9))*$F$94</f>
        <v>1.3218348953414925</v>
      </c>
      <c r="J169" s="38">
        <f t="shared" si="11"/>
        <v>1.3218348953414925</v>
      </c>
      <c r="K169" s="38">
        <f t="shared" si="11"/>
        <v>1.3218348953414925</v>
      </c>
      <c r="L169" s="38">
        <f t="shared" si="11"/>
        <v>1.3218348953414925</v>
      </c>
      <c r="M169" s="38">
        <f t="shared" si="11"/>
        <v>1.3218348953414925</v>
      </c>
      <c r="N169" s="38">
        <f t="shared" si="11"/>
        <v>1.3218348953414925</v>
      </c>
      <c r="O169" s="38">
        <f t="shared" si="11"/>
        <v>1.3218348953414925</v>
      </c>
      <c r="P169" s="38">
        <f t="shared" si="11"/>
        <v>1.3218348953414925</v>
      </c>
      <c r="Q169" s="38">
        <f t="shared" si="11"/>
        <v>1.3218348953414925</v>
      </c>
      <c r="R169" s="38">
        <f t="shared" si="11"/>
        <v>1.3218348953414925</v>
      </c>
      <c r="S169" s="38">
        <f t="shared" si="11"/>
        <v>1.3218348953414925</v>
      </c>
      <c r="T169" s="38">
        <f t="shared" si="11"/>
        <v>1.3218348953414925</v>
      </c>
      <c r="U169" s="38">
        <f t="shared" si="11"/>
        <v>1.3218348953414925</v>
      </c>
      <c r="V169" s="38">
        <f t="shared" si="11"/>
        <v>1.3218348953414925</v>
      </c>
      <c r="W169" s="38">
        <f t="shared" si="11"/>
        <v>1.3218348953414925</v>
      </c>
      <c r="X169" s="38">
        <f t="shared" si="11"/>
        <v>1.3218348953414925</v>
      </c>
      <c r="Y169" s="38">
        <f t="shared" si="11"/>
        <v>1.3218348953414925</v>
      </c>
      <c r="Z169" s="38">
        <f t="shared" si="11"/>
        <v>1.3218348953414925</v>
      </c>
      <c r="AA169" s="38">
        <f t="shared" si="11"/>
        <v>1.3218348953414925</v>
      </c>
      <c r="AB169" s="38">
        <f t="shared" si="11"/>
        <v>1.3218348953414925</v>
      </c>
      <c r="AC169" s="38">
        <f t="shared" si="11"/>
        <v>1.3218348953414925</v>
      </c>
      <c r="AD169" s="38">
        <f t="shared" si="11"/>
        <v>1.3218348953414925</v>
      </c>
      <c r="AE169" s="38">
        <f t="shared" si="11"/>
        <v>1.3218348953414925</v>
      </c>
      <c r="AF169" s="38">
        <f t="shared" si="11"/>
        <v>1.3218348953414925</v>
      </c>
      <c r="AG169" s="38">
        <f t="shared" si="11"/>
        <v>1.3218348953414925</v>
      </c>
      <c r="AH169" s="38">
        <f t="shared" si="11"/>
        <v>1.3218348953414925</v>
      </c>
      <c r="AI169" s="38">
        <f t="shared" si="11"/>
        <v>1.3218348953414925</v>
      </c>
      <c r="AJ169" s="38">
        <f t="shared" si="11"/>
        <v>1.3218348953414925</v>
      </c>
      <c r="AK169" s="38">
        <f t="shared" si="11"/>
        <v>1.3218348953414925</v>
      </c>
      <c r="AL169" s="38">
        <f t="shared" si="11"/>
        <v>1.3218348953414925</v>
      </c>
      <c r="AM169" s="38">
        <f t="shared" si="11"/>
        <v>1.3218348953414925</v>
      </c>
      <c r="AN169" s="38">
        <f t="shared" si="11"/>
        <v>1.3218348953414925</v>
      </c>
      <c r="AO169" s="38">
        <f t="shared" si="11"/>
        <v>1.3218348953414925</v>
      </c>
      <c r="AP169" s="38">
        <f t="shared" si="11"/>
        <v>1.3218348953414925</v>
      </c>
      <c r="AQ169" s="38">
        <f t="shared" si="11"/>
        <v>1.3218348953414925</v>
      </c>
      <c r="AR169" s="38">
        <f t="shared" si="11"/>
        <v>1.3218348953414925</v>
      </c>
      <c r="AS169" s="38">
        <f t="shared" si="11"/>
        <v>1.3218348953414925</v>
      </c>
      <c r="AT169" s="38">
        <f t="shared" si="11"/>
        <v>1.3218348953414925</v>
      </c>
      <c r="AU169" s="38">
        <f t="shared" si="11"/>
        <v>1.3218348953414925</v>
      </c>
      <c r="AV169" s="38">
        <f t="shared" si="11"/>
        <v>1.3218348953414925</v>
      </c>
      <c r="AW169" s="38">
        <f t="shared" si="11"/>
        <v>1.3218348953414842</v>
      </c>
      <c r="AX169" s="38">
        <f t="shared" si="11"/>
        <v>1.3218348953414925</v>
      </c>
      <c r="AY169" s="38">
        <f t="shared" si="11"/>
        <v>1.3218348953414925</v>
      </c>
      <c r="AZ169" s="38">
        <f t="shared" si="11"/>
        <v>1.3218348953414925</v>
      </c>
      <c r="BA169" s="38">
        <f t="shared" si="11"/>
        <v>1.3218348953414925</v>
      </c>
      <c r="BB169" s="38">
        <f t="shared" si="11"/>
        <v>1.3218348953414925</v>
      </c>
      <c r="BC169" s="38">
        <f t="shared" si="11"/>
        <v>1.3218348953414925</v>
      </c>
      <c r="BD169" s="82"/>
    </row>
    <row r="170" spans="4:56">
      <c r="D170" s="410" t="s">
        <v>395</v>
      </c>
      <c r="E170" s="390"/>
      <c r="F170" s="37"/>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82"/>
    </row>
    <row r="171" spans="4:56">
      <c r="D171" s="408" t="s">
        <v>396</v>
      </c>
      <c r="E171" s="386"/>
      <c r="F171" s="37"/>
      <c r="G171" s="38"/>
      <c r="H171" s="38">
        <f>(IF(H11&lt;0,H11*-1,H11))*$F$96</f>
        <v>0.53244781233684979</v>
      </c>
      <c r="I171" s="38">
        <f>(IF(I11&lt;0,I11*-1,I11))*$F$96</f>
        <v>0.53244781233688321</v>
      </c>
      <c r="J171" s="38">
        <f>(IF(J11&lt;0,J11*-1,J11))*$F$96</f>
        <v>0.53244781233684979</v>
      </c>
      <c r="K171" s="38">
        <f t="shared" ref="K171:BC171" si="12">(IF(K11&lt;0,K11*-1,K11))*$F$96</f>
        <v>0.53244781233684979</v>
      </c>
      <c r="L171" s="38">
        <f t="shared" si="12"/>
        <v>0.53244781233684979</v>
      </c>
      <c r="M171" s="38">
        <f t="shared" si="12"/>
        <v>0.53244781233684979</v>
      </c>
      <c r="N171" s="38">
        <f t="shared" si="12"/>
        <v>0.53244781233684979</v>
      </c>
      <c r="O171" s="38">
        <f t="shared" si="12"/>
        <v>0.53244781233684979</v>
      </c>
      <c r="P171" s="38">
        <f t="shared" si="12"/>
        <v>0.53244781233684979</v>
      </c>
      <c r="Q171" s="38">
        <f t="shared" si="12"/>
        <v>0.53244781233684979</v>
      </c>
      <c r="R171" s="38">
        <f t="shared" si="12"/>
        <v>0.53244781233684979</v>
      </c>
      <c r="S171" s="38">
        <f t="shared" si="12"/>
        <v>0.53244781233684979</v>
      </c>
      <c r="T171" s="38">
        <f t="shared" si="12"/>
        <v>0.53244781233688321</v>
      </c>
      <c r="U171" s="38">
        <f t="shared" si="12"/>
        <v>0.53244781233684979</v>
      </c>
      <c r="V171" s="38">
        <f t="shared" si="12"/>
        <v>0.53244781233684979</v>
      </c>
      <c r="W171" s="38">
        <f t="shared" si="12"/>
        <v>0.53244781233684979</v>
      </c>
      <c r="X171" s="38">
        <f t="shared" si="12"/>
        <v>0.53244781233684979</v>
      </c>
      <c r="Y171" s="38">
        <f t="shared" si="12"/>
        <v>0.53244781233684979</v>
      </c>
      <c r="Z171" s="38">
        <f t="shared" si="12"/>
        <v>0.53244781233684979</v>
      </c>
      <c r="AA171" s="38">
        <f t="shared" si="12"/>
        <v>0.53244781233684979</v>
      </c>
      <c r="AB171" s="38">
        <f t="shared" si="12"/>
        <v>0.53244781233684979</v>
      </c>
      <c r="AC171" s="38">
        <f t="shared" si="12"/>
        <v>0.53244781233684979</v>
      </c>
      <c r="AD171" s="38">
        <f t="shared" si="12"/>
        <v>0.53244781233684979</v>
      </c>
      <c r="AE171" s="38">
        <f t="shared" si="12"/>
        <v>0.53244781233688321</v>
      </c>
      <c r="AF171" s="38">
        <f t="shared" si="12"/>
        <v>0.53244781233684979</v>
      </c>
      <c r="AG171" s="38">
        <f t="shared" si="12"/>
        <v>0.53244781233684979</v>
      </c>
      <c r="AH171" s="38">
        <f t="shared" si="12"/>
        <v>0.53244781233684979</v>
      </c>
      <c r="AI171" s="38">
        <f t="shared" si="12"/>
        <v>0.53244781233684979</v>
      </c>
      <c r="AJ171" s="38">
        <f t="shared" si="12"/>
        <v>0.53244781233684979</v>
      </c>
      <c r="AK171" s="38">
        <f t="shared" si="12"/>
        <v>0.53244781233684979</v>
      </c>
      <c r="AL171" s="38">
        <f t="shared" si="12"/>
        <v>0.53244781233684979</v>
      </c>
      <c r="AM171" s="38">
        <f t="shared" si="12"/>
        <v>0.53244781233684979</v>
      </c>
      <c r="AN171" s="38">
        <f t="shared" si="12"/>
        <v>0.53244781233684979</v>
      </c>
      <c r="AO171" s="38">
        <f t="shared" si="12"/>
        <v>0.53244781233688321</v>
      </c>
      <c r="AP171" s="38">
        <f t="shared" si="12"/>
        <v>0.53244781233684979</v>
      </c>
      <c r="AQ171" s="38">
        <f t="shared" si="12"/>
        <v>0.53244781233684979</v>
      </c>
      <c r="AR171" s="38">
        <f t="shared" si="12"/>
        <v>0.53244781233684979</v>
      </c>
      <c r="AS171" s="38">
        <f t="shared" si="12"/>
        <v>0.53244781233684979</v>
      </c>
      <c r="AT171" s="38">
        <f t="shared" si="12"/>
        <v>0.53244781233684979</v>
      </c>
      <c r="AU171" s="38">
        <f t="shared" si="12"/>
        <v>0.53244781233684979</v>
      </c>
      <c r="AV171" s="38">
        <f t="shared" si="12"/>
        <v>0.53244781233684979</v>
      </c>
      <c r="AW171" s="38">
        <f t="shared" si="12"/>
        <v>0.53244781233684979</v>
      </c>
      <c r="AX171" s="38">
        <f t="shared" si="12"/>
        <v>0.53244781233684979</v>
      </c>
      <c r="AY171" s="38">
        <f t="shared" si="12"/>
        <v>0.53244781233684979</v>
      </c>
      <c r="AZ171" s="38">
        <f t="shared" si="12"/>
        <v>0.53244781233688321</v>
      </c>
      <c r="BA171" s="38">
        <f t="shared" si="12"/>
        <v>0.53244781233684979</v>
      </c>
      <c r="BB171" s="38">
        <f t="shared" si="12"/>
        <v>0.53244781233684979</v>
      </c>
      <c r="BC171" s="38">
        <f t="shared" si="12"/>
        <v>0.53244781233684979</v>
      </c>
      <c r="BD171" s="82"/>
    </row>
    <row r="172" spans="4:56">
      <c r="D172" s="408" t="s">
        <v>397</v>
      </c>
      <c r="E172" s="386"/>
      <c r="F172" s="37"/>
      <c r="G172" s="38"/>
      <c r="H172" s="38">
        <f>(IF(H12&lt;0, H12*-1,H12))*$F$97</f>
        <v>-2.6784632385604525E-3</v>
      </c>
      <c r="I172" s="38">
        <f t="shared" ref="I172:BC172" si="13">(IF(I12&lt;0, I12*-1,I12))*$F$97</f>
        <v>-2.6747669592912188E-3</v>
      </c>
      <c r="J172" s="38">
        <f t="shared" si="13"/>
        <v>-2.6710757808875289E-3</v>
      </c>
      <c r="K172" s="38">
        <f t="shared" si="13"/>
        <v>-2.6673896963099438E-3</v>
      </c>
      <c r="L172" s="38">
        <f t="shared" si="13"/>
        <v>-2.6637086985289334E-3</v>
      </c>
      <c r="M172" s="38">
        <f t="shared" si="13"/>
        <v>-2.6600327805250987E-3</v>
      </c>
      <c r="N172" s="38">
        <f t="shared" si="13"/>
        <v>-2.6563619352878453E-3</v>
      </c>
      <c r="O172" s="38">
        <f t="shared" si="13"/>
        <v>-2.6526961558171517E-3</v>
      </c>
      <c r="P172" s="38">
        <f t="shared" si="13"/>
        <v>-2.6490354351222439E-3</v>
      </c>
      <c r="Q172" s="38">
        <f t="shared" si="13"/>
        <v>-2.6453797662215959E-3</v>
      </c>
      <c r="R172" s="38">
        <f t="shared" si="13"/>
        <v>-2.6417291421442519E-3</v>
      </c>
      <c r="S172" s="38">
        <f t="shared" si="13"/>
        <v>-2.6380835559280647E-3</v>
      </c>
      <c r="T172" s="38">
        <f t="shared" si="13"/>
        <v>-2.6344430006210152E-3</v>
      </c>
      <c r="U172" s="38">
        <f t="shared" si="13"/>
        <v>-2.6308074692801132E-3</v>
      </c>
      <c r="V172" s="38">
        <f t="shared" si="13"/>
        <v>-2.6271769549724984E-3</v>
      </c>
      <c r="W172" s="38">
        <f t="shared" si="13"/>
        <v>-2.6235514507745587E-3</v>
      </c>
      <c r="X172" s="38">
        <f t="shared" si="13"/>
        <v>-2.6199309497725899E-3</v>
      </c>
      <c r="Y172" s="38">
        <f t="shared" si="13"/>
        <v>-2.6163154450619184E-3</v>
      </c>
      <c r="Z172" s="38">
        <f t="shared" si="13"/>
        <v>-2.6127049297477774E-3</v>
      </c>
      <c r="AA172" s="38">
        <f t="shared" si="13"/>
        <v>-2.6090993969446505E-3</v>
      </c>
      <c r="AB172" s="38">
        <f t="shared" si="13"/>
        <v>-2.6054988397769293E-3</v>
      </c>
      <c r="AC172" s="38">
        <f t="shared" si="13"/>
        <v>-2.6019032513780334E-3</v>
      </c>
      <c r="AD172" s="38">
        <f t="shared" si="13"/>
        <v>-2.5983126248910735E-3</v>
      </c>
      <c r="AE172" s="38">
        <f t="shared" si="13"/>
        <v>-2.5947269534686256E-3</v>
      </c>
      <c r="AF172" s="38">
        <f t="shared" si="13"/>
        <v>-2.5911462302729573E-3</v>
      </c>
      <c r="AG172" s="38">
        <f t="shared" si="13"/>
        <v>-2.5875704484751437E-3</v>
      </c>
      <c r="AH172" s="38">
        <f t="shared" si="13"/>
        <v>-2.5839996012561681E-3</v>
      </c>
      <c r="AI172" s="38">
        <f t="shared" si="13"/>
        <v>-2.5804336818064837E-3</v>
      </c>
      <c r="AJ172" s="38">
        <f t="shared" si="13"/>
        <v>-2.5768726833255715E-3</v>
      </c>
      <c r="AK172" s="38">
        <f t="shared" si="13"/>
        <v>-2.5733165990226019E-3</v>
      </c>
      <c r="AL172" s="38">
        <f t="shared" si="13"/>
        <v>-2.5697654221159922E-3</v>
      </c>
      <c r="AM172" s="38">
        <f t="shared" si="13"/>
        <v>-2.5662191458334098E-3</v>
      </c>
      <c r="AN172" s="38">
        <f t="shared" si="13"/>
        <v>-2.5626777634122112E-3</v>
      </c>
      <c r="AO172" s="38">
        <f t="shared" si="13"/>
        <v>-2.5591412680987797E-3</v>
      </c>
      <c r="AP172" s="38">
        <f t="shared" si="13"/>
        <v>-2.5556096531487481E-3</v>
      </c>
      <c r="AQ172" s="38">
        <f t="shared" si="13"/>
        <v>-2.5520829118274389E-3</v>
      </c>
      <c r="AR172" s="38">
        <f t="shared" si="13"/>
        <v>-2.5485610374089804E-3</v>
      </c>
      <c r="AS172" s="38">
        <f t="shared" si="13"/>
        <v>-2.5450440231774125E-3</v>
      </c>
      <c r="AT172" s="38">
        <f t="shared" si="13"/>
        <v>-2.5415318624253621E-3</v>
      </c>
      <c r="AU172" s="38">
        <f t="shared" si="13"/>
        <v>-2.5380245484553643E-3</v>
      </c>
      <c r="AV172" s="38">
        <f t="shared" si="13"/>
        <v>-2.534522074578543E-3</v>
      </c>
      <c r="AW172" s="38">
        <f t="shared" si="13"/>
        <v>-2.5310244341154907E-3</v>
      </c>
      <c r="AX172" s="38">
        <f t="shared" si="13"/>
        <v>-2.5275316203964889E-3</v>
      </c>
      <c r="AY172" s="38">
        <f t="shared" si="13"/>
        <v>-2.5240436267601868E-3</v>
      </c>
      <c r="AZ172" s="38">
        <f t="shared" si="13"/>
        <v>-2.5205604465553632E-3</v>
      </c>
      <c r="BA172" s="38">
        <f t="shared" si="13"/>
        <v>-2.517082073139163E-3</v>
      </c>
      <c r="BB172" s="38">
        <f t="shared" si="13"/>
        <v>-2.5136084998782023E-3</v>
      </c>
      <c r="BC172" s="38">
        <f t="shared" si="13"/>
        <v>-2.5101397201483431E-3</v>
      </c>
      <c r="BD172" s="82"/>
    </row>
    <row r="173" spans="4:56">
      <c r="D173" s="408" t="s">
        <v>398</v>
      </c>
      <c r="E173" s="386"/>
      <c r="F173" s="37"/>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56"/>
      <c r="AK173" s="38"/>
      <c r="AL173" s="38"/>
      <c r="AM173" s="38"/>
      <c r="AN173" s="38"/>
      <c r="AO173" s="38"/>
      <c r="AP173" s="38"/>
      <c r="AQ173" s="38"/>
      <c r="AR173" s="38"/>
      <c r="AS173" s="38"/>
      <c r="AT173" s="38"/>
      <c r="AU173" s="38"/>
      <c r="AV173" s="38"/>
      <c r="AW173" s="38"/>
      <c r="AX173" s="38"/>
      <c r="AY173" s="38"/>
      <c r="AZ173" s="38"/>
      <c r="BA173" s="38"/>
      <c r="BB173" s="38"/>
      <c r="BC173" s="38"/>
      <c r="BD173" s="82"/>
    </row>
    <row r="174" spans="4:56">
      <c r="D174" s="408" t="s">
        <v>63</v>
      </c>
      <c r="E174" s="386"/>
      <c r="F174" s="37"/>
      <c r="G174" s="38"/>
      <c r="H174" s="38">
        <f>(IF(H14&lt;0,H14*-1,H14))*$F$99</f>
        <v>-1.9293631287828417E-3</v>
      </c>
      <c r="I174" s="38">
        <f t="shared" ref="I174:BC174" si="14">(IF(I14&lt;0,I14*-1,I14))*$F$99</f>
        <v>-1.953527829393736E-3</v>
      </c>
      <c r="J174" s="38">
        <f t="shared" si="14"/>
        <v>-1.9779951857084414E-3</v>
      </c>
      <c r="K174" s="38">
        <f t="shared" si="14"/>
        <v>-2.002768988399821E-3</v>
      </c>
      <c r="L174" s="38">
        <f t="shared" si="14"/>
        <v>-2.0278530756177742E-3</v>
      </c>
      <c r="M174" s="38">
        <f t="shared" si="14"/>
        <v>-2.053251333583913E-3</v>
      </c>
      <c r="N174" s="38">
        <f t="shared" si="14"/>
        <v>-2.0789676971936662E-3</v>
      </c>
      <c r="O174" s="38">
        <f t="shared" si="14"/>
        <v>-2.1050061506257718E-3</v>
      </c>
      <c r="P174" s="38">
        <f t="shared" si="14"/>
        <v>-2.1313707279596787E-3</v>
      </c>
      <c r="Q174" s="38">
        <f t="shared" si="14"/>
        <v>-2.1580655138004816E-3</v>
      </c>
      <c r="R174" s="38">
        <f t="shared" si="14"/>
        <v>-2.1850946439117393E-3</v>
      </c>
      <c r="S174" s="38">
        <f t="shared" si="14"/>
        <v>-2.2124623058561899E-3</v>
      </c>
      <c r="T174" s="38">
        <f t="shared" si="14"/>
        <v>-2.2401727396445911E-3</v>
      </c>
      <c r="U174" s="38">
        <f t="shared" si="14"/>
        <v>-2.2682302383925826E-3</v>
      </c>
      <c r="V174" s="38">
        <f t="shared" si="14"/>
        <v>-2.2966391489857639E-3</v>
      </c>
      <c r="W174" s="38">
        <f t="shared" si="14"/>
        <v>-2.3254038727532015E-3</v>
      </c>
      <c r="X174" s="38">
        <f t="shared" si="14"/>
        <v>-2.3545288661493851E-3</v>
      </c>
      <c r="Y174" s="38">
        <f t="shared" si="14"/>
        <v>-2.3840186414443225E-3</v>
      </c>
      <c r="Z174" s="38">
        <f t="shared" si="14"/>
        <v>-2.4138777674231645E-3</v>
      </c>
      <c r="AA174" s="38">
        <f t="shared" si="14"/>
        <v>-2.4441108700936965E-3</v>
      </c>
      <c r="AB174" s="38">
        <f t="shared" si="14"/>
        <v>-2.4747226334028206E-3</v>
      </c>
      <c r="AC174" s="38">
        <f t="shared" si="14"/>
        <v>-2.5057177999627356E-3</v>
      </c>
      <c r="AD174" s="38">
        <f t="shared" si="14"/>
        <v>-2.5371011717854001E-3</v>
      </c>
      <c r="AE174" s="38">
        <f t="shared" si="14"/>
        <v>-2.5688776110265269E-3</v>
      </c>
      <c r="AF174" s="38">
        <f t="shared" si="14"/>
        <v>-2.6010520407388177E-3</v>
      </c>
      <c r="AG174" s="38">
        <f t="shared" si="14"/>
        <v>-2.6336294456348534E-3</v>
      </c>
      <c r="AH174" s="38">
        <f t="shared" si="14"/>
        <v>-2.6666148728592244E-3</v>
      </c>
      <c r="AI174" s="38">
        <f t="shared" si="14"/>
        <v>-2.7000134327704447E-3</v>
      </c>
      <c r="AJ174" s="38">
        <f t="shared" si="14"/>
        <v>-2.7338302997329347E-3</v>
      </c>
      <c r="AK174" s="38">
        <f t="shared" si="14"/>
        <v>-2.7680707129182874E-3</v>
      </c>
      <c r="AL174" s="38">
        <f t="shared" si="14"/>
        <v>-2.802739977117232E-3</v>
      </c>
      <c r="AM174" s="38">
        <f t="shared" si="14"/>
        <v>-2.8378434635615052E-3</v>
      </c>
      <c r="AN174" s="38">
        <f t="shared" si="14"/>
        <v>-2.8733866107558299E-3</v>
      </c>
      <c r="AO174" s="38">
        <f t="shared" si="14"/>
        <v>-2.9093749253205174E-3</v>
      </c>
      <c r="AP174" s="38">
        <f t="shared" si="14"/>
        <v>-2.9458139828450075E-3</v>
      </c>
      <c r="AQ174" s="38">
        <f t="shared" si="14"/>
        <v>-2.9827094287509432E-3</v>
      </c>
      <c r="AR174" s="38">
        <f t="shared" si="14"/>
        <v>-3.0200669791673631E-3</v>
      </c>
      <c r="AS174" s="38">
        <f t="shared" si="14"/>
        <v>-3.0578924218161202E-3</v>
      </c>
      <c r="AT174" s="38">
        <f t="shared" si="14"/>
        <v>-3.0961916169086764E-3</v>
      </c>
      <c r="AU174" s="38">
        <f t="shared" si="14"/>
        <v>-3.1349704980536252E-3</v>
      </c>
      <c r="AV174" s="38">
        <f t="shared" si="14"/>
        <v>-3.1742350731766285E-3</v>
      </c>
      <c r="AW174" s="38">
        <f t="shared" si="14"/>
        <v>-3.2139914254503315E-3</v>
      </c>
      <c r="AX174" s="38">
        <f t="shared" si="14"/>
        <v>-3.2542457142379364E-3</v>
      </c>
      <c r="AY174" s="38">
        <f t="shared" si="14"/>
        <v>-3.2950041760461822E-3</v>
      </c>
      <c r="AZ174" s="38">
        <f t="shared" si="14"/>
        <v>-3.336273125492849E-3</v>
      </c>
      <c r="BA174" s="38">
        <f t="shared" si="14"/>
        <v>-3.3780589562838349E-3</v>
      </c>
      <c r="BB174" s="38">
        <f t="shared" si="14"/>
        <v>-3.420368142204761E-3</v>
      </c>
      <c r="BC174" s="38">
        <f t="shared" si="14"/>
        <v>-3.4632072381232302E-3</v>
      </c>
      <c r="BD174" s="82"/>
    </row>
    <row r="175" spans="4:56" ht="15">
      <c r="D175" s="83" t="s">
        <v>387</v>
      </c>
      <c r="E175" s="43" t="s">
        <v>387</v>
      </c>
      <c r="F175" s="84" t="s">
        <v>448</v>
      </c>
      <c r="G175" s="45">
        <f t="shared" ref="G175:BC175" si="15">SUM(G167:G174)</f>
        <v>0</v>
      </c>
      <c r="H175" s="45">
        <f t="shared" si="15"/>
        <v>10.12007095888886</v>
      </c>
      <c r="I175" s="45">
        <f t="shared" si="15"/>
        <v>9.9836047480226622</v>
      </c>
      <c r="J175" s="45">
        <f t="shared" si="15"/>
        <v>9.8485343952991329</v>
      </c>
      <c r="K175" s="45">
        <f t="shared" si="15"/>
        <v>9.7148231207340654</v>
      </c>
      <c r="L175" s="45">
        <f t="shared" si="15"/>
        <v>9.582434742087635</v>
      </c>
      <c r="M175" s="45">
        <f t="shared" si="15"/>
        <v>9.4513336569117499</v>
      </c>
      <c r="N175" s="45">
        <f t="shared" si="15"/>
        <v>9.3214848249698044</v>
      </c>
      <c r="O175" s="45">
        <f t="shared" si="15"/>
        <v>9.192853751019415</v>
      </c>
      <c r="P175" s="45">
        <f t="shared" si="15"/>
        <v>9.0654064679452411</v>
      </c>
      <c r="Q175" s="45">
        <f t="shared" si="15"/>
        <v>8.9391095202307564</v>
      </c>
      <c r="R175" s="45">
        <f t="shared" si="15"/>
        <v>8.8139299477552413</v>
      </c>
      <c r="S175" s="45">
        <f t="shared" si="15"/>
        <v>8.6898352699099242</v>
      </c>
      <c r="T175" s="45">
        <f t="shared" si="15"/>
        <v>8.566793470016048</v>
      </c>
      <c r="U175" s="45">
        <f t="shared" si="15"/>
        <v>8.4447729800414226</v>
      </c>
      <c r="V175" s="45">
        <f t="shared" si="15"/>
        <v>8.3237426656002462</v>
      </c>
      <c r="W175" s="45">
        <f t="shared" si="15"/>
        <v>8.2036718112242255</v>
      </c>
      <c r="X175" s="45">
        <f t="shared" si="15"/>
        <v>8.0845301059049728</v>
      </c>
      <c r="Y175" s="45">
        <f t="shared" si="15"/>
        <v>7.9662876288859898</v>
      </c>
      <c r="Z175" s="45">
        <f t="shared" si="15"/>
        <v>7.8489148357021241</v>
      </c>
      <c r="AA175" s="45">
        <f t="shared" si="15"/>
        <v>7.732382544457324</v>
      </c>
      <c r="AB175" s="45">
        <f t="shared" si="15"/>
        <v>7.6166619223276717</v>
      </c>
      <c r="AC175" s="45">
        <f t="shared" si="15"/>
        <v>7.5017244722832563</v>
      </c>
      <c r="AD175" s="45">
        <f t="shared" si="15"/>
        <v>7.3875420200221402</v>
      </c>
      <c r="AE175" s="45">
        <f t="shared" si="15"/>
        <v>7.274086701104423</v>
      </c>
      <c r="AF175" s="45">
        <f t="shared" si="15"/>
        <v>7.1613309482795913</v>
      </c>
      <c r="AG175" s="45">
        <f t="shared" si="15"/>
        <v>7.0492474789985433</v>
      </c>
      <c r="AH175" s="45">
        <f t="shared" si="15"/>
        <v>6.9378092831059011</v>
      </c>
      <c r="AI175" s="45">
        <f t="shared" si="15"/>
        <v>6.8269896106970505</v>
      </c>
      <c r="AJ175" s="45">
        <f t="shared" si="15"/>
        <v>6.7167619601403752</v>
      </c>
      <c r="AK175" s="45">
        <f t="shared" si="15"/>
        <v>6.6071000662514061</v>
      </c>
      <c r="AL175" s="45">
        <f t="shared" si="15"/>
        <v>6.4979778886142547</v>
      </c>
      <c r="AM175" s="45">
        <f t="shared" si="15"/>
        <v>6.3893696000436115</v>
      </c>
      <c r="AN175" s="45">
        <f t="shared" si="15"/>
        <v>6.281249575174912</v>
      </c>
      <c r="AO175" s="45">
        <f t="shared" si="15"/>
        <v>6.1735923791832494</v>
      </c>
      <c r="AP175" s="45">
        <f t="shared" si="15"/>
        <v>6.0663727566181027</v>
      </c>
      <c r="AQ175" s="45">
        <f t="shared" si="15"/>
        <v>5.9595656203486467</v>
      </c>
      <c r="AR175" s="45">
        <f t="shared" si="15"/>
        <v>5.8531460406139368</v>
      </c>
      <c r="AS175" s="45">
        <f t="shared" si="15"/>
        <v>5.747089234169815</v>
      </c>
      <c r="AT175" s="45">
        <f t="shared" si="15"/>
        <v>5.6413705535265901</v>
      </c>
      <c r="AU175" s="45">
        <f t="shared" si="15"/>
        <v>5.5359654762692836</v>
      </c>
      <c r="AV175" s="45">
        <f t="shared" si="15"/>
        <v>5.4308495944578734</v>
      </c>
      <c r="AW175" s="45">
        <f t="shared" si="15"/>
        <v>5.3259986040949787</v>
      </c>
      <c r="AX175" s="45">
        <f t="shared" si="15"/>
        <v>5.2213882946607475</v>
      </c>
      <c r="AY175" s="45">
        <f t="shared" si="15"/>
        <v>5.1169945387037519</v>
      </c>
      <c r="AZ175" s="45">
        <f t="shared" si="15"/>
        <v>5.0127932814858571</v>
      </c>
      <c r="BA175" s="45">
        <f t="shared" si="15"/>
        <v>4.9087605306695412</v>
      </c>
      <c r="BB175" s="45">
        <f t="shared" si="15"/>
        <v>4.804872346046352</v>
      </c>
      <c r="BC175" s="45">
        <f t="shared" si="15"/>
        <v>4.7011048292974786</v>
      </c>
      <c r="BD175" s="82"/>
    </row>
    <row r="176" spans="4:56">
      <c r="D176" s="85"/>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82"/>
    </row>
    <row r="177" spans="4:56" ht="15.6">
      <c r="D177" s="85"/>
      <c r="E177" s="53"/>
      <c r="F177" s="347" t="s">
        <v>449</v>
      </c>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82"/>
    </row>
    <row r="178" spans="4:56">
      <c r="D178" s="409" t="s">
        <v>391</v>
      </c>
      <c r="E178" s="388"/>
      <c r="F178" s="37"/>
      <c r="G178" s="38"/>
      <c r="H178" s="38">
        <f>(IF(H18&lt;0,H18*-1,H18))*$F$102</f>
        <v>24.811188232733585</v>
      </c>
      <c r="I178" s="38">
        <f t="shared" ref="I178:BC178" si="16">(IF(I18&lt;0,I18*-1,I18))*$F$102</f>
        <v>24.401851005398914</v>
      </c>
      <c r="J178" s="38">
        <f t="shared" si="16"/>
        <v>23.996702275762157</v>
      </c>
      <c r="K178" s="38">
        <f t="shared" si="16"/>
        <v>23.595631715221298</v>
      </c>
      <c r="L178" s="38">
        <f t="shared" si="16"/>
        <v>23.198530788550318</v>
      </c>
      <c r="M178" s="38">
        <f t="shared" si="16"/>
        <v>22.80529270004255</v>
      </c>
      <c r="N178" s="38">
        <f t="shared" si="16"/>
        <v>22.415812340771833</v>
      </c>
      <c r="O178" s="38">
        <f t="shared" si="16"/>
        <v>22.029986236942548</v>
      </c>
      <c r="P178" s="38">
        <f t="shared" si="16"/>
        <v>21.647712499289945</v>
      </c>
      <c r="Q178" s="38">
        <f t="shared" si="16"/>
        <v>21.268890773497311</v>
      </c>
      <c r="R178" s="38">
        <f t="shared" si="16"/>
        <v>20.893422191588868</v>
      </c>
      <c r="S178" s="38">
        <f t="shared" si="16"/>
        <v>20.5212093242801</v>
      </c>
      <c r="T178" s="38">
        <f t="shared" si="16"/>
        <v>20.152156134233817</v>
      </c>
      <c r="U178" s="38">
        <f t="shared" si="16"/>
        <v>19.786167930212258</v>
      </c>
      <c r="V178" s="38">
        <f t="shared" si="16"/>
        <v>19.42315132207758</v>
      </c>
      <c r="W178" s="38">
        <f t="shared" si="16"/>
        <v>19.063014176608231</v>
      </c>
      <c r="X178" s="38">
        <f t="shared" si="16"/>
        <v>18.705665574127661</v>
      </c>
      <c r="Y178" s="38">
        <f t="shared" si="16"/>
        <v>18.351015765882465</v>
      </c>
      <c r="Z178" s="38">
        <f t="shared" si="16"/>
        <v>17.998976132162859</v>
      </c>
      <c r="AA178" s="38">
        <f t="shared" si="16"/>
        <v>17.649459141138063</v>
      </c>
      <c r="AB178" s="37">
        <f t="shared" si="16"/>
        <v>17.30237830836753</v>
      </c>
      <c r="AC178" s="38">
        <f t="shared" si="16"/>
        <v>16.957648156968766</v>
      </c>
      <c r="AD178" s="38">
        <f t="shared" si="16"/>
        <v>16.615184178421423</v>
      </c>
      <c r="AE178" s="38">
        <f t="shared" si="16"/>
        <v>16.274902793971627</v>
      </c>
      <c r="AF178" s="38">
        <f t="shared" si="16"/>
        <v>15.936721316616786</v>
      </c>
      <c r="AG178" s="38">
        <f t="shared" si="16"/>
        <v>15.600557913642936</v>
      </c>
      <c r="AH178" s="38">
        <f t="shared" si="16"/>
        <v>15.266331569705025</v>
      </c>
      <c r="AI178" s="38">
        <f t="shared" si="16"/>
        <v>14.933962050399856</v>
      </c>
      <c r="AJ178" s="38">
        <f t="shared" si="16"/>
        <v>14.603369866335278</v>
      </c>
      <c r="AK178" s="38">
        <f t="shared" si="16"/>
        <v>14.274476237655016</v>
      </c>
      <c r="AL178" s="38">
        <f t="shared" si="16"/>
        <v>13.947203059005441</v>
      </c>
      <c r="AM178" s="38">
        <f t="shared" si="16"/>
        <v>13.621472864923994</v>
      </c>
      <c r="AN178" s="38">
        <f t="shared" si="16"/>
        <v>13.297208795612212</v>
      </c>
      <c r="AO178" s="38">
        <f t="shared" si="16"/>
        <v>12.974334563094882</v>
      </c>
      <c r="AP178" s="38">
        <f t="shared" si="16"/>
        <v>12.652774417727262</v>
      </c>
      <c r="AQ178" s="38">
        <f t="shared" si="16"/>
        <v>12.332453115032649</v>
      </c>
      <c r="AR178" s="38">
        <f t="shared" si="16"/>
        <v>12.013295882856516</v>
      </c>
      <c r="AS178" s="38">
        <f t="shared" si="16"/>
        <v>11.695228388809401</v>
      </c>
      <c r="AT178" s="38">
        <f t="shared" si="16"/>
        <v>11.378176707982744</v>
      </c>
      <c r="AU178" s="38">
        <f t="shared" si="16"/>
        <v>11.062067290912355</v>
      </c>
      <c r="AV178" s="38">
        <f t="shared" si="16"/>
        <v>10.746826931781863</v>
      </c>
      <c r="AW178" s="38">
        <f t="shared" si="16"/>
        <v>10.432382736828634</v>
      </c>
      <c r="AX178" s="38">
        <f t="shared" si="16"/>
        <v>10.118662092951121</v>
      </c>
      <c r="AY178" s="38">
        <f t="shared" si="16"/>
        <v>9.8055926364846488</v>
      </c>
      <c r="AZ178" s="38">
        <f t="shared" si="16"/>
        <v>9.493102222138587</v>
      </c>
      <c r="BA178" s="38">
        <f t="shared" si="16"/>
        <v>9.1811188920618658</v>
      </c>
      <c r="BB178" s="38">
        <f t="shared" si="16"/>
        <v>8.8695708450302817</v>
      </c>
      <c r="BC178" s="38">
        <f t="shared" si="16"/>
        <v>8.558386405732227</v>
      </c>
      <c r="BD178" s="82"/>
    </row>
    <row r="179" spans="4:56">
      <c r="D179" s="348" t="s">
        <v>393</v>
      </c>
      <c r="E179" s="349"/>
      <c r="F179" s="37"/>
      <c r="G179" s="38"/>
      <c r="H179" s="38"/>
      <c r="I179" s="38"/>
      <c r="J179" s="38"/>
      <c r="K179" s="38"/>
      <c r="L179" s="38"/>
      <c r="M179" s="38"/>
      <c r="N179" s="38"/>
      <c r="O179" s="38"/>
      <c r="P179" s="38"/>
      <c r="Q179" s="38"/>
      <c r="R179" s="38"/>
      <c r="S179" s="38"/>
      <c r="T179" s="38"/>
      <c r="U179" s="38"/>
      <c r="V179" s="38"/>
      <c r="W179" s="38"/>
      <c r="X179" s="38"/>
      <c r="Y179" s="38"/>
      <c r="Z179" s="38"/>
      <c r="AA179" s="38"/>
      <c r="AB179" s="37"/>
      <c r="AC179" s="38"/>
      <c r="AD179" s="38"/>
      <c r="AE179" s="38"/>
      <c r="AF179" s="38"/>
      <c r="AG179" s="38"/>
      <c r="AH179" s="38"/>
      <c r="AI179" s="38"/>
      <c r="AJ179" s="56"/>
      <c r="AK179" s="38"/>
      <c r="AL179" s="38"/>
      <c r="AM179" s="38"/>
      <c r="AN179" s="38"/>
      <c r="AO179" s="38"/>
      <c r="AP179" s="38"/>
      <c r="AQ179" s="38"/>
      <c r="AR179" s="38"/>
      <c r="AS179" s="38"/>
      <c r="AT179" s="38"/>
      <c r="AU179" s="38"/>
      <c r="AV179" s="38"/>
      <c r="AW179" s="38"/>
      <c r="AX179" s="38"/>
      <c r="AY179" s="38"/>
      <c r="AZ179" s="38"/>
      <c r="BA179" s="38"/>
      <c r="BB179" s="38"/>
      <c r="BC179" s="38"/>
      <c r="BD179" s="82"/>
    </row>
    <row r="180" spans="4:56">
      <c r="D180" s="408" t="s">
        <v>394</v>
      </c>
      <c r="E180" s="386"/>
      <c r="F180" s="37"/>
      <c r="G180" s="38"/>
      <c r="H180" s="38">
        <f>(IF(H20&lt;0,H20*-1,H20))*$F$103</f>
        <v>0.4406116317804975</v>
      </c>
      <c r="I180" s="38">
        <f t="shared" ref="I180:BC180" si="17">(IF(I20&lt;0,I20*-1,I20))*$F$103</f>
        <v>0.4406116317804975</v>
      </c>
      <c r="J180" s="38">
        <f t="shared" si="17"/>
        <v>0.4406116317804975</v>
      </c>
      <c r="K180" s="38">
        <f t="shared" si="17"/>
        <v>0.4406116317804975</v>
      </c>
      <c r="L180" s="38">
        <f t="shared" si="17"/>
        <v>0.4406116317804975</v>
      </c>
      <c r="M180" s="38">
        <f t="shared" si="17"/>
        <v>0.4406116317804975</v>
      </c>
      <c r="N180" s="38">
        <f t="shared" si="17"/>
        <v>0.4406116317804975</v>
      </c>
      <c r="O180" s="38">
        <f t="shared" si="17"/>
        <v>0.4406116317804975</v>
      </c>
      <c r="P180" s="38">
        <f t="shared" si="17"/>
        <v>0.4406116317804975</v>
      </c>
      <c r="Q180" s="38">
        <f t="shared" si="17"/>
        <v>0.4406116317804975</v>
      </c>
      <c r="R180" s="38">
        <f t="shared" si="17"/>
        <v>0.4406116317804975</v>
      </c>
      <c r="S180" s="38">
        <f t="shared" si="17"/>
        <v>0.4406116317804975</v>
      </c>
      <c r="T180" s="38">
        <f t="shared" si="17"/>
        <v>0.4406116317804975</v>
      </c>
      <c r="U180" s="38">
        <f t="shared" si="17"/>
        <v>0.4406116317804975</v>
      </c>
      <c r="V180" s="38">
        <f t="shared" si="17"/>
        <v>0.4406116317804975</v>
      </c>
      <c r="W180" s="38">
        <f t="shared" si="17"/>
        <v>0.4406116317804975</v>
      </c>
      <c r="X180" s="38">
        <f t="shared" si="17"/>
        <v>0.4406116317804975</v>
      </c>
      <c r="Y180" s="38">
        <f t="shared" si="17"/>
        <v>0.4406116317804975</v>
      </c>
      <c r="Z180" s="38">
        <f t="shared" si="17"/>
        <v>0.4406116317804975</v>
      </c>
      <c r="AA180" s="38">
        <f t="shared" si="17"/>
        <v>0.4406116317804975</v>
      </c>
      <c r="AB180" s="37">
        <f t="shared" si="17"/>
        <v>0.4406116317804975</v>
      </c>
      <c r="AC180" s="38">
        <f t="shared" si="17"/>
        <v>0.4406116317804975</v>
      </c>
      <c r="AD180" s="38">
        <f t="shared" si="17"/>
        <v>0.4406116317804975</v>
      </c>
      <c r="AE180" s="38">
        <f t="shared" si="17"/>
        <v>0.4406116317804975</v>
      </c>
      <c r="AF180" s="38">
        <f t="shared" si="17"/>
        <v>0.4406116317804975</v>
      </c>
      <c r="AG180" s="38">
        <f t="shared" si="17"/>
        <v>0.4406116317804975</v>
      </c>
      <c r="AH180" s="38">
        <f t="shared" si="17"/>
        <v>0.4406116317804975</v>
      </c>
      <c r="AI180" s="38">
        <f t="shared" si="17"/>
        <v>0.4406116317804975</v>
      </c>
      <c r="AJ180" s="38">
        <f t="shared" si="17"/>
        <v>0.4406116317804975</v>
      </c>
      <c r="AK180" s="38">
        <f t="shared" si="17"/>
        <v>0.4406116317804975</v>
      </c>
      <c r="AL180" s="38">
        <f t="shared" si="17"/>
        <v>0.4406116317804975</v>
      </c>
      <c r="AM180" s="38">
        <f t="shared" si="17"/>
        <v>0.4406116317804975</v>
      </c>
      <c r="AN180" s="38">
        <f t="shared" si="17"/>
        <v>0.4406116317804975</v>
      </c>
      <c r="AO180" s="38">
        <f t="shared" si="17"/>
        <v>0.4406116317804975</v>
      </c>
      <c r="AP180" s="38">
        <f t="shared" si="17"/>
        <v>0.4406116317804975</v>
      </c>
      <c r="AQ180" s="38">
        <f t="shared" si="17"/>
        <v>0.4406116317804975</v>
      </c>
      <c r="AR180" s="38">
        <f t="shared" si="17"/>
        <v>0.4406116317804975</v>
      </c>
      <c r="AS180" s="38">
        <f t="shared" si="17"/>
        <v>0.4406116317804975</v>
      </c>
      <c r="AT180" s="38">
        <f t="shared" si="17"/>
        <v>0.4406116317804975</v>
      </c>
      <c r="AU180" s="38">
        <f t="shared" si="17"/>
        <v>0.4406116317804975</v>
      </c>
      <c r="AV180" s="38">
        <f t="shared" si="17"/>
        <v>0.4406116317804975</v>
      </c>
      <c r="AW180" s="38">
        <f t="shared" si="17"/>
        <v>0.44061163178049467</v>
      </c>
      <c r="AX180" s="38">
        <f t="shared" si="17"/>
        <v>0.4406116317804975</v>
      </c>
      <c r="AY180" s="38">
        <f t="shared" si="17"/>
        <v>0.4406116317804975</v>
      </c>
      <c r="AZ180" s="38">
        <f t="shared" si="17"/>
        <v>0.4406116317804975</v>
      </c>
      <c r="BA180" s="38">
        <f t="shared" si="17"/>
        <v>0.4406116317804975</v>
      </c>
      <c r="BB180" s="38">
        <f t="shared" si="17"/>
        <v>0.4406116317804975</v>
      </c>
      <c r="BC180" s="38">
        <f t="shared" si="17"/>
        <v>0.4406116317804975</v>
      </c>
      <c r="BD180" s="82"/>
    </row>
    <row r="181" spans="4:56">
      <c r="D181" s="410" t="s">
        <v>402</v>
      </c>
      <c r="E181" s="390"/>
      <c r="F181" s="37"/>
      <c r="G181" s="38"/>
      <c r="H181" s="38"/>
      <c r="I181" s="38"/>
      <c r="J181" s="38"/>
      <c r="K181" s="38"/>
      <c r="L181" s="38"/>
      <c r="M181" s="38"/>
      <c r="N181" s="38"/>
      <c r="O181" s="38"/>
      <c r="P181" s="38"/>
      <c r="Q181" s="38"/>
      <c r="R181" s="38"/>
      <c r="S181" s="38"/>
      <c r="T181" s="38"/>
      <c r="U181" s="38"/>
      <c r="V181" s="38"/>
      <c r="W181" s="38"/>
      <c r="X181" s="38"/>
      <c r="Y181" s="38"/>
      <c r="Z181" s="38"/>
      <c r="AA181" s="38"/>
      <c r="AB181" s="37"/>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82"/>
    </row>
    <row r="182" spans="4:56">
      <c r="D182" s="408" t="s">
        <v>396</v>
      </c>
      <c r="E182" s="386"/>
      <c r="F182" s="37"/>
      <c r="G182" s="38"/>
      <c r="H182" s="38">
        <f>(IF(H22&lt;0,H22*-1,H22))*$F$105</f>
        <v>0.17745227039084893</v>
      </c>
      <c r="I182" s="38">
        <f t="shared" ref="I182:BC182" si="18">(IF(I22&lt;0,I22*-1,I22))*$F$105</f>
        <v>0.17745227039086006</v>
      </c>
      <c r="J182" s="38">
        <f t="shared" si="18"/>
        <v>0.17745227039084893</v>
      </c>
      <c r="K182" s="38">
        <f t="shared" si="18"/>
        <v>0.17745227039084893</v>
      </c>
      <c r="L182" s="38">
        <f t="shared" si="18"/>
        <v>0.17745227039084893</v>
      </c>
      <c r="M182" s="38">
        <f t="shared" si="18"/>
        <v>0.17745227039084893</v>
      </c>
      <c r="N182" s="38">
        <f t="shared" si="18"/>
        <v>0.17745227039084893</v>
      </c>
      <c r="O182" s="38">
        <f t="shared" si="18"/>
        <v>0.17745227039084893</v>
      </c>
      <c r="P182" s="38">
        <f t="shared" si="18"/>
        <v>0.17745227039084893</v>
      </c>
      <c r="Q182" s="38">
        <f t="shared" si="18"/>
        <v>0.17745227039084893</v>
      </c>
      <c r="R182" s="38">
        <f t="shared" si="18"/>
        <v>0.17745227039084893</v>
      </c>
      <c r="S182" s="38">
        <f t="shared" si="18"/>
        <v>0.17745227039084893</v>
      </c>
      <c r="T182" s="38">
        <f t="shared" si="18"/>
        <v>0.17745227039086006</v>
      </c>
      <c r="U182" s="38">
        <f t="shared" si="18"/>
        <v>0.17745227039084893</v>
      </c>
      <c r="V182" s="38">
        <f t="shared" si="18"/>
        <v>0.17745227039084893</v>
      </c>
      <c r="W182" s="38">
        <f t="shared" si="18"/>
        <v>0.17745227039084893</v>
      </c>
      <c r="X182" s="38">
        <f t="shared" si="18"/>
        <v>0.17745227039084893</v>
      </c>
      <c r="Y182" s="38">
        <f t="shared" si="18"/>
        <v>0.17745227039084893</v>
      </c>
      <c r="Z182" s="38">
        <f t="shared" si="18"/>
        <v>0.17745227039084893</v>
      </c>
      <c r="AA182" s="38">
        <f t="shared" si="18"/>
        <v>0.17745227039084893</v>
      </c>
      <c r="AB182" s="37">
        <f t="shared" si="18"/>
        <v>0.17745227039084893</v>
      </c>
      <c r="AC182" s="38">
        <f t="shared" si="18"/>
        <v>0.17745227039084893</v>
      </c>
      <c r="AD182" s="38">
        <f t="shared" si="18"/>
        <v>0.17745227039084893</v>
      </c>
      <c r="AE182" s="38">
        <f t="shared" si="18"/>
        <v>0.17745227039086006</v>
      </c>
      <c r="AF182" s="38">
        <f t="shared" si="18"/>
        <v>0.17745227039084893</v>
      </c>
      <c r="AG182" s="38">
        <f t="shared" si="18"/>
        <v>0.17745227039084893</v>
      </c>
      <c r="AH182" s="38">
        <f t="shared" si="18"/>
        <v>0.17745227039084893</v>
      </c>
      <c r="AI182" s="38">
        <f t="shared" si="18"/>
        <v>0.17745227039084893</v>
      </c>
      <c r="AJ182" s="38">
        <f t="shared" si="18"/>
        <v>0.17745227039084893</v>
      </c>
      <c r="AK182" s="38">
        <f t="shared" si="18"/>
        <v>0.17745227039084893</v>
      </c>
      <c r="AL182" s="38">
        <f t="shared" si="18"/>
        <v>0.17745227039084893</v>
      </c>
      <c r="AM182" s="38">
        <f t="shared" si="18"/>
        <v>0.17745227039084893</v>
      </c>
      <c r="AN182" s="38">
        <f t="shared" si="18"/>
        <v>0.17745227039084893</v>
      </c>
      <c r="AO182" s="38">
        <f t="shared" si="18"/>
        <v>0.17745227039086006</v>
      </c>
      <c r="AP182" s="38">
        <f t="shared" si="18"/>
        <v>0.17745227039084893</v>
      </c>
      <c r="AQ182" s="38">
        <f t="shared" si="18"/>
        <v>0.17745227039084893</v>
      </c>
      <c r="AR182" s="38">
        <f t="shared" si="18"/>
        <v>0.17745227039084893</v>
      </c>
      <c r="AS182" s="38">
        <f t="shared" si="18"/>
        <v>0.17745227039084893</v>
      </c>
      <c r="AT182" s="38">
        <f t="shared" si="18"/>
        <v>0.17745227039084893</v>
      </c>
      <c r="AU182" s="38">
        <f t="shared" si="18"/>
        <v>0.17745227039084893</v>
      </c>
      <c r="AV182" s="38">
        <f t="shared" si="18"/>
        <v>0.17745227039084893</v>
      </c>
      <c r="AW182" s="38">
        <f t="shared" si="18"/>
        <v>0.17745227039084893</v>
      </c>
      <c r="AX182" s="38">
        <f t="shared" si="18"/>
        <v>0.17745227039084893</v>
      </c>
      <c r="AY182" s="38">
        <f t="shared" si="18"/>
        <v>0.17745227039084893</v>
      </c>
      <c r="AZ182" s="38">
        <f t="shared" si="18"/>
        <v>0.17745227039086006</v>
      </c>
      <c r="BA182" s="38">
        <f t="shared" si="18"/>
        <v>0.17745227039084893</v>
      </c>
      <c r="BB182" s="38">
        <f t="shared" si="18"/>
        <v>0.17745227039084893</v>
      </c>
      <c r="BC182" s="38">
        <f t="shared" si="18"/>
        <v>0.17745227039084893</v>
      </c>
      <c r="BD182" s="82"/>
    </row>
    <row r="183" spans="4:56">
      <c r="D183" s="408" t="s">
        <v>397</v>
      </c>
      <c r="E183" s="386"/>
      <c r="F183" s="37"/>
      <c r="G183" s="38"/>
      <c r="H183" s="38">
        <f>(IF(H23&lt;0,H23*-1,H23))*$F$106</f>
        <v>-8.9282107952015069E-4</v>
      </c>
      <c r="I183" s="38">
        <f t="shared" ref="I183:BC183" si="19">(IF(I23&lt;0,I23*-1,I23))*$F$106</f>
        <v>-8.9158898643040612E-4</v>
      </c>
      <c r="J183" s="38">
        <f t="shared" si="19"/>
        <v>-8.9035859362917615E-4</v>
      </c>
      <c r="K183" s="38">
        <f t="shared" si="19"/>
        <v>-8.8912989876998108E-4</v>
      </c>
      <c r="L183" s="38">
        <f t="shared" si="19"/>
        <v>-8.8790289950964449E-4</v>
      </c>
      <c r="M183" s="38">
        <f t="shared" si="19"/>
        <v>-8.8667759350836593E-4</v>
      </c>
      <c r="N183" s="38">
        <f t="shared" si="19"/>
        <v>-8.8545397842928163E-4</v>
      </c>
      <c r="O183" s="38">
        <f t="shared" si="19"/>
        <v>-8.8423205193905049E-4</v>
      </c>
      <c r="P183" s="38">
        <f t="shared" si="19"/>
        <v>-8.8301181170741456E-4</v>
      </c>
      <c r="Q183" s="38">
        <f t="shared" si="19"/>
        <v>-8.817932554071985E-4</v>
      </c>
      <c r="R183" s="38">
        <f t="shared" si="19"/>
        <v>-8.8057638071475052E-4</v>
      </c>
      <c r="S183" s="38">
        <f t="shared" si="19"/>
        <v>-8.7936118530935483E-4</v>
      </c>
      <c r="T183" s="38">
        <f t="shared" si="19"/>
        <v>-8.7814766687367154E-4</v>
      </c>
      <c r="U183" s="38">
        <f t="shared" si="19"/>
        <v>-8.7693582309337093E-4</v>
      </c>
      <c r="V183" s="38">
        <f t="shared" si="19"/>
        <v>-8.7572565165749939E-4</v>
      </c>
      <c r="W183" s="38">
        <f t="shared" si="19"/>
        <v>-8.74517150258186E-4</v>
      </c>
      <c r="X183" s="38">
        <f t="shared" si="19"/>
        <v>-8.7331031659086331E-4</v>
      </c>
      <c r="Y183" s="38">
        <f t="shared" si="19"/>
        <v>-8.7210514835397274E-4</v>
      </c>
      <c r="Z183" s="38">
        <f t="shared" si="19"/>
        <v>-8.7090164324925918E-4</v>
      </c>
      <c r="AA183" s="38">
        <f t="shared" si="19"/>
        <v>-8.6969979898155012E-4</v>
      </c>
      <c r="AB183" s="37">
        <f t="shared" si="19"/>
        <v>-8.6849961325897638E-4</v>
      </c>
      <c r="AC183" s="38">
        <f t="shared" si="19"/>
        <v>-8.6730108379267778E-4</v>
      </c>
      <c r="AD183" s="38">
        <f t="shared" si="19"/>
        <v>-8.661042082970243E-4</v>
      </c>
      <c r="AE183" s="38">
        <f t="shared" si="19"/>
        <v>-8.6490898448954171E-4</v>
      </c>
      <c r="AF183" s="38">
        <f t="shared" si="19"/>
        <v>-8.6371541009098562E-4</v>
      </c>
      <c r="AG183" s="38">
        <f t="shared" si="19"/>
        <v>-8.6252348282504776E-4</v>
      </c>
      <c r="AH183" s="38">
        <f t="shared" si="19"/>
        <v>-8.6133320041872268E-4</v>
      </c>
      <c r="AI183" s="38">
        <f t="shared" si="19"/>
        <v>-8.6014456060216112E-4</v>
      </c>
      <c r="AJ183" s="38">
        <f t="shared" si="19"/>
        <v>-8.5895756110852383E-4</v>
      </c>
      <c r="AK183" s="38">
        <f t="shared" si="19"/>
        <v>-8.5777219967420049E-4</v>
      </c>
      <c r="AL183" s="38">
        <f t="shared" si="19"/>
        <v>-8.5658847403866393E-4</v>
      </c>
      <c r="AM183" s="38">
        <f t="shared" si="19"/>
        <v>-8.5540638194446983E-4</v>
      </c>
      <c r="AN183" s="38">
        <f t="shared" si="19"/>
        <v>-8.5422592113740356E-4</v>
      </c>
      <c r="AO183" s="38">
        <f t="shared" si="19"/>
        <v>-8.5304708936625973E-4</v>
      </c>
      <c r="AP183" s="38">
        <f t="shared" si="19"/>
        <v>-8.5186988438291597E-4</v>
      </c>
      <c r="AQ183" s="38">
        <f t="shared" si="19"/>
        <v>-8.506943039424794E-4</v>
      </c>
      <c r="AR183" s="38">
        <f t="shared" si="19"/>
        <v>-8.4952034580299343E-4</v>
      </c>
      <c r="AS183" s="38">
        <f t="shared" si="19"/>
        <v>-8.4834800772580423E-4</v>
      </c>
      <c r="AT183" s="38">
        <f t="shared" si="19"/>
        <v>-8.471772874751206E-4</v>
      </c>
      <c r="AU183" s="38">
        <f t="shared" si="19"/>
        <v>-8.4600818281845458E-4</v>
      </c>
      <c r="AV183" s="38">
        <f t="shared" si="19"/>
        <v>-8.4484069152618074E-4</v>
      </c>
      <c r="AW183" s="38">
        <f t="shared" si="19"/>
        <v>-8.4367481137183006E-4</v>
      </c>
      <c r="AX183" s="38">
        <f t="shared" si="19"/>
        <v>-8.4251054013216283E-4</v>
      </c>
      <c r="AY183" s="38">
        <f t="shared" si="19"/>
        <v>-8.4134787558672887E-4</v>
      </c>
      <c r="AZ183" s="38">
        <f t="shared" si="19"/>
        <v>-8.4018681551845424E-4</v>
      </c>
      <c r="BA183" s="38">
        <f t="shared" si="19"/>
        <v>-8.3902735771305417E-4</v>
      </c>
      <c r="BB183" s="38">
        <f t="shared" si="19"/>
        <v>-8.3786949995940047E-4</v>
      </c>
      <c r="BC183" s="38">
        <f t="shared" si="19"/>
        <v>-8.3671324004944766E-4</v>
      </c>
      <c r="BD183" s="82"/>
    </row>
    <row r="184" spans="4:56" ht="15">
      <c r="D184" s="408" t="s">
        <v>398</v>
      </c>
      <c r="E184" s="386"/>
      <c r="F184" s="37"/>
      <c r="G184" s="38"/>
      <c r="H184" s="45"/>
      <c r="I184" s="45"/>
      <c r="J184" s="45"/>
      <c r="K184" s="45"/>
      <c r="L184" s="45"/>
      <c r="M184" s="45"/>
      <c r="N184" s="45"/>
      <c r="O184" s="45"/>
      <c r="P184" s="45"/>
      <c r="Q184" s="45"/>
      <c r="R184" s="45"/>
      <c r="S184" s="45"/>
      <c r="T184" s="45"/>
      <c r="U184" s="45"/>
      <c r="V184" s="45"/>
      <c r="W184" s="45"/>
      <c r="X184" s="45"/>
      <c r="Y184" s="45"/>
      <c r="Z184" s="45"/>
      <c r="AA184" s="45"/>
      <c r="AB184" s="37"/>
      <c r="AC184" s="45"/>
      <c r="AD184" s="45"/>
      <c r="AE184" s="45"/>
      <c r="AF184" s="45"/>
      <c r="AG184" s="45"/>
      <c r="AH184" s="45"/>
      <c r="AI184" s="38"/>
      <c r="AJ184" s="56"/>
      <c r="AK184" s="38"/>
      <c r="AL184" s="38"/>
      <c r="AM184" s="38"/>
      <c r="AN184" s="38"/>
      <c r="AO184" s="38"/>
      <c r="AP184" s="38"/>
      <c r="AQ184" s="38"/>
      <c r="AR184" s="38"/>
      <c r="AS184" s="38"/>
      <c r="AT184" s="38"/>
      <c r="AU184" s="38"/>
      <c r="AV184" s="38"/>
      <c r="AW184" s="38"/>
      <c r="AX184" s="38"/>
      <c r="AY184" s="38"/>
      <c r="AZ184" s="38"/>
      <c r="BA184" s="38"/>
      <c r="BB184" s="38"/>
      <c r="BC184" s="38"/>
      <c r="BD184" s="82"/>
    </row>
    <row r="185" spans="4:56">
      <c r="D185" s="408" t="s">
        <v>63</v>
      </c>
      <c r="E185" s="386"/>
      <c r="F185" s="37"/>
      <c r="G185" s="38"/>
      <c r="H185" s="38">
        <f>(IF(H25&lt;0,H25*-1,H25))*$F$108</f>
        <v>-6.4295750292941241E-4</v>
      </c>
      <c r="I185" s="38">
        <f t="shared" ref="I185:BC185" si="20">(IF(I25&lt;0,I25*-1,I25))*$F$108</f>
        <v>-6.5101035484310004E-4</v>
      </c>
      <c r="J185" s="38">
        <f t="shared" si="20"/>
        <v>-6.5916406633716792E-4</v>
      </c>
      <c r="K185" s="38">
        <f t="shared" si="20"/>
        <v>-6.674199006479251E-4</v>
      </c>
      <c r="L185" s="38">
        <f t="shared" si="20"/>
        <v>-6.7577913683333584E-4</v>
      </c>
      <c r="M185" s="38">
        <f t="shared" si="20"/>
        <v>-6.8424306997119351E-4</v>
      </c>
      <c r="N185" s="38">
        <f t="shared" si="20"/>
        <v>-6.92813011359771E-4</v>
      </c>
      <c r="O185" s="38">
        <f t="shared" si="20"/>
        <v>-7.0149028872093435E-4</v>
      </c>
      <c r="P185" s="38">
        <f t="shared" si="20"/>
        <v>-7.1027624640588921E-4</v>
      </c>
      <c r="Q185" s="38">
        <f t="shared" si="20"/>
        <v>-7.1917224560344082E-4</v>
      </c>
      <c r="R185" s="38">
        <f t="shared" si="20"/>
        <v>-7.2817966455087973E-4</v>
      </c>
      <c r="S185" s="38">
        <f t="shared" si="20"/>
        <v>-7.3729989874749826E-4</v>
      </c>
      <c r="T185" s="38">
        <f t="shared" si="20"/>
        <v>-7.4653436117081676E-4</v>
      </c>
      <c r="U185" s="38">
        <f t="shared" si="20"/>
        <v>-7.5588448249548125E-4</v>
      </c>
      <c r="V185" s="38">
        <f t="shared" si="20"/>
        <v>-7.6535171131489983E-4</v>
      </c>
      <c r="W185" s="38">
        <f t="shared" si="20"/>
        <v>-7.7493751436568856E-4</v>
      </c>
      <c r="X185" s="38">
        <f t="shared" si="20"/>
        <v>-7.8464337675493174E-4</v>
      </c>
      <c r="Y185" s="38">
        <f t="shared" si="20"/>
        <v>-7.9447080219015493E-4</v>
      </c>
      <c r="Z185" s="38">
        <f t="shared" si="20"/>
        <v>-8.0442131321247477E-4</v>
      </c>
      <c r="AA185" s="38">
        <f t="shared" si="20"/>
        <v>-8.1449645143236876E-4</v>
      </c>
      <c r="AB185" s="37">
        <f t="shared" si="20"/>
        <v>-8.2469777776844166E-4</v>
      </c>
      <c r="AC185" s="38">
        <f t="shared" si="20"/>
        <v>-8.3502687268942539E-4</v>
      </c>
      <c r="AD185" s="38">
        <f t="shared" si="20"/>
        <v>-8.4548533645893622E-4</v>
      </c>
      <c r="AE185" s="38">
        <f t="shared" si="20"/>
        <v>-8.5607478938341103E-4</v>
      </c>
      <c r="AF185" s="38">
        <f t="shared" si="20"/>
        <v>-8.6679687206312026E-4</v>
      </c>
      <c r="AG185" s="38">
        <f t="shared" si="20"/>
        <v>-8.7765324564640181E-4</v>
      </c>
      <c r="AH185" s="38">
        <f t="shared" si="20"/>
        <v>-8.8864559208697111E-4</v>
      </c>
      <c r="AI185" s="38">
        <f t="shared" si="20"/>
        <v>-8.9977561440449279E-4</v>
      </c>
      <c r="AJ185" s="38">
        <f t="shared" si="20"/>
        <v>-9.1104503694850879E-4</v>
      </c>
      <c r="AK185" s="38">
        <f t="shared" si="20"/>
        <v>-9.2245560566545852E-4</v>
      </c>
      <c r="AL185" s="38">
        <f t="shared" si="20"/>
        <v>-9.3400908836926456E-4</v>
      </c>
      <c r="AM185" s="38">
        <f t="shared" si="20"/>
        <v>-9.4570727501521997E-4</v>
      </c>
      <c r="AN185" s="38">
        <f t="shared" si="20"/>
        <v>-9.5755197797724482E-4</v>
      </c>
      <c r="AO185" s="38">
        <f t="shared" si="20"/>
        <v>-9.6954503232868101E-4</v>
      </c>
      <c r="AP185" s="38">
        <f t="shared" si="20"/>
        <v>-9.8168829612673412E-4</v>
      </c>
      <c r="AQ185" s="38">
        <f t="shared" si="20"/>
        <v>-9.9398365070009205E-4</v>
      </c>
      <c r="AR185" s="38">
        <f t="shared" si="20"/>
        <v>-1.0064330009405798E-3</v>
      </c>
      <c r="AS185" s="38">
        <f t="shared" si="20"/>
        <v>-1.0190382755982266E-3</v>
      </c>
      <c r="AT185" s="38">
        <f t="shared" si="20"/>
        <v>-1.0318014275801195E-3</v>
      </c>
      <c r="AU185" s="38">
        <f t="shared" si="20"/>
        <v>-1.0447244342528356E-3</v>
      </c>
      <c r="AV185" s="38">
        <f t="shared" si="20"/>
        <v>-1.0578092977490076E-3</v>
      </c>
      <c r="AW185" s="38">
        <f t="shared" si="20"/>
        <v>-1.0710580452772179E-3</v>
      </c>
      <c r="AX185" s="38">
        <f t="shared" si="20"/>
        <v>-1.0844727294364439E-3</v>
      </c>
      <c r="AY185" s="38">
        <f t="shared" si="20"/>
        <v>-1.0980554285336356E-3</v>
      </c>
      <c r="AZ185" s="38">
        <f t="shared" si="20"/>
        <v>-1.1118082469061357E-3</v>
      </c>
      <c r="BA185" s="38">
        <f t="shared" si="20"/>
        <v>-1.1257333152472893E-3</v>
      </c>
      <c r="BB185" s="38">
        <f t="shared" si="20"/>
        <v>-1.1398327909368949E-3</v>
      </c>
      <c r="BC185" s="38">
        <f t="shared" si="20"/>
        <v>-1.1541088583752047E-3</v>
      </c>
      <c r="BD185" s="82"/>
    </row>
    <row r="186" spans="4:56">
      <c r="D186" s="83" t="s">
        <v>387</v>
      </c>
      <c r="E186" s="43" t="s">
        <v>387</v>
      </c>
      <c r="F186" s="84" t="s">
        <v>448</v>
      </c>
      <c r="G186" s="46">
        <f t="shared" ref="G186:AL186" si="21">SUM(G178:G185)</f>
        <v>0</v>
      </c>
      <c r="H186" s="45">
        <f t="shared" si="21"/>
        <v>25.427716356322481</v>
      </c>
      <c r="I186" s="45">
        <f t="shared" si="21"/>
        <v>25.018372308228997</v>
      </c>
      <c r="J186" s="45">
        <f t="shared" si="21"/>
        <v>24.613216655273536</v>
      </c>
      <c r="K186" s="45">
        <f t="shared" si="21"/>
        <v>24.212139067593228</v>
      </c>
      <c r="L186" s="45">
        <f t="shared" si="21"/>
        <v>23.81503100868532</v>
      </c>
      <c r="M186" s="45">
        <f t="shared" si="21"/>
        <v>23.421785681550414</v>
      </c>
      <c r="N186" s="45">
        <f t="shared" si="21"/>
        <v>23.032297975953391</v>
      </c>
      <c r="O186" s="45">
        <f t="shared" si="21"/>
        <v>22.646464416773238</v>
      </c>
      <c r="P186" s="45">
        <f t="shared" si="21"/>
        <v>22.264183113403178</v>
      </c>
      <c r="Q186" s="45">
        <f t="shared" si="21"/>
        <v>21.885353710167649</v>
      </c>
      <c r="R186" s="45">
        <f t="shared" si="21"/>
        <v>21.509877337714947</v>
      </c>
      <c r="S186" s="45">
        <f t="shared" si="21"/>
        <v>21.13765656536739</v>
      </c>
      <c r="T186" s="45">
        <f t="shared" si="21"/>
        <v>20.76859535437713</v>
      </c>
      <c r="U186" s="45">
        <f t="shared" si="21"/>
        <v>20.402599012078017</v>
      </c>
      <c r="V186" s="45">
        <f t="shared" si="21"/>
        <v>20.039574146885954</v>
      </c>
      <c r="W186" s="45">
        <f t="shared" si="21"/>
        <v>19.679428624114955</v>
      </c>
      <c r="X186" s="45">
        <f t="shared" si="21"/>
        <v>19.322071522605661</v>
      </c>
      <c r="Y186" s="45">
        <f t="shared" si="21"/>
        <v>18.967413092103268</v>
      </c>
      <c r="Z186" s="45">
        <f t="shared" si="21"/>
        <v>18.615364711377744</v>
      </c>
      <c r="AA186" s="45">
        <f t="shared" si="21"/>
        <v>18.265838847058994</v>
      </c>
      <c r="AB186" s="45">
        <f t="shared" si="21"/>
        <v>17.918749013147849</v>
      </c>
      <c r="AC186" s="45">
        <f t="shared" si="21"/>
        <v>17.574009731183629</v>
      </c>
      <c r="AD186" s="45">
        <f t="shared" si="21"/>
        <v>17.231536491048015</v>
      </c>
      <c r="AE186" s="45">
        <f t="shared" si="21"/>
        <v>16.891245712369113</v>
      </c>
      <c r="AF186" s="45">
        <f t="shared" si="21"/>
        <v>16.553054706505979</v>
      </c>
      <c r="AG186" s="45">
        <f t="shared" si="21"/>
        <v>16.216881639085809</v>
      </c>
      <c r="AH186" s="45">
        <f t="shared" si="21"/>
        <v>15.882645493083865</v>
      </c>
      <c r="AI186" s="45">
        <f t="shared" si="21"/>
        <v>15.550266032396193</v>
      </c>
      <c r="AJ186" s="48">
        <f t="shared" si="21"/>
        <v>15.219663765908566</v>
      </c>
      <c r="AK186" s="45">
        <f t="shared" si="21"/>
        <v>14.89075991202102</v>
      </c>
      <c r="AL186" s="45">
        <f t="shared" si="21"/>
        <v>14.563476363614377</v>
      </c>
      <c r="AM186" s="45">
        <f t="shared" ref="AM186:BC186" si="22">SUM(AM178:AM185)</f>
        <v>14.23773565343838</v>
      </c>
      <c r="AN186" s="45">
        <f t="shared" si="22"/>
        <v>13.913460919884441</v>
      </c>
      <c r="AO186" s="45">
        <f t="shared" si="22"/>
        <v>13.590575873144545</v>
      </c>
      <c r="AP186" s="45">
        <f t="shared" si="22"/>
        <v>13.269004761718097</v>
      </c>
      <c r="AQ186" s="45">
        <f t="shared" si="22"/>
        <v>12.948672339249352</v>
      </c>
      <c r="AR186" s="45">
        <f t="shared" si="22"/>
        <v>12.629503831681118</v>
      </c>
      <c r="AS186" s="45">
        <f t="shared" si="22"/>
        <v>12.311424904697422</v>
      </c>
      <c r="AT186" s="45">
        <f t="shared" si="22"/>
        <v>11.994361631439034</v>
      </c>
      <c r="AU186" s="45">
        <f t="shared" si="22"/>
        <v>11.678240460466627</v>
      </c>
      <c r="AV186" s="45">
        <f t="shared" si="22"/>
        <v>11.362988183963934</v>
      </c>
      <c r="AW186" s="45">
        <f t="shared" si="22"/>
        <v>11.048531906143328</v>
      </c>
      <c r="AX186" s="45">
        <f t="shared" si="22"/>
        <v>10.734799011852898</v>
      </c>
      <c r="AY186" s="45">
        <f t="shared" si="22"/>
        <v>10.421717135351873</v>
      </c>
      <c r="AZ186" s="45">
        <f t="shared" si="22"/>
        <v>10.109214129247521</v>
      </c>
      <c r="BA186" s="45">
        <f t="shared" si="22"/>
        <v>9.7972180335602506</v>
      </c>
      <c r="BB186" s="45">
        <f t="shared" si="22"/>
        <v>9.4856570449107309</v>
      </c>
      <c r="BC186" s="45">
        <f t="shared" si="22"/>
        <v>9.1744594858051478</v>
      </c>
      <c r="BD186" s="82"/>
    </row>
    <row r="187" spans="4:56">
      <c r="D187" s="8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c r="BD187" s="82"/>
    </row>
    <row r="188" spans="4:56" ht="15.75">
      <c r="D188" s="81"/>
      <c r="E188" s="32"/>
      <c r="F188" s="347" t="s">
        <v>450</v>
      </c>
      <c r="G188" s="47"/>
      <c r="H188" s="47"/>
      <c r="I188" s="47"/>
      <c r="J188" s="47"/>
      <c r="K188" s="47"/>
      <c r="L188" s="47"/>
      <c r="M188" s="47"/>
      <c r="N188" s="47"/>
      <c r="O188" s="47"/>
      <c r="P188" s="47"/>
      <c r="Q188" s="47"/>
      <c r="R188" s="47"/>
      <c r="S188" s="47"/>
      <c r="T188" s="47"/>
      <c r="U188" s="47"/>
      <c r="V188" s="47"/>
      <c r="W188" s="47"/>
      <c r="X188" s="47"/>
      <c r="Y188" s="47"/>
      <c r="Z188" s="47"/>
      <c r="AA188" s="47"/>
      <c r="AB188" s="48"/>
      <c r="AC188" s="47"/>
      <c r="AD188" s="47"/>
      <c r="AE188" s="47"/>
      <c r="AF188" s="47"/>
      <c r="AG188" s="47"/>
      <c r="AH188" s="47"/>
      <c r="AI188" s="47"/>
      <c r="AJ188" s="56"/>
      <c r="AK188" s="56"/>
      <c r="AL188" s="56"/>
      <c r="AM188" s="56"/>
      <c r="AN188" s="56"/>
      <c r="AO188" s="56"/>
      <c r="AP188" s="56"/>
      <c r="AQ188" s="56"/>
      <c r="AR188" s="56"/>
      <c r="AS188" s="56"/>
      <c r="AT188" s="56"/>
      <c r="AU188" s="56"/>
      <c r="AV188" s="56"/>
      <c r="AW188" s="56"/>
      <c r="AX188" s="56"/>
      <c r="AY188" s="56"/>
      <c r="AZ188" s="56"/>
      <c r="BA188" s="56"/>
      <c r="BB188" s="56"/>
      <c r="BC188" s="56"/>
      <c r="BD188" s="82"/>
    </row>
    <row r="189" spans="4:56" ht="15">
      <c r="D189" s="83"/>
      <c r="E189" s="43"/>
      <c r="F189" s="44"/>
      <c r="G189" s="47"/>
      <c r="H189" s="47"/>
      <c r="I189" s="47"/>
      <c r="J189" s="47"/>
      <c r="K189" s="47"/>
      <c r="L189" s="47"/>
      <c r="M189" s="47"/>
      <c r="N189" s="47"/>
      <c r="O189" s="47"/>
      <c r="P189" s="47"/>
      <c r="Q189" s="47"/>
      <c r="R189" s="47"/>
      <c r="S189" s="47"/>
      <c r="T189" s="47"/>
      <c r="U189" s="47"/>
      <c r="V189" s="47"/>
      <c r="W189" s="47"/>
      <c r="X189" s="47"/>
      <c r="Y189" s="47"/>
      <c r="Z189" s="47"/>
      <c r="AA189" s="47"/>
      <c r="AB189" s="48"/>
      <c r="AC189" s="47"/>
      <c r="AD189" s="47"/>
      <c r="AE189" s="47"/>
      <c r="AF189" s="47"/>
      <c r="AG189" s="47"/>
      <c r="AH189" s="47"/>
      <c r="AI189" s="47"/>
      <c r="AJ189" s="56"/>
      <c r="AK189" s="56"/>
      <c r="AL189" s="56"/>
      <c r="AM189" s="56"/>
      <c r="AN189" s="56"/>
      <c r="AO189" s="56"/>
      <c r="AP189" s="56"/>
      <c r="AQ189" s="56"/>
      <c r="AR189" s="56"/>
      <c r="AS189" s="56"/>
      <c r="AT189" s="56"/>
      <c r="AU189" s="56"/>
      <c r="AV189" s="56"/>
      <c r="AW189" s="56"/>
      <c r="AX189" s="56"/>
      <c r="AY189" s="56"/>
      <c r="AZ189" s="56"/>
      <c r="BA189" s="56"/>
      <c r="BB189" s="56"/>
      <c r="BC189" s="56"/>
      <c r="BD189" s="82"/>
    </row>
    <row r="190" spans="4:56">
      <c r="D190" s="411" t="s">
        <v>391</v>
      </c>
      <c r="E190" s="395"/>
      <c r="F190" s="37"/>
      <c r="G190" s="48"/>
      <c r="H190" s="48"/>
      <c r="I190" s="48"/>
      <c r="J190" s="48"/>
      <c r="K190" s="48"/>
      <c r="L190" s="48"/>
      <c r="M190" s="48"/>
      <c r="N190" s="48"/>
      <c r="O190" s="48"/>
      <c r="P190" s="48"/>
      <c r="Q190" s="48"/>
      <c r="R190" s="48"/>
      <c r="S190" s="48"/>
      <c r="T190" s="48"/>
      <c r="U190" s="48"/>
      <c r="V190" s="48"/>
      <c r="W190" s="48"/>
      <c r="X190" s="48"/>
      <c r="Y190" s="48"/>
      <c r="Z190" s="48"/>
      <c r="AA190" s="48"/>
      <c r="AB190" s="48"/>
      <c r="AC190" s="48"/>
      <c r="AD190" s="48"/>
      <c r="AE190" s="48"/>
      <c r="AF190" s="48"/>
      <c r="AG190" s="48"/>
      <c r="AH190" s="48"/>
      <c r="AI190" s="48"/>
      <c r="AJ190" s="56"/>
      <c r="AK190" s="48"/>
      <c r="AL190" s="48"/>
      <c r="AM190" s="48"/>
      <c r="AN190" s="48"/>
      <c r="AO190" s="48"/>
      <c r="AP190" s="48"/>
      <c r="AQ190" s="48"/>
      <c r="AR190" s="48"/>
      <c r="AS190" s="48"/>
      <c r="AT190" s="48"/>
      <c r="AU190" s="48"/>
      <c r="AV190" s="48"/>
      <c r="AW190" s="48"/>
      <c r="AX190" s="48"/>
      <c r="AY190" s="48"/>
      <c r="AZ190" s="48"/>
      <c r="BA190" s="48"/>
      <c r="BB190" s="48"/>
      <c r="BC190" s="48"/>
      <c r="BD190" s="82"/>
    </row>
    <row r="191" spans="4:56">
      <c r="D191" s="408" t="s">
        <v>394</v>
      </c>
      <c r="E191" s="386"/>
      <c r="F191" s="37"/>
      <c r="G191" s="48"/>
      <c r="H191" s="48">
        <f>(IF(H31&lt;0,H31*-1,H31))*$F$112</f>
        <v>2.6074725600000025E-5</v>
      </c>
      <c r="I191" s="48">
        <f t="shared" ref="I191:BC191" si="23">(IF(I31&lt;0,I31*-1,I31))*$F$112</f>
        <v>2.6074725600000025E-5</v>
      </c>
      <c r="J191" s="48">
        <f t="shared" si="23"/>
        <v>2.6074725600000025E-5</v>
      </c>
      <c r="K191" s="48">
        <f t="shared" si="23"/>
        <v>2.6074725600000025E-5</v>
      </c>
      <c r="L191" s="48">
        <f t="shared" si="23"/>
        <v>2.6074725600000025E-5</v>
      </c>
      <c r="M191" s="48">
        <f t="shared" si="23"/>
        <v>2.6074725600000025E-5</v>
      </c>
      <c r="N191" s="48">
        <f t="shared" si="23"/>
        <v>2.6074725600000025E-5</v>
      </c>
      <c r="O191" s="48">
        <f t="shared" si="23"/>
        <v>2.6074725600000025E-5</v>
      </c>
      <c r="P191" s="48">
        <f t="shared" si="23"/>
        <v>2.6074725600000025E-5</v>
      </c>
      <c r="Q191" s="48">
        <f t="shared" si="23"/>
        <v>2.6074725600000025E-5</v>
      </c>
      <c r="R191" s="48">
        <f t="shared" si="23"/>
        <v>2.6074725600000025E-5</v>
      </c>
      <c r="S191" s="48">
        <f t="shared" si="23"/>
        <v>2.6074725600000025E-5</v>
      </c>
      <c r="T191" s="48">
        <f t="shared" si="23"/>
        <v>2.6074725600000025E-5</v>
      </c>
      <c r="U191" s="48">
        <f t="shared" si="23"/>
        <v>2.6074725600000025E-5</v>
      </c>
      <c r="V191" s="48">
        <f t="shared" si="23"/>
        <v>2.6074725600000025E-5</v>
      </c>
      <c r="W191" s="48">
        <f t="shared" si="23"/>
        <v>2.6074725600000025E-5</v>
      </c>
      <c r="X191" s="48">
        <f t="shared" si="23"/>
        <v>2.6074725600000025E-5</v>
      </c>
      <c r="Y191" s="48">
        <f t="shared" si="23"/>
        <v>2.6074725600000025E-5</v>
      </c>
      <c r="Z191" s="48">
        <f t="shared" si="23"/>
        <v>2.6074725600000025E-5</v>
      </c>
      <c r="AA191" s="48">
        <f t="shared" si="23"/>
        <v>2.6074725600000025E-5</v>
      </c>
      <c r="AB191" s="48">
        <f t="shared" si="23"/>
        <v>2.6074725600000025E-5</v>
      </c>
      <c r="AC191" s="48">
        <f t="shared" si="23"/>
        <v>2.6074725600000025E-5</v>
      </c>
      <c r="AD191" s="48">
        <f t="shared" si="23"/>
        <v>2.6074725600000025E-5</v>
      </c>
      <c r="AE191" s="48">
        <f t="shared" si="23"/>
        <v>2.6074725600000025E-5</v>
      </c>
      <c r="AF191" s="48">
        <f t="shared" si="23"/>
        <v>2.6074725600000025E-5</v>
      </c>
      <c r="AG191" s="48">
        <f t="shared" si="23"/>
        <v>2.6074725600000025E-5</v>
      </c>
      <c r="AH191" s="48">
        <f t="shared" si="23"/>
        <v>2.6074725600000025E-5</v>
      </c>
      <c r="AI191" s="48">
        <f t="shared" si="23"/>
        <v>2.6074725600000025E-5</v>
      </c>
      <c r="AJ191" s="48">
        <f t="shared" si="23"/>
        <v>2.6074725600000025E-5</v>
      </c>
      <c r="AK191" s="48">
        <f t="shared" si="23"/>
        <v>2.6074725600000025E-5</v>
      </c>
      <c r="AL191" s="48">
        <f t="shared" si="23"/>
        <v>2.6074725600000025E-5</v>
      </c>
      <c r="AM191" s="48">
        <f t="shared" si="23"/>
        <v>2.6074725600000025E-5</v>
      </c>
      <c r="AN191" s="48">
        <f t="shared" si="23"/>
        <v>2.6074725600000025E-5</v>
      </c>
      <c r="AO191" s="48">
        <f t="shared" si="23"/>
        <v>2.6074725600000025E-5</v>
      </c>
      <c r="AP191" s="48">
        <f t="shared" si="23"/>
        <v>2.6074725600000025E-5</v>
      </c>
      <c r="AQ191" s="48">
        <f t="shared" si="23"/>
        <v>2.6074725600000025E-5</v>
      </c>
      <c r="AR191" s="48">
        <f t="shared" si="23"/>
        <v>2.6074725600000025E-5</v>
      </c>
      <c r="AS191" s="48">
        <f t="shared" si="23"/>
        <v>2.6074725600000025E-5</v>
      </c>
      <c r="AT191" s="48">
        <f t="shared" si="23"/>
        <v>2.6074725600000025E-5</v>
      </c>
      <c r="AU191" s="48">
        <f t="shared" si="23"/>
        <v>2.6074725600000025E-5</v>
      </c>
      <c r="AV191" s="48">
        <f t="shared" si="23"/>
        <v>2.6074725600000025E-5</v>
      </c>
      <c r="AW191" s="48">
        <f t="shared" si="23"/>
        <v>2.6074725599999859E-5</v>
      </c>
      <c r="AX191" s="48">
        <f t="shared" si="23"/>
        <v>2.6074725600000025E-5</v>
      </c>
      <c r="AY191" s="48">
        <f t="shared" si="23"/>
        <v>2.6074725600000025E-5</v>
      </c>
      <c r="AZ191" s="48">
        <f t="shared" si="23"/>
        <v>2.6074725600000025E-5</v>
      </c>
      <c r="BA191" s="48">
        <f t="shared" si="23"/>
        <v>2.6074725600000025E-5</v>
      </c>
      <c r="BB191" s="48">
        <f t="shared" si="23"/>
        <v>2.6074725600000025E-5</v>
      </c>
      <c r="BC191" s="48">
        <f t="shared" si="23"/>
        <v>2.6074725600000025E-5</v>
      </c>
      <c r="BD191" s="82"/>
    </row>
    <row r="192" spans="4:56">
      <c r="D192" s="408" t="s">
        <v>402</v>
      </c>
      <c r="E192" s="386"/>
      <c r="F192" s="37"/>
      <c r="G192" s="48"/>
      <c r="H192" s="48">
        <f>(IF(H32&lt;0,H32*-1,H32))*$F$113</f>
        <v>-0.16557945298039944</v>
      </c>
      <c r="I192" s="48">
        <f t="shared" ref="I192:BC192" si="24">(IF(I32&lt;0,I32*-1,I32))*$F$113</f>
        <v>-0.16350387824546772</v>
      </c>
      <c r="J192" s="48">
        <f t="shared" si="24"/>
        <v>-0.16145016891840488</v>
      </c>
      <c r="K192" s="48">
        <f t="shared" si="24"/>
        <v>-0.15941610993287975</v>
      </c>
      <c r="L192" s="48">
        <f t="shared" si="24"/>
        <v>-0.15739901540986942</v>
      </c>
      <c r="M192" s="48">
        <f t="shared" si="24"/>
        <v>-0.15539555810948369</v>
      </c>
      <c r="N192" s="48">
        <f t="shared" si="24"/>
        <v>-0.15340151819686179</v>
      </c>
      <c r="O192" s="48">
        <f t="shared" si="24"/>
        <v>-0.15141146505626027</v>
      </c>
      <c r="P192" s="48">
        <f t="shared" si="24"/>
        <v>-0.14941834983346944</v>
      </c>
      <c r="Q192" s="48">
        <f t="shared" si="24"/>
        <v>-0.14741298123457722</v>
      </c>
      <c r="R192" s="48">
        <f t="shared" si="24"/>
        <v>-0.14538343265445569</v>
      </c>
      <c r="S192" s="48">
        <f t="shared" si="24"/>
        <v>-0.14331441154231725</v>
      </c>
      <c r="T192" s="48">
        <f t="shared" si="24"/>
        <v>-0.14118674209891316</v>
      </c>
      <c r="U192" s="48">
        <f t="shared" si="24"/>
        <v>-0.13897723258773181</v>
      </c>
      <c r="V192" s="48">
        <f t="shared" si="24"/>
        <v>-0.1366593908485019</v>
      </c>
      <c r="W192" s="48">
        <f t="shared" si="24"/>
        <v>-0.13420562158186333</v>
      </c>
      <c r="X192" s="48">
        <f t="shared" si="24"/>
        <v>-0.13159156129302005</v>
      </c>
      <c r="Y192" s="48">
        <f t="shared" si="24"/>
        <v>-0.1288027535006063</v>
      </c>
      <c r="Z192" s="48">
        <f t="shared" si="24"/>
        <v>-0.12584273016794933</v>
      </c>
      <c r="AA192" s="48">
        <f t="shared" si="24"/>
        <v>-0.12273975045502011</v>
      </c>
      <c r="AB192" s="48">
        <f t="shared" si="24"/>
        <v>-0.11954825286898227</v>
      </c>
      <c r="AC192" s="48">
        <f t="shared" si="24"/>
        <v>-0.11634196800317295</v>
      </c>
      <c r="AD192" s="48">
        <f t="shared" si="24"/>
        <v>-0.11319959671959857</v>
      </c>
      <c r="AE192" s="48">
        <f t="shared" si="24"/>
        <v>-0.11018839361121192</v>
      </c>
      <c r="AF192" s="48">
        <f t="shared" si="24"/>
        <v>-0.10735245845395676</v>
      </c>
      <c r="AG192" s="48">
        <f t="shared" si="24"/>
        <v>-0.10470943061064343</v>
      </c>
      <c r="AH192" s="48">
        <f t="shared" si="24"/>
        <v>-0.10225458538187175</v>
      </c>
      <c r="AI192" s="48">
        <f t="shared" si="24"/>
        <v>-9.9968565227403605E-2</v>
      </c>
      <c r="AJ192" s="48">
        <f t="shared" si="24"/>
        <v>-9.7825107559084912E-2</v>
      </c>
      <c r="AK192" s="48">
        <f t="shared" si="24"/>
        <v>-9.5796796284248739E-2</v>
      </c>
      <c r="AL192" s="48">
        <f t="shared" si="24"/>
        <v>-9.385845249225537E-2</v>
      </c>
      <c r="AM192" s="48">
        <f t="shared" si="24"/>
        <v>-9.1988651910376598E-2</v>
      </c>
      <c r="AN192" s="48">
        <f t="shared" si="24"/>
        <v>-9.0170016433826286E-2</v>
      </c>
      <c r="AO192" s="48">
        <f t="shared" si="24"/>
        <v>-8.8388885825249924E-2</v>
      </c>
      <c r="AP192" s="48">
        <f t="shared" si="24"/>
        <v>-8.6634730152854444E-2</v>
      </c>
      <c r="AQ192" s="48">
        <f t="shared" si="24"/>
        <v>-8.4899515873692447E-2</v>
      </c>
      <c r="AR192" s="48">
        <f t="shared" si="24"/>
        <v>-8.3177149182929344E-2</v>
      </c>
      <c r="AS192" s="48">
        <f t="shared" si="24"/>
        <v>-8.1462988047250245E-2</v>
      </c>
      <c r="AT192" s="48">
        <f t="shared" si="24"/>
        <v>-7.9753484730522142E-2</v>
      </c>
      <c r="AU192" s="48">
        <f t="shared" si="24"/>
        <v>-7.8045884983031041E-2</v>
      </c>
      <c r="AV192" s="48">
        <f t="shared" si="24"/>
        <v>-7.6338019950787886E-2</v>
      </c>
      <c r="AW192" s="48">
        <f t="shared" si="24"/>
        <v>-7.4628144444255015E-2</v>
      </c>
      <c r="AX192" s="48">
        <f t="shared" si="24"/>
        <v>-7.2914823285152072E-2</v>
      </c>
      <c r="AY192" s="48">
        <f t="shared" si="24"/>
        <v>-7.1196838258918246E-2</v>
      </c>
      <c r="AZ192" s="48">
        <f t="shared" si="24"/>
        <v>-6.9473129407280579E-2</v>
      </c>
      <c r="BA192" s="48">
        <f t="shared" si="24"/>
        <v>-6.7742758643101864E-2</v>
      </c>
      <c r="BB192" s="48">
        <f t="shared" si="24"/>
        <v>-6.600485963076258E-2</v>
      </c>
      <c r="BC192" s="48">
        <f t="shared" si="24"/>
        <v>-6.4258630590703941E-2</v>
      </c>
      <c r="BD192" s="82"/>
    </row>
    <row r="193" spans="4:56">
      <c r="D193" s="410" t="s">
        <v>395</v>
      </c>
      <c r="E193" s="390"/>
      <c r="F193" s="37"/>
      <c r="G193" s="48"/>
      <c r="H193" s="48">
        <f>(IF(H33&lt;0,H33*-1,H33))*$F$114</f>
        <v>-0.1484511051650047</v>
      </c>
      <c r="I193" s="48">
        <f t="shared" ref="I193:BC193" si="25">(IF(I33&lt;0,I33*-1,I33))*$F$114</f>
        <v>-0.14198134952759689</v>
      </c>
      <c r="J193" s="48">
        <f t="shared" si="25"/>
        <v>-0.1355750931596994</v>
      </c>
      <c r="K193" s="48">
        <f t="shared" si="25"/>
        <v>-0.1292477020768866</v>
      </c>
      <c r="L193" s="48">
        <f t="shared" si="25"/>
        <v>-0.12297568972611428</v>
      </c>
      <c r="M193" s="48">
        <f t="shared" si="25"/>
        <v>-0.11675760653237161</v>
      </c>
      <c r="N193" s="48">
        <f t="shared" si="25"/>
        <v>-0.11056941481239345</v>
      </c>
      <c r="O193" s="48">
        <f t="shared" si="25"/>
        <v>-0.10441695328826663</v>
      </c>
      <c r="P193" s="48">
        <f t="shared" si="25"/>
        <v>-9.8267657212599765E-2</v>
      </c>
      <c r="Q193" s="48">
        <f t="shared" si="25"/>
        <v>-9.209856255904271E-2</v>
      </c>
      <c r="R193" s="48">
        <f t="shared" si="25"/>
        <v>-8.5877611794865499E-2</v>
      </c>
      <c r="S193" s="48">
        <f t="shared" si="25"/>
        <v>-7.9551872386383865E-2</v>
      </c>
      <c r="T193" s="48">
        <f t="shared" si="25"/>
        <v>-7.3071600211099583E-2</v>
      </c>
      <c r="U193" s="48">
        <f t="shared" si="25"/>
        <v>-6.6362998644611121E-2</v>
      </c>
      <c r="V193" s="48">
        <f t="shared" si="25"/>
        <v>-5.9356227483792053E-2</v>
      </c>
      <c r="W193" s="48">
        <f t="shared" si="25"/>
        <v>-5.1960550505855081E-2</v>
      </c>
      <c r="X193" s="48">
        <f t="shared" si="25"/>
        <v>-4.4110201524291834E-2</v>
      </c>
      <c r="Y193" s="48">
        <f t="shared" si="25"/>
        <v>-3.5759550675348452E-2</v>
      </c>
      <c r="Z193" s="48">
        <f t="shared" si="25"/>
        <v>-2.6913812786919775E-2</v>
      </c>
      <c r="AA193" s="48">
        <f t="shared" si="25"/>
        <v>-1.7661354327958446E-2</v>
      </c>
      <c r="AB193" s="48">
        <f t="shared" si="25"/>
        <v>-8.168955931747145E-3</v>
      </c>
      <c r="AC193" s="48">
        <f t="shared" si="25"/>
        <v>-1.3519922629267828E-3</v>
      </c>
      <c r="AD193" s="48">
        <f t="shared" si="25"/>
        <v>-1.0659007029641064E-2</v>
      </c>
      <c r="AE193" s="48">
        <f t="shared" si="25"/>
        <v>-1.9559444041957703E-2</v>
      </c>
      <c r="AF193" s="48">
        <f t="shared" si="25"/>
        <v>-2.7926655484359325E-2</v>
      </c>
      <c r="AG193" s="48">
        <f t="shared" si="25"/>
        <v>-3.5692665802924697E-2</v>
      </c>
      <c r="AH193" s="48">
        <f t="shared" si="25"/>
        <v>-4.2886829543650855E-2</v>
      </c>
      <c r="AI193" s="48">
        <f t="shared" si="25"/>
        <v>-4.9566707712965799E-2</v>
      </c>
      <c r="AJ193" s="48">
        <f t="shared" si="25"/>
        <v>-5.5795814909961321E-2</v>
      </c>
      <c r="AK193" s="48">
        <f t="shared" si="25"/>
        <v>-6.1654926617792427E-2</v>
      </c>
      <c r="AL193" s="48">
        <f t="shared" si="25"/>
        <v>-6.7218196158883012E-2</v>
      </c>
      <c r="AM193" s="48">
        <f t="shared" si="25"/>
        <v>-7.2548652699216551E-2</v>
      </c>
      <c r="AN193" s="48">
        <f t="shared" si="25"/>
        <v>-7.7697335658473754E-2</v>
      </c>
      <c r="AO193" s="48">
        <f t="shared" si="25"/>
        <v>-8.2704267682877988E-2</v>
      </c>
      <c r="AP193" s="48">
        <f t="shared" si="25"/>
        <v>-8.7600196647172279E-2</v>
      </c>
      <c r="AQ193" s="48">
        <f t="shared" si="25"/>
        <v>-9.2408475150621283E-2</v>
      </c>
      <c r="AR193" s="48">
        <f t="shared" si="25"/>
        <v>-9.7146710807415104E-2</v>
      </c>
      <c r="AS193" s="48">
        <f t="shared" si="25"/>
        <v>-0.10182821279958065</v>
      </c>
      <c r="AT193" s="48">
        <f t="shared" si="25"/>
        <v>-0.10646305134290279</v>
      </c>
      <c r="AU193" s="48">
        <f t="shared" si="25"/>
        <v>-0.11105894906660572</v>
      </c>
      <c r="AV193" s="48">
        <f t="shared" si="25"/>
        <v>-0.11562189735606783</v>
      </c>
      <c r="AW193" s="48">
        <f t="shared" si="25"/>
        <v>-0.12015663516794696</v>
      </c>
      <c r="AX193" s="48">
        <f t="shared" si="25"/>
        <v>-0.12466698522886256</v>
      </c>
      <c r="AY193" s="48">
        <f t="shared" si="25"/>
        <v>-0.12915612910508403</v>
      </c>
      <c r="AZ193" s="48">
        <f t="shared" si="25"/>
        <v>-0.13362678039996481</v>
      </c>
      <c r="BA193" s="48">
        <f t="shared" si="25"/>
        <v>-0.13808129173219996</v>
      </c>
      <c r="BB193" s="48">
        <f t="shared" si="25"/>
        <v>-0.14252180244899948</v>
      </c>
      <c r="BC193" s="48">
        <f t="shared" si="25"/>
        <v>-0.14695025900445324</v>
      </c>
      <c r="BD193" s="82"/>
    </row>
    <row r="194" spans="4:56">
      <c r="D194" s="408" t="s">
        <v>397</v>
      </c>
      <c r="E194" s="386"/>
      <c r="F194" s="37"/>
      <c r="G194" s="48"/>
      <c r="H194" s="48">
        <f>(IF(H34&lt;0,H34*-1,H34))*$F$115</f>
        <v>-1.0972312166495088E-3</v>
      </c>
      <c r="I194" s="48">
        <f t="shared" ref="I194:BC194" si="26">(IF(I34&lt;0,I34*-1,I34))*$F$115</f>
        <v>-1.0957170375705241E-3</v>
      </c>
      <c r="J194" s="48">
        <f t="shared" si="26"/>
        <v>-1.094204948058731E-3</v>
      </c>
      <c r="K194" s="48">
        <f t="shared" si="26"/>
        <v>-1.0926949452304262E-3</v>
      </c>
      <c r="L194" s="48">
        <f t="shared" si="26"/>
        <v>-1.0911870262059664E-3</v>
      </c>
      <c r="M194" s="48">
        <f t="shared" si="26"/>
        <v>-1.0896811881098572E-3</v>
      </c>
      <c r="N194" s="48">
        <f t="shared" si="26"/>
        <v>-1.088177428070213E-3</v>
      </c>
      <c r="O194" s="48">
        <f t="shared" si="26"/>
        <v>-1.0866757432194778E-3</v>
      </c>
      <c r="P194" s="48">
        <f t="shared" si="26"/>
        <v>-1.0851761306938839E-3</v>
      </c>
      <c r="Q194" s="48">
        <f t="shared" si="26"/>
        <v>-1.0836785876334528E-3</v>
      </c>
      <c r="R194" s="48">
        <f t="shared" si="26"/>
        <v>-1.0821831111825359E-3</v>
      </c>
      <c r="S194" s="48">
        <f t="shared" si="26"/>
        <v>-1.0806896984890922E-3</v>
      </c>
      <c r="T194" s="48">
        <f t="shared" si="26"/>
        <v>-1.0791983467052311E-3</v>
      </c>
      <c r="U194" s="48">
        <f t="shared" si="26"/>
        <v>-1.0777090529867596E-3</v>
      </c>
      <c r="V194" s="48">
        <f t="shared" si="26"/>
        <v>-1.0762218144936347E-3</v>
      </c>
      <c r="W194" s="48">
        <f t="shared" si="26"/>
        <v>-1.0747366283896014E-3</v>
      </c>
      <c r="X194" s="48">
        <f t="shared" si="26"/>
        <v>-1.0732534918424649E-3</v>
      </c>
      <c r="Y194" s="48">
        <f t="shared" si="26"/>
        <v>-1.0717724020237282E-3</v>
      </c>
      <c r="Z194" s="48">
        <f t="shared" si="26"/>
        <v>-1.0702933561089539E-3</v>
      </c>
      <c r="AA194" s="48">
        <f t="shared" si="26"/>
        <v>-1.0688163512774925E-3</v>
      </c>
      <c r="AB194" s="48">
        <f t="shared" si="26"/>
        <v>-1.0673413847127552E-3</v>
      </c>
      <c r="AC194" s="48">
        <f t="shared" si="26"/>
        <v>-1.0658684536018503E-3</v>
      </c>
      <c r="AD194" s="48">
        <f t="shared" si="26"/>
        <v>-1.0643975551358556E-3</v>
      </c>
      <c r="AE194" s="48">
        <f t="shared" si="26"/>
        <v>-1.0629286865097278E-3</v>
      </c>
      <c r="AF194" s="48">
        <f t="shared" si="26"/>
        <v>-1.061461844922393E-3</v>
      </c>
      <c r="AG194" s="48">
        <f t="shared" si="26"/>
        <v>-1.0599970275763848E-3</v>
      </c>
      <c r="AH194" s="48">
        <f t="shared" si="26"/>
        <v>-1.0585342316782969E-3</v>
      </c>
      <c r="AI194" s="48">
        <f t="shared" si="26"/>
        <v>-1.0570734544386011E-3</v>
      </c>
      <c r="AJ194" s="48">
        <f t="shared" si="26"/>
        <v>-1.0556146930714679E-3</v>
      </c>
      <c r="AK194" s="48">
        <f t="shared" si="26"/>
        <v>-1.0541579447950371E-3</v>
      </c>
      <c r="AL194" s="48">
        <f t="shared" si="26"/>
        <v>-1.0527032068312371E-3</v>
      </c>
      <c r="AM194" s="48">
        <f t="shared" si="26"/>
        <v>-1.0512504764057845E-3</v>
      </c>
      <c r="AN194" s="48">
        <f t="shared" si="26"/>
        <v>-1.0497997507483653E-3</v>
      </c>
      <c r="AO194" s="48">
        <f t="shared" si="26"/>
        <v>-1.0483510270923645E-3</v>
      </c>
      <c r="AP194" s="48">
        <f t="shared" si="26"/>
        <v>-1.0469043026749545E-3</v>
      </c>
      <c r="AQ194" s="48">
        <f t="shared" si="26"/>
        <v>-1.0454595747372776E-3</v>
      </c>
      <c r="AR194" s="48">
        <f t="shared" si="26"/>
        <v>-1.0440168405240844E-3</v>
      </c>
      <c r="AS194" s="48">
        <f t="shared" si="26"/>
        <v>-1.0425760972841843E-3</v>
      </c>
      <c r="AT194" s="48">
        <f t="shared" si="26"/>
        <v>-1.041137342269905E-3</v>
      </c>
      <c r="AU194" s="48">
        <f t="shared" si="26"/>
        <v>-1.0397005727376335E-3</v>
      </c>
      <c r="AV194" s="48">
        <f t="shared" si="26"/>
        <v>-1.0382657859472752E-3</v>
      </c>
      <c r="AW194" s="48">
        <f t="shared" si="26"/>
        <v>-1.0368329791626131E-3</v>
      </c>
      <c r="AX194" s="48">
        <f t="shared" si="26"/>
        <v>-1.0354021496514004E-3</v>
      </c>
      <c r="AY194" s="48">
        <f t="shared" si="26"/>
        <v>-1.0339732946848181E-3</v>
      </c>
      <c r="AZ194" s="48">
        <f t="shared" si="26"/>
        <v>-1.0325464115381962E-3</v>
      </c>
      <c r="BA194" s="48">
        <f t="shared" si="26"/>
        <v>-1.0311214974902923E-3</v>
      </c>
      <c r="BB194" s="48">
        <f t="shared" si="26"/>
        <v>-1.0296985498237439E-3</v>
      </c>
      <c r="BC194" s="48">
        <f t="shared" si="26"/>
        <v>-1.0282775658249762E-3</v>
      </c>
      <c r="BD194" s="82"/>
    </row>
    <row r="195" spans="4:56">
      <c r="D195" s="408" t="s">
        <v>63</v>
      </c>
      <c r="E195" s="386"/>
      <c r="F195" s="37"/>
      <c r="G195" s="48"/>
      <c r="H195" s="48">
        <f>(IF(H35&lt;0,H35*-1,H35))*$F$117</f>
        <v>-1.5939249238840606E-2</v>
      </c>
      <c r="I195" s="48">
        <f t="shared" ref="I195:BC195" si="27">(IF(I35&lt;0,I35*-1,I35))*$F$117</f>
        <v>-1.6138883605265962E-2</v>
      </c>
      <c r="J195" s="48">
        <f t="shared" si="27"/>
        <v>-1.6341018332885454E-2</v>
      </c>
      <c r="K195" s="48">
        <f t="shared" si="27"/>
        <v>-1.6545684737980938E-2</v>
      </c>
      <c r="L195" s="48">
        <f t="shared" si="27"/>
        <v>-1.6752914529061275E-2</v>
      </c>
      <c r="M195" s="48">
        <f t="shared" si="27"/>
        <v>-1.6962739811775186E-2</v>
      </c>
      <c r="N195" s="48">
        <f t="shared" si="27"/>
        <v>-1.7175193093885481E-2</v>
      </c>
      <c r="O195" s="48">
        <f t="shared" si="27"/>
        <v>-1.739030729030433E-2</v>
      </c>
      <c r="P195" s="48">
        <f t="shared" si="27"/>
        <v>-1.7608115728193853E-2</v>
      </c>
      <c r="Q195" s="48">
        <f t="shared" si="27"/>
        <v>-1.7828652152128963E-2</v>
      </c>
      <c r="R195" s="48">
        <f t="shared" si="27"/>
        <v>-1.8051950729325358E-2</v>
      </c>
      <c r="S195" s="48">
        <f t="shared" si="27"/>
        <v>-1.8278046054932686E-2</v>
      </c>
      <c r="T195" s="48">
        <f t="shared" si="27"/>
        <v>-1.8506973157394916E-2</v>
      </c>
      <c r="U195" s="48">
        <f t="shared" si="27"/>
        <v>-1.8738767503876919E-2</v>
      </c>
      <c r="V195" s="48">
        <f t="shared" si="27"/>
        <v>-1.8973465005758965E-2</v>
      </c>
      <c r="W195" s="48">
        <f t="shared" si="27"/>
        <v>-1.9211102024200809E-2</v>
      </c>
      <c r="X195" s="48">
        <f t="shared" si="27"/>
        <v>-1.9451715375775648E-2</v>
      </c>
      <c r="Y195" s="48">
        <f t="shared" si="27"/>
        <v>-1.9695342338171239E-2</v>
      </c>
      <c r="Z195" s="48">
        <f t="shared" si="27"/>
        <v>-1.9942020655969794E-2</v>
      </c>
      <c r="AA195" s="48">
        <f t="shared" si="27"/>
        <v>-2.0191788546492857E-2</v>
      </c>
      <c r="AB195" s="48">
        <f t="shared" si="27"/>
        <v>-2.0444684705720455E-2</v>
      </c>
      <c r="AC195" s="48">
        <f t="shared" si="27"/>
        <v>-2.0700748314290363E-2</v>
      </c>
      <c r="AD195" s="48">
        <f t="shared" si="27"/>
        <v>-2.0960019043565793E-2</v>
      </c>
      <c r="AE195" s="48">
        <f t="shared" si="27"/>
        <v>-2.1222537061781847E-2</v>
      </c>
      <c r="AF195" s="48">
        <f t="shared" si="27"/>
        <v>-2.1488343040268275E-2</v>
      </c>
      <c r="AG195" s="48">
        <f t="shared" si="27"/>
        <v>-2.1757478159752038E-2</v>
      </c>
      <c r="AH195" s="48">
        <f t="shared" si="27"/>
        <v>-2.2029984116736182E-2</v>
      </c>
      <c r="AI195" s="48">
        <f t="shared" si="27"/>
        <v>-2.2305903129959542E-2</v>
      </c>
      <c r="AJ195" s="48">
        <f t="shared" si="27"/>
        <v>-2.2585277946939628E-2</v>
      </c>
      <c r="AK195" s="48">
        <f t="shared" si="27"/>
        <v>-2.2868151850592242E-2</v>
      </c>
      <c r="AL195" s="48">
        <f t="shared" si="27"/>
        <v>-2.3154568665939394E-2</v>
      </c>
      <c r="AM195" s="48">
        <f t="shared" si="27"/>
        <v>-2.3444572766899128E-2</v>
      </c>
      <c r="AN195" s="48">
        <f t="shared" si="27"/>
        <v>-2.3738209083158858E-2</v>
      </c>
      <c r="AO195" s="48">
        <f t="shared" si="27"/>
        <v>-2.4035523107136414E-2</v>
      </c>
      <c r="AP195" s="48">
        <f t="shared" si="27"/>
        <v>-2.4336560901031489E-2</v>
      </c>
      <c r="AQ195" s="48">
        <f t="shared" si="27"/>
        <v>-2.4641369103955882E-2</v>
      </c>
      <c r="AR195" s="48">
        <f t="shared" si="27"/>
        <v>-2.494999493916375E-2</v>
      </c>
      <c r="AS195" s="48">
        <f t="shared" si="27"/>
        <v>-2.5262486221366478E-2</v>
      </c>
      <c r="AT195" s="48">
        <f t="shared" si="27"/>
        <v>-2.5578891364141407E-2</v>
      </c>
      <c r="AU195" s="48">
        <f t="shared" si="27"/>
        <v>-2.5899259387429308E-2</v>
      </c>
      <c r="AV195" s="48">
        <f t="shared" si="27"/>
        <v>-2.6223639925134285E-2</v>
      </c>
      <c r="AW195" s="48">
        <f t="shared" si="27"/>
        <v>-2.6552083232806209E-2</v>
      </c>
      <c r="AX195" s="48">
        <f t="shared" si="27"/>
        <v>-2.6884640195435988E-2</v>
      </c>
      <c r="AY195" s="48">
        <f t="shared" si="27"/>
        <v>-2.7221362335328462E-2</v>
      </c>
      <c r="AZ195" s="48">
        <f t="shared" si="27"/>
        <v>-2.7562301820095395E-2</v>
      </c>
      <c r="BA195" s="48">
        <f t="shared" si="27"/>
        <v>-2.7907511470727474E-2</v>
      </c>
      <c r="BB195" s="48">
        <f t="shared" si="27"/>
        <v>-2.8257044769786386E-2</v>
      </c>
      <c r="BC195" s="48">
        <f t="shared" si="27"/>
        <v>-2.8610955869684845E-2</v>
      </c>
      <c r="BD195" s="82"/>
    </row>
    <row r="196" spans="4:56" ht="15">
      <c r="D196" s="83" t="s">
        <v>387</v>
      </c>
      <c r="E196" s="43" t="s">
        <v>387</v>
      </c>
      <c r="F196" s="84" t="s">
        <v>448</v>
      </c>
      <c r="G196" s="45">
        <f>SUM(G191:G195)</f>
        <v>0</v>
      </c>
      <c r="H196" s="45">
        <f t="shared" ref="H196:BC196" si="28">SUM(H190:H195)</f>
        <v>-0.33104096387529425</v>
      </c>
      <c r="I196" s="45">
        <f t="shared" si="28"/>
        <v>-0.32269375369030107</v>
      </c>
      <c r="J196" s="45">
        <f t="shared" si="28"/>
        <v>-0.31443441063344846</v>
      </c>
      <c r="K196" s="45">
        <f t="shared" si="28"/>
        <v>-0.30627611696737767</v>
      </c>
      <c r="L196" s="45">
        <f t="shared" si="28"/>
        <v>-0.29819273196565099</v>
      </c>
      <c r="M196" s="45">
        <f t="shared" si="28"/>
        <v>-0.29017951091614036</v>
      </c>
      <c r="N196" s="45">
        <f t="shared" si="28"/>
        <v>-0.28220822880561092</v>
      </c>
      <c r="O196" s="45">
        <f t="shared" si="28"/>
        <v>-0.27427932665245069</v>
      </c>
      <c r="P196" s="45">
        <f t="shared" si="28"/>
        <v>-0.26635322417935692</v>
      </c>
      <c r="Q196" s="45">
        <f t="shared" si="28"/>
        <v>-0.25839779980778232</v>
      </c>
      <c r="R196" s="45">
        <f t="shared" si="28"/>
        <v>-0.25036910356422909</v>
      </c>
      <c r="S196" s="45">
        <f t="shared" si="28"/>
        <v>-0.24219894495652289</v>
      </c>
      <c r="T196" s="45">
        <f t="shared" si="28"/>
        <v>-0.23381843908851285</v>
      </c>
      <c r="U196" s="45">
        <f t="shared" si="28"/>
        <v>-0.22513063306360662</v>
      </c>
      <c r="V196" s="45">
        <f t="shared" si="28"/>
        <v>-0.21603923042694653</v>
      </c>
      <c r="W196" s="45">
        <f t="shared" si="28"/>
        <v>-0.20642593601470882</v>
      </c>
      <c r="X196" s="45">
        <f t="shared" si="28"/>
        <v>-0.19620065695932995</v>
      </c>
      <c r="Y196" s="45">
        <f t="shared" si="28"/>
        <v>-0.1853033441905497</v>
      </c>
      <c r="Z196" s="45">
        <f t="shared" si="28"/>
        <v>-0.17374278224134784</v>
      </c>
      <c r="AA196" s="45">
        <f t="shared" si="28"/>
        <v>-0.1616356349551489</v>
      </c>
      <c r="AB196" s="45">
        <f t="shared" si="28"/>
        <v>-0.14920316016556262</v>
      </c>
      <c r="AC196" s="45">
        <f t="shared" si="28"/>
        <v>-0.13943450230839194</v>
      </c>
      <c r="AD196" s="45">
        <f t="shared" si="28"/>
        <v>-0.14585694562234128</v>
      </c>
      <c r="AE196" s="45">
        <f t="shared" si="28"/>
        <v>-0.15200722867586119</v>
      </c>
      <c r="AF196" s="45">
        <f t="shared" si="28"/>
        <v>-0.15780284409790676</v>
      </c>
      <c r="AG196" s="45">
        <f t="shared" si="28"/>
        <v>-0.16319349687529658</v>
      </c>
      <c r="AH196" s="45">
        <f t="shared" si="28"/>
        <v>-0.16820385854833708</v>
      </c>
      <c r="AI196" s="45">
        <f t="shared" si="28"/>
        <v>-0.17287217479916753</v>
      </c>
      <c r="AJ196" s="56">
        <f t="shared" si="28"/>
        <v>-0.17723574038345732</v>
      </c>
      <c r="AK196" s="45">
        <f t="shared" si="28"/>
        <v>-0.18134795797182846</v>
      </c>
      <c r="AL196" s="45">
        <f t="shared" si="28"/>
        <v>-0.18525784579830903</v>
      </c>
      <c r="AM196" s="45">
        <f t="shared" si="28"/>
        <v>-0.18900705312729804</v>
      </c>
      <c r="AN196" s="45">
        <f t="shared" si="28"/>
        <v>-0.19262928620060726</v>
      </c>
      <c r="AO196" s="45">
        <f t="shared" si="28"/>
        <v>-0.19615095291675669</v>
      </c>
      <c r="AP196" s="45">
        <f t="shared" si="28"/>
        <v>-0.19959231727813315</v>
      </c>
      <c r="AQ196" s="45">
        <f t="shared" si="28"/>
        <v>-0.20296874497740691</v>
      </c>
      <c r="AR196" s="45">
        <f t="shared" si="28"/>
        <v>-0.20629179704443226</v>
      </c>
      <c r="AS196" s="45">
        <f t="shared" si="28"/>
        <v>-0.20957018843988159</v>
      </c>
      <c r="AT196" s="45">
        <f t="shared" si="28"/>
        <v>-0.21281049005423625</v>
      </c>
      <c r="AU196" s="45">
        <f t="shared" si="28"/>
        <v>-0.21601771928420374</v>
      </c>
      <c r="AV196" s="45">
        <f t="shared" si="28"/>
        <v>-0.21919574829233729</v>
      </c>
      <c r="AW196" s="45">
        <f t="shared" si="28"/>
        <v>-0.22234762109857076</v>
      </c>
      <c r="AX196" s="45">
        <f t="shared" si="28"/>
        <v>-0.225475776133502</v>
      </c>
      <c r="AY196" s="45">
        <f t="shared" si="28"/>
        <v>-0.22858222826841557</v>
      </c>
      <c r="AZ196" s="45">
        <f t="shared" si="28"/>
        <v>-0.23166868331327897</v>
      </c>
      <c r="BA196" s="45">
        <f t="shared" si="28"/>
        <v>-0.23473660861791959</v>
      </c>
      <c r="BB196" s="45">
        <f t="shared" si="28"/>
        <v>-0.23778733067377217</v>
      </c>
      <c r="BC196" s="45">
        <f t="shared" si="28"/>
        <v>-0.24082204830506701</v>
      </c>
      <c r="BD196" s="82"/>
    </row>
    <row r="197" spans="4:56">
      <c r="D197" s="83" t="s">
        <v>387</v>
      </c>
      <c r="E197" s="43" t="s">
        <v>387</v>
      </c>
      <c r="F197" s="53" t="s">
        <v>387</v>
      </c>
      <c r="G197" s="53" t="s">
        <v>387</v>
      </c>
      <c r="H197" s="53" t="s">
        <v>387</v>
      </c>
      <c r="I197" s="53" t="s">
        <v>387</v>
      </c>
      <c r="J197" s="53" t="s">
        <v>387</v>
      </c>
      <c r="K197" s="53" t="s">
        <v>387</v>
      </c>
      <c r="L197" s="53" t="s">
        <v>387</v>
      </c>
      <c r="M197" s="53" t="s">
        <v>387</v>
      </c>
      <c r="N197" s="53" t="s">
        <v>387</v>
      </c>
      <c r="O197" s="53" t="s">
        <v>387</v>
      </c>
      <c r="P197" s="53" t="s">
        <v>387</v>
      </c>
      <c r="Q197" s="53" t="s">
        <v>387</v>
      </c>
      <c r="R197" s="53" t="s">
        <v>387</v>
      </c>
      <c r="S197" s="53" t="s">
        <v>387</v>
      </c>
      <c r="T197" s="53" t="s">
        <v>387</v>
      </c>
      <c r="U197" s="53" t="s">
        <v>387</v>
      </c>
      <c r="V197" s="53" t="s">
        <v>387</v>
      </c>
      <c r="W197" s="53" t="s">
        <v>387</v>
      </c>
      <c r="X197" s="53" t="s">
        <v>387</v>
      </c>
      <c r="Y197" s="53" t="s">
        <v>387</v>
      </c>
      <c r="Z197" s="53" t="s">
        <v>387</v>
      </c>
      <c r="AA197" s="53" t="s">
        <v>387</v>
      </c>
      <c r="AB197" s="53" t="s">
        <v>387</v>
      </c>
      <c r="AC197" s="53" t="s">
        <v>387</v>
      </c>
      <c r="AD197" s="53" t="s">
        <v>387</v>
      </c>
      <c r="AE197" s="53" t="s">
        <v>387</v>
      </c>
      <c r="AF197" s="53" t="s">
        <v>387</v>
      </c>
      <c r="AG197" s="53" t="s">
        <v>387</v>
      </c>
      <c r="AH197" s="53" t="s">
        <v>387</v>
      </c>
      <c r="AI197" s="53" t="s">
        <v>387</v>
      </c>
      <c r="AJ197" s="53" t="s">
        <v>387</v>
      </c>
      <c r="AK197" s="53"/>
      <c r="AL197" s="53"/>
      <c r="AM197" s="53"/>
      <c r="AN197" s="53"/>
      <c r="AO197" s="53"/>
      <c r="AP197" s="53"/>
      <c r="AQ197" s="53"/>
      <c r="AR197" s="53"/>
      <c r="AS197" s="53"/>
      <c r="AT197" s="53"/>
      <c r="AU197" s="53"/>
      <c r="AV197" s="53"/>
      <c r="AW197" s="53"/>
      <c r="AX197" s="53"/>
      <c r="AY197" s="53"/>
      <c r="AZ197" s="53"/>
      <c r="BA197" s="53"/>
      <c r="BB197" s="53"/>
      <c r="BC197" s="53"/>
      <c r="BD197" s="82"/>
    </row>
    <row r="198" spans="4:56" ht="15.75">
      <c r="D198" s="81"/>
      <c r="E198" s="32"/>
      <c r="F198" s="347" t="s">
        <v>451</v>
      </c>
      <c r="G198" s="47"/>
      <c r="H198" s="47"/>
      <c r="I198" s="47"/>
      <c r="J198" s="47"/>
      <c r="K198" s="47"/>
      <c r="L198" s="47"/>
      <c r="M198" s="47"/>
      <c r="N198" s="47"/>
      <c r="O198" s="47"/>
      <c r="P198" s="47"/>
      <c r="Q198" s="47"/>
      <c r="R198" s="47"/>
      <c r="S198" s="47"/>
      <c r="T198" s="47"/>
      <c r="U198" s="47"/>
      <c r="V198" s="47"/>
      <c r="W198" s="47"/>
      <c r="X198" s="47"/>
      <c r="Y198" s="47"/>
      <c r="Z198" s="47"/>
      <c r="AA198" s="47"/>
      <c r="AB198" s="48"/>
      <c r="AC198" s="47"/>
      <c r="AD198" s="47"/>
      <c r="AE198" s="47"/>
      <c r="AF198" s="47"/>
      <c r="AG198" s="47"/>
      <c r="AH198" s="47"/>
      <c r="AI198" s="47"/>
      <c r="AJ198" s="56"/>
      <c r="AK198" s="56"/>
      <c r="AL198" s="56"/>
      <c r="AM198" s="56"/>
      <c r="AN198" s="56"/>
      <c r="AO198" s="56"/>
      <c r="AP198" s="56"/>
      <c r="AQ198" s="56"/>
      <c r="AR198" s="56"/>
      <c r="AS198" s="56"/>
      <c r="AT198" s="56"/>
      <c r="AU198" s="56"/>
      <c r="AV198" s="56"/>
      <c r="AW198" s="56"/>
      <c r="AX198" s="56"/>
      <c r="AY198" s="56"/>
      <c r="AZ198" s="56"/>
      <c r="BA198" s="56"/>
      <c r="BB198" s="56"/>
      <c r="BC198" s="56"/>
      <c r="BD198" s="82"/>
    </row>
    <row r="199" spans="4:56">
      <c r="D199" s="83"/>
      <c r="E199" s="43"/>
      <c r="F199" s="44"/>
      <c r="G199" s="51" t="s">
        <v>387</v>
      </c>
      <c r="H199" s="51" t="s">
        <v>387</v>
      </c>
      <c r="I199" s="51" t="s">
        <v>387</v>
      </c>
      <c r="J199" s="51" t="s">
        <v>387</v>
      </c>
      <c r="K199" s="51" t="s">
        <v>387</v>
      </c>
      <c r="L199" s="51" t="s">
        <v>387</v>
      </c>
      <c r="M199" s="51" t="s">
        <v>387</v>
      </c>
      <c r="N199" s="51" t="s">
        <v>387</v>
      </c>
      <c r="O199" s="51" t="s">
        <v>387</v>
      </c>
      <c r="P199" s="51" t="s">
        <v>387</v>
      </c>
      <c r="Q199" s="51" t="s">
        <v>387</v>
      </c>
      <c r="R199" s="51" t="s">
        <v>387</v>
      </c>
      <c r="S199" s="51" t="s">
        <v>387</v>
      </c>
      <c r="T199" s="51" t="s">
        <v>387</v>
      </c>
      <c r="U199" s="51" t="s">
        <v>387</v>
      </c>
      <c r="V199" s="51" t="s">
        <v>387</v>
      </c>
      <c r="W199" s="51" t="s">
        <v>387</v>
      </c>
      <c r="X199" s="51" t="s">
        <v>387</v>
      </c>
      <c r="Y199" s="51" t="s">
        <v>387</v>
      </c>
      <c r="Z199" s="51" t="s">
        <v>387</v>
      </c>
      <c r="AA199" s="51" t="s">
        <v>387</v>
      </c>
      <c r="AB199" s="48" t="s">
        <v>387</v>
      </c>
      <c r="AC199" s="51" t="s">
        <v>387</v>
      </c>
      <c r="AD199" s="51" t="s">
        <v>387</v>
      </c>
      <c r="AE199" s="51" t="s">
        <v>387</v>
      </c>
      <c r="AF199" s="51" t="s">
        <v>387</v>
      </c>
      <c r="AG199" s="51" t="s">
        <v>387</v>
      </c>
      <c r="AH199" s="51" t="s">
        <v>387</v>
      </c>
      <c r="AI199" s="51" t="s">
        <v>387</v>
      </c>
      <c r="AJ199" s="56" t="s">
        <v>387</v>
      </c>
      <c r="AK199" s="56"/>
      <c r="AL199" s="56"/>
      <c r="AM199" s="56"/>
      <c r="AN199" s="56"/>
      <c r="AO199" s="56"/>
      <c r="AP199" s="56"/>
      <c r="AQ199" s="56"/>
      <c r="AR199" s="56"/>
      <c r="AS199" s="56"/>
      <c r="AT199" s="56"/>
      <c r="AU199" s="56"/>
      <c r="AV199" s="56"/>
      <c r="AW199" s="56"/>
      <c r="AX199" s="56"/>
      <c r="AY199" s="56"/>
      <c r="AZ199" s="56"/>
      <c r="BA199" s="56"/>
      <c r="BB199" s="56"/>
      <c r="BC199" s="56"/>
      <c r="BD199" s="82"/>
    </row>
    <row r="200" spans="4:56">
      <c r="D200" s="409" t="s">
        <v>391</v>
      </c>
      <c r="E200" s="388"/>
      <c r="F200" s="37"/>
      <c r="G200" s="51"/>
      <c r="H200" s="51"/>
      <c r="I200" s="51"/>
      <c r="J200" s="51"/>
      <c r="K200" s="51"/>
      <c r="L200" s="51"/>
      <c r="M200" s="51"/>
      <c r="N200" s="51"/>
      <c r="O200" s="51"/>
      <c r="P200" s="51"/>
      <c r="Q200" s="51"/>
      <c r="R200" s="51"/>
      <c r="S200" s="51"/>
      <c r="T200" s="51"/>
      <c r="U200" s="51"/>
      <c r="V200" s="51"/>
      <c r="W200" s="51"/>
      <c r="X200" s="51"/>
      <c r="Y200" s="51"/>
      <c r="Z200" s="51"/>
      <c r="AA200" s="51"/>
      <c r="AB200" s="48"/>
      <c r="AC200" s="51"/>
      <c r="AD200" s="51"/>
      <c r="AE200" s="51"/>
      <c r="AF200" s="51"/>
      <c r="AG200" s="51"/>
      <c r="AH200" s="51"/>
      <c r="AI200" s="51"/>
      <c r="AJ200" s="56" t="s">
        <v>387</v>
      </c>
      <c r="AK200" s="56"/>
      <c r="AL200" s="56"/>
      <c r="AM200" s="56"/>
      <c r="AN200" s="56"/>
      <c r="AO200" s="56"/>
      <c r="AP200" s="56"/>
      <c r="AQ200" s="56"/>
      <c r="AR200" s="56"/>
      <c r="AS200" s="56"/>
      <c r="AT200" s="56"/>
      <c r="AU200" s="56"/>
      <c r="AV200" s="56"/>
      <c r="AW200" s="56"/>
      <c r="AX200" s="56"/>
      <c r="AY200" s="56"/>
      <c r="AZ200" s="56"/>
      <c r="BA200" s="56"/>
      <c r="BB200" s="56"/>
      <c r="BC200" s="56"/>
      <c r="BD200" s="82"/>
    </row>
    <row r="201" spans="4:56">
      <c r="D201" s="408" t="s">
        <v>394</v>
      </c>
      <c r="E201" s="386"/>
      <c r="F201" s="37"/>
      <c r="G201" s="51"/>
      <c r="H201" s="48">
        <f>(IF(H41&lt;0,H41*-1,H41))*$F$121</f>
        <v>4.2309345975600036E-3</v>
      </c>
      <c r="I201" s="48">
        <f t="shared" ref="I201:BC201" si="29">(IF(I41&lt;0,I41*-1,I41))*$F$121</f>
        <v>4.2309345975600036E-3</v>
      </c>
      <c r="J201" s="48">
        <f t="shared" si="29"/>
        <v>4.2309345975600036E-3</v>
      </c>
      <c r="K201" s="48">
        <f t="shared" si="29"/>
        <v>4.2309345975600036E-3</v>
      </c>
      <c r="L201" s="48">
        <f t="shared" si="29"/>
        <v>4.2309345975600036E-3</v>
      </c>
      <c r="M201" s="48">
        <f t="shared" si="29"/>
        <v>4.2309345975600036E-3</v>
      </c>
      <c r="N201" s="48">
        <f t="shared" si="29"/>
        <v>4.2309345975600036E-3</v>
      </c>
      <c r="O201" s="48">
        <f t="shared" si="29"/>
        <v>4.2309345975600036E-3</v>
      </c>
      <c r="P201" s="48">
        <f t="shared" si="29"/>
        <v>4.2309345975600036E-3</v>
      </c>
      <c r="Q201" s="48">
        <f t="shared" si="29"/>
        <v>4.2309345975600036E-3</v>
      </c>
      <c r="R201" s="48">
        <f t="shared" si="29"/>
        <v>4.2309345975600036E-3</v>
      </c>
      <c r="S201" s="48">
        <f t="shared" si="29"/>
        <v>4.2309345975600036E-3</v>
      </c>
      <c r="T201" s="48">
        <f t="shared" si="29"/>
        <v>4.2309345975600036E-3</v>
      </c>
      <c r="U201" s="48">
        <f t="shared" si="29"/>
        <v>4.2309345975600036E-3</v>
      </c>
      <c r="V201" s="48">
        <f t="shared" si="29"/>
        <v>4.2309345975600036E-3</v>
      </c>
      <c r="W201" s="48">
        <f t="shared" si="29"/>
        <v>4.2309345975600036E-3</v>
      </c>
      <c r="X201" s="48">
        <f t="shared" si="29"/>
        <v>4.2309345975600036E-3</v>
      </c>
      <c r="Y201" s="48">
        <f t="shared" si="29"/>
        <v>4.2309345975600036E-3</v>
      </c>
      <c r="Z201" s="48">
        <f t="shared" si="29"/>
        <v>4.2309345975600036E-3</v>
      </c>
      <c r="AA201" s="48">
        <f t="shared" si="29"/>
        <v>4.2309345975600036E-3</v>
      </c>
      <c r="AB201" s="48">
        <f t="shared" si="29"/>
        <v>4.2309345975600036E-3</v>
      </c>
      <c r="AC201" s="48">
        <f t="shared" si="29"/>
        <v>4.2309345975600036E-3</v>
      </c>
      <c r="AD201" s="48">
        <f t="shared" si="29"/>
        <v>4.2309345975600036E-3</v>
      </c>
      <c r="AE201" s="48">
        <f t="shared" si="29"/>
        <v>4.2309345975600036E-3</v>
      </c>
      <c r="AF201" s="48">
        <f t="shared" si="29"/>
        <v>4.2309345975600036E-3</v>
      </c>
      <c r="AG201" s="48">
        <f t="shared" si="29"/>
        <v>4.2309345975600036E-3</v>
      </c>
      <c r="AH201" s="48">
        <f t="shared" si="29"/>
        <v>4.2309345975600036E-3</v>
      </c>
      <c r="AI201" s="48">
        <f t="shared" si="29"/>
        <v>4.2309345975600036E-3</v>
      </c>
      <c r="AJ201" s="48">
        <f t="shared" si="29"/>
        <v>4.2309345975600036E-3</v>
      </c>
      <c r="AK201" s="48">
        <f t="shared" si="29"/>
        <v>4.2309345975600036E-3</v>
      </c>
      <c r="AL201" s="48">
        <f t="shared" si="29"/>
        <v>4.2309345975600036E-3</v>
      </c>
      <c r="AM201" s="48">
        <f t="shared" si="29"/>
        <v>4.2309345975600036E-3</v>
      </c>
      <c r="AN201" s="48">
        <f t="shared" si="29"/>
        <v>4.2309345975600036E-3</v>
      </c>
      <c r="AO201" s="48">
        <f t="shared" si="29"/>
        <v>4.2309345975600036E-3</v>
      </c>
      <c r="AP201" s="48">
        <f t="shared" si="29"/>
        <v>4.2309345975600036E-3</v>
      </c>
      <c r="AQ201" s="48">
        <f t="shared" si="29"/>
        <v>4.2309345975600036E-3</v>
      </c>
      <c r="AR201" s="48">
        <f t="shared" si="29"/>
        <v>4.2309345975600036E-3</v>
      </c>
      <c r="AS201" s="48">
        <f t="shared" si="29"/>
        <v>4.2309345975600036E-3</v>
      </c>
      <c r="AT201" s="48">
        <f t="shared" si="29"/>
        <v>4.2309345975600036E-3</v>
      </c>
      <c r="AU201" s="48">
        <f t="shared" si="29"/>
        <v>4.2309345975600036E-3</v>
      </c>
      <c r="AV201" s="48">
        <f t="shared" si="29"/>
        <v>4.2309345975600036E-3</v>
      </c>
      <c r="AW201" s="48">
        <f t="shared" si="29"/>
        <v>4.2309345975599768E-3</v>
      </c>
      <c r="AX201" s="48">
        <f t="shared" si="29"/>
        <v>4.2309345975600036E-3</v>
      </c>
      <c r="AY201" s="48">
        <f t="shared" si="29"/>
        <v>4.2309345975600036E-3</v>
      </c>
      <c r="AZ201" s="48">
        <f t="shared" si="29"/>
        <v>4.2309345975600036E-3</v>
      </c>
      <c r="BA201" s="48">
        <f t="shared" si="29"/>
        <v>4.2309345975600036E-3</v>
      </c>
      <c r="BB201" s="48">
        <f t="shared" si="29"/>
        <v>4.2309345975600036E-3</v>
      </c>
      <c r="BC201" s="48">
        <f t="shared" si="29"/>
        <v>4.2309345975600036E-3</v>
      </c>
      <c r="BD201" s="82"/>
    </row>
    <row r="202" spans="4:56">
      <c r="D202" s="408" t="s">
        <v>402</v>
      </c>
      <c r="E202" s="386"/>
      <c r="F202" s="37"/>
      <c r="G202" s="51"/>
      <c r="H202" s="48">
        <f>(IF(H42&lt;0,H42*-1,H42))*$F$122</f>
        <v>0.15029346095391563</v>
      </c>
      <c r="I202" s="48">
        <f t="shared" ref="I202:BC202" si="30">(IF(I42&lt;0,I42*-1,I42))*$F$122</f>
        <v>0.14840949947943052</v>
      </c>
      <c r="J202" s="48">
        <f t="shared" si="30"/>
        <v>0.1465453848383817</v>
      </c>
      <c r="K202" s="48">
        <f t="shared" si="30"/>
        <v>0.1446991064553074</v>
      </c>
      <c r="L202" s="48">
        <f t="shared" si="30"/>
        <v>0.14286822640661986</v>
      </c>
      <c r="M202" s="48">
        <f t="shared" si="30"/>
        <v>0.14104972461712545</v>
      </c>
      <c r="N202" s="48">
        <f t="shared" si="30"/>
        <v>0.1392397708193939</v>
      </c>
      <c r="O202" s="48">
        <f t="shared" si="30"/>
        <v>0.13743343574218705</v>
      </c>
      <c r="P202" s="48">
        <f t="shared" si="30"/>
        <v>0.1356243212686139</v>
      </c>
      <c r="Q202" s="48">
        <f t="shared" si="30"/>
        <v>0.13380408462819274</v>
      </c>
      <c r="R202" s="48">
        <f t="shared" si="30"/>
        <v>0.13196190025815088</v>
      </c>
      <c r="S202" s="48">
        <f t="shared" si="30"/>
        <v>0.13008388738799839</v>
      </c>
      <c r="T202" s="48">
        <f t="shared" si="30"/>
        <v>0.12815264049317412</v>
      </c>
      <c r="U202" s="48">
        <f t="shared" si="30"/>
        <v>0.12614710885583175</v>
      </c>
      <c r="V202" s="48">
        <f t="shared" si="30"/>
        <v>0.12404324602344549</v>
      </c>
      <c r="W202" s="48">
        <f t="shared" si="30"/>
        <v>0.12181600424418247</v>
      </c>
      <c r="X202" s="48">
        <f t="shared" si="30"/>
        <v>0.11944326921649184</v>
      </c>
      <c r="Y202" s="48">
        <f t="shared" si="30"/>
        <v>0.11691191905490672</v>
      </c>
      <c r="Z202" s="48">
        <f t="shared" si="30"/>
        <v>0.11422515965836479</v>
      </c>
      <c r="AA202" s="48">
        <f t="shared" si="30"/>
        <v>0.11140864135291344</v>
      </c>
      <c r="AB202" s="48">
        <f t="shared" si="30"/>
        <v>0.10851177698237781</v>
      </c>
      <c r="AC202" s="48">
        <f t="shared" si="30"/>
        <v>0.10560149046667296</v>
      </c>
      <c r="AD202" s="48">
        <f t="shared" si="30"/>
        <v>0.10274921714827701</v>
      </c>
      <c r="AE202" s="48">
        <f t="shared" si="30"/>
        <v>0.10001600279922251</v>
      </c>
      <c r="AF202" s="48">
        <f t="shared" si="30"/>
        <v>9.7441875984857346E-2</v>
      </c>
      <c r="AG202" s="48">
        <f t="shared" si="30"/>
        <v>9.5042847634303804E-2</v>
      </c>
      <c r="AH202" s="48">
        <f t="shared" si="30"/>
        <v>9.2814629223762393E-2</v>
      </c>
      <c r="AI202" s="48">
        <f t="shared" si="30"/>
        <v>9.0739650265678179E-2</v>
      </c>
      <c r="AJ202" s="48">
        <f t="shared" si="30"/>
        <v>8.8794072685965064E-2</v>
      </c>
      <c r="AK202" s="48">
        <f t="shared" si="30"/>
        <v>8.6953011395449378E-2</v>
      </c>
      <c r="AL202" s="48">
        <f t="shared" si="30"/>
        <v>8.519361195443477E-2</v>
      </c>
      <c r="AM202" s="48">
        <f t="shared" si="30"/>
        <v>8.3496427939836831E-2</v>
      </c>
      <c r="AN202" s="48">
        <f t="shared" si="30"/>
        <v>8.1845685561694775E-2</v>
      </c>
      <c r="AO202" s="48">
        <f t="shared" si="30"/>
        <v>8.0228985670763378E-2</v>
      </c>
      <c r="AP202" s="48">
        <f t="shared" si="30"/>
        <v>7.86367704392789E-2</v>
      </c>
      <c r="AQ202" s="48">
        <f t="shared" si="30"/>
        <v>7.7061747966274463E-2</v>
      </c>
      <c r="AR202" s="48">
        <f t="shared" si="30"/>
        <v>7.5498387015823842E-2</v>
      </c>
      <c r="AS202" s="48">
        <f t="shared" si="30"/>
        <v>7.3942474098631153E-2</v>
      </c>
      <c r="AT202" s="48">
        <f t="shared" si="30"/>
        <v>7.239078899906945E-2</v>
      </c>
      <c r="AU202" s="48">
        <f t="shared" si="30"/>
        <v>7.0840831734717016E-2</v>
      </c>
      <c r="AV202" s="48">
        <f t="shared" si="30"/>
        <v>6.9290633676215282E-2</v>
      </c>
      <c r="AW202" s="48">
        <f t="shared" si="30"/>
        <v>6.7738610746730335E-2</v>
      </c>
      <c r="AX202" s="48">
        <f t="shared" si="30"/>
        <v>6.6183460261013738E-2</v>
      </c>
      <c r="AY202" s="48">
        <f t="shared" si="30"/>
        <v>6.462407646784317E-2</v>
      </c>
      <c r="AZ202" s="48">
        <f t="shared" si="30"/>
        <v>6.305949726235327E-2</v>
      </c>
      <c r="BA202" s="48">
        <f t="shared" si="30"/>
        <v>6.1488871159894314E-2</v>
      </c>
      <c r="BB202" s="48">
        <f t="shared" si="30"/>
        <v>5.9911411803365455E-2</v>
      </c>
      <c r="BC202" s="48">
        <f t="shared" si="30"/>
        <v>5.8326391432029182E-2</v>
      </c>
      <c r="BD202" s="82"/>
    </row>
    <row r="203" spans="4:56">
      <c r="D203" s="410" t="s">
        <v>407</v>
      </c>
      <c r="E203" s="390"/>
      <c r="F203" s="37"/>
      <c r="G203" s="51"/>
      <c r="H203" s="48">
        <f>(IF(H43&lt;0,H43*-1,H43))*$F$123</f>
        <v>9.1912138218056383E-2</v>
      </c>
      <c r="I203" s="48">
        <f t="shared" ref="I203:BC203" si="31">(IF(I43&lt;0,I43*-1,I43))*$F$123</f>
        <v>8.790644844079594E-2</v>
      </c>
      <c r="J203" s="48">
        <f t="shared" si="31"/>
        <v>8.3940073653002809E-2</v>
      </c>
      <c r="K203" s="48">
        <f t="shared" si="31"/>
        <v>8.0022527582080852E-2</v>
      </c>
      <c r="L203" s="48">
        <f t="shared" si="31"/>
        <v>7.6139268744440103E-2</v>
      </c>
      <c r="M203" s="48">
        <f t="shared" si="31"/>
        <v>7.2289399649027142E-2</v>
      </c>
      <c r="N203" s="48">
        <f t="shared" si="31"/>
        <v>6.845803758503799E-2</v>
      </c>
      <c r="O203" s="48">
        <f t="shared" si="31"/>
        <v>6.4648797543623154E-2</v>
      </c>
      <c r="P203" s="48">
        <f t="shared" si="31"/>
        <v>6.0841517360547222E-2</v>
      </c>
      <c r="Q203" s="48">
        <f t="shared" si="31"/>
        <v>5.7021979069823377E-2</v>
      </c>
      <c r="R203" s="48">
        <f t="shared" si="31"/>
        <v>5.3170334544514919E-2</v>
      </c>
      <c r="S203" s="48">
        <f t="shared" si="31"/>
        <v>4.9253811092584227E-2</v>
      </c>
      <c r="T203" s="48">
        <f t="shared" si="31"/>
        <v>4.5241610097493473E-2</v>
      </c>
      <c r="U203" s="48">
        <f t="shared" si="31"/>
        <v>4.108804105707712E-2</v>
      </c>
      <c r="V203" s="48">
        <f t="shared" si="31"/>
        <v>3.674986305106178E-2</v>
      </c>
      <c r="W203" s="48">
        <f t="shared" si="31"/>
        <v>3.2170897580534021E-2</v>
      </c>
      <c r="X203" s="48">
        <f t="shared" si="31"/>
        <v>2.7310426115189131E-2</v>
      </c>
      <c r="Y203" s="48">
        <f t="shared" si="31"/>
        <v>2.214019734400079E-2</v>
      </c>
      <c r="Z203" s="48">
        <f t="shared" si="31"/>
        <v>1.6663439979761132E-2</v>
      </c>
      <c r="AA203" s="48">
        <f t="shared" si="31"/>
        <v>1.0934865310063409E-2</v>
      </c>
      <c r="AB203" s="48">
        <f t="shared" si="31"/>
        <v>5.0577340321003696E-3</v>
      </c>
      <c r="AC203" s="48">
        <f t="shared" si="31"/>
        <v>8.3707359134678201E-4</v>
      </c>
      <c r="AD203" s="48">
        <f t="shared" si="31"/>
        <v>6.599426297882174E-3</v>
      </c>
      <c r="AE203" s="48">
        <f t="shared" si="31"/>
        <v>1.2110050122257699E-2</v>
      </c>
      <c r="AF203" s="48">
        <f t="shared" si="31"/>
        <v>1.7290532232774273E-2</v>
      </c>
      <c r="AG203" s="48">
        <f t="shared" si="31"/>
        <v>2.2098786189586838E-2</v>
      </c>
      <c r="AH203" s="48">
        <f t="shared" si="31"/>
        <v>2.6552986590223721E-2</v>
      </c>
      <c r="AI203" s="48">
        <f t="shared" si="31"/>
        <v>3.068877180310866E-2</v>
      </c>
      <c r="AJ203" s="48">
        <f t="shared" si="31"/>
        <v>3.4545466308878552E-2</v>
      </c>
      <c r="AK203" s="48">
        <f t="shared" si="31"/>
        <v>3.8173081505994341E-2</v>
      </c>
      <c r="AL203" s="48">
        <f t="shared" si="31"/>
        <v>4.1617528742925784E-2</v>
      </c>
      <c r="AM203" s="48">
        <f t="shared" si="31"/>
        <v>4.491783194885958E-2</v>
      </c>
      <c r="AN203" s="48">
        <f t="shared" si="31"/>
        <v>4.8105591711686567E-2</v>
      </c>
      <c r="AO203" s="48">
        <f t="shared" si="31"/>
        <v>5.120558768520217E-2</v>
      </c>
      <c r="AP203" s="48">
        <f t="shared" si="31"/>
        <v>5.4236857133629836E-2</v>
      </c>
      <c r="AQ203" s="48">
        <f t="shared" si="31"/>
        <v>5.7213858604307305E-2</v>
      </c>
      <c r="AR203" s="48">
        <f t="shared" si="31"/>
        <v>6.0147493689831889E-2</v>
      </c>
      <c r="AS203" s="48">
        <f t="shared" si="31"/>
        <v>6.3046002648008775E-2</v>
      </c>
      <c r="AT203" s="48">
        <f t="shared" si="31"/>
        <v>6.5915620360444793E-2</v>
      </c>
      <c r="AU203" s="48">
        <f t="shared" si="31"/>
        <v>6.8761128222090628E-2</v>
      </c>
      <c r="AV203" s="48">
        <f t="shared" si="31"/>
        <v>7.1586235744171584E-2</v>
      </c>
      <c r="AW203" s="48">
        <f t="shared" si="31"/>
        <v>7.4393877008174361E-2</v>
      </c>
      <c r="AX203" s="48">
        <f t="shared" si="31"/>
        <v>7.7186418820173061E-2</v>
      </c>
      <c r="AY203" s="48">
        <f t="shared" si="31"/>
        <v>7.9965831017700287E-2</v>
      </c>
      <c r="AZ203" s="48">
        <f t="shared" si="31"/>
        <v>8.2733793703347422E-2</v>
      </c>
      <c r="BA203" s="48">
        <f t="shared" si="31"/>
        <v>8.5491763479370431E-2</v>
      </c>
      <c r="BB203" s="48">
        <f t="shared" si="31"/>
        <v>8.8241064902944158E-2</v>
      </c>
      <c r="BC203" s="48">
        <f t="shared" si="31"/>
        <v>9.0982903103239851E-2</v>
      </c>
      <c r="BD203" s="82"/>
    </row>
    <row r="204" spans="4:56">
      <c r="D204" s="408" t="s">
        <v>396</v>
      </c>
      <c r="E204" s="386"/>
      <c r="F204" s="37"/>
      <c r="G204" s="51"/>
      <c r="H204" s="48">
        <f>(IF(H44&lt;0,H44*-1,H44))*$F$124</f>
        <v>8.7007517570329481E-3</v>
      </c>
      <c r="I204" s="48">
        <f t="shared" ref="I204:BC204" si="32">(IF(I44&lt;0,I44*-1,I44))*$F$124</f>
        <v>8.7007517570334945E-3</v>
      </c>
      <c r="J204" s="48">
        <f t="shared" si="32"/>
        <v>8.7007517570329481E-3</v>
      </c>
      <c r="K204" s="48">
        <f t="shared" si="32"/>
        <v>8.7007517570329481E-3</v>
      </c>
      <c r="L204" s="48">
        <f t="shared" si="32"/>
        <v>8.7007517570329481E-3</v>
      </c>
      <c r="M204" s="48">
        <f t="shared" si="32"/>
        <v>8.7007517570329481E-3</v>
      </c>
      <c r="N204" s="48">
        <f t="shared" si="32"/>
        <v>8.7007517570329481E-3</v>
      </c>
      <c r="O204" s="48">
        <f t="shared" si="32"/>
        <v>8.7007517570329481E-3</v>
      </c>
      <c r="P204" s="48">
        <f t="shared" si="32"/>
        <v>8.7007517570329481E-3</v>
      </c>
      <c r="Q204" s="48">
        <f t="shared" si="32"/>
        <v>8.7007517570329481E-3</v>
      </c>
      <c r="R204" s="48">
        <f t="shared" si="32"/>
        <v>8.7007517570329481E-3</v>
      </c>
      <c r="S204" s="48">
        <f t="shared" si="32"/>
        <v>8.7007517570329481E-3</v>
      </c>
      <c r="T204" s="48">
        <f t="shared" si="32"/>
        <v>8.7007517570334945E-3</v>
      </c>
      <c r="U204" s="48">
        <f t="shared" si="32"/>
        <v>8.7007517570329481E-3</v>
      </c>
      <c r="V204" s="48">
        <f t="shared" si="32"/>
        <v>8.7007517570329481E-3</v>
      </c>
      <c r="W204" s="48">
        <f t="shared" si="32"/>
        <v>8.7007517570329481E-3</v>
      </c>
      <c r="X204" s="48">
        <f t="shared" si="32"/>
        <v>8.7007517570329481E-3</v>
      </c>
      <c r="Y204" s="48">
        <f t="shared" si="32"/>
        <v>8.7007517570329481E-3</v>
      </c>
      <c r="Z204" s="48">
        <f t="shared" si="32"/>
        <v>8.7007517570329481E-3</v>
      </c>
      <c r="AA204" s="48">
        <f t="shared" si="32"/>
        <v>8.7007517570329481E-3</v>
      </c>
      <c r="AB204" s="48">
        <f t="shared" si="32"/>
        <v>8.7007517570329481E-3</v>
      </c>
      <c r="AC204" s="48">
        <f t="shared" si="32"/>
        <v>8.7007517570329481E-3</v>
      </c>
      <c r="AD204" s="48">
        <f t="shared" si="32"/>
        <v>8.7007517570329481E-3</v>
      </c>
      <c r="AE204" s="48">
        <f t="shared" si="32"/>
        <v>8.7007517570334945E-3</v>
      </c>
      <c r="AF204" s="48">
        <f t="shared" si="32"/>
        <v>8.7007517570329481E-3</v>
      </c>
      <c r="AG204" s="48">
        <f t="shared" si="32"/>
        <v>8.7007517570329481E-3</v>
      </c>
      <c r="AH204" s="48">
        <f t="shared" si="32"/>
        <v>8.7007517570329481E-3</v>
      </c>
      <c r="AI204" s="48">
        <f t="shared" si="32"/>
        <v>8.7007517570329481E-3</v>
      </c>
      <c r="AJ204" s="48">
        <f t="shared" si="32"/>
        <v>8.7007517570329481E-3</v>
      </c>
      <c r="AK204" s="48">
        <f t="shared" si="32"/>
        <v>8.7007517570329481E-3</v>
      </c>
      <c r="AL204" s="48">
        <f t="shared" si="32"/>
        <v>8.7007517570329481E-3</v>
      </c>
      <c r="AM204" s="48">
        <f t="shared" si="32"/>
        <v>8.7007517570329481E-3</v>
      </c>
      <c r="AN204" s="48">
        <f t="shared" si="32"/>
        <v>8.7007517570329481E-3</v>
      </c>
      <c r="AO204" s="48">
        <f t="shared" si="32"/>
        <v>8.7007517570334945E-3</v>
      </c>
      <c r="AP204" s="48">
        <f t="shared" si="32"/>
        <v>8.7007517570329481E-3</v>
      </c>
      <c r="AQ204" s="48">
        <f t="shared" si="32"/>
        <v>8.7007517570329481E-3</v>
      </c>
      <c r="AR204" s="48">
        <f t="shared" si="32"/>
        <v>8.7007517570329481E-3</v>
      </c>
      <c r="AS204" s="48">
        <f t="shared" si="32"/>
        <v>8.7007517570329481E-3</v>
      </c>
      <c r="AT204" s="48">
        <f t="shared" si="32"/>
        <v>8.7007517570329481E-3</v>
      </c>
      <c r="AU204" s="48">
        <f t="shared" si="32"/>
        <v>8.7007517570329481E-3</v>
      </c>
      <c r="AV204" s="48">
        <f t="shared" si="32"/>
        <v>8.7007517570329481E-3</v>
      </c>
      <c r="AW204" s="48">
        <f t="shared" si="32"/>
        <v>8.7007517570329481E-3</v>
      </c>
      <c r="AX204" s="48">
        <f t="shared" si="32"/>
        <v>8.7007517570329481E-3</v>
      </c>
      <c r="AY204" s="48">
        <f t="shared" si="32"/>
        <v>8.7007517570329481E-3</v>
      </c>
      <c r="AZ204" s="48">
        <f t="shared" si="32"/>
        <v>8.7007517570334945E-3</v>
      </c>
      <c r="BA204" s="48">
        <f t="shared" si="32"/>
        <v>8.7007517570329481E-3</v>
      </c>
      <c r="BB204" s="48">
        <f t="shared" si="32"/>
        <v>8.7007517570329481E-3</v>
      </c>
      <c r="BC204" s="48">
        <f t="shared" si="32"/>
        <v>8.7007517570329481E-3</v>
      </c>
      <c r="BD204" s="82"/>
    </row>
    <row r="205" spans="4:56">
      <c r="D205" s="408" t="s">
        <v>63</v>
      </c>
      <c r="E205" s="386"/>
      <c r="F205" s="37"/>
      <c r="G205" s="51"/>
      <c r="H205" s="48"/>
      <c r="I205" s="48"/>
      <c r="J205" s="48"/>
      <c r="K205" s="48"/>
      <c r="L205" s="48"/>
      <c r="M205" s="48"/>
      <c r="N205" s="48"/>
      <c r="O205" s="48"/>
      <c r="P205" s="48"/>
      <c r="Q205" s="48"/>
      <c r="R205" s="48"/>
      <c r="S205" s="48"/>
      <c r="T205" s="48"/>
      <c r="U205" s="48"/>
      <c r="V205" s="48"/>
      <c r="W205" s="48"/>
      <c r="X205" s="48"/>
      <c r="Y205" s="48"/>
      <c r="Z205" s="48"/>
      <c r="AA205" s="48"/>
      <c r="AB205" s="48"/>
      <c r="AC205" s="48"/>
      <c r="AD205" s="48"/>
      <c r="AE205" s="48"/>
      <c r="AF205" s="48"/>
      <c r="AG205" s="48"/>
      <c r="AH205" s="48"/>
      <c r="AI205" s="48"/>
      <c r="AJ205" s="48"/>
      <c r="AK205" s="48"/>
      <c r="AL205" s="48"/>
      <c r="AM205" s="48"/>
      <c r="AN205" s="48"/>
      <c r="AO205" s="48"/>
      <c r="AP205" s="48"/>
      <c r="AQ205" s="48"/>
      <c r="AR205" s="48"/>
      <c r="AS205" s="48"/>
      <c r="AT205" s="48"/>
      <c r="AU205" s="48"/>
      <c r="AV205" s="48"/>
      <c r="AW205" s="48"/>
      <c r="AX205" s="48"/>
      <c r="AY205" s="48"/>
      <c r="AZ205" s="48"/>
      <c r="BA205" s="48"/>
      <c r="BB205" s="48"/>
      <c r="BC205" s="48"/>
      <c r="BD205" s="82"/>
    </row>
    <row r="206" spans="4:56">
      <c r="D206" s="83" t="s">
        <v>387</v>
      </c>
      <c r="E206" s="43" t="s">
        <v>387</v>
      </c>
      <c r="F206" s="84" t="s">
        <v>448</v>
      </c>
      <c r="G206" s="45">
        <f>SUM(G200:G205)</f>
        <v>0</v>
      </c>
      <c r="H206" s="45">
        <f>SUM(H200:H205)</f>
        <v>0.25513728552656495</v>
      </c>
      <c r="I206" s="45">
        <f t="shared" ref="I206:BC206" si="33">SUM(I200:I205)</f>
        <v>0.24924763427481994</v>
      </c>
      <c r="J206" s="45">
        <f t="shared" si="33"/>
        <v>0.24341714484597743</v>
      </c>
      <c r="K206" s="45">
        <f t="shared" si="33"/>
        <v>0.23765332039198117</v>
      </c>
      <c r="L206" s="45">
        <f t="shared" si="33"/>
        <v>0.2319391815056529</v>
      </c>
      <c r="M206" s="45">
        <f t="shared" si="33"/>
        <v>0.22627081062074553</v>
      </c>
      <c r="N206" s="45">
        <f t="shared" si="33"/>
        <v>0.22062949475902482</v>
      </c>
      <c r="O206" s="45">
        <f t="shared" si="33"/>
        <v>0.21501391964040314</v>
      </c>
      <c r="P206" s="45">
        <f t="shared" si="33"/>
        <v>0.20939752498375405</v>
      </c>
      <c r="Q206" s="45">
        <f t="shared" si="33"/>
        <v>0.20375775005260904</v>
      </c>
      <c r="R206" s="45">
        <f t="shared" si="33"/>
        <v>0.19806392115725874</v>
      </c>
      <c r="S206" s="45">
        <f t="shared" si="33"/>
        <v>0.19226938483517556</v>
      </c>
      <c r="T206" s="45">
        <f t="shared" si="33"/>
        <v>0.18632593694526109</v>
      </c>
      <c r="U206" s="45">
        <f t="shared" si="33"/>
        <v>0.1801668362675018</v>
      </c>
      <c r="V206" s="45">
        <f t="shared" si="33"/>
        <v>0.17372479542910021</v>
      </c>
      <c r="W206" s="45">
        <f t="shared" si="33"/>
        <v>0.16691858817930944</v>
      </c>
      <c r="X206" s="45">
        <f t="shared" si="33"/>
        <v>0.15968538168627391</v>
      </c>
      <c r="Y206" s="45">
        <f t="shared" si="33"/>
        <v>0.15198380275350046</v>
      </c>
      <c r="Z206" s="45">
        <f t="shared" si="33"/>
        <v>0.14382028599271887</v>
      </c>
      <c r="AA206" s="45">
        <f t="shared" si="33"/>
        <v>0.13527519301756979</v>
      </c>
      <c r="AB206" s="45">
        <f t="shared" si="33"/>
        <v>0.12650119736907114</v>
      </c>
      <c r="AC206" s="45">
        <f t="shared" si="33"/>
        <v>0.11937025041261269</v>
      </c>
      <c r="AD206" s="45">
        <f t="shared" si="33"/>
        <v>0.12228032980075212</v>
      </c>
      <c r="AE206" s="45">
        <f t="shared" si="33"/>
        <v>0.12505773927607372</v>
      </c>
      <c r="AF206" s="45">
        <f t="shared" si="33"/>
        <v>0.12766409457222458</v>
      </c>
      <c r="AG206" s="45">
        <f t="shared" si="33"/>
        <v>0.13007332017848361</v>
      </c>
      <c r="AH206" s="45">
        <f t="shared" si="33"/>
        <v>0.13229930216857907</v>
      </c>
      <c r="AI206" s="45">
        <f t="shared" si="33"/>
        <v>0.13436010842337978</v>
      </c>
      <c r="AJ206" s="56">
        <f t="shared" si="33"/>
        <v>0.13627122534943656</v>
      </c>
      <c r="AK206" s="45">
        <f t="shared" si="33"/>
        <v>0.13805777925603668</v>
      </c>
      <c r="AL206" s="45">
        <f t="shared" si="33"/>
        <v>0.13974282705195351</v>
      </c>
      <c r="AM206" s="45">
        <f t="shared" si="33"/>
        <v>0.14134594624328936</v>
      </c>
      <c r="AN206" s="45">
        <f t="shared" si="33"/>
        <v>0.14288296362797429</v>
      </c>
      <c r="AO206" s="45">
        <f t="shared" si="33"/>
        <v>0.14436625971055905</v>
      </c>
      <c r="AP206" s="45">
        <f t="shared" si="33"/>
        <v>0.14580531392750168</v>
      </c>
      <c r="AQ206" s="45">
        <f t="shared" si="33"/>
        <v>0.1472072929251747</v>
      </c>
      <c r="AR206" s="45">
        <f t="shared" si="33"/>
        <v>0.14857756706024869</v>
      </c>
      <c r="AS206" s="45">
        <f t="shared" si="33"/>
        <v>0.14992016310123288</v>
      </c>
      <c r="AT206" s="45">
        <f t="shared" si="33"/>
        <v>0.15123809571410718</v>
      </c>
      <c r="AU206" s="45">
        <f t="shared" si="33"/>
        <v>0.15253364631140059</v>
      </c>
      <c r="AV206" s="45">
        <f t="shared" si="33"/>
        <v>0.15380855577497982</v>
      </c>
      <c r="AW206" s="45">
        <f t="shared" si="33"/>
        <v>0.15506417410949763</v>
      </c>
      <c r="AX206" s="45">
        <f t="shared" si="33"/>
        <v>0.15630156543577975</v>
      </c>
      <c r="AY206" s="45">
        <f t="shared" si="33"/>
        <v>0.15752159384013642</v>
      </c>
      <c r="AZ206" s="45">
        <f t="shared" si="33"/>
        <v>0.1587249773202942</v>
      </c>
      <c r="BA206" s="45">
        <f t="shared" si="33"/>
        <v>0.15991232099385769</v>
      </c>
      <c r="BB206" s="45">
        <f t="shared" si="33"/>
        <v>0.16108416306090256</v>
      </c>
      <c r="BC206" s="45">
        <f t="shared" si="33"/>
        <v>0.162240980889862</v>
      </c>
      <c r="BD206" s="82"/>
    </row>
    <row r="207" spans="4:56">
      <c r="D207" s="83" t="s">
        <v>387</v>
      </c>
      <c r="E207" s="53" t="s">
        <v>387</v>
      </c>
      <c r="F207" s="53" t="s">
        <v>387</v>
      </c>
      <c r="G207" s="53" t="s">
        <v>387</v>
      </c>
      <c r="H207" s="53" t="s">
        <v>387</v>
      </c>
      <c r="I207" s="53" t="s">
        <v>387</v>
      </c>
      <c r="J207" s="53" t="s">
        <v>387</v>
      </c>
      <c r="K207" s="53" t="s">
        <v>387</v>
      </c>
      <c r="L207" s="53" t="s">
        <v>387</v>
      </c>
      <c r="M207" s="53" t="s">
        <v>387</v>
      </c>
      <c r="N207" s="53" t="s">
        <v>387</v>
      </c>
      <c r="O207" s="53" t="s">
        <v>387</v>
      </c>
      <c r="P207" s="53" t="s">
        <v>387</v>
      </c>
      <c r="Q207" s="53" t="s">
        <v>387</v>
      </c>
      <c r="R207" s="53" t="s">
        <v>387</v>
      </c>
      <c r="S207" s="53" t="s">
        <v>387</v>
      </c>
      <c r="T207" s="53" t="s">
        <v>387</v>
      </c>
      <c r="U207" s="53" t="s">
        <v>387</v>
      </c>
      <c r="V207" s="53" t="s">
        <v>387</v>
      </c>
      <c r="W207" s="53" t="s">
        <v>387</v>
      </c>
      <c r="X207" s="53" t="s">
        <v>387</v>
      </c>
      <c r="Y207" s="53" t="s">
        <v>387</v>
      </c>
      <c r="Z207" s="53" t="s">
        <v>387</v>
      </c>
      <c r="AA207" s="53" t="s">
        <v>387</v>
      </c>
      <c r="AB207" s="53" t="s">
        <v>387</v>
      </c>
      <c r="AC207" s="53" t="s">
        <v>387</v>
      </c>
      <c r="AD207" s="53" t="s">
        <v>387</v>
      </c>
      <c r="AE207" s="53" t="s">
        <v>387</v>
      </c>
      <c r="AF207" s="53" t="s">
        <v>387</v>
      </c>
      <c r="AG207" s="53" t="s">
        <v>387</v>
      </c>
      <c r="AH207" s="53" t="s">
        <v>387</v>
      </c>
      <c r="AI207" s="53" t="s">
        <v>387</v>
      </c>
      <c r="AJ207" s="53" t="s">
        <v>387</v>
      </c>
      <c r="AK207" s="53"/>
      <c r="AL207" s="53"/>
      <c r="AM207" s="53"/>
      <c r="AN207" s="53"/>
      <c r="AO207" s="53"/>
      <c r="AP207" s="53"/>
      <c r="AQ207" s="53"/>
      <c r="AR207" s="53"/>
      <c r="AS207" s="53"/>
      <c r="AT207" s="53"/>
      <c r="AU207" s="53"/>
      <c r="AV207" s="53"/>
      <c r="AW207" s="53"/>
      <c r="AX207" s="53"/>
      <c r="AY207" s="53"/>
      <c r="AZ207" s="53"/>
      <c r="BA207" s="53"/>
      <c r="BB207" s="53"/>
      <c r="BC207" s="53"/>
      <c r="BD207" s="82"/>
    </row>
    <row r="208" spans="4:56" ht="15.75">
      <c r="D208" s="81"/>
      <c r="E208" s="32"/>
      <c r="F208" s="347" t="s">
        <v>467</v>
      </c>
      <c r="G208" s="47"/>
      <c r="H208" s="47"/>
      <c r="I208" s="47"/>
      <c r="J208" s="47"/>
      <c r="K208" s="47"/>
      <c r="L208" s="47"/>
      <c r="M208" s="47"/>
      <c r="N208" s="47"/>
      <c r="O208" s="47"/>
      <c r="P208" s="47"/>
      <c r="Q208" s="47"/>
      <c r="R208" s="47"/>
      <c r="S208" s="47"/>
      <c r="T208" s="47"/>
      <c r="U208" s="47"/>
      <c r="V208" s="47"/>
      <c r="W208" s="47"/>
      <c r="X208" s="47"/>
      <c r="Y208" s="47"/>
      <c r="Z208" s="47"/>
      <c r="AA208" s="47"/>
      <c r="AB208" s="56"/>
      <c r="AC208" s="47"/>
      <c r="AD208" s="47"/>
      <c r="AE208" s="47"/>
      <c r="AF208" s="47"/>
      <c r="AG208" s="47"/>
      <c r="AH208" s="47"/>
      <c r="AI208" s="47"/>
      <c r="AJ208" s="56"/>
      <c r="AK208" s="56"/>
      <c r="AL208" s="56"/>
      <c r="AM208" s="56"/>
      <c r="AN208" s="56"/>
      <c r="AO208" s="56"/>
      <c r="AP208" s="56"/>
      <c r="AQ208" s="56"/>
      <c r="AR208" s="56"/>
      <c r="AS208" s="56"/>
      <c r="AT208" s="56"/>
      <c r="AU208" s="56"/>
      <c r="AV208" s="56"/>
      <c r="AW208" s="56"/>
      <c r="AX208" s="56"/>
      <c r="AY208" s="56"/>
      <c r="AZ208" s="56"/>
      <c r="BA208" s="56"/>
      <c r="BB208" s="56"/>
      <c r="BC208" s="56"/>
      <c r="BD208" s="82"/>
    </row>
    <row r="209" spans="4:56">
      <c r="D209" s="85" t="s">
        <v>387</v>
      </c>
      <c r="E209" s="53" t="s">
        <v>387</v>
      </c>
      <c r="F209" s="37" t="s">
        <v>387</v>
      </c>
      <c r="G209" s="51" t="s">
        <v>387</v>
      </c>
      <c r="H209" s="51" t="s">
        <v>387</v>
      </c>
      <c r="I209" s="51" t="s">
        <v>387</v>
      </c>
      <c r="J209" s="51" t="s">
        <v>387</v>
      </c>
      <c r="K209" s="51" t="s">
        <v>387</v>
      </c>
      <c r="L209" s="51" t="s">
        <v>387</v>
      </c>
      <c r="M209" s="51" t="s">
        <v>387</v>
      </c>
      <c r="N209" s="51" t="s">
        <v>387</v>
      </c>
      <c r="O209" s="51" t="s">
        <v>387</v>
      </c>
      <c r="P209" s="51" t="s">
        <v>387</v>
      </c>
      <c r="Q209" s="51" t="s">
        <v>387</v>
      </c>
      <c r="R209" s="51" t="s">
        <v>387</v>
      </c>
      <c r="S209" s="51" t="s">
        <v>387</v>
      </c>
      <c r="T209" s="51" t="s">
        <v>387</v>
      </c>
      <c r="U209" s="51" t="s">
        <v>387</v>
      </c>
      <c r="V209" s="51" t="s">
        <v>387</v>
      </c>
      <c r="W209" s="51" t="s">
        <v>387</v>
      </c>
      <c r="X209" s="51" t="s">
        <v>387</v>
      </c>
      <c r="Y209" s="51" t="s">
        <v>387</v>
      </c>
      <c r="Z209" s="51" t="s">
        <v>387</v>
      </c>
      <c r="AA209" s="51" t="s">
        <v>387</v>
      </c>
      <c r="AB209" s="56" t="s">
        <v>387</v>
      </c>
      <c r="AC209" s="51" t="s">
        <v>387</v>
      </c>
      <c r="AD209" s="51" t="s">
        <v>387</v>
      </c>
      <c r="AE209" s="51" t="s">
        <v>387</v>
      </c>
      <c r="AF209" s="51" t="s">
        <v>387</v>
      </c>
      <c r="AG209" s="51" t="s">
        <v>387</v>
      </c>
      <c r="AH209" s="51" t="s">
        <v>387</v>
      </c>
      <c r="AI209" s="51" t="s">
        <v>387</v>
      </c>
      <c r="AJ209" s="56" t="s">
        <v>387</v>
      </c>
      <c r="AK209" s="56"/>
      <c r="AL209" s="56"/>
      <c r="AM209" s="56"/>
      <c r="AN209" s="56"/>
      <c r="AO209" s="56"/>
      <c r="AP209" s="56"/>
      <c r="AQ209" s="56"/>
      <c r="AR209" s="56"/>
      <c r="AS209" s="56"/>
      <c r="AT209" s="56"/>
      <c r="AU209" s="56"/>
      <c r="AV209" s="56"/>
      <c r="AW209" s="56"/>
      <c r="AX209" s="56"/>
      <c r="AY209" s="56"/>
      <c r="AZ209" s="56"/>
      <c r="BA209" s="56"/>
      <c r="BB209" s="56"/>
      <c r="BC209" s="56"/>
      <c r="BD209" s="82"/>
    </row>
    <row r="210" spans="4:56">
      <c r="D210" s="86" t="s">
        <v>391</v>
      </c>
      <c r="E210" s="55"/>
      <c r="F210" s="37"/>
      <c r="G210" s="56"/>
      <c r="H210" s="56">
        <f>(IF(H50&lt;0,H50*-1,H50))*$F$131</f>
        <v>0.26840565800566274</v>
      </c>
      <c r="I210" s="56">
        <f t="shared" ref="I210:BC210" si="34">(IF(I50&lt;0,I50*-1,I50))*$F$131</f>
        <v>0.26397747718584907</v>
      </c>
      <c r="J210" s="56">
        <f t="shared" si="34"/>
        <v>0.25959460723426631</v>
      </c>
      <c r="K210" s="56">
        <f t="shared" si="34"/>
        <v>0.25525585462399647</v>
      </c>
      <c r="L210" s="56">
        <f t="shared" si="34"/>
        <v>0.25096004522873483</v>
      </c>
      <c r="M210" s="56">
        <f t="shared" si="34"/>
        <v>0.24670602374017234</v>
      </c>
      <c r="N210" s="56">
        <f t="shared" si="34"/>
        <v>0.24249265309747095</v>
      </c>
      <c r="O210" s="56">
        <f t="shared" si="34"/>
        <v>0.23831881392851745</v>
      </c>
      <c r="P210" s="56">
        <f t="shared" si="34"/>
        <v>0.23418340400254045</v>
      </c>
      <c r="Q210" s="56">
        <f t="shared" si="34"/>
        <v>0.2300853376937263</v>
      </c>
      <c r="R210" s="56">
        <f t="shared" si="34"/>
        <v>0.22602354545539116</v>
      </c>
      <c r="S210" s="56">
        <f t="shared" si="34"/>
        <v>0.22199697330451046</v>
      </c>
      <c r="T210" s="56">
        <f t="shared" si="34"/>
        <v>0.21800458231604594</v>
      </c>
      <c r="U210" s="56">
        <f t="shared" si="34"/>
        <v>0.21404534812696679</v>
      </c>
      <c r="V210" s="56">
        <f t="shared" si="34"/>
        <v>0.21011826044944781</v>
      </c>
      <c r="W210" s="56">
        <f t="shared" si="34"/>
        <v>0.2062223225928943</v>
      </c>
      <c r="X210" s="56">
        <f t="shared" si="34"/>
        <v>0.2023565509947545</v>
      </c>
      <c r="Y210" s="56">
        <f t="shared" si="34"/>
        <v>0.19851997475943947</v>
      </c>
      <c r="Z210" s="56">
        <f t="shared" si="34"/>
        <v>0.19471163520527326</v>
      </c>
      <c r="AA210" s="56">
        <f t="shared" si="34"/>
        <v>0.19093058541917704</v>
      </c>
      <c r="AB210" s="56">
        <f t="shared" si="34"/>
        <v>0.18717588981866468</v>
      </c>
      <c r="AC210" s="56">
        <f t="shared" si="34"/>
        <v>0.18344662372094092</v>
      </c>
      <c r="AD210" s="56">
        <f t="shared" si="34"/>
        <v>0.17974187291888272</v>
      </c>
      <c r="AE210" s="56">
        <f t="shared" si="34"/>
        <v>0.17606073326351435</v>
      </c>
      <c r="AF210" s="56">
        <f t="shared" si="34"/>
        <v>0.17240231025276145</v>
      </c>
      <c r="AG210" s="56">
        <f t="shared" si="34"/>
        <v>0.16876571862618309</v>
      </c>
      <c r="AH210" s="56">
        <f t="shared" si="34"/>
        <v>0.16515008196557648</v>
      </c>
      <c r="AI210" s="56">
        <f t="shared" si="34"/>
        <v>0.16155453230091213</v>
      </c>
      <c r="AJ210" s="56">
        <f t="shared" si="34"/>
        <v>0.15797820972163651</v>
      </c>
      <c r="AK210" s="56">
        <f t="shared" si="34"/>
        <v>0.15442026199290454</v>
      </c>
      <c r="AL210" s="56">
        <f t="shared" si="34"/>
        <v>0.15087984417659242</v>
      </c>
      <c r="AM210" s="56">
        <f t="shared" si="34"/>
        <v>0.14735611825687212</v>
      </c>
      <c r="AN210" s="56">
        <f t="shared" si="34"/>
        <v>0.14384825276994645</v>
      </c>
      <c r="AO210" s="56">
        <f t="shared" si="34"/>
        <v>0.14035542243796117</v>
      </c>
      <c r="AP210" s="56">
        <f t="shared" si="34"/>
        <v>0.13687680780668268</v>
      </c>
      <c r="AQ210" s="56">
        <f t="shared" si="34"/>
        <v>0.13341159488674884</v>
      </c>
      <c r="AR210" s="56">
        <f t="shared" si="34"/>
        <v>0.12995897479834517</v>
      </c>
      <c r="AS210" s="56">
        <f t="shared" si="34"/>
        <v>0.12651814341900405</v>
      </c>
      <c r="AT210" s="56">
        <f t="shared" si="34"/>
        <v>0.12308830103435724</v>
      </c>
      <c r="AU210" s="56">
        <f t="shared" si="34"/>
        <v>0.11966865199156666</v>
      </c>
      <c r="AV210" s="56">
        <f t="shared" si="34"/>
        <v>0.11625840435535181</v>
      </c>
      <c r="AW210" s="56">
        <f t="shared" si="34"/>
        <v>0.1128567695662072</v>
      </c>
      <c r="AX210" s="56">
        <f t="shared" si="34"/>
        <v>0.1094629621007988</v>
      </c>
      <c r="AY210" s="56">
        <f t="shared" si="34"/>
        <v>0.1060761991341829</v>
      </c>
      <c r="AZ210" s="56">
        <f t="shared" si="34"/>
        <v>0.10269570020377049</v>
      </c>
      <c r="BA210" s="56">
        <f t="shared" si="34"/>
        <v>9.9320686874680361E-2</v>
      </c>
      <c r="BB210" s="56">
        <f t="shared" si="34"/>
        <v>9.5950382406409476E-2</v>
      </c>
      <c r="BC210" s="56">
        <f t="shared" si="34"/>
        <v>9.2584011420568338E-2</v>
      </c>
      <c r="BD210" s="82"/>
    </row>
    <row r="211" spans="4:56">
      <c r="D211" s="408" t="s">
        <v>394</v>
      </c>
      <c r="E211" s="386"/>
      <c r="F211" s="37"/>
      <c r="G211" s="56"/>
      <c r="H211" s="56">
        <f>(IF(H51&lt;0,H51*-1,H51))*$F$132</f>
        <v>3.8078411378040029E-2</v>
      </c>
      <c r="I211" s="56">
        <f t="shared" ref="I211:BC211" si="35">(IF(I51&lt;0,I51*-1,I51))*$F$132</f>
        <v>3.8078411378040029E-2</v>
      </c>
      <c r="J211" s="56">
        <f t="shared" si="35"/>
        <v>3.8078411378040029E-2</v>
      </c>
      <c r="K211" s="56">
        <f t="shared" si="35"/>
        <v>3.8078411378040029E-2</v>
      </c>
      <c r="L211" s="56">
        <f t="shared" si="35"/>
        <v>3.8078411378040029E-2</v>
      </c>
      <c r="M211" s="56">
        <f t="shared" si="35"/>
        <v>3.8078411378040029E-2</v>
      </c>
      <c r="N211" s="56">
        <f t="shared" si="35"/>
        <v>3.8078411378040029E-2</v>
      </c>
      <c r="O211" s="56">
        <f t="shared" si="35"/>
        <v>3.8078411378040029E-2</v>
      </c>
      <c r="P211" s="56">
        <f t="shared" si="35"/>
        <v>3.8078411378040029E-2</v>
      </c>
      <c r="Q211" s="56">
        <f t="shared" si="35"/>
        <v>3.8078411378040029E-2</v>
      </c>
      <c r="R211" s="56">
        <f t="shared" si="35"/>
        <v>3.8078411378040029E-2</v>
      </c>
      <c r="S211" s="56">
        <f t="shared" si="35"/>
        <v>3.8078411378040029E-2</v>
      </c>
      <c r="T211" s="56">
        <f t="shared" si="35"/>
        <v>3.8078411378040029E-2</v>
      </c>
      <c r="U211" s="56">
        <f t="shared" si="35"/>
        <v>3.8078411378040029E-2</v>
      </c>
      <c r="V211" s="56">
        <f t="shared" si="35"/>
        <v>3.8078411378040029E-2</v>
      </c>
      <c r="W211" s="56">
        <f t="shared" si="35"/>
        <v>3.8078411378040029E-2</v>
      </c>
      <c r="X211" s="56">
        <f t="shared" si="35"/>
        <v>3.8078411378040029E-2</v>
      </c>
      <c r="Y211" s="56">
        <f t="shared" si="35"/>
        <v>3.8078411378040029E-2</v>
      </c>
      <c r="Z211" s="56">
        <f t="shared" si="35"/>
        <v>3.8078411378040029E-2</v>
      </c>
      <c r="AA211" s="56">
        <f t="shared" si="35"/>
        <v>3.8078411378040029E-2</v>
      </c>
      <c r="AB211" s="56">
        <f t="shared" si="35"/>
        <v>3.8078411378040029E-2</v>
      </c>
      <c r="AC211" s="56">
        <f t="shared" si="35"/>
        <v>3.8078411378040029E-2</v>
      </c>
      <c r="AD211" s="56">
        <f t="shared" si="35"/>
        <v>3.8078411378040029E-2</v>
      </c>
      <c r="AE211" s="56">
        <f t="shared" si="35"/>
        <v>3.8078411378040029E-2</v>
      </c>
      <c r="AF211" s="56">
        <f t="shared" si="35"/>
        <v>3.8078411378040029E-2</v>
      </c>
      <c r="AG211" s="56">
        <f t="shared" si="35"/>
        <v>3.8078411378040029E-2</v>
      </c>
      <c r="AH211" s="56">
        <f t="shared" si="35"/>
        <v>3.8078411378040029E-2</v>
      </c>
      <c r="AI211" s="56">
        <f t="shared" si="35"/>
        <v>3.8078411378040029E-2</v>
      </c>
      <c r="AJ211" s="56">
        <f t="shared" si="35"/>
        <v>3.8078411378040029E-2</v>
      </c>
      <c r="AK211" s="56">
        <f t="shared" si="35"/>
        <v>3.8078411378040029E-2</v>
      </c>
      <c r="AL211" s="56">
        <f t="shared" si="35"/>
        <v>3.8078411378040029E-2</v>
      </c>
      <c r="AM211" s="56">
        <f t="shared" si="35"/>
        <v>3.8078411378040029E-2</v>
      </c>
      <c r="AN211" s="56">
        <f t="shared" si="35"/>
        <v>3.8078411378040029E-2</v>
      </c>
      <c r="AO211" s="56">
        <f t="shared" si="35"/>
        <v>3.8078411378040029E-2</v>
      </c>
      <c r="AP211" s="56">
        <f t="shared" si="35"/>
        <v>3.8078411378040029E-2</v>
      </c>
      <c r="AQ211" s="56">
        <f t="shared" si="35"/>
        <v>3.8078411378040029E-2</v>
      </c>
      <c r="AR211" s="56">
        <f t="shared" si="35"/>
        <v>3.8078411378040029E-2</v>
      </c>
      <c r="AS211" s="56">
        <f t="shared" si="35"/>
        <v>3.8078411378040029E-2</v>
      </c>
      <c r="AT211" s="56">
        <f t="shared" si="35"/>
        <v>3.8078411378040029E-2</v>
      </c>
      <c r="AU211" s="56">
        <f t="shared" si="35"/>
        <v>3.8078411378040029E-2</v>
      </c>
      <c r="AV211" s="56">
        <f t="shared" si="35"/>
        <v>3.8078411378040029E-2</v>
      </c>
      <c r="AW211" s="56">
        <f t="shared" si="35"/>
        <v>3.8078411378039793E-2</v>
      </c>
      <c r="AX211" s="56">
        <f t="shared" si="35"/>
        <v>3.8078411378040029E-2</v>
      </c>
      <c r="AY211" s="56">
        <f t="shared" si="35"/>
        <v>3.8078411378040029E-2</v>
      </c>
      <c r="AZ211" s="56">
        <f t="shared" si="35"/>
        <v>3.8078411378040029E-2</v>
      </c>
      <c r="BA211" s="56">
        <f t="shared" si="35"/>
        <v>3.8078411378040029E-2</v>
      </c>
      <c r="BB211" s="56">
        <f t="shared" si="35"/>
        <v>3.8078411378040029E-2</v>
      </c>
      <c r="BC211" s="56">
        <f t="shared" si="35"/>
        <v>3.8078411378040029E-2</v>
      </c>
      <c r="BD211" s="82"/>
    </row>
    <row r="212" spans="4:56">
      <c r="D212" s="408" t="s">
        <v>402</v>
      </c>
      <c r="E212" s="386"/>
      <c r="F212" s="37"/>
      <c r="G212" s="56"/>
      <c r="H212" s="56">
        <f>IF(H52&lt;0,H52*-1,H52)*$F$133</f>
        <v>0.4334748555655028</v>
      </c>
      <c r="I212" s="56">
        <f t="shared" ref="I212:BC212" si="36">IF(I52&lt;0,I52*-1,I52)*$F$133</f>
        <v>0.42804115324166181</v>
      </c>
      <c r="J212" s="56">
        <f t="shared" si="36"/>
        <v>0.42266469295085818</v>
      </c>
      <c r="K212" s="56">
        <f t="shared" si="36"/>
        <v>0.41733967581200709</v>
      </c>
      <c r="L212" s="56">
        <f t="shared" si="36"/>
        <v>0.41205907039095058</v>
      </c>
      <c r="M212" s="56">
        <f t="shared" si="36"/>
        <v>0.40681416621785149</v>
      </c>
      <c r="N212" s="56">
        <f t="shared" si="36"/>
        <v>0.40159391607474987</v>
      </c>
      <c r="O212" s="56">
        <f t="shared" si="36"/>
        <v>0.39638410300819721</v>
      </c>
      <c r="P212" s="56">
        <f t="shared" si="36"/>
        <v>0.39116627363520773</v>
      </c>
      <c r="Q212" s="56">
        <f t="shared" si="36"/>
        <v>0.38591636582289424</v>
      </c>
      <c r="R212" s="56">
        <f t="shared" si="36"/>
        <v>0.3806031565943585</v>
      </c>
      <c r="S212" s="56">
        <f t="shared" si="36"/>
        <v>0.37518661117400159</v>
      </c>
      <c r="T212" s="56">
        <f t="shared" si="36"/>
        <v>0.36961652872675549</v>
      </c>
      <c r="U212" s="56">
        <f t="shared" si="36"/>
        <v>0.36383219498853925</v>
      </c>
      <c r="V212" s="56">
        <f t="shared" si="36"/>
        <v>0.35776425542809548</v>
      </c>
      <c r="W212" s="56">
        <f t="shared" si="36"/>
        <v>0.35134046757699583</v>
      </c>
      <c r="X212" s="56">
        <f t="shared" si="36"/>
        <v>0.34449704959396876</v>
      </c>
      <c r="Y212" s="56">
        <f t="shared" si="36"/>
        <v>0.3371961554718001</v>
      </c>
      <c r="Z212" s="56">
        <f t="shared" si="36"/>
        <v>0.32944703163125999</v>
      </c>
      <c r="AA212" s="56">
        <f t="shared" si="36"/>
        <v>0.32132365847913408</v>
      </c>
      <c r="AB212" s="56">
        <f t="shared" si="36"/>
        <v>0.31296855203178292</v>
      </c>
      <c r="AC212" s="56">
        <f t="shared" si="36"/>
        <v>0.3045747335712698</v>
      </c>
      <c r="AD212" s="56">
        <f t="shared" si="36"/>
        <v>0.29634823617825184</v>
      </c>
      <c r="AE212" s="56">
        <f t="shared" si="36"/>
        <v>0.28846512744107772</v>
      </c>
      <c r="AF212" s="56">
        <f t="shared" si="36"/>
        <v>0.28104085733656287</v>
      </c>
      <c r="AG212" s="56">
        <f t="shared" si="36"/>
        <v>0.27412160442194261</v>
      </c>
      <c r="AH212" s="56">
        <f t="shared" si="36"/>
        <v>0.2676949997809463</v>
      </c>
      <c r="AI212" s="56">
        <f t="shared" si="36"/>
        <v>0.26171036679393422</v>
      </c>
      <c r="AJ212" s="56">
        <f t="shared" si="36"/>
        <v>0.25609895193260357</v>
      </c>
      <c r="AK212" s="56">
        <f t="shared" si="36"/>
        <v>0.25078898187849569</v>
      </c>
      <c r="AL212" s="56">
        <f t="shared" si="36"/>
        <v>0.24571454009150609</v>
      </c>
      <c r="AM212" s="56">
        <f t="shared" si="36"/>
        <v>0.24081953939801948</v>
      </c>
      <c r="AN212" s="56">
        <f t="shared" si="36"/>
        <v>0.23605848519513314</v>
      </c>
      <c r="AO212" s="56">
        <f t="shared" si="36"/>
        <v>0.23139561598401592</v>
      </c>
      <c r="AP212" s="56">
        <f t="shared" si="36"/>
        <v>0.22680336517605459</v>
      </c>
      <c r="AQ212" s="56">
        <f t="shared" si="36"/>
        <v>0.22226070154541688</v>
      </c>
      <c r="AR212" s="56">
        <f t="shared" si="36"/>
        <v>0.21775167195828721</v>
      </c>
      <c r="AS212" s="56">
        <f t="shared" si="36"/>
        <v>0.21326412391213895</v>
      </c>
      <c r="AT212" s="56">
        <f t="shared" si="36"/>
        <v>0.20878876969415402</v>
      </c>
      <c r="AU212" s="56">
        <f t="shared" si="36"/>
        <v>0.20431839888072334</v>
      </c>
      <c r="AV212" s="56">
        <f t="shared" si="36"/>
        <v>0.19984733357128179</v>
      </c>
      <c r="AW212" s="56">
        <f t="shared" si="36"/>
        <v>0.19537100498770404</v>
      </c>
      <c r="AX212" s="56">
        <f t="shared" si="36"/>
        <v>0.19088565593858389</v>
      </c>
      <c r="AY212" s="56">
        <f t="shared" si="36"/>
        <v>0.1863880972276093</v>
      </c>
      <c r="AZ212" s="56">
        <f t="shared" si="36"/>
        <v>0.18187555396181493</v>
      </c>
      <c r="BA212" s="56">
        <f t="shared" si="36"/>
        <v>0.17734557029792439</v>
      </c>
      <c r="BB212" s="56">
        <f t="shared" si="36"/>
        <v>0.17279587823286868</v>
      </c>
      <c r="BC212" s="56">
        <f t="shared" si="36"/>
        <v>0.16822437876660748</v>
      </c>
      <c r="BD212" s="82"/>
    </row>
    <row r="213" spans="4:56">
      <c r="D213" s="410" t="s">
        <v>407</v>
      </c>
      <c r="E213" s="390"/>
      <c r="F213" s="37"/>
      <c r="G213" s="56"/>
      <c r="H213" s="56">
        <f>(IF(H53&lt;0,H53*-1,H53))*$F$134</f>
        <v>0.27270200337093969</v>
      </c>
      <c r="I213" s="56">
        <f t="shared" ref="I213:BC213" si="37">(IF(I53&lt;0,I53*-1,I53))*$F$134</f>
        <v>0.26081717892533868</v>
      </c>
      <c r="J213" s="56">
        <f t="shared" si="37"/>
        <v>0.24904900149283191</v>
      </c>
      <c r="K213" s="56">
        <f t="shared" si="37"/>
        <v>0.23742569816695525</v>
      </c>
      <c r="L213" s="56">
        <f t="shared" si="37"/>
        <v>0.22590412457326747</v>
      </c>
      <c r="M213" s="56">
        <f t="shared" si="37"/>
        <v>0.21448161786861183</v>
      </c>
      <c r="N213" s="56">
        <f t="shared" si="37"/>
        <v>0.20311402126226938</v>
      </c>
      <c r="O213" s="56">
        <f t="shared" si="37"/>
        <v>0.19181206038143159</v>
      </c>
      <c r="P213" s="56">
        <f t="shared" si="37"/>
        <v>0.18051591437233661</v>
      </c>
      <c r="Q213" s="56">
        <f t="shared" si="37"/>
        <v>0.16918339873265822</v>
      </c>
      <c r="R213" s="56">
        <f t="shared" si="37"/>
        <v>0.15775562435282134</v>
      </c>
      <c r="S213" s="56">
        <f t="shared" si="37"/>
        <v>0.14613535512290862</v>
      </c>
      <c r="T213" s="56">
        <f t="shared" si="37"/>
        <v>0.13423121198685894</v>
      </c>
      <c r="U213" s="56">
        <f t="shared" si="37"/>
        <v>0.121907631876321</v>
      </c>
      <c r="V213" s="56">
        <f t="shared" si="37"/>
        <v>0.10903631959748512</v>
      </c>
      <c r="W213" s="56">
        <f t="shared" si="37"/>
        <v>9.5450594345214065E-2</v>
      </c>
      <c r="X213" s="56">
        <f t="shared" si="37"/>
        <v>8.1029644820764316E-2</v>
      </c>
      <c r="Y213" s="56">
        <f t="shared" si="37"/>
        <v>6.5689649787201404E-2</v>
      </c>
      <c r="Z213" s="56">
        <f t="shared" si="37"/>
        <v>4.9440188789336204E-2</v>
      </c>
      <c r="AA213" s="56">
        <f t="shared" si="37"/>
        <v>3.2443589437242244E-2</v>
      </c>
      <c r="AB213" s="56">
        <f t="shared" si="37"/>
        <v>1.5006224746931121E-2</v>
      </c>
      <c r="AC213" s="56">
        <f t="shared" si="37"/>
        <v>2.4835854083561093E-3</v>
      </c>
      <c r="AD213" s="56">
        <f t="shared" si="37"/>
        <v>1.9580403714052438E-2</v>
      </c>
      <c r="AE213" s="56">
        <f t="shared" si="37"/>
        <v>3.5930346016184785E-2</v>
      </c>
      <c r="AF213" s="56">
        <f t="shared" si="37"/>
        <v>5.1300762561315806E-2</v>
      </c>
      <c r="AG213" s="56">
        <f t="shared" si="37"/>
        <v>6.556678348260303E-2</v>
      </c>
      <c r="AH213" s="56">
        <f t="shared" si="37"/>
        <v>7.8782332551732337E-2</v>
      </c>
      <c r="AI213" s="56">
        <f t="shared" si="37"/>
        <v>9.105314829959256E-2</v>
      </c>
      <c r="AJ213" s="56">
        <f t="shared" si="37"/>
        <v>0.10249590589944274</v>
      </c>
      <c r="AK213" s="56">
        <f t="shared" si="37"/>
        <v>0.11325898845732407</v>
      </c>
      <c r="AL213" s="56">
        <f t="shared" si="37"/>
        <v>0.1234786142894231</v>
      </c>
      <c r="AM213" s="56">
        <f t="shared" si="37"/>
        <v>0.13327056683713209</v>
      </c>
      <c r="AN213" s="56">
        <f t="shared" si="37"/>
        <v>0.14272860459407999</v>
      </c>
      <c r="AO213" s="56">
        <f t="shared" si="37"/>
        <v>0.15192624843970512</v>
      </c>
      <c r="AP213" s="56">
        <f t="shared" si="37"/>
        <v>0.16091998166547564</v>
      </c>
      <c r="AQ213" s="56">
        <f t="shared" si="37"/>
        <v>0.16975270257515518</v>
      </c>
      <c r="AR213" s="56">
        <f t="shared" si="37"/>
        <v>0.1784567560385166</v>
      </c>
      <c r="AS213" s="56">
        <f t="shared" si="37"/>
        <v>0.18705659078295706</v>
      </c>
      <c r="AT213" s="56">
        <f t="shared" si="37"/>
        <v>0.19557070561329079</v>
      </c>
      <c r="AU213" s="56">
        <f t="shared" si="37"/>
        <v>0.20401328686015091</v>
      </c>
      <c r="AV213" s="56">
        <f t="shared" si="37"/>
        <v>0.21239534059044304</v>
      </c>
      <c r="AW213" s="56">
        <f t="shared" si="37"/>
        <v>0.22072557218209651</v>
      </c>
      <c r="AX213" s="56">
        <f t="shared" si="37"/>
        <v>0.22901100391498114</v>
      </c>
      <c r="AY213" s="56">
        <f t="shared" si="37"/>
        <v>0.23725748026896501</v>
      </c>
      <c r="AZ213" s="56">
        <f t="shared" si="37"/>
        <v>0.24546998608447756</v>
      </c>
      <c r="BA213" s="56">
        <f t="shared" si="37"/>
        <v>0.25365284307964014</v>
      </c>
      <c r="BB213" s="56">
        <f t="shared" si="37"/>
        <v>0.26180998119670162</v>
      </c>
      <c r="BC213" s="56">
        <f t="shared" si="37"/>
        <v>0.26994497603672724</v>
      </c>
      <c r="BD213" s="82"/>
    </row>
    <row r="214" spans="4:56">
      <c r="D214" s="408" t="s">
        <v>396</v>
      </c>
      <c r="E214" s="386"/>
      <c r="F214" s="37"/>
      <c r="G214" s="56"/>
      <c r="H214" s="56">
        <f>IF(H54&lt;0,H54*-1,H54)*$F$135</f>
        <v>1.4370904587458915E-2</v>
      </c>
      <c r="I214" s="56">
        <f t="shared" ref="I214:BC214" si="38">IF(I54&lt;0,I54*-1,I54)*$F$135</f>
        <v>1.4370904587459815E-2</v>
      </c>
      <c r="J214" s="56">
        <f t="shared" si="38"/>
        <v>1.4370904587458915E-2</v>
      </c>
      <c r="K214" s="56">
        <f t="shared" si="38"/>
        <v>1.4370904587458915E-2</v>
      </c>
      <c r="L214" s="56">
        <f t="shared" si="38"/>
        <v>1.4370904587458915E-2</v>
      </c>
      <c r="M214" s="56">
        <f t="shared" si="38"/>
        <v>1.4370904587458915E-2</v>
      </c>
      <c r="N214" s="56">
        <f t="shared" si="38"/>
        <v>1.4370904587458915E-2</v>
      </c>
      <c r="O214" s="56">
        <f t="shared" si="38"/>
        <v>1.4370904587458915E-2</v>
      </c>
      <c r="P214" s="56">
        <f t="shared" si="38"/>
        <v>1.4370904587458915E-2</v>
      </c>
      <c r="Q214" s="56">
        <f t="shared" si="38"/>
        <v>1.4370904587458915E-2</v>
      </c>
      <c r="R214" s="56">
        <f t="shared" si="38"/>
        <v>1.4370904587458915E-2</v>
      </c>
      <c r="S214" s="56">
        <f t="shared" si="38"/>
        <v>1.4370904587458915E-2</v>
      </c>
      <c r="T214" s="56">
        <f t="shared" si="38"/>
        <v>1.4370904587459815E-2</v>
      </c>
      <c r="U214" s="56">
        <f t="shared" si="38"/>
        <v>1.4370904587458915E-2</v>
      </c>
      <c r="V214" s="56">
        <f t="shared" si="38"/>
        <v>1.4370904587458915E-2</v>
      </c>
      <c r="W214" s="56">
        <f t="shared" si="38"/>
        <v>1.4370904587458915E-2</v>
      </c>
      <c r="X214" s="56">
        <f t="shared" si="38"/>
        <v>1.4370904587458915E-2</v>
      </c>
      <c r="Y214" s="56">
        <f t="shared" si="38"/>
        <v>1.4370904587458915E-2</v>
      </c>
      <c r="Z214" s="56">
        <f t="shared" si="38"/>
        <v>1.4370904587458915E-2</v>
      </c>
      <c r="AA214" s="56">
        <f t="shared" si="38"/>
        <v>1.4370904587458915E-2</v>
      </c>
      <c r="AB214" s="56">
        <f t="shared" si="38"/>
        <v>1.4370904587458915E-2</v>
      </c>
      <c r="AC214" s="56">
        <f t="shared" si="38"/>
        <v>1.4370904587458915E-2</v>
      </c>
      <c r="AD214" s="56">
        <f t="shared" si="38"/>
        <v>1.4370904587458915E-2</v>
      </c>
      <c r="AE214" s="56">
        <f t="shared" si="38"/>
        <v>1.4370904587459815E-2</v>
      </c>
      <c r="AF214" s="56">
        <f t="shared" si="38"/>
        <v>1.4370904587458915E-2</v>
      </c>
      <c r="AG214" s="56">
        <f t="shared" si="38"/>
        <v>1.4370904587458915E-2</v>
      </c>
      <c r="AH214" s="56">
        <f t="shared" si="38"/>
        <v>1.4370904587458915E-2</v>
      </c>
      <c r="AI214" s="56">
        <f t="shared" si="38"/>
        <v>1.4370904587458915E-2</v>
      </c>
      <c r="AJ214" s="56">
        <f t="shared" si="38"/>
        <v>1.4370904587458915E-2</v>
      </c>
      <c r="AK214" s="56">
        <f t="shared" si="38"/>
        <v>1.4370904587458915E-2</v>
      </c>
      <c r="AL214" s="56">
        <f t="shared" si="38"/>
        <v>1.4370904587458915E-2</v>
      </c>
      <c r="AM214" s="56">
        <f t="shared" si="38"/>
        <v>1.4370904587458915E-2</v>
      </c>
      <c r="AN214" s="56">
        <f t="shared" si="38"/>
        <v>1.4370904587458915E-2</v>
      </c>
      <c r="AO214" s="56">
        <f t="shared" si="38"/>
        <v>1.4370904587459815E-2</v>
      </c>
      <c r="AP214" s="56">
        <f t="shared" si="38"/>
        <v>1.4370904587458915E-2</v>
      </c>
      <c r="AQ214" s="56">
        <f t="shared" si="38"/>
        <v>1.4370904587458915E-2</v>
      </c>
      <c r="AR214" s="56">
        <f t="shared" si="38"/>
        <v>1.4370904587458915E-2</v>
      </c>
      <c r="AS214" s="56">
        <f t="shared" si="38"/>
        <v>1.4370904587458915E-2</v>
      </c>
      <c r="AT214" s="56">
        <f t="shared" si="38"/>
        <v>1.4370904587458915E-2</v>
      </c>
      <c r="AU214" s="56">
        <f t="shared" si="38"/>
        <v>1.4370904587458915E-2</v>
      </c>
      <c r="AV214" s="56">
        <f t="shared" si="38"/>
        <v>1.4370904587458915E-2</v>
      </c>
      <c r="AW214" s="56">
        <f t="shared" si="38"/>
        <v>1.4370904587458915E-2</v>
      </c>
      <c r="AX214" s="56">
        <f t="shared" si="38"/>
        <v>1.4370904587458915E-2</v>
      </c>
      <c r="AY214" s="56">
        <f t="shared" si="38"/>
        <v>1.4370904587458915E-2</v>
      </c>
      <c r="AZ214" s="56">
        <f t="shared" si="38"/>
        <v>1.4370904587459815E-2</v>
      </c>
      <c r="BA214" s="56">
        <f t="shared" si="38"/>
        <v>1.4370904587458915E-2</v>
      </c>
      <c r="BB214" s="56">
        <f t="shared" si="38"/>
        <v>1.4370904587458915E-2</v>
      </c>
      <c r="BC214" s="56">
        <f t="shared" si="38"/>
        <v>1.4370904587458915E-2</v>
      </c>
      <c r="BD214" s="82"/>
    </row>
    <row r="215" spans="4:56">
      <c r="D215" s="408" t="s">
        <v>397</v>
      </c>
      <c r="E215" s="386"/>
      <c r="F215" s="37"/>
      <c r="G215" s="56"/>
      <c r="H215" s="56"/>
      <c r="I215" s="56"/>
      <c r="J215" s="56"/>
      <c r="K215" s="56"/>
      <c r="L215" s="56"/>
      <c r="M215" s="56"/>
      <c r="N215" s="56"/>
      <c r="O215" s="56"/>
      <c r="P215" s="56"/>
      <c r="Q215" s="56"/>
      <c r="R215" s="56"/>
      <c r="S215" s="56"/>
      <c r="T215" s="56"/>
      <c r="U215" s="56"/>
      <c r="V215" s="56"/>
      <c r="W215" s="56"/>
      <c r="X215" s="56"/>
      <c r="Y215" s="56"/>
      <c r="Z215" s="56"/>
      <c r="AA215" s="56"/>
      <c r="AB215" s="56"/>
      <c r="AC215" s="56"/>
      <c r="AD215" s="56"/>
      <c r="AE215" s="56"/>
      <c r="AF215" s="56"/>
      <c r="AG215" s="56"/>
      <c r="AH215" s="56"/>
      <c r="AI215" s="56"/>
      <c r="AJ215" s="56"/>
      <c r="AK215" s="56"/>
      <c r="AL215" s="56"/>
      <c r="AM215" s="56"/>
      <c r="AN215" s="56"/>
      <c r="AO215" s="56"/>
      <c r="AP215" s="56"/>
      <c r="AQ215" s="56"/>
      <c r="AR215" s="56"/>
      <c r="AS215" s="56"/>
      <c r="AT215" s="56"/>
      <c r="AU215" s="56"/>
      <c r="AV215" s="56"/>
      <c r="AW215" s="56"/>
      <c r="AX215" s="56"/>
      <c r="AY215" s="56"/>
      <c r="AZ215" s="56"/>
      <c r="BA215" s="56"/>
      <c r="BB215" s="56"/>
      <c r="BC215" s="56"/>
      <c r="BD215" s="82"/>
    </row>
    <row r="216" spans="4:56">
      <c r="D216" s="408" t="s">
        <v>63</v>
      </c>
      <c r="E216" s="386"/>
      <c r="F216" s="37"/>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c r="AD216" s="56"/>
      <c r="AE216" s="56"/>
      <c r="AF216" s="56"/>
      <c r="AG216" s="56"/>
      <c r="AH216" s="56"/>
      <c r="AI216" s="56"/>
      <c r="AJ216" s="56"/>
      <c r="AK216" s="56"/>
      <c r="AL216" s="56"/>
      <c r="AM216" s="56"/>
      <c r="AN216" s="56"/>
      <c r="AO216" s="56"/>
      <c r="AP216" s="56"/>
      <c r="AQ216" s="56"/>
      <c r="AR216" s="56"/>
      <c r="AS216" s="56"/>
      <c r="AT216" s="56"/>
      <c r="AU216" s="56"/>
      <c r="AV216" s="56"/>
      <c r="AW216" s="56"/>
      <c r="AX216" s="56"/>
      <c r="AY216" s="56"/>
      <c r="AZ216" s="56"/>
      <c r="BA216" s="56"/>
      <c r="BB216" s="56"/>
      <c r="BC216" s="56"/>
      <c r="BD216" s="82"/>
    </row>
    <row r="217" spans="4:56">
      <c r="D217" s="83" t="s">
        <v>387</v>
      </c>
      <c r="E217" s="43" t="s">
        <v>387</v>
      </c>
      <c r="F217" s="84" t="s">
        <v>448</v>
      </c>
      <c r="G217" s="46">
        <f t="shared" ref="G217:BC217" si="39">SUM(G210:G216)</f>
        <v>0</v>
      </c>
      <c r="H217" s="46">
        <f t="shared" si="39"/>
        <v>1.0270318329076042</v>
      </c>
      <c r="I217" s="46">
        <f t="shared" si="39"/>
        <v>1.0052851253183495</v>
      </c>
      <c r="J217" s="46">
        <f t="shared" si="39"/>
        <v>0.98375761764345537</v>
      </c>
      <c r="K217" s="46">
        <f t="shared" si="39"/>
        <v>0.96247054456845771</v>
      </c>
      <c r="L217" s="46">
        <f t="shared" si="39"/>
        <v>0.94137255615845183</v>
      </c>
      <c r="M217" s="46">
        <f t="shared" si="39"/>
        <v>0.92045112379213467</v>
      </c>
      <c r="N217" s="46">
        <f t="shared" si="39"/>
        <v>0.89964990639998921</v>
      </c>
      <c r="O217" s="46">
        <f t="shared" si="39"/>
        <v>0.87896429328364523</v>
      </c>
      <c r="P217" s="46">
        <f t="shared" si="39"/>
        <v>0.85831490797558374</v>
      </c>
      <c r="Q217" s="46">
        <f t="shared" si="39"/>
        <v>0.83763441821477769</v>
      </c>
      <c r="R217" s="46">
        <f t="shared" si="39"/>
        <v>0.81683164236806993</v>
      </c>
      <c r="S217" s="46">
        <f t="shared" si="39"/>
        <v>0.79576825556691966</v>
      </c>
      <c r="T217" s="46">
        <f t="shared" si="39"/>
        <v>0.77430163899516025</v>
      </c>
      <c r="U217" s="46">
        <f t="shared" si="39"/>
        <v>0.75223449095732597</v>
      </c>
      <c r="V217" s="46">
        <f t="shared" si="39"/>
        <v>0.72936815144052736</v>
      </c>
      <c r="W217" s="46">
        <f t="shared" si="39"/>
        <v>0.70546270048060322</v>
      </c>
      <c r="X217" s="46">
        <f t="shared" si="39"/>
        <v>0.68033256137498654</v>
      </c>
      <c r="Y217" s="46">
        <f t="shared" si="39"/>
        <v>0.65385509598393987</v>
      </c>
      <c r="Z217" s="46">
        <f t="shared" si="39"/>
        <v>0.62604817159136839</v>
      </c>
      <c r="AA217" s="46">
        <f t="shared" si="39"/>
        <v>0.59714714930105228</v>
      </c>
      <c r="AB217" s="46">
        <f t="shared" si="39"/>
        <v>0.56759998256287769</v>
      </c>
      <c r="AC217" s="46">
        <f t="shared" si="39"/>
        <v>0.54295425866606584</v>
      </c>
      <c r="AD217" s="46">
        <f t="shared" si="39"/>
        <v>0.54811982877668597</v>
      </c>
      <c r="AE217" s="46">
        <f t="shared" si="39"/>
        <v>0.55290552268627668</v>
      </c>
      <c r="AF217" s="46">
        <f t="shared" si="39"/>
        <v>0.55719324611613907</v>
      </c>
      <c r="AG217" s="46">
        <f t="shared" si="39"/>
        <v>0.56090342249622771</v>
      </c>
      <c r="AH217" s="46">
        <f t="shared" si="39"/>
        <v>0.56407673026375416</v>
      </c>
      <c r="AI217" s="46">
        <f t="shared" si="39"/>
        <v>0.56676736335993783</v>
      </c>
      <c r="AJ217" s="56">
        <f t="shared" si="39"/>
        <v>0.56902238351918177</v>
      </c>
      <c r="AK217" s="46">
        <f t="shared" si="39"/>
        <v>0.57091754829422325</v>
      </c>
      <c r="AL217" s="46">
        <f t="shared" si="39"/>
        <v>0.5725223145230206</v>
      </c>
      <c r="AM217" s="46">
        <f t="shared" si="39"/>
        <v>0.57389554045752267</v>
      </c>
      <c r="AN217" s="46">
        <f t="shared" si="39"/>
        <v>0.57508465852465851</v>
      </c>
      <c r="AO217" s="46">
        <f t="shared" si="39"/>
        <v>0.57612660282718209</v>
      </c>
      <c r="AP217" s="46">
        <f t="shared" si="39"/>
        <v>0.57704947061371181</v>
      </c>
      <c r="AQ217" s="46">
        <f t="shared" si="39"/>
        <v>0.57787431497281982</v>
      </c>
      <c r="AR217" s="46">
        <f t="shared" si="39"/>
        <v>0.57861671876064791</v>
      </c>
      <c r="AS217" s="46">
        <f t="shared" si="39"/>
        <v>0.57928817407959898</v>
      </c>
      <c r="AT217" s="46">
        <f t="shared" si="39"/>
        <v>0.57989709230730102</v>
      </c>
      <c r="AU217" s="46">
        <f t="shared" si="39"/>
        <v>0.58044965369793988</v>
      </c>
      <c r="AV217" s="46">
        <f t="shared" si="39"/>
        <v>0.58095039448257557</v>
      </c>
      <c r="AW217" s="46">
        <f t="shared" si="39"/>
        <v>0.58140266270150653</v>
      </c>
      <c r="AX217" s="46">
        <f t="shared" si="39"/>
        <v>0.58180893791986277</v>
      </c>
      <c r="AY217" s="46">
        <f t="shared" si="39"/>
        <v>0.5821710925962561</v>
      </c>
      <c r="AZ217" s="46">
        <f t="shared" si="39"/>
        <v>0.58249055621556289</v>
      </c>
      <c r="BA217" s="46">
        <f t="shared" si="39"/>
        <v>0.58276841621774378</v>
      </c>
      <c r="BB217" s="46">
        <f t="shared" si="39"/>
        <v>0.58300555780147878</v>
      </c>
      <c r="BC217" s="46">
        <f t="shared" si="39"/>
        <v>0.58320268218940208</v>
      </c>
      <c r="BD217" s="82"/>
    </row>
    <row r="218" spans="4:56">
      <c r="D218" s="83"/>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c r="BD218" s="82"/>
    </row>
    <row r="219" spans="4:56" ht="15.75">
      <c r="D219" s="83"/>
      <c r="E219" s="43"/>
      <c r="F219" s="347"/>
      <c r="G219" s="46"/>
      <c r="H219" s="46"/>
      <c r="I219" s="46"/>
      <c r="J219" s="46"/>
      <c r="K219" s="46"/>
      <c r="L219" s="46"/>
      <c r="M219" s="46"/>
      <c r="N219" s="46"/>
      <c r="O219" s="46"/>
      <c r="P219" s="46"/>
      <c r="Q219" s="46"/>
      <c r="R219" s="46"/>
      <c r="S219" s="46"/>
      <c r="T219" s="46"/>
      <c r="U219" s="46"/>
      <c r="V219" s="46"/>
      <c r="W219" s="46"/>
      <c r="X219" s="46"/>
      <c r="Y219" s="46"/>
      <c r="Z219" s="46"/>
      <c r="AA219" s="46"/>
      <c r="AB219" s="56"/>
      <c r="AC219" s="46"/>
      <c r="AD219" s="46"/>
      <c r="AE219" s="46"/>
      <c r="AF219" s="46"/>
      <c r="AG219" s="46"/>
      <c r="AH219" s="46"/>
      <c r="AI219" s="46"/>
      <c r="AJ219" s="56"/>
      <c r="AK219" s="56"/>
      <c r="AL219" s="56"/>
      <c r="AM219" s="56"/>
      <c r="AN219" s="56"/>
      <c r="AO219" s="56"/>
      <c r="AP219" s="56"/>
      <c r="AQ219" s="56"/>
      <c r="AR219" s="56"/>
      <c r="AS219" s="56"/>
      <c r="AT219" s="56"/>
      <c r="AU219" s="56"/>
      <c r="AV219" s="56"/>
      <c r="AW219" s="56"/>
      <c r="AX219" s="56"/>
      <c r="AY219" s="56"/>
      <c r="AZ219" s="56"/>
      <c r="BA219" s="56"/>
      <c r="BB219" s="56"/>
      <c r="BC219" s="56"/>
      <c r="BD219" s="82"/>
    </row>
    <row r="220" spans="4:56" ht="15.75">
      <c r="D220" s="83"/>
      <c r="E220" s="43"/>
      <c r="F220" s="347" t="s">
        <v>453</v>
      </c>
      <c r="G220" s="46"/>
      <c r="H220" s="46"/>
      <c r="I220" s="46"/>
      <c r="J220" s="46"/>
      <c r="K220" s="46"/>
      <c r="L220" s="46"/>
      <c r="M220" s="46"/>
      <c r="N220" s="46"/>
      <c r="O220" s="46"/>
      <c r="P220" s="46"/>
      <c r="Q220" s="46"/>
      <c r="R220" s="46"/>
      <c r="S220" s="46"/>
      <c r="T220" s="46"/>
      <c r="U220" s="46"/>
      <c r="V220" s="46"/>
      <c r="W220" s="46"/>
      <c r="X220" s="46"/>
      <c r="Y220" s="46"/>
      <c r="Z220" s="46"/>
      <c r="AA220" s="46"/>
      <c r="AB220" s="56"/>
      <c r="AC220" s="46"/>
      <c r="AD220" s="46"/>
      <c r="AE220" s="46"/>
      <c r="AF220" s="46"/>
      <c r="AG220" s="46"/>
      <c r="AH220" s="46"/>
      <c r="AI220" s="46"/>
      <c r="AJ220" s="56"/>
      <c r="AK220" s="56"/>
      <c r="AL220" s="56"/>
      <c r="AM220" s="56"/>
      <c r="AN220" s="56"/>
      <c r="AO220" s="56"/>
      <c r="AP220" s="56"/>
      <c r="AQ220" s="56"/>
      <c r="AR220" s="56"/>
      <c r="AS220" s="56"/>
      <c r="AT220" s="56"/>
      <c r="AU220" s="56"/>
      <c r="AV220" s="56"/>
      <c r="AW220" s="56"/>
      <c r="AX220" s="56"/>
      <c r="AY220" s="56"/>
      <c r="AZ220" s="56"/>
      <c r="BA220" s="56"/>
      <c r="BB220" s="56"/>
      <c r="BC220" s="56"/>
      <c r="BD220" s="82"/>
    </row>
    <row r="221" spans="4:56">
      <c r="D221" s="408" t="s">
        <v>402</v>
      </c>
      <c r="E221" s="386"/>
      <c r="F221" s="37"/>
      <c r="G221" s="56"/>
      <c r="H221" s="56">
        <f>(IF(H62&lt;0,H62*-1,H62))*$F$154</f>
        <v>-3.8444601961720969E-2</v>
      </c>
      <c r="I221" s="56">
        <f t="shared" ref="I221:BC221" si="40">(IF(I62&lt;0,I62*-1,I62))*$F$154</f>
        <v>-3.796269044981556E-2</v>
      </c>
      <c r="J221" s="56">
        <f t="shared" si="40"/>
        <v>-3.748585569645186E-2</v>
      </c>
      <c r="K221" s="56">
        <f t="shared" si="40"/>
        <v>-3.7013583402652026E-2</v>
      </c>
      <c r="L221" s="56">
        <f t="shared" si="40"/>
        <v>-3.6545249955110805E-2</v>
      </c>
      <c r="M221" s="56">
        <f t="shared" si="40"/>
        <v>-3.6080082827944664E-2</v>
      </c>
      <c r="N221" s="56">
        <f t="shared" si="40"/>
        <v>-3.5617102250604507E-2</v>
      </c>
      <c r="O221" s="56">
        <f t="shared" si="40"/>
        <v>-3.5155047330770003E-2</v>
      </c>
      <c r="P221" s="56">
        <f t="shared" si="40"/>
        <v>-3.4692281449950776E-2</v>
      </c>
      <c r="Q221" s="56">
        <f t="shared" si="40"/>
        <v>-3.4226670553289151E-2</v>
      </c>
      <c r="R221" s="56">
        <f t="shared" si="40"/>
        <v>-3.3755445495346821E-2</v>
      </c>
      <c r="S221" s="56">
        <f t="shared" si="40"/>
        <v>-3.3275055618011168E-2</v>
      </c>
      <c r="T221" s="56">
        <f t="shared" si="40"/>
        <v>-3.2781048641991807E-2</v>
      </c>
      <c r="U221" s="56">
        <f t="shared" si="40"/>
        <v>-3.2268039858842495E-2</v>
      </c>
      <c r="V221" s="56">
        <f t="shared" si="40"/>
        <v>-3.1729878260461648E-2</v>
      </c>
      <c r="W221" s="56">
        <f t="shared" si="40"/>
        <v>-3.1160156709485208E-2</v>
      </c>
      <c r="X221" s="56">
        <f t="shared" si="40"/>
        <v>-3.0553218436048486E-2</v>
      </c>
      <c r="Y221" s="56">
        <f t="shared" si="40"/>
        <v>-2.9905706902478051E-2</v>
      </c>
      <c r="Z221" s="56">
        <f t="shared" si="40"/>
        <v>-2.9218442167795813E-2</v>
      </c>
      <c r="AA221" s="56">
        <f t="shared" si="40"/>
        <v>-2.8497985505984157E-2</v>
      </c>
      <c r="AB221" s="56">
        <f t="shared" si="40"/>
        <v>-2.7756976569497681E-2</v>
      </c>
      <c r="AC221" s="56">
        <f t="shared" si="40"/>
        <v>-2.7012534289835601E-2</v>
      </c>
      <c r="AD221" s="56">
        <f t="shared" si="40"/>
        <v>-2.6282931606420163E-2</v>
      </c>
      <c r="AE221" s="56">
        <f t="shared" si="40"/>
        <v>-2.5583783838722646E-2</v>
      </c>
      <c r="AF221" s="56">
        <f t="shared" si="40"/>
        <v>-2.4925330169819473E-2</v>
      </c>
      <c r="AG221" s="56">
        <f t="shared" si="40"/>
        <v>-2.4311666145805842E-2</v>
      </c>
      <c r="AH221" s="56">
        <f t="shared" si="40"/>
        <v>-2.3741694775572315E-2</v>
      </c>
      <c r="AI221" s="56">
        <f t="shared" si="40"/>
        <v>-2.3210921582805435E-2</v>
      </c>
      <c r="AJ221" s="56">
        <f t="shared" si="40"/>
        <v>-2.271324886196328E-2</v>
      </c>
      <c r="AK221" s="56">
        <f t="shared" si="40"/>
        <v>-2.2242311084286374E-2</v>
      </c>
      <c r="AL221" s="56">
        <f t="shared" si="40"/>
        <v>-2.1792262154864076E-2</v>
      </c>
      <c r="AM221" s="56">
        <f t="shared" si="40"/>
        <v>-2.1358127738882932E-2</v>
      </c>
      <c r="AN221" s="56">
        <f t="shared" si="40"/>
        <v>-2.0935872949711005E-2</v>
      </c>
      <c r="AO221" s="56">
        <f t="shared" si="40"/>
        <v>-2.0522326123362557E-2</v>
      </c>
      <c r="AP221" s="56">
        <f t="shared" si="40"/>
        <v>-2.0115042397089337E-2</v>
      </c>
      <c r="AQ221" s="56">
        <f t="shared" si="40"/>
        <v>-1.9712156525201748E-2</v>
      </c>
      <c r="AR221" s="56">
        <f t="shared" si="40"/>
        <v>-1.9312253634676122E-2</v>
      </c>
      <c r="AS221" s="56">
        <f t="shared" si="40"/>
        <v>-1.8914255927996688E-2</v>
      </c>
      <c r="AT221" s="56">
        <f t="shared" si="40"/>
        <v>-1.8517339683976761E-2</v>
      </c>
      <c r="AU221" s="56">
        <f t="shared" si="40"/>
        <v>-1.8120865414853516E-2</v>
      </c>
      <c r="AV221" s="56">
        <f t="shared" si="40"/>
        <v>-1.7724329551332442E-2</v>
      </c>
      <c r="AW221" s="56">
        <f t="shared" si="40"/>
        <v>-1.7327326891464167E-2</v>
      </c>
      <c r="AX221" s="56">
        <f t="shared" si="40"/>
        <v>-1.6929524212395623E-2</v>
      </c>
      <c r="AY221" s="56">
        <f t="shared" si="40"/>
        <v>-1.6530638666387841E-2</v>
      </c>
      <c r="AZ221" s="56">
        <f t="shared" si="40"/>
        <v>-1.6130424149995222E-2</v>
      </c>
      <c r="BA221" s="56">
        <f t="shared" si="40"/>
        <v>-1.5728662856080787E-2</v>
      </c>
      <c r="BB221" s="56">
        <f t="shared" si="40"/>
        <v>-1.5325153636932922E-2</v>
      </c>
      <c r="BC221" s="56">
        <f t="shared" si="40"/>
        <v>-1.4919710333608324E-2</v>
      </c>
      <c r="BD221" s="82"/>
    </row>
    <row r="222" spans="4:56">
      <c r="D222" s="410" t="s">
        <v>407</v>
      </c>
      <c r="E222" s="390"/>
      <c r="F222" s="37"/>
      <c r="G222" s="56"/>
      <c r="H222" s="56">
        <f>(IF(H63&lt;0,H63*-1,H63))*$F$155</f>
        <v>-2.7564381750936798E-2</v>
      </c>
      <c r="I222" s="56">
        <f t="shared" ref="I222:BC222" si="41">(IF(I63&lt;0,I63*-1,I63))*$F$155</f>
        <v>-2.6363078372113432E-2</v>
      </c>
      <c r="J222" s="56">
        <f t="shared" si="41"/>
        <v>-2.517356552933047E-2</v>
      </c>
      <c r="K222" s="56">
        <f t="shared" si="41"/>
        <v>-2.3998696382345905E-2</v>
      </c>
      <c r="L222" s="56">
        <f t="shared" si="41"/>
        <v>-2.2834109951068642E-2</v>
      </c>
      <c r="M222" s="56">
        <f t="shared" si="41"/>
        <v>-2.1679537078600646E-2</v>
      </c>
      <c r="N222" s="56">
        <f t="shared" si="41"/>
        <v>-2.0530514451063655E-2</v>
      </c>
      <c r="O222" s="56">
        <f t="shared" si="41"/>
        <v>-1.9388126201609512E-2</v>
      </c>
      <c r="P222" s="56">
        <f t="shared" si="41"/>
        <v>-1.8246325712210552E-2</v>
      </c>
      <c r="Q222" s="56">
        <f t="shared" si="41"/>
        <v>-1.7100849025463757E-2</v>
      </c>
      <c r="R222" s="56">
        <f t="shared" si="41"/>
        <v>-1.5945743702893304E-2</v>
      </c>
      <c r="S222" s="56">
        <f t="shared" si="41"/>
        <v>-1.4771181238582081E-2</v>
      </c>
      <c r="T222" s="56">
        <f t="shared" si="41"/>
        <v>-1.3567925150384106E-2</v>
      </c>
      <c r="U222" s="56">
        <f t="shared" si="41"/>
        <v>-1.2322272890752344E-2</v>
      </c>
      <c r="V222" s="56">
        <f t="shared" si="41"/>
        <v>-1.1021256539923582E-2</v>
      </c>
      <c r="W222" s="56">
        <f t="shared" si="41"/>
        <v>-9.6480282079426209E-3</v>
      </c>
      <c r="X222" s="56">
        <f t="shared" si="41"/>
        <v>-8.1903764379179528E-3</v>
      </c>
      <c r="Y222" s="56">
        <f t="shared" si="41"/>
        <v>-6.6398286827280394E-3</v>
      </c>
      <c r="Z222" s="56">
        <f t="shared" si="41"/>
        <v>-4.9973532309329338E-3</v>
      </c>
      <c r="AA222" s="56">
        <f t="shared" si="41"/>
        <v>-3.2793579569063971E-3</v>
      </c>
      <c r="AB222" s="56">
        <f t="shared" si="41"/>
        <v>-1.5168106667779741E-3</v>
      </c>
      <c r="AC222" s="56">
        <f t="shared" si="41"/>
        <v>-2.5103774618723355E-4</v>
      </c>
      <c r="AD222" s="56">
        <f t="shared" si="41"/>
        <v>-1.9791630282871525E-3</v>
      </c>
      <c r="AE222" s="56">
        <f t="shared" si="41"/>
        <v>-3.6317950062368697E-3</v>
      </c>
      <c r="AF222" s="56">
        <f t="shared" si="41"/>
        <v>-5.1854177302496684E-3</v>
      </c>
      <c r="AG222" s="56">
        <f t="shared" si="41"/>
        <v>-6.6274095083823717E-3</v>
      </c>
      <c r="AH222" s="56">
        <f t="shared" si="41"/>
        <v>-7.9632208888884854E-3</v>
      </c>
      <c r="AI222" s="56">
        <f t="shared" si="41"/>
        <v>-9.2035397918975807E-3</v>
      </c>
      <c r="AJ222" s="56">
        <f t="shared" si="41"/>
        <v>-1.0360159599844746E-2</v>
      </c>
      <c r="AK222" s="56">
        <f t="shared" si="41"/>
        <v>-1.1448078693855722E-2</v>
      </c>
      <c r="AL222" s="56">
        <f t="shared" si="41"/>
        <v>-1.248106585311959E-2</v>
      </c>
      <c r="AM222" s="56">
        <f t="shared" si="41"/>
        <v>-1.3470824324915516E-2</v>
      </c>
      <c r="AN222" s="56">
        <f t="shared" si="41"/>
        <v>-1.4426831102000557E-2</v>
      </c>
      <c r="AO222" s="56">
        <f t="shared" si="41"/>
        <v>-1.5356517584080073E-2</v>
      </c>
      <c r="AP222" s="56">
        <f t="shared" si="41"/>
        <v>-1.6265593032506506E-2</v>
      </c>
      <c r="AQ222" s="56">
        <f t="shared" si="41"/>
        <v>-1.7158393554850715E-2</v>
      </c>
      <c r="AR222" s="56">
        <f t="shared" si="41"/>
        <v>-1.8038188530607853E-2</v>
      </c>
      <c r="AS222" s="56">
        <f t="shared" si="41"/>
        <v>-1.8907449206952365E-2</v>
      </c>
      <c r="AT222" s="56">
        <f t="shared" si="41"/>
        <v>-1.9768045420231375E-2</v>
      </c>
      <c r="AU222" s="56">
        <f t="shared" si="41"/>
        <v>-2.0621411107227105E-2</v>
      </c>
      <c r="AV222" s="56">
        <f t="shared" si="41"/>
        <v>-2.1468658747591369E-2</v>
      </c>
      <c r="AW222" s="56">
        <f t="shared" si="41"/>
        <v>-2.2310668270175311E-2</v>
      </c>
      <c r="AX222" s="56">
        <f t="shared" si="41"/>
        <v>-2.3148149478356618E-2</v>
      </c>
      <c r="AY222" s="56">
        <f t="shared" si="41"/>
        <v>-2.3981693124943221E-2</v>
      </c>
      <c r="AZ222" s="56">
        <f t="shared" si="41"/>
        <v>-2.4811803071450127E-2</v>
      </c>
      <c r="BA222" s="56">
        <f t="shared" si="41"/>
        <v>-2.563891615180831E-2</v>
      </c>
      <c r="BB222" s="56">
        <f t="shared" si="41"/>
        <v>-2.6463429599727341E-2</v>
      </c>
      <c r="BC222" s="56">
        <f t="shared" si="41"/>
        <v>-2.7285704832547511E-2</v>
      </c>
      <c r="BD222" s="82"/>
    </row>
    <row r="223" spans="4:56">
      <c r="D223" s="408" t="s">
        <v>396</v>
      </c>
      <c r="E223" s="386"/>
      <c r="F223" s="37"/>
      <c r="G223" s="56"/>
      <c r="H223" s="56">
        <f>(IF(H64&lt;0,H64*-1,H64))*$F$156</f>
        <v>-2.0908798523446043E-2</v>
      </c>
      <c r="I223" s="56">
        <f t="shared" ref="I223:BC223" si="42">(IF(I64&lt;0,I64*-1,I64))*$F$156</f>
        <v>-2.0908798523447354E-2</v>
      </c>
      <c r="J223" s="56">
        <f t="shared" si="42"/>
        <v>-2.0908798523446043E-2</v>
      </c>
      <c r="K223" s="56">
        <f t="shared" si="42"/>
        <v>-2.0908798523446043E-2</v>
      </c>
      <c r="L223" s="56">
        <f t="shared" si="42"/>
        <v>-2.0908798523446043E-2</v>
      </c>
      <c r="M223" s="56">
        <f t="shared" si="42"/>
        <v>-2.0908798523446043E-2</v>
      </c>
      <c r="N223" s="56">
        <f t="shared" si="42"/>
        <v>-2.0908798523446043E-2</v>
      </c>
      <c r="O223" s="56">
        <f t="shared" si="42"/>
        <v>-2.0908798523446043E-2</v>
      </c>
      <c r="P223" s="56">
        <f t="shared" si="42"/>
        <v>-2.0908798523446043E-2</v>
      </c>
      <c r="Q223" s="56">
        <f t="shared" si="42"/>
        <v>-2.0908798523446043E-2</v>
      </c>
      <c r="R223" s="56">
        <f t="shared" si="42"/>
        <v>-2.0908798523446043E-2</v>
      </c>
      <c r="S223" s="56">
        <f t="shared" si="42"/>
        <v>-2.0908798523446043E-2</v>
      </c>
      <c r="T223" s="56">
        <f t="shared" si="42"/>
        <v>-2.0908798523447354E-2</v>
      </c>
      <c r="U223" s="56">
        <f t="shared" si="42"/>
        <v>-2.0908798523446043E-2</v>
      </c>
      <c r="V223" s="56">
        <f t="shared" si="42"/>
        <v>-2.0908798523446043E-2</v>
      </c>
      <c r="W223" s="56">
        <f t="shared" si="42"/>
        <v>-2.0908798523446043E-2</v>
      </c>
      <c r="X223" s="56">
        <f t="shared" si="42"/>
        <v>-2.0908798523446043E-2</v>
      </c>
      <c r="Y223" s="56">
        <f t="shared" si="42"/>
        <v>-2.0908798523446043E-2</v>
      </c>
      <c r="Z223" s="56">
        <f t="shared" si="42"/>
        <v>-2.0908798523446043E-2</v>
      </c>
      <c r="AA223" s="56">
        <f t="shared" si="42"/>
        <v>-2.0908798523446043E-2</v>
      </c>
      <c r="AB223" s="56">
        <f t="shared" si="42"/>
        <v>-2.0908798523446043E-2</v>
      </c>
      <c r="AC223" s="56">
        <f t="shared" si="42"/>
        <v>-2.0908798523446043E-2</v>
      </c>
      <c r="AD223" s="56">
        <f t="shared" si="42"/>
        <v>-2.0908798523446043E-2</v>
      </c>
      <c r="AE223" s="56">
        <f t="shared" si="42"/>
        <v>-2.0908798523447354E-2</v>
      </c>
      <c r="AF223" s="56">
        <f t="shared" si="42"/>
        <v>-2.0908798523446043E-2</v>
      </c>
      <c r="AG223" s="56">
        <f t="shared" si="42"/>
        <v>-2.0908798523446043E-2</v>
      </c>
      <c r="AH223" s="56">
        <f t="shared" si="42"/>
        <v>-2.0908798523446043E-2</v>
      </c>
      <c r="AI223" s="56">
        <f t="shared" si="42"/>
        <v>-2.0908798523446043E-2</v>
      </c>
      <c r="AJ223" s="56">
        <f t="shared" si="42"/>
        <v>-2.0908798523446043E-2</v>
      </c>
      <c r="AK223" s="56">
        <f t="shared" si="42"/>
        <v>-2.0908798523446043E-2</v>
      </c>
      <c r="AL223" s="56">
        <f t="shared" si="42"/>
        <v>-2.0908798523446043E-2</v>
      </c>
      <c r="AM223" s="56">
        <f t="shared" si="42"/>
        <v>-2.0908798523446043E-2</v>
      </c>
      <c r="AN223" s="56">
        <f t="shared" si="42"/>
        <v>-2.0908798523446043E-2</v>
      </c>
      <c r="AO223" s="56">
        <f t="shared" si="42"/>
        <v>-2.0908798523447354E-2</v>
      </c>
      <c r="AP223" s="56">
        <f t="shared" si="42"/>
        <v>-2.0908798523446043E-2</v>
      </c>
      <c r="AQ223" s="56">
        <f t="shared" si="42"/>
        <v>-2.0908798523446043E-2</v>
      </c>
      <c r="AR223" s="56">
        <f t="shared" si="42"/>
        <v>-2.0908798523446043E-2</v>
      </c>
      <c r="AS223" s="56">
        <f t="shared" si="42"/>
        <v>-2.0908798523446043E-2</v>
      </c>
      <c r="AT223" s="56">
        <f t="shared" si="42"/>
        <v>-2.0908798523446043E-2</v>
      </c>
      <c r="AU223" s="56">
        <f t="shared" si="42"/>
        <v>-2.0908798523446043E-2</v>
      </c>
      <c r="AV223" s="56">
        <f t="shared" si="42"/>
        <v>-2.0908798523446043E-2</v>
      </c>
      <c r="AW223" s="56">
        <f t="shared" si="42"/>
        <v>-2.0908798523446043E-2</v>
      </c>
      <c r="AX223" s="56">
        <f t="shared" si="42"/>
        <v>-2.0908798523446043E-2</v>
      </c>
      <c r="AY223" s="56">
        <f t="shared" si="42"/>
        <v>-2.0908798523446043E-2</v>
      </c>
      <c r="AZ223" s="56">
        <f t="shared" si="42"/>
        <v>-2.0908798523447354E-2</v>
      </c>
      <c r="BA223" s="56">
        <f t="shared" si="42"/>
        <v>-2.0908798523446043E-2</v>
      </c>
      <c r="BB223" s="56">
        <f t="shared" si="42"/>
        <v>-2.0908798523446043E-2</v>
      </c>
      <c r="BC223" s="56">
        <f t="shared" si="42"/>
        <v>-2.0908798523446043E-2</v>
      </c>
      <c r="BD223" s="82"/>
    </row>
    <row r="224" spans="4:56">
      <c r="D224" s="408" t="s">
        <v>397</v>
      </c>
      <c r="E224" s="386"/>
      <c r="F224" s="37"/>
      <c r="G224" s="56"/>
      <c r="H224" s="56">
        <f>IF(H65&lt;0,H65*-1,H65)*$F$157</f>
        <v>-4.6556406415305245E-5</v>
      </c>
      <c r="I224" s="56">
        <f t="shared" ref="I224:BC224" si="43">IF(I65&lt;0,I65*-1,I65)*$F$157</f>
        <v>-4.6492158574451775E-5</v>
      </c>
      <c r="J224" s="56">
        <f t="shared" si="43"/>
        <v>-4.6427999395621328E-5</v>
      </c>
      <c r="K224" s="56">
        <f t="shared" si="43"/>
        <v>-4.6363928756456063E-5</v>
      </c>
      <c r="L224" s="56">
        <f t="shared" si="43"/>
        <v>-4.6299946534770375E-5</v>
      </c>
      <c r="M224" s="56">
        <f t="shared" si="43"/>
        <v>-4.6236052608554736E-5</v>
      </c>
      <c r="N224" s="56">
        <f t="shared" si="43"/>
        <v>-4.6172246855952689E-5</v>
      </c>
      <c r="O224" s="56">
        <f t="shared" si="43"/>
        <v>-4.6108529155291544E-5</v>
      </c>
      <c r="P224" s="56">
        <f t="shared" si="43"/>
        <v>-4.6044899385059322E-5</v>
      </c>
      <c r="Q224" s="56">
        <f t="shared" si="43"/>
        <v>-4.5981357423904824E-5</v>
      </c>
      <c r="R224" s="56">
        <f t="shared" si="43"/>
        <v>-4.5917903150660569E-5</v>
      </c>
      <c r="S224" s="56">
        <f t="shared" si="43"/>
        <v>-4.585453644431216E-5</v>
      </c>
      <c r="T224" s="56">
        <f t="shared" si="43"/>
        <v>-4.5791257184021288E-5</v>
      </c>
      <c r="U224" s="56">
        <f t="shared" si="43"/>
        <v>-4.5728065249106567E-5</v>
      </c>
      <c r="V224" s="56">
        <f t="shared" si="43"/>
        <v>-4.5664960519062659E-5</v>
      </c>
      <c r="W224" s="56">
        <f t="shared" si="43"/>
        <v>-4.5601942873544993E-5</v>
      </c>
      <c r="X224" s="56">
        <f t="shared" si="43"/>
        <v>-4.5539012192381252E-5</v>
      </c>
      <c r="Y224" s="56">
        <f t="shared" si="43"/>
        <v>-4.5476168355556007E-5</v>
      </c>
      <c r="Z224" s="56">
        <f t="shared" si="43"/>
        <v>-4.5413411243226125E-5</v>
      </c>
      <c r="AA224" s="56">
        <f t="shared" si="43"/>
        <v>-4.5350740735709164E-5</v>
      </c>
      <c r="AB224" s="56">
        <f t="shared" si="43"/>
        <v>-4.5288156713494968E-5</v>
      </c>
      <c r="AC224" s="56">
        <f t="shared" si="43"/>
        <v>-4.5225659057230287E-5</v>
      </c>
      <c r="AD224" s="56">
        <f t="shared" si="43"/>
        <v>-4.5163247647730279E-5</v>
      </c>
      <c r="AE224" s="56">
        <f t="shared" si="43"/>
        <v>-4.5100922365974714E-5</v>
      </c>
      <c r="AF224" s="56">
        <f t="shared" si="43"/>
        <v>-4.503868309311173E-5</v>
      </c>
      <c r="AG224" s="56">
        <f t="shared" si="43"/>
        <v>-4.4976529710442594E-5</v>
      </c>
      <c r="AH224" s="56">
        <f t="shared" si="43"/>
        <v>-4.4914462099440795E-5</v>
      </c>
      <c r="AI224" s="56">
        <f t="shared" si="43"/>
        <v>-4.4852480141744428E-5</v>
      </c>
      <c r="AJ224" s="56">
        <f t="shared" si="43"/>
        <v>-4.479058371914848E-5</v>
      </c>
      <c r="AK224" s="56">
        <f t="shared" si="43"/>
        <v>-4.4728772713616389E-5</v>
      </c>
      <c r="AL224" s="56">
        <f t="shared" si="43"/>
        <v>-4.4667047007272326E-5</v>
      </c>
      <c r="AM224" s="56">
        <f t="shared" si="43"/>
        <v>-4.4605406482401203E-5</v>
      </c>
      <c r="AN224" s="56">
        <f t="shared" si="43"/>
        <v>-4.4543851021456386E-5</v>
      </c>
      <c r="AO224" s="56">
        <f t="shared" si="43"/>
        <v>-4.4482380507048117E-5</v>
      </c>
      <c r="AP224" s="56">
        <f t="shared" si="43"/>
        <v>-4.442099482194744E-5</v>
      </c>
      <c r="AQ224" s="56">
        <f t="shared" si="43"/>
        <v>-4.4359693849093767E-5</v>
      </c>
      <c r="AR224" s="56">
        <f t="shared" si="43"/>
        <v>-4.4298477471579657E-5</v>
      </c>
      <c r="AS224" s="56">
        <f t="shared" si="43"/>
        <v>-4.4237345572669855E-5</v>
      </c>
      <c r="AT224" s="56">
        <f t="shared" si="43"/>
        <v>-4.4176298035778428E-5</v>
      </c>
      <c r="AU224" s="56">
        <f t="shared" si="43"/>
        <v>-4.4115334744491641E-5</v>
      </c>
      <c r="AV224" s="56">
        <f t="shared" si="43"/>
        <v>-4.4054455582545066E-5</v>
      </c>
      <c r="AW224" s="56">
        <f t="shared" si="43"/>
        <v>-4.3993660433838826E-5</v>
      </c>
      <c r="AX224" s="56">
        <f t="shared" si="43"/>
        <v>-4.3932949182441479E-5</v>
      </c>
      <c r="AY224" s="56">
        <f t="shared" si="43"/>
        <v>-4.3872321712567017E-5</v>
      </c>
      <c r="AZ224" s="56">
        <f t="shared" si="43"/>
        <v>-4.3811777908605497E-5</v>
      </c>
      <c r="BA224" s="56">
        <f t="shared" si="43"/>
        <v>-4.3751317655092431E-5</v>
      </c>
      <c r="BB224" s="56">
        <f t="shared" si="43"/>
        <v>-4.3690940836727898E-5</v>
      </c>
      <c r="BC224" s="56">
        <f t="shared" si="43"/>
        <v>-4.3630647338372753E-5</v>
      </c>
      <c r="BD224" s="82"/>
    </row>
    <row r="225" spans="4:56">
      <c r="D225" s="408" t="s">
        <v>63</v>
      </c>
      <c r="E225" s="386"/>
      <c r="F225" s="37"/>
      <c r="G225" s="56"/>
      <c r="H225" s="56">
        <f>IF(H66&lt;0,H66*-1,H66)*$F$159</f>
        <v>-3.6267081780908575E-4</v>
      </c>
      <c r="I225" s="56">
        <f t="shared" ref="I225:BC225" si="44">IF(I66&lt;0,I66*-1,I66)*$F$159</f>
        <v>-3.6721316217232301E-4</v>
      </c>
      <c r="J225" s="56">
        <f t="shared" si="44"/>
        <v>-3.7181239805068178E-4</v>
      </c>
      <c r="K225" s="56">
        <f t="shared" si="44"/>
        <v>-3.7646923799350358E-4</v>
      </c>
      <c r="L225" s="56">
        <f t="shared" si="44"/>
        <v>-3.8118440347459614E-4</v>
      </c>
      <c r="M225" s="56">
        <f t="shared" si="44"/>
        <v>-3.859586250040169E-4</v>
      </c>
      <c r="N225" s="56">
        <f t="shared" si="44"/>
        <v>-3.9079264224125345E-4</v>
      </c>
      <c r="O225" s="56">
        <f t="shared" si="44"/>
        <v>-3.9568720410979247E-4</v>
      </c>
      <c r="P225" s="56">
        <f t="shared" si="44"/>
        <v>-4.0064306891317509E-4</v>
      </c>
      <c r="Q225" s="56">
        <f t="shared" si="44"/>
        <v>-4.056610044524687E-4</v>
      </c>
      <c r="R225" s="56">
        <f t="shared" si="44"/>
        <v>-4.107417881452214E-4</v>
      </c>
      <c r="S225" s="56">
        <f t="shared" si="44"/>
        <v>-4.1588620714589855E-4</v>
      </c>
      <c r="T225" s="56">
        <f t="shared" si="44"/>
        <v>-4.2109505846784956E-4</v>
      </c>
      <c r="U225" s="56">
        <f t="shared" si="44"/>
        <v>-4.2636914910678016E-4</v>
      </c>
      <c r="V225" s="56">
        <f t="shared" si="44"/>
        <v>-4.3170929616577057E-4</v>
      </c>
      <c r="W225" s="56">
        <f t="shared" si="44"/>
        <v>-4.3711632698187732E-4</v>
      </c>
      <c r="X225" s="56">
        <f t="shared" si="44"/>
        <v>-4.4259107925432369E-4</v>
      </c>
      <c r="Y225" s="56">
        <f t="shared" si="44"/>
        <v>-4.4813440117421976E-4</v>
      </c>
      <c r="Z225" s="56">
        <f t="shared" si="44"/>
        <v>-4.537471515560739E-4</v>
      </c>
      <c r="AA225" s="56">
        <f t="shared" si="44"/>
        <v>-4.5943019997078324E-4</v>
      </c>
      <c r="AB225" s="56">
        <f t="shared" si="44"/>
        <v>-4.651844268803137E-4</v>
      </c>
      <c r="AC225" s="56">
        <f t="shared" si="44"/>
        <v>-4.7101072377420361E-4</v>
      </c>
      <c r="AD225" s="56">
        <f t="shared" si="44"/>
        <v>-4.7690999330762352E-4</v>
      </c>
      <c r="AE225" s="56">
        <f t="shared" si="44"/>
        <v>-4.8288314944122836E-4</v>
      </c>
      <c r="AF225" s="56">
        <f t="shared" si="44"/>
        <v>-4.8893111758274591E-4</v>
      </c>
      <c r="AG225" s="56">
        <f t="shared" si="44"/>
        <v>-4.9505483473038126E-4</v>
      </c>
      <c r="AH225" s="56">
        <f t="shared" si="44"/>
        <v>-5.0125524961795709E-4</v>
      </c>
      <c r="AI225" s="56">
        <f t="shared" si="44"/>
        <v>-5.0753332286189294E-4</v>
      </c>
      <c r="AJ225" s="56">
        <f t="shared" si="44"/>
        <v>-5.1389002711007897E-4</v>
      </c>
      <c r="AK225" s="56">
        <f t="shared" si="44"/>
        <v>-5.203263471924923E-4</v>
      </c>
      <c r="AL225" s="56">
        <f t="shared" si="44"/>
        <v>-5.268432802738261E-4</v>
      </c>
      <c r="AM225" s="56">
        <f t="shared" si="44"/>
        <v>-5.334418360079797E-4</v>
      </c>
      <c r="AN225" s="56">
        <f t="shared" si="44"/>
        <v>-5.401230366944501E-4</v>
      </c>
      <c r="AO225" s="56">
        <f t="shared" si="44"/>
        <v>-5.4688791743671852E-4</v>
      </c>
      <c r="AP225" s="56">
        <f t="shared" si="44"/>
        <v>-5.5373752630269489E-4</v>
      </c>
      <c r="AQ225" s="56">
        <f t="shared" si="44"/>
        <v>-5.6067292448695402E-4</v>
      </c>
      <c r="AR225" s="56">
        <f t="shared" si="44"/>
        <v>-5.6769518647524768E-4</v>
      </c>
      <c r="AS225" s="56">
        <f t="shared" si="44"/>
        <v>-5.7480540021094279E-4</v>
      </c>
      <c r="AT225" s="56">
        <f t="shared" si="44"/>
        <v>-5.8200466726359421E-4</v>
      </c>
      <c r="AU225" s="56">
        <f t="shared" si="44"/>
        <v>-5.8929410299953704E-4</v>
      </c>
      <c r="AV225" s="56">
        <f t="shared" si="44"/>
        <v>-5.9667483675480959E-4</v>
      </c>
      <c r="AW225" s="56">
        <f t="shared" si="44"/>
        <v>-6.0414801200995509E-4</v>
      </c>
      <c r="AX225" s="56">
        <f t="shared" si="44"/>
        <v>-6.1171478656738834E-4</v>
      </c>
      <c r="AY225" s="56">
        <f t="shared" si="44"/>
        <v>-6.1937633273053186E-4</v>
      </c>
      <c r="AZ225" s="56">
        <f t="shared" si="44"/>
        <v>-6.2713383748568214E-4</v>
      </c>
      <c r="BA225" s="56">
        <f t="shared" si="44"/>
        <v>-6.3498850268567451E-4</v>
      </c>
      <c r="BB225" s="56">
        <f t="shared" si="44"/>
        <v>-6.4294154523627969E-4</v>
      </c>
      <c r="BC225" s="56">
        <f t="shared" si="44"/>
        <v>-6.5099419728460327E-4</v>
      </c>
      <c r="BD225" s="82"/>
    </row>
    <row r="226" spans="4:56" ht="15">
      <c r="D226" s="83" t="s">
        <v>387</v>
      </c>
      <c r="E226" s="43" t="s">
        <v>387</v>
      </c>
      <c r="F226" s="84" t="s">
        <v>448</v>
      </c>
      <c r="G226" s="46">
        <f t="shared" ref="G226:BC226" si="45">SUM(G221:G225)</f>
        <v>0</v>
      </c>
      <c r="H226" s="46">
        <f t="shared" si="45"/>
        <v>-8.7327009460328189E-2</v>
      </c>
      <c r="I226" s="46">
        <f t="shared" si="45"/>
        <v>-8.5648272666123126E-2</v>
      </c>
      <c r="J226" s="46">
        <f t="shared" si="45"/>
        <v>-8.3986460146674671E-2</v>
      </c>
      <c r="K226" s="46">
        <f t="shared" si="45"/>
        <v>-8.2343911475193932E-2</v>
      </c>
      <c r="L226" s="46">
        <f t="shared" si="45"/>
        <v>-8.0715642779634847E-2</v>
      </c>
      <c r="M226" s="46">
        <f t="shared" si="45"/>
        <v>-7.9100613107603926E-2</v>
      </c>
      <c r="N226" s="46">
        <f t="shared" si="45"/>
        <v>-7.7493380114211405E-2</v>
      </c>
      <c r="O226" s="46">
        <f t="shared" si="45"/>
        <v>-7.5893767789090641E-2</v>
      </c>
      <c r="P226" s="46">
        <f t="shared" si="45"/>
        <v>-7.4294093653905602E-2</v>
      </c>
      <c r="Q226" s="46">
        <f t="shared" si="45"/>
        <v>-7.268796046407533E-2</v>
      </c>
      <c r="R226" s="46">
        <f t="shared" si="45"/>
        <v>-7.1066647412982048E-2</v>
      </c>
      <c r="S226" s="46">
        <f t="shared" si="45"/>
        <v>-6.9416776123629509E-2</v>
      </c>
      <c r="T226" s="46">
        <f t="shared" si="45"/>
        <v>-6.7724658631475157E-2</v>
      </c>
      <c r="U226" s="46">
        <f t="shared" si="45"/>
        <v>-6.5971208487396765E-2</v>
      </c>
      <c r="V226" s="46">
        <f t="shared" si="45"/>
        <v>-6.4137307580516112E-2</v>
      </c>
      <c r="W226" s="46">
        <f t="shared" si="45"/>
        <v>-6.2199701710729291E-2</v>
      </c>
      <c r="X226" s="46">
        <f t="shared" si="45"/>
        <v>-6.0140523488859191E-2</v>
      </c>
      <c r="Y226" s="46">
        <f t="shared" si="45"/>
        <v>-5.7947944678181908E-2</v>
      </c>
      <c r="Z226" s="46">
        <f t="shared" si="45"/>
        <v>-5.5623754484974086E-2</v>
      </c>
      <c r="AA226" s="46">
        <f t="shared" si="45"/>
        <v>-5.3190922927043083E-2</v>
      </c>
      <c r="AB226" s="45">
        <f t="shared" si="45"/>
        <v>-5.0693058343315507E-2</v>
      </c>
      <c r="AC226" s="46">
        <f t="shared" si="45"/>
        <v>-4.868860694230031E-2</v>
      </c>
      <c r="AD226" s="46">
        <f t="shared" si="45"/>
        <v>-4.9692966399108709E-2</v>
      </c>
      <c r="AE226" s="46">
        <f t="shared" si="45"/>
        <v>-5.0652361440214073E-2</v>
      </c>
      <c r="AF226" s="46">
        <f t="shared" si="45"/>
        <v>-5.1553516224191041E-2</v>
      </c>
      <c r="AG226" s="46">
        <f t="shared" si="45"/>
        <v>-5.2387905542075085E-2</v>
      </c>
      <c r="AH226" s="46">
        <f t="shared" si="45"/>
        <v>-5.3159883899624241E-2</v>
      </c>
      <c r="AI226" s="46">
        <f t="shared" si="45"/>
        <v>-5.3875645701152698E-2</v>
      </c>
      <c r="AJ226" s="56">
        <f t="shared" si="45"/>
        <v>-5.4540887596083297E-2</v>
      </c>
      <c r="AK226" s="46">
        <f t="shared" si="45"/>
        <v>-5.5164243421494244E-2</v>
      </c>
      <c r="AL226" s="46">
        <f t="shared" si="45"/>
        <v>-5.5753636858710806E-2</v>
      </c>
      <c r="AM226" s="46">
        <f t="shared" si="45"/>
        <v>-5.6315797829734872E-2</v>
      </c>
      <c r="AN226" s="46">
        <f t="shared" si="45"/>
        <v>-5.6856169462873508E-2</v>
      </c>
      <c r="AO226" s="46">
        <f t="shared" si="45"/>
        <v>-5.7379012528833748E-2</v>
      </c>
      <c r="AP226" s="46">
        <f t="shared" si="45"/>
        <v>-5.7887592474166527E-2</v>
      </c>
      <c r="AQ226" s="46">
        <f t="shared" si="45"/>
        <v>-5.8384381221834564E-2</v>
      </c>
      <c r="AR226" s="46">
        <f t="shared" si="45"/>
        <v>-5.8871234352676848E-2</v>
      </c>
      <c r="AS226" s="46">
        <f t="shared" si="45"/>
        <v>-5.9349546404178707E-2</v>
      </c>
      <c r="AT226" s="46">
        <f t="shared" si="45"/>
        <v>-5.9820364592953548E-2</v>
      </c>
      <c r="AU226" s="46">
        <f t="shared" si="45"/>
        <v>-6.0284484483270694E-2</v>
      </c>
      <c r="AV226" s="46">
        <f t="shared" si="45"/>
        <v>-6.0742516114707212E-2</v>
      </c>
      <c r="AW226" s="46">
        <f t="shared" si="45"/>
        <v>-6.1194935357529311E-2</v>
      </c>
      <c r="AX226" s="46">
        <f t="shared" si="45"/>
        <v>-6.1642119949948115E-2</v>
      </c>
      <c r="AY226" s="46">
        <f t="shared" si="45"/>
        <v>-6.20843789692202E-2</v>
      </c>
      <c r="AZ226" s="46">
        <f t="shared" si="45"/>
        <v>-6.252197136028699E-2</v>
      </c>
      <c r="BA226" s="46">
        <f t="shared" si="45"/>
        <v>-6.2955117351675902E-2</v>
      </c>
      <c r="BB226" s="46">
        <f t="shared" si="45"/>
        <v>-6.3384014246179315E-2</v>
      </c>
      <c r="BC226" s="46">
        <f t="shared" si="45"/>
        <v>-6.3808838534224852E-2</v>
      </c>
      <c r="BD226" s="82"/>
    </row>
    <row r="227" spans="4:56">
      <c r="D227" s="83" t="s">
        <v>387</v>
      </c>
      <c r="E227" s="53" t="s">
        <v>387</v>
      </c>
      <c r="F227" s="53" t="s">
        <v>387</v>
      </c>
      <c r="G227" s="53" t="s">
        <v>387</v>
      </c>
      <c r="H227" s="53" t="s">
        <v>387</v>
      </c>
      <c r="I227" s="53" t="s">
        <v>387</v>
      </c>
      <c r="J227" s="53" t="s">
        <v>387</v>
      </c>
      <c r="K227" s="53" t="s">
        <v>387</v>
      </c>
      <c r="L227" s="53" t="s">
        <v>387</v>
      </c>
      <c r="M227" s="53" t="s">
        <v>387</v>
      </c>
      <c r="N227" s="53" t="s">
        <v>387</v>
      </c>
      <c r="O227" s="53" t="s">
        <v>387</v>
      </c>
      <c r="P227" s="53" t="s">
        <v>387</v>
      </c>
      <c r="Q227" s="53" t="s">
        <v>387</v>
      </c>
      <c r="R227" s="53" t="s">
        <v>387</v>
      </c>
      <c r="S227" s="53" t="s">
        <v>387</v>
      </c>
      <c r="T227" s="53" t="s">
        <v>387</v>
      </c>
      <c r="U227" s="53" t="s">
        <v>387</v>
      </c>
      <c r="V227" s="53" t="s">
        <v>387</v>
      </c>
      <c r="W227" s="53" t="s">
        <v>387</v>
      </c>
      <c r="X227" s="53" t="s">
        <v>387</v>
      </c>
      <c r="Y227" s="53" t="s">
        <v>387</v>
      </c>
      <c r="Z227" s="53" t="s">
        <v>387</v>
      </c>
      <c r="AA227" s="53" t="s">
        <v>387</v>
      </c>
      <c r="AB227" s="53" t="s">
        <v>387</v>
      </c>
      <c r="AC227" s="53" t="s">
        <v>387</v>
      </c>
      <c r="AD227" s="53" t="s">
        <v>387</v>
      </c>
      <c r="AE227" s="53" t="s">
        <v>387</v>
      </c>
      <c r="AF227" s="53" t="s">
        <v>387</v>
      </c>
      <c r="AG227" s="53" t="s">
        <v>387</v>
      </c>
      <c r="AH227" s="53" t="s">
        <v>387</v>
      </c>
      <c r="AI227" s="53" t="s">
        <v>387</v>
      </c>
      <c r="AJ227" s="53" t="s">
        <v>387</v>
      </c>
      <c r="AK227" s="53"/>
      <c r="AL227" s="53"/>
      <c r="AM227" s="53"/>
      <c r="AN227" s="53"/>
      <c r="AO227" s="53"/>
      <c r="AP227" s="53"/>
      <c r="AQ227" s="53"/>
      <c r="AR227" s="53"/>
      <c r="AS227" s="53"/>
      <c r="AT227" s="53"/>
      <c r="AU227" s="53"/>
      <c r="AV227" s="53"/>
      <c r="AW227" s="53"/>
      <c r="AX227" s="53"/>
      <c r="AY227" s="53"/>
      <c r="AZ227" s="53"/>
      <c r="BA227" s="53"/>
      <c r="BB227" s="53"/>
      <c r="BC227" s="53"/>
      <c r="BD227" s="82"/>
    </row>
    <row r="228" spans="4:56" ht="15.75">
      <c r="D228" s="81"/>
      <c r="E228" s="32"/>
      <c r="F228" s="347"/>
      <c r="G228" s="47"/>
      <c r="H228" s="47"/>
      <c r="I228" s="47"/>
      <c r="J228" s="47"/>
      <c r="K228" s="47"/>
      <c r="L228" s="47"/>
      <c r="M228" s="47"/>
      <c r="N228" s="47"/>
      <c r="O228" s="47"/>
      <c r="P228" s="47"/>
      <c r="Q228" s="47"/>
      <c r="R228" s="47"/>
      <c r="S228" s="47"/>
      <c r="T228" s="47"/>
      <c r="U228" s="47"/>
      <c r="V228" s="47"/>
      <c r="W228" s="47"/>
      <c r="X228" s="47"/>
      <c r="Y228" s="47"/>
      <c r="Z228" s="47"/>
      <c r="AA228" s="47"/>
      <c r="AB228" s="56"/>
      <c r="AC228" s="47"/>
      <c r="AD228" s="47"/>
      <c r="AE228" s="47"/>
      <c r="AF228" s="47"/>
      <c r="AG228" s="47"/>
      <c r="AH228" s="47"/>
      <c r="AI228" s="47"/>
      <c r="AJ228" s="56"/>
      <c r="AK228" s="56"/>
      <c r="AL228" s="56"/>
      <c r="AM228" s="56"/>
      <c r="AN228" s="56"/>
      <c r="AO228" s="56"/>
      <c r="AP228" s="56"/>
      <c r="AQ228" s="56"/>
      <c r="AR228" s="56"/>
      <c r="AS228" s="56"/>
      <c r="AT228" s="56"/>
      <c r="AU228" s="56"/>
      <c r="AV228" s="56"/>
      <c r="AW228" s="56"/>
      <c r="AX228" s="56"/>
      <c r="AY228" s="56"/>
      <c r="AZ228" s="56"/>
      <c r="BA228" s="56"/>
      <c r="BB228" s="56"/>
      <c r="BC228" s="56"/>
      <c r="BD228" s="82"/>
    </row>
    <row r="229" spans="4:56" ht="15.6">
      <c r="D229" s="85"/>
      <c r="E229" s="53"/>
      <c r="F229" s="412" t="s">
        <v>468</v>
      </c>
      <c r="G229" s="412"/>
      <c r="H229" s="412"/>
      <c r="I229" s="412"/>
      <c r="J229" s="412"/>
      <c r="K229" s="412"/>
      <c r="L229" s="412"/>
      <c r="M229" s="51" t="s">
        <v>387</v>
      </c>
      <c r="N229" s="51" t="s">
        <v>387</v>
      </c>
      <c r="O229" s="51" t="s">
        <v>387</v>
      </c>
      <c r="P229" s="51" t="s">
        <v>387</v>
      </c>
      <c r="Q229" s="51" t="s">
        <v>387</v>
      </c>
      <c r="R229" s="51" t="s">
        <v>387</v>
      </c>
      <c r="S229" s="51" t="s">
        <v>387</v>
      </c>
      <c r="T229" s="51" t="s">
        <v>387</v>
      </c>
      <c r="U229" s="51" t="s">
        <v>387</v>
      </c>
      <c r="V229" s="51" t="s">
        <v>387</v>
      </c>
      <c r="W229" s="51" t="s">
        <v>387</v>
      </c>
      <c r="X229" s="51" t="s">
        <v>387</v>
      </c>
      <c r="Y229" s="51" t="s">
        <v>387</v>
      </c>
      <c r="Z229" s="51" t="s">
        <v>387</v>
      </c>
      <c r="AA229" s="51" t="s">
        <v>387</v>
      </c>
      <c r="AB229" s="56" t="s">
        <v>387</v>
      </c>
      <c r="AC229" s="51" t="s">
        <v>387</v>
      </c>
      <c r="AD229" s="51" t="s">
        <v>387</v>
      </c>
      <c r="AE229" s="51" t="s">
        <v>387</v>
      </c>
      <c r="AF229" s="51" t="s">
        <v>387</v>
      </c>
      <c r="AG229" s="51" t="s">
        <v>387</v>
      </c>
      <c r="AH229" s="51" t="s">
        <v>387</v>
      </c>
      <c r="AI229" s="51" t="s">
        <v>387</v>
      </c>
      <c r="AJ229" s="56" t="s">
        <v>387</v>
      </c>
      <c r="AK229" s="56"/>
      <c r="AL229" s="56"/>
      <c r="AM229" s="56"/>
      <c r="AN229" s="56"/>
      <c r="AO229" s="56"/>
      <c r="AP229" s="56"/>
      <c r="AQ229" s="56"/>
      <c r="AR229" s="56"/>
      <c r="AS229" s="56"/>
      <c r="AT229" s="56"/>
      <c r="AU229" s="56"/>
      <c r="AV229" s="56"/>
      <c r="AW229" s="56"/>
      <c r="AX229" s="56"/>
      <c r="AY229" s="56"/>
      <c r="AZ229" s="56"/>
      <c r="BA229" s="56"/>
      <c r="BB229" s="56"/>
      <c r="BC229" s="56"/>
      <c r="BD229" s="82"/>
    </row>
    <row r="230" spans="4:56">
      <c r="D230" s="408" t="s">
        <v>391</v>
      </c>
      <c r="E230" s="386"/>
      <c r="F230" s="37"/>
      <c r="G230" s="56"/>
      <c r="H230" s="56"/>
      <c r="I230" s="56"/>
      <c r="J230" s="56"/>
      <c r="K230" s="56"/>
      <c r="L230" s="56"/>
      <c r="M230" s="56"/>
      <c r="N230" s="56"/>
      <c r="O230" s="56"/>
      <c r="P230" s="56"/>
      <c r="Q230" s="56"/>
      <c r="R230" s="56"/>
      <c r="S230" s="56"/>
      <c r="T230" s="56"/>
      <c r="U230" s="56"/>
      <c r="V230" s="56"/>
      <c r="W230" s="56"/>
      <c r="X230" s="56"/>
      <c r="Y230" s="56"/>
      <c r="Z230" s="56"/>
      <c r="AA230" s="56"/>
      <c r="AB230" s="56"/>
      <c r="AC230" s="56"/>
      <c r="AD230" s="56"/>
      <c r="AE230" s="56"/>
      <c r="AF230" s="56"/>
      <c r="AG230" s="56"/>
      <c r="AH230" s="56"/>
      <c r="AI230" s="56"/>
      <c r="AJ230" s="56" t="s">
        <v>387</v>
      </c>
      <c r="AK230" s="56"/>
      <c r="AL230" s="56"/>
      <c r="AM230" s="56"/>
      <c r="AN230" s="56"/>
      <c r="AO230" s="56"/>
      <c r="AP230" s="56"/>
      <c r="AQ230" s="56"/>
      <c r="AR230" s="56"/>
      <c r="AS230" s="56"/>
      <c r="AT230" s="56"/>
      <c r="AU230" s="56"/>
      <c r="AV230" s="56"/>
      <c r="AW230" s="56"/>
      <c r="AX230" s="56"/>
      <c r="AY230" s="56"/>
      <c r="AZ230" s="56"/>
      <c r="BA230" s="56"/>
      <c r="BB230" s="56"/>
      <c r="BC230" s="56"/>
      <c r="BD230" s="82"/>
    </row>
    <row r="231" spans="4:56">
      <c r="D231" s="408" t="s">
        <v>394</v>
      </c>
      <c r="E231" s="386"/>
      <c r="F231" s="37"/>
      <c r="G231" s="56"/>
      <c r="H231" s="56">
        <f>IF(H72&lt;0,H72*-1,H72)*$F$142</f>
        <v>3.8078411378040029E-2</v>
      </c>
      <c r="I231" s="56">
        <f t="shared" ref="I231:BC231" si="46">IF(I72&lt;0,I72*-1,I72)*$F$142</f>
        <v>3.8078411378040029E-2</v>
      </c>
      <c r="J231" s="56">
        <f t="shared" si="46"/>
        <v>3.8078411378040029E-2</v>
      </c>
      <c r="K231" s="56">
        <f t="shared" si="46"/>
        <v>3.8078411378040029E-2</v>
      </c>
      <c r="L231" s="56">
        <f t="shared" si="46"/>
        <v>3.8078411378040029E-2</v>
      </c>
      <c r="M231" s="56">
        <f t="shared" si="46"/>
        <v>3.8078411378040029E-2</v>
      </c>
      <c r="N231" s="56">
        <f t="shared" si="46"/>
        <v>3.8078411378040029E-2</v>
      </c>
      <c r="O231" s="56">
        <f t="shared" si="46"/>
        <v>3.8078411378040029E-2</v>
      </c>
      <c r="P231" s="56">
        <f t="shared" si="46"/>
        <v>3.8078411378040029E-2</v>
      </c>
      <c r="Q231" s="56">
        <f t="shared" si="46"/>
        <v>3.8078411378040029E-2</v>
      </c>
      <c r="R231" s="56">
        <f t="shared" si="46"/>
        <v>3.8078411378040029E-2</v>
      </c>
      <c r="S231" s="56">
        <f t="shared" si="46"/>
        <v>3.8078411378040029E-2</v>
      </c>
      <c r="T231" s="56">
        <f t="shared" si="46"/>
        <v>3.8078411378040029E-2</v>
      </c>
      <c r="U231" s="56">
        <f t="shared" si="46"/>
        <v>3.8078411378040029E-2</v>
      </c>
      <c r="V231" s="56">
        <f t="shared" si="46"/>
        <v>3.8078411378040029E-2</v>
      </c>
      <c r="W231" s="56">
        <f t="shared" si="46"/>
        <v>3.8078411378040029E-2</v>
      </c>
      <c r="X231" s="56">
        <f t="shared" si="46"/>
        <v>3.8078411378040029E-2</v>
      </c>
      <c r="Y231" s="56">
        <f t="shared" si="46"/>
        <v>3.8078411378040029E-2</v>
      </c>
      <c r="Z231" s="56">
        <f t="shared" si="46"/>
        <v>3.8078411378040029E-2</v>
      </c>
      <c r="AA231" s="56">
        <f t="shared" si="46"/>
        <v>3.8078411378040029E-2</v>
      </c>
      <c r="AB231" s="56">
        <f t="shared" si="46"/>
        <v>3.8078411378040029E-2</v>
      </c>
      <c r="AC231" s="56">
        <f t="shared" si="46"/>
        <v>3.8078411378040029E-2</v>
      </c>
      <c r="AD231" s="56">
        <f t="shared" si="46"/>
        <v>3.8078411378040029E-2</v>
      </c>
      <c r="AE231" s="56">
        <f t="shared" si="46"/>
        <v>3.8078411378040029E-2</v>
      </c>
      <c r="AF231" s="56">
        <f t="shared" si="46"/>
        <v>3.8078411378040029E-2</v>
      </c>
      <c r="AG231" s="56">
        <f t="shared" si="46"/>
        <v>3.8078411378040029E-2</v>
      </c>
      <c r="AH231" s="56">
        <f t="shared" si="46"/>
        <v>3.8078411378040029E-2</v>
      </c>
      <c r="AI231" s="56">
        <f t="shared" si="46"/>
        <v>3.8078411378040029E-2</v>
      </c>
      <c r="AJ231" s="56">
        <f t="shared" si="46"/>
        <v>3.8078411378040029E-2</v>
      </c>
      <c r="AK231" s="56">
        <f t="shared" si="46"/>
        <v>3.8078411378040029E-2</v>
      </c>
      <c r="AL231" s="56">
        <f t="shared" si="46"/>
        <v>3.8078411378040029E-2</v>
      </c>
      <c r="AM231" s="56">
        <f t="shared" si="46"/>
        <v>3.8078411378040029E-2</v>
      </c>
      <c r="AN231" s="56">
        <f t="shared" si="46"/>
        <v>3.8078411378040029E-2</v>
      </c>
      <c r="AO231" s="56">
        <f t="shared" si="46"/>
        <v>3.8078411378040029E-2</v>
      </c>
      <c r="AP231" s="56">
        <f t="shared" si="46"/>
        <v>3.8078411378040029E-2</v>
      </c>
      <c r="AQ231" s="56">
        <f t="shared" si="46"/>
        <v>3.8078411378040029E-2</v>
      </c>
      <c r="AR231" s="56">
        <f t="shared" si="46"/>
        <v>3.8078411378040029E-2</v>
      </c>
      <c r="AS231" s="56">
        <f t="shared" si="46"/>
        <v>3.8078411378040029E-2</v>
      </c>
      <c r="AT231" s="56">
        <f t="shared" si="46"/>
        <v>3.8078411378040029E-2</v>
      </c>
      <c r="AU231" s="56">
        <f t="shared" si="46"/>
        <v>3.8078411378040029E-2</v>
      </c>
      <c r="AV231" s="56">
        <f t="shared" si="46"/>
        <v>3.8078411378040029E-2</v>
      </c>
      <c r="AW231" s="56">
        <f t="shared" si="46"/>
        <v>3.8078411378039793E-2</v>
      </c>
      <c r="AX231" s="56">
        <f t="shared" si="46"/>
        <v>3.8078411378040029E-2</v>
      </c>
      <c r="AY231" s="56">
        <f t="shared" si="46"/>
        <v>3.8078411378040029E-2</v>
      </c>
      <c r="AZ231" s="56">
        <f t="shared" si="46"/>
        <v>3.8078411378040029E-2</v>
      </c>
      <c r="BA231" s="56">
        <f t="shared" si="46"/>
        <v>3.8078411378040029E-2</v>
      </c>
      <c r="BB231" s="56">
        <f t="shared" si="46"/>
        <v>3.8078411378040029E-2</v>
      </c>
      <c r="BC231" s="56">
        <f t="shared" si="46"/>
        <v>3.8078411378040029E-2</v>
      </c>
      <c r="BD231" s="82"/>
    </row>
    <row r="232" spans="4:56">
      <c r="D232" s="408" t="s">
        <v>402</v>
      </c>
      <c r="E232" s="386"/>
      <c r="F232" s="37"/>
      <c r="G232" s="56"/>
      <c r="H232" s="56">
        <f>IF(H73&lt;0,H73*-1,H73)*$F$143</f>
        <v>0.16217436695817775</v>
      </c>
      <c r="I232" s="56">
        <f t="shared" ref="I232:BC232" si="47">IF(I73&lt;0,I73*-1,I73)*$F$143</f>
        <v>0.16014147572286377</v>
      </c>
      <c r="J232" s="56">
        <f t="shared" si="47"/>
        <v>0.15813000024062535</v>
      </c>
      <c r="K232" s="56">
        <f t="shared" si="47"/>
        <v>0.15613777099722892</v>
      </c>
      <c r="L232" s="56">
        <f t="shared" si="47"/>
        <v>0.15416215734785463</v>
      </c>
      <c r="M232" s="56">
        <f t="shared" si="47"/>
        <v>0.15219990047618673</v>
      </c>
      <c r="N232" s="56">
        <f t="shared" si="47"/>
        <v>0.15024686732685588</v>
      </c>
      <c r="O232" s="56">
        <f t="shared" si="47"/>
        <v>0.14829773896291332</v>
      </c>
      <c r="P232" s="56">
        <f t="shared" si="47"/>
        <v>0.14634561148747666</v>
      </c>
      <c r="Q232" s="56">
        <f t="shared" si="47"/>
        <v>0.14438148262251629</v>
      </c>
      <c r="R232" s="56">
        <f t="shared" si="47"/>
        <v>0.14239367102954623</v>
      </c>
      <c r="S232" s="56">
        <f t="shared" si="47"/>
        <v>0.14036719864396663</v>
      </c>
      <c r="T232" s="56">
        <f t="shared" si="47"/>
        <v>0.13828328401042109</v>
      </c>
      <c r="U232" s="56">
        <f t="shared" si="47"/>
        <v>0.13611921232269591</v>
      </c>
      <c r="V232" s="56">
        <f t="shared" si="47"/>
        <v>0.13384903622292735</v>
      </c>
      <c r="W232" s="56">
        <f t="shared" si="47"/>
        <v>0.13144572789984907</v>
      </c>
      <c r="X232" s="56">
        <f t="shared" si="47"/>
        <v>0.12888542488577975</v>
      </c>
      <c r="Y232" s="56">
        <f t="shared" si="47"/>
        <v>0.1261539679920535</v>
      </c>
      <c r="Z232" s="56">
        <f t="shared" si="47"/>
        <v>0.12325481654835412</v>
      </c>
      <c r="AA232" s="56">
        <f t="shared" si="47"/>
        <v>0.12021564857448763</v>
      </c>
      <c r="AB232" s="56">
        <f t="shared" si="47"/>
        <v>0.11708978306794129</v>
      </c>
      <c r="AC232" s="56">
        <f t="shared" si="47"/>
        <v>0.1139494343770819</v>
      </c>
      <c r="AD232" s="56">
        <f t="shared" si="47"/>
        <v>0.11087168490703408</v>
      </c>
      <c r="AE232" s="56">
        <f t="shared" si="47"/>
        <v>0.10792240618256027</v>
      </c>
      <c r="AF232" s="56">
        <f t="shared" si="47"/>
        <v>0.10514479108247453</v>
      </c>
      <c r="AG232" s="56">
        <f t="shared" si="47"/>
        <v>0.10255611622199581</v>
      </c>
      <c r="AH232" s="56">
        <f t="shared" si="47"/>
        <v>0.10015175406358552</v>
      </c>
      <c r="AI232" s="56">
        <f t="shared" si="47"/>
        <v>9.7912745148340488E-2</v>
      </c>
      <c r="AJ232" s="56">
        <f t="shared" si="47"/>
        <v>9.581336696944058E-2</v>
      </c>
      <c r="AK232" s="56">
        <f t="shared" si="47"/>
        <v>9.382676723698688E-2</v>
      </c>
      <c r="AL232" s="56">
        <f t="shared" si="47"/>
        <v>9.1928284836208268E-2</v>
      </c>
      <c r="AM232" s="56">
        <f t="shared" si="47"/>
        <v>9.0096936077373346E-2</v>
      </c>
      <c r="AN232" s="56">
        <f t="shared" si="47"/>
        <v>8.8315700230603464E-2</v>
      </c>
      <c r="AO232" s="56">
        <f t="shared" si="47"/>
        <v>8.6571197976752584E-2</v>
      </c>
      <c r="AP232" s="56">
        <f t="shared" si="47"/>
        <v>8.485311592854998E-2</v>
      </c>
      <c r="AQ232" s="56">
        <f t="shared" si="47"/>
        <v>8.3153585750169692E-2</v>
      </c>
      <c r="AR232" s="56">
        <f t="shared" si="47"/>
        <v>8.1466638953833659E-2</v>
      </c>
      <c r="AS232" s="56">
        <f t="shared" si="47"/>
        <v>7.9787728968088167E-2</v>
      </c>
      <c r="AT232" s="56">
        <f t="shared" si="47"/>
        <v>7.8113381014806166E-2</v>
      </c>
      <c r="AU232" s="56">
        <f t="shared" si="47"/>
        <v>7.6440897484497033E-2</v>
      </c>
      <c r="AV232" s="56">
        <f t="shared" si="47"/>
        <v>7.4768154124927974E-2</v>
      </c>
      <c r="AW232" s="56">
        <f t="shared" si="47"/>
        <v>7.3093441635799922E-2</v>
      </c>
      <c r="AX232" s="56">
        <f t="shared" si="47"/>
        <v>7.1415354352793489E-2</v>
      </c>
      <c r="AY232" s="56">
        <f t="shared" si="47"/>
        <v>6.9732699113522464E-2</v>
      </c>
      <c r="AZ232" s="56">
        <f t="shared" si="47"/>
        <v>6.8044437757400961E-2</v>
      </c>
      <c r="BA232" s="56">
        <f t="shared" si="47"/>
        <v>6.6349651488739711E-2</v>
      </c>
      <c r="BB232" s="56">
        <f t="shared" si="47"/>
        <v>6.4647491787821226E-2</v>
      </c>
      <c r="BC232" s="56">
        <f t="shared" si="47"/>
        <v>6.2937173363414894E-2</v>
      </c>
      <c r="BD232" s="82"/>
    </row>
    <row r="233" spans="4:56">
      <c r="D233" s="410" t="s">
        <v>407</v>
      </c>
      <c r="E233" s="390"/>
      <c r="F233" s="37"/>
      <c r="G233" s="56"/>
      <c r="H233" s="56">
        <f>IF(H74&lt;0,H74*-1,H74)*$F$144</f>
        <v>0.19606965214713337</v>
      </c>
      <c r="I233" s="56">
        <f t="shared" ref="I233:BC233" si="48">IF(I74&lt;0,I74*-1,I74)*$F$144</f>
        <v>0.18752459796317481</v>
      </c>
      <c r="J233" s="56">
        <f t="shared" si="48"/>
        <v>0.17906341166063502</v>
      </c>
      <c r="K233" s="56">
        <f t="shared" si="48"/>
        <v>0.17070638820010217</v>
      </c>
      <c r="L233" s="56">
        <f t="shared" si="48"/>
        <v>0.16242250726495136</v>
      </c>
      <c r="M233" s="56">
        <f t="shared" si="48"/>
        <v>0.1542098543011089</v>
      </c>
      <c r="N233" s="56">
        <f t="shared" si="48"/>
        <v>0.14603668107611151</v>
      </c>
      <c r="O233" s="56">
        <f t="shared" si="48"/>
        <v>0.13791069919444518</v>
      </c>
      <c r="P233" s="56">
        <f t="shared" si="48"/>
        <v>0.12978889813971003</v>
      </c>
      <c r="Q233" s="56">
        <f t="shared" si="48"/>
        <v>0.12164094773246167</v>
      </c>
      <c r="R233" s="56">
        <f t="shared" si="48"/>
        <v>0.11342450736981891</v>
      </c>
      <c r="S233" s="56">
        <f t="shared" si="48"/>
        <v>0.10506966538992378</v>
      </c>
      <c r="T233" s="56">
        <f t="shared" si="48"/>
        <v>9.6510721286311538E-2</v>
      </c>
      <c r="U233" s="56">
        <f t="shared" si="48"/>
        <v>8.7650206748052781E-2</v>
      </c>
      <c r="V233" s="56">
        <f t="shared" si="48"/>
        <v>7.8395878983706715E-2</v>
      </c>
      <c r="W233" s="56">
        <f t="shared" si="48"/>
        <v>6.8627896381994832E-2</v>
      </c>
      <c r="X233" s="56">
        <f t="shared" si="48"/>
        <v>5.8259396987275898E-2</v>
      </c>
      <c r="Y233" s="56">
        <f t="shared" si="48"/>
        <v>4.7230114279446893E-2</v>
      </c>
      <c r="Z233" s="56">
        <f t="shared" si="48"/>
        <v>3.554693584274108E-2</v>
      </c>
      <c r="AA233" s="56">
        <f t="shared" si="48"/>
        <v>2.3326573390484946E-2</v>
      </c>
      <c r="AB233" s="56">
        <f t="shared" si="48"/>
        <v>1.0789305651599149E-2</v>
      </c>
      <c r="AC233" s="56">
        <f t="shared" si="48"/>
        <v>1.7856697826737369E-3</v>
      </c>
      <c r="AD233" s="56">
        <f t="shared" si="48"/>
        <v>1.4078088527617374E-2</v>
      </c>
      <c r="AE233" s="56">
        <f t="shared" si="48"/>
        <v>2.5833511884167628E-2</v>
      </c>
      <c r="AF233" s="56">
        <f t="shared" si="48"/>
        <v>3.6884667314298701E-2</v>
      </c>
      <c r="AG233" s="56">
        <f t="shared" si="48"/>
        <v>4.7141774797868394E-2</v>
      </c>
      <c r="AH233" s="56">
        <f t="shared" si="48"/>
        <v>5.6643604916046697E-2</v>
      </c>
      <c r="AI233" s="56">
        <f t="shared" si="48"/>
        <v>6.546618247508236E-2</v>
      </c>
      <c r="AJ233" s="56">
        <f t="shared" si="48"/>
        <v>7.3693395603233791E-2</v>
      </c>
      <c r="AK233" s="56">
        <f t="shared" si="48"/>
        <v>8.1431930073346009E-2</v>
      </c>
      <c r="AL233" s="56">
        <f t="shared" si="48"/>
        <v>8.8779725312121444E-2</v>
      </c>
      <c r="AM233" s="56">
        <f t="shared" si="48"/>
        <v>9.5820028302704946E-2</v>
      </c>
      <c r="AN233" s="56">
        <f t="shared" si="48"/>
        <v>0.10262025034022609</v>
      </c>
      <c r="AO233" s="56">
        <f t="shared" si="48"/>
        <v>0.10923325210439688</v>
      </c>
      <c r="AP233" s="56">
        <f t="shared" si="48"/>
        <v>0.11569964444212499</v>
      </c>
      <c r="AQ233" s="56">
        <f t="shared" si="48"/>
        <v>0.12205027074800465</v>
      </c>
      <c r="AR233" s="56">
        <f t="shared" si="48"/>
        <v>0.12830838661710572</v>
      </c>
      <c r="AS233" s="56">
        <f t="shared" si="48"/>
        <v>0.13449157040755144</v>
      </c>
      <c r="AT233" s="56">
        <f t="shared" si="48"/>
        <v>0.14061312255050931</v>
      </c>
      <c r="AU233" s="56">
        <f t="shared" si="48"/>
        <v>0.1466832428570482</v>
      </c>
      <c r="AV233" s="56">
        <f t="shared" si="48"/>
        <v>0.15270984456463252</v>
      </c>
      <c r="AW233" s="56">
        <f t="shared" si="48"/>
        <v>0.15869918674140732</v>
      </c>
      <c r="AX233" s="56">
        <f t="shared" si="48"/>
        <v>0.16465631832707364</v>
      </c>
      <c r="AY233" s="56">
        <f t="shared" si="48"/>
        <v>0.17058544143646948</v>
      </c>
      <c r="AZ233" s="56">
        <f t="shared" si="48"/>
        <v>0.1764901401134116</v>
      </c>
      <c r="BA233" s="56">
        <f t="shared" si="48"/>
        <v>0.18237352162428699</v>
      </c>
      <c r="BB233" s="56">
        <f t="shared" si="48"/>
        <v>0.18823841155306703</v>
      </c>
      <c r="BC233" s="56">
        <f t="shared" si="48"/>
        <v>0.19408738071642492</v>
      </c>
      <c r="BD233" s="82"/>
    </row>
    <row r="234" spans="4:56">
      <c r="D234" s="408" t="s">
        <v>396</v>
      </c>
      <c r="E234" s="386"/>
      <c r="F234" s="37"/>
      <c r="G234" s="56"/>
      <c r="H234" s="56">
        <f>IF(H75&lt;0,H75*-1,H75)*$F$145</f>
        <v>4.9760479149772711E-2</v>
      </c>
      <c r="I234" s="56">
        <f t="shared" ref="I234:BC234" si="49">IF(I75&lt;0,I75*-1,I75)*$F$145</f>
        <v>4.9760479149775827E-2</v>
      </c>
      <c r="J234" s="56">
        <f t="shared" si="49"/>
        <v>4.9760479149772711E-2</v>
      </c>
      <c r="K234" s="56">
        <f t="shared" si="49"/>
        <v>4.9760479149772711E-2</v>
      </c>
      <c r="L234" s="56">
        <f t="shared" si="49"/>
        <v>4.9760479149772711E-2</v>
      </c>
      <c r="M234" s="56">
        <f t="shared" si="49"/>
        <v>4.9760479149772711E-2</v>
      </c>
      <c r="N234" s="56">
        <f t="shared" si="49"/>
        <v>4.9760479149772711E-2</v>
      </c>
      <c r="O234" s="56">
        <f t="shared" si="49"/>
        <v>4.9760479149772711E-2</v>
      </c>
      <c r="P234" s="56">
        <f t="shared" si="49"/>
        <v>4.9760479149772711E-2</v>
      </c>
      <c r="Q234" s="56">
        <f t="shared" si="49"/>
        <v>4.9760479149772711E-2</v>
      </c>
      <c r="R234" s="56">
        <f t="shared" si="49"/>
        <v>4.9760479149772711E-2</v>
      </c>
      <c r="S234" s="56">
        <f t="shared" si="49"/>
        <v>4.9760479149772711E-2</v>
      </c>
      <c r="T234" s="56">
        <f t="shared" si="49"/>
        <v>4.9760479149775827E-2</v>
      </c>
      <c r="U234" s="56">
        <f t="shared" si="49"/>
        <v>4.9760479149772711E-2</v>
      </c>
      <c r="V234" s="56">
        <f t="shared" si="49"/>
        <v>4.9760479149772711E-2</v>
      </c>
      <c r="W234" s="56">
        <f t="shared" si="49"/>
        <v>4.9760479149772711E-2</v>
      </c>
      <c r="X234" s="56">
        <f t="shared" si="49"/>
        <v>4.9760479149772711E-2</v>
      </c>
      <c r="Y234" s="56">
        <f t="shared" si="49"/>
        <v>4.9760479149772711E-2</v>
      </c>
      <c r="Z234" s="56">
        <f t="shared" si="49"/>
        <v>4.9760479149772711E-2</v>
      </c>
      <c r="AA234" s="56">
        <f t="shared" si="49"/>
        <v>4.9760479149772711E-2</v>
      </c>
      <c r="AB234" s="56">
        <f t="shared" si="49"/>
        <v>4.9760479149772711E-2</v>
      </c>
      <c r="AC234" s="56">
        <f t="shared" si="49"/>
        <v>4.9760479149772711E-2</v>
      </c>
      <c r="AD234" s="56">
        <f t="shared" si="49"/>
        <v>4.9760479149772711E-2</v>
      </c>
      <c r="AE234" s="56">
        <f t="shared" si="49"/>
        <v>4.9760479149775827E-2</v>
      </c>
      <c r="AF234" s="56">
        <f t="shared" si="49"/>
        <v>4.9760479149772711E-2</v>
      </c>
      <c r="AG234" s="56">
        <f t="shared" si="49"/>
        <v>4.9760479149772711E-2</v>
      </c>
      <c r="AH234" s="56">
        <f t="shared" si="49"/>
        <v>4.9760479149772711E-2</v>
      </c>
      <c r="AI234" s="56">
        <f t="shared" si="49"/>
        <v>4.9760479149772711E-2</v>
      </c>
      <c r="AJ234" s="56">
        <f t="shared" si="49"/>
        <v>4.9760479149772711E-2</v>
      </c>
      <c r="AK234" s="56">
        <f t="shared" si="49"/>
        <v>4.9760479149772711E-2</v>
      </c>
      <c r="AL234" s="56">
        <f t="shared" si="49"/>
        <v>4.9760479149772711E-2</v>
      </c>
      <c r="AM234" s="56">
        <f t="shared" si="49"/>
        <v>4.9760479149772711E-2</v>
      </c>
      <c r="AN234" s="56">
        <f t="shared" si="49"/>
        <v>4.9760479149772711E-2</v>
      </c>
      <c r="AO234" s="56">
        <f t="shared" si="49"/>
        <v>4.9760479149775827E-2</v>
      </c>
      <c r="AP234" s="56">
        <f t="shared" si="49"/>
        <v>4.9760479149772711E-2</v>
      </c>
      <c r="AQ234" s="56">
        <f t="shared" si="49"/>
        <v>4.9760479149772711E-2</v>
      </c>
      <c r="AR234" s="56">
        <f t="shared" si="49"/>
        <v>4.9760479149772711E-2</v>
      </c>
      <c r="AS234" s="56">
        <f t="shared" si="49"/>
        <v>4.9760479149772711E-2</v>
      </c>
      <c r="AT234" s="56">
        <f t="shared" si="49"/>
        <v>4.9760479149772711E-2</v>
      </c>
      <c r="AU234" s="56">
        <f t="shared" si="49"/>
        <v>4.9760479149772711E-2</v>
      </c>
      <c r="AV234" s="56">
        <f t="shared" si="49"/>
        <v>4.9760479149772711E-2</v>
      </c>
      <c r="AW234" s="56">
        <f t="shared" si="49"/>
        <v>4.9760479149772711E-2</v>
      </c>
      <c r="AX234" s="56">
        <f t="shared" si="49"/>
        <v>4.9760479149772711E-2</v>
      </c>
      <c r="AY234" s="56">
        <f t="shared" si="49"/>
        <v>4.9760479149772711E-2</v>
      </c>
      <c r="AZ234" s="56">
        <f t="shared" si="49"/>
        <v>4.9760479149775827E-2</v>
      </c>
      <c r="BA234" s="56">
        <f t="shared" si="49"/>
        <v>4.9760479149772711E-2</v>
      </c>
      <c r="BB234" s="56">
        <f t="shared" si="49"/>
        <v>4.9760479149772711E-2</v>
      </c>
      <c r="BC234" s="56">
        <f t="shared" si="49"/>
        <v>4.9760479149772711E-2</v>
      </c>
      <c r="BD234" s="82"/>
    </row>
    <row r="235" spans="4:56">
      <c r="D235" s="408" t="s">
        <v>397</v>
      </c>
      <c r="E235" s="386"/>
      <c r="F235" s="37"/>
      <c r="G235" s="56"/>
      <c r="H235" s="56"/>
      <c r="I235" s="56"/>
      <c r="J235" s="56"/>
      <c r="K235" s="56"/>
      <c r="L235" s="56"/>
      <c r="M235" s="56"/>
      <c r="N235" s="56"/>
      <c r="O235" s="56"/>
      <c r="P235" s="56"/>
      <c r="Q235" s="56"/>
      <c r="R235" s="56"/>
      <c r="S235" s="56"/>
      <c r="T235" s="56"/>
      <c r="U235" s="56"/>
      <c r="V235" s="56"/>
      <c r="W235" s="56"/>
      <c r="X235" s="56"/>
      <c r="Y235" s="56"/>
      <c r="Z235" s="56"/>
      <c r="AA235" s="56"/>
      <c r="AB235" s="56"/>
      <c r="AC235" s="56"/>
      <c r="AD235" s="56"/>
      <c r="AE235" s="56"/>
      <c r="AF235" s="56"/>
      <c r="AG235" s="56"/>
      <c r="AH235" s="56"/>
      <c r="AI235" s="56"/>
      <c r="AJ235" s="56"/>
      <c r="AK235" s="56"/>
      <c r="AL235" s="56"/>
      <c r="AM235" s="56"/>
      <c r="AN235" s="56"/>
      <c r="AO235" s="56"/>
      <c r="AP235" s="56"/>
      <c r="AQ235" s="56"/>
      <c r="AR235" s="56"/>
      <c r="AS235" s="56"/>
      <c r="AT235" s="56"/>
      <c r="AU235" s="56"/>
      <c r="AV235" s="56"/>
      <c r="AW235" s="56"/>
      <c r="AX235" s="56"/>
      <c r="AY235" s="56"/>
      <c r="AZ235" s="56"/>
      <c r="BA235" s="56"/>
      <c r="BB235" s="56"/>
      <c r="BC235" s="56"/>
      <c r="BD235" s="82"/>
    </row>
    <row r="236" spans="4:56">
      <c r="D236" s="83" t="s">
        <v>387</v>
      </c>
      <c r="E236" s="43" t="s">
        <v>387</v>
      </c>
      <c r="F236" s="84" t="s">
        <v>448</v>
      </c>
      <c r="G236" s="46">
        <f t="shared" ref="G236:BC236" si="50">SUM(G230:G235)</f>
        <v>0</v>
      </c>
      <c r="H236" s="46">
        <f t="shared" si="50"/>
        <v>0.44608290963312386</v>
      </c>
      <c r="I236" s="46">
        <f t="shared" si="50"/>
        <v>0.43550496421385443</v>
      </c>
      <c r="J236" s="46">
        <f t="shared" si="50"/>
        <v>0.42503230242907314</v>
      </c>
      <c r="K236" s="46">
        <f t="shared" si="50"/>
        <v>0.41468304972514386</v>
      </c>
      <c r="L236" s="46">
        <f t="shared" si="50"/>
        <v>0.40442355514061873</v>
      </c>
      <c r="M236" s="46">
        <f t="shared" si="50"/>
        <v>0.39424864530510834</v>
      </c>
      <c r="N236" s="46">
        <f t="shared" si="50"/>
        <v>0.38412243893078013</v>
      </c>
      <c r="O236" s="46">
        <f t="shared" si="50"/>
        <v>0.37404732868517127</v>
      </c>
      <c r="P236" s="46">
        <f t="shared" si="50"/>
        <v>0.3639734001549994</v>
      </c>
      <c r="Q236" s="46">
        <f t="shared" si="50"/>
        <v>0.35386132088279071</v>
      </c>
      <c r="R236" s="46">
        <f t="shared" si="50"/>
        <v>0.3436570689271779</v>
      </c>
      <c r="S236" s="46">
        <f t="shared" si="50"/>
        <v>0.33327575456170316</v>
      </c>
      <c r="T236" s="46">
        <f t="shared" si="50"/>
        <v>0.32263289582454846</v>
      </c>
      <c r="U236" s="46">
        <f t="shared" si="50"/>
        <v>0.31160830959856145</v>
      </c>
      <c r="V236" s="46">
        <f t="shared" si="50"/>
        <v>0.30008380573444682</v>
      </c>
      <c r="W236" s="46">
        <f t="shared" si="50"/>
        <v>0.28791251480965663</v>
      </c>
      <c r="X236" s="46">
        <f t="shared" si="50"/>
        <v>0.27498371240086839</v>
      </c>
      <c r="Y236" s="46">
        <f t="shared" si="50"/>
        <v>0.26122297279931311</v>
      </c>
      <c r="Z236" s="46">
        <f t="shared" si="50"/>
        <v>0.24664064291890794</v>
      </c>
      <c r="AA236" s="46">
        <f t="shared" si="50"/>
        <v>0.23138111249278531</v>
      </c>
      <c r="AB236" s="46">
        <f t="shared" si="50"/>
        <v>0.2157179792473532</v>
      </c>
      <c r="AC236" s="46">
        <f t="shared" si="50"/>
        <v>0.2035739946875684</v>
      </c>
      <c r="AD236" s="46">
        <f t="shared" si="50"/>
        <v>0.21278866396246421</v>
      </c>
      <c r="AE236" s="46">
        <f t="shared" si="50"/>
        <v>0.22159480859454375</v>
      </c>
      <c r="AF236" s="46">
        <f t="shared" si="50"/>
        <v>0.22986834892458599</v>
      </c>
      <c r="AG236" s="46">
        <f t="shared" si="50"/>
        <v>0.23753678154767693</v>
      </c>
      <c r="AH236" s="46">
        <f t="shared" si="50"/>
        <v>0.24463424950744497</v>
      </c>
      <c r="AI236" s="46">
        <f t="shared" si="50"/>
        <v>0.25121781815123562</v>
      </c>
      <c r="AJ236" s="56">
        <f t="shared" si="50"/>
        <v>0.25734565310048713</v>
      </c>
      <c r="AK236" s="46">
        <f t="shared" si="50"/>
        <v>0.26309758783814563</v>
      </c>
      <c r="AL236" s="46">
        <f t="shared" si="50"/>
        <v>0.26854690067614245</v>
      </c>
      <c r="AM236" s="46">
        <f t="shared" si="50"/>
        <v>0.27375585490789101</v>
      </c>
      <c r="AN236" s="46">
        <f t="shared" si="50"/>
        <v>0.27877484109864231</v>
      </c>
      <c r="AO236" s="46">
        <f t="shared" si="50"/>
        <v>0.28364334060896534</v>
      </c>
      <c r="AP236" s="46">
        <f t="shared" si="50"/>
        <v>0.28839165089848773</v>
      </c>
      <c r="AQ236" s="46">
        <f t="shared" si="50"/>
        <v>0.29304274702598709</v>
      </c>
      <c r="AR236" s="46">
        <f t="shared" si="50"/>
        <v>0.2976139160987521</v>
      </c>
      <c r="AS236" s="46">
        <f t="shared" si="50"/>
        <v>0.30211818990345235</v>
      </c>
      <c r="AT236" s="46">
        <f t="shared" si="50"/>
        <v>0.30656539409312822</v>
      </c>
      <c r="AU236" s="46">
        <f t="shared" si="50"/>
        <v>0.310963030869358</v>
      </c>
      <c r="AV236" s="46">
        <f t="shared" si="50"/>
        <v>0.31531688921737328</v>
      </c>
      <c r="AW236" s="46">
        <f t="shared" si="50"/>
        <v>0.31963151890501978</v>
      </c>
      <c r="AX236" s="46">
        <f t="shared" si="50"/>
        <v>0.32391056320767991</v>
      </c>
      <c r="AY236" s="46">
        <f t="shared" si="50"/>
        <v>0.3281570310778047</v>
      </c>
      <c r="AZ236" s="46">
        <f t="shared" si="50"/>
        <v>0.33237346839862841</v>
      </c>
      <c r="BA236" s="46">
        <f t="shared" si="50"/>
        <v>0.33656206364083946</v>
      </c>
      <c r="BB236" s="46">
        <f t="shared" si="50"/>
        <v>0.34072479386870097</v>
      </c>
      <c r="BC236" s="46">
        <f t="shared" si="50"/>
        <v>0.34486344460765256</v>
      </c>
      <c r="BD236" s="82"/>
    </row>
    <row r="237" spans="4:56">
      <c r="D237" s="85" t="s">
        <v>387</v>
      </c>
      <c r="E237" s="53" t="s">
        <v>387</v>
      </c>
      <c r="F237" s="53" t="s">
        <v>387</v>
      </c>
      <c r="G237" s="53" t="s">
        <v>387</v>
      </c>
      <c r="H237" s="53" t="s">
        <v>387</v>
      </c>
      <c r="I237" s="53" t="s">
        <v>387</v>
      </c>
      <c r="J237" s="53" t="s">
        <v>387</v>
      </c>
      <c r="K237" s="53" t="s">
        <v>387</v>
      </c>
      <c r="L237" s="53" t="s">
        <v>387</v>
      </c>
      <c r="M237" s="53" t="s">
        <v>387</v>
      </c>
      <c r="N237" s="53" t="s">
        <v>387</v>
      </c>
      <c r="O237" s="53" t="s">
        <v>387</v>
      </c>
      <c r="P237" s="53" t="s">
        <v>387</v>
      </c>
      <c r="Q237" s="53" t="s">
        <v>387</v>
      </c>
      <c r="R237" s="53" t="s">
        <v>387</v>
      </c>
      <c r="S237" s="53" t="s">
        <v>387</v>
      </c>
      <c r="T237" s="53" t="s">
        <v>387</v>
      </c>
      <c r="U237" s="53" t="s">
        <v>387</v>
      </c>
      <c r="V237" s="53" t="s">
        <v>387</v>
      </c>
      <c r="W237" s="53" t="s">
        <v>387</v>
      </c>
      <c r="X237" s="53" t="s">
        <v>387</v>
      </c>
      <c r="Y237" s="53" t="s">
        <v>387</v>
      </c>
      <c r="Z237" s="53" t="s">
        <v>387</v>
      </c>
      <c r="AA237" s="53" t="s">
        <v>387</v>
      </c>
      <c r="AB237" s="53" t="s">
        <v>387</v>
      </c>
      <c r="AC237" s="53" t="s">
        <v>387</v>
      </c>
      <c r="AD237" s="53" t="s">
        <v>387</v>
      </c>
      <c r="AE237" s="53" t="s">
        <v>387</v>
      </c>
      <c r="AF237" s="53" t="s">
        <v>387</v>
      </c>
      <c r="AG237" s="53" t="s">
        <v>387</v>
      </c>
      <c r="AH237" s="53" t="s">
        <v>387</v>
      </c>
      <c r="AI237" s="53" t="s">
        <v>387</v>
      </c>
      <c r="AJ237" s="53" t="s">
        <v>387</v>
      </c>
      <c r="AK237" s="53"/>
      <c r="AL237" s="53"/>
      <c r="AM237" s="53"/>
      <c r="AN237" s="53"/>
      <c r="AO237" s="53"/>
      <c r="AP237" s="53"/>
      <c r="AQ237" s="53"/>
      <c r="AR237" s="53"/>
      <c r="AS237" s="53"/>
      <c r="AT237" s="53"/>
      <c r="AU237" s="53"/>
      <c r="AV237" s="53"/>
      <c r="AW237" s="53"/>
      <c r="AX237" s="53"/>
      <c r="AY237" s="53"/>
      <c r="AZ237" s="53"/>
      <c r="BA237" s="53"/>
      <c r="BB237" s="53"/>
      <c r="BC237" s="53"/>
      <c r="BD237" s="82"/>
    </row>
    <row r="238" spans="4:56" ht="15.75">
      <c r="D238" s="85"/>
      <c r="E238" s="53"/>
      <c r="F238" s="347" t="s">
        <v>469</v>
      </c>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c r="AU238" s="37"/>
      <c r="AV238" s="37"/>
      <c r="AW238" s="37"/>
      <c r="AX238" s="37"/>
      <c r="AY238" s="37"/>
      <c r="AZ238" s="37"/>
      <c r="BA238" s="37"/>
      <c r="BB238" s="37"/>
      <c r="BC238" s="37"/>
      <c r="BD238" s="82"/>
    </row>
    <row r="239" spans="4:56" s="245" customFormat="1" ht="24" customHeight="1">
      <c r="D239" s="413" t="s">
        <v>456</v>
      </c>
      <c r="E239" s="414"/>
      <c r="F239" s="37"/>
      <c r="G239" s="37"/>
      <c r="H239" s="37">
        <f>H80*$F$152</f>
        <v>-26.543034168662523</v>
      </c>
      <c r="I239" s="37">
        <f t="shared" ref="I239:BC239" si="51">I80*$F$152</f>
        <v>-26.815666693037521</v>
      </c>
      <c r="J239" s="37">
        <f t="shared" si="51"/>
        <v>-27.088299217412523</v>
      </c>
      <c r="K239" s="37">
        <f t="shared" si="51"/>
        <v>-27.629202145772524</v>
      </c>
      <c r="L239" s="37">
        <f t="shared" si="51"/>
        <v>-28.170105074132522</v>
      </c>
      <c r="M239" s="37">
        <f t="shared" si="51"/>
        <v>-28.711008002492523</v>
      </c>
      <c r="N239" s="37">
        <f t="shared" si="51"/>
        <v>-29.251910930852524</v>
      </c>
      <c r="O239" s="37">
        <f t="shared" si="51"/>
        <v>-29.792813859212526</v>
      </c>
      <c r="P239" s="37">
        <f t="shared" si="51"/>
        <v>-30.333716787572527</v>
      </c>
      <c r="Q239" s="37">
        <f t="shared" si="51"/>
        <v>-30.874619715932525</v>
      </c>
      <c r="R239" s="37">
        <f t="shared" si="51"/>
        <v>-31.415522644292526</v>
      </c>
      <c r="S239" s="37">
        <f t="shared" si="51"/>
        <v>-31.956425572652527</v>
      </c>
      <c r="T239" s="37">
        <f t="shared" si="51"/>
        <v>-32.497328501012525</v>
      </c>
      <c r="U239" s="37">
        <f t="shared" si="51"/>
        <v>-33.038231429372523</v>
      </c>
      <c r="V239" s="37">
        <f t="shared" si="51"/>
        <v>-33.579134357732528</v>
      </c>
      <c r="W239" s="37">
        <f t="shared" si="51"/>
        <v>-34.120037286092533</v>
      </c>
      <c r="X239" s="37">
        <f t="shared" si="51"/>
        <v>-34.66094021445253</v>
      </c>
      <c r="Y239" s="37">
        <f t="shared" si="51"/>
        <v>-35.201843142812528</v>
      </c>
      <c r="Z239" s="37">
        <f t="shared" si="51"/>
        <v>-35.742746071172533</v>
      </c>
      <c r="AA239" s="37">
        <f t="shared" si="51"/>
        <v>-36.283648999532531</v>
      </c>
      <c r="AB239" s="37">
        <f t="shared" si="51"/>
        <v>-36.824551927892529</v>
      </c>
      <c r="AC239" s="37">
        <f t="shared" si="51"/>
        <v>-37.365454856252519</v>
      </c>
      <c r="AD239" s="37">
        <f t="shared" si="51"/>
        <v>-37.906357784612524</v>
      </c>
      <c r="AE239" s="37">
        <f t="shared" si="51"/>
        <v>-38.447260712972529</v>
      </c>
      <c r="AF239" s="37">
        <f t="shared" si="51"/>
        <v>-38.98816364133252</v>
      </c>
      <c r="AG239" s="37">
        <f t="shared" si="51"/>
        <v>-39.529066569692517</v>
      </c>
      <c r="AH239" s="37">
        <f t="shared" si="51"/>
        <v>-40.069969498052522</v>
      </c>
      <c r="AI239" s="37">
        <f t="shared" si="51"/>
        <v>-40.61087242641252</v>
      </c>
      <c r="AJ239" s="37">
        <f t="shared" si="51"/>
        <v>-40.61087242641252</v>
      </c>
      <c r="AK239" s="37">
        <f t="shared" si="51"/>
        <v>-40.61087242641252</v>
      </c>
      <c r="AL239" s="37">
        <f t="shared" si="51"/>
        <v>-40.61087242641252</v>
      </c>
      <c r="AM239" s="37">
        <f t="shared" si="51"/>
        <v>-40.61087242641252</v>
      </c>
      <c r="AN239" s="37">
        <f t="shared" si="51"/>
        <v>-40.61087242641252</v>
      </c>
      <c r="AO239" s="37">
        <f t="shared" si="51"/>
        <v>-40.61087242641252</v>
      </c>
      <c r="AP239" s="37">
        <f t="shared" si="51"/>
        <v>-40.61087242641252</v>
      </c>
      <c r="AQ239" s="37">
        <f t="shared" si="51"/>
        <v>-40.61087242641252</v>
      </c>
      <c r="AR239" s="37">
        <f t="shared" si="51"/>
        <v>-40.61087242641252</v>
      </c>
      <c r="AS239" s="37">
        <f t="shared" si="51"/>
        <v>-40.61087242641252</v>
      </c>
      <c r="AT239" s="37">
        <f t="shared" si="51"/>
        <v>-40.61087242641252</v>
      </c>
      <c r="AU239" s="37">
        <f t="shared" si="51"/>
        <v>-40.61087242641252</v>
      </c>
      <c r="AV239" s="37">
        <f t="shared" si="51"/>
        <v>-40.61087242641252</v>
      </c>
      <c r="AW239" s="37">
        <f t="shared" si="51"/>
        <v>-40.61087242641252</v>
      </c>
      <c r="AX239" s="37">
        <f t="shared" si="51"/>
        <v>-40.61087242641252</v>
      </c>
      <c r="AY239" s="37">
        <f t="shared" si="51"/>
        <v>-40.61087242641252</v>
      </c>
      <c r="AZ239" s="37">
        <f t="shared" si="51"/>
        <v>-40.61087242641252</v>
      </c>
      <c r="BA239" s="37">
        <f t="shared" si="51"/>
        <v>-40.61087242641252</v>
      </c>
      <c r="BB239" s="37">
        <f t="shared" si="51"/>
        <v>-40.61087242641252</v>
      </c>
      <c r="BC239" s="37">
        <f t="shared" si="51"/>
        <v>-40.61087242641252</v>
      </c>
      <c r="BD239" s="82"/>
    </row>
    <row r="240" spans="4:56" ht="25.5" customHeight="1">
      <c r="D240" s="413" t="s">
        <v>470</v>
      </c>
      <c r="E240" s="414"/>
      <c r="F240" s="37"/>
      <c r="G240" s="37"/>
      <c r="H240" s="48">
        <f>G85*$Q$153+(H87-G85)*$N$152</f>
        <v>-4.5751702569999997E-2</v>
      </c>
      <c r="I240" s="48">
        <f t="shared" ref="I240:AA240" si="52">I85*$Q$153+(I87-I85)*$N$152</f>
        <v>-9.4626508339999998E-2</v>
      </c>
      <c r="J240" s="48">
        <f t="shared" si="52"/>
        <v>-0.14362399782999999</v>
      </c>
      <c r="K240" s="48">
        <f t="shared" si="52"/>
        <v>-0.19278711510999999</v>
      </c>
      <c r="L240" s="48">
        <f t="shared" si="52"/>
        <v>-0.24218090023999997</v>
      </c>
      <c r="M240" s="48">
        <f t="shared" si="52"/>
        <v>-0.29189563834999999</v>
      </c>
      <c r="N240" s="48">
        <f t="shared" si="52"/>
        <v>-0.34205646000000001</v>
      </c>
      <c r="O240" s="48">
        <f t="shared" si="52"/>
        <v>-0.39283631256999996</v>
      </c>
      <c r="P240" s="48">
        <f t="shared" si="52"/>
        <v>-0.44447324790999992</v>
      </c>
      <c r="Q240" s="48">
        <f t="shared" si="52"/>
        <v>-0.49729326344999997</v>
      </c>
      <c r="R240" s="48">
        <f t="shared" si="52"/>
        <v>-0.55173946680999997</v>
      </c>
      <c r="S240" s="48">
        <f t="shared" si="52"/>
        <v>-0.60840799036999993</v>
      </c>
      <c r="T240" s="48">
        <f t="shared" si="52"/>
        <v>-0.66808953688000006</v>
      </c>
      <c r="U240" s="48">
        <f t="shared" si="52"/>
        <v>-0.73181259961</v>
      </c>
      <c r="V240" s="48">
        <f t="shared" si="52"/>
        <v>-0.80087954289999996</v>
      </c>
      <c r="W240" s="48">
        <f t="shared" si="52"/>
        <v>-0.87688002910000007</v>
      </c>
      <c r="X240" s="48">
        <f t="shared" si="52"/>
        <v>-0.96165924085999999</v>
      </c>
      <c r="Y240" s="48">
        <f t="shared" si="52"/>
        <v>-1.0572158711300002</v>
      </c>
      <c r="Z240" s="48">
        <f t="shared" si="52"/>
        <v>-1.1655141474099999</v>
      </c>
      <c r="AA240" s="48">
        <f t="shared" si="52"/>
        <v>-1.2882225168400001</v>
      </c>
      <c r="AB240" s="37">
        <f t="shared" ref="AB240:BC240" si="53">AB85*$Q$153+(AB87-AB85-H87)*$N$152+H87*$F$152</f>
        <v>-1.3892144238510913</v>
      </c>
      <c r="AC240" s="37">
        <f t="shared" si="53"/>
        <v>-1.5058991025158506</v>
      </c>
      <c r="AD240" s="37">
        <f t="shared" si="53"/>
        <v>-1.6377513373455255</v>
      </c>
      <c r="AE240" s="37">
        <f t="shared" si="53"/>
        <v>-1.7834497016443607</v>
      </c>
      <c r="AF240" s="37">
        <f t="shared" si="53"/>
        <v>-1.9411613975939548</v>
      </c>
      <c r="AG240" s="37">
        <f t="shared" si="53"/>
        <v>-2.1088192424153682</v>
      </c>
      <c r="AH240" s="37">
        <f t="shared" si="53"/>
        <v>-2.2843574221108107</v>
      </c>
      <c r="AI240" s="37">
        <f t="shared" si="53"/>
        <v>-2.4658639039275991</v>
      </c>
      <c r="AJ240" s="37">
        <f t="shared" si="53"/>
        <v>-2.6516464169046485</v>
      </c>
      <c r="AK240" s="37">
        <f t="shared" si="53"/>
        <v>-2.8402309909356802</v>
      </c>
      <c r="AL240" s="37">
        <f t="shared" si="53"/>
        <v>-3.030317619813971</v>
      </c>
      <c r="AM240" s="37">
        <f t="shared" si="53"/>
        <v>-3.2207131988852753</v>
      </c>
      <c r="AN240" s="37">
        <f t="shared" si="53"/>
        <v>-3.4102562742189928</v>
      </c>
      <c r="AO240" s="37">
        <f t="shared" si="53"/>
        <v>-3.5977438241726039</v>
      </c>
      <c r="AP240" s="37">
        <f t="shared" si="53"/>
        <v>-3.7818700624618997</v>
      </c>
      <c r="AQ240" s="37">
        <f t="shared" si="53"/>
        <v>-3.9611900677471175</v>
      </c>
      <c r="AR240" s="37">
        <f t="shared" si="53"/>
        <v>-4.1341250422550875</v>
      </c>
      <c r="AS240" s="37">
        <f t="shared" si="53"/>
        <v>-4.2990276707973072</v>
      </c>
      <c r="AT240" s="37">
        <f t="shared" si="53"/>
        <v>-4.4543177640673317</v>
      </c>
      <c r="AU240" s="37">
        <f t="shared" si="53"/>
        <v>-4.5986765039056481</v>
      </c>
      <c r="AV240" s="37">
        <f t="shared" si="53"/>
        <v>-4.7312549100506844</v>
      </c>
      <c r="AW240" s="37">
        <f t="shared" si="53"/>
        <v>-4.8518275260447119</v>
      </c>
      <c r="AX240" s="37">
        <f t="shared" si="53"/>
        <v>-4.9608297647259185</v>
      </c>
      <c r="AY240" s="37">
        <f t="shared" si="53"/>
        <v>-5.0592614742935291</v>
      </c>
      <c r="AZ240" s="37">
        <f t="shared" si="53"/>
        <v>-5.1484950211718656</v>
      </c>
      <c r="BA240" s="37">
        <f t="shared" si="53"/>
        <v>-5.2300566368061636</v>
      </c>
      <c r="BB240" s="37">
        <f t="shared" si="53"/>
        <v>-5.3054419282991265</v>
      </c>
      <c r="BC240" s="37">
        <f t="shared" si="53"/>
        <v>-5.3759949738893802</v>
      </c>
      <c r="BD240" s="82"/>
    </row>
    <row r="241" spans="4:56" s="245" customFormat="1" ht="25.5" customHeight="1">
      <c r="D241" s="413" t="s">
        <v>471</v>
      </c>
      <c r="E241" s="414"/>
      <c r="F241" s="37"/>
      <c r="G241" s="37"/>
      <c r="H241" s="37">
        <v>0</v>
      </c>
      <c r="I241" s="37">
        <v>0</v>
      </c>
      <c r="J241" s="37">
        <v>0</v>
      </c>
      <c r="K241" s="37">
        <v>0</v>
      </c>
      <c r="L241" s="37">
        <v>0</v>
      </c>
      <c r="M241" s="37">
        <v>0</v>
      </c>
      <c r="N241" s="37">
        <v>0</v>
      </c>
      <c r="O241" s="37">
        <v>0</v>
      </c>
      <c r="P241" s="37">
        <v>0</v>
      </c>
      <c r="Q241" s="37">
        <v>0</v>
      </c>
      <c r="R241" s="37">
        <v>0</v>
      </c>
      <c r="S241" s="37">
        <v>0</v>
      </c>
      <c r="T241" s="37">
        <v>0</v>
      </c>
      <c r="U241" s="37">
        <v>0</v>
      </c>
      <c r="V241" s="37">
        <v>0</v>
      </c>
      <c r="W241" s="37">
        <v>0</v>
      </c>
      <c r="X241" s="37">
        <v>0</v>
      </c>
      <c r="Y241" s="37">
        <v>0</v>
      </c>
      <c r="Z241" s="37">
        <v>0</v>
      </c>
      <c r="AA241" s="37">
        <v>0</v>
      </c>
      <c r="AB241" s="37">
        <v>0</v>
      </c>
      <c r="AC241" s="37">
        <v>0</v>
      </c>
      <c r="AD241" s="37">
        <v>0</v>
      </c>
      <c r="AE241" s="37">
        <v>0</v>
      </c>
      <c r="AF241" s="37">
        <v>0</v>
      </c>
      <c r="AG241" s="37">
        <v>0</v>
      </c>
      <c r="AH241" s="37">
        <v>0</v>
      </c>
      <c r="AI241" s="37">
        <v>0</v>
      </c>
      <c r="AJ241" s="37">
        <v>0</v>
      </c>
      <c r="AK241" s="37">
        <v>0</v>
      </c>
      <c r="AL241" s="37">
        <v>0</v>
      </c>
      <c r="AM241" s="37">
        <v>0</v>
      </c>
      <c r="AN241" s="37">
        <v>0</v>
      </c>
      <c r="AO241" s="37">
        <v>0</v>
      </c>
      <c r="AP241" s="37">
        <v>0</v>
      </c>
      <c r="AQ241" s="37">
        <v>0</v>
      </c>
      <c r="AR241" s="37">
        <v>0</v>
      </c>
      <c r="AS241" s="37">
        <v>0</v>
      </c>
      <c r="AT241" s="37">
        <v>0</v>
      </c>
      <c r="AU241" s="37">
        <v>0</v>
      </c>
      <c r="AV241" s="37">
        <v>0</v>
      </c>
      <c r="AW241" s="37">
        <v>0</v>
      </c>
      <c r="AX241" s="37">
        <v>0</v>
      </c>
      <c r="AY241" s="37">
        <v>0</v>
      </c>
      <c r="AZ241" s="37">
        <v>0</v>
      </c>
      <c r="BA241" s="37">
        <v>0</v>
      </c>
      <c r="BB241" s="37">
        <v>0</v>
      </c>
      <c r="BC241" s="37">
        <v>0</v>
      </c>
      <c r="BD241" s="82"/>
    </row>
    <row r="242" spans="4:56" ht="15">
      <c r="D242" s="85"/>
      <c r="E242" s="53"/>
      <c r="F242" s="84" t="s">
        <v>458</v>
      </c>
      <c r="G242" s="37"/>
      <c r="H242" s="87">
        <f>SUM(H239:H240)</f>
        <v>-26.588785871232524</v>
      </c>
      <c r="I242" s="87">
        <f t="shared" ref="I242:BC242" si="54">SUM(I239:I240)</f>
        <v>-26.91029320137752</v>
      </c>
      <c r="J242" s="87">
        <f t="shared" si="54"/>
        <v>-27.231923215242524</v>
      </c>
      <c r="K242" s="87">
        <f t="shared" si="54"/>
        <v>-27.821989260882525</v>
      </c>
      <c r="L242" s="87">
        <f t="shared" si="54"/>
        <v>-28.412285974372523</v>
      </c>
      <c r="M242" s="87">
        <f t="shared" si="54"/>
        <v>-29.002903640842522</v>
      </c>
      <c r="N242" s="87">
        <f t="shared" si="54"/>
        <v>-29.593967390852523</v>
      </c>
      <c r="O242" s="87">
        <f t="shared" si="54"/>
        <v>-30.185650171782527</v>
      </c>
      <c r="P242" s="87">
        <f t="shared" si="54"/>
        <v>-30.778190035482528</v>
      </c>
      <c r="Q242" s="87">
        <f t="shared" si="54"/>
        <v>-31.371912979382525</v>
      </c>
      <c r="R242" s="87">
        <f t="shared" si="54"/>
        <v>-31.967262111102528</v>
      </c>
      <c r="S242" s="87">
        <f t="shared" si="54"/>
        <v>-32.564833563022525</v>
      </c>
      <c r="T242" s="87">
        <f t="shared" si="54"/>
        <v>-33.165418037892522</v>
      </c>
      <c r="U242" s="87">
        <f t="shared" si="54"/>
        <v>-33.770044028982525</v>
      </c>
      <c r="V242" s="87">
        <f t="shared" si="54"/>
        <v>-34.380013900632527</v>
      </c>
      <c r="W242" s="87">
        <f t="shared" si="54"/>
        <v>-34.996917315192533</v>
      </c>
      <c r="X242" s="87">
        <f t="shared" si="54"/>
        <v>-35.622599455312532</v>
      </c>
      <c r="Y242" s="87">
        <f t="shared" si="54"/>
        <v>-36.259059013942526</v>
      </c>
      <c r="Z242" s="87">
        <f t="shared" si="54"/>
        <v>-36.908260218582534</v>
      </c>
      <c r="AA242" s="87">
        <f t="shared" si="54"/>
        <v>-37.571871516372532</v>
      </c>
      <c r="AB242" s="87">
        <f t="shared" si="54"/>
        <v>-38.213766351743622</v>
      </c>
      <c r="AC242" s="87">
        <f t="shared" si="54"/>
        <v>-38.871353958768367</v>
      </c>
      <c r="AD242" s="87">
        <f t="shared" si="54"/>
        <v>-39.544109121958051</v>
      </c>
      <c r="AE242" s="87">
        <f t="shared" si="54"/>
        <v>-40.230710414616887</v>
      </c>
      <c r="AF242" s="87">
        <f t="shared" si="54"/>
        <v>-40.929325038926471</v>
      </c>
      <c r="AG242" s="87">
        <f t="shared" si="54"/>
        <v>-41.637885812107882</v>
      </c>
      <c r="AH242" s="87">
        <f t="shared" si="54"/>
        <v>-42.354326920163331</v>
      </c>
      <c r="AI242" s="87">
        <f t="shared" si="54"/>
        <v>-43.076736330340118</v>
      </c>
      <c r="AJ242" s="87">
        <f t="shared" si="54"/>
        <v>-43.262518843317167</v>
      </c>
      <c r="AK242" s="87">
        <f t="shared" si="54"/>
        <v>-43.4511034173482</v>
      </c>
      <c r="AL242" s="87">
        <f t="shared" si="54"/>
        <v>-43.641190046226491</v>
      </c>
      <c r="AM242" s="87">
        <f t="shared" si="54"/>
        <v>-43.831585625297798</v>
      </c>
      <c r="AN242" s="87">
        <f t="shared" si="54"/>
        <v>-44.021128700631515</v>
      </c>
      <c r="AO242" s="87">
        <f t="shared" si="54"/>
        <v>-44.208616250585123</v>
      </c>
      <c r="AP242" s="87">
        <f t="shared" si="54"/>
        <v>-44.392742488874418</v>
      </c>
      <c r="AQ242" s="87">
        <f t="shared" si="54"/>
        <v>-44.572062494159638</v>
      </c>
      <c r="AR242" s="87">
        <f t="shared" si="54"/>
        <v>-44.744997468667606</v>
      </c>
      <c r="AS242" s="87">
        <f t="shared" si="54"/>
        <v>-44.909900097209828</v>
      </c>
      <c r="AT242" s="87">
        <f t="shared" si="54"/>
        <v>-45.065190190479854</v>
      </c>
      <c r="AU242" s="87">
        <f t="shared" si="54"/>
        <v>-45.209548930318171</v>
      </c>
      <c r="AV242" s="87">
        <f t="shared" si="54"/>
        <v>-45.342127336463207</v>
      </c>
      <c r="AW242" s="87">
        <f t="shared" si="54"/>
        <v>-45.462699952457228</v>
      </c>
      <c r="AX242" s="87">
        <f t="shared" si="54"/>
        <v>-45.571702191138442</v>
      </c>
      <c r="AY242" s="87">
        <f t="shared" si="54"/>
        <v>-45.670133900706048</v>
      </c>
      <c r="AZ242" s="87">
        <f t="shared" si="54"/>
        <v>-45.759367447584388</v>
      </c>
      <c r="BA242" s="87">
        <f t="shared" si="54"/>
        <v>-45.840929063218681</v>
      </c>
      <c r="BB242" s="87">
        <f t="shared" si="54"/>
        <v>-45.916314354711645</v>
      </c>
      <c r="BC242" s="87">
        <f t="shared" si="54"/>
        <v>-45.986867400301904</v>
      </c>
      <c r="BD242" s="82"/>
    </row>
    <row r="243" spans="4:56" ht="15">
      <c r="D243" s="85"/>
      <c r="E243" s="53"/>
      <c r="F243" s="43"/>
      <c r="G243" s="53"/>
      <c r="H243" s="59"/>
      <c r="I243" s="59"/>
      <c r="J243" s="59"/>
      <c r="K243" s="59"/>
      <c r="L243" s="59"/>
      <c r="M243" s="59"/>
      <c r="N243" s="59"/>
      <c r="O243" s="59"/>
      <c r="P243" s="59"/>
      <c r="Q243" s="59"/>
      <c r="R243" s="59"/>
      <c r="S243" s="59"/>
      <c r="T243" s="59"/>
      <c r="U243" s="59"/>
      <c r="V243" s="59"/>
      <c r="W243" s="59"/>
      <c r="X243" s="59"/>
      <c r="Y243" s="59"/>
      <c r="Z243" s="59"/>
      <c r="AA243" s="59"/>
      <c r="AB243" s="59"/>
      <c r="AC243" s="59"/>
      <c r="AD243" s="59"/>
      <c r="AE243" s="59"/>
      <c r="AF243" s="59"/>
      <c r="AG243" s="59"/>
      <c r="AH243" s="59"/>
      <c r="AI243" s="59"/>
      <c r="AJ243" s="59"/>
      <c r="AK243" s="59"/>
      <c r="AL243" s="59"/>
      <c r="AM243" s="59"/>
      <c r="AN243" s="59"/>
      <c r="AO243" s="59"/>
      <c r="AP243" s="59"/>
      <c r="AQ243" s="59"/>
      <c r="AR243" s="59"/>
      <c r="AS243" s="59"/>
      <c r="AT243" s="59"/>
      <c r="AU243" s="59"/>
      <c r="AV243" s="59"/>
      <c r="AW243" s="59"/>
      <c r="AX243" s="59"/>
      <c r="AY243" s="59"/>
      <c r="AZ243" s="59"/>
      <c r="BA243" s="59"/>
      <c r="BB243" s="59"/>
      <c r="BC243" s="59"/>
      <c r="BD243" s="82"/>
    </row>
    <row r="244" spans="4:56" ht="15">
      <c r="D244" s="88"/>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5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90"/>
    </row>
    <row r="245" spans="4:56" ht="15"/>
    <row r="247" spans="4:56">
      <c r="D247" s="14" t="s">
        <v>472</v>
      </c>
      <c r="H247" s="72">
        <f>H175+H186+H206+H217</f>
        <v>36.829956433645506</v>
      </c>
      <c r="I247" s="72">
        <f t="shared" ref="I247:BC247" si="55">I175+I186+I206+I217</f>
        <v>36.256509815844836</v>
      </c>
      <c r="J247" s="72">
        <f t="shared" si="55"/>
        <v>35.688925813062106</v>
      </c>
      <c r="K247" s="72">
        <f t="shared" si="55"/>
        <v>35.127086053287734</v>
      </c>
      <c r="L247" s="72">
        <f t="shared" si="55"/>
        <v>34.570777488437052</v>
      </c>
      <c r="M247" s="72">
        <f t="shared" si="55"/>
        <v>34.019841272875041</v>
      </c>
      <c r="N247" s="72">
        <f t="shared" si="55"/>
        <v>33.474062202082209</v>
      </c>
      <c r="O247" s="72">
        <f t="shared" si="55"/>
        <v>32.933296380716705</v>
      </c>
      <c r="P247" s="72">
        <f t="shared" si="55"/>
        <v>32.397302014307755</v>
      </c>
      <c r="Q247" s="72">
        <f t="shared" si="55"/>
        <v>31.865855398665794</v>
      </c>
      <c r="R247" s="72">
        <f t="shared" si="55"/>
        <v>31.338702848995517</v>
      </c>
      <c r="S247" s="72">
        <f t="shared" si="55"/>
        <v>30.815529475679408</v>
      </c>
      <c r="T247" s="72">
        <f t="shared" si="55"/>
        <v>30.296016400333599</v>
      </c>
      <c r="U247" s="72">
        <f t="shared" si="55"/>
        <v>29.779773319344272</v>
      </c>
      <c r="V247" s="72">
        <f t="shared" si="55"/>
        <v>29.266409759355827</v>
      </c>
      <c r="W247" s="72">
        <f t="shared" si="55"/>
        <v>28.755481723999093</v>
      </c>
      <c r="X247" s="72">
        <f t="shared" si="55"/>
        <v>28.246619571571895</v>
      </c>
      <c r="Y247" s="72">
        <f t="shared" si="55"/>
        <v>27.739539619726695</v>
      </c>
      <c r="Z247" s="72">
        <f t="shared" si="55"/>
        <v>27.234148004663954</v>
      </c>
      <c r="AA247" s="72">
        <f t="shared" si="55"/>
        <v>26.730643733834938</v>
      </c>
      <c r="AB247" s="72">
        <f t="shared" si="55"/>
        <v>26.22951211540747</v>
      </c>
      <c r="AC247" s="72">
        <f t="shared" si="55"/>
        <v>25.738058712545563</v>
      </c>
      <c r="AD247" s="72">
        <f t="shared" si="55"/>
        <v>25.289478669647593</v>
      </c>
      <c r="AE247" s="72">
        <f t="shared" si="55"/>
        <v>24.843295675435886</v>
      </c>
      <c r="AF247" s="72">
        <f t="shared" si="55"/>
        <v>24.399242995473934</v>
      </c>
      <c r="AG247" s="72">
        <f t="shared" si="55"/>
        <v>23.957105860759061</v>
      </c>
      <c r="AH247" s="72">
        <f t="shared" si="55"/>
        <v>23.5168308086221</v>
      </c>
      <c r="AI247" s="72">
        <f t="shared" si="55"/>
        <v>23.078383114876559</v>
      </c>
      <c r="AJ247" s="72">
        <f t="shared" si="55"/>
        <v>22.641719334917561</v>
      </c>
      <c r="AK247" s="72">
        <f t="shared" si="55"/>
        <v>22.206835305822686</v>
      </c>
      <c r="AL247" s="72">
        <f t="shared" si="55"/>
        <v>21.773719393803606</v>
      </c>
      <c r="AM247" s="72">
        <f t="shared" si="55"/>
        <v>21.342346740182808</v>
      </c>
      <c r="AN247" s="72">
        <f t="shared" si="55"/>
        <v>20.912678117211989</v>
      </c>
      <c r="AO247" s="72">
        <f t="shared" si="55"/>
        <v>20.484661114865531</v>
      </c>
      <c r="AP247" s="72">
        <f t="shared" si="55"/>
        <v>20.058232302877414</v>
      </c>
      <c r="AQ247" s="72">
        <f t="shared" si="55"/>
        <v>19.633319567495992</v>
      </c>
      <c r="AR247" s="72">
        <f t="shared" si="55"/>
        <v>19.209844158115953</v>
      </c>
      <c r="AS247" s="72">
        <f t="shared" si="55"/>
        <v>18.787722476048071</v>
      </c>
      <c r="AT247" s="72">
        <f t="shared" si="55"/>
        <v>18.366867372987034</v>
      </c>
      <c r="AU247" s="72">
        <f t="shared" si="55"/>
        <v>17.947189236745253</v>
      </c>
      <c r="AV247" s="72">
        <f t="shared" si="55"/>
        <v>17.528596728679361</v>
      </c>
      <c r="AW247" s="72">
        <f t="shared" si="55"/>
        <v>17.110997347049313</v>
      </c>
      <c r="AX247" s="72">
        <f t="shared" si="55"/>
        <v>16.694297809869287</v>
      </c>
      <c r="AY247" s="72">
        <f t="shared" si="55"/>
        <v>16.278404360492019</v>
      </c>
      <c r="AZ247" s="72">
        <f t="shared" si="55"/>
        <v>15.863222944269234</v>
      </c>
      <c r="BA247" s="72">
        <f t="shared" si="55"/>
        <v>15.448659301441394</v>
      </c>
      <c r="BB247" s="72">
        <f t="shared" si="55"/>
        <v>15.034619111819463</v>
      </c>
      <c r="BC247" s="72">
        <f t="shared" si="55"/>
        <v>14.62100797818189</v>
      </c>
    </row>
    <row r="249" spans="4:56">
      <c r="D249" s="14" t="s">
        <v>460</v>
      </c>
      <c r="H249" s="72">
        <f>H175+H186+H196+H206+H217+H226+H236+H242</f>
        <v>10.268885498710482</v>
      </c>
      <c r="I249" s="72">
        <f t="shared" ref="I249:BC249" si="56">I175+I186+I196+I206+I217+I226+I236+I242</f>
        <v>9.3733795523247494</v>
      </c>
      <c r="J249" s="72">
        <f t="shared" si="56"/>
        <v>8.4836140294685336</v>
      </c>
      <c r="K249" s="72">
        <f t="shared" si="56"/>
        <v>7.3311598136877834</v>
      </c>
      <c r="L249" s="72">
        <f t="shared" si="56"/>
        <v>6.1840066944598604</v>
      </c>
      <c r="M249" s="72">
        <f t="shared" si="56"/>
        <v>5.0419061533138851</v>
      </c>
      <c r="N249" s="72">
        <f t="shared" si="56"/>
        <v>3.9045156412406463</v>
      </c>
      <c r="O249" s="72">
        <f t="shared" si="56"/>
        <v>2.7715204431778062</v>
      </c>
      <c r="P249" s="72">
        <f t="shared" si="56"/>
        <v>1.6424380611469651</v>
      </c>
      <c r="Q249" s="72">
        <f t="shared" si="56"/>
        <v>0.51671797989419943</v>
      </c>
      <c r="R249" s="72">
        <f t="shared" si="56"/>
        <v>-0.60633794415704401</v>
      </c>
      <c r="S249" s="72">
        <f t="shared" si="56"/>
        <v>-1.7276440538615638</v>
      </c>
      <c r="T249" s="72">
        <f t="shared" si="56"/>
        <v>-2.8483118394543609</v>
      </c>
      <c r="U249" s="72">
        <f t="shared" si="56"/>
        <v>-3.9697642415906955</v>
      </c>
      <c r="V249" s="72">
        <f t="shared" si="56"/>
        <v>-5.0936968735497175</v>
      </c>
      <c r="W249" s="72">
        <f t="shared" si="56"/>
        <v>-6.222148714109224</v>
      </c>
      <c r="X249" s="72">
        <f t="shared" si="56"/>
        <v>-7.3573373517879581</v>
      </c>
      <c r="Y249" s="72">
        <f t="shared" si="56"/>
        <v>-8.5015477102852515</v>
      </c>
      <c r="Z249" s="72">
        <f t="shared" si="56"/>
        <v>-9.6568381077259922</v>
      </c>
      <c r="AA249" s="72">
        <f t="shared" si="56"/>
        <v>-10.824673227927004</v>
      </c>
      <c r="AB249" s="72">
        <f t="shared" si="56"/>
        <v>-11.968432475597677</v>
      </c>
      <c r="AC249" s="72">
        <f t="shared" si="56"/>
        <v>-13.117844360785927</v>
      </c>
      <c r="AD249" s="72">
        <f t="shared" si="56"/>
        <v>-14.237391700369447</v>
      </c>
      <c r="AE249" s="72">
        <f t="shared" si="56"/>
        <v>-15.368479520702532</v>
      </c>
      <c r="AF249" s="72">
        <f t="shared" si="56"/>
        <v>-16.509570054850052</v>
      </c>
      <c r="AG249" s="72">
        <f t="shared" si="56"/>
        <v>-17.658824572218517</v>
      </c>
      <c r="AH249" s="72">
        <f t="shared" si="56"/>
        <v>-18.814225604481749</v>
      </c>
      <c r="AI249" s="72">
        <f t="shared" si="56"/>
        <v>-19.973883217812645</v>
      </c>
      <c r="AJ249" s="72">
        <f t="shared" si="56"/>
        <v>-20.595230483278662</v>
      </c>
      <c r="AK249" s="72">
        <f t="shared" si="56"/>
        <v>-21.217682725080689</v>
      </c>
      <c r="AL249" s="72">
        <f t="shared" si="56"/>
        <v>-21.839935234403761</v>
      </c>
      <c r="AM249" s="72">
        <f t="shared" si="56"/>
        <v>-22.460805881164134</v>
      </c>
      <c r="AN249" s="72">
        <f t="shared" si="56"/>
        <v>-23.079161197984362</v>
      </c>
      <c r="AO249" s="72">
        <f t="shared" si="56"/>
        <v>-23.693841760556218</v>
      </c>
      <c r="AP249" s="72">
        <f t="shared" si="56"/>
        <v>-24.303598444850817</v>
      </c>
      <c r="AQ249" s="72">
        <f t="shared" si="56"/>
        <v>-24.907053305836904</v>
      </c>
      <c r="AR249" s="72">
        <f t="shared" si="56"/>
        <v>-25.502702425850011</v>
      </c>
      <c r="AS249" s="72">
        <f t="shared" si="56"/>
        <v>-26.088979166102362</v>
      </c>
      <c r="AT249" s="72">
        <f t="shared" si="56"/>
        <v>-26.664388278046882</v>
      </c>
      <c r="AU249" s="72">
        <f t="shared" si="56"/>
        <v>-27.227698866471034</v>
      </c>
      <c r="AV249" s="72">
        <f t="shared" si="56"/>
        <v>-27.778151982973515</v>
      </c>
      <c r="AW249" s="72">
        <f t="shared" si="56"/>
        <v>-28.315613642958997</v>
      </c>
      <c r="AX249" s="72">
        <f t="shared" si="56"/>
        <v>-28.840611714144927</v>
      </c>
      <c r="AY249" s="72">
        <f t="shared" si="56"/>
        <v>-29.354239116373861</v>
      </c>
      <c r="AZ249" s="72">
        <f t="shared" si="56"/>
        <v>-29.857961689590091</v>
      </c>
      <c r="BA249" s="72">
        <f t="shared" si="56"/>
        <v>-30.353399424106044</v>
      </c>
      <c r="BB249" s="72">
        <f t="shared" si="56"/>
        <v>-30.842141793943433</v>
      </c>
      <c r="BC249" s="72">
        <f t="shared" si="56"/>
        <v>-31.325626864351655</v>
      </c>
    </row>
    <row r="252" spans="4:56">
      <c r="F252" t="s">
        <v>473</v>
      </c>
      <c r="H252">
        <v>2023</v>
      </c>
      <c r="I252">
        <v>2024</v>
      </c>
      <c r="J252">
        <v>2025</v>
      </c>
      <c r="K252">
        <v>2026</v>
      </c>
      <c r="L252">
        <v>2027</v>
      </c>
      <c r="M252">
        <v>2028</v>
      </c>
      <c r="N252">
        <v>2029</v>
      </c>
      <c r="O252">
        <v>2030</v>
      </c>
      <c r="P252">
        <v>2031</v>
      </c>
      <c r="Q252">
        <v>2032</v>
      </c>
      <c r="R252">
        <v>2033</v>
      </c>
      <c r="S252">
        <v>2034</v>
      </c>
      <c r="T252">
        <v>2035</v>
      </c>
      <c r="U252">
        <v>2036</v>
      </c>
      <c r="V252">
        <v>2037</v>
      </c>
      <c r="W252">
        <v>2038</v>
      </c>
      <c r="X252">
        <v>2039</v>
      </c>
      <c r="Y252">
        <v>2040</v>
      </c>
      <c r="Z252">
        <v>2041</v>
      </c>
      <c r="AA252">
        <v>2042</v>
      </c>
      <c r="AB252" s="245">
        <v>2043</v>
      </c>
      <c r="AC252">
        <v>2044</v>
      </c>
      <c r="AD252">
        <v>2045</v>
      </c>
      <c r="AE252">
        <v>2046</v>
      </c>
      <c r="AF252">
        <v>2047</v>
      </c>
      <c r="AG252">
        <v>2048</v>
      </c>
      <c r="AH252">
        <v>2049</v>
      </c>
      <c r="AI252">
        <v>2050</v>
      </c>
      <c r="AJ252">
        <v>2051</v>
      </c>
      <c r="AK252">
        <v>2052</v>
      </c>
      <c r="AL252">
        <v>2053</v>
      </c>
      <c r="AM252">
        <v>2054</v>
      </c>
      <c r="AN252">
        <v>2055</v>
      </c>
      <c r="AO252">
        <v>2056</v>
      </c>
      <c r="AP252">
        <v>2057</v>
      </c>
      <c r="AQ252">
        <v>2058</v>
      </c>
      <c r="AR252">
        <v>2059</v>
      </c>
      <c r="AS252">
        <v>2060</v>
      </c>
      <c r="AT252">
        <v>2061</v>
      </c>
      <c r="AU252">
        <v>2062</v>
      </c>
      <c r="AV252">
        <v>2063</v>
      </c>
      <c r="AW252">
        <v>2064</v>
      </c>
      <c r="AX252">
        <v>2065</v>
      </c>
      <c r="AY252">
        <v>2066</v>
      </c>
      <c r="AZ252">
        <v>2067</v>
      </c>
      <c r="BA252">
        <v>2068</v>
      </c>
      <c r="BB252">
        <v>2069</v>
      </c>
      <c r="BC252">
        <v>2070</v>
      </c>
    </row>
    <row r="253" spans="4:56">
      <c r="F253" t="s">
        <v>474</v>
      </c>
      <c r="H253">
        <v>37.128003285655744</v>
      </c>
      <c r="I253">
        <v>36.623389227551662</v>
      </c>
      <c r="J253">
        <v>36.12384908877479</v>
      </c>
      <c r="K253">
        <v>35.629304094884716</v>
      </c>
      <c r="L253">
        <v>35.139580106949957</v>
      </c>
      <c r="M253">
        <v>34.654556527773984</v>
      </c>
      <c r="N253">
        <v>34.174055767658729</v>
      </c>
      <c r="O253">
        <v>33.697970938977811</v>
      </c>
      <c r="P253">
        <v>33.226096673815697</v>
      </c>
      <c r="Q253">
        <v>32.758245138780509</v>
      </c>
      <c r="R253">
        <v>32.294197989008154</v>
      </c>
      <c r="S253">
        <v>31.83367516833572</v>
      </c>
      <c r="T253">
        <v>31.376392149268732</v>
      </c>
      <c r="U253">
        <v>30.921992519976357</v>
      </c>
      <c r="V253">
        <v>30.470119262797287</v>
      </c>
      <c r="W253">
        <v>30.020361423577562</v>
      </c>
      <c r="X253">
        <v>29.572382011547457</v>
      </c>
      <c r="Y253">
        <v>29.125929625843934</v>
      </c>
      <c r="Z253">
        <v>28.680942336165888</v>
      </c>
      <c r="AA253">
        <v>28.237650756595681</v>
      </c>
      <c r="AB253" s="245">
        <v>27.796571495860327</v>
      </c>
      <c r="AC253">
        <v>27.358399814098892</v>
      </c>
      <c r="AD253">
        <v>26.923925899267164</v>
      </c>
      <c r="AE253">
        <v>26.493778177988457</v>
      </c>
      <c r="AF253">
        <v>26.105927927359033</v>
      </c>
      <c r="AG253">
        <v>25.720830443826721</v>
      </c>
      <c r="AH253">
        <v>25.337613937401841</v>
      </c>
      <c r="AI253">
        <v>24.956272048622399</v>
      </c>
      <c r="AJ253">
        <v>24.576789554539637</v>
      </c>
      <c r="AK253">
        <v>24.199190388553845</v>
      </c>
      <c r="AL253">
        <v>23.823490905445663</v>
      </c>
      <c r="AM253">
        <v>23.449694144771613</v>
      </c>
      <c r="AN253">
        <v>23.077788703985171</v>
      </c>
      <c r="AO253">
        <v>22.707749942391487</v>
      </c>
      <c r="AP253">
        <v>22.339542160261484</v>
      </c>
      <c r="AQ253">
        <v>21.973120952547667</v>
      </c>
      <c r="AR253">
        <v>21.608435272412436</v>
      </c>
      <c r="AS253">
        <v>21.245429236820133</v>
      </c>
      <c r="AT253">
        <v>20.884043441770583</v>
      </c>
      <c r="AU253">
        <v>20.524216064761156</v>
      </c>
      <c r="AV253">
        <v>20.165883618899986</v>
      </c>
      <c r="AW253">
        <v>19.808981532958093</v>
      </c>
      <c r="AX253">
        <v>19.453444550878107</v>
      </c>
      <c r="AY253">
        <v>19.09920705405283</v>
      </c>
      <c r="AZ253">
        <v>18.746203254677219</v>
      </c>
      <c r="BA253">
        <v>18.394367305382076</v>
      </c>
      <c r="BB253">
        <v>18.043633460691161</v>
      </c>
      <c r="BC253">
        <v>17.69393607725759</v>
      </c>
    </row>
    <row r="254" spans="4:56">
      <c r="F254" t="s">
        <v>475</v>
      </c>
      <c r="H254">
        <v>37.908670564363192</v>
      </c>
      <c r="I254">
        <v>37.57457205772964</v>
      </c>
      <c r="J254">
        <v>37.243506850860676</v>
      </c>
      <c r="K254">
        <v>36.915483568508073</v>
      </c>
      <c r="L254">
        <v>36.590419468910909</v>
      </c>
      <c r="M254">
        <v>36.268291226505845</v>
      </c>
      <c r="N254">
        <v>35.94902714578744</v>
      </c>
      <c r="O254">
        <v>35.632638327131232</v>
      </c>
      <c r="P254">
        <v>35.319053920162077</v>
      </c>
      <c r="Q254">
        <v>35.008242835813213</v>
      </c>
      <c r="R254">
        <v>34.700172139350173</v>
      </c>
      <c r="S254">
        <v>34.394782697242178</v>
      </c>
      <c r="T254">
        <v>34.092052038031902</v>
      </c>
      <c r="U254">
        <v>33.791928401554074</v>
      </c>
      <c r="V254">
        <v>33.494394309151076</v>
      </c>
      <c r="W254">
        <v>33.199389504619617</v>
      </c>
      <c r="X254">
        <v>32.906892014746155</v>
      </c>
      <c r="Y254">
        <v>32.616857635159576</v>
      </c>
      <c r="Z254">
        <v>32.329236467043927</v>
      </c>
      <c r="AA254">
        <v>32.044003162393096</v>
      </c>
      <c r="AB254" s="245">
        <v>31.761134699261589</v>
      </c>
      <c r="AC254">
        <v>31.480577521295984</v>
      </c>
      <c r="AD254">
        <v>31.202318672245145</v>
      </c>
      <c r="AE254">
        <v>30.926306610749325</v>
      </c>
      <c r="AF254">
        <v>30.652496819072269</v>
      </c>
      <c r="AG254">
        <v>30.380893866662269</v>
      </c>
      <c r="AH254">
        <v>30.111426609367097</v>
      </c>
      <c r="AI254">
        <v>29.844061631497453</v>
      </c>
      <c r="AJ254">
        <v>29.578801592624625</v>
      </c>
      <c r="AK254">
        <v>29.315615544578936</v>
      </c>
      <c r="AL254">
        <v>29.054472880362226</v>
      </c>
      <c r="AM254">
        <v>28.795343328336802</v>
      </c>
      <c r="AN254">
        <v>28.538196946554226</v>
      </c>
      <c r="AO254">
        <v>28.283004117216379</v>
      </c>
      <c r="AP254">
        <v>28.029735541270316</v>
      </c>
      <c r="AQ254">
        <v>27.778362233119164</v>
      </c>
      <c r="AR254">
        <v>27.528855515464308</v>
      </c>
      <c r="AS254">
        <v>27.281187014269925</v>
      </c>
      <c r="AT254">
        <v>27.047322007007974</v>
      </c>
      <c r="AU254">
        <v>26.816520408587078</v>
      </c>
      <c r="AV254">
        <v>26.587340781930877</v>
      </c>
      <c r="AW254">
        <v>26.359759773814176</v>
      </c>
      <c r="AX254">
        <v>26.133754317494777</v>
      </c>
      <c r="AY254">
        <v>25.909301626771761</v>
      </c>
      <c r="AZ254">
        <v>25.686379190083343</v>
      </c>
      <c r="BA254">
        <v>25.464964764661332</v>
      </c>
      <c r="BB254">
        <v>25.245036370733363</v>
      </c>
      <c r="BC254">
        <v>25.02657228577965</v>
      </c>
    </row>
    <row r="255" spans="4:56">
      <c r="F255" t="s">
        <v>476</v>
      </c>
      <c r="H255">
        <v>37.36060512720492</v>
      </c>
      <c r="I255">
        <v>36.945125092217317</v>
      </c>
      <c r="J255">
        <v>36.533682391343483</v>
      </c>
      <c r="K255">
        <v>36.126220842137499</v>
      </c>
      <c r="L255">
        <v>35.722608557508465</v>
      </c>
      <c r="M255">
        <v>35.322766470783414</v>
      </c>
      <c r="N255">
        <v>34.926557825897497</v>
      </c>
      <c r="O255">
        <v>34.533915895861696</v>
      </c>
      <c r="P255">
        <v>34.144674823802269</v>
      </c>
      <c r="Q255">
        <v>33.758685660691548</v>
      </c>
      <c r="R255">
        <v>33.375768341798207</v>
      </c>
      <c r="S255">
        <v>32.995680508849681</v>
      </c>
      <c r="T255">
        <v>32.618174771562956</v>
      </c>
      <c r="U255">
        <v>32.242931315768963</v>
      </c>
      <c r="V255">
        <v>31.869629202649527</v>
      </c>
      <c r="W255">
        <v>31.497893058408284</v>
      </c>
      <c r="X255">
        <v>31.127420994106803</v>
      </c>
      <c r="Y255">
        <v>30.757996251777019</v>
      </c>
      <c r="Z255">
        <v>30.389591104316143</v>
      </c>
      <c r="AA255">
        <v>30.022469948214901</v>
      </c>
      <c r="AB255" s="245">
        <v>29.657182772392964</v>
      </c>
      <c r="AC255">
        <v>29.294457833237292</v>
      </c>
      <c r="AD255">
        <v>28.935117948964582</v>
      </c>
      <c r="AE255">
        <v>28.579823828156954</v>
      </c>
      <c r="AF255">
        <v>28.228993090890739</v>
      </c>
      <c r="AG255">
        <v>27.882806589949784</v>
      </c>
      <c r="AH255">
        <v>27.541127890992382</v>
      </c>
      <c r="AI255">
        <v>27.203700292615817</v>
      </c>
      <c r="AJ255">
        <v>26.870228714183057</v>
      </c>
      <c r="AK255">
        <v>26.559090066497951</v>
      </c>
      <c r="AL255">
        <v>26.25374532053371</v>
      </c>
      <c r="AM255">
        <v>25.950272131585891</v>
      </c>
      <c r="AN255">
        <v>25.648687614223441</v>
      </c>
      <c r="AO255">
        <v>25.348995468577264</v>
      </c>
      <c r="AP255">
        <v>25.051188174001723</v>
      </c>
      <c r="AQ255">
        <v>24.755249357180304</v>
      </c>
      <c r="AR255">
        <v>24.461155869906154</v>
      </c>
      <c r="AS255">
        <v>24.168879608793151</v>
      </c>
      <c r="AT255">
        <v>23.878388844504194</v>
      </c>
      <c r="AU255">
        <v>23.589649338091149</v>
      </c>
      <c r="AV255">
        <v>23.302625108887028</v>
      </c>
      <c r="AW255">
        <v>23.017279028224369</v>
      </c>
      <c r="AX255">
        <v>22.733573232537246</v>
      </c>
      <c r="AY255">
        <v>22.451469459141904</v>
      </c>
      <c r="AZ255">
        <v>22.170929253027577</v>
      </c>
      <c r="BA255">
        <v>21.891914089850172</v>
      </c>
      <c r="BB255">
        <v>21.614385550710214</v>
      </c>
      <c r="BC255">
        <v>21.338305335653715</v>
      </c>
    </row>
    <row r="256" spans="4:56">
      <c r="F256" t="s">
        <v>17</v>
      </c>
      <c r="H256">
        <v>39.530486272892155</v>
      </c>
      <c r="I256">
        <v>39.374942599428756</v>
      </c>
      <c r="J256">
        <v>39.121648674493947</v>
      </c>
      <c r="K256">
        <v>38.903275629216495</v>
      </c>
      <c r="L256">
        <v>38.797543691280808</v>
      </c>
      <c r="M256">
        <v>38.583442870180832</v>
      </c>
      <c r="N256">
        <v>38.311530947409679</v>
      </c>
      <c r="O256">
        <v>38.163632073923054</v>
      </c>
      <c r="P256">
        <v>38.067202252039699</v>
      </c>
      <c r="Q256">
        <v>37.813960658204941</v>
      </c>
      <c r="R256">
        <v>37.688725167991045</v>
      </c>
      <c r="S256">
        <v>37.461045585535089</v>
      </c>
      <c r="T256">
        <v>37.299388882539773</v>
      </c>
      <c r="U256">
        <v>37.161736656224797</v>
      </c>
      <c r="V256">
        <v>36.977401901101437</v>
      </c>
      <c r="W256">
        <v>36.833735494740544</v>
      </c>
      <c r="X256">
        <v>36.710377417172687</v>
      </c>
      <c r="Y256">
        <v>36.533612130977417</v>
      </c>
      <c r="Z256">
        <v>36.394368147566077</v>
      </c>
      <c r="AA256" s="245">
        <v>36.242338985128924</v>
      </c>
      <c r="AB256" s="245">
        <v>36.044125506633954</v>
      </c>
      <c r="AC256">
        <v>35.951515851041513</v>
      </c>
      <c r="AD256">
        <v>35.76868911214202</v>
      </c>
      <c r="AE256">
        <v>35.67312929209325</v>
      </c>
      <c r="AF256">
        <v>35.472844507430686</v>
      </c>
      <c r="AG256">
        <v>35.314797564526771</v>
      </c>
      <c r="AH256">
        <v>35.169759061554807</v>
      </c>
      <c r="AI256">
        <v>35.012582584485955</v>
      </c>
      <c r="AJ256">
        <v>34.821961689614945</v>
      </c>
      <c r="AK256">
        <v>34.673355670362156</v>
      </c>
      <c r="AL256">
        <v>34.524617771977404</v>
      </c>
      <c r="AM256">
        <v>34.378395597689391</v>
      </c>
      <c r="AN256">
        <v>34.231763956725679</v>
      </c>
      <c r="AO256">
        <v>34.083548310570883</v>
      </c>
      <c r="AP256">
        <v>33.936801175296445</v>
      </c>
      <c r="AQ256">
        <v>33.789690857950518</v>
      </c>
      <c r="AR256">
        <v>33.642796111678791</v>
      </c>
      <c r="AS256">
        <v>33.499256372715912</v>
      </c>
      <c r="AT256">
        <v>33.352098628397698</v>
      </c>
      <c r="AU256">
        <v>33.207277032356046</v>
      </c>
      <c r="AV256">
        <v>33.058977694764152</v>
      </c>
      <c r="AW256">
        <v>32.914118597108221</v>
      </c>
      <c r="AX256">
        <v>32.770043219110931</v>
      </c>
      <c r="AY256">
        <v>32.625924730267613</v>
      </c>
      <c r="AZ256">
        <v>32.482592207223441</v>
      </c>
      <c r="BA256">
        <v>32.342522581749314</v>
      </c>
      <c r="BB256">
        <v>32.20287580447814</v>
      </c>
      <c r="BC256">
        <v>32.06373629447971</v>
      </c>
    </row>
  </sheetData>
  <mergeCells count="149">
    <mergeCell ref="D240:E240"/>
    <mergeCell ref="D109:F109"/>
    <mergeCell ref="D110:F110"/>
    <mergeCell ref="F229:L229"/>
    <mergeCell ref="D239:E239"/>
    <mergeCell ref="D232:E232"/>
    <mergeCell ref="D233:E233"/>
    <mergeCell ref="D234:E234"/>
    <mergeCell ref="D235:E235"/>
    <mergeCell ref="D223:E223"/>
    <mergeCell ref="D224:E224"/>
    <mergeCell ref="D225:E225"/>
    <mergeCell ref="D230:E230"/>
    <mergeCell ref="D231:E231"/>
    <mergeCell ref="D214:E214"/>
    <mergeCell ref="D215:E215"/>
    <mergeCell ref="D216:E216"/>
    <mergeCell ref="D221:E221"/>
    <mergeCell ref="D222:E222"/>
    <mergeCell ref="D204:E204"/>
    <mergeCell ref="D205:E205"/>
    <mergeCell ref="D211:E211"/>
    <mergeCell ref="D212:E212"/>
    <mergeCell ref="D213:E213"/>
    <mergeCell ref="D195:E195"/>
    <mergeCell ref="D200:E200"/>
    <mergeCell ref="D201:E201"/>
    <mergeCell ref="D202:E202"/>
    <mergeCell ref="D203:E203"/>
    <mergeCell ref="D190:E190"/>
    <mergeCell ref="D191:E191"/>
    <mergeCell ref="D192:E192"/>
    <mergeCell ref="D193:E193"/>
    <mergeCell ref="D194:E194"/>
    <mergeCell ref="D181:E181"/>
    <mergeCell ref="D182:E182"/>
    <mergeCell ref="D183:E183"/>
    <mergeCell ref="D184:E184"/>
    <mergeCell ref="D185:E185"/>
    <mergeCell ref="D172:E172"/>
    <mergeCell ref="D173:E173"/>
    <mergeCell ref="D174:E174"/>
    <mergeCell ref="D178:E178"/>
    <mergeCell ref="D180:E180"/>
    <mergeCell ref="D167:E167"/>
    <mergeCell ref="D169:E169"/>
    <mergeCell ref="D170:E170"/>
    <mergeCell ref="D171:E171"/>
    <mergeCell ref="D155:E155"/>
    <mergeCell ref="D156:E156"/>
    <mergeCell ref="D157:E157"/>
    <mergeCell ref="D158:E158"/>
    <mergeCell ref="D159:E159"/>
    <mergeCell ref="D146:E146"/>
    <mergeCell ref="D147:E147"/>
    <mergeCell ref="D152:E152"/>
    <mergeCell ref="D153:E153"/>
    <mergeCell ref="D154:E154"/>
    <mergeCell ref="D141:E141"/>
    <mergeCell ref="D142:E142"/>
    <mergeCell ref="D143:E143"/>
    <mergeCell ref="D144:E144"/>
    <mergeCell ref="D145:E145"/>
    <mergeCell ref="D114:E114"/>
    <mergeCell ref="D115:E115"/>
    <mergeCell ref="D116:E116"/>
    <mergeCell ref="D133:E133"/>
    <mergeCell ref="D134:E134"/>
    <mergeCell ref="D135:E135"/>
    <mergeCell ref="D136:E136"/>
    <mergeCell ref="D137:E137"/>
    <mergeCell ref="D124:E124"/>
    <mergeCell ref="D125:E125"/>
    <mergeCell ref="D126:E126"/>
    <mergeCell ref="D131:E131"/>
    <mergeCell ref="D132:E132"/>
    <mergeCell ref="D25:E25"/>
    <mergeCell ref="D64:E64"/>
    <mergeCell ref="D65:E65"/>
    <mergeCell ref="D66:E66"/>
    <mergeCell ref="D81:E81"/>
    <mergeCell ref="D105:E105"/>
    <mergeCell ref="D106:E106"/>
    <mergeCell ref="D107:E107"/>
    <mergeCell ref="D108:E108"/>
    <mergeCell ref="D98:E98"/>
    <mergeCell ref="D99:E99"/>
    <mergeCell ref="D102:E102"/>
    <mergeCell ref="D103:E103"/>
    <mergeCell ref="D104:E104"/>
    <mergeCell ref="D24:E24"/>
    <mergeCell ref="C4:C6"/>
    <mergeCell ref="D9:E9"/>
    <mergeCell ref="D10:E10"/>
    <mergeCell ref="D11:E11"/>
    <mergeCell ref="D12:E12"/>
    <mergeCell ref="D13:E13"/>
    <mergeCell ref="D14:E14"/>
    <mergeCell ref="D20:E20"/>
    <mergeCell ref="D21:E21"/>
    <mergeCell ref="D22:E22"/>
    <mergeCell ref="D23:E23"/>
    <mergeCell ref="B30:B35"/>
    <mergeCell ref="D30:E30"/>
    <mergeCell ref="D31:E31"/>
    <mergeCell ref="D32:E32"/>
    <mergeCell ref="D33:E33"/>
    <mergeCell ref="D34:E34"/>
    <mergeCell ref="D35:E35"/>
    <mergeCell ref="B40:B45"/>
    <mergeCell ref="D40:E40"/>
    <mergeCell ref="D41:E41"/>
    <mergeCell ref="D42:E42"/>
    <mergeCell ref="D43:E43"/>
    <mergeCell ref="D44:E44"/>
    <mergeCell ref="D45:E45"/>
    <mergeCell ref="B50:B56"/>
    <mergeCell ref="D51:E51"/>
    <mergeCell ref="D52:E52"/>
    <mergeCell ref="D53:E53"/>
    <mergeCell ref="D54:E54"/>
    <mergeCell ref="D55:E55"/>
    <mergeCell ref="D56:E56"/>
    <mergeCell ref="D62:E62"/>
    <mergeCell ref="D63:E63"/>
    <mergeCell ref="D241:E241"/>
    <mergeCell ref="D83:E83"/>
    <mergeCell ref="D82:E82"/>
    <mergeCell ref="D80:E80"/>
    <mergeCell ref="B71:B76"/>
    <mergeCell ref="D71:E71"/>
    <mergeCell ref="D72:E72"/>
    <mergeCell ref="D73:E73"/>
    <mergeCell ref="D74:E74"/>
    <mergeCell ref="D75:E75"/>
    <mergeCell ref="D76:E76"/>
    <mergeCell ref="D93:E93"/>
    <mergeCell ref="D94:E94"/>
    <mergeCell ref="D95:E95"/>
    <mergeCell ref="D96:E96"/>
    <mergeCell ref="D97:E97"/>
    <mergeCell ref="D111:E111"/>
    <mergeCell ref="D117:E117"/>
    <mergeCell ref="D120:E120"/>
    <mergeCell ref="D121:E121"/>
    <mergeCell ref="D122:E122"/>
    <mergeCell ref="D123:E123"/>
    <mergeCell ref="D112:E112"/>
    <mergeCell ref="D113:E113"/>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49E1C-ACB5-4C7D-96DC-45C3A1E360D6}">
  <sheetPr>
    <tabColor rgb="FF92D050"/>
  </sheetPr>
  <dimension ref="A1:BE249"/>
  <sheetViews>
    <sheetView topLeftCell="R228" workbookViewId="0">
      <selection activeCell="AC245" sqref="AC245"/>
    </sheetView>
  </sheetViews>
  <sheetFormatPr defaultColWidth="8.85546875" defaultRowHeight="15" customHeight="1"/>
  <cols>
    <col min="7" max="7" width="45.42578125" customWidth="1"/>
    <col min="8" max="28" width="9.28515625" bestFit="1" customWidth="1"/>
    <col min="29" max="29" width="10" style="245" bestFit="1" customWidth="1"/>
    <col min="30" max="56" width="9.28515625" bestFit="1" customWidth="1"/>
  </cols>
  <sheetData>
    <row r="1" spans="1:57" ht="14.45"/>
    <row r="2" spans="1:57" ht="14.45">
      <c r="A2" s="14" t="s">
        <v>477</v>
      </c>
      <c r="B2" s="14"/>
      <c r="C2" s="14"/>
      <c r="D2" s="14"/>
      <c r="E2" s="14"/>
      <c r="F2" s="14"/>
    </row>
    <row r="3" spans="1:57" ht="14.45">
      <c r="H3" s="77">
        <v>2022</v>
      </c>
      <c r="I3" s="77">
        <v>2023</v>
      </c>
      <c r="J3" s="77">
        <v>2024</v>
      </c>
      <c r="K3" s="77">
        <v>2025</v>
      </c>
      <c r="L3" s="77">
        <v>2026</v>
      </c>
      <c r="M3" s="77">
        <v>2027</v>
      </c>
      <c r="N3" s="77">
        <v>2028</v>
      </c>
      <c r="O3" s="77">
        <v>2029</v>
      </c>
      <c r="P3" s="77">
        <v>2030</v>
      </c>
      <c r="Q3" s="77">
        <v>2031</v>
      </c>
      <c r="R3" s="77">
        <v>2032</v>
      </c>
      <c r="S3" s="77">
        <v>2033</v>
      </c>
      <c r="T3" s="77">
        <v>2034</v>
      </c>
      <c r="U3" s="77">
        <v>2035</v>
      </c>
      <c r="V3" s="77">
        <v>2036</v>
      </c>
      <c r="W3" s="77">
        <v>2037</v>
      </c>
      <c r="X3" s="77">
        <v>2038</v>
      </c>
      <c r="Y3" s="77">
        <v>2039</v>
      </c>
      <c r="Z3" s="77">
        <v>2040</v>
      </c>
      <c r="AA3" s="77">
        <v>2041</v>
      </c>
      <c r="AB3" s="77">
        <v>2042</v>
      </c>
      <c r="AC3" s="77">
        <v>2043</v>
      </c>
      <c r="AD3" s="77">
        <v>2044</v>
      </c>
      <c r="AE3" s="77">
        <v>2045</v>
      </c>
      <c r="AF3" s="77">
        <v>2046</v>
      </c>
      <c r="AG3" s="77">
        <v>2047</v>
      </c>
      <c r="AH3" s="77">
        <v>2048</v>
      </c>
      <c r="AI3" s="77">
        <v>2049</v>
      </c>
      <c r="AJ3" s="77">
        <v>2050</v>
      </c>
      <c r="AK3" s="77">
        <v>2051</v>
      </c>
      <c r="AL3" s="77">
        <v>2052</v>
      </c>
      <c r="AM3" s="77">
        <v>2053</v>
      </c>
      <c r="AN3" s="77">
        <v>2054</v>
      </c>
      <c r="AO3" s="77">
        <v>2055</v>
      </c>
      <c r="AP3" s="77">
        <v>2056</v>
      </c>
      <c r="AQ3" s="77">
        <v>2057</v>
      </c>
      <c r="AR3" s="77">
        <v>2058</v>
      </c>
      <c r="AS3" s="77">
        <v>2059</v>
      </c>
      <c r="AT3" s="77">
        <v>2060</v>
      </c>
      <c r="AU3" s="77">
        <v>2061</v>
      </c>
      <c r="AV3" s="77">
        <v>2062</v>
      </c>
      <c r="AW3" s="77">
        <v>2063</v>
      </c>
      <c r="AX3" s="77">
        <v>2064</v>
      </c>
      <c r="AY3" s="77">
        <v>2065</v>
      </c>
      <c r="AZ3" s="77">
        <v>2066</v>
      </c>
      <c r="BA3" s="77">
        <v>2067</v>
      </c>
      <c r="BB3" s="77">
        <v>2068</v>
      </c>
      <c r="BC3" s="77">
        <v>2069</v>
      </c>
      <c r="BD3" s="77">
        <v>2070</v>
      </c>
    </row>
    <row r="4" spans="1:57" ht="14.45">
      <c r="A4" s="27"/>
      <c r="B4" s="27"/>
      <c r="C4" s="27"/>
      <c r="D4" s="391" t="s">
        <v>386</v>
      </c>
      <c r="E4" s="28" t="s">
        <v>387</v>
      </c>
      <c r="F4" s="29" t="s">
        <v>387</v>
      </c>
      <c r="G4" s="29" t="s">
        <v>387</v>
      </c>
      <c r="H4" s="29" t="s">
        <v>387</v>
      </c>
      <c r="I4" s="29" t="s">
        <v>387</v>
      </c>
      <c r="J4" s="29" t="s">
        <v>387</v>
      </c>
      <c r="K4" s="29" t="s">
        <v>387</v>
      </c>
      <c r="L4" s="29" t="s">
        <v>387</v>
      </c>
      <c r="M4" s="29" t="s">
        <v>387</v>
      </c>
      <c r="N4" s="29" t="s">
        <v>387</v>
      </c>
      <c r="O4" s="29" t="s">
        <v>387</v>
      </c>
      <c r="P4" s="29" t="s">
        <v>387</v>
      </c>
      <c r="Q4" s="29" t="s">
        <v>387</v>
      </c>
      <c r="R4" s="29" t="s">
        <v>387</v>
      </c>
      <c r="S4" s="29" t="s">
        <v>387</v>
      </c>
      <c r="T4" s="29" t="s">
        <v>387</v>
      </c>
      <c r="U4" s="29" t="s">
        <v>387</v>
      </c>
      <c r="V4" s="29" t="s">
        <v>387</v>
      </c>
      <c r="W4" s="29" t="s">
        <v>387</v>
      </c>
      <c r="X4" s="29" t="s">
        <v>387</v>
      </c>
      <c r="Y4" s="29" t="s">
        <v>387</v>
      </c>
      <c r="Z4" s="29" t="s">
        <v>387</v>
      </c>
      <c r="AA4" s="29" t="s">
        <v>387</v>
      </c>
      <c r="AB4" s="29" t="s">
        <v>387</v>
      </c>
      <c r="AC4" s="29" t="s">
        <v>387</v>
      </c>
      <c r="AD4" s="29" t="s">
        <v>387</v>
      </c>
      <c r="AE4" s="29" t="s">
        <v>387</v>
      </c>
      <c r="AF4" s="29" t="s">
        <v>387</v>
      </c>
      <c r="AG4" s="29" t="s">
        <v>387</v>
      </c>
      <c r="AH4" s="29" t="s">
        <v>387</v>
      </c>
      <c r="AI4" s="29" t="s">
        <v>387</v>
      </c>
      <c r="AJ4" s="29" t="s">
        <v>387</v>
      </c>
      <c r="AK4" s="29" t="s">
        <v>387</v>
      </c>
      <c r="AL4" s="29"/>
      <c r="AM4" s="29"/>
      <c r="AN4" s="29"/>
      <c r="AO4" s="29"/>
      <c r="AP4" s="29"/>
      <c r="AQ4" s="29"/>
      <c r="AR4" s="29"/>
      <c r="AS4" s="29"/>
      <c r="AT4" s="29"/>
      <c r="AU4" s="29"/>
      <c r="AV4" s="29"/>
      <c r="AW4" s="29"/>
      <c r="AX4" s="29"/>
      <c r="AY4" s="29"/>
      <c r="AZ4" s="29"/>
      <c r="BA4" s="29"/>
      <c r="BB4" s="29"/>
      <c r="BC4" s="29"/>
      <c r="BD4" s="29"/>
      <c r="BE4" s="53"/>
    </row>
    <row r="5" spans="1:57" ht="15.6">
      <c r="A5" s="30"/>
      <c r="B5" s="30"/>
      <c r="C5" s="30"/>
      <c r="D5" s="391"/>
      <c r="E5" s="31"/>
      <c r="F5" s="32"/>
      <c r="G5" s="33"/>
      <c r="H5" s="34"/>
      <c r="I5" s="34"/>
      <c r="J5" s="34"/>
      <c r="K5" s="34"/>
      <c r="L5" s="34"/>
      <c r="M5" s="34"/>
      <c r="N5" s="34"/>
      <c r="O5" s="34"/>
      <c r="P5" s="34"/>
      <c r="Q5" s="34"/>
      <c r="R5" s="34"/>
      <c r="S5" s="34"/>
      <c r="T5" s="34"/>
      <c r="U5" s="34"/>
      <c r="V5" s="34"/>
      <c r="W5" s="34"/>
      <c r="X5" s="34"/>
      <c r="Y5" s="34"/>
      <c r="Z5" s="34"/>
      <c r="AA5" s="34"/>
      <c r="AB5" s="34"/>
      <c r="AC5" s="34"/>
      <c r="AD5" s="34"/>
      <c r="AE5" s="34"/>
      <c r="AF5" s="34"/>
      <c r="AG5" s="34"/>
      <c r="AH5" s="34"/>
      <c r="AI5" s="34"/>
      <c r="AJ5" s="34"/>
      <c r="AK5" s="56"/>
      <c r="AL5" s="56"/>
      <c r="AM5" s="56"/>
      <c r="AN5" s="56"/>
      <c r="AO5" s="56"/>
      <c r="AP5" s="56"/>
      <c r="AQ5" s="56"/>
      <c r="AR5" s="56"/>
      <c r="AS5" s="56"/>
      <c r="AT5" s="56"/>
      <c r="AU5" s="56"/>
      <c r="AV5" s="56"/>
      <c r="AW5" s="56"/>
      <c r="AX5" s="56"/>
      <c r="AY5" s="56"/>
      <c r="AZ5" s="56"/>
      <c r="BA5" s="56"/>
      <c r="BB5" s="56"/>
      <c r="BC5" s="56"/>
      <c r="BD5" s="56"/>
      <c r="BE5" s="53"/>
    </row>
    <row r="6" spans="1:57" ht="15.75">
      <c r="A6" s="30"/>
      <c r="B6" s="30"/>
      <c r="C6" s="30"/>
      <c r="D6" s="391"/>
      <c r="E6" s="31"/>
      <c r="F6" s="35"/>
      <c r="G6" s="347" t="s">
        <v>388</v>
      </c>
      <c r="H6" s="34"/>
      <c r="I6" s="34"/>
      <c r="J6" s="34"/>
      <c r="K6" s="34"/>
      <c r="L6" s="34"/>
      <c r="M6" s="34"/>
      <c r="N6" s="34"/>
      <c r="O6" s="34"/>
      <c r="P6" s="34"/>
      <c r="Q6" s="34"/>
      <c r="R6" s="34"/>
      <c r="S6" s="34"/>
      <c r="T6" s="34"/>
      <c r="U6" s="34"/>
      <c r="V6" s="34"/>
      <c r="W6" s="34"/>
      <c r="X6" s="34"/>
      <c r="Y6" s="34"/>
      <c r="Z6" s="34"/>
      <c r="AA6" s="34"/>
      <c r="AB6" s="34"/>
      <c r="AC6" s="37"/>
      <c r="AD6" s="34"/>
      <c r="AE6" s="34"/>
      <c r="AF6" s="34"/>
      <c r="AG6" s="34"/>
      <c r="AH6" s="34"/>
      <c r="AI6" s="34"/>
      <c r="AJ6" s="34"/>
      <c r="AK6" s="56"/>
      <c r="AL6" s="56"/>
      <c r="AM6" s="56"/>
      <c r="AN6" s="56"/>
      <c r="AO6" s="56"/>
      <c r="AP6" s="56"/>
      <c r="AQ6" s="56"/>
      <c r="AR6" s="56"/>
      <c r="AS6" s="56"/>
      <c r="AT6" s="56"/>
      <c r="AU6" s="56"/>
      <c r="AV6" s="56"/>
      <c r="AW6" s="56"/>
      <c r="AX6" s="56"/>
      <c r="AY6" s="56"/>
      <c r="AZ6" s="56"/>
      <c r="BA6" s="56"/>
      <c r="BB6" s="56"/>
      <c r="BC6" s="56"/>
      <c r="BD6" s="56"/>
      <c r="BE6" s="53"/>
    </row>
    <row r="7" spans="1:57" s="245" customFormat="1" ht="19.5" customHeight="1">
      <c r="A7" s="384"/>
      <c r="B7" s="308"/>
      <c r="C7" s="318"/>
      <c r="D7" s="308">
        <v>0.23449999999999999</v>
      </c>
      <c r="E7" s="349" t="s">
        <v>391</v>
      </c>
      <c r="F7" s="349"/>
      <c r="G7" s="37" t="s">
        <v>392</v>
      </c>
      <c r="H7" s="37">
        <f>'Net Zero 2070 - %'!F12*Emisiones_USCUSS_NetZero2070!$D$7</f>
        <v>2.1074765678183317E-2</v>
      </c>
      <c r="I7" s="37">
        <f>'Net Zero 2070 - %'!G12*Emisiones_USCUSS_NetZero2070!$D$7</f>
        <v>2.0827636626573907E-2</v>
      </c>
      <c r="J7" s="37">
        <f>'Net Zero 2070 - %'!H12*Emisiones_USCUSS_NetZero2070!$D$7</f>
        <v>2.0582922910594478E-2</v>
      </c>
      <c r="K7" s="37">
        <f>'Net Zero 2070 - %'!I12*Emisiones_USCUSS_NetZero2070!$D$7</f>
        <v>2.0340581060469272E-2</v>
      </c>
      <c r="L7" s="37">
        <f>'Net Zero 2070 - %'!J12*Emisiones_USCUSS_NetZero2070!$D$7</f>
        <v>2.0100568263123401E-2</v>
      </c>
      <c r="M7" s="37">
        <f>'Net Zero 2070 - %'!K12*Emisiones_USCUSS_NetZero2070!$D$7</f>
        <v>1.9862842348154903E-2</v>
      </c>
      <c r="N7" s="37">
        <f>'Net Zero 2070 - %'!L12*Emisiones_USCUSS_NetZero2070!$D$7</f>
        <v>1.9627361774075081E-2</v>
      </c>
      <c r="O7" s="37">
        <f>'Net Zero 2070 - %'!M12*Emisiones_USCUSS_NetZero2070!$D$7</f>
        <v>1.9394085614809601E-2</v>
      </c>
      <c r="P7" s="37">
        <f>'Net Zero 2070 - %'!N12*Emisiones_USCUSS_NetZero2070!$D$7</f>
        <v>1.9162973546447436E-2</v>
      </c>
      <c r="Q7" s="37">
        <f>'Net Zero 2070 - %'!O12*Emisiones_USCUSS_NetZero2070!$D$7</f>
        <v>1.8933985834238502E-2</v>
      </c>
      <c r="R7" s="37">
        <f>'Net Zero 2070 - %'!P12*Emisiones_USCUSS_NetZero2070!$D$7</f>
        <v>1.8707083319834131E-2</v>
      </c>
      <c r="S7" s="37">
        <f>'Net Zero 2070 - %'!Q12*Emisiones_USCUSS_NetZero2070!$D$7</f>
        <v>1.8482227408758756E-2</v>
      </c>
      <c r="T7" s="37">
        <f>'Net Zero 2070 - %'!R12*Emisiones_USCUSS_NetZero2070!$D$7</f>
        <v>1.8259380058113592E-2</v>
      </c>
      <c r="U7" s="37">
        <f>'Net Zero 2070 - %'!S12*Emisiones_USCUSS_NetZero2070!$D$7</f>
        <v>1.8038503764501942E-2</v>
      </c>
      <c r="V7" s="37">
        <f>'Net Zero 2070 - %'!T12*Emisiones_USCUSS_NetZero2070!$D$7</f>
        <v>1.7819561552176528E-2</v>
      </c>
      <c r="W7" s="37">
        <f>'Net Zero 2070 - %'!U12*Emisiones_USCUSS_NetZero2070!$D$7</f>
        <v>1.7602516961397158E-2</v>
      </c>
      <c r="X7" s="37">
        <f>'Net Zero 2070 - %'!V12*Emisiones_USCUSS_NetZero2070!$D$7</f>
        <v>1.7387334036993791E-2</v>
      </c>
      <c r="Y7" s="37">
        <f>'Net Zero 2070 - %'!W12*Emisiones_USCUSS_NetZero2070!$D$7</f>
        <v>1.7173977317140359E-2</v>
      </c>
      <c r="Z7" s="37">
        <f>'Net Zero 2070 - %'!X12*Emisiones_USCUSS_NetZero2070!$D$7</f>
        <v>1.6962411822320198E-2</v>
      </c>
      <c r="AA7" s="37">
        <f>'Net Zero 2070 - %'!Y12*Emisiones_USCUSS_NetZero2070!$D$7</f>
        <v>1.6752603044485191E-2</v>
      </c>
      <c r="AB7" s="37">
        <f>'Net Zero 2070 - %'!Z12*Emisiones_USCUSS_NetZero2070!$D$7</f>
        <v>1.6544516936407776E-2</v>
      </c>
      <c r="AC7" s="37">
        <f>'Net Zero 2070 - %'!AA12*Emisiones_USCUSS_NetZero2070!$D$7</f>
        <v>1.6338119901211229E-2</v>
      </c>
      <c r="AD7" s="37">
        <f>'Net Zero 2070 - %'!AB12*Emisiones_USCUSS_NetZero2070!$D$7</f>
        <v>1.6133378782083662E-2</v>
      </c>
      <c r="AE7" s="37">
        <f>'Net Zero 2070 - %'!AC12*Emisiones_USCUSS_NetZero2070!$D$7</f>
        <v>1.5930260852163626E-2</v>
      </c>
      <c r="AF7" s="37">
        <f>'Net Zero 2070 - %'!AD12*Emisiones_USCUSS_NetZero2070!$D$7</f>
        <v>1.5728733804599014E-2</v>
      </c>
      <c r="AG7" s="37">
        <f>'Net Zero 2070 - %'!AE12*Emisiones_USCUSS_NetZero2070!$D$7</f>
        <v>1.5528765742771336E-2</v>
      </c>
      <c r="AH7" s="37">
        <f>'Net Zero 2070 - %'!AF12*Emisiones_USCUSS_NetZero2070!$D$7</f>
        <v>1.5330325170678274E-2</v>
      </c>
      <c r="AI7" s="37">
        <f>'Net Zero 2070 - %'!AG12*Emisiones_USCUSS_NetZero2070!$D$7</f>
        <v>1.5133380983481624E-2</v>
      </c>
      <c r="AJ7" s="37">
        <f>'Net Zero 2070 - %'!AH12*Emisiones_USCUSS_NetZero2070!$D$7</f>
        <v>1.4937902458203102E-2</v>
      </c>
      <c r="AK7" s="37">
        <f>'Net Zero 2070 - %'!AI12*Emisiones_USCUSS_NetZero2070!$D$7</f>
        <v>1.474385924457179E-2</v>
      </c>
      <c r="AL7" s="37">
        <f>'Net Zero 2070 - %'!AJ12*Emisiones_USCUSS_NetZero2070!$D$7</f>
        <v>1.4551221356017359E-2</v>
      </c>
      <c r="AM7" s="37">
        <f>'Net Zero 2070 - %'!AK12*Emisiones_USCUSS_NetZero2070!$D$7</f>
        <v>1.4359959160808691E-2</v>
      </c>
      <c r="AN7" s="37">
        <f>'Net Zero 2070 - %'!AL12*Emisiones_USCUSS_NetZero2070!$D$7</f>
        <v>1.4170043373325367E-2</v>
      </c>
      <c r="AO7" s="37">
        <f>'Net Zero 2070 - %'!AM12*Emisiones_USCUSS_NetZero2070!$D$7</f>
        <v>1.3981445045470366E-2</v>
      </c>
      <c r="AP7" s="37">
        <f>'Net Zero 2070 - %'!AN12*Emisiones_USCUSS_NetZero2070!$D$7</f>
        <v>1.3794135558206079E-2</v>
      </c>
      <c r="AQ7" s="37">
        <f>'Net Zero 2070 - %'!AO12*Emisiones_USCUSS_NetZero2070!$D$7</f>
        <v>1.3608086613231107E-2</v>
      </c>
      <c r="AR7" s="37">
        <f>'Net Zero 2070 - %'!AP12*Emisiones_USCUSS_NetZero2070!$D$7</f>
        <v>1.342327022476536E-2</v>
      </c>
      <c r="AS7" s="37">
        <f>'Net Zero 2070 - %'!AQ12*Emisiones_USCUSS_NetZero2070!$D$7</f>
        <v>1.3239658711467223E-2</v>
      </c>
      <c r="AT7" s="37">
        <f>'Net Zero 2070 - %'!AR12*Emisiones_USCUSS_NetZero2070!$D$7</f>
        <v>1.3057224688466916E-2</v>
      </c>
      <c r="AU7" s="37">
        <f>'Net Zero 2070 - %'!AS12*Emisiones_USCUSS_NetZero2070!$D$7</f>
        <v>1.2875941059511517E-2</v>
      </c>
      <c r="AV7" s="37">
        <f>'Net Zero 2070 - %'!AT12*Emisiones_USCUSS_NetZero2070!$D$7</f>
        <v>1.2695781009219925E-2</v>
      </c>
      <c r="AW7" s="37">
        <f>'Net Zero 2070 - %'!AU12*Emisiones_USCUSS_NetZero2070!$D$7</f>
        <v>1.2516717995452828E-2</v>
      </c>
      <c r="AX7" s="37">
        <f>'Net Zero 2070 - %'!AV12*Emisiones_USCUSS_NetZero2070!$D$7</f>
        <v>1.2338725741779695E-2</v>
      </c>
      <c r="AY7" s="37">
        <f>'Net Zero 2070 - %'!AW12*Emisiones_USCUSS_NetZero2070!$D$7</f>
        <v>1.2161778230049099E-2</v>
      </c>
      <c r="AZ7" s="37">
        <f>'Net Zero 2070 - %'!AX12*Emisiones_USCUSS_NetZero2070!$D$7</f>
        <v>1.1985849693063997E-2</v>
      </c>
      <c r="BA7" s="37">
        <f>'Net Zero 2070 - %'!AY12*Emisiones_USCUSS_NetZero2070!$D$7</f>
        <v>1.1810914607347827E-2</v>
      </c>
      <c r="BB7" s="37">
        <f>'Net Zero 2070 - %'!AZ12*Emisiones_USCUSS_NetZero2070!$D$7</f>
        <v>1.1636947686000574E-2</v>
      </c>
      <c r="BC7" s="37">
        <f>'Net Zero 2070 - %'!BA12*Emisiones_USCUSS_NetZero2070!$D$7</f>
        <v>1.1463923871652733E-2</v>
      </c>
      <c r="BD7" s="37">
        <f>'Net Zero 2070 - %'!BB12*Emisiones_USCUSS_NetZero2070!$D$7</f>
        <v>1.1291818329500918E-2</v>
      </c>
      <c r="BE7" s="53"/>
    </row>
    <row r="8" spans="1:57">
      <c r="A8" s="384"/>
      <c r="B8" s="36"/>
      <c r="C8" s="350"/>
      <c r="D8" s="36"/>
      <c r="E8" s="351" t="s">
        <v>393</v>
      </c>
      <c r="F8" s="349"/>
      <c r="G8" s="37" t="s">
        <v>392</v>
      </c>
      <c r="H8" s="38"/>
      <c r="I8" s="38"/>
      <c r="J8" s="38"/>
      <c r="K8" s="38"/>
      <c r="L8" s="38"/>
      <c r="M8" s="38"/>
      <c r="N8" s="38"/>
      <c r="O8" s="38"/>
      <c r="P8" s="38"/>
      <c r="Q8" s="38"/>
      <c r="R8" s="38"/>
      <c r="S8" s="38"/>
      <c r="T8" s="38"/>
      <c r="U8" s="38"/>
      <c r="V8" s="38"/>
      <c r="W8" s="38"/>
      <c r="X8" s="38"/>
      <c r="Y8" s="38"/>
      <c r="Z8" s="38"/>
      <c r="AA8" s="38"/>
      <c r="AB8" s="38"/>
      <c r="AC8" s="37"/>
      <c r="AD8" s="38"/>
      <c r="AE8" s="38"/>
      <c r="AF8" s="38"/>
      <c r="AG8" s="38"/>
      <c r="AH8" s="38"/>
      <c r="AI8" s="38"/>
      <c r="AJ8" s="38"/>
      <c r="AK8" s="56"/>
      <c r="AL8" s="38"/>
      <c r="AM8" s="38"/>
      <c r="AN8" s="38"/>
      <c r="AO8" s="38"/>
      <c r="AP8" s="38"/>
      <c r="AQ8" s="38"/>
      <c r="AR8" s="38"/>
      <c r="AS8" s="38"/>
      <c r="AT8" s="38"/>
      <c r="AU8" s="38"/>
      <c r="AV8" s="38"/>
      <c r="AW8" s="38"/>
      <c r="AX8" s="38"/>
      <c r="AY8" s="38"/>
      <c r="AZ8" s="38"/>
      <c r="BA8" s="38"/>
      <c r="BB8" s="38"/>
      <c r="BC8" s="38"/>
      <c r="BD8" s="38"/>
      <c r="BE8" s="53"/>
    </row>
    <row r="9" spans="1:57" ht="14.45">
      <c r="A9" s="384"/>
      <c r="B9" s="36"/>
      <c r="C9" s="350"/>
      <c r="D9" s="36">
        <v>0.48314606775000002</v>
      </c>
      <c r="E9" s="385" t="s">
        <v>394</v>
      </c>
      <c r="F9" s="386"/>
      <c r="G9" s="37" t="s">
        <v>392</v>
      </c>
      <c r="H9" s="38"/>
      <c r="I9" s="38">
        <f>('Net Zero 2070 - %'!G15-'Net Zero 2070 - %'!F15)*$D$9</f>
        <v>4.2942022501620035E-3</v>
      </c>
      <c r="J9" s="38">
        <f>('Net Zero 2070 - %'!H15-'Net Zero 2070 - %'!G15)*$D$9</f>
        <v>4.2942022501620035E-3</v>
      </c>
      <c r="K9" s="38">
        <f>('Net Zero 2070 - %'!I15-'Net Zero 2070 - %'!H15)*$D$9</f>
        <v>4.2942022501620035E-3</v>
      </c>
      <c r="L9" s="38">
        <f>('Net Zero 2070 - %'!J15-'Net Zero 2070 - %'!I15)*$D$9</f>
        <v>4.2942022501620035E-3</v>
      </c>
      <c r="M9" s="38">
        <f>('Net Zero 2070 - %'!K15-'Net Zero 2070 - %'!J15)*$D$9</f>
        <v>4.2942022501620035E-3</v>
      </c>
      <c r="N9" s="38">
        <f>('Net Zero 2070 - %'!L15-'Net Zero 2070 - %'!K15)*$D$9</f>
        <v>4.2942022501620035E-3</v>
      </c>
      <c r="O9" s="38">
        <f>('Net Zero 2070 - %'!M15-'Net Zero 2070 - %'!L15)*$D$9</f>
        <v>4.2942022501620035E-3</v>
      </c>
      <c r="P9" s="38">
        <f>('Net Zero 2070 - %'!N15-'Net Zero 2070 - %'!M15)*$D$9</f>
        <v>4.2942022501620035E-3</v>
      </c>
      <c r="Q9" s="38">
        <f>('Net Zero 2070 - %'!O15-'Net Zero 2070 - %'!N15)*$D$9</f>
        <v>4.2942022501620035E-3</v>
      </c>
      <c r="R9" s="38">
        <f>('Net Zero 2070 - %'!P15-'Net Zero 2070 - %'!O15)*$D$9</f>
        <v>4.2942022501620035E-3</v>
      </c>
      <c r="S9" s="38">
        <f>('Net Zero 2070 - %'!Q15-'Net Zero 2070 - %'!P15)*$D$9</f>
        <v>4.2942022501620035E-3</v>
      </c>
      <c r="T9" s="38">
        <f>('Net Zero 2070 - %'!R15-'Net Zero 2070 - %'!Q15)*$D$9</f>
        <v>4.2942022501620035E-3</v>
      </c>
      <c r="U9" s="38">
        <f>('Net Zero 2070 - %'!S15-'Net Zero 2070 - %'!R15)*$D$9</f>
        <v>4.2942022501620035E-3</v>
      </c>
      <c r="V9" s="38">
        <f>('Net Zero 2070 - %'!T15-'Net Zero 2070 - %'!S15)*$D$9</f>
        <v>4.2942022501620035E-3</v>
      </c>
      <c r="W9" s="38">
        <f>('Net Zero 2070 - %'!U15-'Net Zero 2070 - %'!T15)*$D$9</f>
        <v>4.2942022501620035E-3</v>
      </c>
      <c r="X9" s="38">
        <f>('Net Zero 2070 - %'!V15-'Net Zero 2070 - %'!U15)*$D$9</f>
        <v>4.2942022501620035E-3</v>
      </c>
      <c r="Y9" s="38">
        <f>('Net Zero 2070 - %'!W15-'Net Zero 2070 - %'!V15)*$D$9</f>
        <v>4.2942022501620035E-3</v>
      </c>
      <c r="Z9" s="38">
        <f>('Net Zero 2070 - %'!X15-'Net Zero 2070 - %'!W15)*$D$9</f>
        <v>4.2942022501620035E-3</v>
      </c>
      <c r="AA9" s="38">
        <f>('Net Zero 2070 - %'!Y15-'Net Zero 2070 - %'!X15)*$D$9</f>
        <v>4.2942022501620035E-3</v>
      </c>
      <c r="AB9" s="38">
        <f>('Net Zero 2070 - %'!Z15-'Net Zero 2070 - %'!Y15)*$D$9</f>
        <v>4.2942022501620035E-3</v>
      </c>
      <c r="AC9" s="37">
        <f>('Net Zero 2070 - %'!AA15-'Net Zero 2070 - %'!Z15)*$D$9</f>
        <v>4.2942022501620035E-3</v>
      </c>
      <c r="AD9" s="38">
        <f>('Net Zero 2070 - %'!AB15-'Net Zero 2070 - %'!AA15)*$D$9</f>
        <v>4.2942022501620035E-3</v>
      </c>
      <c r="AE9" s="38">
        <f>('Net Zero 2070 - %'!AC15-'Net Zero 2070 - %'!AB15)*$D$9</f>
        <v>4.2942022501620035E-3</v>
      </c>
      <c r="AF9" s="38">
        <f>('Net Zero 2070 - %'!AD15-'Net Zero 2070 - %'!AC15)*$D$9</f>
        <v>4.2942022501620035E-3</v>
      </c>
      <c r="AG9" s="38">
        <f>('Net Zero 2070 - %'!AE15-'Net Zero 2070 - %'!AD15)*$D$9</f>
        <v>4.2942022501620035E-3</v>
      </c>
      <c r="AH9" s="38">
        <f>('Net Zero 2070 - %'!AF15-'Net Zero 2070 - %'!AE15)*$D$9</f>
        <v>4.2942022501620035E-3</v>
      </c>
      <c r="AI9" s="38">
        <f>('Net Zero 2070 - %'!AG15-'Net Zero 2070 - %'!AF15)*$D$9</f>
        <v>4.2942022501620035E-3</v>
      </c>
      <c r="AJ9" s="38">
        <f>('Net Zero 2070 - %'!AH15-'Net Zero 2070 - %'!AG15)*$D$9</f>
        <v>4.2942022501620035E-3</v>
      </c>
      <c r="AK9" s="38">
        <f>('Net Zero 2070 - %'!AI15-'Net Zero 2070 - %'!AH15)*$D$9</f>
        <v>4.2942022501620035E-3</v>
      </c>
      <c r="AL9" s="38">
        <f>('Net Zero 2070 - %'!AJ15-'Net Zero 2070 - %'!AI15)*$D$9</f>
        <v>4.2942022501620035E-3</v>
      </c>
      <c r="AM9" s="38">
        <f>('Net Zero 2070 - %'!AK15-'Net Zero 2070 - %'!AJ15)*$D$9</f>
        <v>4.2942022501620035E-3</v>
      </c>
      <c r="AN9" s="38">
        <f>('Net Zero 2070 - %'!AL15-'Net Zero 2070 - %'!AK15)*$D$9</f>
        <v>4.2942022501620035E-3</v>
      </c>
      <c r="AO9" s="38">
        <f>('Net Zero 2070 - %'!AM15-'Net Zero 2070 - %'!AL15)*$D$9</f>
        <v>4.2942022501620035E-3</v>
      </c>
      <c r="AP9" s="38">
        <f>('Net Zero 2070 - %'!AN15-'Net Zero 2070 - %'!AM15)*$D$9</f>
        <v>4.2942022501620035E-3</v>
      </c>
      <c r="AQ9" s="38">
        <f>('Net Zero 2070 - %'!AO15-'Net Zero 2070 - %'!AN15)*$D$9</f>
        <v>4.2942022501620035E-3</v>
      </c>
      <c r="AR9" s="38">
        <f>('Net Zero 2070 - %'!AP15-'Net Zero 2070 - %'!AO15)*$D$9</f>
        <v>4.2942022501620035E-3</v>
      </c>
      <c r="AS9" s="38">
        <f>('Net Zero 2070 - %'!AQ15-'Net Zero 2070 - %'!AP15)*$D$9</f>
        <v>4.2942022501620035E-3</v>
      </c>
      <c r="AT9" s="38">
        <f>('Net Zero 2070 - %'!AR15-'Net Zero 2070 - %'!AQ15)*$D$9</f>
        <v>4.2942022501620035E-3</v>
      </c>
      <c r="AU9" s="38">
        <f>('Net Zero 2070 - %'!AS15-'Net Zero 2070 - %'!AR15)*$D$9</f>
        <v>4.2942022501620035E-3</v>
      </c>
      <c r="AV9" s="38">
        <f>('Net Zero 2070 - %'!AT15-'Net Zero 2070 - %'!AS15)*$D$9</f>
        <v>4.2942022501620035E-3</v>
      </c>
      <c r="AW9" s="38">
        <f>('Net Zero 2070 - %'!AU15-'Net Zero 2070 - %'!AT15)*$D$9</f>
        <v>4.2942022501620035E-3</v>
      </c>
      <c r="AX9" s="38">
        <f>('Net Zero 2070 - %'!AV15-'Net Zero 2070 - %'!AU15)*$D$9</f>
        <v>4.2942022501619766E-3</v>
      </c>
      <c r="AY9" s="38">
        <f>('Net Zero 2070 - %'!AW15-'Net Zero 2070 - %'!AV15)*$D$9</f>
        <v>4.2942022501620035E-3</v>
      </c>
      <c r="AZ9" s="38">
        <f>('Net Zero 2070 - %'!AX15-'Net Zero 2070 - %'!AW15)*$D$9</f>
        <v>4.2942022501620035E-3</v>
      </c>
      <c r="BA9" s="38">
        <f>('Net Zero 2070 - %'!AY15-'Net Zero 2070 - %'!AX15)*$D$9</f>
        <v>4.2942022501620035E-3</v>
      </c>
      <c r="BB9" s="38">
        <f>('Net Zero 2070 - %'!AZ15-'Net Zero 2070 - %'!AY15)*$D$9</f>
        <v>4.2942022501620035E-3</v>
      </c>
      <c r="BC9" s="38">
        <f>('Net Zero 2070 - %'!BA15-'Net Zero 2070 - %'!AZ15)*$D$9</f>
        <v>4.2942022501620035E-3</v>
      </c>
      <c r="BD9" s="38">
        <f>('Net Zero 2070 - %'!BB15-'Net Zero 2070 - %'!BA15)*$D$9</f>
        <v>4.2942022501620035E-3</v>
      </c>
      <c r="BE9" s="53"/>
    </row>
    <row r="10" spans="1:57" ht="14.45">
      <c r="A10" s="384"/>
      <c r="B10" s="36"/>
      <c r="C10" s="350"/>
      <c r="D10" s="36">
        <v>0.4</v>
      </c>
      <c r="E10" s="389" t="s">
        <v>395</v>
      </c>
      <c r="F10" s="390"/>
      <c r="G10" s="37" t="s">
        <v>392</v>
      </c>
      <c r="H10" s="38"/>
      <c r="I10" s="38">
        <f>(('Net Zero 2070 - %'!G17-'Net Zero 2070 - %'!F17)-I77)*$D$10</f>
        <v>9.929928079449037E-3</v>
      </c>
      <c r="J10" s="38">
        <f>(('Net Zero 2070 - %'!H17-'Net Zero 2070 - %'!G17)-J77)*$D$10</f>
        <v>9.6156619500929255E-3</v>
      </c>
      <c r="K10" s="38">
        <f>(('Net Zero 2070 - %'!I17-'Net Zero 2070 - %'!H17)-K77)*$D$10</f>
        <v>9.3040675318255446E-3</v>
      </c>
      <c r="L10" s="38">
        <f>(('Net Zero 2070 - %'!J17-'Net Zero 2070 - %'!I17)-L77)*$D$10</f>
        <v>8.9961489290729339E-3</v>
      </c>
      <c r="M10" s="38">
        <f>(('Net Zero 2070 - %'!K17-'Net Zero 2070 - %'!J17)-M77)*$D$10</f>
        <v>8.6904906536853961E-3</v>
      </c>
      <c r="N10" s="38">
        <f>(('Net Zero 2070 - %'!L17-'Net Zero 2070 - %'!K17)-N77)*$D$10</f>
        <v>8.3870955636895558E-3</v>
      </c>
      <c r="O10" s="38">
        <f>(('Net Zero 2070 - %'!M17-'Net Zero 2070 - %'!L17)-O77)*$D$10</f>
        <v>8.0846047375691728E-3</v>
      </c>
      <c r="P10" s="38">
        <f>(('Net Zero 2070 - %'!N17-'Net Zero 2070 - %'!M17)-P77)*$D$10</f>
        <v>7.7836281389172431E-3</v>
      </c>
      <c r="Q10" s="38">
        <f>(('Net Zero 2070 - %'!O17-'Net Zero 2070 - %'!N17)-Q77)*$D$10</f>
        <v>7.482496156784698E-3</v>
      </c>
      <c r="R10" s="38">
        <f>(('Net Zero 2070 - %'!P17-'Net Zero 2070 - %'!O17)-R77)*$D$10</f>
        <v>7.1803423427956835E-3</v>
      </c>
      <c r="S10" s="38">
        <f>(('Net Zero 2070 - %'!Q17-'Net Zero 2070 - %'!P17)-S77)*$D$10</f>
        <v>6.8760031032453015E-3</v>
      </c>
      <c r="T10" s="38">
        <f>(('Net Zero 2070 - %'!R17-'Net Zero 2070 - %'!Q17)-T77)*$D$10</f>
        <v>6.5673658041490827E-3</v>
      </c>
      <c r="U10" s="38">
        <f>(('Net Zero 2070 - %'!S17-'Net Zero 2070 - %'!R17)-U77)*$D$10</f>
        <v>6.2529620050120653E-3</v>
      </c>
      <c r="V10" s="38">
        <f>(('Net Zero 2070 - %'!T17-'Net Zero 2070 - %'!S17)-V77)*$D$10</f>
        <v>5.9302933529942307E-3</v>
      </c>
      <c r="W10" s="38">
        <f>(('Net Zero 2070 - %'!U17-'Net Zero 2070 - %'!T17)-W77)*$D$10</f>
        <v>5.5975178358245352E-3</v>
      </c>
      <c r="X10" s="38">
        <f>(('Net Zero 2070 - %'!V17-'Net Zero 2070 - %'!U17)-X77)*$D$10</f>
        <v>5.2516095849549907E-3</v>
      </c>
      <c r="Y10" s="38">
        <f>(('Net Zero 2070 - %'!W17-'Net Zero 2070 - %'!V17)-Y77)*$D$10</f>
        <v>4.8906583080019061E-3</v>
      </c>
      <c r="Z10" s="38">
        <f>(('Net Zero 2070 - %'!X17-'Net Zero 2070 - %'!W17)-Z77)*$D$10</f>
        <v>4.5126520065021762E-3</v>
      </c>
      <c r="AA10" s="38">
        <f>(('Net Zero 2070 - %'!Y17-'Net Zero 2070 - %'!X17)-AA77)*$D$10</f>
        <v>4.1163203557397577E-3</v>
      </c>
      <c r="AB10" s="38">
        <f>(('Net Zero 2070 - %'!Z17-'Net Zero 2070 - %'!Y17)-AB77)*$D$10</f>
        <v>3.7023617245098479E-3</v>
      </c>
      <c r="AC10" s="37">
        <f>(('Net Zero 2070 - %'!AA17-'Net Zero 2070 - %'!Z17)-AC77)*$D$10</f>
        <v>3.2732408982913326E-3</v>
      </c>
      <c r="AD10" s="38">
        <f>(('Net Zero 2070 - %'!AB17-'Net Zero 2070 - %'!AA17)-AD77)*$D$10</f>
        <v>2.8324929636305736E-3</v>
      </c>
      <c r="AE10" s="38">
        <f>(('Net Zero 2070 - %'!AC17-'Net Zero 2070 - %'!AB17)-AE77)*$D$10</f>
        <v>2.3863320014579823E-3</v>
      </c>
      <c r="AF10" s="38">
        <f>(('Net Zero 2070 - %'!AD17-'Net Zero 2070 - %'!AC17)-AF77)*$D$10</f>
        <v>1.9410323163191413E-3</v>
      </c>
      <c r="AG10" s="38">
        <f>(('Net Zero 2070 - %'!AE17-'Net Zero 2070 - %'!AD17)-AG77)*$D$10</f>
        <v>1.5032291003963865E-3</v>
      </c>
      <c r="AH10" s="38">
        <f>(('Net Zero 2070 - %'!AF17-'Net Zero 2070 - %'!AE17)-AH77)*$D$10</f>
        <v>1.0800720846293858E-3</v>
      </c>
      <c r="AI10" s="38">
        <f>(('Net Zero 2070 - %'!AG17-'Net Zero 2070 - %'!AF17)-AI77)*$D$10</f>
        <v>6.7531057165856482E-4</v>
      </c>
      <c r="AJ10" s="38">
        <f>(('Net Zero 2070 - %'!AH17-'Net Zero 2070 - %'!AG17)-AJ77)*$D$10</f>
        <v>2.9182632030077816E-4</v>
      </c>
      <c r="AK10" s="38">
        <f>(('Net Zero 2070 - %'!AI17-'Net Zero 2070 - %'!AH17)-AK77)*$D$10</f>
        <v>-6.8396424989392718E-5</v>
      </c>
      <c r="AL10" s="38">
        <f>(('Net Zero 2070 - %'!AJ17-'Net Zero 2070 - %'!AI17)-AL77)*$D$10</f>
        <v>-4.0575928129971475E-4</v>
      </c>
      <c r="AM10" s="38">
        <f>(('Net Zero 2070 - %'!AK17-'Net Zero 2070 - %'!AJ17)-AM77)*$D$10</f>
        <v>-7.2174591268732229E-4</v>
      </c>
      <c r="AN10" s="38">
        <f>(('Net Zero 2070 - %'!AL17-'Net Zero 2070 - %'!AK17)-AN77)*$D$10</f>
        <v>-1.0184801054077806E-3</v>
      </c>
      <c r="AO10" s="38">
        <f>(('Net Zero 2070 - %'!AM17-'Net Zero 2070 - %'!AL17)-AO77)*$D$10</f>
        <v>-1.2983532821092374E-3</v>
      </c>
      <c r="AP10" s="38">
        <f>(('Net Zero 2070 - %'!AN17-'Net Zero 2070 - %'!AM17)-AP77)*$D$10</f>
        <v>-1.5637569748687512E-3</v>
      </c>
      <c r="AQ10" s="38">
        <f>(('Net Zero 2070 - %'!AO17-'Net Zero 2070 - %'!AN17)-AQ77)*$D$10</f>
        <v>-1.8169176971922928E-3</v>
      </c>
      <c r="AR10" s="38">
        <f>(('Net Zero 2070 - %'!AP17-'Net Zero 2070 - %'!AO17)-AR77)*$D$10</f>
        <v>-2.0598098950619002E-3</v>
      </c>
      <c r="AS10" s="38">
        <f>(('Net Zero 2070 - %'!AQ17-'Net Zero 2070 - %'!AP17)-AS77)*$D$10</f>
        <v>-2.2941274569120598E-3</v>
      </c>
      <c r="AT10" s="38">
        <f>(('Net Zero 2070 - %'!AR17-'Net Zero 2070 - %'!AQ17)-AT77)*$D$10</f>
        <v>-2.5212891427083025E-3</v>
      </c>
      <c r="AU10" s="38">
        <f>(('Net Zero 2070 - %'!AS17-'Net Zero 2070 - %'!AR17)-AU77)*$D$10</f>
        <v>-2.7424644921077916E-3</v>
      </c>
      <c r="AV10" s="38">
        <f>(('Net Zero 2070 - %'!AT17-'Net Zero 2070 - %'!AS17)-AV77)*$D$10</f>
        <v>-2.9586054916851804E-3</v>
      </c>
      <c r="AW10" s="38">
        <f>(('Net Zero 2070 - %'!AU17-'Net Zero 2070 - %'!AT17)-AW77)*$D$10</f>
        <v>-3.1704830414259091E-3</v>
      </c>
      <c r="AX10" s="38">
        <f>(('Net Zero 2070 - %'!AV17-'Net Zero 2070 - %'!AU17)-AX77)*$D$10</f>
        <v>-3.3787176602908166E-3</v>
      </c>
      <c r="AY10" s="38">
        <f>(('Net Zero 2070 - %'!AW17-'Net Zero 2070 - %'!AV17)-AY77)*$D$10</f>
        <v>-3.5838101911270532E-3</v>
      </c>
      <c r="AZ10" s="38">
        <f>(('Net Zero 2070 - %'!AX17-'Net Zero 2070 - %'!AW17)-AZ77)*$D$10</f>
        <v>-3.786164184810903E-3</v>
      </c>
      <c r="BA10" s="38">
        <f>(('Net Zero 2070 - %'!AY17-'Net Zero 2070 - %'!AX17)-BA77)*$D$10</f>
        <v>-3.9861070037184249E-3</v>
      </c>
      <c r="BB10" s="38">
        <f>(('Net Zero 2070 - %'!AZ17-'Net Zero 2070 - %'!AY17)-BB77)*$D$10</f>
        <v>-4.183906764580767E-3</v>
      </c>
      <c r="BC10" s="38">
        <f>(('Net Zero 2070 - %'!BA17-'Net Zero 2070 - %'!AZ17)-BC77)*$D$10</f>
        <v>-4.3797835207703374E-3</v>
      </c>
      <c r="BD10" s="38">
        <f>(('Net Zero 2070 - %'!BB17-'Net Zero 2070 - %'!BA17)-BD77)*$D$10</f>
        <v>-4.5739217240100142E-3</v>
      </c>
      <c r="BE10" s="53"/>
    </row>
    <row r="11" spans="1:57" ht="14.45">
      <c r="A11" s="384"/>
      <c r="B11" s="36"/>
      <c r="C11" s="350"/>
      <c r="D11" s="36">
        <v>0.58509999999999995</v>
      </c>
      <c r="E11" s="385" t="s">
        <v>396</v>
      </c>
      <c r="F11" s="386"/>
      <c r="G11" s="37" t="s">
        <v>392</v>
      </c>
      <c r="H11" s="38"/>
      <c r="I11" s="38">
        <f>('Net Zero 2070 - %'!G18-'Net Zero 2070 - %'!F18)*$D$11</f>
        <v>-4.1489440999999752E-3</v>
      </c>
      <c r="J11" s="38">
        <f>('Net Zero 2070 - %'!H18-'Net Zero 2070 - %'!G18)*$D$11</f>
        <v>-4.1489441000002354E-3</v>
      </c>
      <c r="K11" s="38">
        <f>('Net Zero 2070 - %'!I18-'Net Zero 2070 - %'!H18)*$D$11</f>
        <v>-4.1489440999999752E-3</v>
      </c>
      <c r="L11" s="38">
        <f>('Net Zero 2070 - %'!J18-'Net Zero 2070 - %'!I18)*$D$11</f>
        <v>-4.1489440999999752E-3</v>
      </c>
      <c r="M11" s="38">
        <f>('Net Zero 2070 - %'!K18-'Net Zero 2070 - %'!J18)*$D$11</f>
        <v>-4.1489440999999752E-3</v>
      </c>
      <c r="N11" s="38">
        <f>('Net Zero 2070 - %'!L18-'Net Zero 2070 - %'!K18)*$D$11</f>
        <v>-4.1489440999999752E-3</v>
      </c>
      <c r="O11" s="38">
        <f>('Net Zero 2070 - %'!M18-'Net Zero 2070 - %'!L18)*$D$11</f>
        <v>-4.1489440999999752E-3</v>
      </c>
      <c r="P11" s="38">
        <f>('Net Zero 2070 - %'!N18-'Net Zero 2070 - %'!M18)*$D$11</f>
        <v>-4.1489440999999752E-3</v>
      </c>
      <c r="Q11" s="38">
        <f>('Net Zero 2070 - %'!O18-'Net Zero 2070 - %'!N18)*$D$11</f>
        <v>-4.1489440999999752E-3</v>
      </c>
      <c r="R11" s="38">
        <f>('Net Zero 2070 - %'!P18-'Net Zero 2070 - %'!O18)*$D$11</f>
        <v>-4.1489440999999752E-3</v>
      </c>
      <c r="S11" s="38">
        <f>('Net Zero 2070 - %'!Q18-'Net Zero 2070 - %'!P18)*$D$11</f>
        <v>-4.1489440999999752E-3</v>
      </c>
      <c r="T11" s="38">
        <f>('Net Zero 2070 - %'!R18-'Net Zero 2070 - %'!Q18)*$D$11</f>
        <v>-4.1489440999999752E-3</v>
      </c>
      <c r="U11" s="38">
        <f>('Net Zero 2070 - %'!S18-'Net Zero 2070 - %'!R18)*$D$11</f>
        <v>-4.1489441000002354E-3</v>
      </c>
      <c r="V11" s="38">
        <f>('Net Zero 2070 - %'!T18-'Net Zero 2070 - %'!S18)*$D$11</f>
        <v>-4.1489440999999752E-3</v>
      </c>
      <c r="W11" s="38">
        <f>('Net Zero 2070 - %'!U18-'Net Zero 2070 - %'!T18)*$D$11</f>
        <v>-4.1489440999999752E-3</v>
      </c>
      <c r="X11" s="38">
        <f>('Net Zero 2070 - %'!V18-'Net Zero 2070 - %'!U18)*$D$11</f>
        <v>-4.1489440999999752E-3</v>
      </c>
      <c r="Y11" s="38">
        <f>('Net Zero 2070 - %'!W18-'Net Zero 2070 - %'!V18)*$D$11</f>
        <v>-4.1489440999999752E-3</v>
      </c>
      <c r="Z11" s="38">
        <f>('Net Zero 2070 - %'!X18-'Net Zero 2070 - %'!W18)*$D$11</f>
        <v>-4.1489440999999752E-3</v>
      </c>
      <c r="AA11" s="38">
        <f>('Net Zero 2070 - %'!Y18-'Net Zero 2070 - %'!X18)*$D$11</f>
        <v>-4.1489440999999752E-3</v>
      </c>
      <c r="AB11" s="38">
        <f>('Net Zero 2070 - %'!Z18-'Net Zero 2070 - %'!Y18)*$D$11</f>
        <v>-4.1489440999999752E-3</v>
      </c>
      <c r="AC11" s="37">
        <f>('Net Zero 2070 - %'!AA18-'Net Zero 2070 - %'!Z18)*$D$11</f>
        <v>-4.1489440999999752E-3</v>
      </c>
      <c r="AD11" s="38">
        <f>('Net Zero 2070 - %'!AB18-'Net Zero 2070 - %'!AA18)*$D$11</f>
        <v>-4.1489440999999752E-3</v>
      </c>
      <c r="AE11" s="38">
        <f>('Net Zero 2070 - %'!AC18-'Net Zero 2070 - %'!AB18)*$D$11</f>
        <v>-4.1489440999999752E-3</v>
      </c>
      <c r="AF11" s="38">
        <f>('Net Zero 2070 - %'!AD18-'Net Zero 2070 - %'!AC18)*$D$11</f>
        <v>-4.1489441000002354E-3</v>
      </c>
      <c r="AG11" s="38">
        <f>('Net Zero 2070 - %'!AE18-'Net Zero 2070 - %'!AD18)*$D$11</f>
        <v>-4.1489440999999752E-3</v>
      </c>
      <c r="AH11" s="38">
        <f>('Net Zero 2070 - %'!AF18-'Net Zero 2070 - %'!AE18)*$D$11</f>
        <v>-4.1489440999999752E-3</v>
      </c>
      <c r="AI11" s="38">
        <f>('Net Zero 2070 - %'!AG18-'Net Zero 2070 - %'!AF18)*$D$11</f>
        <v>-4.1489440999999752E-3</v>
      </c>
      <c r="AJ11" s="38">
        <f>('Net Zero 2070 - %'!AH18-'Net Zero 2070 - %'!AG18)*$D$11</f>
        <v>-4.1489440999999752E-3</v>
      </c>
      <c r="AK11" s="38">
        <f>('Net Zero 2070 - %'!AI18-'Net Zero 2070 - %'!AH18)*$D$11</f>
        <v>-4.1489440999999752E-3</v>
      </c>
      <c r="AL11" s="38">
        <f>('Net Zero 2070 - %'!AJ18-'Net Zero 2070 - %'!AI18)*$D$11</f>
        <v>-4.1489440999999752E-3</v>
      </c>
      <c r="AM11" s="38">
        <f>('Net Zero 2070 - %'!AK18-'Net Zero 2070 - %'!AJ18)*$D$11</f>
        <v>-4.1489440999999752E-3</v>
      </c>
      <c r="AN11" s="38">
        <f>('Net Zero 2070 - %'!AL18-'Net Zero 2070 - %'!AK18)*$D$11</f>
        <v>-4.1489440999999752E-3</v>
      </c>
      <c r="AO11" s="38">
        <f>('Net Zero 2070 - %'!AM18-'Net Zero 2070 - %'!AL18)*$D$11</f>
        <v>-4.1489440999999752E-3</v>
      </c>
      <c r="AP11" s="38">
        <f>('Net Zero 2070 - %'!AN18-'Net Zero 2070 - %'!AM18)*$D$11</f>
        <v>-4.1489441000002354E-3</v>
      </c>
      <c r="AQ11" s="38">
        <f>('Net Zero 2070 - %'!AO18-'Net Zero 2070 - %'!AN18)*$D$11</f>
        <v>-4.1489440999999752E-3</v>
      </c>
      <c r="AR11" s="38">
        <f>('Net Zero 2070 - %'!AP18-'Net Zero 2070 - %'!AO18)*$D$11</f>
        <v>-4.1489440999999752E-3</v>
      </c>
      <c r="AS11" s="38">
        <f>('Net Zero 2070 - %'!AQ18-'Net Zero 2070 - %'!AP18)*$D$11</f>
        <v>-4.1489440999999752E-3</v>
      </c>
      <c r="AT11" s="38">
        <f>('Net Zero 2070 - %'!AR18-'Net Zero 2070 - %'!AQ18)*$D$11</f>
        <v>-4.1489440999999752E-3</v>
      </c>
      <c r="AU11" s="38">
        <f>('Net Zero 2070 - %'!AS18-'Net Zero 2070 - %'!AR18)*$D$11</f>
        <v>-4.1489440999999752E-3</v>
      </c>
      <c r="AV11" s="38">
        <f>('Net Zero 2070 - %'!AT18-'Net Zero 2070 - %'!AS18)*$D$11</f>
        <v>-4.1489440999999752E-3</v>
      </c>
      <c r="AW11" s="38">
        <f>('Net Zero 2070 - %'!AU18-'Net Zero 2070 - %'!AT18)*$D$11</f>
        <v>-4.1489440999999752E-3</v>
      </c>
      <c r="AX11" s="38">
        <f>('Net Zero 2070 - %'!AV18-'Net Zero 2070 - %'!AU18)*$D$11</f>
        <v>-4.1489440999999752E-3</v>
      </c>
      <c r="AY11" s="38">
        <f>('Net Zero 2070 - %'!AW18-'Net Zero 2070 - %'!AV18)*$D$11</f>
        <v>-4.1489440999999752E-3</v>
      </c>
      <c r="AZ11" s="38">
        <f>('Net Zero 2070 - %'!AX18-'Net Zero 2070 - %'!AW18)*$D$11</f>
        <v>-4.1489440999999752E-3</v>
      </c>
      <c r="BA11" s="38">
        <f>('Net Zero 2070 - %'!AY18-'Net Zero 2070 - %'!AX18)*$D$11</f>
        <v>-4.1489441000002354E-3</v>
      </c>
      <c r="BB11" s="38">
        <f>('Net Zero 2070 - %'!AZ18-'Net Zero 2070 - %'!AY18)*$D$11</f>
        <v>-4.1489440999999752E-3</v>
      </c>
      <c r="BC11" s="38">
        <f>('Net Zero 2070 - %'!BA18-'Net Zero 2070 - %'!AZ18)*$D$11</f>
        <v>-4.1489440999999752E-3</v>
      </c>
      <c r="BD11" s="38">
        <f>('Net Zero 2070 - %'!BB18-'Net Zero 2070 - %'!BA18)*$D$11</f>
        <v>-4.1489440999999752E-3</v>
      </c>
      <c r="BE11" s="53"/>
    </row>
    <row r="12" spans="1:57" ht="14.45">
      <c r="A12" s="384"/>
      <c r="B12" s="36"/>
      <c r="C12" s="350"/>
      <c r="D12" s="36">
        <v>0.41610000000000003</v>
      </c>
      <c r="E12" s="385" t="s">
        <v>397</v>
      </c>
      <c r="F12" s="386"/>
      <c r="G12" s="37" t="s">
        <v>392</v>
      </c>
      <c r="H12" s="38"/>
      <c r="I12" s="38">
        <f>('Net Zero 2070 - %'!G19-'Net Zero 2070 - %'!F19)*$D$12</f>
        <v>-2.8095778060346726E-4</v>
      </c>
      <c r="J12" s="38">
        <f>('Net Zero 2070 - %'!H19-'Net Zero 2070 - %'!G19)*$D$12</f>
        <v>-2.8057005886623237E-4</v>
      </c>
      <c r="K12" s="38">
        <f>('Net Zero 2070 - %'!I19-'Net Zero 2070 - %'!H19)*$D$12</f>
        <v>-2.8018287218501081E-4</v>
      </c>
      <c r="L12" s="38">
        <f>('Net Zero 2070 - %'!J19-'Net Zero 2070 - %'!I19)*$D$12</f>
        <v>-2.7979621982139965E-4</v>
      </c>
      <c r="M12" s="38">
        <f>('Net Zero 2070 - %'!K19-'Net Zero 2070 - %'!J19)*$D$12</f>
        <v>-2.7941010103803537E-4</v>
      </c>
      <c r="N12" s="38">
        <f>('Net Zero 2070 - %'!L19-'Net Zero 2070 - %'!K19)*$D$12</f>
        <v>-2.7902451509861703E-4</v>
      </c>
      <c r="O12" s="38">
        <f>('Net Zero 2070 - %'!M19-'Net Zero 2070 - %'!L19)*$D$12</f>
        <v>-2.7863946126776743E-4</v>
      </c>
      <c r="P12" s="38">
        <f>('Net Zero 2070 - %'!N19-'Net Zero 2070 - %'!M19)*$D$12</f>
        <v>-2.782549388112183E-4</v>
      </c>
      <c r="Q12" s="38">
        <f>('Net Zero 2070 - %'!O19-'Net Zero 2070 - %'!N19)*$D$12</f>
        <v>-2.7787094699567138E-4</v>
      </c>
      <c r="R12" s="38">
        <f>('Net Zero 2070 - %'!P19-'Net Zero 2070 - %'!O19)*$D$12</f>
        <v>-2.7748748508879859E-4</v>
      </c>
      <c r="S12" s="38">
        <f>('Net Zero 2070 - %'!Q19-'Net Zero 2070 - %'!P19)*$D$12</f>
        <v>-2.7710455235938042E-4</v>
      </c>
      <c r="T12" s="38">
        <f>('Net Zero 2070 - %'!R19-'Net Zero 2070 - %'!Q19)*$D$12</f>
        <v>-2.767221480771215E-4</v>
      </c>
      <c r="U12" s="38">
        <f>('Net Zero 2070 - %'!S19-'Net Zero 2070 - %'!R19)*$D$12</f>
        <v>-2.7634027151278884E-4</v>
      </c>
      <c r="V12" s="38">
        <f>('Net Zero 2070 - %'!T19-'Net Zero 2070 - %'!S19)*$D$12</f>
        <v>-2.7595892193809648E-4</v>
      </c>
      <c r="W12" s="38">
        <f>('Net Zero 2070 - %'!U19-'Net Zero 2070 - %'!T19)*$D$12</f>
        <v>-2.7557809862582106E-4</v>
      </c>
      <c r="X12" s="38">
        <f>('Net Zero 2070 - %'!V19-'Net Zero 2070 - %'!U19)*$D$12</f>
        <v>-2.7519780084970928E-4</v>
      </c>
      <c r="Y12" s="38">
        <f>('Net Zero 2070 - %'!W19-'Net Zero 2070 - %'!V19)*$D$12</f>
        <v>-2.7481802788454718E-4</v>
      </c>
      <c r="Z12" s="38">
        <f>('Net Zero 2070 - %'!X19-'Net Zero 2070 - %'!W19)*$D$12</f>
        <v>-2.7443877900606804E-4</v>
      </c>
      <c r="AA12" s="38">
        <f>('Net Zero 2070 - %'!Y19-'Net Zero 2070 - %'!X19)*$D$12</f>
        <v>-2.7406005349104435E-4</v>
      </c>
      <c r="AB12" s="38">
        <f>('Net Zero 2070 - %'!Z19-'Net Zero 2070 - %'!Y19)*$D$12</f>
        <v>-2.7368185061721882E-4</v>
      </c>
      <c r="AC12" s="37">
        <f>('Net Zero 2070 - %'!AA19-'Net Zero 2070 - %'!Z19)*$D$12</f>
        <v>-2.7330416966337361E-4</v>
      </c>
      <c r="AD12" s="38">
        <f>('Net Zero 2070 - %'!AB19-'Net Zero 2070 - %'!AA19)*$D$12</f>
        <v>-2.7292700990923778E-4</v>
      </c>
      <c r="AE12" s="38">
        <f>('Net Zero 2070 - %'!AC19-'Net Zero 2070 - %'!AB19)*$D$12</f>
        <v>-2.725503706355569E-4</v>
      </c>
      <c r="AF12" s="38">
        <f>('Net Zero 2070 - %'!AD19-'Net Zero 2070 - %'!AC19)*$D$12</f>
        <v>-2.7217425112406954E-4</v>
      </c>
      <c r="AG12" s="38">
        <f>('Net Zero 2070 - %'!AE19-'Net Zero 2070 - %'!AD19)*$D$12</f>
        <v>-2.7179865065753075E-4</v>
      </c>
      <c r="AH12" s="38">
        <f>('Net Zero 2070 - %'!AF19-'Net Zero 2070 - %'!AE19)*$D$12</f>
        <v>-2.7142356851961948E-4</v>
      </c>
      <c r="AI12" s="38">
        <f>('Net Zero 2070 - %'!AG19-'Net Zero 2070 - %'!AF19)*$D$12</f>
        <v>-2.71049003995054E-4</v>
      </c>
      <c r="AJ12" s="38">
        <f>('Net Zero 2070 - %'!AH19-'Net Zero 2070 - %'!AG19)*$D$12</f>
        <v>-2.7067495636954599E-4</v>
      </c>
      <c r="AK12" s="38">
        <f>('Net Zero 2070 - %'!AI19-'Net Zero 2070 - %'!AH19)*$D$12</f>
        <v>-2.7030142492975401E-4</v>
      </c>
      <c r="AL12" s="38">
        <f>('Net Zero 2070 - %'!AJ19-'Net Zero 2070 - %'!AI19)*$D$12</f>
        <v>-2.6992840896335299E-4</v>
      </c>
      <c r="AM12" s="38">
        <f>('Net Zero 2070 - %'!AK19-'Net Zero 2070 - %'!AJ19)*$D$12</f>
        <v>-2.6955590775898792E-4</v>
      </c>
      <c r="AN12" s="38">
        <f>('Net Zero 2070 - %'!AL19-'Net Zero 2070 - %'!AK19)*$D$12</f>
        <v>-2.6918392060627398E-4</v>
      </c>
      <c r="AO12" s="38">
        <f>('Net Zero 2070 - %'!AM19-'Net Zero 2070 - %'!AL19)*$D$12</f>
        <v>-2.6881244679584273E-4</v>
      </c>
      <c r="AP12" s="38">
        <f>('Net Zero 2070 - %'!AN19-'Net Zero 2070 - %'!AM19)*$D$12</f>
        <v>-2.6844148561927256E-4</v>
      </c>
      <c r="AQ12" s="38">
        <f>('Net Zero 2070 - %'!AO19-'Net Zero 2070 - %'!AN19)*$D$12</f>
        <v>-2.6807103636911219E-4</v>
      </c>
      <c r="AR12" s="38">
        <f>('Net Zero 2070 - %'!AP19-'Net Zero 2070 - %'!AO19)*$D$12</f>
        <v>-2.6770109833892659E-4</v>
      </c>
      <c r="AS12" s="38">
        <f>('Net Zero 2070 - %'!AQ19-'Net Zero 2070 - %'!AP19)*$D$12</f>
        <v>-2.6733167082320454E-4</v>
      </c>
      <c r="AT12" s="38">
        <f>('Net Zero 2070 - %'!AR19-'Net Zero 2070 - %'!AQ19)*$D$12</f>
        <v>-2.6696275311747445E-4</v>
      </c>
      <c r="AU12" s="38">
        <f>('Net Zero 2070 - %'!AS19-'Net Zero 2070 - %'!AR19)*$D$12</f>
        <v>-2.6659434451816545E-4</v>
      </c>
      <c r="AV12" s="38">
        <f>('Net Zero 2070 - %'!AT19-'Net Zero 2070 - %'!AS19)*$D$12</f>
        <v>-2.6622644432274602E-4</v>
      </c>
      <c r="AW12" s="38">
        <f>('Net Zero 2070 - %'!AU19-'Net Zero 2070 - %'!AT19)*$D$12</f>
        <v>-2.6585905182958556E-4</v>
      </c>
      <c r="AX12" s="38">
        <f>('Net Zero 2070 - %'!AV19-'Net Zero 2070 - %'!AU19)*$D$12</f>
        <v>-2.6549216633804673E-4</v>
      </c>
      <c r="AY12" s="38">
        <f>('Net Zero 2070 - %'!AW19-'Net Zero 2070 - %'!AV19)*$D$12</f>
        <v>-2.6512578714850833E-4</v>
      </c>
      <c r="AZ12" s="38">
        <f>('Net Zero 2070 - %'!AX19-'Net Zero 2070 - %'!AW19)*$D$12</f>
        <v>-2.6475991356222716E-4</v>
      </c>
      <c r="BA12" s="38">
        <f>('Net Zero 2070 - %'!AY19-'Net Zero 2070 - %'!AX19)*$D$12</f>
        <v>-2.6439454488152232E-4</v>
      </c>
      <c r="BB12" s="38">
        <f>('Net Zero 2070 - %'!AZ19-'Net Zero 2070 - %'!AY19)*$D$12</f>
        <v>-2.6402968040959069E-4</v>
      </c>
      <c r="BC12" s="38">
        <f>('Net Zero 2070 - %'!BA19-'Net Zero 2070 - %'!AZ19)*$D$12</f>
        <v>-2.6366531945062243E-4</v>
      </c>
      <c r="BD12" s="38">
        <f>('Net Zero 2070 - %'!BB19-'Net Zero 2070 - %'!BA19)*$D$12</f>
        <v>-2.6330146130977772E-4</v>
      </c>
      <c r="BE12" s="53"/>
    </row>
    <row r="13" spans="1:57" ht="14.45">
      <c r="A13" s="384"/>
      <c r="B13" s="39"/>
      <c r="C13" s="350"/>
      <c r="D13" s="39"/>
      <c r="E13" s="385" t="s">
        <v>398</v>
      </c>
      <c r="F13" s="386"/>
      <c r="G13" s="37" t="s">
        <v>392</v>
      </c>
      <c r="H13" s="38"/>
      <c r="I13" s="38"/>
      <c r="J13" s="38"/>
      <c r="K13" s="38"/>
      <c r="L13" s="38"/>
      <c r="M13" s="38"/>
      <c r="N13" s="38"/>
      <c r="O13" s="38"/>
      <c r="P13" s="38"/>
      <c r="Q13" s="38"/>
      <c r="R13" s="38"/>
      <c r="S13" s="38"/>
      <c r="T13" s="38"/>
      <c r="U13" s="38"/>
      <c r="V13" s="38"/>
      <c r="W13" s="38"/>
      <c r="X13" s="38"/>
      <c r="Y13" s="38"/>
      <c r="Z13" s="38"/>
      <c r="AA13" s="38"/>
      <c r="AB13" s="38"/>
      <c r="AC13" s="37"/>
      <c r="AD13" s="38"/>
      <c r="AE13" s="38"/>
      <c r="AF13" s="38"/>
      <c r="AG13" s="38"/>
      <c r="AH13" s="38"/>
      <c r="AI13" s="38"/>
      <c r="AJ13" s="38"/>
      <c r="AK13" s="56"/>
      <c r="AL13" s="38"/>
      <c r="AM13" s="38"/>
      <c r="AN13" s="38"/>
      <c r="AO13" s="38"/>
      <c r="AP13" s="38"/>
      <c r="AQ13" s="38"/>
      <c r="AR13" s="38"/>
      <c r="AS13" s="38"/>
      <c r="AT13" s="38"/>
      <c r="AU13" s="38"/>
      <c r="AV13" s="38"/>
      <c r="AW13" s="38"/>
      <c r="AX13" s="38"/>
      <c r="AY13" s="38"/>
      <c r="AZ13" s="38"/>
      <c r="BA13" s="38"/>
      <c r="BB13" s="38"/>
      <c r="BC13" s="38"/>
      <c r="BD13" s="38"/>
      <c r="BE13" s="53"/>
    </row>
    <row r="14" spans="1:57" ht="14.45">
      <c r="A14" s="57"/>
      <c r="B14" s="36"/>
      <c r="C14" s="57"/>
      <c r="D14" s="36">
        <v>0.1573</v>
      </c>
      <c r="E14" s="385" t="s">
        <v>63</v>
      </c>
      <c r="F14" s="386"/>
      <c r="G14" s="37" t="s">
        <v>392</v>
      </c>
      <c r="H14" s="38"/>
      <c r="I14" s="38">
        <f>('Net Zero 2070 - %'!G21-'Net Zero 2070 - %'!F21)*$D$14</f>
        <v>2.0238081853694794E-4</v>
      </c>
      <c r="J14" s="38">
        <f>('Net Zero 2070 - %'!H21-'Net Zero 2070 - %'!G21)*$D$14</f>
        <v>2.0491557822856609E-4</v>
      </c>
      <c r="K14" s="38">
        <f>('Net Zero 2070 - %'!I21-'Net Zero 2070 - %'!H21)*$D$14</f>
        <v>2.0748208503308305E-4</v>
      </c>
      <c r="L14" s="38">
        <f>('Net Zero 2070 - %'!J21-'Net Zero 2070 - %'!I21)*$D$14</f>
        <v>2.1008073657366536E-4</v>
      </c>
      <c r="M14" s="38">
        <f>('Net Zero 2070 - %'!K21-'Net Zero 2070 - %'!J21)*$D$14</f>
        <v>2.1271193545359014E-4</v>
      </c>
      <c r="N14" s="38">
        <f>('Net Zero 2070 - %'!L21-'Net Zero 2070 - %'!K21)*$D$14</f>
        <v>2.1537608931862352E-4</v>
      </c>
      <c r="O14" s="38">
        <f>('Net Zero 2070 - %'!M21-'Net Zero 2070 - %'!L21)*$D$14</f>
        <v>2.1807361092017859E-4</v>
      </c>
      <c r="P14" s="38">
        <f>('Net Zero 2070 - %'!N21-'Net Zero 2070 - %'!M21)*$D$14</f>
        <v>2.2080491817924816E-4</v>
      </c>
      <c r="Q14" s="38">
        <f>('Net Zero 2070 - %'!O21-'Net Zero 2070 - %'!N21)*$D$14</f>
        <v>2.2357043425116712E-4</v>
      </c>
      <c r="R14" s="38">
        <f>('Net Zero 2070 - %'!P21-'Net Zero 2070 - %'!O21)*$D$14</f>
        <v>2.2637058759116506E-4</v>
      </c>
      <c r="S14" s="38">
        <f>('Net Zero 2070 - %'!Q21-'Net Zero 2070 - %'!P21)*$D$14</f>
        <v>2.2920581202074612E-4</v>
      </c>
      <c r="T14" s="38">
        <f>('Net Zero 2070 - %'!R21-'Net Zero 2070 - %'!Q21)*$D$14</f>
        <v>2.3207654679489642E-4</v>
      </c>
      <c r="U14" s="38">
        <f>('Net Zero 2070 - %'!S21-'Net Zero 2070 - %'!R21)*$D$14</f>
        <v>2.3498323667014477E-4</v>
      </c>
      <c r="V14" s="38">
        <f>('Net Zero 2070 - %'!T21-'Net Zero 2070 - %'!S21)*$D$14</f>
        <v>2.3792633197346392E-4</v>
      </c>
      <c r="W14" s="38">
        <f>('Net Zero 2070 - %'!U21-'Net Zero 2070 - %'!T21)*$D$14</f>
        <v>2.4090628867203423E-4</v>
      </c>
      <c r="X14" s="38">
        <f>('Net Zero 2070 - %'!V21-'Net Zero 2070 - %'!U21)*$D$14</f>
        <v>2.4392356844389122E-4</v>
      </c>
      <c r="Y14" s="38">
        <f>('Net Zero 2070 - %'!W21-'Net Zero 2070 - %'!V21)*$D$14</f>
        <v>2.4697863874945954E-4</v>
      </c>
      <c r="Z14" s="38">
        <f>('Net Zero 2070 - %'!X21-'Net Zero 2070 - %'!W21)*$D$14</f>
        <v>2.5007197290394045E-4</v>
      </c>
      <c r="AA14" s="38">
        <f>('Net Zero 2070 - %'!Y21-'Net Zero 2070 - %'!X21)*$D$14</f>
        <v>2.5320405015069917E-4</v>
      </c>
      <c r="AB14" s="38">
        <f>('Net Zero 2070 - %'!Z21-'Net Zero 2070 - %'!Y21)*$D$14</f>
        <v>2.5637535573547719E-4</v>
      </c>
      <c r="AC14" s="37">
        <f>('Net Zero 2070 - %'!AA21-'Net Zero 2070 - %'!Z21)*$D$14</f>
        <v>2.5958638098154798E-4</v>
      </c>
      <c r="AD14" s="38">
        <f>('Net Zero 2070 - %'!AB21-'Net Zero 2070 - %'!AA21)*$D$14</f>
        <v>2.6283762336588954E-4</v>
      </c>
      <c r="AE14" s="38">
        <f>('Net Zero 2070 - %'!AC21-'Net Zero 2070 - %'!AB21)*$D$14</f>
        <v>2.6612958659622611E-4</v>
      </c>
      <c r="AF14" s="38">
        <f>('Net Zero 2070 - %'!AD21-'Net Zero 2070 - %'!AC21)*$D$14</f>
        <v>2.6946278068906953E-4</v>
      </c>
      <c r="AG14" s="38">
        <f>('Net Zero 2070 - %'!AE21-'Net Zero 2070 - %'!AD21)*$D$14</f>
        <v>2.7283772204872984E-4</v>
      </c>
      <c r="AH14" s="38">
        <f>('Net Zero 2070 - %'!AF21-'Net Zero 2070 - %'!AE21)*$D$14</f>
        <v>2.7625493354733902E-4</v>
      </c>
      <c r="AI14" s="38">
        <f>('Net Zero 2070 - %'!AG21-'Net Zero 2070 - %'!AF21)*$D$14</f>
        <v>2.7971494460584333E-4</v>
      </c>
      <c r="AJ14" s="38">
        <f>('Net Zero 2070 - %'!AH21-'Net Zero 2070 - %'!AG21)*$D$14</f>
        <v>2.8321829127602263E-4</v>
      </c>
      <c r="AK14" s="38">
        <f>('Net Zero 2070 - %'!AI21-'Net Zero 2070 - %'!AH21)*$D$14</f>
        <v>2.8676551632356531E-4</v>
      </c>
      <c r="AL14" s="38">
        <f>('Net Zero 2070 - %'!AJ21-'Net Zero 2070 - %'!AI21)*$D$14</f>
        <v>2.9035716931211732E-4</v>
      </c>
      <c r="AM14" s="38">
        <f>('Net Zero 2070 - %'!AK21-'Net Zero 2070 - %'!AJ21)*$D$14</f>
        <v>2.9399380668845328E-4</v>
      </c>
      <c r="AN14" s="38">
        <f>('Net Zero 2070 - %'!AL21-'Net Zero 2070 - %'!AK21)*$D$14</f>
        <v>2.9767599186868653E-4</v>
      </c>
      <c r="AO14" s="38">
        <f>('Net Zero 2070 - %'!AM21-'Net Zero 2070 - %'!AL21)*$D$14</f>
        <v>3.0140429532553997E-4</v>
      </c>
      <c r="AP14" s="38">
        <f>('Net Zero 2070 - %'!AN21-'Net Zero 2070 - %'!AM21)*$D$14</f>
        <v>3.0517929467673076E-4</v>
      </c>
      <c r="AQ14" s="38">
        <f>('Net Zero 2070 - %'!AO21-'Net Zero 2070 - %'!AN21)*$D$14</f>
        <v>3.0900157477450245E-4</v>
      </c>
      <c r="AR14" s="38">
        <f>('Net Zero 2070 - %'!AP21-'Net Zero 2070 - %'!AO21)*$D$14</f>
        <v>3.1287172779615764E-4</v>
      </c>
      <c r="AS14" s="38">
        <f>('Net Zero 2070 - %'!AQ21-'Net Zero 2070 - %'!AP21)*$D$14</f>
        <v>3.1679035333586096E-4</v>
      </c>
      <c r="AT14" s="38">
        <f>('Net Zero 2070 - %'!AR21-'Net Zero 2070 - %'!AQ21)*$D$14</f>
        <v>3.2075805849751562E-4</v>
      </c>
      <c r="AU14" s="38">
        <f>('Net Zero 2070 - %'!AS21-'Net Zero 2070 - %'!AR21)*$D$14</f>
        <v>3.2477545798883248E-4</v>
      </c>
      <c r="AV14" s="38">
        <f>('Net Zero 2070 - %'!AT21-'Net Zero 2070 - %'!AS21)*$D$14</f>
        <v>3.288431742165251E-4</v>
      </c>
      <c r="AW14" s="38">
        <f>('Net Zero 2070 - %'!AU21-'Net Zero 2070 - %'!AT21)*$D$14</f>
        <v>3.3296183738280627E-4</v>
      </c>
      <c r="AX14" s="38">
        <f>('Net Zero 2070 - %'!AV21-'Net Zero 2070 - %'!AU21)*$D$14</f>
        <v>3.3713208558293182E-4</v>
      </c>
      <c r="AY14" s="38">
        <f>('Net Zero 2070 - %'!AW21-'Net Zero 2070 - %'!AV21)*$D$14</f>
        <v>3.4135456490417686E-4</v>
      </c>
      <c r="AZ14" s="38">
        <f>('Net Zero 2070 - %'!AX21-'Net Zero 2070 - %'!AW21)*$D$14</f>
        <v>3.4562992952579869E-4</v>
      </c>
      <c r="BA14" s="38">
        <f>('Net Zero 2070 - %'!AY21-'Net Zero 2070 - %'!AX21)*$D$14</f>
        <v>3.4995884182052327E-4</v>
      </c>
      <c r="BB14" s="38">
        <f>('Net Zero 2070 - %'!AZ21-'Net Zero 2070 - %'!AY21)*$D$14</f>
        <v>3.54341972457036E-4</v>
      </c>
      <c r="BC14" s="38">
        <f>('Net Zero 2070 - %'!BA21-'Net Zero 2070 - %'!AZ21)*$D$14</f>
        <v>3.587800005039961E-4</v>
      </c>
      <c r="BD14" s="38">
        <f>('Net Zero 2070 - %'!BB21-'Net Zero 2070 - %'!BA21)*$D$14</f>
        <v>3.6327361353516874E-4</v>
      </c>
      <c r="BE14" s="53"/>
    </row>
    <row r="15" spans="1:57" ht="14.45">
      <c r="A15" s="40" t="s">
        <v>387</v>
      </c>
      <c r="B15" s="41"/>
      <c r="C15" s="40"/>
      <c r="D15" s="41"/>
      <c r="E15" s="42" t="s">
        <v>387</v>
      </c>
      <c r="F15" s="43" t="s">
        <v>387</v>
      </c>
      <c r="G15" s="44" t="s">
        <v>399</v>
      </c>
      <c r="H15" s="45">
        <f t="shared" ref="H15:BD15" si="0">SUM(H7:H14)</f>
        <v>2.1074765678183317E-2</v>
      </c>
      <c r="I15" s="45">
        <f t="shared" si="0"/>
        <v>3.0824245894118456E-2</v>
      </c>
      <c r="J15" s="45">
        <f t="shared" si="0"/>
        <v>3.0268188530211508E-2</v>
      </c>
      <c r="K15" s="45">
        <f t="shared" si="0"/>
        <v>2.9717205955304915E-2</v>
      </c>
      <c r="L15" s="45">
        <f t="shared" si="0"/>
        <v>2.9172259859110625E-2</v>
      </c>
      <c r="M15" s="45">
        <f t="shared" si="0"/>
        <v>2.8631892986417884E-2</v>
      </c>
      <c r="N15" s="45">
        <f t="shared" si="0"/>
        <v>2.8096067062146676E-2</v>
      </c>
      <c r="O15" s="45">
        <f t="shared" si="0"/>
        <v>2.7563382652193213E-2</v>
      </c>
      <c r="P15" s="45">
        <f t="shared" si="0"/>
        <v>2.7034409814894737E-2</v>
      </c>
      <c r="Q15" s="45">
        <f t="shared" si="0"/>
        <v>2.650743962844072E-2</v>
      </c>
      <c r="R15" s="45">
        <f t="shared" si="0"/>
        <v>2.598156691529421E-2</v>
      </c>
      <c r="S15" s="45">
        <f t="shared" si="0"/>
        <v>2.5455589921827448E-2</v>
      </c>
      <c r="T15" s="45">
        <f t="shared" si="0"/>
        <v>2.4927358411142478E-2</v>
      </c>
      <c r="U15" s="45">
        <f t="shared" si="0"/>
        <v>2.4395366884833132E-2</v>
      </c>
      <c r="V15" s="45">
        <f t="shared" si="0"/>
        <v>2.3857080465368156E-2</v>
      </c>
      <c r="W15" s="45">
        <f t="shared" si="0"/>
        <v>2.3310621137429932E-2</v>
      </c>
      <c r="X15" s="45">
        <f t="shared" si="0"/>
        <v>2.2752927539704992E-2</v>
      </c>
      <c r="Y15" s="45">
        <f t="shared" si="0"/>
        <v>2.2182054386169204E-2</v>
      </c>
      <c r="Z15" s="45">
        <f t="shared" si="0"/>
        <v>2.1595955172882274E-2</v>
      </c>
      <c r="AA15" s="45">
        <f t="shared" si="0"/>
        <v>2.099332554704663E-2</v>
      </c>
      <c r="AB15" s="45">
        <f t="shared" si="0"/>
        <v>2.0374830316197912E-2</v>
      </c>
      <c r="AC15" s="45">
        <f t="shared" si="0"/>
        <v>1.9742901160982766E-2</v>
      </c>
      <c r="AD15" s="45">
        <f t="shared" si="0"/>
        <v>1.9101040509332912E-2</v>
      </c>
      <c r="AE15" s="45">
        <f t="shared" si="0"/>
        <v>1.8455430219744304E-2</v>
      </c>
      <c r="AF15" s="45">
        <f t="shared" si="0"/>
        <v>1.7812312800644922E-2</v>
      </c>
      <c r="AG15" s="45">
        <f t="shared" si="0"/>
        <v>1.7178292064720952E-2</v>
      </c>
      <c r="AH15" s="45">
        <f t="shared" si="0"/>
        <v>1.6560486770497408E-2</v>
      </c>
      <c r="AI15" s="45">
        <f t="shared" si="0"/>
        <v>1.5962615645913007E-2</v>
      </c>
      <c r="AJ15" s="45">
        <f t="shared" si="0"/>
        <v>1.5387530263572384E-2</v>
      </c>
      <c r="AK15" s="45">
        <f t="shared" si="0"/>
        <v>1.4837185061138238E-2</v>
      </c>
      <c r="AL15" s="45">
        <f t="shared" si="0"/>
        <v>1.4311148985228438E-2</v>
      </c>
      <c r="AM15" s="45">
        <f t="shared" si="0"/>
        <v>1.3807909297212864E-2</v>
      </c>
      <c r="AN15" s="45">
        <f t="shared" si="0"/>
        <v>1.3325313489342025E-2</v>
      </c>
      <c r="AO15" s="45">
        <f t="shared" si="0"/>
        <v>1.2860941762052852E-2</v>
      </c>
      <c r="AP15" s="45">
        <f t="shared" si="0"/>
        <v>1.2412374542556556E-2</v>
      </c>
      <c r="AQ15" s="45">
        <f t="shared" si="0"/>
        <v>1.1977357604606232E-2</v>
      </c>
      <c r="AR15" s="45">
        <f t="shared" si="0"/>
        <v>1.155388910932272E-2</v>
      </c>
      <c r="AS15" s="45">
        <f t="shared" si="0"/>
        <v>1.1140248087229847E-2</v>
      </c>
      <c r="AT15" s="45">
        <f t="shared" si="0"/>
        <v>1.0734989001300684E-2</v>
      </c>
      <c r="AU15" s="45">
        <f t="shared" si="0"/>
        <v>1.0336915831036421E-2</v>
      </c>
      <c r="AV15" s="45">
        <f t="shared" si="0"/>
        <v>9.9450503975905529E-3</v>
      </c>
      <c r="AW15" s="45">
        <f t="shared" si="0"/>
        <v>9.5585958897421667E-3</v>
      </c>
      <c r="AX15" s="45">
        <f t="shared" si="0"/>
        <v>9.1769061508957667E-3</v>
      </c>
      <c r="AY15" s="45">
        <f t="shared" si="0"/>
        <v>8.7994549668397436E-3</v>
      </c>
      <c r="AZ15" s="45">
        <f t="shared" si="0"/>
        <v>8.4258136743786943E-3</v>
      </c>
      <c r="BA15" s="45">
        <f t="shared" si="0"/>
        <v>8.0556300507301712E-3</v>
      </c>
      <c r="BB15" s="45">
        <f t="shared" si="0"/>
        <v>7.6886113636292792E-3</v>
      </c>
      <c r="BC15" s="45">
        <f t="shared" si="0"/>
        <v>7.3245131820977964E-3</v>
      </c>
      <c r="BD15" s="45">
        <f t="shared" si="0"/>
        <v>6.9631269078783238E-3</v>
      </c>
      <c r="BE15" s="53"/>
    </row>
    <row r="16" spans="1:57" ht="14.45">
      <c r="A16" s="40"/>
      <c r="B16" s="41"/>
      <c r="C16" s="40"/>
      <c r="D16" s="41"/>
      <c r="E16" s="53"/>
      <c r="F16" s="53"/>
      <c r="G16" s="53"/>
      <c r="H16" s="53"/>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row>
    <row r="17" spans="1:57" ht="15.75">
      <c r="A17" s="40"/>
      <c r="B17" s="41"/>
      <c r="C17" s="40"/>
      <c r="D17" s="41"/>
      <c r="E17" s="53"/>
      <c r="F17" s="53"/>
      <c r="G17" s="347" t="s">
        <v>400</v>
      </c>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c r="AR17" s="37"/>
      <c r="AS17" s="37"/>
      <c r="AT17" s="37"/>
      <c r="AU17" s="37"/>
      <c r="AV17" s="37"/>
      <c r="AW17" s="37"/>
      <c r="AX17" s="37"/>
      <c r="AY17" s="37"/>
      <c r="AZ17" s="37"/>
      <c r="BA17" s="37"/>
      <c r="BB17" s="37"/>
      <c r="BC17" s="37"/>
      <c r="BD17" s="37"/>
      <c r="BE17" s="53"/>
    </row>
    <row r="18" spans="1:57" s="245" customFormat="1" ht="14.45" customHeight="1">
      <c r="A18" s="310"/>
      <c r="B18" s="308"/>
      <c r="C18" s="310"/>
      <c r="D18" s="308">
        <v>0.70350000000000001</v>
      </c>
      <c r="E18" s="349" t="s">
        <v>391</v>
      </c>
      <c r="F18" s="349"/>
      <c r="G18" s="37" t="s">
        <v>401</v>
      </c>
      <c r="H18" s="37">
        <f>'Net Zero 2070 - %'!F12*Emisiones_USCUSS_NetZero2070!$D$18</f>
        <v>6.3224297034549959E-2</v>
      </c>
      <c r="I18" s="37">
        <f>'Net Zero 2070 - %'!G12*Emisiones_USCUSS_NetZero2070!$D$18</f>
        <v>6.2482909879721729E-2</v>
      </c>
      <c r="J18" s="37">
        <f>'Net Zero 2070 - %'!H12*Emisiones_USCUSS_NetZero2070!$D$18</f>
        <v>6.1748768731783435E-2</v>
      </c>
      <c r="K18" s="37">
        <f>'Net Zero 2070 - %'!I12*Emisiones_USCUSS_NetZero2070!$D$18</f>
        <v>6.1021743181407823E-2</v>
      </c>
      <c r="L18" s="37">
        <f>'Net Zero 2070 - %'!J12*Emisiones_USCUSS_NetZero2070!$D$18</f>
        <v>6.0301704789370213E-2</v>
      </c>
      <c r="M18" s="37">
        <f>'Net Zero 2070 - %'!K12*Emisiones_USCUSS_NetZero2070!$D$18</f>
        <v>5.9588527044464712E-2</v>
      </c>
      <c r="N18" s="37">
        <f>'Net Zero 2070 - %'!L12*Emisiones_USCUSS_NetZero2070!$D$18</f>
        <v>5.8882085322225247E-2</v>
      </c>
      <c r="O18" s="37">
        <f>'Net Zero 2070 - %'!M12*Emisiones_USCUSS_NetZero2070!$D$18</f>
        <v>5.8182256844428806E-2</v>
      </c>
      <c r="P18" s="37">
        <f>'Net Zero 2070 - %'!N12*Emisiones_USCUSS_NetZero2070!$D$18</f>
        <v>5.7488920639342314E-2</v>
      </c>
      <c r="Q18" s="37">
        <f>'Net Zero 2070 - %'!O12*Emisiones_USCUSS_NetZero2070!$D$18</f>
        <v>5.6801957502715508E-2</v>
      </c>
      <c r="R18" s="37">
        <f>'Net Zero 2070 - %'!P12*Emisiones_USCUSS_NetZero2070!$D$18</f>
        <v>5.6121249959502399E-2</v>
      </c>
      <c r="S18" s="37">
        <f>'Net Zero 2070 - %'!Q12*Emisiones_USCUSS_NetZero2070!$D$18</f>
        <v>5.5446682226276273E-2</v>
      </c>
      <c r="T18" s="37">
        <f>'Net Zero 2070 - %'!R12*Emisiones_USCUSS_NetZero2070!$D$18</f>
        <v>5.4778140174340781E-2</v>
      </c>
      <c r="U18" s="37">
        <f>'Net Zero 2070 - %'!S12*Emisiones_USCUSS_NetZero2070!$D$18</f>
        <v>5.4115511293505836E-2</v>
      </c>
      <c r="V18" s="37">
        <f>'Net Zero 2070 - %'!T12*Emisiones_USCUSS_NetZero2070!$D$18</f>
        <v>5.3458684656529587E-2</v>
      </c>
      <c r="W18" s="37">
        <f>'Net Zero 2070 - %'!U12*Emisiones_USCUSS_NetZero2070!$D$18</f>
        <v>5.2807550884191472E-2</v>
      </c>
      <c r="X18" s="37">
        <f>'Net Zero 2070 - %'!V12*Emisiones_USCUSS_NetZero2070!$D$18</f>
        <v>5.2162002110981383E-2</v>
      </c>
      <c r="Y18" s="37">
        <f>'Net Zero 2070 - %'!W12*Emisiones_USCUSS_NetZero2070!$D$18</f>
        <v>5.1521931951421081E-2</v>
      </c>
      <c r="Z18" s="37">
        <f>'Net Zero 2070 - %'!X12*Emisiones_USCUSS_NetZero2070!$D$18</f>
        <v>5.0887235466960598E-2</v>
      </c>
      <c r="AA18" s="37">
        <f>'Net Zero 2070 - %'!Y12*Emisiones_USCUSS_NetZero2070!$D$18</f>
        <v>5.025780913345558E-2</v>
      </c>
      <c r="AB18" s="37">
        <f>'Net Zero 2070 - %'!Z12*Emisiones_USCUSS_NetZero2070!$D$18</f>
        <v>4.9633550809223333E-2</v>
      </c>
      <c r="AC18" s="37">
        <f>'Net Zero 2070 - %'!AA12*Emisiones_USCUSS_NetZero2070!$D$18</f>
        <v>4.9014359703633693E-2</v>
      </c>
      <c r="AD18" s="37">
        <f>'Net Zero 2070 - %'!AB12*Emisiones_USCUSS_NetZero2070!$D$18</f>
        <v>4.840013634625099E-2</v>
      </c>
      <c r="AE18" s="37">
        <f>'Net Zero 2070 - %'!AC12*Emisiones_USCUSS_NetZero2070!$D$18</f>
        <v>4.7790782556490878E-2</v>
      </c>
      <c r="AF18" s="37">
        <f>'Net Zero 2070 - %'!AD12*Emisiones_USCUSS_NetZero2070!$D$18</f>
        <v>4.7186201413797049E-2</v>
      </c>
      <c r="AG18" s="37">
        <f>'Net Zero 2070 - %'!AE12*Emisiones_USCUSS_NetZero2070!$D$18</f>
        <v>4.6586297228314012E-2</v>
      </c>
      <c r="AH18" s="37">
        <f>'Net Zero 2070 - %'!AF12*Emisiones_USCUSS_NetZero2070!$D$18</f>
        <v>4.5990975512034828E-2</v>
      </c>
      <c r="AI18" s="37">
        <f>'Net Zero 2070 - %'!AG12*Emisiones_USCUSS_NetZero2070!$D$18</f>
        <v>4.5400142950444873E-2</v>
      </c>
      <c r="AJ18" s="37">
        <f>'Net Zero 2070 - %'!AH12*Emisiones_USCUSS_NetZero2070!$D$18</f>
        <v>4.481370737460931E-2</v>
      </c>
      <c r="AK18" s="37">
        <f>'Net Zero 2070 - %'!AI12*Emisiones_USCUSS_NetZero2070!$D$18</f>
        <v>4.4231577733715374E-2</v>
      </c>
      <c r="AL18" s="37">
        <f>'Net Zero 2070 - %'!AJ12*Emisiones_USCUSS_NetZero2070!$D$18</f>
        <v>4.365366406805208E-2</v>
      </c>
      <c r="AM18" s="37">
        <f>'Net Zero 2070 - %'!AK12*Emisiones_USCUSS_NetZero2070!$D$18</f>
        <v>4.3079877482426081E-2</v>
      </c>
      <c r="AN18" s="37">
        <f>'Net Zero 2070 - %'!AL12*Emisiones_USCUSS_NetZero2070!$D$18</f>
        <v>4.2510130119976106E-2</v>
      </c>
      <c r="AO18" s="37">
        <f>'Net Zero 2070 - %'!AM12*Emisiones_USCUSS_NetZero2070!$D$18</f>
        <v>4.1944335136411104E-2</v>
      </c>
      <c r="AP18" s="37">
        <f>'Net Zero 2070 - %'!AN12*Emisiones_USCUSS_NetZero2070!$D$18</f>
        <v>4.138240667461824E-2</v>
      </c>
      <c r="AQ18" s="37">
        <f>'Net Zero 2070 - %'!AO12*Emisiones_USCUSS_NetZero2070!$D$18</f>
        <v>4.0824259839693323E-2</v>
      </c>
      <c r="AR18" s="37">
        <f>'Net Zero 2070 - %'!AP12*Emisiones_USCUSS_NetZero2070!$D$18</f>
        <v>4.026981067429608E-2</v>
      </c>
      <c r="AS18" s="37">
        <f>'Net Zero 2070 - %'!AQ12*Emisiones_USCUSS_NetZero2070!$D$18</f>
        <v>3.9718976134401673E-2</v>
      </c>
      <c r="AT18" s="37">
        <f>'Net Zero 2070 - %'!AR12*Emisiones_USCUSS_NetZero2070!$D$18</f>
        <v>3.9171674065400758E-2</v>
      </c>
      <c r="AU18" s="37">
        <f>'Net Zero 2070 - %'!AS12*Emisiones_USCUSS_NetZero2070!$D$18</f>
        <v>3.8627823178534554E-2</v>
      </c>
      <c r="AV18" s="37">
        <f>'Net Zero 2070 - %'!AT12*Emisiones_USCUSS_NetZero2070!$D$18</f>
        <v>3.808734302765978E-2</v>
      </c>
      <c r="AW18" s="37">
        <f>'Net Zero 2070 - %'!AU12*Emisiones_USCUSS_NetZero2070!$D$18</f>
        <v>3.7550153986358484E-2</v>
      </c>
      <c r="AX18" s="37">
        <f>'Net Zero 2070 - %'!AV12*Emisiones_USCUSS_NetZero2070!$D$18</f>
        <v>3.7016177225339085E-2</v>
      </c>
      <c r="AY18" s="37">
        <f>'Net Zero 2070 - %'!AW12*Emisiones_USCUSS_NetZero2070!$D$18</f>
        <v>3.6485334690147302E-2</v>
      </c>
      <c r="AZ18" s="37">
        <f>'Net Zero 2070 - %'!AX12*Emisiones_USCUSS_NetZero2070!$D$18</f>
        <v>3.5957549079191999E-2</v>
      </c>
      <c r="BA18" s="37">
        <f>'Net Zero 2070 - %'!AY12*Emisiones_USCUSS_NetZero2070!$D$18</f>
        <v>3.5432743822043485E-2</v>
      </c>
      <c r="BB18" s="37">
        <f>'Net Zero 2070 - %'!AZ12*Emisiones_USCUSS_NetZero2070!$D$18</f>
        <v>3.4910843058001725E-2</v>
      </c>
      <c r="BC18" s="37">
        <f>'Net Zero 2070 - %'!BA12*Emisiones_USCUSS_NetZero2070!$D$18</f>
        <v>3.4391771614958204E-2</v>
      </c>
      <c r="BD18" s="37">
        <f>'Net Zero 2070 - %'!BB12*Emisiones_USCUSS_NetZero2070!$D$18</f>
        <v>3.3875454988502758E-2</v>
      </c>
      <c r="BE18" s="53"/>
    </row>
    <row r="19" spans="1:57">
      <c r="A19" s="40"/>
      <c r="B19" s="36"/>
      <c r="C19" s="40"/>
      <c r="D19" s="36"/>
      <c r="E19" s="351" t="s">
        <v>393</v>
      </c>
      <c r="F19" s="349"/>
      <c r="G19" s="37" t="s">
        <v>401</v>
      </c>
      <c r="H19" s="38"/>
      <c r="I19" s="38"/>
      <c r="J19" s="38"/>
      <c r="K19" s="38"/>
      <c r="L19" s="38"/>
      <c r="M19" s="38"/>
      <c r="N19" s="38"/>
      <c r="O19" s="38"/>
      <c r="P19" s="38"/>
      <c r="Q19" s="38"/>
      <c r="R19" s="38"/>
      <c r="S19" s="38"/>
      <c r="T19" s="38"/>
      <c r="U19" s="38"/>
      <c r="V19" s="38"/>
      <c r="W19" s="38"/>
      <c r="X19" s="38"/>
      <c r="Y19" s="38"/>
      <c r="Z19" s="38"/>
      <c r="AA19" s="38"/>
      <c r="AB19" s="38"/>
      <c r="AC19" s="37"/>
      <c r="AD19" s="38"/>
      <c r="AE19" s="38"/>
      <c r="AF19" s="38"/>
      <c r="AG19" s="38"/>
      <c r="AH19" s="38"/>
      <c r="AI19" s="38"/>
      <c r="AJ19" s="38"/>
      <c r="AK19" s="56"/>
      <c r="AL19" s="38"/>
      <c r="AM19" s="38"/>
      <c r="AN19" s="38"/>
      <c r="AO19" s="38"/>
      <c r="AP19" s="38"/>
      <c r="AQ19" s="38"/>
      <c r="AR19" s="38"/>
      <c r="AS19" s="38"/>
      <c r="AT19" s="38"/>
      <c r="AU19" s="38"/>
      <c r="AV19" s="38"/>
      <c r="AW19" s="38"/>
      <c r="AX19" s="38"/>
      <c r="AY19" s="38"/>
      <c r="AZ19" s="38"/>
      <c r="BA19" s="38"/>
      <c r="BB19" s="38"/>
      <c r="BC19" s="38"/>
      <c r="BD19" s="38"/>
      <c r="BE19" s="53"/>
    </row>
    <row r="20" spans="1:57" ht="14.45">
      <c r="A20" s="40"/>
      <c r="B20" s="36"/>
      <c r="C20" s="40"/>
      <c r="D20" s="36">
        <v>0.16104868924999999</v>
      </c>
      <c r="E20" s="385" t="s">
        <v>394</v>
      </c>
      <c r="F20" s="386"/>
      <c r="G20" s="37" t="s">
        <v>401</v>
      </c>
      <c r="H20" s="38"/>
      <c r="I20" s="38">
        <f>('Net Zero 2070 - %'!G15-'Net Zero 2070 - %'!F15)*$D$20</f>
        <v>1.4314007500540011E-3</v>
      </c>
      <c r="J20" s="38">
        <f>('Net Zero 2070 - %'!H15-'Net Zero 2070 - %'!G15)*$D$20</f>
        <v>1.4314007500540011E-3</v>
      </c>
      <c r="K20" s="38">
        <f>('Net Zero 2070 - %'!I15-'Net Zero 2070 - %'!H15)*$D$20</f>
        <v>1.4314007500540011E-3</v>
      </c>
      <c r="L20" s="38">
        <f>('Net Zero 2070 - %'!J15-'Net Zero 2070 - %'!I15)*$D$20</f>
        <v>1.4314007500540011E-3</v>
      </c>
      <c r="M20" s="38">
        <f>('Net Zero 2070 - %'!K15-'Net Zero 2070 - %'!J15)*$D$20</f>
        <v>1.4314007500540011E-3</v>
      </c>
      <c r="N20" s="38">
        <f>('Net Zero 2070 - %'!L15-'Net Zero 2070 - %'!K15)*$D$20</f>
        <v>1.4314007500540011E-3</v>
      </c>
      <c r="O20" s="38">
        <f>('Net Zero 2070 - %'!M15-'Net Zero 2070 - %'!L15)*$D$20</f>
        <v>1.4314007500540011E-3</v>
      </c>
      <c r="P20" s="38">
        <f>('Net Zero 2070 - %'!N15-'Net Zero 2070 - %'!M15)*$D$20</f>
        <v>1.4314007500540011E-3</v>
      </c>
      <c r="Q20" s="38">
        <f>('Net Zero 2070 - %'!O15-'Net Zero 2070 - %'!N15)*$D$20</f>
        <v>1.4314007500540011E-3</v>
      </c>
      <c r="R20" s="38">
        <f>('Net Zero 2070 - %'!P15-'Net Zero 2070 - %'!O15)*$D$20</f>
        <v>1.4314007500540011E-3</v>
      </c>
      <c r="S20" s="38">
        <f>('Net Zero 2070 - %'!Q15-'Net Zero 2070 - %'!P15)*$D$20</f>
        <v>1.4314007500540011E-3</v>
      </c>
      <c r="T20" s="38">
        <f>('Net Zero 2070 - %'!R15-'Net Zero 2070 - %'!Q15)*$D$20</f>
        <v>1.4314007500540011E-3</v>
      </c>
      <c r="U20" s="38">
        <f>('Net Zero 2070 - %'!S15-'Net Zero 2070 - %'!R15)*$D$20</f>
        <v>1.4314007500540011E-3</v>
      </c>
      <c r="V20" s="38">
        <f>('Net Zero 2070 - %'!T15-'Net Zero 2070 - %'!S15)*$D$20</f>
        <v>1.4314007500540011E-3</v>
      </c>
      <c r="W20" s="38">
        <f>('Net Zero 2070 - %'!U15-'Net Zero 2070 - %'!T15)*$D$20</f>
        <v>1.4314007500540011E-3</v>
      </c>
      <c r="X20" s="38">
        <f>('Net Zero 2070 - %'!V15-'Net Zero 2070 - %'!U15)*$D$20</f>
        <v>1.4314007500540011E-3</v>
      </c>
      <c r="Y20" s="38">
        <f>('Net Zero 2070 - %'!W15-'Net Zero 2070 - %'!V15)*$D$20</f>
        <v>1.4314007500540011E-3</v>
      </c>
      <c r="Z20" s="38">
        <f>('Net Zero 2070 - %'!X15-'Net Zero 2070 - %'!W15)*$D$20</f>
        <v>1.4314007500540011E-3</v>
      </c>
      <c r="AA20" s="38">
        <f>('Net Zero 2070 - %'!Y15-'Net Zero 2070 - %'!X15)*$D$20</f>
        <v>1.4314007500540011E-3</v>
      </c>
      <c r="AB20" s="38">
        <f>('Net Zero 2070 - %'!Z15-'Net Zero 2070 - %'!Y15)*$D$20</f>
        <v>1.4314007500540011E-3</v>
      </c>
      <c r="AC20" s="37">
        <f>('Net Zero 2070 - %'!AA15-'Net Zero 2070 - %'!Z15)*$D$20</f>
        <v>1.4314007500540011E-3</v>
      </c>
      <c r="AD20" s="38">
        <f>('Net Zero 2070 - %'!AB15-'Net Zero 2070 - %'!AA15)*$D$20</f>
        <v>1.4314007500540011E-3</v>
      </c>
      <c r="AE20" s="38">
        <f>('Net Zero 2070 - %'!AC15-'Net Zero 2070 - %'!AB15)*$D$20</f>
        <v>1.4314007500540011E-3</v>
      </c>
      <c r="AF20" s="38">
        <f>('Net Zero 2070 - %'!AD15-'Net Zero 2070 - %'!AC15)*$D$20</f>
        <v>1.4314007500540011E-3</v>
      </c>
      <c r="AG20" s="38">
        <f>('Net Zero 2070 - %'!AE15-'Net Zero 2070 - %'!AD15)*$D$20</f>
        <v>1.4314007500540011E-3</v>
      </c>
      <c r="AH20" s="38">
        <f>('Net Zero 2070 - %'!AF15-'Net Zero 2070 - %'!AE15)*$D$20</f>
        <v>1.4314007500540011E-3</v>
      </c>
      <c r="AI20" s="38">
        <f>('Net Zero 2070 - %'!AG15-'Net Zero 2070 - %'!AF15)*$D$20</f>
        <v>1.4314007500540011E-3</v>
      </c>
      <c r="AJ20" s="38">
        <f>('Net Zero 2070 - %'!AH15-'Net Zero 2070 - %'!AG15)*$D$20</f>
        <v>1.4314007500540011E-3</v>
      </c>
      <c r="AK20" s="38">
        <f>('Net Zero 2070 - %'!AI15-'Net Zero 2070 - %'!AH15)*$D$20</f>
        <v>1.4314007500540011E-3</v>
      </c>
      <c r="AL20" s="38">
        <f>('Net Zero 2070 - %'!AJ15-'Net Zero 2070 - %'!AI15)*$D$20</f>
        <v>1.4314007500540011E-3</v>
      </c>
      <c r="AM20" s="38">
        <f>('Net Zero 2070 - %'!AK15-'Net Zero 2070 - %'!AJ15)*$D$20</f>
        <v>1.4314007500540011E-3</v>
      </c>
      <c r="AN20" s="38">
        <f>('Net Zero 2070 - %'!AL15-'Net Zero 2070 - %'!AK15)*$D$20</f>
        <v>1.4314007500540011E-3</v>
      </c>
      <c r="AO20" s="38">
        <f>('Net Zero 2070 - %'!AM15-'Net Zero 2070 - %'!AL15)*$D$20</f>
        <v>1.4314007500540011E-3</v>
      </c>
      <c r="AP20" s="38">
        <f>('Net Zero 2070 - %'!AN15-'Net Zero 2070 - %'!AM15)*$D$20</f>
        <v>1.4314007500540011E-3</v>
      </c>
      <c r="AQ20" s="38">
        <f>('Net Zero 2070 - %'!AO15-'Net Zero 2070 - %'!AN15)*$D$20</f>
        <v>1.4314007500540011E-3</v>
      </c>
      <c r="AR20" s="38">
        <f>('Net Zero 2070 - %'!AP15-'Net Zero 2070 - %'!AO15)*$D$20</f>
        <v>1.4314007500540011E-3</v>
      </c>
      <c r="AS20" s="38">
        <f>('Net Zero 2070 - %'!AQ15-'Net Zero 2070 - %'!AP15)*$D$20</f>
        <v>1.4314007500540011E-3</v>
      </c>
      <c r="AT20" s="38">
        <f>('Net Zero 2070 - %'!AR15-'Net Zero 2070 - %'!AQ15)*$D$20</f>
        <v>1.4314007500540011E-3</v>
      </c>
      <c r="AU20" s="38">
        <f>('Net Zero 2070 - %'!AS15-'Net Zero 2070 - %'!AR15)*$D$20</f>
        <v>1.4314007500540011E-3</v>
      </c>
      <c r="AV20" s="38">
        <f>('Net Zero 2070 - %'!AT15-'Net Zero 2070 - %'!AS15)*$D$20</f>
        <v>1.4314007500540011E-3</v>
      </c>
      <c r="AW20" s="38">
        <f>('Net Zero 2070 - %'!AU15-'Net Zero 2070 - %'!AT15)*$D$20</f>
        <v>1.4314007500540011E-3</v>
      </c>
      <c r="AX20" s="38">
        <f>('Net Zero 2070 - %'!AV15-'Net Zero 2070 - %'!AU15)*$D$20</f>
        <v>1.431400750053992E-3</v>
      </c>
      <c r="AY20" s="38">
        <f>('Net Zero 2070 - %'!AW15-'Net Zero 2070 - %'!AV15)*$D$20</f>
        <v>1.4314007500540011E-3</v>
      </c>
      <c r="AZ20" s="38">
        <f>('Net Zero 2070 - %'!AX15-'Net Zero 2070 - %'!AW15)*$D$20</f>
        <v>1.4314007500540011E-3</v>
      </c>
      <c r="BA20" s="38">
        <f>('Net Zero 2070 - %'!AY15-'Net Zero 2070 - %'!AX15)*$D$20</f>
        <v>1.4314007500540011E-3</v>
      </c>
      <c r="BB20" s="38">
        <f>('Net Zero 2070 - %'!AZ15-'Net Zero 2070 - %'!AY15)*$D$20</f>
        <v>1.4314007500540011E-3</v>
      </c>
      <c r="BC20" s="38">
        <f>('Net Zero 2070 - %'!BA15-'Net Zero 2070 - %'!AZ15)*$D$20</f>
        <v>1.4314007500540011E-3</v>
      </c>
      <c r="BD20" s="38">
        <f>('Net Zero 2070 - %'!BB15-'Net Zero 2070 - %'!BA15)*$D$20</f>
        <v>1.4314007500540011E-3</v>
      </c>
      <c r="BE20" s="53"/>
    </row>
    <row r="21" spans="1:57" ht="14.45">
      <c r="A21" s="40"/>
      <c r="B21" s="36"/>
      <c r="C21" s="40"/>
      <c r="D21" s="36">
        <v>0.09</v>
      </c>
      <c r="E21" s="389" t="s">
        <v>402</v>
      </c>
      <c r="F21" s="390"/>
      <c r="G21" s="37" t="s">
        <v>401</v>
      </c>
      <c r="H21" s="38"/>
      <c r="I21" s="38">
        <f>(('Net Zero 2070 - %'!G16-'Net Zero 2070 - %'!F16)-H76)*$D$21</f>
        <v>1.8138544294644876E-3</v>
      </c>
      <c r="J21" s="38">
        <f>(('Net Zero 2070 - %'!H16-'Net Zero 2070 - %'!G16)-J76)*$D$21</f>
        <v>1.8059281199458615E-3</v>
      </c>
      <c r="K21" s="38">
        <f>(('Net Zero 2070 - %'!I16-'Net Zero 2070 - %'!H16)-K76)*$D$21</f>
        <v>1.7981736325247796E-3</v>
      </c>
      <c r="L21" s="38">
        <f>(('Net Zero 2070 - %'!J16-'Net Zero 2070 - %'!I16)-L76)*$D$21</f>
        <v>1.7904554141056422E-3</v>
      </c>
      <c r="M21" s="38">
        <f>(('Net Zero 2070 - %'!K16-'Net Zero 2070 - %'!J16)-M76)*$D$21</f>
        <v>1.7827531964818217E-3</v>
      </c>
      <c r="N21" s="38">
        <f>(('Net Zero 2070 - %'!L16-'Net Zero 2070 - %'!K16)-N76)*$D$21</f>
        <v>1.7750418090729941E-3</v>
      </c>
      <c r="O21" s="38">
        <f>(('Net Zero 2070 - %'!M16-'Net Zero 2070 - %'!L16)-O76)*$D$21</f>
        <v>1.7672898816970001E-3</v>
      </c>
      <c r="P21" s="38">
        <f>(('Net Zero 2070 - %'!N16-'Net Zero 2070 - %'!M16)-P76)*$D$21</f>
        <v>1.7594584393527397E-3</v>
      </c>
      <c r="Q21" s="38">
        <f>(('Net Zero 2070 - %'!O16-'Net Zero 2070 - %'!N16)-Q76)*$D$21</f>
        <v>1.7514989750340804E-3</v>
      </c>
      <c r="R21" s="38">
        <f>(('Net Zero 2070 - %'!P16-'Net Zero 2070 - %'!O16)-R76)*$D$21</f>
        <v>1.7433517025733428E-3</v>
      </c>
      <c r="S21" s="38">
        <f>(('Net Zero 2070 - %'!Q16-'Net Zero 2070 - %'!P16)-S76)*$D$21</f>
        <v>1.734943521495816E-3</v>
      </c>
      <c r="T21" s="38">
        <f>(('Net Zero 2070 - %'!R16-'Net Zero 2070 - %'!Q16)-T76)*$D$21</f>
        <v>1.7261863779023323E-3</v>
      </c>
      <c r="U21" s="38">
        <f>(('Net Zero 2070 - %'!S16-'Net Zero 2070 - %'!R16)-U76)*$D$21</f>
        <v>1.7169764173804577E-3</v>
      </c>
      <c r="V21" s="38">
        <f>(('Net Zero 2070 - %'!T16-'Net Zero 2070 - %'!S16)-V76)*$D$21</f>
        <v>1.7071947039236776E-3</v>
      </c>
      <c r="W21" s="38">
        <f>(('Net Zero 2070 - %'!U16-'Net Zero 2070 - %'!T16)-W76)*$D$21</f>
        <v>1.6967105848791958E-3</v>
      </c>
      <c r="X21" s="38">
        <f>(('Net Zero 2070 - %'!V16-'Net Zero 2070 - %'!U16)-X76)*$D$21</f>
        <v>1.6853890519187614E-3</v>
      </c>
      <c r="Y21" s="38">
        <f>(('Net Zero 2070 - %'!W16-'Net Zero 2070 - %'!V16)-Y76)*$D$21</f>
        <v>1.6731034300208395E-3</v>
      </c>
      <c r="Z21" s="38">
        <f>(('Net Zero 2070 - %'!X16-'Net Zero 2070 - %'!W16)-Z76)*$D$21</f>
        <v>1.6597539704745303E-3</v>
      </c>
      <c r="AA21" s="38">
        <f>(('Net Zero 2070 - %'!Y16-'Net Zero 2070 - %'!X16)-AA76)*$D$21</f>
        <v>1.6452914839104231E-3</v>
      </c>
      <c r="AB21" s="38">
        <f>(('Net Zero 2070 - %'!Z16-'Net Zero 2070 - %'!Y16)-AB76)*$D$21</f>
        <v>1.6297428273324922E-3</v>
      </c>
      <c r="AC21" s="37">
        <f>(('Net Zero 2070 - %'!AA16-'Net Zero 2070 - %'!Z16)-AC76)*$D$21</f>
        <v>1.6132314951868394E-3</v>
      </c>
      <c r="AD21" s="38">
        <f>(('Net Zero 2070 - %'!AB16-'Net Zero 2070 - %'!AA16)-AD76)*$D$21</f>
        <v>1.5959857364319598E-3</v>
      </c>
      <c r="AE21" s="38">
        <f>(('Net Zero 2070 - %'!AC16-'Net Zero 2070 - %'!AB16)-AE76)*$D$21</f>
        <v>1.5783266736307477E-3</v>
      </c>
      <c r="AF21" s="38">
        <f>(('Net Zero 2070 - %'!AD16-'Net Zero 2070 - %'!AC16)-AF76)*$D$21</f>
        <v>1.5606349300652843E-3</v>
      </c>
      <c r="AG21" s="38">
        <f>(('Net Zero 2070 - %'!AE16-'Net Zero 2070 - %'!AD16)-AG76)*$D$21</f>
        <v>1.5433019028561817E-3</v>
      </c>
      <c r="AH21" s="38">
        <f>(('Net Zero 2070 - %'!AF16-'Net Zero 2070 - %'!AE16)-AH76)*$D$21</f>
        <v>1.5266778681007934E-3</v>
      </c>
      <c r="AI21" s="38">
        <f>(('Net Zero 2070 - %'!AG16-'Net Zero 2070 - %'!AF16)-AI76)*$D$21</f>
        <v>1.511031336034445E-3</v>
      </c>
      <c r="AJ21" s="38">
        <f>(('Net Zero 2070 - %'!AH16-'Net Zero 2070 - %'!AG16)-AJ76)*$D$21</f>
        <v>1.4965282781920634E-3</v>
      </c>
      <c r="AK21" s="38">
        <f>(('Net Zero 2070 - %'!AI16-'Net Zero 2070 - %'!AH16)-AK76)*$D$21</f>
        <v>1.4832328105913921E-3</v>
      </c>
      <c r="AL21" s="38">
        <f>(('Net Zero 2070 - %'!AJ16-'Net Zero 2070 - %'!AI16)-AL76)*$D$21</f>
        <v>1.4711237349339494E-3</v>
      </c>
      <c r="AM21" s="38">
        <f>(('Net Zero 2070 - %'!AK16-'Net Zero 2070 - %'!AJ16)-AM76)*$D$21</f>
        <v>1.4601190178079864E-3</v>
      </c>
      <c r="AN21" s="38">
        <f>(('Net Zero 2070 - %'!AL16-'Net Zero 2070 - %'!AK16)-AN76)*$D$21</f>
        <v>1.4501006479106283E-3</v>
      </c>
      <c r="AO21" s="38">
        <f>(('Net Zero 2070 - %'!AM16-'Net Zero 2070 - %'!AL16)-AO76)*$D$21</f>
        <v>1.4409355872864046E-3</v>
      </c>
      <c r="AP21" s="38">
        <f>(('Net Zero 2070 - %'!AN16-'Net Zero 2070 - %'!AM16)-AP76)*$D$21</f>
        <v>1.4324908185671364E-3</v>
      </c>
      <c r="AQ21" s="38">
        <f>(('Net Zero 2070 - %'!AO16-'Net Zero 2070 - %'!AN16)-AQ76)*$D$21</f>
        <v>1.4246426322296508E-3</v>
      </c>
      <c r="AR21" s="38">
        <f>(('Net Zero 2070 - %'!AP16-'Net Zero 2070 - %'!AO16)-AR76)*$D$21</f>
        <v>1.4172815218693215E-3</v>
      </c>
      <c r="AS21" s="38">
        <f>(('Net Zero 2070 - %'!AQ16-'Net Zero 2070 - %'!AP16)-AS76)*$D$21</f>
        <v>1.4103137854697726E-3</v>
      </c>
      <c r="AT21" s="38">
        <f>(('Net Zero 2070 - %'!AR16-'Net Zero 2070 - %'!AQ16)-AT76)*$D$21</f>
        <v>1.4036612187012811E-3</v>
      </c>
      <c r="AU21" s="38">
        <f>(('Net Zero 2070 - %'!AS16-'Net Zero 2070 - %'!AR16)-AU76)*$D$21</f>
        <v>1.3972596562147005E-3</v>
      </c>
      <c r="AV21" s="38">
        <f>(('Net Zero 2070 - %'!AT16-'Net Zero 2070 - %'!AS16)-AV76)*$D$21</f>
        <v>1.3910571889487356E-3</v>
      </c>
      <c r="AW21" s="38">
        <f>(('Net Zero 2070 - %'!AU16-'Net Zero 2070 - %'!AT16)-AW76)*$D$21</f>
        <v>1.3850121114557614E-3</v>
      </c>
      <c r="AX21" s="38">
        <f>(('Net Zero 2070 - %'!AV16-'Net Zero 2070 - %'!AU16)-AX76)*$D$21</f>
        <v>1.3790911932218871E-3</v>
      </c>
      <c r="AY21" s="38">
        <f>(('Net Zero 2070 - %'!AW16-'Net Zero 2070 - %'!AV16)-AY76)*$D$21</f>
        <v>1.3732679500042869E-3</v>
      </c>
      <c r="AZ21" s="38">
        <f>(('Net Zero 2070 - %'!AX16-'Net Zero 2070 - %'!AW16)-AZ76)*$D$21</f>
        <v>1.3675213831798789E-3</v>
      </c>
      <c r="BA21" s="38">
        <f>(('Net Zero 2070 - %'!AY16-'Net Zero 2070 - %'!AX16)-BA76)*$D$21</f>
        <v>1.3618347910943286E-3</v>
      </c>
      <c r="BB21" s="38">
        <f>(('Net Zero 2070 - %'!AZ16-'Net Zero 2070 - %'!AY16)-BB76)*$D$21</f>
        <v>1.3561948144195212E-3</v>
      </c>
      <c r="BC21" s="38">
        <f>(('Net Zero 2070 - %'!BA16-'Net Zero 2070 - %'!AZ16)-BC76)*$D$21</f>
        <v>1.3505908055294212E-3</v>
      </c>
      <c r="BD21" s="38">
        <f>(('Net Zero 2070 - %'!BB16-'Net Zero 2070 - %'!BA16)-BD76)*$D$21</f>
        <v>1.3450141258677774E-3</v>
      </c>
      <c r="BE21" s="53"/>
    </row>
    <row r="22" spans="1:57" ht="14.45">
      <c r="A22" s="40"/>
      <c r="B22" s="36"/>
      <c r="C22" s="40"/>
      <c r="D22" s="36">
        <v>0.19500000000000001</v>
      </c>
      <c r="E22" s="385" t="s">
        <v>396</v>
      </c>
      <c r="F22" s="386"/>
      <c r="G22" s="37" t="s">
        <v>401</v>
      </c>
      <c r="H22" s="38"/>
      <c r="I22" s="38">
        <f>('Net Zero 2070 - %'!G18-'Net Zero 2070 - %'!F18)*$D$22</f>
        <v>-1.3827449999999919E-3</v>
      </c>
      <c r="J22" s="38">
        <f>('Net Zero 2070 - %'!H18-'Net Zero 2070 - %'!G18)*$D$22</f>
        <v>-1.3827450000000786E-3</v>
      </c>
      <c r="K22" s="38">
        <f>('Net Zero 2070 - %'!I18-'Net Zero 2070 - %'!H18)*$D$22</f>
        <v>-1.3827449999999919E-3</v>
      </c>
      <c r="L22" s="38">
        <f>('Net Zero 2070 - %'!J18-'Net Zero 2070 - %'!I18)*$D$22</f>
        <v>-1.3827449999999919E-3</v>
      </c>
      <c r="M22" s="38">
        <f>('Net Zero 2070 - %'!K18-'Net Zero 2070 - %'!J18)*$D$22</f>
        <v>-1.3827449999999919E-3</v>
      </c>
      <c r="N22" s="38">
        <f>('Net Zero 2070 - %'!L18-'Net Zero 2070 - %'!K18)*$D$22</f>
        <v>-1.3827449999999919E-3</v>
      </c>
      <c r="O22" s="38">
        <f>('Net Zero 2070 - %'!M18-'Net Zero 2070 - %'!L18)*$D$22</f>
        <v>-1.3827449999999919E-3</v>
      </c>
      <c r="P22" s="38">
        <f>('Net Zero 2070 - %'!N18-'Net Zero 2070 - %'!M18)*$D$22</f>
        <v>-1.3827449999999919E-3</v>
      </c>
      <c r="Q22" s="38">
        <f>('Net Zero 2070 - %'!O18-'Net Zero 2070 - %'!N18)*$D$22</f>
        <v>-1.3827449999999919E-3</v>
      </c>
      <c r="R22" s="38">
        <f>('Net Zero 2070 - %'!P18-'Net Zero 2070 - %'!O18)*$D$22</f>
        <v>-1.3827449999999919E-3</v>
      </c>
      <c r="S22" s="38">
        <f>('Net Zero 2070 - %'!Q18-'Net Zero 2070 - %'!P18)*$D$22</f>
        <v>-1.3827449999999919E-3</v>
      </c>
      <c r="T22" s="38">
        <f>('Net Zero 2070 - %'!R18-'Net Zero 2070 - %'!Q18)*$D$22</f>
        <v>-1.3827449999999919E-3</v>
      </c>
      <c r="U22" s="38">
        <f>('Net Zero 2070 - %'!S18-'Net Zero 2070 - %'!R18)*$D$22</f>
        <v>-1.3827450000000786E-3</v>
      </c>
      <c r="V22" s="38">
        <f>('Net Zero 2070 - %'!T18-'Net Zero 2070 - %'!S18)*$D$22</f>
        <v>-1.3827449999999919E-3</v>
      </c>
      <c r="W22" s="38">
        <f>('Net Zero 2070 - %'!U18-'Net Zero 2070 - %'!T18)*$D$22</f>
        <v>-1.3827449999999919E-3</v>
      </c>
      <c r="X22" s="38">
        <f>('Net Zero 2070 - %'!V18-'Net Zero 2070 - %'!U18)*$D$22</f>
        <v>-1.3827449999999919E-3</v>
      </c>
      <c r="Y22" s="38">
        <f>('Net Zero 2070 - %'!W18-'Net Zero 2070 - %'!V18)*$D$22</f>
        <v>-1.3827449999999919E-3</v>
      </c>
      <c r="Z22" s="38">
        <f>('Net Zero 2070 - %'!X18-'Net Zero 2070 - %'!W18)*$D$22</f>
        <v>-1.3827449999999919E-3</v>
      </c>
      <c r="AA22" s="38">
        <f>('Net Zero 2070 - %'!Y18-'Net Zero 2070 - %'!X18)*$D$22</f>
        <v>-1.3827449999999919E-3</v>
      </c>
      <c r="AB22" s="38">
        <f>('Net Zero 2070 - %'!Z18-'Net Zero 2070 - %'!Y18)*$D$22</f>
        <v>-1.3827449999999919E-3</v>
      </c>
      <c r="AC22" s="37">
        <f>('Net Zero 2070 - %'!AA18-'Net Zero 2070 - %'!Z18)*$D$22</f>
        <v>-1.3827449999999919E-3</v>
      </c>
      <c r="AD22" s="38">
        <f>('Net Zero 2070 - %'!AB18-'Net Zero 2070 - %'!AA18)*$D$22</f>
        <v>-1.3827449999999919E-3</v>
      </c>
      <c r="AE22" s="38">
        <f>('Net Zero 2070 - %'!AC18-'Net Zero 2070 - %'!AB18)*$D$22</f>
        <v>-1.3827449999999919E-3</v>
      </c>
      <c r="AF22" s="38">
        <f>('Net Zero 2070 - %'!AD18-'Net Zero 2070 - %'!AC18)*$D$22</f>
        <v>-1.3827450000000786E-3</v>
      </c>
      <c r="AG22" s="38">
        <f>('Net Zero 2070 - %'!AE18-'Net Zero 2070 - %'!AD18)*$D$22</f>
        <v>-1.3827449999999919E-3</v>
      </c>
      <c r="AH22" s="38">
        <f>('Net Zero 2070 - %'!AF18-'Net Zero 2070 - %'!AE18)*$D$22</f>
        <v>-1.3827449999999919E-3</v>
      </c>
      <c r="AI22" s="38">
        <f>('Net Zero 2070 - %'!AG18-'Net Zero 2070 - %'!AF18)*$D$22</f>
        <v>-1.3827449999999919E-3</v>
      </c>
      <c r="AJ22" s="38">
        <f>('Net Zero 2070 - %'!AH18-'Net Zero 2070 - %'!AG18)*$D$22</f>
        <v>-1.3827449999999919E-3</v>
      </c>
      <c r="AK22" s="38">
        <f>('Net Zero 2070 - %'!AI18-'Net Zero 2070 - %'!AH18)*$D$22</f>
        <v>-1.3827449999999919E-3</v>
      </c>
      <c r="AL22" s="38">
        <f>('Net Zero 2070 - %'!AJ18-'Net Zero 2070 - %'!AI18)*$D$22</f>
        <v>-1.3827449999999919E-3</v>
      </c>
      <c r="AM22" s="38">
        <f>('Net Zero 2070 - %'!AK18-'Net Zero 2070 - %'!AJ18)*$D$22</f>
        <v>-1.3827449999999919E-3</v>
      </c>
      <c r="AN22" s="38">
        <f>('Net Zero 2070 - %'!AL18-'Net Zero 2070 - %'!AK18)*$D$22</f>
        <v>-1.3827449999999919E-3</v>
      </c>
      <c r="AO22" s="38">
        <f>('Net Zero 2070 - %'!AM18-'Net Zero 2070 - %'!AL18)*$D$22</f>
        <v>-1.3827449999999919E-3</v>
      </c>
      <c r="AP22" s="38">
        <f>('Net Zero 2070 - %'!AN18-'Net Zero 2070 - %'!AM18)*$D$22</f>
        <v>-1.3827450000000786E-3</v>
      </c>
      <c r="AQ22" s="38">
        <f>('Net Zero 2070 - %'!AO18-'Net Zero 2070 - %'!AN18)*$D$22</f>
        <v>-1.3827449999999919E-3</v>
      </c>
      <c r="AR22" s="38">
        <f>('Net Zero 2070 - %'!AP18-'Net Zero 2070 - %'!AO18)*$D$22</f>
        <v>-1.3827449999999919E-3</v>
      </c>
      <c r="AS22" s="38">
        <f>('Net Zero 2070 - %'!AQ18-'Net Zero 2070 - %'!AP18)*$D$22</f>
        <v>-1.3827449999999919E-3</v>
      </c>
      <c r="AT22" s="38">
        <f>('Net Zero 2070 - %'!AR18-'Net Zero 2070 - %'!AQ18)*$D$22</f>
        <v>-1.3827449999999919E-3</v>
      </c>
      <c r="AU22" s="38">
        <f>('Net Zero 2070 - %'!AS18-'Net Zero 2070 - %'!AR18)*$D$22</f>
        <v>-1.3827449999999919E-3</v>
      </c>
      <c r="AV22" s="38">
        <f>('Net Zero 2070 - %'!AT18-'Net Zero 2070 - %'!AS18)*$D$22</f>
        <v>-1.3827449999999919E-3</v>
      </c>
      <c r="AW22" s="38">
        <f>('Net Zero 2070 - %'!AU18-'Net Zero 2070 - %'!AT18)*$D$22</f>
        <v>-1.3827449999999919E-3</v>
      </c>
      <c r="AX22" s="38">
        <f>('Net Zero 2070 - %'!AV18-'Net Zero 2070 - %'!AU18)*$D$22</f>
        <v>-1.3827449999999919E-3</v>
      </c>
      <c r="AY22" s="38">
        <f>('Net Zero 2070 - %'!AW18-'Net Zero 2070 - %'!AV18)*$D$22</f>
        <v>-1.3827449999999919E-3</v>
      </c>
      <c r="AZ22" s="38">
        <f>('Net Zero 2070 - %'!AX18-'Net Zero 2070 - %'!AW18)*$D$22</f>
        <v>-1.3827449999999919E-3</v>
      </c>
      <c r="BA22" s="38">
        <f>('Net Zero 2070 - %'!AY18-'Net Zero 2070 - %'!AX18)*$D$22</f>
        <v>-1.3827450000000786E-3</v>
      </c>
      <c r="BB22" s="38">
        <f>('Net Zero 2070 - %'!AZ18-'Net Zero 2070 - %'!AY18)*$D$22</f>
        <v>-1.3827449999999919E-3</v>
      </c>
      <c r="BC22" s="38">
        <f>('Net Zero 2070 - %'!BA18-'Net Zero 2070 - %'!AZ18)*$D$22</f>
        <v>-1.3827449999999919E-3</v>
      </c>
      <c r="BD22" s="38">
        <f>('Net Zero 2070 - %'!BB18-'Net Zero 2070 - %'!BA18)*$D$22</f>
        <v>-1.3827449999999919E-3</v>
      </c>
      <c r="BE22" s="53"/>
    </row>
    <row r="23" spans="1:57" ht="14.45">
      <c r="A23" s="40"/>
      <c r="B23" s="36"/>
      <c r="C23" s="40"/>
      <c r="D23" s="36">
        <v>0.13869999999999999</v>
      </c>
      <c r="E23" s="385" t="s">
        <v>397</v>
      </c>
      <c r="F23" s="386"/>
      <c r="G23" s="37" t="s">
        <v>401</v>
      </c>
      <c r="H23" s="38"/>
      <c r="I23" s="38">
        <f>('Net Zero 2070 - %'!G19-'Net Zero 2070 - %'!F19)*$D$23</f>
        <v>-9.3652593534489072E-5</v>
      </c>
      <c r="J23" s="38">
        <f>('Net Zero 2070 - %'!H19-'Net Zero 2070 - %'!G19)*$D$23</f>
        <v>-9.3523352955410767E-5</v>
      </c>
      <c r="K23" s="38">
        <f>('Net Zero 2070 - %'!I19-'Net Zero 2070 - %'!H19)*$D$23</f>
        <v>-9.339429072833692E-5</v>
      </c>
      <c r="L23" s="38">
        <f>('Net Zero 2070 - %'!J19-'Net Zero 2070 - %'!I19)*$D$23</f>
        <v>-9.3265406607133199E-5</v>
      </c>
      <c r="M23" s="38">
        <f>('Net Zero 2070 - %'!K19-'Net Zero 2070 - %'!J19)*$D$23</f>
        <v>-9.3136700346011786E-5</v>
      </c>
      <c r="N23" s="38">
        <f>('Net Zero 2070 - %'!L19-'Net Zero 2070 - %'!K19)*$D$23</f>
        <v>-9.3008171699538987E-5</v>
      </c>
      <c r="O23" s="38">
        <f>('Net Zero 2070 - %'!M19-'Net Zero 2070 - %'!L19)*$D$23</f>
        <v>-9.2879820422589135E-5</v>
      </c>
      <c r="P23" s="38">
        <f>('Net Zero 2070 - %'!N19-'Net Zero 2070 - %'!M19)*$D$23</f>
        <v>-9.2751646270406094E-5</v>
      </c>
      <c r="Q23" s="38">
        <f>('Net Zero 2070 - %'!O19-'Net Zero 2070 - %'!N19)*$D$23</f>
        <v>-9.2623648998557123E-5</v>
      </c>
      <c r="R23" s="38">
        <f>('Net Zero 2070 - %'!P19-'Net Zero 2070 - %'!O19)*$D$23</f>
        <v>-9.2495828362932841E-5</v>
      </c>
      <c r="S23" s="38">
        <f>('Net Zero 2070 - %'!Q19-'Net Zero 2070 - %'!P19)*$D$23</f>
        <v>-9.2368184119793461E-5</v>
      </c>
      <c r="T23" s="38">
        <f>('Net Zero 2070 - %'!R19-'Net Zero 2070 - %'!Q19)*$D$23</f>
        <v>-9.2240716025707162E-5</v>
      </c>
      <c r="U23" s="38">
        <f>('Net Zero 2070 - %'!S19-'Net Zero 2070 - %'!R19)*$D$23</f>
        <v>-9.2113423837596263E-5</v>
      </c>
      <c r="V23" s="38">
        <f>('Net Zero 2070 - %'!T19-'Net Zero 2070 - %'!S19)*$D$23</f>
        <v>-9.1986307312698817E-5</v>
      </c>
      <c r="W23" s="38">
        <f>('Net Zero 2070 - %'!U19-'Net Zero 2070 - %'!T19)*$D$23</f>
        <v>-9.1859366208607007E-5</v>
      </c>
      <c r="X23" s="38">
        <f>('Net Zero 2070 - %'!V19-'Net Zero 2070 - %'!U19)*$D$23</f>
        <v>-9.1732600283236403E-5</v>
      </c>
      <c r="Y23" s="38">
        <f>('Net Zero 2070 - %'!W19-'Net Zero 2070 - %'!V19)*$D$23</f>
        <v>-9.160600929484906E-5</v>
      </c>
      <c r="Z23" s="38">
        <f>('Net Zero 2070 - %'!X19-'Net Zero 2070 - %'!W19)*$D$23</f>
        <v>-9.1479593002022672E-5</v>
      </c>
      <c r="AA23" s="38">
        <f>('Net Zero 2070 - %'!Y19-'Net Zero 2070 - %'!X19)*$D$23</f>
        <v>-9.1353351163681444E-5</v>
      </c>
      <c r="AB23" s="38">
        <f>('Net Zero 2070 - %'!Z19-'Net Zero 2070 - %'!Y19)*$D$23</f>
        <v>-9.122728353907293E-5</v>
      </c>
      <c r="AC23" s="37">
        <f>('Net Zero 2070 - %'!AA19-'Net Zero 2070 - %'!Z19)*$D$23</f>
        <v>-9.1101389887791195E-5</v>
      </c>
      <c r="AD23" s="38">
        <f>('Net Zero 2070 - %'!AB19-'Net Zero 2070 - %'!AA19)*$D$23</f>
        <v>-9.0975669969745916E-5</v>
      </c>
      <c r="AE23" s="38">
        <f>('Net Zero 2070 - %'!AC19-'Net Zero 2070 - %'!AB19)*$D$23</f>
        <v>-9.085012354518561E-5</v>
      </c>
      <c r="AF23" s="38">
        <f>('Net Zero 2070 - %'!AD19-'Net Zero 2070 - %'!AC19)*$D$23</f>
        <v>-9.0724750374689828E-5</v>
      </c>
      <c r="AG23" s="38">
        <f>('Net Zero 2070 - %'!AE19-'Net Zero 2070 - %'!AD19)*$D$23</f>
        <v>-9.0599550219176893E-5</v>
      </c>
      <c r="AH23" s="38">
        <f>('Net Zero 2070 - %'!AF19-'Net Zero 2070 - %'!AE19)*$D$23</f>
        <v>-9.0474522839873136E-5</v>
      </c>
      <c r="AI23" s="38">
        <f>('Net Zero 2070 - %'!AG19-'Net Zero 2070 - %'!AF19)*$D$23</f>
        <v>-9.0349667998351334E-5</v>
      </c>
      <c r="AJ23" s="38">
        <f>('Net Zero 2070 - %'!AH19-'Net Zero 2070 - %'!AG19)*$D$23</f>
        <v>-9.0224985456515322E-5</v>
      </c>
      <c r="AK23" s="38">
        <f>('Net Zero 2070 - %'!AI19-'Net Zero 2070 - %'!AH19)*$D$23</f>
        <v>-9.0100474976584669E-5</v>
      </c>
      <c r="AL23" s="38">
        <f>('Net Zero 2070 - %'!AJ19-'Net Zero 2070 - %'!AI19)*$D$23</f>
        <v>-8.997613632111765E-5</v>
      </c>
      <c r="AM23" s="38">
        <f>('Net Zero 2070 - %'!AK19-'Net Zero 2070 - %'!AJ19)*$D$23</f>
        <v>-8.9851969252995956E-5</v>
      </c>
      <c r="AN23" s="38">
        <f>('Net Zero 2070 - %'!AL19-'Net Zero 2070 - %'!AK19)*$D$23</f>
        <v>-8.9727973535424656E-5</v>
      </c>
      <c r="AO23" s="38">
        <f>('Net Zero 2070 - %'!AM19-'Net Zero 2070 - %'!AL19)*$D$23</f>
        <v>-8.9604148931947563E-5</v>
      </c>
      <c r="AP23" s="38">
        <f>('Net Zero 2070 - %'!AN19-'Net Zero 2070 - %'!AM19)*$D$23</f>
        <v>-8.948049520642417E-5</v>
      </c>
      <c r="AQ23" s="38">
        <f>('Net Zero 2070 - %'!AO19-'Net Zero 2070 - %'!AN19)*$D$23</f>
        <v>-8.9357012123037388E-5</v>
      </c>
      <c r="AR23" s="38">
        <f>('Net Zero 2070 - %'!AP19-'Net Zero 2070 - %'!AO19)*$D$23</f>
        <v>-8.9233699446308846E-5</v>
      </c>
      <c r="AS23" s="38">
        <f>('Net Zero 2070 - %'!AQ19-'Net Zero 2070 - %'!AP19)*$D$23</f>
        <v>-8.911055694106818E-5</v>
      </c>
      <c r="AT23" s="38">
        <f>('Net Zero 2070 - %'!AR19-'Net Zero 2070 - %'!AQ19)*$D$23</f>
        <v>-8.8987584372491484E-5</v>
      </c>
      <c r="AU23" s="38">
        <f>('Net Zero 2070 - %'!AS19-'Net Zero 2070 - %'!AR19)*$D$23</f>
        <v>-8.8864781506055136E-5</v>
      </c>
      <c r="AV23" s="38">
        <f>('Net Zero 2070 - %'!AT19-'Net Zero 2070 - %'!AS19)*$D$23</f>
        <v>-8.8742148107581997E-5</v>
      </c>
      <c r="AW23" s="38">
        <f>('Net Zero 2070 - %'!AU19-'Net Zero 2070 - %'!AT19)*$D$23</f>
        <v>-8.8619683943195169E-5</v>
      </c>
      <c r="AX23" s="38">
        <f>('Net Zero 2070 - %'!AV19-'Net Zero 2070 - %'!AU19)*$D$23</f>
        <v>-8.8497388779348887E-5</v>
      </c>
      <c r="AY23" s="38">
        <f>('Net Zero 2070 - %'!AW19-'Net Zero 2070 - %'!AV19)*$D$23</f>
        <v>-8.83752623828361E-5</v>
      </c>
      <c r="AZ23" s="38">
        <f>('Net Zero 2070 - %'!AX19-'Net Zero 2070 - %'!AW19)*$D$23</f>
        <v>-8.8253304520742373E-5</v>
      </c>
      <c r="BA23" s="38">
        <f>('Net Zero 2070 - %'!AY19-'Net Zero 2070 - %'!AX19)*$D$23</f>
        <v>-8.8131514960507423E-5</v>
      </c>
      <c r="BB23" s="38">
        <f>('Net Zero 2070 - %'!AZ19-'Net Zero 2070 - %'!AY19)*$D$23</f>
        <v>-8.8009893469863541E-5</v>
      </c>
      <c r="BC23" s="38">
        <f>('Net Zero 2070 - %'!BA19-'Net Zero 2070 - %'!AZ19)*$D$23</f>
        <v>-8.7888439816874119E-5</v>
      </c>
      <c r="BD23" s="38">
        <f>('Net Zero 2070 - %'!BB19-'Net Zero 2070 - %'!BA19)*$D$23</f>
        <v>-8.7767153769925899E-5</v>
      </c>
      <c r="BE23" s="53"/>
    </row>
    <row r="24" spans="1:57">
      <c r="A24" s="40"/>
      <c r="B24" s="39"/>
      <c r="C24" s="40"/>
      <c r="D24" s="39"/>
      <c r="E24" s="385" t="s">
        <v>398</v>
      </c>
      <c r="F24" s="386"/>
      <c r="G24" s="37" t="s">
        <v>401</v>
      </c>
      <c r="H24" s="38"/>
      <c r="I24" s="45"/>
      <c r="J24" s="45"/>
      <c r="K24" s="45"/>
      <c r="L24" s="45"/>
      <c r="M24" s="45"/>
      <c r="N24" s="45"/>
      <c r="O24" s="45"/>
      <c r="P24" s="45"/>
      <c r="Q24" s="45"/>
      <c r="R24" s="45"/>
      <c r="S24" s="45"/>
      <c r="T24" s="45"/>
      <c r="U24" s="45"/>
      <c r="V24" s="45"/>
      <c r="W24" s="45"/>
      <c r="X24" s="45"/>
      <c r="Y24" s="45"/>
      <c r="Z24" s="45"/>
      <c r="AA24" s="45"/>
      <c r="AB24" s="45"/>
      <c r="AC24" s="37"/>
      <c r="AD24" s="45"/>
      <c r="AE24" s="45"/>
      <c r="AF24" s="45"/>
      <c r="AG24" s="45"/>
      <c r="AH24" s="45"/>
      <c r="AI24" s="45"/>
      <c r="AJ24" s="38"/>
      <c r="AK24" s="56"/>
      <c r="AL24" s="38"/>
      <c r="AM24" s="38"/>
      <c r="AN24" s="38"/>
      <c r="AO24" s="38"/>
      <c r="AP24" s="38"/>
      <c r="AQ24" s="38"/>
      <c r="AR24" s="38"/>
      <c r="AS24" s="38"/>
      <c r="AT24" s="38"/>
      <c r="AU24" s="38"/>
      <c r="AV24" s="38"/>
      <c r="AW24" s="38"/>
      <c r="AX24" s="38"/>
      <c r="AY24" s="38"/>
      <c r="AZ24" s="38"/>
      <c r="BA24" s="38"/>
      <c r="BB24" s="38"/>
      <c r="BC24" s="38"/>
      <c r="BD24" s="38"/>
      <c r="BE24" s="53"/>
    </row>
    <row r="25" spans="1:57" ht="14.45">
      <c r="A25" s="40"/>
      <c r="B25" s="36"/>
      <c r="C25" s="40"/>
      <c r="D25" s="36">
        <v>5.2420000000000001E-2</v>
      </c>
      <c r="E25" s="385" t="s">
        <v>63</v>
      </c>
      <c r="F25" s="386"/>
      <c r="G25" s="37" t="s">
        <v>401</v>
      </c>
      <c r="H25" s="38"/>
      <c r="I25" s="38">
        <f>('Net Zero 2070 - %'!G21-'Net Zero 2070 - %'!F21)*$D$25</f>
        <v>6.7443118294385326E-5</v>
      </c>
      <c r="J25" s="38">
        <f>('Net Zero 2070 - %'!H21-'Net Zero 2070 - %'!G21)*$D$25</f>
        <v>6.8287823335927748E-5</v>
      </c>
      <c r="K25" s="38">
        <f>('Net Zero 2070 - %'!I21-'Net Zero 2070 - %'!H21)*$D$25</f>
        <v>6.9143108057433022E-5</v>
      </c>
      <c r="L25" s="38">
        <f>('Net Zero 2070 - %'!J21-'Net Zero 2070 - %'!I21)*$D$25</f>
        <v>7.0009104966252622E-5</v>
      </c>
      <c r="M25" s="38">
        <f>('Net Zero 2070 - %'!K21-'Net Zero 2070 - %'!J21)*$D$25</f>
        <v>7.0885948229352795E-5</v>
      </c>
      <c r="N25" s="38">
        <f>('Net Zero 2070 - %'!L21-'Net Zero 2070 - %'!K21)*$D$25</f>
        <v>7.1773773694102009E-5</v>
      </c>
      <c r="O25" s="38">
        <f>('Net Zero 2070 - %'!M21-'Net Zero 2070 - %'!L21)*$D$25</f>
        <v>7.2672718909318264E-5</v>
      </c>
      <c r="P25" s="38">
        <f>('Net Zero 2070 - %'!N21-'Net Zero 2070 - %'!M21)*$D$25</f>
        <v>7.3582923146574633E-5</v>
      </c>
      <c r="Q25" s="38">
        <f>('Net Zero 2070 - %'!O21-'Net Zero 2070 - %'!N21)*$D$25</f>
        <v>7.4504527421781193E-5</v>
      </c>
      <c r="R25" s="38">
        <f>('Net Zero 2070 - %'!P21-'Net Zero 2070 - %'!O21)*$D$25</f>
        <v>7.5437674517030341E-5</v>
      </c>
      <c r="S25" s="38">
        <f>('Net Zero 2070 - %'!Q21-'Net Zero 2070 - %'!P21)*$D$25</f>
        <v>7.6382509002717811E-5</v>
      </c>
      <c r="T25" s="38">
        <f>('Net Zero 2070 - %'!R21-'Net Zero 2070 - %'!Q21)*$D$25</f>
        <v>7.7339177259939419E-5</v>
      </c>
      <c r="U25" s="38">
        <f>('Net Zero 2070 - %'!S21-'Net Zero 2070 - %'!R21)*$D$25</f>
        <v>7.8307827503172221E-5</v>
      </c>
      <c r="V25" s="38">
        <f>('Net Zero 2070 - %'!T21-'Net Zero 2070 - %'!S21)*$D$25</f>
        <v>7.9288609803235729E-5</v>
      </c>
      <c r="W25" s="38">
        <f>('Net Zero 2070 - %'!U21-'Net Zero 2070 - %'!T21)*$D$25</f>
        <v>8.0281676110540587E-5</v>
      </c>
      <c r="X25" s="38">
        <f>('Net Zero 2070 - %'!V21-'Net Zero 2070 - %'!U21)*$D$25</f>
        <v>8.1287180278631768E-5</v>
      </c>
      <c r="Y25" s="38">
        <f>('Net Zero 2070 - %'!W21-'Net Zero 2070 - %'!V21)*$D$25</f>
        <v>8.2305278088027139E-5</v>
      </c>
      <c r="Z25" s="38">
        <f>('Net Zero 2070 - %'!X21-'Net Zero 2070 - %'!W21)*$D$25</f>
        <v>8.3336127270340483E-5</v>
      </c>
      <c r="AA25" s="38">
        <f>('Net Zero 2070 - %'!Y21-'Net Zero 2070 - %'!X21)*$D$25</f>
        <v>8.437988753273776E-5</v>
      </c>
      <c r="AB25" s="38">
        <f>('Net Zero 2070 - %'!Z21-'Net Zero 2070 - %'!Y21)*$D$25</f>
        <v>8.5436720582668255E-5</v>
      </c>
      <c r="AC25" s="37">
        <f>('Net Zero 2070 - %'!AA21-'Net Zero 2070 - %'!Z21)*$D$25</f>
        <v>8.6506790152910022E-5</v>
      </c>
      <c r="AD25" s="38">
        <f>('Net Zero 2070 - %'!AB21-'Net Zero 2070 - %'!AA21)*$D$25</f>
        <v>8.7590262026954421E-5</v>
      </c>
      <c r="AE25" s="38">
        <f>('Net Zero 2070 - %'!AC21-'Net Zero 2070 - %'!AB21)*$D$25</f>
        <v>8.868730406468005E-5</v>
      </c>
      <c r="AF25" s="38">
        <f>('Net Zero 2070 - %'!AD21-'Net Zero 2070 - %'!AC21)*$D$25</f>
        <v>8.9798086228359979E-5</v>
      </c>
      <c r="AG25" s="38">
        <f>('Net Zero 2070 - %'!AE21-'Net Zero 2070 - %'!AD21)*$D$25</f>
        <v>9.0922780608991856E-5</v>
      </c>
      <c r="AH25" s="38">
        <f>('Net Zero 2070 - %'!AF21-'Net Zero 2070 - %'!AE21)*$D$25</f>
        <v>9.2061561452965742E-5</v>
      </c>
      <c r="AI25" s="38">
        <f>('Net Zero 2070 - %'!AG21-'Net Zero 2070 - %'!AF21)*$D$25</f>
        <v>9.3214605189054732E-5</v>
      </c>
      <c r="AJ25" s="38">
        <f>('Net Zero 2070 - %'!AH21-'Net Zero 2070 - %'!AG21)*$D$25</f>
        <v>9.4382090455747661E-5</v>
      </c>
      <c r="AK25" s="38">
        <f>('Net Zero 2070 - %'!AI21-'Net Zero 2070 - %'!AH21)*$D$25</f>
        <v>9.5564198128933841E-5</v>
      </c>
      <c r="AL25" s="38">
        <f>('Net Zero 2070 - %'!AJ21-'Net Zero 2070 - %'!AI21)*$D$25</f>
        <v>9.6761111349912205E-5</v>
      </c>
      <c r="AM25" s="38">
        <f>('Net Zero 2070 - %'!AK21-'Net Zero 2070 - %'!AJ21)*$D$25</f>
        <v>9.797301555377446E-5</v>
      </c>
      <c r="AN25" s="38">
        <f>('Net Zero 2070 - %'!AL21-'Net Zero 2070 - %'!AK21)*$D$25</f>
        <v>9.9200098498134439E-5</v>
      </c>
      <c r="AO25" s="38">
        <f>('Net Zero 2070 - %'!AM21-'Net Zero 2070 - %'!AL21)*$D$25</f>
        <v>1.004425502922111E-4</v>
      </c>
      <c r="AP25" s="38">
        <f>('Net Zero 2070 - %'!AN21-'Net Zero 2070 - %'!AM21)*$D$25</f>
        <v>1.0170056342628243E-4</v>
      </c>
      <c r="AQ25" s="38">
        <f>('Net Zero 2070 - %'!AO21-'Net Zero 2070 - %'!AN21)*$D$25</f>
        <v>1.0297433280152205E-4</v>
      </c>
      <c r="AR25" s="38">
        <f>('Net Zero 2070 - %'!AP21-'Net Zero 2070 - %'!AO21)*$D$25</f>
        <v>1.0426405576016901E-4</v>
      </c>
      <c r="AS25" s="38">
        <f>('Net Zero 2070 - %'!AQ21-'Net Zero 2070 - %'!AP21)*$D$25</f>
        <v>1.05569932116121E-4</v>
      </c>
      <c r="AT25" s="38">
        <f>('Net Zero 2070 - %'!AR21-'Net Zero 2070 - %'!AQ21)*$D$25</f>
        <v>1.0689216418588538E-4</v>
      </c>
      <c r="AU25" s="38">
        <f>('Net Zero 2070 - %'!AS21-'Net Zero 2070 - %'!AR21)*$D$25</f>
        <v>1.0823095681992751E-4</v>
      </c>
      <c r="AV25" s="38">
        <f>('Net Zero 2070 - %'!AT21-'Net Zero 2070 - %'!AS21)*$D$25</f>
        <v>1.0958651743439445E-4</v>
      </c>
      <c r="AW25" s="38">
        <f>('Net Zero 2070 - %'!AU21-'Net Zero 2070 - %'!AT21)*$D$25</f>
        <v>1.1095905604327213E-4</v>
      </c>
      <c r="AX25" s="38">
        <f>('Net Zero 2070 - %'!AV21-'Net Zero 2070 - %'!AU21)*$D$25</f>
        <v>1.1234878529089185E-4</v>
      </c>
      <c r="AY25" s="38">
        <f>('Net Zero 2070 - %'!AW21-'Net Zero 2070 - %'!AV21)*$D$25</f>
        <v>1.1375592048491387E-4</v>
      </c>
      <c r="AZ25" s="38">
        <f>('Net Zero 2070 - %'!AX21-'Net Zero 2070 - %'!AW21)*$D$25</f>
        <v>1.1518067962963998E-4</v>
      </c>
      <c r="BA25" s="38">
        <f>('Net Zero 2070 - %'!AY21-'Net Zero 2070 - %'!AX21)*$D$25</f>
        <v>1.1662328345983363E-4</v>
      </c>
      <c r="BB25" s="38">
        <f>('Net Zero 2070 - %'!AZ21-'Net Zero 2070 - %'!AY21)*$D$25</f>
        <v>1.1808395547487493E-4</v>
      </c>
      <c r="BC25" s="38">
        <f>('Net Zero 2070 - %'!BA21-'Net Zero 2070 - %'!AZ21)*$D$25</f>
        <v>1.1956292197342324E-4</v>
      </c>
      <c r="BD25" s="38">
        <f>('Net Zero 2070 - %'!BB21-'Net Zero 2070 - %'!BA21)*$D$25</f>
        <v>1.2106041208845229E-4</v>
      </c>
      <c r="BE25" s="53"/>
    </row>
    <row r="26" spans="1:57" ht="14.45">
      <c r="A26" s="40"/>
      <c r="B26" s="41"/>
      <c r="C26" s="40"/>
      <c r="D26" s="41"/>
      <c r="E26" s="42" t="s">
        <v>387</v>
      </c>
      <c r="F26" s="43" t="s">
        <v>387</v>
      </c>
      <c r="G26" s="44" t="s">
        <v>399</v>
      </c>
      <c r="H26" s="46">
        <f t="shared" ref="H26:AM26" si="1">SUM(H18:H25)</f>
        <v>6.3224297034549959E-2</v>
      </c>
      <c r="I26" s="45">
        <f t="shared" si="1"/>
        <v>6.4319210584000128E-2</v>
      </c>
      <c r="J26" s="45">
        <f t="shared" si="1"/>
        <v>6.3578117072163737E-2</v>
      </c>
      <c r="K26" s="45">
        <f t="shared" si="1"/>
        <v>6.284432138131571E-2</v>
      </c>
      <c r="L26" s="45">
        <f t="shared" si="1"/>
        <v>6.211755965188899E-2</v>
      </c>
      <c r="M26" s="45">
        <f t="shared" si="1"/>
        <v>6.1397685238883885E-2</v>
      </c>
      <c r="N26" s="45">
        <f t="shared" si="1"/>
        <v>6.0684548483346812E-2</v>
      </c>
      <c r="O26" s="45">
        <f t="shared" si="1"/>
        <v>5.9977995374666547E-2</v>
      </c>
      <c r="P26" s="45">
        <f t="shared" si="1"/>
        <v>5.9277866105625236E-2</v>
      </c>
      <c r="Q26" s="45">
        <f t="shared" si="1"/>
        <v>5.8583993106226827E-2</v>
      </c>
      <c r="R26" s="45">
        <f t="shared" si="1"/>
        <v>5.7896199258283855E-2</v>
      </c>
      <c r="S26" s="45">
        <f t="shared" si="1"/>
        <v>5.7214295822709024E-2</v>
      </c>
      <c r="T26" s="45">
        <f t="shared" si="1"/>
        <v>5.6538080763531361E-2</v>
      </c>
      <c r="U26" s="45">
        <f t="shared" si="1"/>
        <v>5.5867337864605793E-2</v>
      </c>
      <c r="V26" s="45">
        <f t="shared" si="1"/>
        <v>5.5201837412997813E-2</v>
      </c>
      <c r="W26" s="45">
        <f t="shared" si="1"/>
        <v>5.4541339529026622E-2</v>
      </c>
      <c r="X26" s="45">
        <f t="shared" si="1"/>
        <v>5.3885601492949554E-2</v>
      </c>
      <c r="Y26" s="45">
        <f t="shared" si="1"/>
        <v>5.3234390400289114E-2</v>
      </c>
      <c r="Z26" s="45">
        <f t="shared" si="1"/>
        <v>5.2587501721757461E-2</v>
      </c>
      <c r="AA26" s="45">
        <f t="shared" si="1"/>
        <v>5.1944782903789073E-2</v>
      </c>
      <c r="AB26" s="45">
        <f t="shared" si="1"/>
        <v>5.1306158823653435E-2</v>
      </c>
      <c r="AC26" s="45">
        <f t="shared" si="1"/>
        <v>5.0671652349139666E-2</v>
      </c>
      <c r="AD26" s="45">
        <f t="shared" si="1"/>
        <v>5.0041392424794169E-2</v>
      </c>
      <c r="AE26" s="45">
        <f t="shared" si="1"/>
        <v>4.9415602160695134E-2</v>
      </c>
      <c r="AF26" s="45">
        <f t="shared" si="1"/>
        <v>4.8794565429769926E-2</v>
      </c>
      <c r="AG26" s="45">
        <f t="shared" si="1"/>
        <v>4.8178578111614023E-2</v>
      </c>
      <c r="AH26" s="45">
        <f t="shared" si="1"/>
        <v>4.7567896168802727E-2</v>
      </c>
      <c r="AI26" s="45">
        <f t="shared" si="1"/>
        <v>4.6962694973724031E-2</v>
      </c>
      <c r="AJ26" s="45">
        <f t="shared" si="1"/>
        <v>4.6363048507854623E-2</v>
      </c>
      <c r="AK26" s="48">
        <f t="shared" si="1"/>
        <v>4.5768930017513136E-2</v>
      </c>
      <c r="AL26" s="45">
        <f t="shared" si="1"/>
        <v>4.5180228528068835E-2</v>
      </c>
      <c r="AM26" s="45">
        <f t="shared" si="1"/>
        <v>4.4596773296588857E-2</v>
      </c>
      <c r="AN26" s="45">
        <f t="shared" ref="AN26:BD26" si="2">SUM(AN18:AN25)</f>
        <v>4.401835864290346E-2</v>
      </c>
      <c r="AO26" s="45">
        <f t="shared" si="2"/>
        <v>4.3444764875111785E-2</v>
      </c>
      <c r="AP26" s="45">
        <f t="shared" si="2"/>
        <v>4.2875773311459156E-2</v>
      </c>
      <c r="AQ26" s="45">
        <f t="shared" si="2"/>
        <v>4.2311175542655476E-2</v>
      </c>
      <c r="AR26" s="45">
        <f t="shared" si="2"/>
        <v>4.1750778302533272E-2</v>
      </c>
      <c r="AS26" s="45">
        <f t="shared" si="2"/>
        <v>4.1194405045100517E-2</v>
      </c>
      <c r="AT26" s="45">
        <f t="shared" si="2"/>
        <v>4.0641895613969442E-2</v>
      </c>
      <c r="AU26" s="45">
        <f t="shared" si="2"/>
        <v>4.009310476011714E-2</v>
      </c>
      <c r="AV26" s="45">
        <f t="shared" si="2"/>
        <v>3.9547900335989337E-2</v>
      </c>
      <c r="AW26" s="45">
        <f t="shared" si="2"/>
        <v>3.900616121996834E-2</v>
      </c>
      <c r="AX26" s="45">
        <f t="shared" si="2"/>
        <v>3.8467775565126518E-2</v>
      </c>
      <c r="AY26" s="45">
        <f t="shared" si="2"/>
        <v>3.7932639048307674E-2</v>
      </c>
      <c r="AZ26" s="45">
        <f t="shared" si="2"/>
        <v>3.7400653587534784E-2</v>
      </c>
      <c r="BA26" s="45">
        <f t="shared" si="2"/>
        <v>3.6871726131691061E-2</v>
      </c>
      <c r="BB26" s="45">
        <f t="shared" si="2"/>
        <v>3.6345767684480279E-2</v>
      </c>
      <c r="BC26" s="45">
        <f t="shared" si="2"/>
        <v>3.582269265269819E-2</v>
      </c>
      <c r="BD26" s="45">
        <f t="shared" si="2"/>
        <v>3.5302418122743082E-2</v>
      </c>
      <c r="BE26" s="53"/>
    </row>
    <row r="27" spans="1:57" ht="14.45">
      <c r="A27" s="40"/>
      <c r="B27" s="41"/>
      <c r="C27" s="40"/>
      <c r="D27" s="41"/>
      <c r="E27" s="42"/>
      <c r="F27" s="53"/>
      <c r="G27" s="53"/>
      <c r="H27" s="53"/>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row>
    <row r="28" spans="1:57" ht="15.75">
      <c r="A28" s="30"/>
      <c r="B28" s="39"/>
      <c r="C28" s="30"/>
      <c r="D28" s="39"/>
      <c r="E28" s="31"/>
      <c r="F28" s="32"/>
      <c r="G28" s="347" t="s">
        <v>403</v>
      </c>
      <c r="H28" s="47"/>
      <c r="I28" s="47"/>
      <c r="J28" s="47"/>
      <c r="K28" s="47"/>
      <c r="L28" s="47"/>
      <c r="M28" s="47"/>
      <c r="N28" s="47"/>
      <c r="O28" s="47"/>
      <c r="P28" s="47"/>
      <c r="Q28" s="47"/>
      <c r="R28" s="47"/>
      <c r="S28" s="47"/>
      <c r="T28" s="47"/>
      <c r="U28" s="47"/>
      <c r="V28" s="47"/>
      <c r="W28" s="47"/>
      <c r="X28" s="47"/>
      <c r="Y28" s="47"/>
      <c r="Z28" s="47"/>
      <c r="AA28" s="47"/>
      <c r="AB28" s="47"/>
      <c r="AC28" s="37"/>
      <c r="AD28" s="47"/>
      <c r="AE28" s="47"/>
      <c r="AF28" s="47"/>
      <c r="AG28" s="47"/>
      <c r="AH28" s="47"/>
      <c r="AI28" s="47"/>
      <c r="AJ28" s="47"/>
      <c r="AK28" s="56"/>
      <c r="AL28" s="56"/>
      <c r="AM28" s="56"/>
      <c r="AN28" s="56"/>
      <c r="AO28" s="56"/>
      <c r="AP28" s="56"/>
      <c r="AQ28" s="56"/>
      <c r="AR28" s="56"/>
      <c r="AS28" s="56"/>
      <c r="AT28" s="56"/>
      <c r="AU28" s="56"/>
      <c r="AV28" s="56"/>
      <c r="AW28" s="56"/>
      <c r="AX28" s="56"/>
      <c r="AY28" s="56"/>
      <c r="AZ28" s="56"/>
      <c r="BA28" s="56"/>
      <c r="BB28" s="56"/>
      <c r="BC28" s="56"/>
      <c r="BD28" s="56"/>
      <c r="BE28" s="53"/>
    </row>
    <row r="29" spans="1:57" s="245" customFormat="1" ht="14.45" customHeight="1">
      <c r="A29" s="384"/>
      <c r="B29" s="309"/>
      <c r="C29" s="318"/>
      <c r="D29" s="308">
        <v>2.1999999999999999E-2</v>
      </c>
      <c r="E29" s="385" t="s">
        <v>391</v>
      </c>
      <c r="F29" s="386"/>
      <c r="G29" s="37" t="s">
        <v>404</v>
      </c>
      <c r="H29" s="37">
        <f>'Net Zero 2070 - %'!F12*Emisiones_USCUSS_NetZero2070!$D$29</f>
        <v>1.9771635177826567E-3</v>
      </c>
      <c r="I29" s="37">
        <f>'Net Zero 2070 - %'!G12*Emisiones_USCUSS_NetZero2070!$D$29</f>
        <v>1.9539787027062941E-3</v>
      </c>
      <c r="J29" s="37">
        <f>'Net Zero 2070 - %'!H12*Emisiones_USCUSS_NetZero2070!$D$29</f>
        <v>1.9310204862817847E-3</v>
      </c>
      <c r="K29" s="37">
        <f>'Net Zero 2070 - %'!I12*Emisiones_USCUSS_NetZero2070!$D$29</f>
        <v>1.9082847903212111E-3</v>
      </c>
      <c r="L29" s="37">
        <f>'Net Zero 2070 - %'!J12*Emisiones_USCUSS_NetZero2070!$D$29</f>
        <v>1.8857675982461187E-3</v>
      </c>
      <c r="M29" s="37">
        <f>'Net Zero 2070 - %'!K12*Emisiones_USCUSS_NetZero2070!$D$29</f>
        <v>1.8634649537714622E-3</v>
      </c>
      <c r="N29" s="37">
        <f>'Net Zero 2070 - %'!L12*Emisiones_USCUSS_NetZero2070!$D$29</f>
        <v>1.8413729596147199E-3</v>
      </c>
      <c r="O29" s="37">
        <f>'Net Zero 2070 - %'!M12*Emisiones_USCUSS_NetZero2070!$D$29</f>
        <v>1.8194877762294722E-3</v>
      </c>
      <c r="P29" s="37">
        <f>'Net Zero 2070 - %'!N12*Emisiones_USCUSS_NetZero2070!$D$29</f>
        <v>1.7978056205622329E-3</v>
      </c>
      <c r="Q29" s="37">
        <f>'Net Zero 2070 - %'!O12*Emisiones_USCUSS_NetZero2070!$D$29</f>
        <v>1.7763227648326099E-3</v>
      </c>
      <c r="R29" s="37">
        <f>'Net Zero 2070 - %'!P12*Emisiones_USCUSS_NetZero2070!$D$29</f>
        <v>1.7550355353362511E-3</v>
      </c>
      <c r="S29" s="37">
        <f>'Net Zero 2070 - %'!Q12*Emisiones_USCUSS_NetZero2070!$D$29</f>
        <v>1.7339403112694781E-3</v>
      </c>
      <c r="T29" s="37">
        <f>'Net Zero 2070 - %'!R12*Emisiones_USCUSS_NetZero2070!$D$29</f>
        <v>1.7130335235756888E-3</v>
      </c>
      <c r="U29" s="37">
        <f>'Net Zero 2070 - %'!S12*Emisiones_USCUSS_NetZero2070!$D$29</f>
        <v>1.692311653812549E-3</v>
      </c>
      <c r="V29" s="37">
        <f>'Net Zero 2070 - %'!T12*Emisiones_USCUSS_NetZero2070!$D$29</f>
        <v>1.6717712330400153E-3</v>
      </c>
      <c r="W29" s="37">
        <f>'Net Zero 2070 - %'!U12*Emisiones_USCUSS_NetZero2070!$D$29</f>
        <v>1.6514088407280916E-3</v>
      </c>
      <c r="X29" s="37">
        <f>'Net Zero 2070 - %'!V12*Emisiones_USCUSS_NetZero2070!$D$29</f>
        <v>1.6312211036838525E-3</v>
      </c>
      <c r="Y29" s="37">
        <f>'Net Zero 2070 - %'!W12*Emisiones_USCUSS_NetZero2070!$D$29</f>
        <v>1.6112046949982427E-3</v>
      </c>
      <c r="Z29" s="37">
        <f>'Net Zero 2070 - %'!X12*Emisiones_USCUSS_NetZero2070!$D$29</f>
        <v>1.5913563330108502E-3</v>
      </c>
      <c r="AA29" s="37">
        <f>'Net Zero 2070 - %'!Y12*Emisiones_USCUSS_NetZero2070!$D$29</f>
        <v>1.5716727802928539E-3</v>
      </c>
      <c r="AB29" s="37">
        <f>'Net Zero 2070 - %'!Z12*Emisiones_USCUSS_NetZero2070!$D$29</f>
        <v>1.5521508426480644E-3</v>
      </c>
      <c r="AC29" s="37">
        <f>'Net Zero 2070 - %'!AA12*Emisiones_USCUSS_NetZero2070!$D$29</f>
        <v>1.5327873681306912E-3</v>
      </c>
      <c r="AD29" s="37">
        <f>'Net Zero 2070 - %'!AB12*Emisiones_USCUSS_NetZero2070!$D$29</f>
        <v>1.5135792460803435E-3</v>
      </c>
      <c r="AE29" s="37">
        <f>'Net Zero 2070 - %'!AC12*Emisiones_USCUSS_NetZero2070!$D$29</f>
        <v>1.4945234061731333E-3</v>
      </c>
      <c r="AF29" s="37">
        <f>'Net Zero 2070 - %'!AD12*Emisiones_USCUSS_NetZero2070!$D$29</f>
        <v>1.4756168174890334E-3</v>
      </c>
      <c r="AG29" s="37">
        <f>'Net Zero 2070 - %'!AE12*Emisiones_USCUSS_NetZero2070!$D$29</f>
        <v>1.4568564875947522E-3</v>
      </c>
      <c r="AH29" s="37">
        <f>'Net Zero 2070 - %'!AF12*Emisiones_USCUSS_NetZero2070!$D$29</f>
        <v>1.4382394616414586E-3</v>
      </c>
      <c r="AI29" s="37">
        <f>'Net Zero 2070 - %'!AG12*Emisiones_USCUSS_NetZero2070!$D$29</f>
        <v>1.4197628214780201E-3</v>
      </c>
      <c r="AJ29" s="37">
        <f>'Net Zero 2070 - %'!AH12*Emisiones_USCUSS_NetZero2070!$D$29</f>
        <v>1.4014236847781163E-3</v>
      </c>
      <c r="AK29" s="37">
        <f>'Net Zero 2070 - %'!AI12*Emisiones_USCUSS_NetZero2070!$D$29</f>
        <v>1.3832192041815751E-3</v>
      </c>
      <c r="AL29" s="37">
        <f>'Net Zero 2070 - %'!AJ12*Emisiones_USCUSS_NetZero2070!$D$29</f>
        <v>1.3651465664493898E-3</v>
      </c>
      <c r="AM29" s="37">
        <f>'Net Zero 2070 - %'!AK12*Emisiones_USCUSS_NetZero2070!$D$29</f>
        <v>1.347202991632372E-3</v>
      </c>
      <c r="AN29" s="37">
        <f>'Net Zero 2070 - %'!AL12*Emisiones_USCUSS_NetZero2070!$D$29</f>
        <v>1.3293857322522731E-3</v>
      </c>
      <c r="AO29" s="37">
        <f>'Net Zero 2070 - %'!AM12*Emisiones_USCUSS_NetZero2070!$D$29</f>
        <v>1.3116920724961538E-3</v>
      </c>
      <c r="AP29" s="37">
        <f>'Net Zero 2070 - %'!AN12*Emisiones_USCUSS_NetZero2070!$D$29</f>
        <v>1.2941193274223187E-3</v>
      </c>
      <c r="AQ29" s="37">
        <f>'Net Zero 2070 - %'!AO12*Emisiones_USCUSS_NetZero2070!$D$29</f>
        <v>1.276664842179464E-3</v>
      </c>
      <c r="AR29" s="37">
        <f>'Net Zero 2070 - %'!AP12*Emisiones_USCUSS_NetZero2070!$D$29</f>
        <v>1.2593259912359826E-3</v>
      </c>
      <c r="AS29" s="37">
        <f>'Net Zero 2070 - %'!AQ12*Emisiones_USCUSS_NetZero2070!$D$29</f>
        <v>1.2421001776216584E-3</v>
      </c>
      <c r="AT29" s="37">
        <f>'Net Zero 2070 - %'!AR12*Emisiones_USCUSS_NetZero2070!$D$29</f>
        <v>1.2249848321802652E-3</v>
      </c>
      <c r="AU29" s="37">
        <f>'Net Zero 2070 - %'!AS12*Emisiones_USCUSS_NetZero2070!$D$29</f>
        <v>1.2079774128326371E-3</v>
      </c>
      <c r="AV29" s="37">
        <f>'Net Zero 2070 - %'!AT12*Emisiones_USCUSS_NetZero2070!$D$29</f>
        <v>1.1910754038500569E-3</v>
      </c>
      <c r="AW29" s="37">
        <f>'Net Zero 2070 - %'!AU12*Emisiones_USCUSS_NetZero2070!$D$29</f>
        <v>1.1742763151384315E-3</v>
      </c>
      <c r="AX29" s="37">
        <f>'Net Zero 2070 - %'!AV12*Emisiones_USCUSS_NetZero2070!$D$29</f>
        <v>1.1575776815315705E-3</v>
      </c>
      <c r="AY29" s="37">
        <f>'Net Zero 2070 - %'!AW12*Emisiones_USCUSS_NetZero2070!$D$29</f>
        <v>1.1409770620941586E-3</v>
      </c>
      <c r="AZ29" s="37">
        <f>'Net Zero 2070 - %'!AX12*Emisiones_USCUSS_NetZero2070!$D$29</f>
        <v>1.1244720394345755E-3</v>
      </c>
      <c r="BA29" s="37">
        <f>'Net Zero 2070 - %'!AY12*Emisiones_USCUSS_NetZero2070!$D$29</f>
        <v>1.1080602190262354E-3</v>
      </c>
      <c r="BB29" s="37">
        <f>'Net Zero 2070 - %'!AZ12*Emisiones_USCUSS_NetZero2070!$D$29</f>
        <v>1.0917392285373672E-3</v>
      </c>
      <c r="BC29" s="37">
        <f>'Net Zero 2070 - %'!BA12*Emisiones_USCUSS_NetZero2070!$D$29</f>
        <v>1.0755067171699792E-3</v>
      </c>
      <c r="BD29" s="37">
        <f>'Net Zero 2070 - %'!BB12*Emisiones_USCUSS_NetZero2070!$D$29</f>
        <v>1.0593603550064826E-3</v>
      </c>
      <c r="BE29" s="53"/>
    </row>
    <row r="30" spans="1:57">
      <c r="A30" s="384"/>
      <c r="B30" s="92"/>
      <c r="C30" s="350"/>
      <c r="D30" s="49">
        <v>0.33</v>
      </c>
      <c r="E30" s="385" t="s">
        <v>394</v>
      </c>
      <c r="F30" s="386"/>
      <c r="G30" s="37" t="s">
        <v>404</v>
      </c>
      <c r="H30" s="48"/>
      <c r="I30" s="48">
        <f>('Net Zero 2070 - %'!G15-'Net Zero 2070 - %'!F15)*$D$30</f>
        <v>2.9330400000000026E-3</v>
      </c>
      <c r="J30" s="48">
        <f>('Net Zero 2070 - %'!H15-'Net Zero 2070 - %'!G15)*$D$30</f>
        <v>2.9330400000000026E-3</v>
      </c>
      <c r="K30" s="48">
        <f>('Net Zero 2070 - %'!I15-'Net Zero 2070 - %'!H15)*$D$30</f>
        <v>2.9330400000000026E-3</v>
      </c>
      <c r="L30" s="48">
        <f>('Net Zero 2070 - %'!J15-'Net Zero 2070 - %'!I15)*$D$30</f>
        <v>2.9330400000000026E-3</v>
      </c>
      <c r="M30" s="48">
        <f>('Net Zero 2070 - %'!K15-'Net Zero 2070 - %'!J15)*$D$30</f>
        <v>2.9330400000000026E-3</v>
      </c>
      <c r="N30" s="48">
        <f>('Net Zero 2070 - %'!L15-'Net Zero 2070 - %'!K15)*$D$30</f>
        <v>2.9330400000000026E-3</v>
      </c>
      <c r="O30" s="48">
        <f>('Net Zero 2070 - %'!M15-'Net Zero 2070 - %'!L15)*$D$30</f>
        <v>2.9330400000000026E-3</v>
      </c>
      <c r="P30" s="48">
        <f>('Net Zero 2070 - %'!N15-'Net Zero 2070 - %'!M15)*$D$30</f>
        <v>2.9330400000000026E-3</v>
      </c>
      <c r="Q30" s="48">
        <f>('Net Zero 2070 - %'!O15-'Net Zero 2070 - %'!N15)*$D$30</f>
        <v>2.9330400000000026E-3</v>
      </c>
      <c r="R30" s="48">
        <f>('Net Zero 2070 - %'!P15-'Net Zero 2070 - %'!O15)*$D$30</f>
        <v>2.9330400000000026E-3</v>
      </c>
      <c r="S30" s="48">
        <f>('Net Zero 2070 - %'!Q15-'Net Zero 2070 - %'!P15)*$D$30</f>
        <v>2.9330400000000026E-3</v>
      </c>
      <c r="T30" s="48">
        <f>('Net Zero 2070 - %'!R15-'Net Zero 2070 - %'!Q15)*$D$30</f>
        <v>2.9330400000000026E-3</v>
      </c>
      <c r="U30" s="48">
        <f>('Net Zero 2070 - %'!S15-'Net Zero 2070 - %'!R15)*$D$30</f>
        <v>2.9330400000000026E-3</v>
      </c>
      <c r="V30" s="48">
        <f>('Net Zero 2070 - %'!T15-'Net Zero 2070 - %'!S15)*$D$30</f>
        <v>2.9330400000000026E-3</v>
      </c>
      <c r="W30" s="48">
        <f>('Net Zero 2070 - %'!U15-'Net Zero 2070 - %'!T15)*$D$30</f>
        <v>2.9330400000000026E-3</v>
      </c>
      <c r="X30" s="48">
        <f>('Net Zero 2070 - %'!V15-'Net Zero 2070 - %'!U15)*$D$30</f>
        <v>2.9330400000000026E-3</v>
      </c>
      <c r="Y30" s="48">
        <f>('Net Zero 2070 - %'!W15-'Net Zero 2070 - %'!V15)*$D$30</f>
        <v>2.9330400000000026E-3</v>
      </c>
      <c r="Z30" s="48">
        <f>('Net Zero 2070 - %'!X15-'Net Zero 2070 - %'!W15)*$D$30</f>
        <v>2.9330400000000026E-3</v>
      </c>
      <c r="AA30" s="48">
        <f>('Net Zero 2070 - %'!Y15-'Net Zero 2070 - %'!X15)*$D$30</f>
        <v>2.9330400000000026E-3</v>
      </c>
      <c r="AB30" s="48">
        <f>('Net Zero 2070 - %'!Z15-'Net Zero 2070 - %'!Y15)*$D$30</f>
        <v>2.9330400000000026E-3</v>
      </c>
      <c r="AC30" s="37">
        <f>('Net Zero 2070 - %'!AA15-'Net Zero 2070 - %'!Z15)*$D$30</f>
        <v>2.9330400000000026E-3</v>
      </c>
      <c r="AD30" s="48">
        <f>('Net Zero 2070 - %'!AB15-'Net Zero 2070 - %'!AA15)*$D$30</f>
        <v>2.9330400000000026E-3</v>
      </c>
      <c r="AE30" s="48">
        <f>('Net Zero 2070 - %'!AC15-'Net Zero 2070 - %'!AB15)*$D$30</f>
        <v>2.9330400000000026E-3</v>
      </c>
      <c r="AF30" s="48">
        <f>('Net Zero 2070 - %'!AD15-'Net Zero 2070 - %'!AC15)*$D$30</f>
        <v>2.9330400000000026E-3</v>
      </c>
      <c r="AG30" s="48">
        <f>('Net Zero 2070 - %'!AE15-'Net Zero 2070 - %'!AD15)*$D$30</f>
        <v>2.9330400000000026E-3</v>
      </c>
      <c r="AH30" s="48">
        <f>('Net Zero 2070 - %'!AF15-'Net Zero 2070 - %'!AE15)*$D$30</f>
        <v>2.9330400000000026E-3</v>
      </c>
      <c r="AI30" s="48">
        <f>('Net Zero 2070 - %'!AG15-'Net Zero 2070 - %'!AF15)*$D$30</f>
        <v>2.9330400000000026E-3</v>
      </c>
      <c r="AJ30" s="48">
        <f>('Net Zero 2070 - %'!AH15-'Net Zero 2070 - %'!AG15)*$D$30</f>
        <v>2.9330400000000026E-3</v>
      </c>
      <c r="AK30" s="48">
        <f>('Net Zero 2070 - %'!AI15-'Net Zero 2070 - %'!AH15)*$D$30</f>
        <v>2.9330400000000026E-3</v>
      </c>
      <c r="AL30" s="48">
        <f>('Net Zero 2070 - %'!AJ15-'Net Zero 2070 - %'!AI15)*$D$30</f>
        <v>2.9330400000000026E-3</v>
      </c>
      <c r="AM30" s="48">
        <f>('Net Zero 2070 - %'!AK15-'Net Zero 2070 - %'!AJ15)*$D$30</f>
        <v>2.9330400000000026E-3</v>
      </c>
      <c r="AN30" s="48">
        <f>('Net Zero 2070 - %'!AL15-'Net Zero 2070 - %'!AK15)*$D$30</f>
        <v>2.9330400000000026E-3</v>
      </c>
      <c r="AO30" s="48">
        <f>('Net Zero 2070 - %'!AM15-'Net Zero 2070 - %'!AL15)*$D$30</f>
        <v>2.9330400000000026E-3</v>
      </c>
      <c r="AP30" s="48">
        <f>('Net Zero 2070 - %'!AN15-'Net Zero 2070 - %'!AM15)*$D$30</f>
        <v>2.9330400000000026E-3</v>
      </c>
      <c r="AQ30" s="48">
        <f>('Net Zero 2070 - %'!AO15-'Net Zero 2070 - %'!AN15)*$D$30</f>
        <v>2.9330400000000026E-3</v>
      </c>
      <c r="AR30" s="48">
        <f>('Net Zero 2070 - %'!AP15-'Net Zero 2070 - %'!AO15)*$D$30</f>
        <v>2.9330400000000026E-3</v>
      </c>
      <c r="AS30" s="48">
        <f>('Net Zero 2070 - %'!AQ15-'Net Zero 2070 - %'!AP15)*$D$30</f>
        <v>2.9330400000000026E-3</v>
      </c>
      <c r="AT30" s="48">
        <f>('Net Zero 2070 - %'!AR15-'Net Zero 2070 - %'!AQ15)*$D$30</f>
        <v>2.9330400000000026E-3</v>
      </c>
      <c r="AU30" s="48">
        <f>('Net Zero 2070 - %'!AS15-'Net Zero 2070 - %'!AR15)*$D$30</f>
        <v>2.9330400000000026E-3</v>
      </c>
      <c r="AV30" s="48">
        <f>('Net Zero 2070 - %'!AT15-'Net Zero 2070 - %'!AS15)*$D$30</f>
        <v>2.9330400000000026E-3</v>
      </c>
      <c r="AW30" s="48">
        <f>('Net Zero 2070 - %'!AU15-'Net Zero 2070 - %'!AT15)*$D$30</f>
        <v>2.9330400000000026E-3</v>
      </c>
      <c r="AX30" s="48">
        <f>('Net Zero 2070 - %'!AV15-'Net Zero 2070 - %'!AU15)*$D$30</f>
        <v>2.933039999999984E-3</v>
      </c>
      <c r="AY30" s="48">
        <f>('Net Zero 2070 - %'!AW15-'Net Zero 2070 - %'!AV15)*$D$30</f>
        <v>2.9330400000000026E-3</v>
      </c>
      <c r="AZ30" s="48">
        <f>('Net Zero 2070 - %'!AX15-'Net Zero 2070 - %'!AW15)*$D$30</f>
        <v>2.9330400000000026E-3</v>
      </c>
      <c r="BA30" s="48">
        <f>('Net Zero 2070 - %'!AY15-'Net Zero 2070 - %'!AX15)*$D$30</f>
        <v>2.9330400000000026E-3</v>
      </c>
      <c r="BB30" s="48">
        <f>('Net Zero 2070 - %'!AZ15-'Net Zero 2070 - %'!AY15)*$D$30</f>
        <v>2.9330400000000026E-3</v>
      </c>
      <c r="BC30" s="48">
        <f>('Net Zero 2070 - %'!BA15-'Net Zero 2070 - %'!AZ15)*$D$30</f>
        <v>2.9330400000000026E-3</v>
      </c>
      <c r="BD30" s="48">
        <f>('Net Zero 2070 - %'!BB15-'Net Zero 2070 - %'!BA15)*$D$30</f>
        <v>2.9330400000000026E-3</v>
      </c>
      <c r="BE30" s="53"/>
    </row>
    <row r="31" spans="1:57">
      <c r="A31" s="384"/>
      <c r="B31" s="49"/>
      <c r="C31" s="350"/>
      <c r="D31" s="36">
        <v>0.30940000000000001</v>
      </c>
      <c r="E31" s="385" t="s">
        <v>402</v>
      </c>
      <c r="F31" s="386"/>
      <c r="G31" s="37" t="s">
        <v>404</v>
      </c>
      <c r="H31" s="48"/>
      <c r="I31" s="48">
        <f>(('Net Zero 2070 - %'!G16-'Net Zero 2070 - %'!F16)-H76)*$D$31</f>
        <v>6.2356284497368051E-3</v>
      </c>
      <c r="J31" s="48">
        <f>(('Net Zero 2070 - %'!H16-'Net Zero 2070 - %'!G16)-J76)*$D$31</f>
        <v>6.2083795590138838E-3</v>
      </c>
      <c r="K31" s="48">
        <f>(('Net Zero 2070 - %'!I16-'Net Zero 2070 - %'!H16)-K76)*$D$31</f>
        <v>6.1817213544796317E-3</v>
      </c>
      <c r="L31" s="48">
        <f>(('Net Zero 2070 - %'!J16-'Net Zero 2070 - %'!I16)-L76)*$D$31</f>
        <v>6.1551878347142859E-3</v>
      </c>
      <c r="M31" s="48">
        <f>(('Net Zero 2070 - %'!K16-'Net Zero 2070 - %'!J16)-M76)*$D$31</f>
        <v>6.1287093221275074E-3</v>
      </c>
      <c r="N31" s="48">
        <f>(('Net Zero 2070 - %'!L16-'Net Zero 2070 - %'!K16)-N76)*$D$31</f>
        <v>6.1021992858576049E-3</v>
      </c>
      <c r="O31" s="48">
        <f>(('Net Zero 2070 - %'!M16-'Net Zero 2070 - %'!L16)-O76)*$D$31</f>
        <v>6.0755498821894651E-3</v>
      </c>
      <c r="P31" s="48">
        <f>(('Net Zero 2070 - %'!N16-'Net Zero 2070 - %'!M16)-P76)*$D$31</f>
        <v>6.0486271237304191E-3</v>
      </c>
      <c r="Q31" s="48">
        <f>(('Net Zero 2070 - %'!O16-'Net Zero 2070 - %'!N16)-Q76)*$D$31</f>
        <v>6.0212642541727169E-3</v>
      </c>
      <c r="R31" s="48">
        <f>(('Net Zero 2070 - %'!P16-'Net Zero 2070 - %'!O16)-R76)*$D$31</f>
        <v>5.9932557419576917E-3</v>
      </c>
      <c r="S31" s="48">
        <f>(('Net Zero 2070 - %'!Q16-'Net Zero 2070 - %'!P16)-S76)*$D$31</f>
        <v>5.9643502838978386E-3</v>
      </c>
      <c r="T31" s="48">
        <f>(('Net Zero 2070 - %'!R16-'Net Zero 2070 - %'!Q16)-T76)*$D$31</f>
        <v>5.9342451702553509E-3</v>
      </c>
      <c r="U31" s="48">
        <f>(('Net Zero 2070 - %'!S16-'Net Zero 2070 - %'!R16)-U76)*$D$31</f>
        <v>5.9025833726390406E-3</v>
      </c>
      <c r="V31" s="48">
        <f>(('Net Zero 2070 - %'!T16-'Net Zero 2070 - %'!S16)-V76)*$D$31</f>
        <v>5.8689560154887317E-3</v>
      </c>
      <c r="W31" s="48">
        <f>(('Net Zero 2070 - %'!U16-'Net Zero 2070 - %'!T16)-W76)*$D$31</f>
        <v>5.832913944018036E-3</v>
      </c>
      <c r="X31" s="48">
        <f>(('Net Zero 2070 - %'!V16-'Net Zero 2070 - %'!U16)-X76)*$D$31</f>
        <v>5.7939930295962758E-3</v>
      </c>
      <c r="Y31" s="48">
        <f>(('Net Zero 2070 - %'!W16-'Net Zero 2070 - %'!V16)-Y76)*$D$31</f>
        <v>5.7517577916494193E-3</v>
      </c>
      <c r="Z31" s="48">
        <f>(('Net Zero 2070 - %'!X16-'Net Zero 2070 - %'!W16)-Z76)*$D$31</f>
        <v>5.7058653162757739E-3</v>
      </c>
      <c r="AA31" s="48">
        <f>(('Net Zero 2070 - %'!Y16-'Net Zero 2070 - %'!X16)-AA76)*$D$31</f>
        <v>5.6561465013542775E-3</v>
      </c>
      <c r="AB31" s="48">
        <f>(('Net Zero 2070 - %'!Z16-'Net Zero 2070 - %'!Y16)-AB76)*$D$31</f>
        <v>5.602693675296368E-3</v>
      </c>
      <c r="AC31" s="37">
        <f>(('Net Zero 2070 - %'!AA16-'Net Zero 2070 - %'!Z16)-AC76)*$D$31</f>
        <v>5.5459313845645352E-3</v>
      </c>
      <c r="AD31" s="48">
        <f>(('Net Zero 2070 - %'!AB16-'Net Zero 2070 - %'!AA16)-AD76)*$D$31</f>
        <v>5.486644298356093E-3</v>
      </c>
      <c r="AE31" s="48">
        <f>(('Net Zero 2070 - %'!AC16-'Net Zero 2070 - %'!AB16)-AE76)*$D$31</f>
        <v>5.4259363646817042E-3</v>
      </c>
      <c r="AF31" s="48">
        <f>(('Net Zero 2070 - %'!AD16-'Net Zero 2070 - %'!AC16)-AF76)*$D$31</f>
        <v>5.3651160818022113E-3</v>
      </c>
      <c r="AG31" s="48">
        <f>(('Net Zero 2070 - %'!AE16-'Net Zero 2070 - %'!AD16)-AG76)*$D$31</f>
        <v>5.3055289860411406E-3</v>
      </c>
      <c r="AH31" s="48">
        <f>(('Net Zero 2070 - %'!AF16-'Net Zero 2070 - %'!AE16)-AH76)*$D$31</f>
        <v>5.2483792487820619E-3</v>
      </c>
      <c r="AI31" s="48">
        <f>(('Net Zero 2070 - %'!AG16-'Net Zero 2070 - %'!AF16)-AI76)*$D$31</f>
        <v>5.1945899485450813E-3</v>
      </c>
      <c r="AJ31" s="48">
        <f>(('Net Zero 2070 - %'!AH16-'Net Zero 2070 - %'!AG16)-AJ76)*$D$31</f>
        <v>5.1447316585847159E-3</v>
      </c>
      <c r="AK31" s="48">
        <f>(('Net Zero 2070 - %'!AI16-'Net Zero 2070 - %'!AH16)-AK76)*$D$31</f>
        <v>5.099024795521964E-3</v>
      </c>
      <c r="AL31" s="48">
        <f>(('Net Zero 2070 - %'!AJ16-'Net Zero 2070 - %'!AI16)-AL76)*$D$31</f>
        <v>5.0573964843173775E-3</v>
      </c>
      <c r="AM31" s="48">
        <f>(('Net Zero 2070 - %'!AK16-'Net Zero 2070 - %'!AJ16)-AM76)*$D$31</f>
        <v>5.0195647123310117E-3</v>
      </c>
      <c r="AN31" s="48">
        <f>(('Net Zero 2070 - %'!AL16-'Net Zero 2070 - %'!AK16)-AN76)*$D$31</f>
        <v>4.9851237829283152E-3</v>
      </c>
      <c r="AO31" s="48">
        <f>(('Net Zero 2070 - %'!AM16-'Net Zero 2070 - %'!AL16)-AO76)*$D$31</f>
        <v>4.9536163411823732E-3</v>
      </c>
      <c r="AP31" s="48">
        <f>(('Net Zero 2070 - %'!AN16-'Net Zero 2070 - %'!AM16)-AP76)*$D$31</f>
        <v>4.9245851029408004E-3</v>
      </c>
      <c r="AQ31" s="48">
        <f>(('Net Zero 2070 - %'!AO16-'Net Zero 2070 - %'!AN16)-AQ76)*$D$31</f>
        <v>4.8976047823539332E-3</v>
      </c>
      <c r="AR31" s="48">
        <f>(('Net Zero 2070 - %'!AP16-'Net Zero 2070 - %'!AO16)-AR76)*$D$31</f>
        <v>4.8722989207374235E-3</v>
      </c>
      <c r="AS31" s="48">
        <f>(('Net Zero 2070 - %'!AQ16-'Net Zero 2070 - %'!AP16)-AS76)*$D$31</f>
        <v>4.8483453913816402E-3</v>
      </c>
      <c r="AT31" s="48">
        <f>(('Net Zero 2070 - %'!AR16-'Net Zero 2070 - %'!AQ16)-AT76)*$D$31</f>
        <v>4.8254753451797373E-3</v>
      </c>
      <c r="AU31" s="48">
        <f>(('Net Zero 2070 - %'!AS16-'Net Zero 2070 - %'!AR16)-AU76)*$D$31</f>
        <v>4.8034681959203155E-3</v>
      </c>
      <c r="AV31" s="48">
        <f>(('Net Zero 2070 - %'!AT16-'Net Zero 2070 - %'!AS16)-AV76)*$D$31</f>
        <v>4.7821454917859867E-3</v>
      </c>
      <c r="AW31" s="48">
        <f>(('Net Zero 2070 - %'!AU16-'Net Zero 2070 - %'!AT16)-AW76)*$D$31</f>
        <v>4.761363858715696E-3</v>
      </c>
      <c r="AX31" s="48">
        <f>(('Net Zero 2070 - %'!AV16-'Net Zero 2070 - %'!AU16)-AX76)*$D$31</f>
        <v>4.741009057587244E-3</v>
      </c>
      <c r="AY31" s="48">
        <f>(('Net Zero 2070 - %'!AW16-'Net Zero 2070 - %'!AV16)-AY76)*$D$31</f>
        <v>4.720990041459182E-3</v>
      </c>
      <c r="AZ31" s="48">
        <f>(('Net Zero 2070 - %'!AX16-'Net Zero 2070 - %'!AW16)-AZ76)*$D$31</f>
        <v>4.7012346217317176E-3</v>
      </c>
      <c r="BA31" s="48">
        <f>(('Net Zero 2070 - %'!AY16-'Net Zero 2070 - %'!AX16)-BA76)*$D$31</f>
        <v>4.6816853818287254E-3</v>
      </c>
      <c r="BB31" s="48">
        <f>(('Net Zero 2070 - %'!AZ16-'Net Zero 2070 - %'!AY16)-BB76)*$D$31</f>
        <v>4.662296395348888E-3</v>
      </c>
      <c r="BC31" s="48">
        <f>(('Net Zero 2070 - %'!BA16-'Net Zero 2070 - %'!AZ16)-BC76)*$D$31</f>
        <v>4.6430310581200328E-3</v>
      </c>
      <c r="BD31" s="48">
        <f>(('Net Zero 2070 - %'!BB16-'Net Zero 2070 - %'!BA16)-BD76)*$D$31</f>
        <v>4.6238596727054488E-3</v>
      </c>
      <c r="BE31" s="53"/>
    </row>
    <row r="32" spans="1:57">
      <c r="A32" s="384"/>
      <c r="B32" s="36"/>
      <c r="C32" s="350"/>
      <c r="D32" s="36">
        <v>0.22944000000000001</v>
      </c>
      <c r="E32" s="389" t="s">
        <v>395</v>
      </c>
      <c r="F32" s="390"/>
      <c r="G32" s="37" t="s">
        <v>404</v>
      </c>
      <c r="H32" s="48"/>
      <c r="I32" s="48">
        <f>(('Net Zero 2070 - %'!G17-'Net Zero 2070 - %'!F17)-I77)*$D$32</f>
        <v>5.6958067463719671E-3</v>
      </c>
      <c r="J32" s="48">
        <f>(('Net Zero 2070 - %'!H17-'Net Zero 2070 - %'!G17)-J77)*$D$32</f>
        <v>5.5155436945733011E-3</v>
      </c>
      <c r="K32" s="48">
        <f>(('Net Zero 2070 - %'!I17-'Net Zero 2070 - %'!H17)-K77)*$D$32</f>
        <v>5.3368131362551323E-3</v>
      </c>
      <c r="L32" s="48">
        <f>(('Net Zero 2070 - %'!J17-'Net Zero 2070 - %'!I17)-L77)*$D$32</f>
        <v>5.1601910257162344E-3</v>
      </c>
      <c r="M32" s="48">
        <f>(('Net Zero 2070 - %'!K17-'Net Zero 2070 - %'!J17)-M77)*$D$32</f>
        <v>4.9848654389539433E-3</v>
      </c>
      <c r="N32" s="48">
        <f>(('Net Zero 2070 - %'!L17-'Net Zero 2070 - %'!K17)-N77)*$D$32</f>
        <v>4.8108380153323296E-3</v>
      </c>
      <c r="O32" s="48">
        <f>(('Net Zero 2070 - %'!M17-'Net Zero 2070 - %'!L17)-O77)*$D$32</f>
        <v>4.6373292774696782E-3</v>
      </c>
      <c r="P32" s="48">
        <f>(('Net Zero 2070 - %'!N17-'Net Zero 2070 - %'!M17)-P77)*$D$32</f>
        <v>4.4646891004829301E-3</v>
      </c>
      <c r="Q32" s="48">
        <f>(('Net Zero 2070 - %'!O17-'Net Zero 2070 - %'!N17)-Q77)*$D$32</f>
        <v>4.2919597955317027E-3</v>
      </c>
      <c r="R32" s="48">
        <f>(('Net Zero 2070 - %'!P17-'Net Zero 2070 - %'!O17)-R77)*$D$32</f>
        <v>4.1186443678276037E-3</v>
      </c>
      <c r="S32" s="48">
        <f>(('Net Zero 2070 - %'!Q17-'Net Zero 2070 - %'!P17)-S77)*$D$32</f>
        <v>3.9440753800215047E-3</v>
      </c>
      <c r="T32" s="48">
        <f>(('Net Zero 2070 - %'!R17-'Net Zero 2070 - %'!Q17)-T77)*$D$32</f>
        <v>3.7670410252599136E-3</v>
      </c>
      <c r="U32" s="48">
        <f>(('Net Zero 2070 - %'!S17-'Net Zero 2070 - %'!R17)-U77)*$D$32</f>
        <v>3.5866990060749206E-3</v>
      </c>
      <c r="V32" s="48">
        <f>(('Net Zero 2070 - %'!T17-'Net Zero 2070 - %'!S17)-V77)*$D$32</f>
        <v>3.4016162672774906E-3</v>
      </c>
      <c r="W32" s="48">
        <f>(('Net Zero 2070 - %'!U17-'Net Zero 2070 - %'!T17)-W77)*$D$32</f>
        <v>3.2107362306289535E-3</v>
      </c>
      <c r="X32" s="48">
        <f>(('Net Zero 2070 - %'!V17-'Net Zero 2070 - %'!U17)-X77)*$D$32</f>
        <v>3.0123232579301823E-3</v>
      </c>
      <c r="Y32" s="48">
        <f>(('Net Zero 2070 - %'!W17-'Net Zero 2070 - %'!V17)-Y77)*$D$32</f>
        <v>2.8052816054698932E-3</v>
      </c>
      <c r="Z32" s="48">
        <f>(('Net Zero 2070 - %'!X17-'Net Zero 2070 - %'!W17)-Z77)*$D$32</f>
        <v>2.5884571909296481E-3</v>
      </c>
      <c r="AA32" s="48">
        <f>(('Net Zero 2070 - %'!Y17-'Net Zero 2070 - %'!X17)-AA77)*$D$32</f>
        <v>2.3611213560523251E-3</v>
      </c>
      <c r="AB32" s="48">
        <f>(('Net Zero 2070 - %'!Z17-'Net Zero 2070 - %'!Y17)-AB77)*$D$32</f>
        <v>2.1236746851788489E-3</v>
      </c>
      <c r="AC32" s="37">
        <f>(('Net Zero 2070 - %'!AA17-'Net Zero 2070 - %'!Z17)-AC77)*$D$32</f>
        <v>1.8775309792599083E-3</v>
      </c>
      <c r="AD32" s="48">
        <f>(('Net Zero 2070 - %'!AB17-'Net Zero 2070 - %'!AA17)-AD77)*$D$32</f>
        <v>1.6247179639384969E-3</v>
      </c>
      <c r="AE32" s="48">
        <f>(('Net Zero 2070 - %'!AC17-'Net Zero 2070 - %'!AB17)-AE77)*$D$32</f>
        <v>1.3688000360362986E-3</v>
      </c>
      <c r="AF32" s="48">
        <f>(('Net Zero 2070 - %'!AD17-'Net Zero 2070 - %'!AC17)-AF77)*$D$32</f>
        <v>1.1133761366406594E-3</v>
      </c>
      <c r="AG32" s="48">
        <f>(('Net Zero 2070 - %'!AE17-'Net Zero 2070 - %'!AD17)-AG77)*$D$32</f>
        <v>8.6225221198736721E-4</v>
      </c>
      <c r="AH32" s="48">
        <f>(('Net Zero 2070 - %'!AF17-'Net Zero 2070 - %'!AE17)-AH77)*$D$32</f>
        <v>6.1952934774341573E-4</v>
      </c>
      <c r="AI32" s="48">
        <f>(('Net Zero 2070 - %'!AG17-'Net Zero 2070 - %'!AF17)-AI77)*$D$32</f>
        <v>3.8735814390335275E-4</v>
      </c>
      <c r="AJ32" s="48">
        <f>(('Net Zero 2070 - %'!AH17-'Net Zero 2070 - %'!AG17)-AJ77)*$D$32</f>
        <v>1.6739157732452634E-4</v>
      </c>
      <c r="AK32" s="48">
        <f>(('Net Zero 2070 - %'!AI17-'Net Zero 2070 - %'!AH17)-AK77)*$D$32</f>
        <v>-3.9232189373915664E-5</v>
      </c>
      <c r="AL32" s="48">
        <f>(('Net Zero 2070 - %'!AJ17-'Net Zero 2070 - %'!AI17)-AL77)*$D$32</f>
        <v>-2.3274352375351638E-4</v>
      </c>
      <c r="AM32" s="48">
        <f>(('Net Zero 2070 - %'!AK17-'Net Zero 2070 - %'!AJ17)-AM77)*$D$32</f>
        <v>-4.1399345551744807E-4</v>
      </c>
      <c r="AN32" s="48">
        <f>(('Net Zero 2070 - %'!AL17-'Net Zero 2070 - %'!AK17)-AN77)*$D$32</f>
        <v>-5.8420018846190287E-4</v>
      </c>
      <c r="AO32" s="48">
        <f>(('Net Zero 2070 - %'!AM17-'Net Zero 2070 - %'!AL17)-AO77)*$D$32</f>
        <v>-7.4473544261785855E-4</v>
      </c>
      <c r="AP32" s="48">
        <f>(('Net Zero 2070 - %'!AN17-'Net Zero 2070 - %'!AM17)-AP77)*$D$32</f>
        <v>-8.969710007847157E-4</v>
      </c>
      <c r="AQ32" s="48">
        <f>(('Net Zero 2070 - %'!AO17-'Net Zero 2070 - %'!AN17)-AQ77)*$D$32</f>
        <v>-1.0421839911094991E-3</v>
      </c>
      <c r="AR32" s="48">
        <f>(('Net Zero 2070 - %'!AP17-'Net Zero 2070 - %'!AO17)-AR77)*$D$32</f>
        <v>-1.181506955807506E-3</v>
      </c>
      <c r="AS32" s="48">
        <f>(('Net Zero 2070 - %'!AQ17-'Net Zero 2070 - %'!AP17)-AS77)*$D$32</f>
        <v>-1.3159115092847573E-3</v>
      </c>
      <c r="AT32" s="48">
        <f>(('Net Zero 2070 - %'!AR17-'Net Zero 2070 - %'!AQ17)-AT77)*$D$32</f>
        <v>-1.4462114522574823E-3</v>
      </c>
      <c r="AU32" s="48">
        <f>(('Net Zero 2070 - %'!AS17-'Net Zero 2070 - %'!AR17)-AU77)*$D$32</f>
        <v>-1.5730776326730292E-3</v>
      </c>
      <c r="AV32" s="48">
        <f>(('Net Zero 2070 - %'!AT17-'Net Zero 2070 - %'!AS17)-AV77)*$D$32</f>
        <v>-1.6970561100306196E-3</v>
      </c>
      <c r="AW32" s="48">
        <f>(('Net Zero 2070 - %'!AU17-'Net Zero 2070 - %'!AT17)-AW77)*$D$32</f>
        <v>-1.8185890725619014E-3</v>
      </c>
      <c r="AX32" s="48">
        <f>(('Net Zero 2070 - %'!AV17-'Net Zero 2070 - %'!AU17)-AX77)*$D$32</f>
        <v>-1.9380324499428123E-3</v>
      </c>
      <c r="AY32" s="48">
        <f>(('Net Zero 2070 - %'!AW17-'Net Zero 2070 - %'!AV17)-AY77)*$D$32</f>
        <v>-2.0556735256304776E-3</v>
      </c>
      <c r="AZ32" s="48">
        <f>(('Net Zero 2070 - %'!AX17-'Net Zero 2070 - %'!AW17)-AZ77)*$D$32</f>
        <v>-2.171743776407534E-3</v>
      </c>
      <c r="BA32" s="48">
        <f>(('Net Zero 2070 - %'!AY17-'Net Zero 2070 - %'!AX17)-BA77)*$D$32</f>
        <v>-2.2864309773328885E-3</v>
      </c>
      <c r="BB32" s="48">
        <f>(('Net Zero 2070 - %'!AZ17-'Net Zero 2070 - %'!AY17)-BB77)*$D$32</f>
        <v>-2.3998889201635276E-3</v>
      </c>
      <c r="BC32" s="48">
        <f>(('Net Zero 2070 - %'!BA17-'Net Zero 2070 - %'!AZ17)-BC77)*$D$32</f>
        <v>-2.5122438275138655E-3</v>
      </c>
      <c r="BD32" s="48">
        <f>(('Net Zero 2070 - %'!BB17-'Net Zero 2070 - %'!BA17)-BD77)*$D$32</f>
        <v>-2.6236015008921439E-3</v>
      </c>
      <c r="BE32" s="53"/>
    </row>
    <row r="33" spans="1:57">
      <c r="A33" s="384"/>
      <c r="B33" s="36"/>
      <c r="C33" s="350"/>
      <c r="D33" s="36">
        <v>5.8500000000000003E-2</v>
      </c>
      <c r="E33" s="385" t="s">
        <v>397</v>
      </c>
      <c r="F33" s="386"/>
      <c r="G33" s="37" t="s">
        <v>404</v>
      </c>
      <c r="H33" s="48"/>
      <c r="I33" s="48">
        <f>('Net Zero 2070 - %'!G19-'Net Zero 2070 - %'!F19)*$D$33</f>
        <v>-3.950019265874269E-5</v>
      </c>
      <c r="J33" s="48">
        <f>('Net Zero 2070 - %'!H19-'Net Zero 2070 - %'!G19)*$D$33</f>
        <v>-3.9445682392873327E-5</v>
      </c>
      <c r="K33" s="48">
        <f>('Net Zero 2070 - %'!I19-'Net Zero 2070 - %'!H19)*$D$33</f>
        <v>-3.9391247351173109E-5</v>
      </c>
      <c r="L33" s="48">
        <f>('Net Zero 2070 - %'!J19-'Net Zero 2070 - %'!I19)*$D$33</f>
        <v>-3.9336887429829075E-5</v>
      </c>
      <c r="M33" s="48">
        <f>('Net Zero 2070 - %'!K19-'Net Zero 2070 - %'!J19)*$D$33</f>
        <v>-3.9282602525174408E-5</v>
      </c>
      <c r="N33" s="48">
        <f>('Net Zero 2070 - %'!L19-'Net Zero 2070 - %'!K19)*$D$33</f>
        <v>-3.9228392533691652E-5</v>
      </c>
      <c r="O33" s="48">
        <f>('Net Zero 2070 - %'!M19-'Net Zero 2070 - %'!L19)*$D$33</f>
        <v>-3.917425735199326E-5</v>
      </c>
      <c r="P33" s="48">
        <f>('Net Zero 2070 - %'!N19-'Net Zero 2070 - %'!M19)*$D$33</f>
        <v>-3.9120196876847566E-5</v>
      </c>
      <c r="Q33" s="48">
        <f>('Net Zero 2070 - %'!O19-'Net Zero 2070 - %'!N19)*$D$33</f>
        <v>-3.9066211005159283E-5</v>
      </c>
      <c r="R33" s="48">
        <f>('Net Zero 2070 - %'!P19-'Net Zero 2070 - %'!O19)*$D$33</f>
        <v>-3.9012299633969517E-5</v>
      </c>
      <c r="S33" s="48">
        <f>('Net Zero 2070 - %'!Q19-'Net Zero 2070 - %'!P19)*$D$33</f>
        <v>-3.8958462660475261E-5</v>
      </c>
      <c r="T33" s="48">
        <f>('Net Zero 2070 - %'!R19-'Net Zero 2070 - %'!Q19)*$D$33</f>
        <v>-3.8904699982003383E-5</v>
      </c>
      <c r="U33" s="48">
        <f>('Net Zero 2070 - %'!S19-'Net Zero 2070 - %'!R19)*$D$33</f>
        <v>-3.8851011496030152E-5</v>
      </c>
      <c r="V33" s="48">
        <f>('Net Zero 2070 - %'!T19-'Net Zero 2070 - %'!S19)*$D$33</f>
        <v>-3.8797397100164974E-5</v>
      </c>
      <c r="W33" s="48">
        <f>('Net Zero 2070 - %'!U19-'Net Zero 2070 - %'!T19)*$D$33</f>
        <v>-3.8743856692166627E-5</v>
      </c>
      <c r="X33" s="48">
        <f>('Net Zero 2070 - %'!V19-'Net Zero 2070 - %'!U19)*$D$33</f>
        <v>-3.8690390169930284E-5</v>
      </c>
      <c r="Y33" s="48">
        <f>('Net Zero 2070 - %'!W19-'Net Zero 2070 - %'!V19)*$D$33</f>
        <v>-3.863699743149726E-5</v>
      </c>
      <c r="Z33" s="48">
        <f>('Net Zero 2070 - %'!X19-'Net Zero 2070 - %'!W19)*$D$33</f>
        <v>-3.8583678375042012E-5</v>
      </c>
      <c r="AA33" s="48">
        <f>('Net Zero 2070 - %'!Y19-'Net Zero 2070 - %'!X19)*$D$33</f>
        <v>-3.8530432898885113E-5</v>
      </c>
      <c r="AB33" s="48">
        <f>('Net Zero 2070 - %'!Z19-'Net Zero 2070 - %'!Y19)*$D$33</f>
        <v>-3.8477260901483541E-5</v>
      </c>
      <c r="AC33" s="37">
        <f>('Net Zero 2070 - %'!AA19-'Net Zero 2070 - %'!Z19)*$D$33</f>
        <v>-3.8424162281440412E-5</v>
      </c>
      <c r="AD33" s="48">
        <f>('Net Zero 2070 - %'!AB19-'Net Zero 2070 - %'!AA19)*$D$33</f>
        <v>-3.8371136937491974E-5</v>
      </c>
      <c r="AE33" s="48">
        <f>('Net Zero 2070 - %'!AC19-'Net Zero 2070 - %'!AB19)*$D$33</f>
        <v>-3.8318184768517369E-5</v>
      </c>
      <c r="AF33" s="48">
        <f>('Net Zero 2070 - %'!AD19-'Net Zero 2070 - %'!AC19)*$D$33</f>
        <v>-3.8265305673535366E-5</v>
      </c>
      <c r="AG33" s="48">
        <f>('Net Zero 2070 - %'!AE19-'Net Zero 2070 - %'!AD19)*$D$33</f>
        <v>-3.8212499551707637E-5</v>
      </c>
      <c r="AH33" s="48">
        <f>('Net Zero 2070 - %'!AF19-'Net Zero 2070 - %'!AE19)*$D$33</f>
        <v>-3.8159766302325731E-5</v>
      </c>
      <c r="AI33" s="48">
        <f>('Net Zero 2070 - %'!AG19-'Net Zero 2070 - %'!AF19)*$D$33</f>
        <v>-3.8107105824827348E-5</v>
      </c>
      <c r="AJ33" s="48">
        <f>('Net Zero 2070 - %'!AH19-'Net Zero 2070 - %'!AG19)*$D$33</f>
        <v>-3.8054518018789815E-5</v>
      </c>
      <c r="AK33" s="48">
        <f>('Net Zero 2070 - %'!AI19-'Net Zero 2070 - %'!AH19)*$D$33</f>
        <v>-3.8002002783923604E-5</v>
      </c>
      <c r="AL33" s="48">
        <f>('Net Zero 2070 - %'!AJ19-'Net Zero 2070 - %'!AI19)*$D$33</f>
        <v>-3.7949560020082071E-5</v>
      </c>
      <c r="AM33" s="48">
        <f>('Net Zero 2070 - %'!AK19-'Net Zero 2070 - %'!AJ19)*$D$33</f>
        <v>-3.7897189627254972E-5</v>
      </c>
      <c r="AN33" s="48">
        <f>('Net Zero 2070 - %'!AL19-'Net Zero 2070 - %'!AK19)*$D$33</f>
        <v>-3.7844891505568443E-5</v>
      </c>
      <c r="AO33" s="48">
        <f>('Net Zero 2070 - %'!AM19-'Net Zero 2070 - %'!AL19)*$D$33</f>
        <v>-3.7792665555291509E-5</v>
      </c>
      <c r="AP33" s="48">
        <f>('Net Zero 2070 - %'!AN19-'Net Zero 2070 - %'!AM19)*$D$33</f>
        <v>-3.7740511676826351E-5</v>
      </c>
      <c r="AQ33" s="48">
        <f>('Net Zero 2070 - %'!AO19-'Net Zero 2070 - %'!AN19)*$D$33</f>
        <v>-3.768842977071152E-5</v>
      </c>
      <c r="AR33" s="48">
        <f>('Net Zero 2070 - %'!AP19-'Net Zero 2070 - %'!AO19)*$D$33</f>
        <v>-3.7636419737628467E-5</v>
      </c>
      <c r="AS33" s="48">
        <f>('Net Zero 2070 - %'!AQ19-'Net Zero 2070 - %'!AP19)*$D$33</f>
        <v>-3.7584481478388529E-5</v>
      </c>
      <c r="AT33" s="48">
        <f>('Net Zero 2070 - %'!AR19-'Net Zero 2070 - %'!AQ19)*$D$33</f>
        <v>-3.7532614893949186E-5</v>
      </c>
      <c r="AU33" s="48">
        <f>('Net Zero 2070 - %'!AS19-'Net Zero 2070 - %'!AR19)*$D$33</f>
        <v>-3.7480819885394562E-5</v>
      </c>
      <c r="AV33" s="48">
        <f>('Net Zero 2070 - %'!AT19-'Net Zero 2070 - %'!AS19)*$D$33</f>
        <v>-3.7429096353954916E-5</v>
      </c>
      <c r="AW33" s="48">
        <f>('Net Zero 2070 - %'!AU19-'Net Zero 2070 - %'!AT19)*$D$33</f>
        <v>-3.7377444200987155E-5</v>
      </c>
      <c r="AX33" s="48">
        <f>('Net Zero 2070 - %'!AV19-'Net Zero 2070 - %'!AU19)*$D$33</f>
        <v>-3.732586332798782E-5</v>
      </c>
      <c r="AY33" s="48">
        <f>('Net Zero 2070 - %'!AW19-'Net Zero 2070 - %'!AV19)*$D$33</f>
        <v>-3.7274353636596341E-5</v>
      </c>
      <c r="AZ33" s="48">
        <f>('Net Zero 2070 - %'!AX19-'Net Zero 2070 - %'!AW19)*$D$33</f>
        <v>-3.7222915028575558E-5</v>
      </c>
      <c r="BA33" s="48">
        <f>('Net Zero 2070 - %'!AY19-'Net Zero 2070 - %'!AX19)*$D$33</f>
        <v>-3.7171547405837673E-5</v>
      </c>
      <c r="BB33" s="48">
        <f>('Net Zero 2070 - %'!AZ19-'Net Zero 2070 - %'!AY19)*$D$33</f>
        <v>-3.7120250670418298E-5</v>
      </c>
      <c r="BC33" s="48">
        <f>('Net Zero 2070 - %'!BA19-'Net Zero 2070 - %'!AZ19)*$D$33</f>
        <v>-3.7069024724492697E-5</v>
      </c>
      <c r="BD33" s="48">
        <f>('Net Zero 2070 - %'!BB19-'Net Zero 2070 - %'!BA19)*$D$33</f>
        <v>-3.7017869470372505E-5</v>
      </c>
      <c r="BE33" s="53"/>
    </row>
    <row r="34" spans="1:57">
      <c r="A34" s="384"/>
      <c r="B34" s="36"/>
      <c r="C34" s="350"/>
      <c r="D34" s="36">
        <v>0.44640000000000002</v>
      </c>
      <c r="E34" s="385" t="s">
        <v>63</v>
      </c>
      <c r="F34" s="386"/>
      <c r="G34" s="37" t="s">
        <v>404</v>
      </c>
      <c r="H34" s="48"/>
      <c r="I34" s="48">
        <f>('Net Zero 2070 - %'!G21-'Net Zero 2070 - %'!F21)*$D$34</f>
        <v>5.7433437631845884E-4</v>
      </c>
      <c r="J34" s="48">
        <f>('Net Zero 2070 - %'!H21-'Net Zero 2070 - %'!G21)*$D$34</f>
        <v>5.8152774393663005E-4</v>
      </c>
      <c r="K34" s="48">
        <f>('Net Zero 2070 - %'!I21-'Net Zero 2070 - %'!H21)*$D$34</f>
        <v>5.8881120634944866E-4</v>
      </c>
      <c r="L34" s="48">
        <f>('Net Zero 2070 - %'!J21-'Net Zero 2070 - %'!I21)*$D$34</f>
        <v>5.9618589196747758E-4</v>
      </c>
      <c r="M34" s="48">
        <f>('Net Zero 2070 - %'!K21-'Net Zero 2070 - %'!J21)*$D$34</f>
        <v>6.0365294333428253E-4</v>
      </c>
      <c r="N34" s="48">
        <f>('Net Zero 2070 - %'!L21-'Net Zero 2070 - %'!K21)*$D$34</f>
        <v>6.1121351730345549E-4</v>
      </c>
      <c r="O34" s="48">
        <f>('Net Zero 2070 - %'!M21-'Net Zero 2070 - %'!L21)*$D$34</f>
        <v>6.1886878521784957E-4</v>
      </c>
      <c r="P34" s="48">
        <f>('Net Zero 2070 - %'!N21-'Net Zero 2070 - %'!M21)*$D$34</f>
        <v>6.2661993309101323E-4</v>
      </c>
      <c r="Q34" s="48">
        <f>('Net Zero 2070 - %'!O21-'Net Zero 2070 - %'!N21)*$D$34</f>
        <v>6.3446816179097906E-4</v>
      </c>
      <c r="R34" s="48">
        <f>('Net Zero 2070 - %'!P21-'Net Zero 2070 - %'!O21)*$D$34</f>
        <v>6.4241468722629422E-4</v>
      </c>
      <c r="S34" s="48">
        <f>('Net Zero 2070 - %'!Q21-'Net Zero 2070 - %'!P21)*$D$34</f>
        <v>6.504607405343997E-4</v>
      </c>
      <c r="T34" s="48">
        <f>('Net Zero 2070 - %'!R21-'Net Zero 2070 - %'!Q21)*$D$34</f>
        <v>6.5860756827235709E-4</v>
      </c>
      <c r="U34" s="48">
        <f>('Net Zero 2070 - %'!S21-'Net Zero 2070 - %'!R21)*$D$34</f>
        <v>6.668564326099977E-4</v>
      </c>
      <c r="V34" s="48">
        <f>('Net Zero 2070 - %'!T21-'Net Zero 2070 - %'!S21)*$D$34</f>
        <v>6.7520861152545642E-4</v>
      </c>
      <c r="W34" s="48">
        <f>('Net Zero 2070 - %'!U21-'Net Zero 2070 - %'!T21)*$D$34</f>
        <v>6.8366539900315373E-4</v>
      </c>
      <c r="X34" s="48">
        <f>('Net Zero 2070 - %'!V21-'Net Zero 2070 - %'!U21)*$D$34</f>
        <v>6.9222810523428507E-4</v>
      </c>
      <c r="Y34" s="48">
        <f>('Net Zero 2070 - %'!W21-'Net Zero 2070 - %'!V21)*$D$34</f>
        <v>7.0089805681982666E-4</v>
      </c>
      <c r="Z34" s="48">
        <f>('Net Zero 2070 - %'!X21-'Net Zero 2070 - %'!W21)*$D$34</f>
        <v>7.0967659697596325E-4</v>
      </c>
      <c r="AA34" s="48">
        <f>('Net Zero 2070 - %'!Y21-'Net Zero 2070 - %'!X21)*$D$34</f>
        <v>7.1856508574235289E-4</v>
      </c>
      <c r="AB34" s="48">
        <f>('Net Zero 2070 - %'!Z21-'Net Zero 2070 - %'!Y21)*$D$34</f>
        <v>7.2756490019273382E-4</v>
      </c>
      <c r="AC34" s="37">
        <f>('Net Zero 2070 - %'!AA21-'Net Zero 2070 - %'!Z21)*$D$34</f>
        <v>7.3667743464820743E-4</v>
      </c>
      <c r="AD34" s="48">
        <f>('Net Zero 2070 - %'!AB21-'Net Zero 2070 - %'!AA21)*$D$34</f>
        <v>7.4590410089340814E-4</v>
      </c>
      <c r="AE34" s="48">
        <f>('Net Zero 2070 - %'!AC21-'Net Zero 2070 - %'!AB21)*$D$34</f>
        <v>7.5524632839513888E-4</v>
      </c>
      <c r="AF34" s="48">
        <f>('Net Zero 2070 - %'!AD21-'Net Zero 2070 - %'!AC21)*$D$34</f>
        <v>7.6470556452384387E-4</v>
      </c>
      <c r="AG34" s="48">
        <f>('Net Zero 2070 - %'!AE21-'Net Zero 2070 - %'!AD21)*$D$34</f>
        <v>7.7428327477783228E-4</v>
      </c>
      <c r="AH34" s="48">
        <f>('Net Zero 2070 - %'!AF21-'Net Zero 2070 - %'!AE21)*$D$34</f>
        <v>7.8398094301037593E-4</v>
      </c>
      <c r="AI34" s="48">
        <f>('Net Zero 2070 - %'!AG21-'Net Zero 2070 - %'!AF21)*$D$34</f>
        <v>7.9380007165955806E-4</v>
      </c>
      <c r="AJ34" s="48">
        <f>('Net Zero 2070 - %'!AH21-'Net Zero 2070 - %'!AG21)*$D$34</f>
        <v>8.0374218198103319E-4</v>
      </c>
      <c r="AK34" s="48">
        <f>('Net Zero 2070 - %'!AI21-'Net Zero 2070 - %'!AH21)*$D$34</f>
        <v>8.1380881428378608E-4</v>
      </c>
      <c r="AL34" s="48">
        <f>('Net Zero 2070 - %'!AJ21-'Net Zero 2070 - %'!AI21)*$D$34</f>
        <v>8.2400152816865333E-4</v>
      </c>
      <c r="AM34" s="48">
        <f>('Net Zero 2070 - %'!AK21-'Net Zero 2070 - %'!AJ21)*$D$34</f>
        <v>8.3432190277002894E-4</v>
      </c>
      <c r="AN34" s="48">
        <f>('Net Zero 2070 - %'!AL21-'Net Zero 2070 - %'!AK21)*$D$34</f>
        <v>8.4477153700051916E-4</v>
      </c>
      <c r="AO34" s="48">
        <f>('Net Zero 2070 - %'!AM21-'Net Zero 2070 - %'!AL21)*$D$34</f>
        <v>8.5535204979860814E-4</v>
      </c>
      <c r="AP34" s="48">
        <f>('Net Zero 2070 - %'!AN21-'Net Zero 2070 - %'!AM21)*$D$34</f>
        <v>8.6606508037948265E-4</v>
      </c>
      <c r="AQ34" s="48">
        <f>('Net Zero 2070 - %'!AO21-'Net Zero 2070 - %'!AN21)*$D$34</f>
        <v>8.7691228848911561E-4</v>
      </c>
      <c r="AR34" s="48">
        <f>('Net Zero 2070 - %'!AP21-'Net Zero 2070 - %'!AO21)*$D$34</f>
        <v>8.8789535466118744E-4</v>
      </c>
      <c r="AS34" s="48">
        <f>('Net Zero 2070 - %'!AQ21-'Net Zero 2070 - %'!AP21)*$D$34</f>
        <v>8.9901598047761183E-4</v>
      </c>
      <c r="AT34" s="48">
        <f>('Net Zero 2070 - %'!AR21-'Net Zero 2070 - %'!AQ21)*$D$34</f>
        <v>9.1027588883211055E-4</v>
      </c>
      <c r="AU34" s="48">
        <f>('Net Zero 2070 - %'!AS21-'Net Zero 2070 - %'!AR21)*$D$34</f>
        <v>9.2167682419716989E-4</v>
      </c>
      <c r="AV34" s="48">
        <f>('Net Zero 2070 - %'!AT21-'Net Zero 2070 - %'!AS21)*$D$34</f>
        <v>9.3322055289419463E-4</v>
      </c>
      <c r="AW34" s="48">
        <f>('Net Zero 2070 - %'!AU21-'Net Zero 2070 - %'!AT21)*$D$34</f>
        <v>9.4490886336735368E-4</v>
      </c>
      <c r="AX34" s="48">
        <f>('Net Zero 2070 - %'!AV21-'Net Zero 2070 - %'!AU21)*$D$34</f>
        <v>9.5674356646039901E-4</v>
      </c>
      <c r="AY34" s="48">
        <f>('Net Zero 2070 - %'!AW21-'Net Zero 2070 - %'!AV21)*$D$34</f>
        <v>9.6872649569754968E-4</v>
      </c>
      <c r="AZ34" s="48">
        <f>('Net Zero 2070 - %'!AX21-'Net Zero 2070 - %'!AW21)*$D$34</f>
        <v>9.8085950756717443E-4</v>
      </c>
      <c r="BA34" s="48">
        <f>('Net Zero 2070 - %'!AY21-'Net Zero 2070 - %'!AX21)*$D$34</f>
        <v>9.9314448180980045E-4</v>
      </c>
      <c r="BB34" s="48">
        <f>('Net Zero 2070 - %'!AZ21-'Net Zero 2070 - %'!AY21)*$D$34</f>
        <v>1.0055833217089694E-3</v>
      </c>
      <c r="BC34" s="48">
        <f>('Net Zero 2070 - %'!BA21-'Net Zero 2070 - %'!AZ21)*$D$34</f>
        <v>1.01817795438642E-3</v>
      </c>
      <c r="BD34" s="48">
        <f>('Net Zero 2070 - %'!BB21-'Net Zero 2070 - %'!BA21)*$D$34</f>
        <v>1.0309303311004407E-3</v>
      </c>
      <c r="BE34" s="53"/>
    </row>
    <row r="35" spans="1:57" ht="14.45">
      <c r="A35" s="40" t="s">
        <v>387</v>
      </c>
      <c r="B35" s="36"/>
      <c r="C35" s="40"/>
      <c r="D35" s="39"/>
      <c r="E35" s="42" t="s">
        <v>387</v>
      </c>
      <c r="F35" s="43" t="s">
        <v>387</v>
      </c>
      <c r="G35" s="44" t="s">
        <v>399</v>
      </c>
      <c r="H35" s="45">
        <f>SUM(H30:H34)</f>
        <v>0</v>
      </c>
      <c r="I35" s="45">
        <f t="shared" ref="I35:BD35" si="3">SUM(I29:I34)</f>
        <v>1.7353288082474785E-2</v>
      </c>
      <c r="J35" s="45">
        <f t="shared" si="3"/>
        <v>1.7130065801412728E-2</v>
      </c>
      <c r="K35" s="45">
        <f t="shared" si="3"/>
        <v>1.6909279240054254E-2</v>
      </c>
      <c r="L35" s="45">
        <f t="shared" si="3"/>
        <v>1.669103546321429E-2</v>
      </c>
      <c r="M35" s="45">
        <f t="shared" si="3"/>
        <v>1.6474450055662025E-2</v>
      </c>
      <c r="N35" s="45">
        <f t="shared" si="3"/>
        <v>1.6259435385574422E-2</v>
      </c>
      <c r="O35" s="45">
        <f t="shared" si="3"/>
        <v>1.6045101463754475E-2</v>
      </c>
      <c r="P35" s="45">
        <f t="shared" si="3"/>
        <v>1.583166158098975E-2</v>
      </c>
      <c r="Q35" s="45">
        <f t="shared" si="3"/>
        <v>1.5617988765322851E-2</v>
      </c>
      <c r="R35" s="45">
        <f t="shared" si="3"/>
        <v>1.5403378032713874E-2</v>
      </c>
      <c r="S35" s="45">
        <f t="shared" si="3"/>
        <v>1.518690825306275E-2</v>
      </c>
      <c r="T35" s="45">
        <f t="shared" si="3"/>
        <v>1.496706258738131E-2</v>
      </c>
      <c r="U35" s="45">
        <f t="shared" si="3"/>
        <v>1.4742639453640481E-2</v>
      </c>
      <c r="V35" s="45">
        <f t="shared" si="3"/>
        <v>1.4511794730231531E-2</v>
      </c>
      <c r="W35" s="45">
        <f t="shared" si="3"/>
        <v>1.4273020557686072E-2</v>
      </c>
      <c r="X35" s="45">
        <f t="shared" si="3"/>
        <v>1.4024115106274666E-2</v>
      </c>
      <c r="Y35" s="45">
        <f t="shared" si="3"/>
        <v>1.3763545151505888E-2</v>
      </c>
      <c r="Z35" s="45">
        <f t="shared" si="3"/>
        <v>1.3489811758817196E-2</v>
      </c>
      <c r="AA35" s="45">
        <f t="shared" si="3"/>
        <v>1.3202015290542927E-2</v>
      </c>
      <c r="AB35" s="45">
        <f t="shared" si="3"/>
        <v>1.2900646842414536E-2</v>
      </c>
      <c r="AC35" s="45">
        <f t="shared" si="3"/>
        <v>1.2587543004321904E-2</v>
      </c>
      <c r="AD35" s="45">
        <f t="shared" si="3"/>
        <v>1.2265514472330851E-2</v>
      </c>
      <c r="AE35" s="45">
        <f t="shared" si="3"/>
        <v>1.193922795051776E-2</v>
      </c>
      <c r="AF35" s="45">
        <f t="shared" si="3"/>
        <v>1.1613589294782215E-2</v>
      </c>
      <c r="AG35" s="45">
        <f t="shared" si="3"/>
        <v>1.1293748460849387E-2</v>
      </c>
      <c r="AH35" s="45">
        <f t="shared" si="3"/>
        <v>1.098500923487499E-2</v>
      </c>
      <c r="AI35" s="45">
        <f t="shared" si="3"/>
        <v>1.0690443879761188E-2</v>
      </c>
      <c r="AJ35" s="45">
        <f t="shared" si="3"/>
        <v>1.0412274584649602E-2</v>
      </c>
      <c r="AK35" s="56">
        <f t="shared" si="3"/>
        <v>1.0151858621829489E-2</v>
      </c>
      <c r="AL35" s="45">
        <f t="shared" si="3"/>
        <v>9.9088914951618243E-3</v>
      </c>
      <c r="AM35" s="45">
        <f t="shared" si="3"/>
        <v>9.6822389615887124E-3</v>
      </c>
      <c r="AN35" s="45">
        <f t="shared" si="3"/>
        <v>9.4702759722136397E-3</v>
      </c>
      <c r="AO35" s="45">
        <f t="shared" si="3"/>
        <v>9.271172355303987E-3</v>
      </c>
      <c r="AP35" s="45">
        <f t="shared" si="3"/>
        <v>9.0830979982810638E-3</v>
      </c>
      <c r="AQ35" s="45">
        <f t="shared" si="3"/>
        <v>8.904349492142305E-3</v>
      </c>
      <c r="AR35" s="45">
        <f t="shared" si="3"/>
        <v>8.7334168910894617E-3</v>
      </c>
      <c r="AS35" s="45">
        <f t="shared" si="3"/>
        <v>8.5690055587177676E-3</v>
      </c>
      <c r="AT35" s="45">
        <f t="shared" si="3"/>
        <v>8.4100319990406836E-3</v>
      </c>
      <c r="AU35" s="45">
        <f t="shared" si="3"/>
        <v>8.2556039803917021E-3</v>
      </c>
      <c r="AV35" s="45">
        <f t="shared" si="3"/>
        <v>8.1049962421456678E-3</v>
      </c>
      <c r="AW35" s="45">
        <f t="shared" si="3"/>
        <v>7.9576225204585939E-3</v>
      </c>
      <c r="AX35" s="45">
        <f t="shared" si="3"/>
        <v>7.8130119923083986E-3</v>
      </c>
      <c r="AY35" s="45">
        <f t="shared" si="3"/>
        <v>7.6707857199838194E-3</v>
      </c>
      <c r="AZ35" s="45">
        <f t="shared" si="3"/>
        <v>7.5306394772973618E-3</v>
      </c>
      <c r="BA35" s="45">
        <f t="shared" si="3"/>
        <v>7.3923275579260376E-3</v>
      </c>
      <c r="BB35" s="45">
        <f t="shared" si="3"/>
        <v>7.2556497747612806E-3</v>
      </c>
      <c r="BC35" s="45">
        <f t="shared" si="3"/>
        <v>7.1204428774380747E-3</v>
      </c>
      <c r="BD35" s="45">
        <f t="shared" si="3"/>
        <v>6.9865709884498585E-3</v>
      </c>
      <c r="BE35" s="53"/>
    </row>
    <row r="36" spans="1:57" ht="14.45">
      <c r="A36" s="40" t="s">
        <v>387</v>
      </c>
      <c r="B36" s="39"/>
      <c r="C36" s="40"/>
      <c r="D36" s="41"/>
      <c r="E36" s="42" t="s">
        <v>387</v>
      </c>
      <c r="F36" s="43" t="s">
        <v>387</v>
      </c>
      <c r="G36" s="53" t="s">
        <v>387</v>
      </c>
      <c r="H36" s="53" t="s">
        <v>387</v>
      </c>
      <c r="I36" s="53" t="s">
        <v>387</v>
      </c>
      <c r="J36" s="53" t="s">
        <v>387</v>
      </c>
      <c r="K36" s="53" t="s">
        <v>387</v>
      </c>
      <c r="L36" s="53" t="s">
        <v>387</v>
      </c>
      <c r="M36" s="53" t="s">
        <v>387</v>
      </c>
      <c r="N36" s="53" t="s">
        <v>387</v>
      </c>
      <c r="O36" s="53" t="s">
        <v>387</v>
      </c>
      <c r="P36" s="53" t="s">
        <v>387</v>
      </c>
      <c r="Q36" s="53" t="s">
        <v>387</v>
      </c>
      <c r="R36" s="53" t="s">
        <v>387</v>
      </c>
      <c r="S36" s="53" t="s">
        <v>387</v>
      </c>
      <c r="T36" s="53" t="s">
        <v>387</v>
      </c>
      <c r="U36" s="53" t="s">
        <v>387</v>
      </c>
      <c r="V36" s="53" t="s">
        <v>387</v>
      </c>
      <c r="W36" s="53" t="s">
        <v>387</v>
      </c>
      <c r="X36" s="53" t="s">
        <v>387</v>
      </c>
      <c r="Y36" s="53" t="s">
        <v>387</v>
      </c>
      <c r="Z36" s="53" t="s">
        <v>387</v>
      </c>
      <c r="AA36" s="53" t="s">
        <v>387</v>
      </c>
      <c r="AB36" s="53" t="s">
        <v>387</v>
      </c>
      <c r="AC36" s="53" t="s">
        <v>387</v>
      </c>
      <c r="AD36" s="53" t="s">
        <v>387</v>
      </c>
      <c r="AE36" s="53" t="s">
        <v>387</v>
      </c>
      <c r="AF36" s="53" t="s">
        <v>387</v>
      </c>
      <c r="AG36" s="53" t="s">
        <v>387</v>
      </c>
      <c r="AH36" s="53" t="s">
        <v>387</v>
      </c>
      <c r="AI36" s="53" t="s">
        <v>387</v>
      </c>
      <c r="AJ36" s="53" t="s">
        <v>387</v>
      </c>
      <c r="AK36" s="53" t="s">
        <v>387</v>
      </c>
      <c r="AL36" s="53"/>
      <c r="AM36" s="53"/>
      <c r="AN36" s="53"/>
      <c r="AO36" s="53"/>
      <c r="AP36" s="53"/>
      <c r="AQ36" s="53"/>
      <c r="AR36" s="53"/>
      <c r="AS36" s="53"/>
      <c r="AT36" s="53"/>
      <c r="AU36" s="53"/>
      <c r="AV36" s="53"/>
      <c r="AW36" s="53"/>
      <c r="AX36" s="53"/>
      <c r="AY36" s="53"/>
      <c r="AZ36" s="53"/>
      <c r="BA36" s="53"/>
      <c r="BB36" s="53"/>
      <c r="BC36" s="53"/>
      <c r="BD36" s="53"/>
      <c r="BE36" s="53"/>
    </row>
    <row r="37" spans="1:57" ht="15.75">
      <c r="A37" s="30"/>
      <c r="B37" s="41"/>
      <c r="C37" s="30"/>
      <c r="D37" s="50"/>
      <c r="E37" s="31"/>
      <c r="F37" s="32"/>
      <c r="G37" s="347" t="s">
        <v>462</v>
      </c>
      <c r="H37" s="47"/>
      <c r="I37" s="47"/>
      <c r="J37" s="47"/>
      <c r="K37" s="47"/>
      <c r="L37" s="47"/>
      <c r="M37" s="47"/>
      <c r="N37" s="47"/>
      <c r="O37" s="47"/>
      <c r="P37" s="47"/>
      <c r="Q37" s="47"/>
      <c r="R37" s="47"/>
      <c r="S37" s="47"/>
      <c r="T37" s="47"/>
      <c r="U37" s="47"/>
      <c r="V37" s="47"/>
      <c r="W37" s="47"/>
      <c r="X37" s="47"/>
      <c r="Y37" s="47"/>
      <c r="Z37" s="47"/>
      <c r="AA37" s="47"/>
      <c r="AB37" s="47"/>
      <c r="AC37" s="37"/>
      <c r="AD37" s="47"/>
      <c r="AE37" s="47"/>
      <c r="AF37" s="47"/>
      <c r="AG37" s="47"/>
      <c r="AH37" s="47"/>
      <c r="AI37" s="47"/>
      <c r="AJ37" s="47"/>
      <c r="AK37" s="56"/>
      <c r="AL37" s="56"/>
      <c r="AM37" s="56"/>
      <c r="AN37" s="56"/>
      <c r="AO37" s="56"/>
      <c r="AP37" s="56"/>
      <c r="AQ37" s="56"/>
      <c r="AR37" s="56"/>
      <c r="AS37" s="56"/>
      <c r="AT37" s="56"/>
      <c r="AU37" s="56"/>
      <c r="AV37" s="56"/>
      <c r="AW37" s="56"/>
      <c r="AX37" s="56"/>
      <c r="AY37" s="56"/>
      <c r="AZ37" s="56"/>
      <c r="BA37" s="56"/>
      <c r="BB37" s="56"/>
      <c r="BC37" s="56"/>
      <c r="BD37" s="56"/>
      <c r="BE37" s="53"/>
    </row>
    <row r="38" spans="1:57" s="245" customFormat="1" ht="14.45" customHeight="1">
      <c r="A38" s="384"/>
      <c r="B38" s="319"/>
      <c r="C38" s="318"/>
      <c r="D38" s="308">
        <v>1.2999999999999999E-2</v>
      </c>
      <c r="E38" s="385" t="s">
        <v>391</v>
      </c>
      <c r="F38" s="386"/>
      <c r="G38" s="37" t="s">
        <v>406</v>
      </c>
      <c r="H38" s="37">
        <f>'Net Zero 2070 - %'!F12*Emisiones_USCUSS_NetZero2070!$D$38</f>
        <v>1.1683238968715698E-3</v>
      </c>
      <c r="I38" s="37">
        <f>'Net Zero 2070 - %'!G12*Emisiones_USCUSS_NetZero2070!$D$38</f>
        <v>1.154623778871901E-3</v>
      </c>
      <c r="J38" s="37">
        <f>'Net Zero 2070 - %'!H12*Emisiones_USCUSS_NetZero2070!$D$38</f>
        <v>1.1410575600756001E-3</v>
      </c>
      <c r="K38" s="37">
        <f>'Net Zero 2070 - %'!I12*Emisiones_USCUSS_NetZero2070!$D$38</f>
        <v>1.1276228306443521E-3</v>
      </c>
      <c r="L38" s="37">
        <f>'Net Zero 2070 - %'!J12*Emisiones_USCUSS_NetZero2070!$D$38</f>
        <v>1.1143172171454339E-3</v>
      </c>
      <c r="M38" s="37">
        <f>'Net Zero 2070 - %'!K12*Emisiones_USCUSS_NetZero2070!$D$38</f>
        <v>1.1011383817740457E-3</v>
      </c>
      <c r="N38" s="37">
        <f>'Net Zero 2070 - %'!L12*Emisiones_USCUSS_NetZero2070!$D$38</f>
        <v>1.0880840215905163E-3</v>
      </c>
      <c r="O38" s="37">
        <f>'Net Zero 2070 - %'!M12*Emisiones_USCUSS_NetZero2070!$D$38</f>
        <v>1.0751518677719609E-3</v>
      </c>
      <c r="P38" s="37">
        <f>'Net Zero 2070 - %'!N12*Emisiones_USCUSS_NetZero2070!$D$38</f>
        <v>1.062339684877683E-3</v>
      </c>
      <c r="Q38" s="37">
        <f>'Net Zero 2070 - %'!O12*Emisiones_USCUSS_NetZero2070!$D$38</f>
        <v>1.0496452701283605E-3</v>
      </c>
      <c r="R38" s="37">
        <f>'Net Zero 2070 - %'!P12*Emisiones_USCUSS_NetZero2070!$D$38</f>
        <v>1.037066452698694E-3</v>
      </c>
      <c r="S38" s="37">
        <f>'Net Zero 2070 - %'!Q12*Emisiones_USCUSS_NetZero2070!$D$38</f>
        <v>1.0246010930228735E-3</v>
      </c>
      <c r="T38" s="37">
        <f>'Net Zero 2070 - %'!R12*Emisiones_USCUSS_NetZero2070!$D$38</f>
        <v>1.0122470821129069E-3</v>
      </c>
      <c r="U38" s="37">
        <f>'Net Zero 2070 - %'!S12*Emisiones_USCUSS_NetZero2070!$D$38</f>
        <v>1.0000023408892336E-3</v>
      </c>
      <c r="V38" s="37">
        <f>'Net Zero 2070 - %'!T12*Emisiones_USCUSS_NetZero2070!$D$38</f>
        <v>9.8786481952364532E-4</v>
      </c>
      <c r="W38" s="37">
        <f>'Net Zero 2070 - %'!U12*Emisiones_USCUSS_NetZero2070!$D$38</f>
        <v>9.7583249679387225E-4</v>
      </c>
      <c r="X38" s="37">
        <f>'Net Zero 2070 - %'!V12*Emisiones_USCUSS_NetZero2070!$D$38</f>
        <v>9.6390337944954926E-4</v>
      </c>
      <c r="Y38" s="37">
        <f>'Net Zero 2070 - %'!W12*Emisiones_USCUSS_NetZero2070!$D$38</f>
        <v>9.5207550158987069E-4</v>
      </c>
      <c r="Z38" s="37">
        <f>'Net Zero 2070 - %'!X12*Emisiones_USCUSS_NetZero2070!$D$38</f>
        <v>9.4034692405186595E-4</v>
      </c>
      <c r="AA38" s="37">
        <f>'Net Zero 2070 - %'!Y12*Emisiones_USCUSS_NetZero2070!$D$38</f>
        <v>9.2871573380941361E-4</v>
      </c>
      <c r="AB38" s="37">
        <f>'Net Zero 2070 - %'!Z12*Emisiones_USCUSS_NetZero2070!$D$38</f>
        <v>9.1718004338294705E-4</v>
      </c>
      <c r="AC38" s="37">
        <f>'Net Zero 2070 - %'!AA12*Emisiones_USCUSS_NetZero2070!$D$38</f>
        <v>9.0573799025904479E-4</v>
      </c>
      <c r="AD38" s="37">
        <f>'Net Zero 2070 - %'!AB12*Emisiones_USCUSS_NetZero2070!$D$38</f>
        <v>8.9438773632020301E-4</v>
      </c>
      <c r="AE38" s="37">
        <f>'Net Zero 2070 - %'!AC12*Emisiones_USCUSS_NetZero2070!$D$38</f>
        <v>8.831274672841242E-4</v>
      </c>
      <c r="AF38" s="37">
        <f>'Net Zero 2070 - %'!AD12*Emisiones_USCUSS_NetZero2070!$D$38</f>
        <v>8.7195539215261062E-4</v>
      </c>
      <c r="AG38" s="37">
        <f>'Net Zero 2070 - %'!AE12*Emisiones_USCUSS_NetZero2070!$D$38</f>
        <v>8.6086974266962632E-4</v>
      </c>
      <c r="AH38" s="37">
        <f>'Net Zero 2070 - %'!AF12*Emisiones_USCUSS_NetZero2070!$D$38</f>
        <v>8.4986877278813463E-4</v>
      </c>
      <c r="AI38" s="37">
        <f>'Net Zero 2070 - %'!AG12*Emisiones_USCUSS_NetZero2070!$D$38</f>
        <v>8.3895075814610285E-4</v>
      </c>
      <c r="AJ38" s="37">
        <f>'Net Zero 2070 - %'!AH12*Emisiones_USCUSS_NetZero2070!$D$38</f>
        <v>8.2811399555070503E-4</v>
      </c>
      <c r="AK38" s="37">
        <f>'Net Zero 2070 - %'!AI12*Emisiones_USCUSS_NetZero2070!$D$38</f>
        <v>8.1735680247093073E-4</v>
      </c>
      <c r="AL38" s="37">
        <f>'Net Zero 2070 - %'!AJ12*Emisiones_USCUSS_NetZero2070!$D$38</f>
        <v>8.066775165382758E-4</v>
      </c>
      <c r="AM38" s="37">
        <f>'Net Zero 2070 - %'!AK12*Emisiones_USCUSS_NetZero2070!$D$38</f>
        <v>7.960744950554925E-4</v>
      </c>
      <c r="AN38" s="37">
        <f>'Net Zero 2070 - %'!AL12*Emisiones_USCUSS_NetZero2070!$D$38</f>
        <v>7.8554611451270696E-4</v>
      </c>
      <c r="AO38" s="37">
        <f>'Net Zero 2070 - %'!AM12*Emisiones_USCUSS_NetZero2070!$D$38</f>
        <v>7.7509077011136355E-4</v>
      </c>
      <c r="AP38" s="37">
        <f>'Net Zero 2070 - %'!AN12*Emisiones_USCUSS_NetZero2070!$D$38</f>
        <v>7.6470687529500659E-4</v>
      </c>
      <c r="AQ38" s="37">
        <f>'Net Zero 2070 - %'!AO12*Emisiones_USCUSS_NetZero2070!$D$38</f>
        <v>7.5439286128786514E-4</v>
      </c>
      <c r="AR38" s="37">
        <f>'Net Zero 2070 - %'!AP12*Emisiones_USCUSS_NetZero2070!$D$38</f>
        <v>7.441471766394443E-4</v>
      </c>
      <c r="AS38" s="37">
        <f>'Net Zero 2070 - %'!AQ12*Emisiones_USCUSS_NetZero2070!$D$38</f>
        <v>7.3396828677643451E-4</v>
      </c>
      <c r="AT38" s="37">
        <f>'Net Zero 2070 - %'!AR12*Emisiones_USCUSS_NetZero2070!$D$38</f>
        <v>7.2385467356106577E-4</v>
      </c>
      <c r="AU38" s="37">
        <f>'Net Zero 2070 - %'!AS12*Emisiones_USCUSS_NetZero2070!$D$38</f>
        <v>7.1380483485564909E-4</v>
      </c>
      <c r="AV38" s="37">
        <f>'Net Zero 2070 - %'!AT12*Emisiones_USCUSS_NetZero2070!$D$38</f>
        <v>7.0381728409321545E-4</v>
      </c>
      <c r="AW38" s="37">
        <f>'Net Zero 2070 - %'!AU12*Emisiones_USCUSS_NetZero2070!$D$38</f>
        <v>6.9389054985452775E-4</v>
      </c>
      <c r="AX38" s="37">
        <f>'Net Zero 2070 - %'!AV12*Emisiones_USCUSS_NetZero2070!$D$38</f>
        <v>6.8402317545047345E-4</v>
      </c>
      <c r="AY38" s="37">
        <f>'Net Zero 2070 - %'!AW12*Emisiones_USCUSS_NetZero2070!$D$38</f>
        <v>6.7421371851018462E-4</v>
      </c>
      <c r="AZ38" s="37">
        <f>'Net Zero 2070 - %'!AX12*Emisiones_USCUSS_NetZero2070!$D$38</f>
        <v>6.6446075057497638E-4</v>
      </c>
      <c r="BA38" s="37">
        <f>'Net Zero 2070 - %'!AY12*Emisiones_USCUSS_NetZero2070!$D$38</f>
        <v>6.5476285669732086E-4</v>
      </c>
      <c r="BB38" s="37">
        <f>'Net Zero 2070 - %'!AZ12*Emisiones_USCUSS_NetZero2070!$D$38</f>
        <v>6.4511863504480794E-4</v>
      </c>
      <c r="BC38" s="37">
        <f>'Net Zero 2070 - %'!BA12*Emisiones_USCUSS_NetZero2070!$D$38</f>
        <v>6.3552669650953318E-4</v>
      </c>
      <c r="BD38" s="37">
        <f>'Net Zero 2070 - %'!BB12*Emisiones_USCUSS_NetZero2070!$D$38</f>
        <v>6.2598566432201246E-4</v>
      </c>
      <c r="BE38" s="53"/>
    </row>
    <row r="39" spans="1:57">
      <c r="A39" s="384"/>
      <c r="B39" s="39"/>
      <c r="C39" s="350"/>
      <c r="D39" s="36">
        <v>1.5E-3</v>
      </c>
      <c r="E39" s="385" t="s">
        <v>394</v>
      </c>
      <c r="F39" s="386"/>
      <c r="G39" s="37" t="s">
        <v>406</v>
      </c>
      <c r="H39" s="51"/>
      <c r="I39" s="48">
        <f>('Net Zero 2070 - %'!G15-'Net Zero 2070 - %'!F15)*$D$39</f>
        <v>1.3332000000000011E-5</v>
      </c>
      <c r="J39" s="48">
        <f>('Net Zero 2070 - %'!H15-'Net Zero 2070 - %'!G15)*$D$39</f>
        <v>1.3332000000000011E-5</v>
      </c>
      <c r="K39" s="48">
        <f>('Net Zero 2070 - %'!I15-'Net Zero 2070 - %'!H15)*$D$39</f>
        <v>1.3332000000000011E-5</v>
      </c>
      <c r="L39" s="48">
        <f>('Net Zero 2070 - %'!J15-'Net Zero 2070 - %'!I15)*$D$39</f>
        <v>1.3332000000000011E-5</v>
      </c>
      <c r="M39" s="48">
        <f>('Net Zero 2070 - %'!K15-'Net Zero 2070 - %'!J15)*$D$39</f>
        <v>1.3332000000000011E-5</v>
      </c>
      <c r="N39" s="48">
        <f>('Net Zero 2070 - %'!L15-'Net Zero 2070 - %'!K15)*$D$39</f>
        <v>1.3332000000000011E-5</v>
      </c>
      <c r="O39" s="48">
        <f>('Net Zero 2070 - %'!M15-'Net Zero 2070 - %'!L15)*$D$39</f>
        <v>1.3332000000000011E-5</v>
      </c>
      <c r="P39" s="48">
        <f>('Net Zero 2070 - %'!N15-'Net Zero 2070 - %'!M15)*$D$39</f>
        <v>1.3332000000000011E-5</v>
      </c>
      <c r="Q39" s="48">
        <f>('Net Zero 2070 - %'!O15-'Net Zero 2070 - %'!N15)*$D$39</f>
        <v>1.3332000000000011E-5</v>
      </c>
      <c r="R39" s="48">
        <f>('Net Zero 2070 - %'!P15-'Net Zero 2070 - %'!O15)*$D$39</f>
        <v>1.3332000000000011E-5</v>
      </c>
      <c r="S39" s="48">
        <f>('Net Zero 2070 - %'!Q15-'Net Zero 2070 - %'!P15)*$D$39</f>
        <v>1.3332000000000011E-5</v>
      </c>
      <c r="T39" s="48">
        <f>('Net Zero 2070 - %'!R15-'Net Zero 2070 - %'!Q15)*$D$39</f>
        <v>1.3332000000000011E-5</v>
      </c>
      <c r="U39" s="48">
        <f>('Net Zero 2070 - %'!S15-'Net Zero 2070 - %'!R15)*$D$39</f>
        <v>1.3332000000000011E-5</v>
      </c>
      <c r="V39" s="48">
        <f>('Net Zero 2070 - %'!T15-'Net Zero 2070 - %'!S15)*$D$39</f>
        <v>1.3332000000000011E-5</v>
      </c>
      <c r="W39" s="48">
        <f>('Net Zero 2070 - %'!U15-'Net Zero 2070 - %'!T15)*$D$39</f>
        <v>1.3332000000000011E-5</v>
      </c>
      <c r="X39" s="48">
        <f>('Net Zero 2070 - %'!V15-'Net Zero 2070 - %'!U15)*$D$39</f>
        <v>1.3332000000000011E-5</v>
      </c>
      <c r="Y39" s="48">
        <f>('Net Zero 2070 - %'!W15-'Net Zero 2070 - %'!V15)*$D$39</f>
        <v>1.3332000000000011E-5</v>
      </c>
      <c r="Z39" s="48">
        <f>('Net Zero 2070 - %'!X15-'Net Zero 2070 - %'!W15)*$D$39</f>
        <v>1.3332000000000011E-5</v>
      </c>
      <c r="AA39" s="48">
        <f>('Net Zero 2070 - %'!Y15-'Net Zero 2070 - %'!X15)*$D$39</f>
        <v>1.3332000000000011E-5</v>
      </c>
      <c r="AB39" s="48">
        <f>('Net Zero 2070 - %'!Z15-'Net Zero 2070 - %'!Y15)*$D$39</f>
        <v>1.3332000000000011E-5</v>
      </c>
      <c r="AC39" s="37">
        <f>('Net Zero 2070 - %'!AA15-'Net Zero 2070 - %'!Z15)*$D$39</f>
        <v>1.3332000000000011E-5</v>
      </c>
      <c r="AD39" s="48">
        <f>('Net Zero 2070 - %'!AB15-'Net Zero 2070 - %'!AA15)*$D$39</f>
        <v>1.3332000000000011E-5</v>
      </c>
      <c r="AE39" s="48">
        <f>('Net Zero 2070 - %'!AC15-'Net Zero 2070 - %'!AB15)*$D$39</f>
        <v>1.3332000000000011E-5</v>
      </c>
      <c r="AF39" s="48">
        <f>('Net Zero 2070 - %'!AD15-'Net Zero 2070 - %'!AC15)*$D$39</f>
        <v>1.3332000000000011E-5</v>
      </c>
      <c r="AG39" s="48">
        <f>('Net Zero 2070 - %'!AE15-'Net Zero 2070 - %'!AD15)*$D$39</f>
        <v>1.3332000000000011E-5</v>
      </c>
      <c r="AH39" s="48">
        <f>('Net Zero 2070 - %'!AF15-'Net Zero 2070 - %'!AE15)*$D$39</f>
        <v>1.3332000000000011E-5</v>
      </c>
      <c r="AI39" s="48">
        <f>('Net Zero 2070 - %'!AG15-'Net Zero 2070 - %'!AF15)*$D$39</f>
        <v>1.3332000000000011E-5</v>
      </c>
      <c r="AJ39" s="48">
        <f>('Net Zero 2070 - %'!AH15-'Net Zero 2070 - %'!AG15)*$D$39</f>
        <v>1.3332000000000011E-5</v>
      </c>
      <c r="AK39" s="48">
        <f>('Net Zero 2070 - %'!AI15-'Net Zero 2070 - %'!AH15)*$D$39</f>
        <v>1.3332000000000011E-5</v>
      </c>
      <c r="AL39" s="48">
        <f>('Net Zero 2070 - %'!AJ15-'Net Zero 2070 - %'!AI15)*$D$39</f>
        <v>1.3332000000000011E-5</v>
      </c>
      <c r="AM39" s="48">
        <f>('Net Zero 2070 - %'!AK15-'Net Zero 2070 - %'!AJ15)*$D$39</f>
        <v>1.3332000000000011E-5</v>
      </c>
      <c r="AN39" s="48">
        <f>('Net Zero 2070 - %'!AL15-'Net Zero 2070 - %'!AK15)*$D$39</f>
        <v>1.3332000000000011E-5</v>
      </c>
      <c r="AO39" s="48">
        <f>('Net Zero 2070 - %'!AM15-'Net Zero 2070 - %'!AL15)*$D$39</f>
        <v>1.3332000000000011E-5</v>
      </c>
      <c r="AP39" s="48">
        <f>('Net Zero 2070 - %'!AN15-'Net Zero 2070 - %'!AM15)*$D$39</f>
        <v>1.3332000000000011E-5</v>
      </c>
      <c r="AQ39" s="48">
        <f>('Net Zero 2070 - %'!AO15-'Net Zero 2070 - %'!AN15)*$D$39</f>
        <v>1.3332000000000011E-5</v>
      </c>
      <c r="AR39" s="48">
        <f>('Net Zero 2070 - %'!AP15-'Net Zero 2070 - %'!AO15)*$D$39</f>
        <v>1.3332000000000011E-5</v>
      </c>
      <c r="AS39" s="48">
        <f>('Net Zero 2070 - %'!AQ15-'Net Zero 2070 - %'!AP15)*$D$39</f>
        <v>1.3332000000000011E-5</v>
      </c>
      <c r="AT39" s="48">
        <f>('Net Zero 2070 - %'!AR15-'Net Zero 2070 - %'!AQ15)*$D$39</f>
        <v>1.3332000000000011E-5</v>
      </c>
      <c r="AU39" s="48">
        <f>('Net Zero 2070 - %'!AS15-'Net Zero 2070 - %'!AR15)*$D$39</f>
        <v>1.3332000000000011E-5</v>
      </c>
      <c r="AV39" s="48">
        <f>('Net Zero 2070 - %'!AT15-'Net Zero 2070 - %'!AS15)*$D$39</f>
        <v>1.3332000000000011E-5</v>
      </c>
      <c r="AW39" s="48">
        <f>('Net Zero 2070 - %'!AU15-'Net Zero 2070 - %'!AT15)*$D$39</f>
        <v>1.3332000000000011E-5</v>
      </c>
      <c r="AX39" s="48">
        <f>('Net Zero 2070 - %'!AV15-'Net Zero 2070 - %'!AU15)*$D$39</f>
        <v>1.3331999999999928E-5</v>
      </c>
      <c r="AY39" s="48">
        <f>('Net Zero 2070 - %'!AW15-'Net Zero 2070 - %'!AV15)*$D$39</f>
        <v>1.3332000000000011E-5</v>
      </c>
      <c r="AZ39" s="48">
        <f>('Net Zero 2070 - %'!AX15-'Net Zero 2070 - %'!AW15)*$D$39</f>
        <v>1.3332000000000011E-5</v>
      </c>
      <c r="BA39" s="48">
        <f>('Net Zero 2070 - %'!AY15-'Net Zero 2070 - %'!AX15)*$D$39</f>
        <v>1.3332000000000011E-5</v>
      </c>
      <c r="BB39" s="48">
        <f>('Net Zero 2070 - %'!AZ15-'Net Zero 2070 - %'!AY15)*$D$39</f>
        <v>1.3332000000000011E-5</v>
      </c>
      <c r="BC39" s="48">
        <f>('Net Zero 2070 - %'!BA15-'Net Zero 2070 - %'!AZ15)*$D$39</f>
        <v>1.3332000000000011E-5</v>
      </c>
      <c r="BD39" s="48">
        <f>('Net Zero 2070 - %'!BB15-'Net Zero 2070 - %'!BA15)*$D$39</f>
        <v>1.3332000000000011E-5</v>
      </c>
      <c r="BE39" s="53"/>
    </row>
    <row r="40" spans="1:57" ht="14.45">
      <c r="A40" s="384"/>
      <c r="B40" s="36"/>
      <c r="C40" s="350"/>
      <c r="D40" s="36">
        <v>0.1012</v>
      </c>
      <c r="E40" s="385" t="s">
        <v>402</v>
      </c>
      <c r="F40" s="386"/>
      <c r="G40" s="37" t="s">
        <v>406</v>
      </c>
      <c r="H40" s="51"/>
      <c r="I40" s="48">
        <f>(('Net Zero 2070 - %'!G16-'Net Zero 2070 - %'!F16)-H76)*$D$40</f>
        <v>2.0395785362422904E-3</v>
      </c>
      <c r="J40" s="48">
        <f>(('Net Zero 2070 - %'!H16-'Net Zero 2070 - %'!G16)-J76)*$D$40</f>
        <v>2.0306658415391241E-3</v>
      </c>
      <c r="K40" s="48">
        <f>(('Net Zero 2070 - %'!I16-'Net Zero 2070 - %'!H16)-K76)*$D$40</f>
        <v>2.0219463512389743E-3</v>
      </c>
      <c r="L40" s="48">
        <f>(('Net Zero 2070 - %'!J16-'Net Zero 2070 - %'!I16)-L76)*$D$40</f>
        <v>2.0132676434165666E-3</v>
      </c>
      <c r="M40" s="48">
        <f>(('Net Zero 2070 - %'!K16-'Net Zero 2070 - %'!J16)-M76)*$D$40</f>
        <v>2.0046069275995596E-3</v>
      </c>
      <c r="N40" s="48">
        <f>(('Net Zero 2070 - %'!L16-'Net Zero 2070 - %'!K16)-N76)*$D$40</f>
        <v>1.9959359008687445E-3</v>
      </c>
      <c r="O40" s="48">
        <f>(('Net Zero 2070 - %'!M16-'Net Zero 2070 - %'!L16)-O76)*$D$40</f>
        <v>1.9872192891970714E-3</v>
      </c>
      <c r="P40" s="48">
        <f>(('Net Zero 2070 - %'!N16-'Net Zero 2070 - %'!M16)-P76)*$D$40</f>
        <v>1.9784132673610808E-3</v>
      </c>
      <c r="Q40" s="48">
        <f>(('Net Zero 2070 - %'!O16-'Net Zero 2070 - %'!N16)-Q76)*$D$40</f>
        <v>1.9694632919272106E-3</v>
      </c>
      <c r="R40" s="48">
        <f>(('Net Zero 2070 - %'!P16-'Net Zero 2070 - %'!O16)-R76)*$D$40</f>
        <v>1.9603021366713588E-3</v>
      </c>
      <c r="S40" s="48">
        <f>(('Net Zero 2070 - %'!Q16-'Net Zero 2070 - %'!P16)-S76)*$D$40</f>
        <v>1.9508476041708508E-3</v>
      </c>
      <c r="T40" s="48">
        <f>(('Net Zero 2070 - %'!R16-'Net Zero 2070 - %'!Q16)-T76)*$D$40</f>
        <v>1.9410006827079557E-3</v>
      </c>
      <c r="U40" s="48">
        <f>(('Net Zero 2070 - %'!S16-'Net Zero 2070 - %'!R16)-U76)*$D$40</f>
        <v>1.9306445937655814E-3</v>
      </c>
      <c r="V40" s="48">
        <f>(('Net Zero 2070 - %'!T16-'Net Zero 2070 - %'!S16)-V76)*$D$40</f>
        <v>1.9196456004119573E-3</v>
      </c>
      <c r="W40" s="48">
        <f>(('Net Zero 2070 - %'!U16-'Net Zero 2070 - %'!T16)-W76)*$D$40</f>
        <v>1.9078567909974959E-3</v>
      </c>
      <c r="X40" s="48">
        <f>(('Net Zero 2070 - %'!V16-'Net Zero 2070 - %'!U16)-X76)*$D$40</f>
        <v>1.8951263561575405E-3</v>
      </c>
      <c r="Y40" s="48">
        <f>(('Net Zero 2070 - %'!W16-'Net Zero 2070 - %'!V16)-Y76)*$D$40</f>
        <v>1.8813118568678773E-3</v>
      </c>
      <c r="Z40" s="48">
        <f>(('Net Zero 2070 - %'!X16-'Net Zero 2070 - %'!W16)-Z76)*$D$40</f>
        <v>1.866301131244694E-3</v>
      </c>
      <c r="AA40" s="48">
        <f>(('Net Zero 2070 - %'!Y16-'Net Zero 2070 - %'!X16)-AA76)*$D$40</f>
        <v>1.8500388685748314E-3</v>
      </c>
      <c r="AB40" s="48">
        <f>(('Net Zero 2070 - %'!Z16-'Net Zero 2070 - %'!Y16)-AB76)*$D$40</f>
        <v>1.8325552680672024E-3</v>
      </c>
      <c r="AC40" s="37">
        <f>(('Net Zero 2070 - %'!AA16-'Net Zero 2070 - %'!Z16)-AC76)*$D$40</f>
        <v>1.8139891923656462E-3</v>
      </c>
      <c r="AD40" s="48">
        <f>(('Net Zero 2070 - %'!AB16-'Net Zero 2070 - %'!AA16)-AD76)*$D$40</f>
        <v>1.7945972947434926E-3</v>
      </c>
      <c r="AE40" s="48">
        <f>(('Net Zero 2070 - %'!AC16-'Net Zero 2070 - %'!AB16)-AE76)*$D$40</f>
        <v>1.7747406596825741E-3</v>
      </c>
      <c r="AF40" s="48">
        <f>(('Net Zero 2070 - %'!AD16-'Net Zero 2070 - %'!AC16)-AF76)*$D$40</f>
        <v>1.7548472769178531E-3</v>
      </c>
      <c r="AG40" s="48">
        <f>(('Net Zero 2070 - %'!AE16-'Net Zero 2070 - %'!AD16)-AG76)*$D$40</f>
        <v>1.7353572507671734E-3</v>
      </c>
      <c r="AH40" s="48">
        <f>(('Net Zero 2070 - %'!AF16-'Net Zero 2070 - %'!AE16)-AH76)*$D$40</f>
        <v>1.7166644472422256E-3</v>
      </c>
      <c r="AI40" s="48">
        <f>(('Net Zero 2070 - %'!AG16-'Net Zero 2070 - %'!AF16)-AI76)*$D$40</f>
        <v>1.699070791185398E-3</v>
      </c>
      <c r="AJ40" s="48">
        <f>(('Net Zero 2070 - %'!AH16-'Net Zero 2070 - %'!AG16)-AJ76)*$D$40</f>
        <v>1.6827629083670758E-3</v>
      </c>
      <c r="AK40" s="48">
        <f>(('Net Zero 2070 - %'!AI16-'Net Zero 2070 - %'!AH16)-AK76)*$D$40</f>
        <v>1.6678128936872098E-3</v>
      </c>
      <c r="AL40" s="48">
        <f>(('Net Zero 2070 - %'!AJ16-'Net Zero 2070 - %'!AI16)-AL76)*$D$40</f>
        <v>1.6541969108368408E-3</v>
      </c>
      <c r="AM40" s="48">
        <f>(('Net Zero 2070 - %'!AK16-'Net Zero 2070 - %'!AJ16)-AM76)*$D$40</f>
        <v>1.6418227178018692E-3</v>
      </c>
      <c r="AN40" s="48">
        <f>(('Net Zero 2070 - %'!AL16-'Net Zero 2070 - %'!AK16)-AN76)*$D$40</f>
        <v>1.6305576174283952E-3</v>
      </c>
      <c r="AO40" s="48">
        <f>(('Net Zero 2070 - %'!AM16-'Net Zero 2070 - %'!AL16)-AO76)*$D$40</f>
        <v>1.6202520159264906E-3</v>
      </c>
      <c r="AP40" s="48">
        <f>(('Net Zero 2070 - %'!AN16-'Net Zero 2070 - %'!AM16)-AP76)*$D$40</f>
        <v>1.6107563426554913E-3</v>
      </c>
      <c r="AQ40" s="48">
        <f>(('Net Zero 2070 - %'!AO16-'Net Zero 2070 - %'!AN16)-AQ76)*$D$40</f>
        <v>1.6019314931293408E-3</v>
      </c>
      <c r="AR40" s="48">
        <f>(('Net Zero 2070 - %'!AP16-'Net Zero 2070 - %'!AO16)-AR76)*$D$40</f>
        <v>1.5936543334797259E-3</v>
      </c>
      <c r="AS40" s="48">
        <f>(('Net Zero 2070 - %'!AQ16-'Net Zero 2070 - %'!AP16)-AS76)*$D$40</f>
        <v>1.5858195009948999E-3</v>
      </c>
      <c r="AT40" s="48">
        <f>(('Net Zero 2070 - %'!AR16-'Net Zero 2070 - %'!AQ16)-AT76)*$D$40</f>
        <v>1.5783390592507738E-3</v>
      </c>
      <c r="AU40" s="48">
        <f>(('Net Zero 2070 - %'!AS16-'Net Zero 2070 - %'!AR16)-AU76)*$D$40</f>
        <v>1.5711408578769743E-3</v>
      </c>
      <c r="AV40" s="48">
        <f>(('Net Zero 2070 - %'!AT16-'Net Zero 2070 - %'!AS16)-AV76)*$D$40</f>
        <v>1.5641665280179116E-3</v>
      </c>
      <c r="AW40" s="48">
        <f>(('Net Zero 2070 - %'!AU16-'Net Zero 2070 - %'!AT16)-AW76)*$D$40</f>
        <v>1.5573691742147007E-3</v>
      </c>
      <c r="AX40" s="48">
        <f>(('Net Zero 2070 - %'!AV16-'Net Zero 2070 - %'!AU16)-AX76)*$D$40</f>
        <v>1.5507114306006109E-3</v>
      </c>
      <c r="AY40" s="48">
        <f>(('Net Zero 2070 - %'!AW16-'Net Zero 2070 - %'!AV16)-AY76)*$D$40</f>
        <v>1.5441635171159315E-3</v>
      </c>
      <c r="AZ40" s="48">
        <f>(('Net Zero 2070 - %'!AX16-'Net Zero 2070 - %'!AW16)-AZ76)*$D$40</f>
        <v>1.5377018219755972E-3</v>
      </c>
      <c r="BA40" s="48">
        <f>(('Net Zero 2070 - %'!AY16-'Net Zero 2070 - %'!AX16)-BA76)*$D$40</f>
        <v>1.5313075650971785E-3</v>
      </c>
      <c r="BB40" s="48">
        <f>(('Net Zero 2070 - %'!AZ16-'Net Zero 2070 - %'!AY16)-BB76)*$D$40</f>
        <v>1.524965724658395E-3</v>
      </c>
      <c r="BC40" s="48">
        <f>(('Net Zero 2070 - %'!BA16-'Net Zero 2070 - %'!AZ16)-BC76)*$D$40</f>
        <v>1.5186643279953046E-3</v>
      </c>
      <c r="BD40" s="48">
        <f>(('Net Zero 2070 - %'!BB16-'Net Zero 2070 - %'!BA16)-BD76)*$D$40</f>
        <v>1.5123936615313231E-3</v>
      </c>
      <c r="BE40" s="53"/>
    </row>
    <row r="41" spans="1:57" ht="14.45">
      <c r="A41" s="384"/>
      <c r="B41" s="36"/>
      <c r="C41" s="350"/>
      <c r="D41" s="36">
        <v>5.1189999999999999E-2</v>
      </c>
      <c r="E41" s="389" t="s">
        <v>407</v>
      </c>
      <c r="F41" s="390"/>
      <c r="G41" s="37" t="s">
        <v>406</v>
      </c>
      <c r="H41" s="51"/>
      <c r="I41" s="48">
        <f>(('Net Zero 2070 - %'!G17-'Net Zero 2070 - %'!F17)-I77)*$D$41</f>
        <v>1.2707825459674904E-3</v>
      </c>
      <c r="J41" s="48">
        <f>(('Net Zero 2070 - %'!H17-'Net Zero 2070 - %'!G17)-J77)*$D$41</f>
        <v>1.2305643380631419E-3</v>
      </c>
      <c r="K41" s="48">
        <f>(('Net Zero 2070 - %'!I17-'Net Zero 2070 - %'!H17)-K77)*$D$41</f>
        <v>1.1906880423853739E-3</v>
      </c>
      <c r="L41" s="48">
        <f>(('Net Zero 2070 - %'!J17-'Net Zero 2070 - %'!I17)-L77)*$D$41</f>
        <v>1.1512821591981087E-3</v>
      </c>
      <c r="M41" s="48">
        <f>(('Net Zero 2070 - %'!K17-'Net Zero 2070 - %'!J17)-M77)*$D$41</f>
        <v>1.1121655414053884E-3</v>
      </c>
      <c r="N41" s="48">
        <f>(('Net Zero 2070 - %'!L17-'Net Zero 2070 - %'!K17)-N77)*$D$41</f>
        <v>1.073338554763171E-3</v>
      </c>
      <c r="O41" s="48">
        <f>(('Net Zero 2070 - %'!M17-'Net Zero 2070 - %'!L17)-O77)*$D$41</f>
        <v>1.034627291290415E-3</v>
      </c>
      <c r="P41" s="48">
        <f>(('Net Zero 2070 - %'!N17-'Net Zero 2070 - %'!M17)-P77)*$D$41</f>
        <v>9.96109811077934E-4</v>
      </c>
      <c r="Q41" s="48">
        <f>(('Net Zero 2070 - %'!O17-'Net Zero 2070 - %'!N17)-Q77)*$D$41</f>
        <v>9.5757244566452163E-4</v>
      </c>
      <c r="R41" s="48">
        <f>(('Net Zero 2070 - %'!P17-'Net Zero 2070 - %'!O17)-R77)*$D$41</f>
        <v>9.1890431131927744E-4</v>
      </c>
      <c r="S41" s="48">
        <f>(('Net Zero 2070 - %'!Q17-'Net Zero 2070 - %'!P17)-S77)*$D$41</f>
        <v>8.7995649713781745E-4</v>
      </c>
      <c r="T41" s="48">
        <f>(('Net Zero 2070 - %'!R17-'Net Zero 2070 - %'!Q17)-T77)*$D$41</f>
        <v>8.4045863878597874E-4</v>
      </c>
      <c r="U41" s="48">
        <f>(('Net Zero 2070 - %'!S17-'Net Zero 2070 - %'!R17)-U77)*$D$41</f>
        <v>8.0022281259141902E-4</v>
      </c>
      <c r="V41" s="48">
        <f>(('Net Zero 2070 - %'!T17-'Net Zero 2070 - %'!S17)-V77)*$D$41</f>
        <v>7.5892929184943653E-4</v>
      </c>
      <c r="W41" s="48">
        <f>(('Net Zero 2070 - %'!U17-'Net Zero 2070 - %'!T17)-W77)*$D$41</f>
        <v>7.1634234503964488E-4</v>
      </c>
      <c r="X41" s="48">
        <f>(('Net Zero 2070 - %'!V17-'Net Zero 2070 - %'!U17)-X77)*$D$41</f>
        <v>6.720747366346149E-4</v>
      </c>
      <c r="Y41" s="48">
        <f>(('Net Zero 2070 - %'!W17-'Net Zero 2070 - %'!V17)-Y77)*$D$41</f>
        <v>6.2588199696654383E-4</v>
      </c>
      <c r="Z41" s="48">
        <f>(('Net Zero 2070 - %'!X17-'Net Zero 2070 - %'!W17)-Z77)*$D$41</f>
        <v>5.7750664053211605E-4</v>
      </c>
      <c r="AA41" s="48">
        <f>(('Net Zero 2070 - %'!Y17-'Net Zero 2070 - %'!X17)-AA77)*$D$41</f>
        <v>5.267860975257955E-4</v>
      </c>
      <c r="AB41" s="48">
        <f>(('Net Zero 2070 - %'!Z17-'Net Zero 2070 - %'!Y17)-AB77)*$D$41</f>
        <v>4.7380974169414778E-4</v>
      </c>
      <c r="AC41" s="37">
        <f>(('Net Zero 2070 - %'!AA17-'Net Zero 2070 - %'!Z17)-AC77)*$D$41</f>
        <v>4.1889300395883325E-4</v>
      </c>
      <c r="AD41" s="48">
        <f>(('Net Zero 2070 - %'!AB17-'Net Zero 2070 - %'!AA17)-AD77)*$D$41</f>
        <v>3.624882870206226E-4</v>
      </c>
      <c r="AE41" s="48">
        <f>(('Net Zero 2070 - %'!AC17-'Net Zero 2070 - %'!AB17)-AE77)*$D$41</f>
        <v>3.0539083788658526E-4</v>
      </c>
      <c r="AF41" s="48">
        <f>(('Net Zero 2070 - %'!AD17-'Net Zero 2070 - %'!AC17)-AF77)*$D$41</f>
        <v>2.4840361068094208E-4</v>
      </c>
      <c r="AG41" s="48">
        <f>(('Net Zero 2070 - %'!AE17-'Net Zero 2070 - %'!AD17)-AG77)*$D$41</f>
        <v>1.9237574412322755E-4</v>
      </c>
      <c r="AH41" s="48">
        <f>(('Net Zero 2070 - %'!AF17-'Net Zero 2070 - %'!AE17)-AH77)*$D$41</f>
        <v>1.3822222503044563E-4</v>
      </c>
      <c r="AI41" s="48">
        <f>(('Net Zero 2070 - %'!AG17-'Net Zero 2070 - %'!AF17)-AI77)*$D$41</f>
        <v>8.642287040800482E-5</v>
      </c>
      <c r="AJ41" s="48">
        <f>(('Net Zero 2070 - %'!AH17-'Net Zero 2070 - %'!AG17)-AJ77)*$D$41</f>
        <v>3.7346473340492085E-5</v>
      </c>
      <c r="AK41" s="48">
        <f>(('Net Zero 2070 - %'!AI17-'Net Zero 2070 - %'!AH17)-AK77)*$D$41</f>
        <v>-8.7530324880175327E-6</v>
      </c>
      <c r="AL41" s="48">
        <f>(('Net Zero 2070 - %'!AJ17-'Net Zero 2070 - %'!AI17)-AL77)*$D$41</f>
        <v>-5.1927044024330994E-5</v>
      </c>
      <c r="AM41" s="48">
        <f>(('Net Zero 2070 - %'!AK17-'Net Zero 2070 - %'!AJ17)-AM77)*$D$41</f>
        <v>-9.2365433176160063E-5</v>
      </c>
      <c r="AN41" s="48">
        <f>(('Net Zero 2070 - %'!AL17-'Net Zero 2070 - %'!AK17)-AN77)*$D$41</f>
        <v>-1.3033999148956071E-4</v>
      </c>
      <c r="AO41" s="48">
        <f>(('Net Zero 2070 - %'!AM17-'Net Zero 2070 - %'!AL17)-AO77)*$D$41</f>
        <v>-1.6615676127792965E-4</v>
      </c>
      <c r="AP41" s="48">
        <f>(('Net Zero 2070 - %'!AN17-'Net Zero 2070 - %'!AM17)-AP77)*$D$41</f>
        <v>-2.0012179885882842E-4</v>
      </c>
      <c r="AQ41" s="48">
        <f>(('Net Zero 2070 - %'!AO17-'Net Zero 2070 - %'!AN17)-AQ77)*$D$41</f>
        <v>-2.3252004229818365E-4</v>
      </c>
      <c r="AR41" s="48">
        <f>(('Net Zero 2070 - %'!AP17-'Net Zero 2070 - %'!AO17)-AR77)*$D$41</f>
        <v>-2.6360417132054669E-4</v>
      </c>
      <c r="AS41" s="48">
        <f>(('Net Zero 2070 - %'!AQ17-'Net Zero 2070 - %'!AP17)-AS77)*$D$41</f>
        <v>-2.9359096129832082E-4</v>
      </c>
      <c r="AT41" s="48">
        <f>(('Net Zero 2070 - %'!AR17-'Net Zero 2070 - %'!AQ17)-AT77)*$D$41</f>
        <v>-3.2266197803809498E-4</v>
      </c>
      <c r="AU41" s="48">
        <f>(('Net Zero 2070 - %'!AS17-'Net Zero 2070 - %'!AR17)-AU77)*$D$41</f>
        <v>-3.5096689337749457E-4</v>
      </c>
      <c r="AV41" s="48">
        <f>(('Net Zero 2070 - %'!AT17-'Net Zero 2070 - %'!AS17)-AV77)*$D$41</f>
        <v>-3.7862753779841093E-4</v>
      </c>
      <c r="AW41" s="48">
        <f>(('Net Zero 2070 - %'!AU17-'Net Zero 2070 - %'!AT17)-AW77)*$D$41</f>
        <v>-4.0574256722648069E-4</v>
      </c>
      <c r="AX41" s="48">
        <f>(('Net Zero 2070 - %'!AV17-'Net Zero 2070 - %'!AU17)-AX77)*$D$41</f>
        <v>-4.3239139257571723E-4</v>
      </c>
      <c r="AY41" s="48">
        <f>(('Net Zero 2070 - %'!AW17-'Net Zero 2070 - %'!AV17)-AY77)*$D$41</f>
        <v>-4.5863810920948459E-4</v>
      </c>
      <c r="AZ41" s="48">
        <f>(('Net Zero 2070 - %'!AX17-'Net Zero 2070 - %'!AW17)-AZ77)*$D$41</f>
        <v>-4.8453436155117529E-4</v>
      </c>
      <c r="BA41" s="48">
        <f>(('Net Zero 2070 - %'!AY17-'Net Zero 2070 - %'!AX17)-BA77)*$D$41</f>
        <v>-5.1012204380086539E-4</v>
      </c>
      <c r="BB41" s="48">
        <f>(('Net Zero 2070 - %'!AZ17-'Net Zero 2070 - %'!AY17)-BB77)*$D$41</f>
        <v>-5.3543546819722362E-4</v>
      </c>
      <c r="BC41" s="48">
        <f>(('Net Zero 2070 - %'!BA17-'Net Zero 2070 - %'!AZ17)-BC77)*$D$41</f>
        <v>-5.6050279607058396E-4</v>
      </c>
      <c r="BD41" s="48">
        <f>(('Net Zero 2070 - %'!BB17-'Net Zero 2070 - %'!BA17)-BD77)*$D$41</f>
        <v>-5.8534763263018148E-4</v>
      </c>
      <c r="BE41" s="53"/>
    </row>
    <row r="42" spans="1:57" ht="14.45">
      <c r="A42" s="384"/>
      <c r="B42" s="36"/>
      <c r="C42" s="350"/>
      <c r="D42" s="36">
        <v>8.8999999999999999E-3</v>
      </c>
      <c r="E42" s="385" t="s">
        <v>396</v>
      </c>
      <c r="F42" s="386"/>
      <c r="G42" s="37" t="s">
        <v>406</v>
      </c>
      <c r="H42" s="51"/>
      <c r="I42" s="48">
        <f>('Net Zero 2070 - %'!G18-'Net Zero 2070 - %'!F18)*$D$42</f>
        <v>-6.3109899999999624E-5</v>
      </c>
      <c r="J42" s="48">
        <f>('Net Zero 2070 - %'!H18-'Net Zero 2070 - %'!G18)*$D$42</f>
        <v>-6.3109900000003582E-5</v>
      </c>
      <c r="K42" s="48">
        <f>('Net Zero 2070 - %'!I18-'Net Zero 2070 - %'!H18)*$D$42</f>
        <v>-6.3109899999999624E-5</v>
      </c>
      <c r="L42" s="48">
        <f>('Net Zero 2070 - %'!J18-'Net Zero 2070 - %'!I18)*$D$42</f>
        <v>-6.3109899999999624E-5</v>
      </c>
      <c r="M42" s="48">
        <f>('Net Zero 2070 - %'!K18-'Net Zero 2070 - %'!J18)*$D$42</f>
        <v>-6.3109899999999624E-5</v>
      </c>
      <c r="N42" s="48">
        <f>('Net Zero 2070 - %'!L18-'Net Zero 2070 - %'!K18)*$D$42</f>
        <v>-6.3109899999999624E-5</v>
      </c>
      <c r="O42" s="48">
        <f>('Net Zero 2070 - %'!M18-'Net Zero 2070 - %'!L18)*$D$42</f>
        <v>-6.3109899999999624E-5</v>
      </c>
      <c r="P42" s="48">
        <f>('Net Zero 2070 - %'!N18-'Net Zero 2070 - %'!M18)*$D$42</f>
        <v>-6.3109899999999624E-5</v>
      </c>
      <c r="Q42" s="48">
        <f>('Net Zero 2070 - %'!O18-'Net Zero 2070 - %'!N18)*$D$42</f>
        <v>-6.3109899999999624E-5</v>
      </c>
      <c r="R42" s="48">
        <f>('Net Zero 2070 - %'!P18-'Net Zero 2070 - %'!O18)*$D$42</f>
        <v>-6.3109899999999624E-5</v>
      </c>
      <c r="S42" s="48">
        <f>('Net Zero 2070 - %'!Q18-'Net Zero 2070 - %'!P18)*$D$42</f>
        <v>-6.3109899999999624E-5</v>
      </c>
      <c r="T42" s="48">
        <f>('Net Zero 2070 - %'!R18-'Net Zero 2070 - %'!Q18)*$D$42</f>
        <v>-6.3109899999999624E-5</v>
      </c>
      <c r="U42" s="48">
        <f>('Net Zero 2070 - %'!S18-'Net Zero 2070 - %'!R18)*$D$42</f>
        <v>-6.3109900000003582E-5</v>
      </c>
      <c r="V42" s="48">
        <f>('Net Zero 2070 - %'!T18-'Net Zero 2070 - %'!S18)*$D$42</f>
        <v>-6.3109899999999624E-5</v>
      </c>
      <c r="W42" s="48">
        <f>('Net Zero 2070 - %'!U18-'Net Zero 2070 - %'!T18)*$D$42</f>
        <v>-6.3109899999999624E-5</v>
      </c>
      <c r="X42" s="48">
        <f>('Net Zero 2070 - %'!V18-'Net Zero 2070 - %'!U18)*$D$42</f>
        <v>-6.3109899999999624E-5</v>
      </c>
      <c r="Y42" s="48">
        <f>('Net Zero 2070 - %'!W18-'Net Zero 2070 - %'!V18)*$D$42</f>
        <v>-6.3109899999999624E-5</v>
      </c>
      <c r="Z42" s="48">
        <f>('Net Zero 2070 - %'!X18-'Net Zero 2070 - %'!W18)*$D$42</f>
        <v>-6.3109899999999624E-5</v>
      </c>
      <c r="AA42" s="48">
        <f>('Net Zero 2070 - %'!Y18-'Net Zero 2070 - %'!X18)*$D$42</f>
        <v>-6.3109899999999624E-5</v>
      </c>
      <c r="AB42" s="48">
        <f>('Net Zero 2070 - %'!Z18-'Net Zero 2070 - %'!Y18)*$D$42</f>
        <v>-6.3109899999999624E-5</v>
      </c>
      <c r="AC42" s="37">
        <f>('Net Zero 2070 - %'!AA18-'Net Zero 2070 - %'!Z18)*$D$42</f>
        <v>-6.3109899999999624E-5</v>
      </c>
      <c r="AD42" s="48">
        <f>('Net Zero 2070 - %'!AB18-'Net Zero 2070 - %'!AA18)*$D$42</f>
        <v>-6.3109899999999624E-5</v>
      </c>
      <c r="AE42" s="48">
        <f>('Net Zero 2070 - %'!AC18-'Net Zero 2070 - %'!AB18)*$D$42</f>
        <v>-6.3109899999999624E-5</v>
      </c>
      <c r="AF42" s="48">
        <f>('Net Zero 2070 - %'!AD18-'Net Zero 2070 - %'!AC18)*$D$42</f>
        <v>-6.3109900000003582E-5</v>
      </c>
      <c r="AG42" s="48">
        <f>('Net Zero 2070 - %'!AE18-'Net Zero 2070 - %'!AD18)*$D$42</f>
        <v>-6.3109899999999624E-5</v>
      </c>
      <c r="AH42" s="48">
        <f>('Net Zero 2070 - %'!AF18-'Net Zero 2070 - %'!AE18)*$D$42</f>
        <v>-6.3109899999999624E-5</v>
      </c>
      <c r="AI42" s="48">
        <f>('Net Zero 2070 - %'!AG18-'Net Zero 2070 - %'!AF18)*$D$42</f>
        <v>-6.3109899999999624E-5</v>
      </c>
      <c r="AJ42" s="48">
        <f>('Net Zero 2070 - %'!AH18-'Net Zero 2070 - %'!AG18)*$D$42</f>
        <v>-6.3109899999999624E-5</v>
      </c>
      <c r="AK42" s="48">
        <f>('Net Zero 2070 - %'!AI18-'Net Zero 2070 - %'!AH18)*$D$42</f>
        <v>-6.3109899999999624E-5</v>
      </c>
      <c r="AL42" s="48">
        <f>('Net Zero 2070 - %'!AJ18-'Net Zero 2070 - %'!AI18)*$D$42</f>
        <v>-6.3109899999999624E-5</v>
      </c>
      <c r="AM42" s="48">
        <f>('Net Zero 2070 - %'!AK18-'Net Zero 2070 - %'!AJ18)*$D$42</f>
        <v>-6.3109899999999624E-5</v>
      </c>
      <c r="AN42" s="48">
        <f>('Net Zero 2070 - %'!AL18-'Net Zero 2070 - %'!AK18)*$D$42</f>
        <v>-6.3109899999999624E-5</v>
      </c>
      <c r="AO42" s="48">
        <f>('Net Zero 2070 - %'!AM18-'Net Zero 2070 - %'!AL18)*$D$42</f>
        <v>-6.3109899999999624E-5</v>
      </c>
      <c r="AP42" s="48">
        <f>('Net Zero 2070 - %'!AN18-'Net Zero 2070 - %'!AM18)*$D$42</f>
        <v>-6.3109900000003582E-5</v>
      </c>
      <c r="AQ42" s="48">
        <f>('Net Zero 2070 - %'!AO18-'Net Zero 2070 - %'!AN18)*$D$42</f>
        <v>-6.3109899999999624E-5</v>
      </c>
      <c r="AR42" s="48">
        <f>('Net Zero 2070 - %'!AP18-'Net Zero 2070 - %'!AO18)*$D$42</f>
        <v>-6.3109899999999624E-5</v>
      </c>
      <c r="AS42" s="48">
        <f>('Net Zero 2070 - %'!AQ18-'Net Zero 2070 - %'!AP18)*$D$42</f>
        <v>-6.3109899999999624E-5</v>
      </c>
      <c r="AT42" s="48">
        <f>('Net Zero 2070 - %'!AR18-'Net Zero 2070 - %'!AQ18)*$D$42</f>
        <v>-6.3109899999999624E-5</v>
      </c>
      <c r="AU42" s="48">
        <f>('Net Zero 2070 - %'!AS18-'Net Zero 2070 - %'!AR18)*$D$42</f>
        <v>-6.3109899999999624E-5</v>
      </c>
      <c r="AV42" s="48">
        <f>('Net Zero 2070 - %'!AT18-'Net Zero 2070 - %'!AS18)*$D$42</f>
        <v>-6.3109899999999624E-5</v>
      </c>
      <c r="AW42" s="48">
        <f>('Net Zero 2070 - %'!AU18-'Net Zero 2070 - %'!AT18)*$D$42</f>
        <v>-6.3109899999999624E-5</v>
      </c>
      <c r="AX42" s="48">
        <f>('Net Zero 2070 - %'!AV18-'Net Zero 2070 - %'!AU18)*$D$42</f>
        <v>-6.3109899999999624E-5</v>
      </c>
      <c r="AY42" s="48">
        <f>('Net Zero 2070 - %'!AW18-'Net Zero 2070 - %'!AV18)*$D$42</f>
        <v>-6.3109899999999624E-5</v>
      </c>
      <c r="AZ42" s="48">
        <f>('Net Zero 2070 - %'!AX18-'Net Zero 2070 - %'!AW18)*$D$42</f>
        <v>-6.3109899999999624E-5</v>
      </c>
      <c r="BA42" s="48">
        <f>('Net Zero 2070 - %'!AY18-'Net Zero 2070 - %'!AX18)*$D$42</f>
        <v>-6.3109900000003582E-5</v>
      </c>
      <c r="BB42" s="48">
        <f>('Net Zero 2070 - %'!AZ18-'Net Zero 2070 - %'!AY18)*$D$42</f>
        <v>-6.3109899999999624E-5</v>
      </c>
      <c r="BC42" s="48">
        <f>('Net Zero 2070 - %'!BA18-'Net Zero 2070 - %'!AZ18)*$D$42</f>
        <v>-6.3109899999999624E-5</v>
      </c>
      <c r="BD42" s="48">
        <f>('Net Zero 2070 - %'!BB18-'Net Zero 2070 - %'!BA18)*$D$42</f>
        <v>-6.3109899999999624E-5</v>
      </c>
      <c r="BE42" s="53"/>
    </row>
    <row r="43" spans="1:57" ht="14.45">
      <c r="A43" s="384"/>
      <c r="B43" s="36"/>
      <c r="C43" s="350"/>
      <c r="D43" s="36">
        <v>0.2286</v>
      </c>
      <c r="E43" s="385" t="s">
        <v>63</v>
      </c>
      <c r="F43" s="386"/>
      <c r="G43" s="37" t="s">
        <v>406</v>
      </c>
      <c r="H43" s="51"/>
      <c r="I43" s="48">
        <f>('Net Zero 2070 - %'!G21-'Net Zero 2070 - %'!F21)*$D$43</f>
        <v>2.9411478142114621E-4</v>
      </c>
      <c r="J43" s="48">
        <f>('Net Zero 2070 - %'!H21-'Net Zero 2070 - %'!G21)*$D$43</f>
        <v>2.9779848177400009E-4</v>
      </c>
      <c r="K43" s="48">
        <f>('Net Zero 2070 - %'!I21-'Net Zero 2070 - %'!H21)*$D$43</f>
        <v>3.0152831938056444E-4</v>
      </c>
      <c r="L43" s="48">
        <f>('Net Zero 2070 - %'!J21-'Net Zero 2070 - %'!I21)*$D$43</f>
        <v>3.0530487209624857E-4</v>
      </c>
      <c r="M43" s="48">
        <f>('Net Zero 2070 - %'!K21-'Net Zero 2070 - %'!J21)*$D$43</f>
        <v>3.0912872501392692E-4</v>
      </c>
      <c r="N43" s="48">
        <f>('Net Zero 2070 - %'!L21-'Net Zero 2070 - %'!K21)*$D$43</f>
        <v>3.1300047055459211E-4</v>
      </c>
      <c r="O43" s="48">
        <f>('Net Zero 2070 - %'!M21-'Net Zero 2070 - %'!L21)*$D$43</f>
        <v>3.1692070855914066E-4</v>
      </c>
      <c r="P43" s="48">
        <f>('Net Zero 2070 - %'!N21-'Net Zero 2070 - %'!M21)*$D$43</f>
        <v>3.2089004638128499E-4</v>
      </c>
      <c r="Q43" s="48">
        <f>('Net Zero 2070 - %'!O21-'Net Zero 2070 - %'!N21)*$D$43</f>
        <v>3.2490909898167075E-4</v>
      </c>
      <c r="R43" s="48">
        <f>('Net Zero 2070 - %'!P21-'Net Zero 2070 - %'!O21)*$D$43</f>
        <v>3.2897848902314263E-4</v>
      </c>
      <c r="S43" s="48">
        <f>('Net Zero 2070 - %'!Q21-'Net Zero 2070 - %'!P21)*$D$43</f>
        <v>3.3309884696721277E-4</v>
      </c>
      <c r="T43" s="48">
        <f>('Net Zero 2070 - %'!R21-'Net Zero 2070 - %'!Q21)*$D$43</f>
        <v>3.3727081117173127E-4</v>
      </c>
      <c r="U43" s="48">
        <f>('Net Zero 2070 - %'!S21-'Net Zero 2070 - %'!R21)*$D$43</f>
        <v>3.4149502798979715E-4</v>
      </c>
      <c r="V43" s="48">
        <f>('Net Zero 2070 - %'!T21-'Net Zero 2070 - %'!S21)*$D$43</f>
        <v>3.4577215186989101E-4</v>
      </c>
      <c r="W43" s="48">
        <f>('Net Zero 2070 - %'!U21-'Net Zero 2070 - %'!T21)*$D$43</f>
        <v>3.5010284545726017E-4</v>
      </c>
      <c r="X43" s="48">
        <f>('Net Zero 2070 - %'!V21-'Net Zero 2070 - %'!U21)*$D$43</f>
        <v>3.5448777969658953E-4</v>
      </c>
      <c r="Y43" s="48">
        <f>('Net Zero 2070 - %'!W21-'Net Zero 2070 - %'!V21)*$D$43</f>
        <v>3.5892763393595959E-4</v>
      </c>
      <c r="Z43" s="48">
        <f>('Net Zero 2070 - %'!X21-'Net Zero 2070 - %'!W21)*$D$43</f>
        <v>3.6342309603204568E-4</v>
      </c>
      <c r="AA43" s="48">
        <f>('Net Zero 2070 - %'!Y21-'Net Zero 2070 - %'!X21)*$D$43</f>
        <v>3.6797486245676938E-4</v>
      </c>
      <c r="AB43" s="48">
        <f>('Net Zero 2070 - %'!Z21-'Net Zero 2070 - %'!Y21)*$D$43</f>
        <v>3.7258363840514999E-4</v>
      </c>
      <c r="AC43" s="37">
        <f>('Net Zero 2070 - %'!AA21-'Net Zero 2070 - %'!Z21)*$D$43</f>
        <v>3.7725013790452556E-4</v>
      </c>
      <c r="AD43" s="48">
        <f>('Net Zero 2070 - %'!AB21-'Net Zero 2070 - %'!AA21)*$D$43</f>
        <v>3.8197508392525336E-4</v>
      </c>
      <c r="AE43" s="48">
        <f>('Net Zero 2070 - %'!AC21-'Net Zero 2070 - %'!AB21)*$D$43</f>
        <v>3.8675920849267189E-4</v>
      </c>
      <c r="AF43" s="48">
        <f>('Net Zero 2070 - %'!AD21-'Net Zero 2070 - %'!AC21)*$D$43</f>
        <v>3.9160325280051676E-4</v>
      </c>
      <c r="AG43" s="48">
        <f>('Net Zero 2070 - %'!AE21-'Net Zero 2070 - %'!AD21)*$D$43</f>
        <v>3.9650796732574472E-4</v>
      </c>
      <c r="AH43" s="48">
        <f>('Net Zero 2070 - %'!AF21-'Net Zero 2070 - %'!AE21)*$D$43</f>
        <v>4.0147411194482957E-4</v>
      </c>
      <c r="AI43" s="48">
        <f>('Net Zero 2070 - %'!AG21-'Net Zero 2070 - %'!AF21)*$D$43</f>
        <v>4.065024560514672E-4</v>
      </c>
      <c r="AJ43" s="48">
        <f>('Net Zero 2070 - %'!AH21-'Net Zero 2070 - %'!AG21)*$D$43</f>
        <v>4.1159377867577097E-4</v>
      </c>
      <c r="AK43" s="48">
        <f>('Net Zero 2070 - %'!AI21-'Net Zero 2070 - %'!AH21)*$D$43</f>
        <v>4.1674886860500334E-4</v>
      </c>
      <c r="AL43" s="48">
        <f>('Net Zero 2070 - %'!AJ21-'Net Zero 2070 - %'!AI21)*$D$43</f>
        <v>4.2196852450572167E-4</v>
      </c>
      <c r="AM43" s="48">
        <f>('Net Zero 2070 - %'!AK21-'Net Zero 2070 - %'!AJ21)*$D$43</f>
        <v>4.2725355504755511E-4</v>
      </c>
      <c r="AN43" s="48">
        <f>('Net Zero 2070 - %'!AL21-'Net Zero 2070 - %'!AK21)*$D$43</f>
        <v>4.3260477902849168E-4</v>
      </c>
      <c r="AO43" s="48">
        <f>('Net Zero 2070 - %'!AM21-'Net Zero 2070 - %'!AL21)*$D$43</f>
        <v>4.3802302550170654E-4</v>
      </c>
      <c r="AP43" s="48">
        <f>('Net Zero 2070 - %'!AN21-'Net Zero 2070 - %'!AM21)*$D$43</f>
        <v>4.4350913390400922E-4</v>
      </c>
      <c r="AQ43" s="48">
        <f>('Net Zero 2070 - %'!AO21-'Net Zero 2070 - %'!AN21)*$D$43</f>
        <v>4.4906395418595842E-4</v>
      </c>
      <c r="AR43" s="48">
        <f>('Net Zero 2070 - %'!AP21-'Net Zero 2070 - %'!AO21)*$D$43</f>
        <v>4.5468834694343066E-4</v>
      </c>
      <c r="AS43" s="48">
        <f>('Net Zero 2070 - %'!AQ21-'Net Zero 2070 - %'!AP21)*$D$43</f>
        <v>4.6038318355103508E-4</v>
      </c>
      <c r="AT43" s="48">
        <f>('Net Zero 2070 - %'!AR21-'Net Zero 2070 - %'!AQ21)*$D$43</f>
        <v>4.6614934629708884E-4</v>
      </c>
      <c r="AU43" s="48">
        <f>('Net Zero 2070 - %'!AS21-'Net Zero 2070 - %'!AR21)*$D$43</f>
        <v>4.7198772852032484E-4</v>
      </c>
      <c r="AV43" s="48">
        <f>('Net Zero 2070 - %'!AT21-'Net Zero 2070 - %'!AS21)*$D$43</f>
        <v>4.7789923474823675E-4</v>
      </c>
      <c r="AW43" s="48">
        <f>('Net Zero 2070 - %'!AU21-'Net Zero 2070 - %'!AT21)*$D$43</f>
        <v>4.8388478083731415E-4</v>
      </c>
      <c r="AX43" s="48">
        <f>('Net Zero 2070 - %'!AV21-'Net Zero 2070 - %'!AU21)*$D$43</f>
        <v>4.8994529411480108E-4</v>
      </c>
      <c r="AY43" s="48">
        <f>('Net Zero 2070 - %'!AW21-'Net Zero 2070 - %'!AV21)*$D$43</f>
        <v>4.9608171352253543E-4</v>
      </c>
      <c r="AZ43" s="48">
        <f>('Net Zero 2070 - %'!AX21-'Net Zero 2070 - %'!AW21)*$D$43</f>
        <v>5.022949897622224E-4</v>
      </c>
      <c r="BA43" s="48">
        <f>('Net Zero 2070 - %'!AY21-'Net Zero 2070 - %'!AX21)*$D$43</f>
        <v>5.0858608544292194E-4</v>
      </c>
      <c r="BB43" s="48">
        <f>('Net Zero 2070 - %'!AZ21-'Net Zero 2070 - %'!AY21)*$D$43</f>
        <v>5.1495597522999636E-4</v>
      </c>
      <c r="BC43" s="48">
        <f>('Net Zero 2070 - %'!BA21-'Net Zero 2070 - %'!AZ21)*$D$43</f>
        <v>5.2140564599627152E-4</v>
      </c>
      <c r="BD43" s="48">
        <f>('Net Zero 2070 - %'!BB21-'Net Zero 2070 - %'!BA21)*$D$43</f>
        <v>5.2793609697482249E-4</v>
      </c>
      <c r="BE43" s="53"/>
    </row>
    <row r="44" spans="1:57" ht="14.45">
      <c r="A44" s="40" t="s">
        <v>387</v>
      </c>
      <c r="B44" s="36"/>
      <c r="C44" s="40"/>
      <c r="D44" s="41"/>
      <c r="E44" s="42" t="s">
        <v>387</v>
      </c>
      <c r="F44" s="43" t="s">
        <v>387</v>
      </c>
      <c r="G44" s="44" t="s">
        <v>399</v>
      </c>
      <c r="H44" s="45">
        <f>SUM(H38:H43)</f>
        <v>1.1683238968715698E-3</v>
      </c>
      <c r="I44" s="45">
        <f>SUM(I38:I43)</f>
        <v>4.709321742502829E-3</v>
      </c>
      <c r="J44" s="45">
        <f t="shared" ref="J44:BD44" si="4">SUM(J38:J43)</f>
        <v>4.6503083214518622E-3</v>
      </c>
      <c r="K44" s="45">
        <f t="shared" si="4"/>
        <v>4.5920076436492653E-3</v>
      </c>
      <c r="L44" s="45">
        <f t="shared" si="4"/>
        <v>4.5343939918563586E-3</v>
      </c>
      <c r="M44" s="45">
        <f t="shared" si="4"/>
        <v>4.4772616757929214E-3</v>
      </c>
      <c r="N44" s="45">
        <f t="shared" si="4"/>
        <v>4.4205810477770243E-3</v>
      </c>
      <c r="O44" s="45">
        <f t="shared" si="4"/>
        <v>4.3641412568185892E-3</v>
      </c>
      <c r="P44" s="45">
        <f t="shared" si="4"/>
        <v>4.3079749096979836E-3</v>
      </c>
      <c r="Q44" s="45">
        <f t="shared" si="4"/>
        <v>4.251812206701764E-3</v>
      </c>
      <c r="R44" s="45">
        <f t="shared" si="4"/>
        <v>4.1954734897124736E-3</v>
      </c>
      <c r="S44" s="45">
        <f t="shared" si="4"/>
        <v>4.1387261412987554E-3</v>
      </c>
      <c r="T44" s="45">
        <f t="shared" si="4"/>
        <v>4.0811993147785728E-3</v>
      </c>
      <c r="U44" s="45">
        <f t="shared" si="4"/>
        <v>4.0225868752360276E-3</v>
      </c>
      <c r="V44" s="45">
        <f t="shared" si="4"/>
        <v>3.9624339636549306E-3</v>
      </c>
      <c r="W44" s="45">
        <f t="shared" si="4"/>
        <v>3.9003565782882738E-3</v>
      </c>
      <c r="X44" s="45">
        <f t="shared" si="4"/>
        <v>3.8358143519382944E-3</v>
      </c>
      <c r="Y44" s="45">
        <f t="shared" si="4"/>
        <v>3.7684190893602521E-3</v>
      </c>
      <c r="Z44" s="45">
        <f t="shared" si="4"/>
        <v>3.6977998918607223E-3</v>
      </c>
      <c r="AA44" s="45">
        <f t="shared" si="4"/>
        <v>3.6237376623668104E-3</v>
      </c>
      <c r="AB44" s="45">
        <f t="shared" si="4"/>
        <v>3.5463507915494481E-3</v>
      </c>
      <c r="AC44" s="45">
        <f t="shared" si="4"/>
        <v>3.4660924244880502E-3</v>
      </c>
      <c r="AD44" s="45">
        <f t="shared" si="4"/>
        <v>3.383670502009572E-3</v>
      </c>
      <c r="AE44" s="45">
        <f t="shared" si="4"/>
        <v>3.300240273345956E-3</v>
      </c>
      <c r="AF44" s="45">
        <f t="shared" si="4"/>
        <v>3.2170316325519184E-3</v>
      </c>
      <c r="AG44" s="45">
        <f t="shared" si="4"/>
        <v>3.1353328048857724E-3</v>
      </c>
      <c r="AH44" s="45">
        <f t="shared" si="4"/>
        <v>3.0564516570056356E-3</v>
      </c>
      <c r="AI44" s="45">
        <f t="shared" si="4"/>
        <v>2.9811689757909734E-3</v>
      </c>
      <c r="AJ44" s="45">
        <f t="shared" si="4"/>
        <v>2.9100392559340445E-3</v>
      </c>
      <c r="AK44" s="56">
        <f t="shared" si="4"/>
        <v>2.8433876322751265E-3</v>
      </c>
      <c r="AL44" s="45">
        <f t="shared" si="4"/>
        <v>2.7811380078565083E-3</v>
      </c>
      <c r="AM44" s="45">
        <f t="shared" si="4"/>
        <v>2.7230074347287573E-3</v>
      </c>
      <c r="AN44" s="45">
        <f t="shared" si="4"/>
        <v>2.6685906194800334E-3</v>
      </c>
      <c r="AO44" s="45">
        <f t="shared" si="4"/>
        <v>2.6174311502616316E-3</v>
      </c>
      <c r="AP44" s="45">
        <f t="shared" si="4"/>
        <v>2.5690726529956753E-3</v>
      </c>
      <c r="AQ44" s="45">
        <f t="shared" si="4"/>
        <v>2.5230903663049815E-3</v>
      </c>
      <c r="AR44" s="45">
        <f t="shared" si="4"/>
        <v>2.4791077857420542E-3</v>
      </c>
      <c r="AS44" s="45">
        <f t="shared" si="4"/>
        <v>2.4368021100240494E-3</v>
      </c>
      <c r="AT44" s="45">
        <f t="shared" si="4"/>
        <v>2.3959032010708336E-3</v>
      </c>
      <c r="AU44" s="45">
        <f t="shared" si="4"/>
        <v>2.3561886278754538E-3</v>
      </c>
      <c r="AV44" s="45">
        <f t="shared" si="4"/>
        <v>2.3174776090609532E-3</v>
      </c>
      <c r="AW44" s="45">
        <f t="shared" si="4"/>
        <v>2.2796240376800623E-3</v>
      </c>
      <c r="AX44" s="45">
        <f t="shared" si="4"/>
        <v>2.2425106075901684E-3</v>
      </c>
      <c r="AY44" s="45">
        <f t="shared" si="4"/>
        <v>2.2060429399391669E-3</v>
      </c>
      <c r="AZ44" s="45">
        <f t="shared" si="4"/>
        <v>2.170145300761621E-3</v>
      </c>
      <c r="BA44" s="45">
        <f t="shared" si="4"/>
        <v>2.1347565634365524E-3</v>
      </c>
      <c r="BB44" s="45">
        <f t="shared" si="4"/>
        <v>2.0998269667359764E-3</v>
      </c>
      <c r="BC44" s="45">
        <f t="shared" si="4"/>
        <v>2.0653159744305253E-3</v>
      </c>
      <c r="BD44" s="45">
        <f t="shared" si="4"/>
        <v>2.0311898901979766E-3</v>
      </c>
      <c r="BE44" s="53"/>
    </row>
    <row r="45" spans="1:57" ht="14.45">
      <c r="A45" s="40" t="s">
        <v>387</v>
      </c>
      <c r="B45" s="36"/>
      <c r="C45" s="40"/>
      <c r="D45" s="41"/>
      <c r="E45" s="42" t="s">
        <v>387</v>
      </c>
      <c r="F45" s="53" t="s">
        <v>387</v>
      </c>
      <c r="G45" s="53" t="s">
        <v>387</v>
      </c>
      <c r="H45" s="53" t="s">
        <v>387</v>
      </c>
      <c r="I45" s="53" t="s">
        <v>387</v>
      </c>
      <c r="J45" s="53" t="s">
        <v>387</v>
      </c>
      <c r="K45" s="53" t="s">
        <v>387</v>
      </c>
      <c r="L45" s="53" t="s">
        <v>387</v>
      </c>
      <c r="M45" s="53" t="s">
        <v>387</v>
      </c>
      <c r="N45" s="53" t="s">
        <v>387</v>
      </c>
      <c r="O45" s="53" t="s">
        <v>387</v>
      </c>
      <c r="P45" s="53" t="s">
        <v>387</v>
      </c>
      <c r="Q45" s="53" t="s">
        <v>387</v>
      </c>
      <c r="R45" s="53" t="s">
        <v>387</v>
      </c>
      <c r="S45" s="53" t="s">
        <v>387</v>
      </c>
      <c r="T45" s="53" t="s">
        <v>387</v>
      </c>
      <c r="U45" s="53" t="s">
        <v>387</v>
      </c>
      <c r="V45" s="53" t="s">
        <v>387</v>
      </c>
      <c r="W45" s="53" t="s">
        <v>387</v>
      </c>
      <c r="X45" s="53" t="s">
        <v>387</v>
      </c>
      <c r="Y45" s="53" t="s">
        <v>387</v>
      </c>
      <c r="Z45" s="53" t="s">
        <v>387</v>
      </c>
      <c r="AA45" s="53" t="s">
        <v>387</v>
      </c>
      <c r="AB45" s="53" t="s">
        <v>387</v>
      </c>
      <c r="AC45" s="53" t="s">
        <v>387</v>
      </c>
      <c r="AD45" s="53" t="s">
        <v>387</v>
      </c>
      <c r="AE45" s="53" t="s">
        <v>387</v>
      </c>
      <c r="AF45" s="53" t="s">
        <v>387</v>
      </c>
      <c r="AG45" s="53" t="s">
        <v>387</v>
      </c>
      <c r="AH45" s="53" t="s">
        <v>387</v>
      </c>
      <c r="AI45" s="53" t="s">
        <v>387</v>
      </c>
      <c r="AJ45" s="53" t="s">
        <v>387</v>
      </c>
      <c r="AK45" s="53" t="s">
        <v>387</v>
      </c>
      <c r="AL45" s="53"/>
      <c r="AM45" s="53"/>
      <c r="AN45" s="53"/>
      <c r="AO45" s="53"/>
      <c r="AP45" s="53"/>
      <c r="AQ45" s="53"/>
      <c r="AR45" s="53"/>
      <c r="AS45" s="53"/>
      <c r="AT45" s="53"/>
      <c r="AU45" s="53"/>
      <c r="AV45" s="53"/>
      <c r="AW45" s="53"/>
      <c r="AX45" s="53"/>
      <c r="AY45" s="53"/>
      <c r="AZ45" s="53"/>
      <c r="BA45" s="53"/>
      <c r="BB45" s="53"/>
      <c r="BC45" s="53"/>
      <c r="BD45" s="53"/>
      <c r="BE45" s="53"/>
    </row>
    <row r="46" spans="1:57" ht="15.75">
      <c r="A46" s="30"/>
      <c r="B46" s="41"/>
      <c r="C46" s="30"/>
      <c r="D46" s="50"/>
      <c r="E46" s="31"/>
      <c r="F46" s="32"/>
      <c r="G46" s="347" t="s">
        <v>408</v>
      </c>
      <c r="H46" s="47"/>
      <c r="I46" s="47"/>
      <c r="J46" s="47"/>
      <c r="K46" s="47"/>
      <c r="L46" s="47"/>
      <c r="M46" s="47"/>
      <c r="N46" s="47"/>
      <c r="O46" s="47"/>
      <c r="P46" s="47"/>
      <c r="Q46" s="47"/>
      <c r="R46" s="47"/>
      <c r="S46" s="47"/>
      <c r="T46" s="47"/>
      <c r="U46" s="47"/>
      <c r="V46" s="47"/>
      <c r="W46" s="47"/>
      <c r="X46" s="47"/>
      <c r="Y46" s="47"/>
      <c r="Z46" s="47"/>
      <c r="AA46" s="47"/>
      <c r="AB46" s="47"/>
      <c r="AC46" s="37"/>
      <c r="AD46" s="47"/>
      <c r="AE46" s="47"/>
      <c r="AF46" s="47"/>
      <c r="AG46" s="47"/>
      <c r="AH46" s="47"/>
      <c r="AI46" s="47"/>
      <c r="AJ46" s="47"/>
      <c r="AK46" s="56"/>
      <c r="AL46" s="56"/>
      <c r="AM46" s="56"/>
      <c r="AN46" s="56"/>
      <c r="AO46" s="56"/>
      <c r="AP46" s="56"/>
      <c r="AQ46" s="56"/>
      <c r="AR46" s="56"/>
      <c r="AS46" s="56"/>
      <c r="AT46" s="56"/>
      <c r="AU46" s="56"/>
      <c r="AV46" s="56"/>
      <c r="AW46" s="56"/>
      <c r="AX46" s="56"/>
      <c r="AY46" s="56"/>
      <c r="AZ46" s="56"/>
      <c r="BA46" s="56"/>
      <c r="BB46" s="56"/>
      <c r="BC46" s="56"/>
      <c r="BD46" s="56"/>
      <c r="BE46" s="53"/>
    </row>
    <row r="47" spans="1:57" s="245" customFormat="1">
      <c r="A47" s="384"/>
      <c r="B47" s="320"/>
      <c r="C47" s="318"/>
      <c r="D47" s="308">
        <v>7.0000000000000001E-3</v>
      </c>
      <c r="E47" s="385" t="s">
        <v>391</v>
      </c>
      <c r="F47" s="386"/>
      <c r="G47" s="37" t="s">
        <v>409</v>
      </c>
      <c r="H47" s="37">
        <f>'Net Zero 2070 - %'!F12*Emisiones_USCUSS_NetZero2070!$D$47</f>
        <v>6.2909748293084539E-4</v>
      </c>
      <c r="I47" s="37">
        <f>'Net Zero 2070 - %'!G12*Emisiones_USCUSS_NetZero2070!$D$47</f>
        <v>6.2172049631563906E-4</v>
      </c>
      <c r="J47" s="37">
        <f>'Net Zero 2070 - %'!H12*Emisiones_USCUSS_NetZero2070!$D$47</f>
        <v>6.1441560927147701E-4</v>
      </c>
      <c r="K47" s="37">
        <f>'Net Zero 2070 - %'!I12*Emisiones_USCUSS_NetZero2070!$D$47</f>
        <v>6.0718152419311268E-4</v>
      </c>
      <c r="L47" s="37">
        <f>'Net Zero 2070 - %'!J12*Emisiones_USCUSS_NetZero2070!$D$47</f>
        <v>6.0001696307831055E-4</v>
      </c>
      <c r="M47" s="37">
        <f>'Net Zero 2070 - %'!K12*Emisiones_USCUSS_NetZero2070!$D$47</f>
        <v>5.9292066710910161E-4</v>
      </c>
      <c r="N47" s="37">
        <f>'Net Zero 2070 - %'!L12*Emisiones_USCUSS_NetZero2070!$D$47</f>
        <v>5.858913962410473E-4</v>
      </c>
      <c r="O47" s="37">
        <f>'Net Zero 2070 - %'!M12*Emisiones_USCUSS_NetZero2070!$D$47</f>
        <v>5.789279288002867E-4</v>
      </c>
      <c r="P47" s="37">
        <f>'Net Zero 2070 - %'!N12*Emisiones_USCUSS_NetZero2070!$D$47</f>
        <v>5.7202906108798324E-4</v>
      </c>
      <c r="Q47" s="37">
        <f>'Net Zero 2070 - %'!O12*Emisiones_USCUSS_NetZero2070!$D$47</f>
        <v>5.651936069921941E-4</v>
      </c>
      <c r="R47" s="37">
        <f>'Net Zero 2070 - %'!P12*Emisiones_USCUSS_NetZero2070!$D$47</f>
        <v>5.5842039760698901E-4</v>
      </c>
      <c r="S47" s="37">
        <f>'Net Zero 2070 - %'!Q12*Emisiones_USCUSS_NetZero2070!$D$47</f>
        <v>5.5170828085847031E-4</v>
      </c>
      <c r="T47" s="37">
        <f>'Net Zero 2070 - %'!R12*Emisiones_USCUSS_NetZero2070!$D$47</f>
        <v>5.4505612113771914E-4</v>
      </c>
      <c r="U47" s="37">
        <f>'Net Zero 2070 - %'!S12*Emisiones_USCUSS_NetZero2070!$D$47</f>
        <v>5.3846279894035655E-4</v>
      </c>
      <c r="V47" s="37">
        <f>'Net Zero 2070 - %'!T12*Emisiones_USCUSS_NetZero2070!$D$47</f>
        <v>5.3192721051273221E-4</v>
      </c>
      <c r="W47" s="37">
        <f>'Net Zero 2070 - %'!U12*Emisiones_USCUSS_NetZero2070!$D$47</f>
        <v>5.2544826750439274E-4</v>
      </c>
      <c r="X47" s="37">
        <f>'Net Zero 2070 - %'!V12*Emisiones_USCUSS_NetZero2070!$D$47</f>
        <v>5.1902489662668044E-4</v>
      </c>
      <c r="Y47" s="37">
        <f>'Net Zero 2070 - %'!W12*Emisiones_USCUSS_NetZero2070!$D$47</f>
        <v>5.1265603931762273E-4</v>
      </c>
      <c r="Z47" s="37">
        <f>'Net Zero 2070 - %'!X12*Emisiones_USCUSS_NetZero2070!$D$47</f>
        <v>5.0634065141254324E-4</v>
      </c>
      <c r="AA47" s="37">
        <f>'Net Zero 2070 - %'!Y12*Emisiones_USCUSS_NetZero2070!$D$47</f>
        <v>5.0007770282045356E-4</v>
      </c>
      <c r="AB47" s="37">
        <f>'Net Zero 2070 - %'!Z12*Emisiones_USCUSS_NetZero2070!$D$47</f>
        <v>4.9386617720620233E-4</v>
      </c>
      <c r="AC47" s="37">
        <f>'Net Zero 2070 - %'!AA12*Emisiones_USCUSS_NetZero2070!$D$47</f>
        <v>4.8770507167794722E-4</v>
      </c>
      <c r="AD47" s="37">
        <f>'Net Zero 2070 - %'!AB12*Emisiones_USCUSS_NetZero2070!$D$47</f>
        <v>4.8159339648010937E-4</v>
      </c>
      <c r="AE47" s="37">
        <f>'Net Zero 2070 - %'!AC12*Emisiones_USCUSS_NetZero2070!$D$47</f>
        <v>4.7553017469145157E-4</v>
      </c>
      <c r="AF47" s="37">
        <f>'Net Zero 2070 - %'!AD12*Emisiones_USCUSS_NetZero2070!$D$47</f>
        <v>4.6951444192832882E-4</v>
      </c>
      <c r="AG47" s="37">
        <f>'Net Zero 2070 - %'!AE12*Emisiones_USCUSS_NetZero2070!$D$47</f>
        <v>4.6354524605287571E-4</v>
      </c>
      <c r="AH47" s="37">
        <f>'Net Zero 2070 - %'!AF12*Emisiones_USCUSS_NetZero2070!$D$47</f>
        <v>4.5762164688591865E-4</v>
      </c>
      <c r="AI47" s="37">
        <f>'Net Zero 2070 - %'!AG12*Emisiones_USCUSS_NetZero2070!$D$47</f>
        <v>4.5174271592482462E-4</v>
      </c>
      <c r="AJ47" s="37">
        <f>'Net Zero 2070 - %'!AH12*Emisiones_USCUSS_NetZero2070!$D$47</f>
        <v>4.4590753606576426E-4</v>
      </c>
      <c r="AK47" s="37">
        <f>'Net Zero 2070 - %'!AI12*Emisiones_USCUSS_NetZero2070!$D$47</f>
        <v>4.4011520133050119E-4</v>
      </c>
      <c r="AL47" s="37">
        <f>'Net Zero 2070 - %'!AJ12*Emisiones_USCUSS_NetZero2070!$D$47</f>
        <v>4.3436481659753315E-4</v>
      </c>
      <c r="AM47" s="37">
        <f>'Net Zero 2070 - %'!AK12*Emisiones_USCUSS_NetZero2070!$D$47</f>
        <v>4.2865549733757293E-4</v>
      </c>
      <c r="AN47" s="37">
        <f>'Net Zero 2070 - %'!AL12*Emisiones_USCUSS_NetZero2070!$D$47</f>
        <v>4.2298636935299608E-4</v>
      </c>
      <c r="AO47" s="37">
        <f>'Net Zero 2070 - %'!AM12*Emisiones_USCUSS_NetZero2070!$D$47</f>
        <v>4.173565685215035E-4</v>
      </c>
      <c r="AP47" s="37">
        <f>'Net Zero 2070 - %'!AN12*Emisiones_USCUSS_NetZero2070!$D$47</f>
        <v>4.1176524054346511E-4</v>
      </c>
      <c r="AQ47" s="37">
        <f>'Net Zero 2070 - %'!AO12*Emisiones_USCUSS_NetZero2070!$D$47</f>
        <v>4.0621154069346588E-4</v>
      </c>
      <c r="AR47" s="37">
        <f>'Net Zero 2070 - %'!AP12*Emisiones_USCUSS_NetZero2070!$D$47</f>
        <v>4.006946335750854E-4</v>
      </c>
      <c r="AS47" s="37">
        <f>'Net Zero 2070 - %'!AQ12*Emisiones_USCUSS_NetZero2070!$D$47</f>
        <v>3.9521369287961859E-4</v>
      </c>
      <c r="AT47" s="37">
        <f>'Net Zero 2070 - %'!AR12*Emisiones_USCUSS_NetZero2070!$D$47</f>
        <v>3.8976790114826621E-4</v>
      </c>
      <c r="AU47" s="37">
        <f>'Net Zero 2070 - %'!AS12*Emisiones_USCUSS_NetZero2070!$D$47</f>
        <v>3.8435644953765724E-4</v>
      </c>
      <c r="AV47" s="37">
        <f>'Net Zero 2070 - %'!AT12*Emisiones_USCUSS_NetZero2070!$D$47</f>
        <v>3.789785375886545E-4</v>
      </c>
      <c r="AW47" s="37">
        <f>'Net Zero 2070 - %'!AU12*Emisiones_USCUSS_NetZero2070!$D$47</f>
        <v>3.7363337299859193E-4</v>
      </c>
      <c r="AX47" s="37">
        <f>'Net Zero 2070 - %'!AV12*Emisiones_USCUSS_NetZero2070!$D$47</f>
        <v>3.6832017139640884E-4</v>
      </c>
      <c r="AY47" s="37">
        <f>'Net Zero 2070 - %'!AW12*Emisiones_USCUSS_NetZero2070!$D$47</f>
        <v>3.6303815612086866E-4</v>
      </c>
      <c r="AZ47" s="37">
        <f>'Net Zero 2070 - %'!AX12*Emisiones_USCUSS_NetZero2070!$D$47</f>
        <v>3.5778655800191038E-4</v>
      </c>
      <c r="BA47" s="37">
        <f>'Net Zero 2070 - %'!AY12*Emisiones_USCUSS_NetZero2070!$D$47</f>
        <v>3.525646151447113E-4</v>
      </c>
      <c r="BB47" s="37">
        <f>'Net Zero 2070 - %'!AZ12*Emisiones_USCUSS_NetZero2070!$D$47</f>
        <v>3.4737157271643506E-4</v>
      </c>
      <c r="BC47" s="37">
        <f>'Net Zero 2070 - %'!BA12*Emisiones_USCUSS_NetZero2070!$D$47</f>
        <v>3.4220668273590249E-4</v>
      </c>
      <c r="BD47" s="37">
        <f>'Net Zero 2070 - %'!BB12*Emisiones_USCUSS_NetZero2070!$D$47</f>
        <v>3.3706920386569907E-4</v>
      </c>
      <c r="BE47" s="53"/>
    </row>
    <row r="48" spans="1:57" ht="14.45">
      <c r="A48" s="384"/>
      <c r="B48" s="50"/>
      <c r="C48" s="350"/>
      <c r="D48" s="36">
        <v>1.35E-2</v>
      </c>
      <c r="E48" s="385" t="s">
        <v>394</v>
      </c>
      <c r="F48" s="386"/>
      <c r="G48" s="37" t="s">
        <v>409</v>
      </c>
      <c r="H48" s="56"/>
      <c r="I48" s="56">
        <f>('Net Zero 2070 - %'!G15-'Net Zero 2070 - %'!F15)*$D$48</f>
        <v>1.199880000000001E-4</v>
      </c>
      <c r="J48" s="56">
        <f>('Net Zero 2070 - %'!H15-'Net Zero 2070 - %'!G15)*$D$48</f>
        <v>1.199880000000001E-4</v>
      </c>
      <c r="K48" s="56">
        <f>('Net Zero 2070 - %'!I15-'Net Zero 2070 - %'!H15)*$D$48</f>
        <v>1.199880000000001E-4</v>
      </c>
      <c r="L48" s="56">
        <f>('Net Zero 2070 - %'!J15-'Net Zero 2070 - %'!I15)*$D$48</f>
        <v>1.199880000000001E-4</v>
      </c>
      <c r="M48" s="56">
        <f>('Net Zero 2070 - %'!K15-'Net Zero 2070 - %'!J15)*$D$48</f>
        <v>1.199880000000001E-4</v>
      </c>
      <c r="N48" s="56">
        <f>('Net Zero 2070 - %'!L15-'Net Zero 2070 - %'!K15)*$D$48</f>
        <v>1.199880000000001E-4</v>
      </c>
      <c r="O48" s="56">
        <f>('Net Zero 2070 - %'!M15-'Net Zero 2070 - %'!L15)*$D$48</f>
        <v>1.199880000000001E-4</v>
      </c>
      <c r="P48" s="56">
        <f>('Net Zero 2070 - %'!N15-'Net Zero 2070 - %'!M15)*$D$48</f>
        <v>1.199880000000001E-4</v>
      </c>
      <c r="Q48" s="56">
        <f>('Net Zero 2070 - %'!O15-'Net Zero 2070 - %'!N15)*$D$48</f>
        <v>1.199880000000001E-4</v>
      </c>
      <c r="R48" s="56">
        <f>('Net Zero 2070 - %'!P15-'Net Zero 2070 - %'!O15)*$D$48</f>
        <v>1.199880000000001E-4</v>
      </c>
      <c r="S48" s="56">
        <f>('Net Zero 2070 - %'!Q15-'Net Zero 2070 - %'!P15)*$D$48</f>
        <v>1.199880000000001E-4</v>
      </c>
      <c r="T48" s="56">
        <f>('Net Zero 2070 - %'!R15-'Net Zero 2070 - %'!Q15)*$D$48</f>
        <v>1.199880000000001E-4</v>
      </c>
      <c r="U48" s="56">
        <f>('Net Zero 2070 - %'!S15-'Net Zero 2070 - %'!R15)*$D$48</f>
        <v>1.199880000000001E-4</v>
      </c>
      <c r="V48" s="56">
        <f>('Net Zero 2070 - %'!T15-'Net Zero 2070 - %'!S15)*$D$48</f>
        <v>1.199880000000001E-4</v>
      </c>
      <c r="W48" s="56">
        <f>('Net Zero 2070 - %'!U15-'Net Zero 2070 - %'!T15)*$D$48</f>
        <v>1.199880000000001E-4</v>
      </c>
      <c r="X48" s="56">
        <f>('Net Zero 2070 - %'!V15-'Net Zero 2070 - %'!U15)*$D$48</f>
        <v>1.199880000000001E-4</v>
      </c>
      <c r="Y48" s="56">
        <f>('Net Zero 2070 - %'!W15-'Net Zero 2070 - %'!V15)*$D$48</f>
        <v>1.199880000000001E-4</v>
      </c>
      <c r="Z48" s="56">
        <f>('Net Zero 2070 - %'!X15-'Net Zero 2070 - %'!W15)*$D$48</f>
        <v>1.199880000000001E-4</v>
      </c>
      <c r="AA48" s="56">
        <f>('Net Zero 2070 - %'!Y15-'Net Zero 2070 - %'!X15)*$D$48</f>
        <v>1.199880000000001E-4</v>
      </c>
      <c r="AB48" s="56">
        <f>('Net Zero 2070 - %'!Z15-'Net Zero 2070 - %'!Y15)*$D$48</f>
        <v>1.199880000000001E-4</v>
      </c>
      <c r="AC48" s="37">
        <f>('Net Zero 2070 - %'!AA15-'Net Zero 2070 - %'!Z15)*$D$48</f>
        <v>1.199880000000001E-4</v>
      </c>
      <c r="AD48" s="56">
        <f>('Net Zero 2070 - %'!AB15-'Net Zero 2070 - %'!AA15)*$D$48</f>
        <v>1.199880000000001E-4</v>
      </c>
      <c r="AE48" s="56">
        <f>('Net Zero 2070 - %'!AC15-'Net Zero 2070 - %'!AB15)*$D$48</f>
        <v>1.199880000000001E-4</v>
      </c>
      <c r="AF48" s="56">
        <f>('Net Zero 2070 - %'!AD15-'Net Zero 2070 - %'!AC15)*$D$48</f>
        <v>1.199880000000001E-4</v>
      </c>
      <c r="AG48" s="56">
        <f>('Net Zero 2070 - %'!AE15-'Net Zero 2070 - %'!AD15)*$D$48</f>
        <v>1.199880000000001E-4</v>
      </c>
      <c r="AH48" s="56">
        <f>('Net Zero 2070 - %'!AF15-'Net Zero 2070 - %'!AE15)*$D$48</f>
        <v>1.199880000000001E-4</v>
      </c>
      <c r="AI48" s="56">
        <f>('Net Zero 2070 - %'!AG15-'Net Zero 2070 - %'!AF15)*$D$48</f>
        <v>1.199880000000001E-4</v>
      </c>
      <c r="AJ48" s="56">
        <f>('Net Zero 2070 - %'!AH15-'Net Zero 2070 - %'!AG15)*$D$48</f>
        <v>1.199880000000001E-4</v>
      </c>
      <c r="AK48" s="56">
        <f>('Net Zero 2070 - %'!AI15-'Net Zero 2070 - %'!AH15)*$D$48</f>
        <v>1.199880000000001E-4</v>
      </c>
      <c r="AL48" s="56">
        <f>('Net Zero 2070 - %'!AJ15-'Net Zero 2070 - %'!AI15)*$D$48</f>
        <v>1.199880000000001E-4</v>
      </c>
      <c r="AM48" s="56">
        <f>('Net Zero 2070 - %'!AK15-'Net Zero 2070 - %'!AJ15)*$D$48</f>
        <v>1.199880000000001E-4</v>
      </c>
      <c r="AN48" s="56">
        <f>('Net Zero 2070 - %'!AL15-'Net Zero 2070 - %'!AK15)*$D$48</f>
        <v>1.199880000000001E-4</v>
      </c>
      <c r="AO48" s="56">
        <f>('Net Zero 2070 - %'!AM15-'Net Zero 2070 - %'!AL15)*$D$48</f>
        <v>1.199880000000001E-4</v>
      </c>
      <c r="AP48" s="56">
        <f>('Net Zero 2070 - %'!AN15-'Net Zero 2070 - %'!AM15)*$D$48</f>
        <v>1.199880000000001E-4</v>
      </c>
      <c r="AQ48" s="56">
        <f>('Net Zero 2070 - %'!AO15-'Net Zero 2070 - %'!AN15)*$D$48</f>
        <v>1.199880000000001E-4</v>
      </c>
      <c r="AR48" s="56">
        <f>('Net Zero 2070 - %'!AP15-'Net Zero 2070 - %'!AO15)*$D$48</f>
        <v>1.199880000000001E-4</v>
      </c>
      <c r="AS48" s="56">
        <f>('Net Zero 2070 - %'!AQ15-'Net Zero 2070 - %'!AP15)*$D$48</f>
        <v>1.199880000000001E-4</v>
      </c>
      <c r="AT48" s="56">
        <f>('Net Zero 2070 - %'!AR15-'Net Zero 2070 - %'!AQ15)*$D$48</f>
        <v>1.199880000000001E-4</v>
      </c>
      <c r="AU48" s="56">
        <f>('Net Zero 2070 - %'!AS15-'Net Zero 2070 - %'!AR15)*$D$48</f>
        <v>1.199880000000001E-4</v>
      </c>
      <c r="AV48" s="56">
        <f>('Net Zero 2070 - %'!AT15-'Net Zero 2070 - %'!AS15)*$D$48</f>
        <v>1.199880000000001E-4</v>
      </c>
      <c r="AW48" s="56">
        <f>('Net Zero 2070 - %'!AU15-'Net Zero 2070 - %'!AT15)*$D$48</f>
        <v>1.199880000000001E-4</v>
      </c>
      <c r="AX48" s="56">
        <f>('Net Zero 2070 - %'!AV15-'Net Zero 2070 - %'!AU15)*$D$48</f>
        <v>1.1998799999999934E-4</v>
      </c>
      <c r="AY48" s="56">
        <f>('Net Zero 2070 - %'!AW15-'Net Zero 2070 - %'!AV15)*$D$48</f>
        <v>1.199880000000001E-4</v>
      </c>
      <c r="AZ48" s="56">
        <f>('Net Zero 2070 - %'!AX15-'Net Zero 2070 - %'!AW15)*$D$48</f>
        <v>1.199880000000001E-4</v>
      </c>
      <c r="BA48" s="56">
        <f>('Net Zero 2070 - %'!AY15-'Net Zero 2070 - %'!AX15)*$D$48</f>
        <v>1.199880000000001E-4</v>
      </c>
      <c r="BB48" s="56">
        <f>('Net Zero 2070 - %'!AZ15-'Net Zero 2070 - %'!AY15)*$D$48</f>
        <v>1.199880000000001E-4</v>
      </c>
      <c r="BC48" s="56">
        <f>('Net Zero 2070 - %'!BA15-'Net Zero 2070 - %'!AZ15)*$D$48</f>
        <v>1.199880000000001E-4</v>
      </c>
      <c r="BD48" s="56">
        <f>('Net Zero 2070 - %'!BB15-'Net Zero 2070 - %'!BA15)*$D$48</f>
        <v>1.199880000000001E-4</v>
      </c>
      <c r="BE48" s="53"/>
    </row>
    <row r="49" spans="1:57" ht="14.45">
      <c r="A49" s="384"/>
      <c r="B49" s="39"/>
      <c r="C49" s="350"/>
      <c r="D49" s="36">
        <v>0.29187999999999997</v>
      </c>
      <c r="E49" s="385" t="s">
        <v>402</v>
      </c>
      <c r="F49" s="386"/>
      <c r="G49" s="37" t="s">
        <v>409</v>
      </c>
      <c r="H49" s="56"/>
      <c r="I49" s="56">
        <f>(('Net Zero 2070 - %'!G16-'Net Zero 2070 - %'!F16)-H76)*$D$49</f>
        <v>5.8825314541343845E-3</v>
      </c>
      <c r="J49" s="56">
        <f>(('Net Zero 2070 - %'!H16-'Net Zero 2070 - %'!G16)-J76)*$D$49</f>
        <v>5.856825551664422E-3</v>
      </c>
      <c r="K49" s="56">
        <f>(('Net Zero 2070 - %'!I16-'Net Zero 2070 - %'!H16)-K76)*$D$49</f>
        <v>5.8316768873481403E-3</v>
      </c>
      <c r="L49" s="56">
        <f>(('Net Zero 2070 - %'!J16-'Net Zero 2070 - %'!I16)-L76)*$D$49</f>
        <v>5.8066458474350536E-3</v>
      </c>
      <c r="M49" s="56">
        <f>(('Net Zero 2070 - %'!K16-'Net Zero 2070 - %'!J16)-M76)*$D$49</f>
        <v>5.7816666998790458E-3</v>
      </c>
      <c r="N49" s="56">
        <f>(('Net Zero 2070 - %'!L16-'Net Zero 2070 - %'!K16)-N76)*$D$49</f>
        <v>5.7566578136913947E-3</v>
      </c>
      <c r="O49" s="56">
        <f>(('Net Zero 2070 - %'!M16-'Net Zero 2070 - %'!L16)-O76)*$D$49</f>
        <v>5.7315174518857816E-3</v>
      </c>
      <c r="P49" s="56">
        <f>(('Net Zero 2070 - %'!N16-'Net Zero 2070 - %'!M16)-P76)*$D$49</f>
        <v>5.7061192142030849E-3</v>
      </c>
      <c r="Q49" s="56">
        <f>(('Net Zero 2070 - %'!O16-'Net Zero 2070 - %'!N16)-Q76)*$D$49</f>
        <v>5.6803057870327489E-3</v>
      </c>
      <c r="R49" s="56">
        <f>(('Net Zero 2070 - %'!P16-'Net Zero 2070 - %'!O16)-R76)*$D$49</f>
        <v>5.653883277190081E-3</v>
      </c>
      <c r="S49" s="56">
        <f>(('Net Zero 2070 - %'!Q16-'Net Zero 2070 - %'!P16)-S76)*$D$49</f>
        <v>5.6266146117133192E-3</v>
      </c>
      <c r="T49" s="56">
        <f>(('Net Zero 2070 - %'!R16-'Net Zero 2070 - %'!Q16)-T76)*$D$49</f>
        <v>5.598214222023697E-3</v>
      </c>
      <c r="U49" s="56">
        <f>(('Net Zero 2070 - %'!S16-'Net Zero 2070 - %'!R16)-U76)*$D$49</f>
        <v>5.5683452967223105E-3</v>
      </c>
      <c r="V49" s="56">
        <f>(('Net Zero 2070 - %'!T16-'Net Zero 2070 - %'!S16)-V76)*$D$49</f>
        <v>5.5366221131249215E-3</v>
      </c>
      <c r="W49" s="56">
        <f>(('Net Zero 2070 - %'!U16-'Net Zero 2070 - %'!T16)-W76)*$D$49</f>
        <v>5.5026209501615516E-3</v>
      </c>
      <c r="X49" s="56">
        <f>(('Net Zero 2070 - %'!V16-'Net Zero 2070 - %'!U16)-X76)*$D$49</f>
        <v>5.4659039608227558E-3</v>
      </c>
      <c r="Y49" s="56">
        <f>(('Net Zero 2070 - %'!W16-'Net Zero 2070 - %'!V16)-Y76)*$D$49</f>
        <v>5.4260603239386952E-3</v>
      </c>
      <c r="Z49" s="56">
        <f>(('Net Zero 2070 - %'!X16-'Net Zero 2070 - %'!W16)-Z76)*$D$49</f>
        <v>5.3827665433567318E-3</v>
      </c>
      <c r="AA49" s="56">
        <f>(('Net Zero 2070 - %'!Y16-'Net Zero 2070 - %'!X16)-AA76)*$D$49</f>
        <v>5.3358630924863811E-3</v>
      </c>
      <c r="AB49" s="56">
        <f>(('Net Zero 2070 - %'!Z16-'Net Zero 2070 - %'!Y16)-AB76)*$D$49</f>
        <v>5.2854370715756426E-3</v>
      </c>
      <c r="AC49" s="37">
        <f>(('Net Zero 2070 - %'!AA16-'Net Zero 2070 - %'!Z16)-AC76)*$D$49</f>
        <v>5.2318889868348296E-3</v>
      </c>
      <c r="AD49" s="56">
        <f>(('Net Zero 2070 - %'!AB16-'Net Zero 2070 - %'!AA16)-AD76)*$D$49</f>
        <v>5.1759590749973381E-3</v>
      </c>
      <c r="AE49" s="56">
        <f>(('Net Zero 2070 - %'!AC16-'Net Zero 2070 - %'!AB16)-AE76)*$D$49</f>
        <v>5.1186887722149185E-3</v>
      </c>
      <c r="AF49" s="56">
        <f>(('Net Zero 2070 - %'!AD16-'Net Zero 2070 - %'!AC16)-AF76)*$D$49</f>
        <v>5.0613124820828356E-3</v>
      </c>
      <c r="AG49" s="56">
        <f>(('Net Zero 2070 - %'!AE16-'Net Zero 2070 - %'!AD16)-AG76)*$D$49</f>
        <v>5.0050995489518031E-3</v>
      </c>
      <c r="AH49" s="56">
        <f>(('Net Zero 2070 - %'!AF16-'Net Zero 2070 - %'!AE16)-AH76)*$D$49</f>
        <v>4.9511859571251069E-3</v>
      </c>
      <c r="AI49" s="56">
        <f>(('Net Zero 2070 - %'!AG16-'Net Zero 2070 - %'!AF16)-AI76)*$D$49</f>
        <v>4.9004425151303755E-3</v>
      </c>
      <c r="AJ49" s="56">
        <f>(('Net Zero 2070 - %'!AH16-'Net Zero 2070 - %'!AG16)-AJ76)*$D$49</f>
        <v>4.8534074870966604E-3</v>
      </c>
      <c r="AK49" s="56">
        <f>(('Net Zero 2070 - %'!AI16-'Net Zero 2070 - %'!AH16)-AK76)*$D$49</f>
        <v>4.8102888083935052E-3</v>
      </c>
      <c r="AL49" s="56">
        <f>(('Net Zero 2070 - %'!AJ16-'Net Zero 2070 - %'!AI16)-AL76)*$D$49</f>
        <v>4.7710177305835674E-3</v>
      </c>
      <c r="AM49" s="56">
        <f>(('Net Zero 2070 - %'!AK16-'Net Zero 2070 - %'!AJ16)-AM76)*$D$49</f>
        <v>4.7353282101977225E-3</v>
      </c>
      <c r="AN49" s="56">
        <f>(('Net Zero 2070 - %'!AL16-'Net Zero 2070 - %'!AK16)-AN76)*$D$49</f>
        <v>4.7028375234683794E-3</v>
      </c>
      <c r="AO49" s="56">
        <f>(('Net Zero 2070 - %'!AM16-'Net Zero 2070 - %'!AL16)-AO76)*$D$49</f>
        <v>4.6731142135239528E-3</v>
      </c>
      <c r="AP49" s="56">
        <f>(('Net Zero 2070 - %'!AN16-'Net Zero 2070 - %'!AM16)-AP76)*$D$49</f>
        <v>4.6457268902597307E-3</v>
      </c>
      <c r="AQ49" s="56">
        <f>(('Net Zero 2070 - %'!AO16-'Net Zero 2070 - %'!AN16)-AQ76)*$D$49</f>
        <v>4.620274349946561E-3</v>
      </c>
      <c r="AR49" s="56">
        <f>(('Net Zero 2070 - %'!AP16-'Net Zero 2070 - %'!AO16)-AR76)*$D$49</f>
        <v>4.5964014511468611E-3</v>
      </c>
      <c r="AS49" s="56">
        <f>(('Net Zero 2070 - %'!AQ16-'Net Zero 2070 - %'!AP16)-AS76)*$D$49</f>
        <v>4.5738043078101913E-3</v>
      </c>
      <c r="AT49" s="56">
        <f>(('Net Zero 2070 - %'!AR16-'Net Zero 2070 - %'!AQ16)-AT76)*$D$49</f>
        <v>4.5522292946058879E-3</v>
      </c>
      <c r="AU49" s="56">
        <f>(('Net Zero 2070 - %'!AS16-'Net Zero 2070 - %'!AR16)-AU76)*$D$49</f>
        <v>4.5314683161771863E-3</v>
      </c>
      <c r="AV49" s="56">
        <f>(('Net Zero 2070 - %'!AT16-'Net Zero 2070 - %'!AS16)-AV76)*$D$49</f>
        <v>4.5113530256706324E-3</v>
      </c>
      <c r="AW49" s="56">
        <f>(('Net Zero 2070 - %'!AU16-'Net Zero 2070 - %'!AT16)-AW76)*$D$49</f>
        <v>4.4917481676856399E-3</v>
      </c>
      <c r="AX49" s="56">
        <f>(('Net Zero 2070 - %'!AV16-'Net Zero 2070 - %'!AU16)-AX76)*$D$49</f>
        <v>4.4725459719733825E-3</v>
      </c>
      <c r="AY49" s="56">
        <f>(('Net Zero 2070 - %'!AW16-'Net Zero 2070 - %'!AV16)-AY76)*$D$49</f>
        <v>4.4536605471916799E-3</v>
      </c>
      <c r="AZ49" s="56">
        <f>(('Net Zero 2070 - %'!AX16-'Net Zero 2070 - %'!AW16)-AZ76)*$D$49</f>
        <v>4.4350237924727001E-3</v>
      </c>
      <c r="BA49" s="56">
        <f>(('Net Zero 2070 - %'!AY16-'Net Zero 2070 - %'!AX16)-BA76)*$D$49</f>
        <v>4.4165815424956961E-3</v>
      </c>
      <c r="BB49" s="56">
        <f>(('Net Zero 2070 - %'!AZ16-'Net Zero 2070 - %'!AY16)-BB76)*$D$49</f>
        <v>4.3982904714752209E-3</v>
      </c>
      <c r="BC49" s="56">
        <f>(('Net Zero 2070 - %'!BA16-'Net Zero 2070 - %'!AZ16)-BC76)*$D$49</f>
        <v>4.3801160479769712E-3</v>
      </c>
      <c r="BD49" s="56">
        <f>(('Net Zero 2070 - %'!BB16-'Net Zero 2070 - %'!BA16)-BD76)*$D$49</f>
        <v>4.3620302562031874E-3</v>
      </c>
      <c r="BE49" s="53"/>
    </row>
    <row r="50" spans="1:57" ht="14.45">
      <c r="A50" s="384"/>
      <c r="B50" s="36"/>
      <c r="C50" s="350"/>
      <c r="D50" s="36">
        <v>0.15187999999999999</v>
      </c>
      <c r="E50" s="389" t="s">
        <v>407</v>
      </c>
      <c r="F50" s="390"/>
      <c r="G50" s="37" t="s">
        <v>409</v>
      </c>
      <c r="H50" s="56"/>
      <c r="I50" s="56">
        <f>(('Net Zero 2070 - %'!G17-'Net Zero 2070 - %'!F17)-I77)*$D$50</f>
        <v>3.7703936917667987E-3</v>
      </c>
      <c r="J50" s="56">
        <f>(('Net Zero 2070 - %'!H17-'Net Zero 2070 - %'!G17)-J77)*$D$50</f>
        <v>3.6510668424502828E-3</v>
      </c>
      <c r="K50" s="56">
        <f>(('Net Zero 2070 - %'!I17-'Net Zero 2070 - %'!H17)-K77)*$D$50</f>
        <v>3.5327544418341586E-3</v>
      </c>
      <c r="L50" s="56">
        <f>(('Net Zero 2070 - %'!J17-'Net Zero 2070 - %'!I17)-L77)*$D$50</f>
        <v>3.4158377483689928E-3</v>
      </c>
      <c r="M50" s="56">
        <f>(('Net Zero 2070 - %'!K17-'Net Zero 2070 - %'!J17)-M77)*$D$50</f>
        <v>3.2997793012043445E-3</v>
      </c>
      <c r="N50" s="56">
        <f>(('Net Zero 2070 - %'!L17-'Net Zero 2070 - %'!K17)-N77)*$D$50</f>
        <v>3.1845801855329243E-3</v>
      </c>
      <c r="O50" s="56">
        <f>(('Net Zero 2070 - %'!M17-'Net Zero 2070 - %'!L17)-O77)*$D$50</f>
        <v>3.0697244188550147E-3</v>
      </c>
      <c r="P50" s="56">
        <f>(('Net Zero 2070 - %'!N17-'Net Zero 2070 - %'!M17)-P77)*$D$50</f>
        <v>2.9554436043468767E-3</v>
      </c>
      <c r="Q50" s="56">
        <f>(('Net Zero 2070 - %'!O17-'Net Zero 2070 - %'!N17)-Q77)*$D$50</f>
        <v>2.8411037907311492E-3</v>
      </c>
      <c r="R50" s="56">
        <f>(('Net Zero 2070 - %'!P17-'Net Zero 2070 - %'!O17)-R77)*$D$50</f>
        <v>2.7263759875595203E-3</v>
      </c>
      <c r="S50" s="56">
        <f>(('Net Zero 2070 - %'!Q17-'Net Zero 2070 - %'!P17)-S77)*$D$50</f>
        <v>2.6108183783022407E-3</v>
      </c>
      <c r="T50" s="56">
        <f>(('Net Zero 2070 - %'!R17-'Net Zero 2070 - %'!Q17)-T77)*$D$50</f>
        <v>2.4936287958354062E-3</v>
      </c>
      <c r="U50" s="56">
        <f>(('Net Zero 2070 - %'!S17-'Net Zero 2070 - %'!R17)-U77)*$D$50</f>
        <v>2.374249673303081E-3</v>
      </c>
      <c r="V50" s="56">
        <f>(('Net Zero 2070 - %'!T17-'Net Zero 2070 - %'!S17)-V77)*$D$50</f>
        <v>2.2517323861319088E-3</v>
      </c>
      <c r="W50" s="56">
        <f>(('Net Zero 2070 - %'!U17-'Net Zero 2070 - %'!T17)-W77)*$D$50</f>
        <v>2.125377522262576E-3</v>
      </c>
      <c r="X50" s="56">
        <f>(('Net Zero 2070 - %'!V17-'Net Zero 2070 - %'!U17)-X77)*$D$50</f>
        <v>1.9940361594074094E-3</v>
      </c>
      <c r="Y50" s="56">
        <f>(('Net Zero 2070 - %'!W17-'Net Zero 2070 - %'!V17)-Y77)*$D$50</f>
        <v>1.8569829595483235E-3</v>
      </c>
      <c r="Z50" s="56">
        <f>(('Net Zero 2070 - %'!X17-'Net Zero 2070 - %'!W17)-Z77)*$D$50</f>
        <v>1.7134539668688762E-3</v>
      </c>
      <c r="AA50" s="56">
        <f>(('Net Zero 2070 - %'!Y17-'Net Zero 2070 - %'!X17)-AA77)*$D$50</f>
        <v>1.5629668390743858E-3</v>
      </c>
      <c r="AB50" s="56">
        <f>(('Net Zero 2070 - %'!Z17-'Net Zero 2070 - %'!Y17)-AB77)*$D$50</f>
        <v>1.4057867467963891E-3</v>
      </c>
      <c r="AC50" s="37">
        <f>(('Net Zero 2070 - %'!AA17-'Net Zero 2070 - %'!Z17)-AC77)*$D$50</f>
        <v>1.2428495690812189E-3</v>
      </c>
      <c r="AD50" s="56">
        <f>(('Net Zero 2070 - %'!AB17-'Net Zero 2070 - %'!AA17)-AD77)*$D$50</f>
        <v>1.0754975782905287E-3</v>
      </c>
      <c r="AE50" s="56">
        <f>(('Net Zero 2070 - %'!AC17-'Net Zero 2070 - %'!AB17)-AE77)*$D$50</f>
        <v>9.0609026095359567E-4</v>
      </c>
      <c r="AF50" s="56">
        <f>(('Net Zero 2070 - %'!AD17-'Net Zero 2070 - %'!AC17)-AF77)*$D$50</f>
        <v>7.370099705063779E-4</v>
      </c>
      <c r="AG50" s="56">
        <f>(('Net Zero 2070 - %'!AE17-'Net Zero 2070 - %'!AD17)-AG77)*$D$50</f>
        <v>5.7077608942050783E-4</v>
      </c>
      <c r="AH50" s="56">
        <f>(('Net Zero 2070 - %'!AF17-'Net Zero 2070 - %'!AE17)-AH77)*$D$50</f>
        <v>4.1010337053377775E-4</v>
      </c>
      <c r="AI50" s="56">
        <f>(('Net Zero 2070 - %'!AG17-'Net Zero 2070 - %'!AF17)-AI77)*$D$50</f>
        <v>2.5641542405875699E-4</v>
      </c>
      <c r="AJ50" s="56">
        <f>(('Net Zero 2070 - %'!AH17-'Net Zero 2070 - %'!AG17)-AJ77)*$D$50</f>
        <v>1.1080645381820545E-4</v>
      </c>
      <c r="AK50" s="56">
        <f>(('Net Zero 2070 - %'!AI17-'Net Zero 2070 - %'!AH17)-AK77)*$D$50</f>
        <v>-2.5970122568472414E-5</v>
      </c>
      <c r="AL50" s="56">
        <f>(('Net Zero 2070 - %'!AJ17-'Net Zero 2070 - %'!AI17)-AL77)*$D$50</f>
        <v>-1.5406679910950167E-4</v>
      </c>
      <c r="AM50" s="56">
        <f>(('Net Zero 2070 - %'!AK17-'Net Zero 2070 - %'!AJ17)-AM77)*$D$50</f>
        <v>-2.7404692304737623E-4</v>
      </c>
      <c r="AN50" s="56">
        <f>(('Net Zero 2070 - %'!AL17-'Net Zero 2070 - %'!AK17)-AN77)*$D$50</f>
        <v>-3.867168960233342E-4</v>
      </c>
      <c r="AO50" s="56">
        <f>(('Net Zero 2070 - %'!AM17-'Net Zero 2070 - %'!AL17)-AO77)*$D$50</f>
        <v>-4.9298474121687739E-4</v>
      </c>
      <c r="AP50" s="56">
        <f>(('Net Zero 2070 - %'!AN17-'Net Zero 2070 - %'!AM17)-AP77)*$D$50</f>
        <v>-5.9375852335766483E-4</v>
      </c>
      <c r="AQ50" s="56">
        <f>(('Net Zero 2070 - %'!AO17-'Net Zero 2070 - %'!AN17)-AQ77)*$D$50</f>
        <v>-6.8988364962391344E-4</v>
      </c>
      <c r="AR50" s="56">
        <f>(('Net Zero 2070 - %'!AP17-'Net Zero 2070 - %'!AO17)-AR77)*$D$50</f>
        <v>-7.821098171550034E-4</v>
      </c>
      <c r="AS50" s="56">
        <f>(('Net Zero 2070 - %'!AQ17-'Net Zero 2070 - %'!AP17)-AS77)*$D$50</f>
        <v>-8.7108019538950892E-4</v>
      </c>
      <c r="AT50" s="56">
        <f>(('Net Zero 2070 - %'!AR17-'Net Zero 2070 - %'!AQ17)-AT77)*$D$50</f>
        <v>-9.573334874863423E-4</v>
      </c>
      <c r="AU50" s="56">
        <f>(('Net Zero 2070 - %'!AS17-'Net Zero 2070 - %'!AR17)-AU77)*$D$50</f>
        <v>-1.0413137676533284E-3</v>
      </c>
      <c r="AV50" s="56">
        <f>(('Net Zero 2070 - %'!AT17-'Net Zero 2070 - %'!AS17)-AV77)*$D$50</f>
        <v>-1.1233825051928628E-3</v>
      </c>
      <c r="AW50" s="56">
        <f>(('Net Zero 2070 - %'!AU17-'Net Zero 2070 - %'!AT17)-AW77)*$D$50</f>
        <v>-1.2038324108294175E-3</v>
      </c>
      <c r="AX50" s="56">
        <f>(('Net Zero 2070 - %'!AV17-'Net Zero 2070 - %'!AU17)-AX77)*$D$50</f>
        <v>-1.2828990956124228E-3</v>
      </c>
      <c r="AY50" s="56">
        <f>(('Net Zero 2070 - %'!AW17-'Net Zero 2070 - %'!AV17)-AY77)*$D$50</f>
        <v>-1.3607727295709417E-3</v>
      </c>
      <c r="AZ50" s="56">
        <f>(('Net Zero 2070 - %'!AX17-'Net Zero 2070 - %'!AW17)-AZ77)*$D$50</f>
        <v>-1.4376065409726997E-3</v>
      </c>
      <c r="BA50" s="56">
        <f>(('Net Zero 2070 - %'!AY17-'Net Zero 2070 - %'!AX17)-BA77)*$D$50</f>
        <v>-1.5135248293118857E-3</v>
      </c>
      <c r="BB50" s="56">
        <f>(('Net Zero 2070 - %'!AZ17-'Net Zero 2070 - %'!AY17)-BB77)*$D$50</f>
        <v>-1.5886293985113169E-3</v>
      </c>
      <c r="BC50" s="56">
        <f>(('Net Zero 2070 - %'!BA17-'Net Zero 2070 - %'!AZ17)-BC77)*$D$50</f>
        <v>-1.6630038028364971E-3</v>
      </c>
      <c r="BD50" s="56">
        <f>(('Net Zero 2070 - %'!BB17-'Net Zero 2070 - %'!BA17)-BD77)*$D$50</f>
        <v>-1.7367180786066021E-3</v>
      </c>
      <c r="BE50" s="53"/>
    </row>
    <row r="51" spans="1:57" ht="14.45">
      <c r="A51" s="384"/>
      <c r="B51" s="36"/>
      <c r="C51" s="350"/>
      <c r="D51" s="36">
        <v>1.47E-2</v>
      </c>
      <c r="E51" s="385" t="s">
        <v>396</v>
      </c>
      <c r="F51" s="386"/>
      <c r="G51" s="37" t="s">
        <v>409</v>
      </c>
      <c r="H51" s="56"/>
      <c r="I51" s="56">
        <f>('Net Zero 2070 - %'!G18-'Net Zero 2070 - %'!F18)*$D$51</f>
        <v>-1.0423769999999938E-4</v>
      </c>
      <c r="J51" s="56">
        <f>('Net Zero 2070 - %'!H18-'Net Zero 2070 - %'!G18)*$D$51</f>
        <v>-1.0423770000000592E-4</v>
      </c>
      <c r="K51" s="56">
        <f>('Net Zero 2070 - %'!I18-'Net Zero 2070 - %'!H18)*$D$51</f>
        <v>-1.0423769999999938E-4</v>
      </c>
      <c r="L51" s="56">
        <f>('Net Zero 2070 - %'!J18-'Net Zero 2070 - %'!I18)*$D$51</f>
        <v>-1.0423769999999938E-4</v>
      </c>
      <c r="M51" s="56">
        <f>('Net Zero 2070 - %'!K18-'Net Zero 2070 - %'!J18)*$D$51</f>
        <v>-1.0423769999999938E-4</v>
      </c>
      <c r="N51" s="56">
        <f>('Net Zero 2070 - %'!L18-'Net Zero 2070 - %'!K18)*$D$51</f>
        <v>-1.0423769999999938E-4</v>
      </c>
      <c r="O51" s="56">
        <f>('Net Zero 2070 - %'!M18-'Net Zero 2070 - %'!L18)*$D$51</f>
        <v>-1.0423769999999938E-4</v>
      </c>
      <c r="P51" s="56">
        <f>('Net Zero 2070 - %'!N18-'Net Zero 2070 - %'!M18)*$D$51</f>
        <v>-1.0423769999999938E-4</v>
      </c>
      <c r="Q51" s="56">
        <f>('Net Zero 2070 - %'!O18-'Net Zero 2070 - %'!N18)*$D$51</f>
        <v>-1.0423769999999938E-4</v>
      </c>
      <c r="R51" s="56">
        <f>('Net Zero 2070 - %'!P18-'Net Zero 2070 - %'!O18)*$D$51</f>
        <v>-1.0423769999999938E-4</v>
      </c>
      <c r="S51" s="56">
        <f>('Net Zero 2070 - %'!Q18-'Net Zero 2070 - %'!P18)*$D$51</f>
        <v>-1.0423769999999938E-4</v>
      </c>
      <c r="T51" s="56">
        <f>('Net Zero 2070 - %'!R18-'Net Zero 2070 - %'!Q18)*$D$51</f>
        <v>-1.0423769999999938E-4</v>
      </c>
      <c r="U51" s="56">
        <f>('Net Zero 2070 - %'!S18-'Net Zero 2070 - %'!R18)*$D$51</f>
        <v>-1.0423770000000592E-4</v>
      </c>
      <c r="V51" s="56">
        <f>('Net Zero 2070 - %'!T18-'Net Zero 2070 - %'!S18)*$D$51</f>
        <v>-1.0423769999999938E-4</v>
      </c>
      <c r="W51" s="56">
        <f>('Net Zero 2070 - %'!U18-'Net Zero 2070 - %'!T18)*$D$51</f>
        <v>-1.0423769999999938E-4</v>
      </c>
      <c r="X51" s="56">
        <f>('Net Zero 2070 - %'!V18-'Net Zero 2070 - %'!U18)*$D$51</f>
        <v>-1.0423769999999938E-4</v>
      </c>
      <c r="Y51" s="56">
        <f>('Net Zero 2070 - %'!W18-'Net Zero 2070 - %'!V18)*$D$51</f>
        <v>-1.0423769999999938E-4</v>
      </c>
      <c r="Z51" s="56">
        <f>('Net Zero 2070 - %'!X18-'Net Zero 2070 - %'!W18)*$D$51</f>
        <v>-1.0423769999999938E-4</v>
      </c>
      <c r="AA51" s="56">
        <f>('Net Zero 2070 - %'!Y18-'Net Zero 2070 - %'!X18)*$D$51</f>
        <v>-1.0423769999999938E-4</v>
      </c>
      <c r="AB51" s="56">
        <f>('Net Zero 2070 - %'!Z18-'Net Zero 2070 - %'!Y18)*$D$51</f>
        <v>-1.0423769999999938E-4</v>
      </c>
      <c r="AC51" s="37">
        <f>('Net Zero 2070 - %'!AA18-'Net Zero 2070 - %'!Z18)*$D$51</f>
        <v>-1.0423769999999938E-4</v>
      </c>
      <c r="AD51" s="56">
        <f>('Net Zero 2070 - %'!AB18-'Net Zero 2070 - %'!AA18)*$D$51</f>
        <v>-1.0423769999999938E-4</v>
      </c>
      <c r="AE51" s="56">
        <f>('Net Zero 2070 - %'!AC18-'Net Zero 2070 - %'!AB18)*$D$51</f>
        <v>-1.0423769999999938E-4</v>
      </c>
      <c r="AF51" s="56">
        <f>('Net Zero 2070 - %'!AD18-'Net Zero 2070 - %'!AC18)*$D$51</f>
        <v>-1.0423770000000592E-4</v>
      </c>
      <c r="AG51" s="56">
        <f>('Net Zero 2070 - %'!AE18-'Net Zero 2070 - %'!AD18)*$D$51</f>
        <v>-1.0423769999999938E-4</v>
      </c>
      <c r="AH51" s="56">
        <f>('Net Zero 2070 - %'!AF18-'Net Zero 2070 - %'!AE18)*$D$51</f>
        <v>-1.0423769999999938E-4</v>
      </c>
      <c r="AI51" s="56">
        <f>('Net Zero 2070 - %'!AG18-'Net Zero 2070 - %'!AF18)*$D$51</f>
        <v>-1.0423769999999938E-4</v>
      </c>
      <c r="AJ51" s="56">
        <f>('Net Zero 2070 - %'!AH18-'Net Zero 2070 - %'!AG18)*$D$51</f>
        <v>-1.0423769999999938E-4</v>
      </c>
      <c r="AK51" s="56">
        <f>('Net Zero 2070 - %'!AI18-'Net Zero 2070 - %'!AH18)*$D$51</f>
        <v>-1.0423769999999938E-4</v>
      </c>
      <c r="AL51" s="56">
        <f>('Net Zero 2070 - %'!AJ18-'Net Zero 2070 - %'!AI18)*$D$51</f>
        <v>-1.0423769999999938E-4</v>
      </c>
      <c r="AM51" s="56">
        <f>('Net Zero 2070 - %'!AK18-'Net Zero 2070 - %'!AJ18)*$D$51</f>
        <v>-1.0423769999999938E-4</v>
      </c>
      <c r="AN51" s="56">
        <f>('Net Zero 2070 - %'!AL18-'Net Zero 2070 - %'!AK18)*$D$51</f>
        <v>-1.0423769999999938E-4</v>
      </c>
      <c r="AO51" s="56">
        <f>('Net Zero 2070 - %'!AM18-'Net Zero 2070 - %'!AL18)*$D$51</f>
        <v>-1.0423769999999938E-4</v>
      </c>
      <c r="AP51" s="56">
        <f>('Net Zero 2070 - %'!AN18-'Net Zero 2070 - %'!AM18)*$D$51</f>
        <v>-1.0423770000000592E-4</v>
      </c>
      <c r="AQ51" s="56">
        <f>('Net Zero 2070 - %'!AO18-'Net Zero 2070 - %'!AN18)*$D$51</f>
        <v>-1.0423769999999938E-4</v>
      </c>
      <c r="AR51" s="56">
        <f>('Net Zero 2070 - %'!AP18-'Net Zero 2070 - %'!AO18)*$D$51</f>
        <v>-1.0423769999999938E-4</v>
      </c>
      <c r="AS51" s="56">
        <f>('Net Zero 2070 - %'!AQ18-'Net Zero 2070 - %'!AP18)*$D$51</f>
        <v>-1.0423769999999938E-4</v>
      </c>
      <c r="AT51" s="56">
        <f>('Net Zero 2070 - %'!AR18-'Net Zero 2070 - %'!AQ18)*$D$51</f>
        <v>-1.0423769999999938E-4</v>
      </c>
      <c r="AU51" s="56">
        <f>('Net Zero 2070 - %'!AS18-'Net Zero 2070 - %'!AR18)*$D$51</f>
        <v>-1.0423769999999938E-4</v>
      </c>
      <c r="AV51" s="56">
        <f>('Net Zero 2070 - %'!AT18-'Net Zero 2070 - %'!AS18)*$D$51</f>
        <v>-1.0423769999999938E-4</v>
      </c>
      <c r="AW51" s="56">
        <f>('Net Zero 2070 - %'!AU18-'Net Zero 2070 - %'!AT18)*$D$51</f>
        <v>-1.0423769999999938E-4</v>
      </c>
      <c r="AX51" s="56">
        <f>('Net Zero 2070 - %'!AV18-'Net Zero 2070 - %'!AU18)*$D$51</f>
        <v>-1.0423769999999938E-4</v>
      </c>
      <c r="AY51" s="56">
        <f>('Net Zero 2070 - %'!AW18-'Net Zero 2070 - %'!AV18)*$D$51</f>
        <v>-1.0423769999999938E-4</v>
      </c>
      <c r="AZ51" s="56">
        <f>('Net Zero 2070 - %'!AX18-'Net Zero 2070 - %'!AW18)*$D$51</f>
        <v>-1.0423769999999938E-4</v>
      </c>
      <c r="BA51" s="56">
        <f>('Net Zero 2070 - %'!AY18-'Net Zero 2070 - %'!AX18)*$D$51</f>
        <v>-1.0423770000000592E-4</v>
      </c>
      <c r="BB51" s="56">
        <f>('Net Zero 2070 - %'!AZ18-'Net Zero 2070 - %'!AY18)*$D$51</f>
        <v>-1.0423769999999938E-4</v>
      </c>
      <c r="BC51" s="56">
        <f>('Net Zero 2070 - %'!BA18-'Net Zero 2070 - %'!AZ18)*$D$51</f>
        <v>-1.0423769999999938E-4</v>
      </c>
      <c r="BD51" s="56">
        <f>('Net Zero 2070 - %'!BB18-'Net Zero 2070 - %'!BA18)*$D$51</f>
        <v>-1.0423769999999938E-4</v>
      </c>
      <c r="BE51" s="53"/>
    </row>
    <row r="52" spans="1:57" ht="14.45">
      <c r="A52" s="384"/>
      <c r="B52" s="36"/>
      <c r="C52" s="350"/>
      <c r="D52" s="36">
        <v>3.6299999999999999E-2</v>
      </c>
      <c r="E52" s="385" t="s">
        <v>397</v>
      </c>
      <c r="F52" s="386"/>
      <c r="G52" s="37" t="s">
        <v>409</v>
      </c>
      <c r="H52" s="56"/>
      <c r="I52" s="56">
        <f>('Net Zero 2070 - %'!G19-'Net Zero 2070 - %'!F19)*$D$52</f>
        <v>-2.4510375957476231E-5</v>
      </c>
      <c r="J52" s="56">
        <f>('Net Zero 2070 - %'!H19-'Net Zero 2070 - %'!G19)*$D$52</f>
        <v>-2.4476551638654729E-5</v>
      </c>
      <c r="K52" s="56">
        <f>('Net Zero 2070 - %'!I19-'Net Zero 2070 - %'!H19)*$D$52</f>
        <v>-2.4442773997394596E-5</v>
      </c>
      <c r="L52" s="56">
        <f>('Net Zero 2070 - %'!J19-'Net Zero 2070 - %'!I19)*$D$52</f>
        <v>-2.4409042969278553E-5</v>
      </c>
      <c r="M52" s="56">
        <f>('Net Zero 2070 - %'!K19-'Net Zero 2070 - %'!J19)*$D$52</f>
        <v>-2.4375358489980014E-5</v>
      </c>
      <c r="N52" s="56">
        <f>('Net Zero 2070 - %'!L19-'Net Zero 2070 - %'!K19)*$D$52</f>
        <v>-2.4341720495265073E-5</v>
      </c>
      <c r="O52" s="56">
        <f>('Net Zero 2070 - %'!M19-'Net Zero 2070 - %'!L19)*$D$52</f>
        <v>-2.430812892098043E-5</v>
      </c>
      <c r="P52" s="56">
        <f>('Net Zero 2070 - %'!N19-'Net Zero 2070 - %'!M19)*$D$52</f>
        <v>-2.4274583703069513E-5</v>
      </c>
      <c r="Q52" s="56">
        <f>('Net Zero 2070 - %'!O19-'Net Zero 2070 - %'!N19)*$D$52</f>
        <v>-2.4241084777560372E-5</v>
      </c>
      <c r="R52" s="56">
        <f>('Net Zero 2070 - %'!P19-'Net Zero 2070 - %'!O19)*$D$52</f>
        <v>-2.4207632080565697E-5</v>
      </c>
      <c r="S52" s="56">
        <f>('Net Zero 2070 - %'!Q19-'Net Zero 2070 - %'!P19)*$D$52</f>
        <v>-2.4174225548294901E-5</v>
      </c>
      <c r="T52" s="56">
        <f>('Net Zero 2070 - %'!R19-'Net Zero 2070 - %'!Q19)*$D$52</f>
        <v>-2.4140865117037997E-5</v>
      </c>
      <c r="U52" s="56">
        <f>('Net Zero 2070 - %'!S19-'Net Zero 2070 - %'!R19)*$D$52</f>
        <v>-2.4107550723177685E-5</v>
      </c>
      <c r="V52" s="56">
        <f>('Net Zero 2070 - %'!T19-'Net Zero 2070 - %'!S19)*$D$52</f>
        <v>-2.4074282303179291E-5</v>
      </c>
      <c r="W52" s="56">
        <f>('Net Zero 2070 - %'!U19-'Net Zero 2070 - %'!T19)*$D$52</f>
        <v>-2.4041059793600825E-5</v>
      </c>
      <c r="X52" s="56">
        <f>('Net Zero 2070 - %'!V19-'Net Zero 2070 - %'!U19)*$D$52</f>
        <v>-2.4007883131084943E-5</v>
      </c>
      <c r="Y52" s="56">
        <f>('Net Zero 2070 - %'!W19-'Net Zero 2070 - %'!V19)*$D$52</f>
        <v>-2.3974752252364967E-5</v>
      </c>
      <c r="Z52" s="56">
        <f>('Net Zero 2070 - %'!X19-'Net Zero 2070 - %'!W19)*$D$52</f>
        <v>-2.3941667094256835E-5</v>
      </c>
      <c r="AA52" s="56">
        <f>('Net Zero 2070 - %'!Y19-'Net Zero 2070 - %'!X19)*$D$52</f>
        <v>-2.3908627593667169E-5</v>
      </c>
      <c r="AB52" s="56">
        <f>('Net Zero 2070 - %'!Z19-'Net Zero 2070 - %'!Y19)*$D$52</f>
        <v>-2.387563368758722E-5</v>
      </c>
      <c r="AC52" s="37">
        <f>('Net Zero 2070 - %'!AA19-'Net Zero 2070 - %'!Z19)*$D$52</f>
        <v>-2.3842685313098919E-5</v>
      </c>
      <c r="AD52" s="56">
        <f>('Net Zero 2070 - %'!AB19-'Net Zero 2070 - %'!AA19)*$D$52</f>
        <v>-2.3809782407366812E-5</v>
      </c>
      <c r="AE52" s="56">
        <f>('Net Zero 2070 - %'!AC19-'Net Zero 2070 - %'!AB19)*$D$52</f>
        <v>-2.3776924907644109E-5</v>
      </c>
      <c r="AF52" s="56">
        <f>('Net Zero 2070 - %'!AD19-'Net Zero 2070 - %'!AC19)*$D$52</f>
        <v>-2.3744112751270663E-5</v>
      </c>
      <c r="AG52" s="56">
        <f>('Net Zero 2070 - %'!AE19-'Net Zero 2070 - %'!AD19)*$D$52</f>
        <v>-2.3711345875674995E-5</v>
      </c>
      <c r="AH52" s="56">
        <f>('Net Zero 2070 - %'!AF19-'Net Zero 2070 - %'!AE19)*$D$52</f>
        <v>-2.3678624218366222E-5</v>
      </c>
      <c r="AI52" s="56">
        <f>('Net Zero 2070 - %'!AG19-'Net Zero 2070 - %'!AF19)*$D$52</f>
        <v>-2.3645947716944149E-5</v>
      </c>
      <c r="AJ52" s="56">
        <f>('Net Zero 2070 - %'!AH19-'Net Zero 2070 - %'!AG19)*$D$52</f>
        <v>-2.3613316309095218E-5</v>
      </c>
      <c r="AK52" s="56">
        <f>('Net Zero 2070 - %'!AI19-'Net Zero 2070 - %'!AH19)*$D$52</f>
        <v>-2.3580729932588488E-5</v>
      </c>
      <c r="AL52" s="56">
        <f>('Net Zero 2070 - %'!AJ19-'Net Zero 2070 - %'!AI19)*$D$52</f>
        <v>-2.3548188525281692E-5</v>
      </c>
      <c r="AM52" s="56">
        <f>('Net Zero 2070 - %'!AK19-'Net Zero 2070 - %'!AJ19)*$D$52</f>
        <v>-2.3515692025117184E-5</v>
      </c>
      <c r="AN52" s="56">
        <f>('Net Zero 2070 - %'!AL19-'Net Zero 2070 - %'!AK19)*$D$52</f>
        <v>-2.3483240370121955E-5</v>
      </c>
      <c r="AO52" s="56">
        <f>('Net Zero 2070 - %'!AM19-'Net Zero 2070 - %'!AL19)*$D$52</f>
        <v>-2.3450833498411655E-5</v>
      </c>
      <c r="AP52" s="56">
        <f>('Net Zero 2070 - %'!AN19-'Net Zero 2070 - %'!AM19)*$D$52</f>
        <v>-2.3418471348184555E-5</v>
      </c>
      <c r="AQ52" s="56">
        <f>('Net Zero 2070 - %'!AO19-'Net Zero 2070 - %'!AN19)*$D$52</f>
        <v>-2.3386153857723558E-5</v>
      </c>
      <c r="AR52" s="56">
        <f>('Net Zero 2070 - %'!AP19-'Net Zero 2070 - %'!AO19)*$D$52</f>
        <v>-2.3353880965400224E-5</v>
      </c>
      <c r="AS52" s="56">
        <f>('Net Zero 2070 - %'!AQ19-'Net Zero 2070 - %'!AP19)*$D$52</f>
        <v>-2.3321652609666725E-5</v>
      </c>
      <c r="AT52" s="56">
        <f>('Net Zero 2070 - %'!AR19-'Net Zero 2070 - %'!AQ19)*$D$52</f>
        <v>-2.3289468729065903E-5</v>
      </c>
      <c r="AU52" s="56">
        <f>('Net Zero 2070 - %'!AS19-'Net Zero 2070 - %'!AR19)*$D$52</f>
        <v>-2.3257329262219189E-5</v>
      </c>
      <c r="AV52" s="56">
        <f>('Net Zero 2070 - %'!AT19-'Net Zero 2070 - %'!AS19)*$D$52</f>
        <v>-2.322523414783869E-5</v>
      </c>
      <c r="AW52" s="56">
        <f>('Net Zero 2070 - %'!AU19-'Net Zero 2070 - %'!AT19)*$D$52</f>
        <v>-2.3193183324715105E-5</v>
      </c>
      <c r="AX52" s="56">
        <f>('Net Zero 2070 - %'!AV19-'Net Zero 2070 - %'!AU19)*$D$52</f>
        <v>-2.3161176731725775E-5</v>
      </c>
      <c r="AY52" s="56">
        <f>('Net Zero 2070 - %'!AW19-'Net Zero 2070 - %'!AV19)*$D$52</f>
        <v>-2.3129214307836703E-5</v>
      </c>
      <c r="AZ52" s="56">
        <f>('Net Zero 2070 - %'!AX19-'Net Zero 2070 - %'!AW19)*$D$52</f>
        <v>-2.309729599209047E-5</v>
      </c>
      <c r="BA52" s="56">
        <f>('Net Zero 2070 - %'!AY19-'Net Zero 2070 - %'!AX19)*$D$52</f>
        <v>-2.3065421723622346E-5</v>
      </c>
      <c r="BB52" s="56">
        <f>('Net Zero 2070 - %'!AZ19-'Net Zero 2070 - %'!AY19)*$D$52</f>
        <v>-2.3033591441644173E-5</v>
      </c>
      <c r="BC52" s="56">
        <f>('Net Zero 2070 - %'!BA19-'Net Zero 2070 - %'!AZ19)*$D$52</f>
        <v>-2.3001805085454441E-5</v>
      </c>
      <c r="BD52" s="56">
        <f>('Net Zero 2070 - %'!BB19-'Net Zero 2070 - %'!BA19)*$D$52</f>
        <v>-2.2970062594436269E-5</v>
      </c>
      <c r="BE52" s="53"/>
    </row>
    <row r="53" spans="1:57" ht="14.45">
      <c r="A53" s="384"/>
      <c r="B53" s="36"/>
      <c r="C53" s="350"/>
      <c r="D53" s="36">
        <v>0.10150000000000001</v>
      </c>
      <c r="E53" s="385" t="s">
        <v>63</v>
      </c>
      <c r="F53" s="386"/>
      <c r="G53" s="37" t="s">
        <v>409</v>
      </c>
      <c r="H53" s="56"/>
      <c r="I53" s="56">
        <f>('Net Zero 2070 - %'!G21-'Net Zero 2070 - %'!F21)*$D$53</f>
        <v>1.3058902149714062E-4</v>
      </c>
      <c r="J53" s="56">
        <f>('Net Zero 2070 - %'!H21-'Net Zero 2070 - %'!G21)*$D$53</f>
        <v>1.3222461023648736E-4</v>
      </c>
      <c r="K53" s="56">
        <f>('Net Zero 2070 - %'!I21-'Net Zero 2070 - %'!H21)*$D$53</f>
        <v>1.3388068423940197E-4</v>
      </c>
      <c r="L53" s="56">
        <f>('Net Zero 2070 - %'!J21-'Net Zero 2070 - %'!I21)*$D$53</f>
        <v>1.3555750007773068E-4</v>
      </c>
      <c r="M53" s="56">
        <f>('Net Zero 2070 - %'!K21-'Net Zero 2070 - %'!J21)*$D$53</f>
        <v>1.3725531753680485E-4</v>
      </c>
      <c r="N53" s="56">
        <f>('Net Zero 2070 - %'!L21-'Net Zero 2070 - %'!K21)*$D$53</f>
        <v>1.3897439965569161E-4</v>
      </c>
      <c r="O53" s="56">
        <f>('Net Zero 2070 - %'!M21-'Net Zero 2070 - %'!L21)*$D$53</f>
        <v>1.4071501276794742E-4</v>
      </c>
      <c r="P53" s="56">
        <f>('Net Zero 2070 - %'!N21-'Net Zero 2070 - %'!M21)*$D$53</f>
        <v>1.4247742654287154E-4</v>
      </c>
      <c r="Q53" s="56">
        <f>('Net Zero 2070 - %'!O21-'Net Zero 2070 - %'!N21)*$D$53</f>
        <v>1.4426191402729476E-4</v>
      </c>
      <c r="R53" s="56">
        <f>('Net Zero 2070 - %'!P21-'Net Zero 2070 - %'!O21)*$D$53</f>
        <v>1.4606875168787829E-4</v>
      </c>
      <c r="S53" s="56">
        <f>('Net Zero 2070 - %'!Q21-'Net Zero 2070 - %'!P21)*$D$53</f>
        <v>1.4789821945394618E-4</v>
      </c>
      <c r="T53" s="56">
        <f>('Net Zero 2070 - %'!R21-'Net Zero 2070 - %'!Q21)*$D$53</f>
        <v>1.4975060076085183E-4</v>
      </c>
      <c r="U53" s="56">
        <f>('Net Zero 2070 - %'!S21-'Net Zero 2070 - %'!R21)*$D$53</f>
        <v>1.5162618259389508E-4</v>
      </c>
      <c r="V53" s="56">
        <f>('Net Zero 2070 - %'!T21-'Net Zero 2070 - %'!S21)*$D$53</f>
        <v>1.535252555327819E-4</v>
      </c>
      <c r="W53" s="56">
        <f>('Net Zero 2070 - %'!U21-'Net Zero 2070 - %'!T21)*$D$53</f>
        <v>1.5544811379664003E-4</v>
      </c>
      <c r="X53" s="56">
        <f>('Net Zero 2070 - %'!V21-'Net Zero 2070 - %'!U21)*$D$53</f>
        <v>1.5739505528960558E-4</v>
      </c>
      <c r="Y53" s="56">
        <f>('Net Zero 2070 - %'!W21-'Net Zero 2070 - %'!V21)*$D$53</f>
        <v>1.5936638164698119E-4</v>
      </c>
      <c r="Z53" s="56">
        <f>('Net Zero 2070 - %'!X21-'Net Zero 2070 - %'!W21)*$D$53</f>
        <v>1.6136239828194504E-4</v>
      </c>
      <c r="AA53" s="56">
        <f>('Net Zero 2070 - %'!Y21-'Net Zero 2070 - %'!X21)*$D$53</f>
        <v>1.6338341443290506E-4</v>
      </c>
      <c r="AB53" s="56">
        <f>('Net Zero 2070 - %'!Z21-'Net Zero 2070 - %'!Y21)*$D$53</f>
        <v>1.6542974321138551E-4</v>
      </c>
      <c r="AC53" s="37">
        <f>('Net Zero 2070 - %'!AA21-'Net Zero 2070 - %'!Z21)*$D$53</f>
        <v>1.6750170165052207E-4</v>
      </c>
      <c r="AD53" s="56">
        <f>('Net Zero 2070 - %'!AB21-'Net Zero 2070 - %'!AA21)*$D$53</f>
        <v>1.6959961075421355E-4</v>
      </c>
      <c r="AE53" s="56">
        <f>('Net Zero 2070 - %'!AC21-'Net Zero 2070 - %'!AB21)*$D$53</f>
        <v>1.7172379554683377E-4</v>
      </c>
      <c r="AF53" s="56">
        <f>('Net Zero 2070 - %'!AD21-'Net Zero 2070 - %'!AC21)*$D$53</f>
        <v>1.7387458512358906E-4</v>
      </c>
      <c r="AG53" s="56">
        <f>('Net Zero 2070 - %'!AE21-'Net Zero 2070 - %'!AD21)*$D$53</f>
        <v>1.7605231270150084E-4</v>
      </c>
      <c r="AH53" s="56">
        <f>('Net Zero 2070 - %'!AF21-'Net Zero 2070 - %'!AE21)*$D$53</f>
        <v>1.7825731567104204E-4</v>
      </c>
      <c r="AI53" s="56">
        <f>('Net Zero 2070 - %'!AG21-'Net Zero 2070 - %'!AF21)*$D$53</f>
        <v>1.8048993564839862E-4</v>
      </c>
      <c r="AJ53" s="56">
        <f>('Net Zero 2070 - %'!AH21-'Net Zero 2070 - %'!AG21)*$D$53</f>
        <v>1.8275051852839353E-4</v>
      </c>
      <c r="AK53" s="56">
        <f>('Net Zero 2070 - %'!AI21-'Net Zero 2070 - %'!AH21)*$D$53</f>
        <v>1.8503941453809205E-4</v>
      </c>
      <c r="AL53" s="56">
        <f>('Net Zero 2070 - %'!AJ21-'Net Zero 2070 - %'!AI21)*$D$53</f>
        <v>1.8735697829103565E-4</v>
      </c>
      <c r="AM53" s="56">
        <f>('Net Zero 2070 - %'!AK21-'Net Zero 2070 - %'!AJ21)*$D$53</f>
        <v>1.8970356884219969E-4</v>
      </c>
      <c r="AN53" s="56">
        <f>('Net Zero 2070 - %'!AL21-'Net Zero 2070 - %'!AK21)*$D$53</f>
        <v>1.9207954974362164E-4</v>
      </c>
      <c r="AO53" s="56">
        <f>('Net Zero 2070 - %'!AM21-'Net Zero 2070 - %'!AL21)*$D$53</f>
        <v>1.9448528910071401E-4</v>
      </c>
      <c r="AP53" s="56">
        <f>('Net Zero 2070 - %'!AN21-'Net Zero 2070 - %'!AM21)*$D$53</f>
        <v>1.9692115962929545E-4</v>
      </c>
      <c r="AQ53" s="56">
        <f>('Net Zero 2070 - %'!AO21-'Net Zero 2070 - %'!AN21)*$D$53</f>
        <v>1.9938753871336299E-4</v>
      </c>
      <c r="AR53" s="56">
        <f>('Net Zero 2070 - %'!AP21-'Net Zero 2070 - %'!AO21)*$D$53</f>
        <v>2.0188480846350927E-4</v>
      </c>
      <c r="AS53" s="56">
        <f>('Net Zero 2070 - %'!AQ21-'Net Zero 2070 - %'!AP21)*$D$53</f>
        <v>2.0441335577615951E-4</v>
      </c>
      <c r="AT53" s="56">
        <f>('Net Zero 2070 - %'!AR21-'Net Zero 2070 - %'!AQ21)*$D$53</f>
        <v>2.0697357239350184E-4</v>
      </c>
      <c r="AU53" s="56">
        <f>('Net Zero 2070 - %'!AS21-'Net Zero 2070 - %'!AR21)*$D$53</f>
        <v>2.0956585496418624E-4</v>
      </c>
      <c r="AV53" s="56">
        <f>('Net Zero 2070 - %'!AT21-'Net Zero 2070 - %'!AS21)*$D$53</f>
        <v>2.121906051047508E-4</v>
      </c>
      <c r="AW53" s="56">
        <f>('Net Zero 2070 - %'!AU21-'Net Zero 2070 - %'!AT21)*$D$53</f>
        <v>2.1484822946188711E-4</v>
      </c>
      <c r="AX53" s="56">
        <f>('Net Zero 2070 - %'!AV21-'Net Zero 2070 - %'!AU21)*$D$53</f>
        <v>2.1753913977538196E-4</v>
      </c>
      <c r="AY53" s="56">
        <f>('Net Zero 2070 - %'!AW21-'Net Zero 2070 - %'!AV21)*$D$53</f>
        <v>2.2026375294198318E-4</v>
      </c>
      <c r="AZ53" s="56">
        <f>('Net Zero 2070 - %'!AX21-'Net Zero 2070 - %'!AW21)*$D$53</f>
        <v>2.2302249107990192E-4</v>
      </c>
      <c r="BA53" s="56">
        <f>('Net Zero 2070 - %'!AY21-'Net Zero 2070 - %'!AX21)*$D$53</f>
        <v>2.2581578159429827E-4</v>
      </c>
      <c r="BB53" s="56">
        <f>('Net Zero 2070 - %'!AZ21-'Net Zero 2070 - %'!AY21)*$D$53</f>
        <v>2.2864405724341486E-4</v>
      </c>
      <c r="BC53" s="56">
        <f>('Net Zero 2070 - %'!BA21-'Net Zero 2070 - %'!AZ21)*$D$53</f>
        <v>2.3150775620569362E-4</v>
      </c>
      <c r="BD53" s="56">
        <f>('Net Zero 2070 - %'!BB21-'Net Zero 2070 - %'!BA21)*$D$53</f>
        <v>2.3440732214761366E-4</v>
      </c>
      <c r="BE53" s="53"/>
    </row>
    <row r="54" spans="1:57" ht="14.45">
      <c r="A54" s="40" t="s">
        <v>387</v>
      </c>
      <c r="B54" s="36"/>
      <c r="C54" s="40"/>
      <c r="D54" s="41"/>
      <c r="E54" s="42" t="s">
        <v>387</v>
      </c>
      <c r="F54" s="43" t="s">
        <v>387</v>
      </c>
      <c r="G54" s="44" t="s">
        <v>399</v>
      </c>
      <c r="H54" s="46">
        <f t="shared" ref="H54:BD54" si="5">SUM(H47:H53)</f>
        <v>6.2909748293084539E-4</v>
      </c>
      <c r="I54" s="46">
        <f t="shared" si="5"/>
        <v>1.0396474587756489E-2</v>
      </c>
      <c r="J54" s="46">
        <f t="shared" si="5"/>
        <v>1.0245806361984008E-2</v>
      </c>
      <c r="K54" s="46">
        <f t="shared" si="5"/>
        <v>1.0096801063617419E-2</v>
      </c>
      <c r="L54" s="46">
        <f t="shared" si="5"/>
        <v>9.9493993159908093E-3</v>
      </c>
      <c r="M54" s="46">
        <f t="shared" si="5"/>
        <v>9.8029969272393179E-3</v>
      </c>
      <c r="N54" s="46">
        <f t="shared" si="5"/>
        <v>9.657512374625794E-3</v>
      </c>
      <c r="O54" s="46">
        <f t="shared" si="5"/>
        <v>9.5123269833880513E-3</v>
      </c>
      <c r="P54" s="46">
        <f t="shared" si="5"/>
        <v>9.3675450224777468E-3</v>
      </c>
      <c r="Q54" s="46">
        <f t="shared" si="5"/>
        <v>9.2223743140058267E-3</v>
      </c>
      <c r="R54" s="46">
        <f t="shared" si="5"/>
        <v>9.0762910819639046E-3</v>
      </c>
      <c r="S54" s="46">
        <f t="shared" si="5"/>
        <v>8.9286155647796822E-3</v>
      </c>
      <c r="T54" s="46">
        <f t="shared" si="5"/>
        <v>8.7782591746406371E-3</v>
      </c>
      <c r="U54" s="46">
        <f t="shared" si="5"/>
        <v>8.6243267008364582E-3</v>
      </c>
      <c r="V54" s="46">
        <f t="shared" si="5"/>
        <v>8.4654829829991663E-3</v>
      </c>
      <c r="W54" s="46">
        <f t="shared" si="5"/>
        <v>8.3006040939315601E-3</v>
      </c>
      <c r="X54" s="46">
        <f t="shared" si="5"/>
        <v>8.1281024890153663E-3</v>
      </c>
      <c r="Y54" s="46">
        <f t="shared" si="5"/>
        <v>7.9468412521992594E-3</v>
      </c>
      <c r="Z54" s="46">
        <f t="shared" si="5"/>
        <v>7.7557321928258399E-3</v>
      </c>
      <c r="AA54" s="46">
        <f t="shared" si="5"/>
        <v>7.5541327212204591E-3</v>
      </c>
      <c r="AB54" s="46">
        <f t="shared" si="5"/>
        <v>7.3423944051020339E-3</v>
      </c>
      <c r="AC54" s="46">
        <f t="shared" si="5"/>
        <v>7.1218529439314197E-3</v>
      </c>
      <c r="AD54" s="46">
        <f t="shared" si="5"/>
        <v>6.894590178114824E-3</v>
      </c>
      <c r="AE54" s="46">
        <f t="shared" si="5"/>
        <v>6.6640063784991566E-3</v>
      </c>
      <c r="AF54" s="46">
        <f t="shared" si="5"/>
        <v>6.4337176668898544E-3</v>
      </c>
      <c r="AG54" s="46">
        <f t="shared" si="5"/>
        <v>6.2075121512510127E-3</v>
      </c>
      <c r="AH54" s="46">
        <f t="shared" si="5"/>
        <v>5.9892399659974794E-3</v>
      </c>
      <c r="AI54" s="46">
        <f t="shared" si="5"/>
        <v>5.7811949430454134E-3</v>
      </c>
      <c r="AJ54" s="46">
        <f t="shared" si="5"/>
        <v>5.5850089791999302E-3</v>
      </c>
      <c r="AK54" s="56">
        <f t="shared" si="5"/>
        <v>5.4016428717610383E-3</v>
      </c>
      <c r="AL54" s="46">
        <f t="shared" si="5"/>
        <v>5.2308748378373533E-3</v>
      </c>
      <c r="AM54" s="46">
        <f t="shared" si="5"/>
        <v>5.0718749613050023E-3</v>
      </c>
      <c r="AN54" s="46">
        <f t="shared" si="5"/>
        <v>4.9234536061715422E-3</v>
      </c>
      <c r="AO54" s="46">
        <f t="shared" si="5"/>
        <v>4.7842707964308832E-3</v>
      </c>
      <c r="AP54" s="46">
        <f t="shared" si="5"/>
        <v>4.652986595726636E-3</v>
      </c>
      <c r="AQ54" s="46">
        <f t="shared" si="5"/>
        <v>4.528353925871754E-3</v>
      </c>
      <c r="AR54" s="46">
        <f t="shared" si="5"/>
        <v>4.4092674950650529E-3</v>
      </c>
      <c r="AS54" s="46">
        <f t="shared" si="5"/>
        <v>4.2947798084667956E-3</v>
      </c>
      <c r="AT54" s="46">
        <f t="shared" si="5"/>
        <v>4.184098111932248E-3</v>
      </c>
      <c r="AU54" s="46">
        <f t="shared" si="5"/>
        <v>4.0765698237634831E-3</v>
      </c>
      <c r="AV54" s="46">
        <f t="shared" si="5"/>
        <v>3.9716647290233371E-3</v>
      </c>
      <c r="AW54" s="46">
        <f t="shared" si="5"/>
        <v>3.8689544759919867E-3</v>
      </c>
      <c r="AX54" s="46">
        <f t="shared" si="5"/>
        <v>3.7680953108010242E-3</v>
      </c>
      <c r="AY54" s="46">
        <f t="shared" si="5"/>
        <v>3.6688108123757541E-3</v>
      </c>
      <c r="AZ54" s="46">
        <f t="shared" si="5"/>
        <v>3.5708793045897227E-3</v>
      </c>
      <c r="BA54" s="46">
        <f t="shared" si="5"/>
        <v>3.4741219881991919E-3</v>
      </c>
      <c r="BB54" s="46">
        <f t="shared" si="5"/>
        <v>3.3783934114821105E-3</v>
      </c>
      <c r="BC54" s="46">
        <f t="shared" si="5"/>
        <v>3.2835751789966165E-3</v>
      </c>
      <c r="BD54" s="46">
        <f t="shared" si="5"/>
        <v>3.189568941015462E-3</v>
      </c>
      <c r="BE54" s="53"/>
    </row>
    <row r="55" spans="1:57" ht="14.45">
      <c r="A55" s="40"/>
      <c r="B55" s="36"/>
      <c r="C55" s="40"/>
      <c r="D55" s="41"/>
      <c r="E55" s="42"/>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row>
    <row r="56" spans="1:57" ht="15.75">
      <c r="A56" s="40"/>
      <c r="B56" s="36"/>
      <c r="C56" s="40"/>
      <c r="D56" s="41"/>
      <c r="E56" s="42"/>
      <c r="F56" s="43"/>
      <c r="G56" s="347" t="s">
        <v>410</v>
      </c>
      <c r="H56" s="46"/>
      <c r="I56" s="46"/>
      <c r="J56" s="46"/>
      <c r="K56" s="46"/>
      <c r="L56" s="46"/>
      <c r="M56" s="46"/>
      <c r="N56" s="46"/>
      <c r="O56" s="46"/>
      <c r="P56" s="46"/>
      <c r="Q56" s="46"/>
      <c r="R56" s="46"/>
      <c r="S56" s="46"/>
      <c r="T56" s="46"/>
      <c r="U56" s="46"/>
      <c r="V56" s="46"/>
      <c r="W56" s="46"/>
      <c r="X56" s="46"/>
      <c r="Y56" s="46"/>
      <c r="Z56" s="46"/>
      <c r="AA56" s="46"/>
      <c r="AB56" s="46"/>
      <c r="AC56" s="37"/>
      <c r="AD56" s="46"/>
      <c r="AE56" s="46"/>
      <c r="AF56" s="46"/>
      <c r="AG56" s="46"/>
      <c r="AH56" s="46"/>
      <c r="AI56" s="46"/>
      <c r="AJ56" s="46"/>
      <c r="AK56" s="56"/>
      <c r="AL56" s="56"/>
      <c r="AM56" s="56"/>
      <c r="AN56" s="56"/>
      <c r="AO56" s="56"/>
      <c r="AP56" s="56"/>
      <c r="AQ56" s="56"/>
      <c r="AR56" s="56"/>
      <c r="AS56" s="56"/>
      <c r="AT56" s="56"/>
      <c r="AU56" s="56"/>
      <c r="AV56" s="56"/>
      <c r="AW56" s="56"/>
      <c r="AX56" s="56"/>
      <c r="AY56" s="56"/>
      <c r="AZ56" s="56"/>
      <c r="BA56" s="56"/>
      <c r="BB56" s="56"/>
      <c r="BC56" s="56"/>
      <c r="BD56" s="56"/>
      <c r="BE56" s="53"/>
    </row>
    <row r="57" spans="1:57" s="245" customFormat="1" ht="12" customHeight="1">
      <c r="A57" s="384"/>
      <c r="B57" s="320"/>
      <c r="C57" s="318"/>
      <c r="D57" s="308">
        <v>1E-3</v>
      </c>
      <c r="E57" s="385" t="s">
        <v>391</v>
      </c>
      <c r="F57" s="386"/>
      <c r="G57" s="37" t="s">
        <v>411</v>
      </c>
      <c r="H57" s="37">
        <f>'Net Zero 2070 - %'!F12*Emisiones_USCUSS_NetZero2070!$D$57</f>
        <v>8.9871068990120766E-5</v>
      </c>
      <c r="I57" s="37">
        <f>'Net Zero 2070 - %'!G12*Emisiones_USCUSS_NetZero2070!$D$57</f>
        <v>8.8817213759377007E-5</v>
      </c>
      <c r="J57" s="37">
        <f>'Net Zero 2070 - %'!H12*Emisiones_USCUSS_NetZero2070!$D$57</f>
        <v>8.7773658467353859E-5</v>
      </c>
      <c r="K57" s="37">
        <f>'Net Zero 2070 - %'!I12*Emisiones_USCUSS_NetZero2070!$D$57</f>
        <v>8.6740217741873238E-5</v>
      </c>
      <c r="L57" s="37">
        <f>'Net Zero 2070 - %'!J12*Emisiones_USCUSS_NetZero2070!$D$57</f>
        <v>8.5716709011187222E-5</v>
      </c>
      <c r="M57" s="37">
        <f>'Net Zero 2070 - %'!K12*Emisiones_USCUSS_NetZero2070!$D$57</f>
        <v>8.4702952444157373E-5</v>
      </c>
      <c r="N57" s="37">
        <f>'Net Zero 2070 - %'!L12*Emisiones_USCUSS_NetZero2070!$D$57</f>
        <v>8.3698770891578176E-5</v>
      </c>
      <c r="O57" s="37">
        <f>'Net Zero 2070 - %'!M12*Emisiones_USCUSS_NetZero2070!$D$57</f>
        <v>8.2703989828612382E-5</v>
      </c>
      <c r="P57" s="37">
        <f>'Net Zero 2070 - %'!N12*Emisiones_USCUSS_NetZero2070!$D$57</f>
        <v>8.1718437298283325E-5</v>
      </c>
      <c r="Q57" s="37">
        <f>'Net Zero 2070 - %'!O12*Emisiones_USCUSS_NetZero2070!$D$57</f>
        <v>8.0741943856027737E-5</v>
      </c>
      <c r="R57" s="37">
        <f>'Net Zero 2070 - %'!P12*Emisiones_USCUSS_NetZero2070!$D$57</f>
        <v>7.9774342515284146E-5</v>
      </c>
      <c r="S57" s="37">
        <f>'Net Zero 2070 - %'!Q12*Emisiones_USCUSS_NetZero2070!$D$57</f>
        <v>7.8815468694067196E-5</v>
      </c>
      <c r="T57" s="37">
        <f>'Net Zero 2070 - %'!R12*Emisiones_USCUSS_NetZero2070!$D$57</f>
        <v>7.7865160162531309E-5</v>
      </c>
      <c r="U57" s="37">
        <f>'Net Zero 2070 - %'!S12*Emisiones_USCUSS_NetZero2070!$D$57</f>
        <v>7.6923256991479511E-5</v>
      </c>
      <c r="V57" s="37">
        <f>'Net Zero 2070 - %'!T12*Emisiones_USCUSS_NetZero2070!$D$57</f>
        <v>7.5989601501818887E-5</v>
      </c>
      <c r="W57" s="37">
        <f>'Net Zero 2070 - %'!U12*Emisiones_USCUSS_NetZero2070!$D$57</f>
        <v>7.5064038214913261E-5</v>
      </c>
      <c r="X57" s="37">
        <f>'Net Zero 2070 - %'!V12*Emisiones_USCUSS_NetZero2070!$D$57</f>
        <v>7.4146413803811479E-5</v>
      </c>
      <c r="Y57" s="37">
        <f>'Net Zero 2070 - %'!W12*Emisiones_USCUSS_NetZero2070!$D$57</f>
        <v>7.3236577045374674E-5</v>
      </c>
      <c r="Z57" s="37">
        <f>'Net Zero 2070 - %'!X12*Emisiones_USCUSS_NetZero2070!$D$57</f>
        <v>7.233437877322046E-5</v>
      </c>
      <c r="AA57" s="37">
        <f>'Net Zero 2070 - %'!Y12*Emisiones_USCUSS_NetZero2070!$D$57</f>
        <v>7.1439671831493356E-5</v>
      </c>
      <c r="AB57" s="37">
        <f>'Net Zero 2070 - %'!Z12*Emisiones_USCUSS_NetZero2070!$D$57</f>
        <v>7.0552311029457477E-5</v>
      </c>
      <c r="AC57" s="37">
        <f>'Net Zero 2070 - %'!AA12*Emisiones_USCUSS_NetZero2070!$D$57</f>
        <v>6.9672153096849603E-5</v>
      </c>
      <c r="AD57" s="37">
        <f>'Net Zero 2070 - %'!AB12*Emisiones_USCUSS_NetZero2070!$D$57</f>
        <v>6.8799056640015625E-5</v>
      </c>
      <c r="AE57" s="37">
        <f>'Net Zero 2070 - %'!AC12*Emisiones_USCUSS_NetZero2070!$D$57</f>
        <v>6.7932882098778786E-5</v>
      </c>
      <c r="AF57" s="37">
        <f>'Net Zero 2070 - %'!AD12*Emisiones_USCUSS_NetZero2070!$D$57</f>
        <v>6.7073491704046972E-5</v>
      </c>
      <c r="AG57" s="37">
        <f>'Net Zero 2070 - %'!AE12*Emisiones_USCUSS_NetZero2070!$D$57</f>
        <v>6.622074943612511E-5</v>
      </c>
      <c r="AH57" s="37">
        <f>'Net Zero 2070 - %'!AF12*Emisiones_USCUSS_NetZero2070!$D$57</f>
        <v>6.5374520983702672E-5</v>
      </c>
      <c r="AI57" s="37">
        <f>'Net Zero 2070 - %'!AG12*Emisiones_USCUSS_NetZero2070!$D$57</f>
        <v>6.4534673703546376E-5</v>
      </c>
      <c r="AJ57" s="37">
        <f>'Net Zero 2070 - %'!AH12*Emisiones_USCUSS_NetZero2070!$D$57</f>
        <v>6.3701076580823475E-5</v>
      </c>
      <c r="AK57" s="37">
        <f>'Net Zero 2070 - %'!AI12*Emisiones_USCUSS_NetZero2070!$D$57</f>
        <v>6.2873600190071599E-5</v>
      </c>
      <c r="AL57" s="37">
        <f>'Net Zero 2070 - %'!AJ12*Emisiones_USCUSS_NetZero2070!$D$57</f>
        <v>6.2052116656790451E-5</v>
      </c>
      <c r="AM57" s="37">
        <f>'Net Zero 2070 - %'!AK12*Emisiones_USCUSS_NetZero2070!$D$57</f>
        <v>6.1236499619653274E-5</v>
      </c>
      <c r="AN57" s="37">
        <f>'Net Zero 2070 - %'!AL12*Emisiones_USCUSS_NetZero2070!$D$57</f>
        <v>6.0426624193285154E-5</v>
      </c>
      <c r="AO57" s="37">
        <f>'Net Zero 2070 - %'!AM12*Emisiones_USCUSS_NetZero2070!$D$57</f>
        <v>5.962236693164336E-5</v>
      </c>
      <c r="AP57" s="37">
        <f>'Net Zero 2070 - %'!AN12*Emisiones_USCUSS_NetZero2070!$D$57</f>
        <v>5.8823605791923585E-5</v>
      </c>
      <c r="AQ57" s="37">
        <f>'Net Zero 2070 - %'!AO12*Emisiones_USCUSS_NetZero2070!$D$57</f>
        <v>5.8030220099066555E-5</v>
      </c>
      <c r="AR57" s="37">
        <f>'Net Zero 2070 - %'!AP12*Emisiones_USCUSS_NetZero2070!$D$57</f>
        <v>5.7242090510726482E-5</v>
      </c>
      <c r="AS57" s="37">
        <f>'Net Zero 2070 - %'!AQ12*Emisiones_USCUSS_NetZero2070!$D$57</f>
        <v>5.6459098982802656E-5</v>
      </c>
      <c r="AT57" s="37">
        <f>'Net Zero 2070 - %'!AR12*Emisiones_USCUSS_NetZero2070!$D$57</f>
        <v>5.56811287354666E-5</v>
      </c>
      <c r="AU57" s="37">
        <f>'Net Zero 2070 - %'!AS12*Emisiones_USCUSS_NetZero2070!$D$57</f>
        <v>5.4908064219665322E-5</v>
      </c>
      <c r="AV57" s="37">
        <f>'Net Zero 2070 - %'!AT12*Emisiones_USCUSS_NetZero2070!$D$57</f>
        <v>5.41397910840935E-5</v>
      </c>
      <c r="AW57" s="37">
        <f>'Net Zero 2070 - %'!AU12*Emisiones_USCUSS_NetZero2070!$D$57</f>
        <v>5.3376196142655989E-5</v>
      </c>
      <c r="AX57" s="37">
        <f>'Net Zero 2070 - %'!AV12*Emisiones_USCUSS_NetZero2070!$D$57</f>
        <v>5.2617167342344118E-5</v>
      </c>
      <c r="AY57" s="37">
        <f>'Net Zero 2070 - %'!AW12*Emisiones_USCUSS_NetZero2070!$D$57</f>
        <v>5.1862593731552664E-5</v>
      </c>
      <c r="AZ57" s="37">
        <f>'Net Zero 2070 - %'!AX12*Emisiones_USCUSS_NetZero2070!$D$57</f>
        <v>5.1112365428844344E-5</v>
      </c>
      <c r="BA57" s="37">
        <f>'Net Zero 2070 - %'!AY12*Emisiones_USCUSS_NetZero2070!$D$57</f>
        <v>5.0366373592101609E-5</v>
      </c>
      <c r="BB57" s="37">
        <f>'Net Zero 2070 - %'!AZ12*Emisiones_USCUSS_NetZero2070!$D$57</f>
        <v>4.9624510388062147E-5</v>
      </c>
      <c r="BC57" s="37">
        <f>'Net Zero 2070 - %'!BA12*Emisiones_USCUSS_NetZero2070!$D$57</f>
        <v>4.8886668962271786E-5</v>
      </c>
      <c r="BD57" s="37">
        <f>'Net Zero 2070 - %'!BB12*Emisiones_USCUSS_NetZero2070!$D$57</f>
        <v>4.815274340938558E-5</v>
      </c>
      <c r="BE57" s="53"/>
    </row>
    <row r="58" spans="1:57">
      <c r="A58" s="384"/>
      <c r="B58" s="41"/>
      <c r="C58" s="350"/>
      <c r="D58" s="36">
        <v>9.8290000000000002E-2</v>
      </c>
      <c r="E58" s="385" t="s">
        <v>402</v>
      </c>
      <c r="F58" s="386"/>
      <c r="G58" s="37" t="s">
        <v>411</v>
      </c>
      <c r="H58" s="56"/>
      <c r="I58" s="56">
        <f>(('Net Zero 2070 - %'!G16-'Net Zero 2070 - %'!F16)-H76)*$D$58</f>
        <v>1.9809305763562723E-3</v>
      </c>
      <c r="J58" s="56">
        <f>(('Net Zero 2070 - %'!H16-'Net Zero 2070 - %'!G16)-J76)*$D$58</f>
        <v>1.9722741656608748E-3</v>
      </c>
      <c r="K58" s="56">
        <f>(('Net Zero 2070 - %'!I16-'Net Zero 2070 - %'!H16)-K76)*$D$58</f>
        <v>1.9638054037873398E-3</v>
      </c>
      <c r="L58" s="56">
        <f>(('Net Zero 2070 - %'!J16-'Net Zero 2070 - %'!I16)-L76)*$D$58</f>
        <v>1.9553762516938177E-3</v>
      </c>
      <c r="M58" s="56">
        <f>(('Net Zero 2070 - %'!K16-'Net Zero 2070 - %'!J16)-M76)*$D$58</f>
        <v>1.9469645742466474E-3</v>
      </c>
      <c r="N58" s="56">
        <f>(('Net Zero 2070 - %'!L16-'Net Zero 2070 - %'!K16)-N76)*$D$58</f>
        <v>1.9385428823753845E-3</v>
      </c>
      <c r="O58" s="56">
        <f>(('Net Zero 2070 - %'!M16-'Net Zero 2070 - %'!L16)-O76)*$D$58</f>
        <v>1.930076916355535E-3</v>
      </c>
      <c r="P58" s="56">
        <f>(('Net Zero 2070 - %'!N16-'Net Zero 2070 - %'!M16)-P76)*$D$58</f>
        <v>1.9215241111553423E-3</v>
      </c>
      <c r="Q58" s="56">
        <f>(('Net Zero 2070 - %'!O16-'Net Zero 2070 - %'!N16)-Q76)*$D$58</f>
        <v>1.912831491734442E-3</v>
      </c>
      <c r="R58" s="56">
        <f>(('Net Zero 2070 - %'!P16-'Net Zero 2070 - %'!O16)-R76)*$D$58</f>
        <v>1.9039337649548209E-3</v>
      </c>
      <c r="S58" s="56">
        <f>(('Net Zero 2070 - %'!Q16-'Net Zero 2070 - %'!P16)-S76)*$D$58</f>
        <v>1.8947510969758196E-3</v>
      </c>
      <c r="T58" s="56">
        <f>(('Net Zero 2070 - %'!R16-'Net Zero 2070 - %'!Q16)-T76)*$D$58</f>
        <v>1.8851873231557805E-3</v>
      </c>
      <c r="U58" s="56">
        <f>(('Net Zero 2070 - %'!S16-'Net Zero 2070 - %'!R16)-U76)*$D$58</f>
        <v>1.8751290229369467E-3</v>
      </c>
      <c r="V58" s="56">
        <f>(('Net Zero 2070 - %'!T16-'Net Zero 2070 - %'!S16)-V76)*$D$58</f>
        <v>1.8644463049850919E-3</v>
      </c>
      <c r="W58" s="56">
        <f>(('Net Zero 2070 - %'!U16-'Net Zero 2070 - %'!T16)-W76)*$D$58</f>
        <v>1.8529964820864018E-3</v>
      </c>
      <c r="X58" s="56">
        <f>(('Net Zero 2070 - %'!V16-'Net Zero 2070 - %'!U16)-X76)*$D$58</f>
        <v>1.8406321101455008E-3</v>
      </c>
      <c r="Y58" s="56">
        <f>(('Net Zero 2070 - %'!W16-'Net Zero 2070 - %'!V16)-Y76)*$D$58</f>
        <v>1.8272148459638701E-3</v>
      </c>
      <c r="Z58" s="56">
        <f>(('Net Zero 2070 - %'!X16-'Net Zero 2070 - %'!W16)-Z76)*$D$58</f>
        <v>1.8126357528660175E-3</v>
      </c>
      <c r="AA58" s="56">
        <f>(('Net Zero 2070 - %'!Y16-'Net Zero 2070 - %'!X16)-AA76)*$D$58</f>
        <v>1.7968411105950611E-3</v>
      </c>
      <c r="AB58" s="56">
        <f>(('Net Zero 2070 - %'!Z16-'Net Zero 2070 - %'!Y16)-AB76)*$D$58</f>
        <v>1.779860249983452E-3</v>
      </c>
      <c r="AC58" s="37">
        <f>(('Net Zero 2070 - %'!AA16-'Net Zero 2070 - %'!Z16)-AC76)*$D$58</f>
        <v>1.7618280406879385E-3</v>
      </c>
      <c r="AD58" s="56">
        <f>(('Net Zero 2070 - %'!AB16-'Net Zero 2070 - %'!AA16)-AD76)*$D$58</f>
        <v>1.7429937559321927E-3</v>
      </c>
      <c r="AE58" s="56">
        <f>(('Net Zero 2070 - %'!AC16-'Net Zero 2070 - %'!AB16)-AE76)*$D$58</f>
        <v>1.72370809723518E-3</v>
      </c>
      <c r="AF58" s="56">
        <f>(('Net Zero 2070 - %'!AD16-'Net Zero 2070 - %'!AC16)-AF76)*$D$58</f>
        <v>1.704386747512409E-3</v>
      </c>
      <c r="AG58" s="56">
        <f>(('Net Zero 2070 - %'!AE16-'Net Zero 2070 - %'!AD16)-AG76)*$D$58</f>
        <v>1.6854571559081568E-3</v>
      </c>
      <c r="AH58" s="56">
        <f>(('Net Zero 2070 - %'!AF16-'Net Zero 2070 - %'!AE16)-AH76)*$D$58</f>
        <v>1.6673018628403E-3</v>
      </c>
      <c r="AI58" s="56">
        <f>(('Net Zero 2070 - %'!AG16-'Net Zero 2070 - %'!AF16)-AI76)*$D$58</f>
        <v>1.6502141113202845E-3</v>
      </c>
      <c r="AJ58" s="56">
        <f>(('Net Zero 2070 - %'!AH16-'Net Zero 2070 - %'!AG16)-AJ76)*$D$58</f>
        <v>1.6343751607055324E-3</v>
      </c>
      <c r="AK58" s="56">
        <f>(('Net Zero 2070 - %'!AI16-'Net Zero 2070 - %'!AH16)-AK76)*$D$58</f>
        <v>1.6198550328114215E-3</v>
      </c>
      <c r="AL58" s="56">
        <f>(('Net Zero 2070 - %'!AJ16-'Net Zero 2070 - %'!AI16)-AL76)*$D$58</f>
        <v>1.6066305767406433E-3</v>
      </c>
      <c r="AM58" s="56">
        <f>(('Net Zero 2070 - %'!AK16-'Net Zero 2070 - %'!AJ16)-AM76)*$D$58</f>
        <v>1.5946122028927443E-3</v>
      </c>
      <c r="AN58" s="56">
        <f>(('Net Zero 2070 - %'!AL16-'Net Zero 2070 - %'!AK16)-AN76)*$D$58</f>
        <v>1.5836710298126183E-3</v>
      </c>
      <c r="AO58" s="56">
        <f>(('Net Zero 2070 - %'!AM16-'Net Zero 2070 - %'!AL16)-AO76)*$D$58</f>
        <v>1.5736617652708969E-3</v>
      </c>
      <c r="AP58" s="56">
        <f>(('Net Zero 2070 - %'!AN16-'Net Zero 2070 - %'!AM16)-AP76)*$D$58</f>
        <v>1.5644391395218207E-3</v>
      </c>
      <c r="AQ58" s="56">
        <f>(('Net Zero 2070 - %'!AO16-'Net Zero 2070 - %'!AN16)-AQ76)*$D$58</f>
        <v>1.555868048020582E-3</v>
      </c>
      <c r="AR58" s="56">
        <f>(('Net Zero 2070 - %'!AP16-'Net Zero 2070 - %'!AO16)-AR76)*$D$58</f>
        <v>1.5478288976059514E-3</v>
      </c>
      <c r="AS58" s="56">
        <f>(('Net Zero 2070 - %'!AQ16-'Net Zero 2070 - %'!AP16)-AS76)*$D$58</f>
        <v>1.5402193552647105E-3</v>
      </c>
      <c r="AT58" s="56">
        <f>(('Net Zero 2070 - %'!AR16-'Net Zero 2070 - %'!AQ16)-AT76)*$D$58</f>
        <v>1.5329540131794324E-3</v>
      </c>
      <c r="AU58" s="56">
        <f>(('Net Zero 2070 - %'!AS16-'Net Zero 2070 - %'!AR16)-AU76)*$D$58</f>
        <v>1.5259627956593657E-3</v>
      </c>
      <c r="AV58" s="56">
        <f>(('Net Zero 2070 - %'!AT16-'Net Zero 2070 - %'!AS16)-AV76)*$D$58</f>
        <v>1.5191890122419026E-3</v>
      </c>
      <c r="AW58" s="56">
        <f>(('Net Zero 2070 - %'!AU16-'Net Zero 2070 - %'!AT16)-AW76)*$D$58</f>
        <v>1.5125871159442977E-3</v>
      </c>
      <c r="AX58" s="56">
        <f>(('Net Zero 2070 - %'!AV16-'Net Zero 2070 - %'!AU16)-AX76)*$D$58</f>
        <v>1.5061208153531033E-3</v>
      </c>
      <c r="AY58" s="56">
        <f>(('Net Zero 2070 - %'!AW16-'Net Zero 2070 - %'!AV16)-AY76)*$D$58</f>
        <v>1.4997611867324596E-3</v>
      </c>
      <c r="AZ58" s="56">
        <f>(('Net Zero 2070 - %'!AX16-'Net Zero 2070 - %'!AW16)-AZ76)*$D$58</f>
        <v>1.4934852972527811E-3</v>
      </c>
      <c r="BA58" s="56">
        <f>(('Net Zero 2070 - %'!AY16-'Net Zero 2070 - %'!AX16)-BA76)*$D$58</f>
        <v>1.4872749068517953E-3</v>
      </c>
      <c r="BB58" s="56">
        <f>(('Net Zero 2070 - %'!AZ16-'Net Zero 2070 - %'!AY16)-BB76)*$D$58</f>
        <v>1.4811154256588307E-3</v>
      </c>
      <c r="BC58" s="56">
        <f>(('Net Zero 2070 - %'!BA16-'Net Zero 2070 - %'!AZ16)-BC76)*$D$58</f>
        <v>1.4749952252831868E-3</v>
      </c>
      <c r="BD58" s="56">
        <f>(('Net Zero 2070 - %'!BB16-'Net Zero 2070 - %'!BA16)-BD76)*$D$58</f>
        <v>1.4689048714615985E-3</v>
      </c>
      <c r="BE58" s="53"/>
    </row>
    <row r="59" spans="1:57">
      <c r="A59" s="384"/>
      <c r="B59" s="41"/>
      <c r="C59" s="350"/>
      <c r="D59" s="36">
        <v>5.8290000000000002E-2</v>
      </c>
      <c r="E59" s="389" t="s">
        <v>407</v>
      </c>
      <c r="F59" s="390"/>
      <c r="G59" s="37" t="s">
        <v>411</v>
      </c>
      <c r="H59" s="56"/>
      <c r="I59" s="56">
        <f>(('Net Zero 2070 - %'!G17-'Net Zero 2070 - %'!F17)-I77)*$D$59</f>
        <v>1.4470387693777109E-3</v>
      </c>
      <c r="J59" s="56">
        <f>(('Net Zero 2070 - %'!H17-'Net Zero 2070 - %'!G17)-J77)*$D$59</f>
        <v>1.4012423376772913E-3</v>
      </c>
      <c r="K59" s="56">
        <f>(('Net Zero 2070 - %'!I17-'Net Zero 2070 - %'!H17)-K77)*$D$59</f>
        <v>1.3558352410752775E-3</v>
      </c>
      <c r="L59" s="56">
        <f>(('Net Zero 2070 - %'!J17-'Net Zero 2070 - %'!I17)-L77)*$D$59</f>
        <v>1.3109638026891533E-3</v>
      </c>
      <c r="M59" s="56">
        <f>(('Net Zero 2070 - %'!K17-'Net Zero 2070 - %'!J17)-M77)*$D$59</f>
        <v>1.2664217505083044E-3</v>
      </c>
      <c r="N59" s="56">
        <f>(('Net Zero 2070 - %'!L17-'Net Zero 2070 - %'!K17)-N77)*$D$59</f>
        <v>1.2222095010186605E-3</v>
      </c>
      <c r="O59" s="56">
        <f>(('Net Zero 2070 - %'!M17-'Net Zero 2070 - %'!L17)-O77)*$D$59</f>
        <v>1.1781290253822679E-3</v>
      </c>
      <c r="P59" s="56">
        <f>(('Net Zero 2070 - %'!N17-'Net Zero 2070 - %'!M17)-P77)*$D$59</f>
        <v>1.1342692105437151E-3</v>
      </c>
      <c r="Q59" s="56">
        <f>(('Net Zero 2070 - %'!O17-'Net Zero 2070 - %'!N17)-Q77)*$D$59</f>
        <v>1.0903867524474501E-3</v>
      </c>
      <c r="R59" s="56">
        <f>(('Net Zero 2070 - %'!P17-'Net Zero 2070 - %'!O17)-R77)*$D$59</f>
        <v>1.046355387903901E-3</v>
      </c>
      <c r="S59" s="56">
        <f>(('Net Zero 2070 - %'!Q17-'Net Zero 2070 - %'!P17)-S77)*$D$59</f>
        <v>1.0020055522204216E-3</v>
      </c>
      <c r="T59" s="56">
        <f>(('Net Zero 2070 - %'!R17-'Net Zero 2070 - %'!Q17)-T77)*$D$59</f>
        <v>9.5702938180962501E-4</v>
      </c>
      <c r="U59" s="56">
        <f>(('Net Zero 2070 - %'!S17-'Net Zero 2070 - %'!R17)-U77)*$D$59</f>
        <v>9.1121288818038319E-4</v>
      </c>
      <c r="V59" s="56">
        <f>(('Net Zero 2070 - %'!T17-'Net Zero 2070 - %'!S17)-V77)*$D$59</f>
        <v>8.6419199886508423E-4</v>
      </c>
      <c r="W59" s="56">
        <f>(('Net Zero 2070 - %'!U17-'Net Zero 2070 - %'!T17)-W77)*$D$59</f>
        <v>8.1569828662553039E-4</v>
      </c>
      <c r="X59" s="56">
        <f>(('Net Zero 2070 - %'!V17-'Net Zero 2070 - %'!U17)-X77)*$D$59</f>
        <v>7.6529080676756591E-4</v>
      </c>
      <c r="Y59" s="56">
        <f>(('Net Zero 2070 - %'!W17-'Net Zero 2070 - %'!V17)-Y77)*$D$59</f>
        <v>7.1269118193357768E-4</v>
      </c>
      <c r="Z59" s="56">
        <f>(('Net Zero 2070 - %'!X17-'Net Zero 2070 - %'!W17)-Z77)*$D$59</f>
        <v>6.576062136475296E-4</v>
      </c>
      <c r="AA59" s="56">
        <f>(('Net Zero 2070 - %'!Y17-'Net Zero 2070 - %'!X17)-AA77)*$D$59</f>
        <v>5.9985078384017622E-4</v>
      </c>
      <c r="AB59" s="56">
        <f>(('Net Zero 2070 - %'!Z17-'Net Zero 2070 - %'!Y17)-AB77)*$D$59</f>
        <v>5.3952666230419762E-4</v>
      </c>
      <c r="AC59" s="37">
        <f>(('Net Zero 2070 - %'!AA17-'Net Zero 2070 - %'!Z17)-AC77)*$D$59</f>
        <v>4.7699302990350441E-4</v>
      </c>
      <c r="AD59" s="56">
        <f>(('Net Zero 2070 - %'!AB17-'Net Zero 2070 - %'!AA17)-AD77)*$D$59</f>
        <v>4.1276503712506528E-4</v>
      </c>
      <c r="AE59" s="56">
        <f>(('Net Zero 2070 - %'!AC17-'Net Zero 2070 - %'!AB17)-AE77)*$D$59</f>
        <v>3.4774823091246443E-4</v>
      </c>
      <c r="AF59" s="56">
        <f>(('Net Zero 2070 - %'!AD17-'Net Zero 2070 - %'!AC17)-AF77)*$D$59</f>
        <v>2.8285693429560687E-4</v>
      </c>
      <c r="AG59" s="56">
        <f>(('Net Zero 2070 - %'!AE17-'Net Zero 2070 - %'!AD17)-AG77)*$D$59</f>
        <v>2.1905806065526342E-4</v>
      </c>
      <c r="AH59" s="56">
        <f>(('Net Zero 2070 - %'!AF17-'Net Zero 2070 - %'!AE17)-AH77)*$D$59</f>
        <v>1.5739350453261724E-4</v>
      </c>
      <c r="AI59" s="56">
        <f>(('Net Zero 2070 - %'!AG17-'Net Zero 2070 - %'!AF17)-AI77)*$D$59</f>
        <v>9.8409633054944348E-5</v>
      </c>
      <c r="AJ59" s="56">
        <f>(('Net Zero 2070 - %'!AH17-'Net Zero 2070 - %'!AG17)-AJ77)*$D$59</f>
        <v>4.2526390525830897E-5</v>
      </c>
      <c r="AK59" s="56">
        <f>(('Net Zero 2070 - %'!AI17-'Net Zero 2070 - %'!AH17)-AK77)*$D$59</f>
        <v>-9.9670690315792535E-6</v>
      </c>
      <c r="AL59" s="56">
        <f>(('Net Zero 2070 - %'!AJ17-'Net Zero 2070 - %'!AI17)-AL77)*$D$59</f>
        <v>-5.9129271267400933E-5</v>
      </c>
      <c r="AM59" s="56">
        <f>(('Net Zero 2070 - %'!AK17-'Net Zero 2070 - %'!AJ17)-AM77)*$D$59</f>
        <v>-1.0517642312636004E-4</v>
      </c>
      <c r="AN59" s="56">
        <f>(('Net Zero 2070 - %'!AL17-'Net Zero 2070 - %'!AK17)-AN77)*$D$59</f>
        <v>-1.4841801336054882E-4</v>
      </c>
      <c r="AO59" s="56">
        <f>(('Net Zero 2070 - %'!AM17-'Net Zero 2070 - %'!AL17)-AO77)*$D$59</f>
        <v>-1.8920253203536861E-4</v>
      </c>
      <c r="AP59" s="56">
        <f>(('Net Zero 2070 - %'!AN17-'Net Zero 2070 - %'!AM17)-AP77)*$D$59</f>
        <v>-2.2787848516274878E-4</v>
      </c>
      <c r="AQ59" s="56">
        <f>(('Net Zero 2070 - %'!AO17-'Net Zero 2070 - %'!AN17)-AQ77)*$D$59</f>
        <v>-2.6477033142334683E-4</v>
      </c>
      <c r="AR59" s="56">
        <f>(('Net Zero 2070 - %'!AP17-'Net Zero 2070 - %'!AO17)-AR77)*$D$59</f>
        <v>-3.0016579695789543E-4</v>
      </c>
      <c r="AS59" s="56">
        <f>(('Net Zero 2070 - %'!AQ17-'Net Zero 2070 - %'!AP17)-AS77)*$D$59</f>
        <v>-3.3431172365850991E-4</v>
      </c>
      <c r="AT59" s="56">
        <f>(('Net Zero 2070 - %'!AR17-'Net Zero 2070 - %'!AQ17)-AT77)*$D$59</f>
        <v>-3.6741486032116738E-4</v>
      </c>
      <c r="AU59" s="56">
        <f>(('Net Zero 2070 - %'!AS17-'Net Zero 2070 - %'!AR17)-AU77)*$D$59</f>
        <v>-3.9964563811240792E-4</v>
      </c>
      <c r="AV59" s="56">
        <f>(('Net Zero 2070 - %'!AT17-'Net Zero 2070 - %'!AS17)-AV77)*$D$59</f>
        <v>-4.3114278527582291E-4</v>
      </c>
      <c r="AW59" s="56">
        <f>(('Net Zero 2070 - %'!AU17-'Net Zero 2070 - %'!AT17)-AW77)*$D$59</f>
        <v>-4.6201864121179061E-4</v>
      </c>
      <c r="AX59" s="56">
        <f>(('Net Zero 2070 - %'!AV17-'Net Zero 2070 - %'!AU17)-AX77)*$D$59</f>
        <v>-4.9236363104587918E-4</v>
      </c>
      <c r="AY59" s="56">
        <f>(('Net Zero 2070 - %'!AW17-'Net Zero 2070 - %'!AV17)-AY77)*$D$59</f>
        <v>-5.2225074010198982E-4</v>
      </c>
      <c r="AZ59" s="56">
        <f>(('Net Zero 2070 - %'!AX17-'Net Zero 2070 - %'!AW17)-AZ77)*$D$59</f>
        <v>-5.5173877583156888E-4</v>
      </c>
      <c r="BA59" s="56">
        <f>(('Net Zero 2070 - %'!AY17-'Net Zero 2070 - %'!AX17)-BA77)*$D$59</f>
        <v>-5.8087544311686743E-4</v>
      </c>
      <c r="BB59" s="56">
        <f>(('Net Zero 2070 - %'!AZ17-'Net Zero 2070 - %'!AY17)-BB77)*$D$59</f>
        <v>-6.0969981326853217E-4</v>
      </c>
      <c r="BC59" s="56">
        <f>(('Net Zero 2070 - %'!BA17-'Net Zero 2070 - %'!AZ17)-BC77)*$D$59</f>
        <v>-6.3824395356425743E-4</v>
      </c>
      <c r="BD59" s="56">
        <f>(('Net Zero 2070 - %'!BB17-'Net Zero 2070 - %'!BA17)-BD77)*$D$59</f>
        <v>-6.6653474323135925E-4</v>
      </c>
      <c r="BE59" s="53"/>
    </row>
    <row r="60" spans="1:57">
      <c r="A60" s="384"/>
      <c r="B60" s="41"/>
      <c r="C60" s="350"/>
      <c r="D60" s="36">
        <v>0.1454</v>
      </c>
      <c r="E60" s="385" t="s">
        <v>396</v>
      </c>
      <c r="F60" s="386"/>
      <c r="G60" s="37" t="s">
        <v>411</v>
      </c>
      <c r="H60" s="56"/>
      <c r="I60" s="56">
        <f>('Net Zero 2070 - %'!G18-'Net Zero 2070 - %'!F18)*$D$60</f>
        <v>-1.031031399999994E-3</v>
      </c>
      <c r="J60" s="56">
        <f>('Net Zero 2070 - %'!H18-'Net Zero 2070 - %'!G18)*$D$60</f>
        <v>-1.0310314000000586E-3</v>
      </c>
      <c r="K60" s="56">
        <f>('Net Zero 2070 - %'!I18-'Net Zero 2070 - %'!H18)*$D$60</f>
        <v>-1.031031399999994E-3</v>
      </c>
      <c r="L60" s="56">
        <f>('Net Zero 2070 - %'!J18-'Net Zero 2070 - %'!I18)*$D$60</f>
        <v>-1.031031399999994E-3</v>
      </c>
      <c r="M60" s="56">
        <f>('Net Zero 2070 - %'!K18-'Net Zero 2070 - %'!J18)*$D$60</f>
        <v>-1.031031399999994E-3</v>
      </c>
      <c r="N60" s="56">
        <f>('Net Zero 2070 - %'!L18-'Net Zero 2070 - %'!K18)*$D$60</f>
        <v>-1.031031399999994E-3</v>
      </c>
      <c r="O60" s="56">
        <f>('Net Zero 2070 - %'!M18-'Net Zero 2070 - %'!L18)*$D$60</f>
        <v>-1.031031399999994E-3</v>
      </c>
      <c r="P60" s="56">
        <f>('Net Zero 2070 - %'!N18-'Net Zero 2070 - %'!M18)*$D$60</f>
        <v>-1.031031399999994E-3</v>
      </c>
      <c r="Q60" s="56">
        <f>('Net Zero 2070 - %'!O18-'Net Zero 2070 - %'!N18)*$D$60</f>
        <v>-1.031031399999994E-3</v>
      </c>
      <c r="R60" s="56">
        <f>('Net Zero 2070 - %'!P18-'Net Zero 2070 - %'!O18)*$D$60</f>
        <v>-1.031031399999994E-3</v>
      </c>
      <c r="S60" s="56">
        <f>('Net Zero 2070 - %'!Q18-'Net Zero 2070 - %'!P18)*$D$60</f>
        <v>-1.031031399999994E-3</v>
      </c>
      <c r="T60" s="56">
        <f>('Net Zero 2070 - %'!R18-'Net Zero 2070 - %'!Q18)*$D$60</f>
        <v>-1.031031399999994E-3</v>
      </c>
      <c r="U60" s="56">
        <f>('Net Zero 2070 - %'!S18-'Net Zero 2070 - %'!R18)*$D$60</f>
        <v>-1.0310314000000586E-3</v>
      </c>
      <c r="V60" s="56">
        <f>('Net Zero 2070 - %'!T18-'Net Zero 2070 - %'!S18)*$D$60</f>
        <v>-1.031031399999994E-3</v>
      </c>
      <c r="W60" s="56">
        <f>('Net Zero 2070 - %'!U18-'Net Zero 2070 - %'!T18)*$D$60</f>
        <v>-1.031031399999994E-3</v>
      </c>
      <c r="X60" s="56">
        <f>('Net Zero 2070 - %'!V18-'Net Zero 2070 - %'!U18)*$D$60</f>
        <v>-1.031031399999994E-3</v>
      </c>
      <c r="Y60" s="56">
        <f>('Net Zero 2070 - %'!W18-'Net Zero 2070 - %'!V18)*$D$60</f>
        <v>-1.031031399999994E-3</v>
      </c>
      <c r="Z60" s="56">
        <f>('Net Zero 2070 - %'!X18-'Net Zero 2070 - %'!W18)*$D$60</f>
        <v>-1.031031399999994E-3</v>
      </c>
      <c r="AA60" s="56">
        <f>('Net Zero 2070 - %'!Y18-'Net Zero 2070 - %'!X18)*$D$60</f>
        <v>-1.031031399999994E-3</v>
      </c>
      <c r="AB60" s="56">
        <f>('Net Zero 2070 - %'!Z18-'Net Zero 2070 - %'!Y18)*$D$60</f>
        <v>-1.031031399999994E-3</v>
      </c>
      <c r="AC60" s="37">
        <f>('Net Zero 2070 - %'!AA18-'Net Zero 2070 - %'!Z18)*$D$60</f>
        <v>-1.031031399999994E-3</v>
      </c>
      <c r="AD60" s="56">
        <f>('Net Zero 2070 - %'!AB18-'Net Zero 2070 - %'!AA18)*$D$60</f>
        <v>-1.031031399999994E-3</v>
      </c>
      <c r="AE60" s="56">
        <f>('Net Zero 2070 - %'!AC18-'Net Zero 2070 - %'!AB18)*$D$60</f>
        <v>-1.031031399999994E-3</v>
      </c>
      <c r="AF60" s="56">
        <f>('Net Zero 2070 - %'!AD18-'Net Zero 2070 - %'!AC18)*$D$60</f>
        <v>-1.0310314000000586E-3</v>
      </c>
      <c r="AG60" s="56">
        <f>('Net Zero 2070 - %'!AE18-'Net Zero 2070 - %'!AD18)*$D$60</f>
        <v>-1.031031399999994E-3</v>
      </c>
      <c r="AH60" s="56">
        <f>('Net Zero 2070 - %'!AF18-'Net Zero 2070 - %'!AE18)*$D$60</f>
        <v>-1.031031399999994E-3</v>
      </c>
      <c r="AI60" s="56">
        <f>('Net Zero 2070 - %'!AG18-'Net Zero 2070 - %'!AF18)*$D$60</f>
        <v>-1.031031399999994E-3</v>
      </c>
      <c r="AJ60" s="56">
        <f>('Net Zero 2070 - %'!AH18-'Net Zero 2070 - %'!AG18)*$D$60</f>
        <v>-1.031031399999994E-3</v>
      </c>
      <c r="AK60" s="56">
        <f>('Net Zero 2070 - %'!AI18-'Net Zero 2070 - %'!AH18)*$D$60</f>
        <v>-1.031031399999994E-3</v>
      </c>
      <c r="AL60" s="56">
        <f>('Net Zero 2070 - %'!AJ18-'Net Zero 2070 - %'!AI18)*$D$60</f>
        <v>-1.031031399999994E-3</v>
      </c>
      <c r="AM60" s="56">
        <f>('Net Zero 2070 - %'!AK18-'Net Zero 2070 - %'!AJ18)*$D$60</f>
        <v>-1.031031399999994E-3</v>
      </c>
      <c r="AN60" s="56">
        <f>('Net Zero 2070 - %'!AL18-'Net Zero 2070 - %'!AK18)*$D$60</f>
        <v>-1.031031399999994E-3</v>
      </c>
      <c r="AO60" s="56">
        <f>('Net Zero 2070 - %'!AM18-'Net Zero 2070 - %'!AL18)*$D$60</f>
        <v>-1.031031399999994E-3</v>
      </c>
      <c r="AP60" s="56">
        <f>('Net Zero 2070 - %'!AN18-'Net Zero 2070 - %'!AM18)*$D$60</f>
        <v>-1.0310314000000586E-3</v>
      </c>
      <c r="AQ60" s="56">
        <f>('Net Zero 2070 - %'!AO18-'Net Zero 2070 - %'!AN18)*$D$60</f>
        <v>-1.031031399999994E-3</v>
      </c>
      <c r="AR60" s="56">
        <f>('Net Zero 2070 - %'!AP18-'Net Zero 2070 - %'!AO18)*$D$60</f>
        <v>-1.031031399999994E-3</v>
      </c>
      <c r="AS60" s="56">
        <f>('Net Zero 2070 - %'!AQ18-'Net Zero 2070 - %'!AP18)*$D$60</f>
        <v>-1.031031399999994E-3</v>
      </c>
      <c r="AT60" s="56">
        <f>('Net Zero 2070 - %'!AR18-'Net Zero 2070 - %'!AQ18)*$D$60</f>
        <v>-1.031031399999994E-3</v>
      </c>
      <c r="AU60" s="56">
        <f>('Net Zero 2070 - %'!AS18-'Net Zero 2070 - %'!AR18)*$D$60</f>
        <v>-1.031031399999994E-3</v>
      </c>
      <c r="AV60" s="56">
        <f>('Net Zero 2070 - %'!AT18-'Net Zero 2070 - %'!AS18)*$D$60</f>
        <v>-1.031031399999994E-3</v>
      </c>
      <c r="AW60" s="56">
        <f>('Net Zero 2070 - %'!AU18-'Net Zero 2070 - %'!AT18)*$D$60</f>
        <v>-1.031031399999994E-3</v>
      </c>
      <c r="AX60" s="56">
        <f>('Net Zero 2070 - %'!AV18-'Net Zero 2070 - %'!AU18)*$D$60</f>
        <v>-1.031031399999994E-3</v>
      </c>
      <c r="AY60" s="56">
        <f>('Net Zero 2070 - %'!AW18-'Net Zero 2070 - %'!AV18)*$D$60</f>
        <v>-1.031031399999994E-3</v>
      </c>
      <c r="AZ60" s="56">
        <f>('Net Zero 2070 - %'!AX18-'Net Zero 2070 - %'!AW18)*$D$60</f>
        <v>-1.031031399999994E-3</v>
      </c>
      <c r="BA60" s="56">
        <f>('Net Zero 2070 - %'!AY18-'Net Zero 2070 - %'!AX18)*$D$60</f>
        <v>-1.0310314000000586E-3</v>
      </c>
      <c r="BB60" s="56">
        <f>('Net Zero 2070 - %'!AZ18-'Net Zero 2070 - %'!AY18)*$D$60</f>
        <v>-1.031031399999994E-3</v>
      </c>
      <c r="BC60" s="56">
        <f>('Net Zero 2070 - %'!BA18-'Net Zero 2070 - %'!AZ18)*$D$60</f>
        <v>-1.031031399999994E-3</v>
      </c>
      <c r="BD60" s="56">
        <f>('Net Zero 2070 - %'!BB18-'Net Zero 2070 - %'!BA18)*$D$60</f>
        <v>-1.031031399999994E-3</v>
      </c>
      <c r="BE60" s="53"/>
    </row>
    <row r="61" spans="1:57">
      <c r="A61" s="384"/>
      <c r="B61" s="36"/>
      <c r="C61" s="350"/>
      <c r="D61" s="36">
        <v>3.3999999999999998E-3</v>
      </c>
      <c r="E61" s="385" t="s">
        <v>397</v>
      </c>
      <c r="F61" s="386"/>
      <c r="G61" s="37" t="s">
        <v>411</v>
      </c>
      <c r="H61" s="56"/>
      <c r="I61" s="56">
        <f>('Net Zero 2070 - %'!G19-'Net Zero 2070 - %'!F19)*$D$61</f>
        <v>-2.2957376929867542E-6</v>
      </c>
      <c r="J61" s="56">
        <f>('Net Zero 2070 - %'!H19-'Net Zero 2070 - %'!G19)*$D$61</f>
        <v>-2.2925695749704154E-6</v>
      </c>
      <c r="K61" s="56">
        <f>('Net Zero 2070 - %'!I19-'Net Zero 2070 - %'!H19)*$D$61</f>
        <v>-2.2894058289570693E-6</v>
      </c>
      <c r="L61" s="56">
        <f>('Net Zero 2070 - %'!J19-'Net Zero 2070 - %'!I19)*$D$61</f>
        <v>-2.2862464489131428E-6</v>
      </c>
      <c r="M61" s="56">
        <f>('Net Zero 2070 - %'!K19-'Net Zero 2070 - %'!J19)*$D$61</f>
        <v>-2.2830914288135549E-6</v>
      </c>
      <c r="N61" s="56">
        <f>('Net Zero 2070 - %'!L19-'Net Zero 2070 - %'!K19)*$D$61</f>
        <v>-2.2799407626419076E-6</v>
      </c>
      <c r="O61" s="56">
        <f>('Net Zero 2070 - %'!M19-'Net Zero 2070 - %'!L19)*$D$61</f>
        <v>-2.2767944443893515E-6</v>
      </c>
      <c r="P61" s="56">
        <f>('Net Zero 2070 - %'!N19-'Net Zero 2070 - %'!M19)*$D$61</f>
        <v>-2.2736524680560976E-6</v>
      </c>
      <c r="Q61" s="56">
        <f>('Net Zero 2070 - %'!O19-'Net Zero 2070 - %'!N19)*$D$61</f>
        <v>-2.2705148276502827E-6</v>
      </c>
      <c r="R61" s="56">
        <f>('Net Zero 2070 - %'!P19-'Net Zero 2070 - %'!O19)*$D$61</f>
        <v>-2.2673815171879717E-6</v>
      </c>
      <c r="S61" s="56">
        <f>('Net Zero 2070 - %'!Q19-'Net Zero 2070 - %'!P19)*$D$61</f>
        <v>-2.2642525306942884E-6</v>
      </c>
      <c r="T61" s="56">
        <f>('Net Zero 2070 - %'!R19-'Net Zero 2070 - %'!Q19)*$D$61</f>
        <v>-2.2611278622019059E-6</v>
      </c>
      <c r="U61" s="56">
        <f>('Net Zero 2070 - %'!S19-'Net Zero 2070 - %'!R19)*$D$61</f>
        <v>-2.2580075057521795E-6</v>
      </c>
      <c r="V61" s="56">
        <f>('Net Zero 2070 - %'!T19-'Net Zero 2070 - %'!S19)*$D$61</f>
        <v>-2.2548914553942034E-6</v>
      </c>
      <c r="W61" s="56">
        <f>('Net Zero 2070 - %'!U19-'Net Zero 2070 - %'!T19)*$D$61</f>
        <v>-2.2517797051857524E-6</v>
      </c>
      <c r="X61" s="56">
        <f>('Net Zero 2070 - %'!V19-'Net Zero 2070 - %'!U19)*$D$61</f>
        <v>-2.2486722491925291E-6</v>
      </c>
      <c r="Y61" s="56">
        <f>('Net Zero 2070 - %'!W19-'Net Zero 2070 - %'!V19)*$D$61</f>
        <v>-2.2455690814887297E-6</v>
      </c>
      <c r="Z61" s="56">
        <f>('Net Zero 2070 - %'!X19-'Net Zero 2070 - %'!W19)*$D$61</f>
        <v>-2.2424701961562873E-6</v>
      </c>
      <c r="AA61" s="56">
        <f>('Net Zero 2070 - %'!Y19-'Net Zero 2070 - %'!X19)*$D$61</f>
        <v>-2.2393755872856303E-6</v>
      </c>
      <c r="AB61" s="56">
        <f>('Net Zero 2070 - %'!Z19-'Net Zero 2070 - %'!Y19)*$D$61</f>
        <v>-2.2362852489751115E-6</v>
      </c>
      <c r="AC61" s="37">
        <f>('Net Zero 2070 - %'!AA19-'Net Zero 2070 - %'!Z19)*$D$61</f>
        <v>-2.2331991753315792E-6</v>
      </c>
      <c r="AD61" s="56">
        <f>('Net Zero 2070 - %'!AB19-'Net Zero 2070 - %'!AA19)*$D$61</f>
        <v>-2.2301173604696187E-6</v>
      </c>
      <c r="AE61" s="56">
        <f>('Net Zero 2070 - %'!AC19-'Net Zero 2070 - %'!AB19)*$D$61</f>
        <v>-2.2270397985121201E-6</v>
      </c>
      <c r="AF61" s="56">
        <f>('Net Zero 2070 - %'!AD19-'Net Zero 2070 - %'!AC19)*$D$61</f>
        <v>-2.2239664835900896E-6</v>
      </c>
      <c r="AG61" s="56">
        <f>('Net Zero 2070 - %'!AE19-'Net Zero 2070 - %'!AD19)*$D$61</f>
        <v>-2.2208974098428368E-6</v>
      </c>
      <c r="AH61" s="56">
        <f>('Net Zero 2070 - %'!AF19-'Net Zero 2070 - %'!AE19)*$D$61</f>
        <v>-2.217832571417222E-6</v>
      </c>
      <c r="AI61" s="56">
        <f>('Net Zero 2070 - %'!AG19-'Net Zero 2070 - %'!AF19)*$D$61</f>
        <v>-2.2147719624685978E-6</v>
      </c>
      <c r="AJ61" s="56">
        <f>('Net Zero 2070 - %'!AH19-'Net Zero 2070 - %'!AG19)*$D$61</f>
        <v>-2.2117155771604336E-6</v>
      </c>
      <c r="AK61" s="56">
        <f>('Net Zero 2070 - %'!AI19-'Net Zero 2070 - %'!AH19)*$D$61</f>
        <v>-2.2086634096639356E-6</v>
      </c>
      <c r="AL61" s="56">
        <f>('Net Zero 2070 - %'!AJ19-'Net Zero 2070 - %'!AI19)*$D$61</f>
        <v>-2.2056154541586159E-6</v>
      </c>
      <c r="AM61" s="56">
        <f>('Net Zero 2070 - %'!AK19-'Net Zero 2070 - %'!AJ19)*$D$61</f>
        <v>-2.2025717048319127E-6</v>
      </c>
      <c r="AN61" s="56">
        <f>('Net Zero 2070 - %'!AL19-'Net Zero 2070 - %'!AK19)*$D$61</f>
        <v>-2.1995321558791911E-6</v>
      </c>
      <c r="AO61" s="56">
        <f>('Net Zero 2070 - %'!AM19-'Net Zero 2070 - %'!AL19)*$D$61</f>
        <v>-2.196496801504122E-6</v>
      </c>
      <c r="AP61" s="56">
        <f>('Net Zero 2070 - %'!AN19-'Net Zero 2070 - %'!AM19)*$D$61</f>
        <v>-2.1934656359181124E-6</v>
      </c>
      <c r="AQ61" s="56">
        <f>('Net Zero 2070 - %'!AO19-'Net Zero 2070 - %'!AN19)*$D$61</f>
        <v>-2.1904386533404985E-6</v>
      </c>
      <c r="AR61" s="56">
        <f>('Net Zero 2070 - %'!AP19-'Net Zero 2070 - %'!AO19)*$D$61</f>
        <v>-2.1874158479989191E-6</v>
      </c>
      <c r="AS61" s="56">
        <f>('Net Zero 2070 - %'!AQ19-'Net Zero 2070 - %'!AP19)*$D$61</f>
        <v>-2.184397214128564E-6</v>
      </c>
      <c r="AT61" s="56">
        <f>('Net Zero 2070 - %'!AR19-'Net Zero 2070 - %'!AQ19)*$D$61</f>
        <v>-2.181382745973115E-6</v>
      </c>
      <c r="AU61" s="56">
        <f>('Net Zero 2070 - %'!AS19-'Net Zero 2070 - %'!AR19)*$D$61</f>
        <v>-2.1783724377836156E-6</v>
      </c>
      <c r="AV61" s="56">
        <f>('Net Zero 2070 - %'!AT19-'Net Zero 2070 - %'!AS19)*$D$61</f>
        <v>-2.1753662838196019E-6</v>
      </c>
      <c r="AW61" s="56">
        <f>('Net Zero 2070 - %'!AU19-'Net Zero 2070 - %'!AT19)*$D$61</f>
        <v>-2.1723642783479713E-6</v>
      </c>
      <c r="AX61" s="56">
        <f>('Net Zero 2070 - %'!AV19-'Net Zero 2070 - %'!AU19)*$D$61</f>
        <v>-2.1693664156437363E-6</v>
      </c>
      <c r="AY61" s="56">
        <f>('Net Zero 2070 - %'!AW19-'Net Zero 2070 - %'!AV19)*$D$61</f>
        <v>-2.1663726899902146E-6</v>
      </c>
      <c r="AZ61" s="56">
        <f>('Net Zero 2070 - %'!AX19-'Net Zero 2070 - %'!AW19)*$D$61</f>
        <v>-2.1633830956778954E-6</v>
      </c>
      <c r="BA61" s="56">
        <f>('Net Zero 2070 - %'!AY19-'Net Zero 2070 - %'!AX19)*$D$61</f>
        <v>-2.1603976270059496E-6</v>
      </c>
      <c r="BB61" s="56">
        <f>('Net Zero 2070 - %'!AZ19-'Net Zero 2070 - %'!AY19)*$D$61</f>
        <v>-2.1574162782807214E-6</v>
      </c>
      <c r="BC61" s="56">
        <f>('Net Zero 2070 - %'!BA19-'Net Zero 2070 - %'!AZ19)*$D$61</f>
        <v>-2.1544390438166693E-6</v>
      </c>
      <c r="BD61" s="56">
        <f>('Net Zero 2070 - %'!BB19-'Net Zero 2070 - %'!BA19)*$D$61</f>
        <v>-2.1514659179361793E-6</v>
      </c>
      <c r="BE61" s="53"/>
    </row>
    <row r="62" spans="1:57">
      <c r="A62" s="384"/>
      <c r="B62" s="36"/>
      <c r="C62" s="350"/>
      <c r="D62" s="36">
        <v>1.3899999999999999E-2</v>
      </c>
      <c r="E62" s="385" t="s">
        <v>63</v>
      </c>
      <c r="F62" s="386"/>
      <c r="G62" s="37" t="s">
        <v>411</v>
      </c>
      <c r="H62" s="56"/>
      <c r="I62" s="56">
        <f>('Net Zero 2070 - %'!G21-'Net Zero 2070 - %'!F21)*$D$62</f>
        <v>1.7883619692711867E-5</v>
      </c>
      <c r="J62" s="56">
        <f>('Net Zero 2070 - %'!H21-'Net Zero 2070 - %'!G21)*$D$62</f>
        <v>1.8107606722041122E-5</v>
      </c>
      <c r="K62" s="56">
        <f>('Net Zero 2070 - %'!I21-'Net Zero 2070 - %'!H21)*$D$62</f>
        <v>1.8334399122440268E-5</v>
      </c>
      <c r="L62" s="56">
        <f>('Net Zero 2070 - %'!J21-'Net Zero 2070 - %'!I21)*$D$62</f>
        <v>1.8564032030349321E-5</v>
      </c>
      <c r="M62" s="56">
        <f>('Net Zero 2070 - %'!K21-'Net Zero 2070 - %'!J21)*$D$62</f>
        <v>1.8796541022281646E-5</v>
      </c>
      <c r="N62" s="56">
        <f>('Net Zero 2070 - %'!L21-'Net Zero 2070 - %'!K21)*$D$62</f>
        <v>1.903196212033609E-5</v>
      </c>
      <c r="O62" s="56">
        <f>('Net Zero 2070 - %'!M21-'Net Zero 2070 - %'!L21)*$D$62</f>
        <v>1.9270331797778018E-5</v>
      </c>
      <c r="P62" s="56">
        <f>('Net Zero 2070 - %'!N21-'Net Zero 2070 - %'!M21)*$D$62</f>
        <v>1.9511686984688808E-5</v>
      </c>
      <c r="Q62" s="56">
        <f>('Net Zero 2070 - %'!O21-'Net Zero 2070 - %'!N21)*$D$62</f>
        <v>1.9756065073688641E-5</v>
      </c>
      <c r="R62" s="56">
        <f>('Net Zero 2070 - %'!P21-'Net Zero 2070 - %'!O21)*$D$62</f>
        <v>2.0003503925729143E-5</v>
      </c>
      <c r="S62" s="56">
        <f>('Net Zero 2070 - %'!Q21-'Net Zero 2070 - %'!P21)*$D$62</f>
        <v>2.0254041875959131E-5</v>
      </c>
      <c r="T62" s="56">
        <f>('Net Zero 2070 - %'!R21-'Net Zero 2070 - %'!Q21)*$D$62</f>
        <v>2.0507717739663447E-5</v>
      </c>
      <c r="U62" s="56">
        <f>('Net Zero 2070 - %'!S21-'Net Zero 2070 - %'!R21)*$D$62</f>
        <v>2.0764570818277255E-5</v>
      </c>
      <c r="V62" s="56">
        <f>('Net Zero 2070 - %'!T21-'Net Zero 2070 - %'!S21)*$D$62</f>
        <v>2.1024640905474559E-5</v>
      </c>
      <c r="W62" s="56">
        <f>('Net Zero 2070 - %'!U21-'Net Zero 2070 - %'!T21)*$D$62</f>
        <v>2.1287968293332967E-5</v>
      </c>
      <c r="X62" s="56">
        <f>('Net Zero 2070 - %'!V21-'Net Zero 2070 - %'!U21)*$D$62</f>
        <v>2.1554593778576527E-5</v>
      </c>
      <c r="Y62" s="56">
        <f>('Net Zero 2070 - %'!W21-'Net Zero 2070 - %'!V21)*$D$62</f>
        <v>2.1824558668896931E-5</v>
      </c>
      <c r="Z62" s="56">
        <f>('Net Zero 2070 - %'!X21-'Net Zero 2070 - %'!W21)*$D$62</f>
        <v>2.2097904789350107E-5</v>
      </c>
      <c r="AA62" s="56">
        <f>('Net Zero 2070 - %'!Y21-'Net Zero 2070 - %'!X21)*$D$62</f>
        <v>2.2374674488841183E-5</v>
      </c>
      <c r="AB62" s="56">
        <f>('Net Zero 2070 - %'!Z21-'Net Zero 2070 - %'!Y21)*$D$62</f>
        <v>2.2654910646682346E-5</v>
      </c>
      <c r="AC62" s="37">
        <f>('Net Zero 2070 - %'!AA21-'Net Zero 2070 - %'!Z21)*$D$62</f>
        <v>2.2938656679234054E-5</v>
      </c>
      <c r="AD62" s="56">
        <f>('Net Zero 2070 - %'!AB21-'Net Zero 2070 - %'!AA21)*$D$62</f>
        <v>2.3225956546636138E-5</v>
      </c>
      <c r="AE62" s="56">
        <f>('Net Zero 2070 - %'!AC21-'Net Zero 2070 - %'!AB21)*$D$62</f>
        <v>2.3516854759615657E-5</v>
      </c>
      <c r="AF62" s="56">
        <f>('Net Zero 2070 - %'!AD21-'Net Zero 2070 - %'!AC21)*$D$62</f>
        <v>2.3811396386383128E-5</v>
      </c>
      <c r="AG62" s="56">
        <f>('Net Zero 2070 - %'!AE21-'Net Zero 2070 - %'!AD21)*$D$62</f>
        <v>2.4109627059614397E-5</v>
      </c>
      <c r="AH62" s="56">
        <f>('Net Zero 2070 - %'!AF21-'Net Zero 2070 - %'!AE21)*$D$62</f>
        <v>2.4411592983522007E-5</v>
      </c>
      <c r="AI62" s="56">
        <f>('Net Zero 2070 - %'!AG21-'Net Zero 2070 - %'!AF21)*$D$62</f>
        <v>2.4717340941012223E-5</v>
      </c>
      <c r="AJ62" s="56">
        <f>('Net Zero 2070 - %'!AH21-'Net Zero 2070 - %'!AG21)*$D$62</f>
        <v>2.5026918300932705E-5</v>
      </c>
      <c r="AK62" s="56">
        <f>('Net Zero 2070 - %'!AI21-'Net Zero 2070 - %'!AH21)*$D$62</f>
        <v>2.5340373025413589E-5</v>
      </c>
      <c r="AL62" s="56">
        <f>('Net Zero 2070 - %'!AJ21-'Net Zero 2070 - %'!AI21)*$D$62</f>
        <v>2.5657753677294536E-5</v>
      </c>
      <c r="AM62" s="56">
        <f>('Net Zero 2070 - %'!AK21-'Net Zero 2070 - %'!AJ21)*$D$62</f>
        <v>2.5979109427650988E-5</v>
      </c>
      <c r="AN62" s="56">
        <f>('Net Zero 2070 - %'!AL21-'Net Zero 2070 - %'!AK21)*$D$62</f>
        <v>2.6304490063412222E-5</v>
      </c>
      <c r="AO62" s="56">
        <f>('Net Zero 2070 - %'!AM21-'Net Zero 2070 - %'!AL21)*$D$62</f>
        <v>2.6633945995073147E-5</v>
      </c>
      <c r="AP62" s="56">
        <f>('Net Zero 2070 - %'!AN21-'Net Zero 2070 - %'!AM21)*$D$62</f>
        <v>2.6967528264504495E-5</v>
      </c>
      <c r="AQ62" s="56">
        <f>('Net Zero 2070 - %'!AO21-'Net Zero 2070 - %'!AN21)*$D$62</f>
        <v>2.7305288552864484E-5</v>
      </c>
      <c r="AR62" s="56">
        <f>('Net Zero 2070 - %'!AP21-'Net Zero 2070 - %'!AO21)*$D$62</f>
        <v>2.7647279188598802E-5</v>
      </c>
      <c r="AS62" s="56">
        <f>('Net Zero 2070 - %'!AQ21-'Net Zero 2070 - %'!AP21)*$D$62</f>
        <v>2.7993553155552875E-5</v>
      </c>
      <c r="AT62" s="56">
        <f>('Net Zero 2070 - %'!AR21-'Net Zero 2070 - %'!AQ21)*$D$62</f>
        <v>2.8344164101179065E-5</v>
      </c>
      <c r="AU62" s="56">
        <f>('Net Zero 2070 - %'!AS21-'Net Zero 2070 - %'!AR21)*$D$62</f>
        <v>2.8699166344849147E-5</v>
      </c>
      <c r="AV62" s="56">
        <f>('Net Zero 2070 - %'!AT21-'Net Zero 2070 - %'!AS21)*$D$62</f>
        <v>2.9058614886266363E-5</v>
      </c>
      <c r="AW62" s="56">
        <f>('Net Zero 2070 - %'!AU21-'Net Zero 2070 - %'!AT21)*$D$62</f>
        <v>2.9422565413992418E-5</v>
      </c>
      <c r="AX62" s="56">
        <f>('Net Zero 2070 - %'!AV21-'Net Zero 2070 - %'!AU21)*$D$62</f>
        <v>2.9791074314067083E-5</v>
      </c>
      <c r="AY62" s="56">
        <f>('Net Zero 2070 - %'!AW21-'Net Zero 2070 - %'!AV21)*$D$62</f>
        <v>3.0164198678754344E-5</v>
      </c>
      <c r="AZ62" s="56">
        <f>('Net Zero 2070 - %'!AX21-'Net Zero 2070 - %'!AW21)*$D$62</f>
        <v>3.0541996315375725E-5</v>
      </c>
      <c r="BA62" s="56">
        <f>('Net Zero 2070 - %'!AY21-'Net Zero 2070 - %'!AX21)*$D$62</f>
        <v>3.092452575527828E-5</v>
      </c>
      <c r="BB62" s="56">
        <f>('Net Zero 2070 - %'!AZ21-'Net Zero 2070 - %'!AY21)*$D$62</f>
        <v>3.1311846262891291E-5</v>
      </c>
      <c r="BC62" s="56">
        <f>('Net Zero 2070 - %'!BA21-'Net Zero 2070 - %'!AZ21)*$D$62</f>
        <v>3.1704017844917642E-5</v>
      </c>
      <c r="BD62" s="56">
        <f>('Net Zero 2070 - %'!BB21-'Net Zero 2070 - %'!BA21)*$D$62</f>
        <v>3.2101101259623933E-5</v>
      </c>
      <c r="BE62" s="53"/>
    </row>
    <row r="63" spans="1:57" ht="14.45">
      <c r="A63" s="40" t="s">
        <v>387</v>
      </c>
      <c r="B63" s="36"/>
      <c r="C63" s="40"/>
      <c r="D63" s="41"/>
      <c r="E63" s="42" t="s">
        <v>387</v>
      </c>
      <c r="F63" s="43" t="s">
        <v>387</v>
      </c>
      <c r="G63" s="44" t="s">
        <v>399</v>
      </c>
      <c r="H63" s="46">
        <f t="shared" ref="H63:BD63" si="6">SUM(H58:H62)</f>
        <v>0</v>
      </c>
      <c r="I63" s="46">
        <f t="shared" si="6"/>
        <v>2.4125258277337145E-3</v>
      </c>
      <c r="J63" s="46">
        <f t="shared" si="6"/>
        <v>2.358300140485178E-3</v>
      </c>
      <c r="K63" s="46">
        <f t="shared" si="6"/>
        <v>2.3046542381561065E-3</v>
      </c>
      <c r="L63" s="46">
        <f t="shared" si="6"/>
        <v>2.2515864399644129E-3</v>
      </c>
      <c r="M63" s="46">
        <f t="shared" si="6"/>
        <v>2.198868374348426E-3</v>
      </c>
      <c r="N63" s="46">
        <f t="shared" si="6"/>
        <v>2.1464730047517453E-3</v>
      </c>
      <c r="O63" s="46">
        <f t="shared" si="6"/>
        <v>2.0941680790911976E-3</v>
      </c>
      <c r="P63" s="46">
        <f t="shared" si="6"/>
        <v>2.0419999562156961E-3</v>
      </c>
      <c r="Q63" s="46">
        <f t="shared" si="6"/>
        <v>1.9896723944279365E-3</v>
      </c>
      <c r="R63" s="46">
        <f t="shared" si="6"/>
        <v>1.936993875267269E-3</v>
      </c>
      <c r="S63" s="46">
        <f t="shared" si="6"/>
        <v>1.8837150385415122E-3</v>
      </c>
      <c r="T63" s="46">
        <f t="shared" si="6"/>
        <v>1.8294318948428728E-3</v>
      </c>
      <c r="U63" s="46">
        <f t="shared" si="6"/>
        <v>1.7738170744297965E-3</v>
      </c>
      <c r="V63" s="46">
        <f t="shared" si="6"/>
        <v>1.7163766533002626E-3</v>
      </c>
      <c r="W63" s="46">
        <f t="shared" si="6"/>
        <v>1.6566995573000854E-3</v>
      </c>
      <c r="X63" s="46">
        <f t="shared" si="6"/>
        <v>1.5941974384424567E-3</v>
      </c>
      <c r="Y63" s="46">
        <f t="shared" si="6"/>
        <v>1.5284536174848622E-3</v>
      </c>
      <c r="Z63" s="46">
        <f t="shared" si="6"/>
        <v>1.4590660011067468E-3</v>
      </c>
      <c r="AA63" s="46">
        <f t="shared" si="6"/>
        <v>1.3857957933367986E-3</v>
      </c>
      <c r="AB63" s="46">
        <f t="shared" si="6"/>
        <v>1.3087741376853629E-3</v>
      </c>
      <c r="AC63" s="46">
        <f t="shared" si="6"/>
        <v>1.2284951280953516E-3</v>
      </c>
      <c r="AD63" s="46">
        <f t="shared" si="6"/>
        <v>1.1457232322434306E-3</v>
      </c>
      <c r="AE63" s="46">
        <f t="shared" si="6"/>
        <v>1.0617147431087541E-3</v>
      </c>
      <c r="AF63" s="46">
        <f t="shared" si="6"/>
        <v>9.7779971171075035E-4</v>
      </c>
      <c r="AG63" s="46">
        <f t="shared" si="6"/>
        <v>8.9537254621319779E-4</v>
      </c>
      <c r="AH63" s="46">
        <f t="shared" si="6"/>
        <v>8.1585772778502812E-4</v>
      </c>
      <c r="AI63" s="46">
        <f t="shared" si="6"/>
        <v>7.4009491335377852E-4</v>
      </c>
      <c r="AJ63" s="46">
        <f t="shared" si="6"/>
        <v>6.6868535395514148E-4</v>
      </c>
      <c r="AK63" s="56">
        <f t="shared" si="6"/>
        <v>6.0198827339559774E-4</v>
      </c>
      <c r="AL63" s="46">
        <f t="shared" si="6"/>
        <v>5.3992204369638426E-4</v>
      </c>
      <c r="AM63" s="46">
        <f t="shared" si="6"/>
        <v>4.8218091748920925E-4</v>
      </c>
      <c r="AN63" s="46">
        <f t="shared" si="6"/>
        <v>4.2832657435960857E-4</v>
      </c>
      <c r="AO63" s="46">
        <f t="shared" si="6"/>
        <v>3.7786528242910334E-4</v>
      </c>
      <c r="AP63" s="46">
        <f t="shared" si="6"/>
        <v>3.3030331698759952E-4</v>
      </c>
      <c r="AQ63" s="46">
        <f t="shared" si="6"/>
        <v>2.8518116649676523E-4</v>
      </c>
      <c r="AR63" s="46">
        <f t="shared" si="6"/>
        <v>2.420915639886617E-4</v>
      </c>
      <c r="AS63" s="46">
        <f t="shared" si="6"/>
        <v>2.0068538754763079E-4</v>
      </c>
      <c r="AT63" s="46">
        <f t="shared" si="6"/>
        <v>1.6067053421347697E-4</v>
      </c>
      <c r="AU63" s="46">
        <f t="shared" si="6"/>
        <v>1.2180655145402935E-4</v>
      </c>
      <c r="AV63" s="46">
        <f t="shared" si="6"/>
        <v>8.3898075568532418E-5</v>
      </c>
      <c r="AW63" s="46">
        <f t="shared" si="6"/>
        <v>4.678727586815762E-5</v>
      </c>
      <c r="AX63" s="46">
        <f t="shared" si="6"/>
        <v>1.034749220565343E-5</v>
      </c>
      <c r="AY63" s="46">
        <f t="shared" si="6"/>
        <v>-2.5523127380760084E-5</v>
      </c>
      <c r="AZ63" s="46">
        <f t="shared" si="6"/>
        <v>-6.0906265359083972E-5</v>
      </c>
      <c r="BA63" s="46">
        <f t="shared" si="6"/>
        <v>-9.5867808136858453E-5</v>
      </c>
      <c r="BB63" s="46">
        <f t="shared" si="6"/>
        <v>-1.3046135762508488E-4</v>
      </c>
      <c r="BC63" s="46">
        <f t="shared" si="6"/>
        <v>-1.6473054947996362E-4</v>
      </c>
      <c r="BD63" s="46">
        <f t="shared" si="6"/>
        <v>-1.9871163642806708E-4</v>
      </c>
      <c r="BE63" s="53"/>
    </row>
    <row r="64" spans="1:57" ht="14.45">
      <c r="A64" s="40" t="s">
        <v>387</v>
      </c>
      <c r="B64" s="36"/>
      <c r="C64" s="40"/>
      <c r="D64" s="41"/>
      <c r="E64" s="42" t="s">
        <v>387</v>
      </c>
      <c r="F64" s="53" t="s">
        <v>387</v>
      </c>
      <c r="G64" s="53" t="s">
        <v>387</v>
      </c>
      <c r="H64" s="53" t="s">
        <v>387</v>
      </c>
      <c r="I64" s="53" t="s">
        <v>387</v>
      </c>
      <c r="J64" s="53" t="s">
        <v>387</v>
      </c>
      <c r="K64" s="53" t="s">
        <v>387</v>
      </c>
      <c r="L64" s="53" t="s">
        <v>387</v>
      </c>
      <c r="M64" s="53" t="s">
        <v>387</v>
      </c>
      <c r="N64" s="53" t="s">
        <v>387</v>
      </c>
      <c r="O64" s="53" t="s">
        <v>387</v>
      </c>
      <c r="P64" s="53" t="s">
        <v>387</v>
      </c>
      <c r="Q64" s="53" t="s">
        <v>387</v>
      </c>
      <c r="R64" s="53" t="s">
        <v>387</v>
      </c>
      <c r="S64" s="53" t="s">
        <v>387</v>
      </c>
      <c r="T64" s="53" t="s">
        <v>387</v>
      </c>
      <c r="U64" s="53" t="s">
        <v>387</v>
      </c>
      <c r="V64" s="53" t="s">
        <v>387</v>
      </c>
      <c r="W64" s="53" t="s">
        <v>387</v>
      </c>
      <c r="X64" s="53" t="s">
        <v>387</v>
      </c>
      <c r="Y64" s="53" t="s">
        <v>387</v>
      </c>
      <c r="Z64" s="53" t="s">
        <v>387</v>
      </c>
      <c r="AA64" s="53" t="s">
        <v>387</v>
      </c>
      <c r="AB64" s="53" t="s">
        <v>387</v>
      </c>
      <c r="AC64" s="53" t="s">
        <v>387</v>
      </c>
      <c r="AD64" s="53" t="s">
        <v>387</v>
      </c>
      <c r="AE64" s="53" t="s">
        <v>387</v>
      </c>
      <c r="AF64" s="53" t="s">
        <v>387</v>
      </c>
      <c r="AG64" s="53" t="s">
        <v>387</v>
      </c>
      <c r="AH64" s="53" t="s">
        <v>387</v>
      </c>
      <c r="AI64" s="53" t="s">
        <v>387</v>
      </c>
      <c r="AJ64" s="53" t="s">
        <v>387</v>
      </c>
      <c r="AK64" s="53" t="s">
        <v>387</v>
      </c>
      <c r="AL64" s="53"/>
      <c r="AM64" s="53"/>
      <c r="AN64" s="53"/>
      <c r="AO64" s="53"/>
      <c r="AP64" s="53"/>
      <c r="AQ64" s="53"/>
      <c r="AR64" s="53"/>
      <c r="AS64" s="53"/>
      <c r="AT64" s="53"/>
      <c r="AU64" s="53"/>
      <c r="AV64" s="53"/>
      <c r="AW64" s="53"/>
      <c r="AX64" s="53"/>
      <c r="AY64" s="53"/>
      <c r="AZ64" s="53"/>
      <c r="BA64" s="53"/>
      <c r="BB64" s="53"/>
      <c r="BC64" s="53"/>
      <c r="BD64" s="53"/>
      <c r="BE64" s="53"/>
    </row>
    <row r="65" spans="1:57" ht="15.75">
      <c r="A65" s="30"/>
      <c r="B65" s="36"/>
      <c r="C65" s="30"/>
      <c r="D65" s="50"/>
      <c r="E65" s="31"/>
      <c r="F65" s="32"/>
      <c r="G65" s="347" t="s">
        <v>412</v>
      </c>
      <c r="H65" s="47"/>
      <c r="I65" s="47"/>
      <c r="J65" s="47"/>
      <c r="K65" s="47"/>
      <c r="L65" s="47"/>
      <c r="M65" s="47"/>
      <c r="N65" s="47"/>
      <c r="O65" s="47"/>
      <c r="P65" s="47"/>
      <c r="Q65" s="47"/>
      <c r="R65" s="47"/>
      <c r="S65" s="47"/>
      <c r="T65" s="47"/>
      <c r="U65" s="47"/>
      <c r="V65" s="47"/>
      <c r="W65" s="47"/>
      <c r="X65" s="47"/>
      <c r="Y65" s="47"/>
      <c r="Z65" s="47"/>
      <c r="AA65" s="47"/>
      <c r="AB65" s="47"/>
      <c r="AC65" s="37"/>
      <c r="AD65" s="47"/>
      <c r="AE65" s="47"/>
      <c r="AF65" s="47"/>
      <c r="AG65" s="47"/>
      <c r="AH65" s="47"/>
      <c r="AI65" s="47"/>
      <c r="AJ65" s="47"/>
      <c r="AK65" s="56"/>
      <c r="AL65" s="56"/>
      <c r="AM65" s="56"/>
      <c r="AN65" s="56"/>
      <c r="AO65" s="56"/>
      <c r="AP65" s="56"/>
      <c r="AQ65" s="56"/>
      <c r="AR65" s="56"/>
      <c r="AS65" s="56"/>
      <c r="AT65" s="56"/>
      <c r="AU65" s="56"/>
      <c r="AV65" s="56"/>
      <c r="AW65" s="56"/>
      <c r="AX65" s="56"/>
      <c r="AY65" s="56"/>
      <c r="AZ65" s="56"/>
      <c r="BA65" s="56"/>
      <c r="BB65" s="56"/>
      <c r="BC65" s="56"/>
      <c r="BD65" s="56"/>
      <c r="BE65" s="53"/>
    </row>
    <row r="66" spans="1:57" s="245" customFormat="1" ht="14.45" customHeight="1">
      <c r="A66" s="384"/>
      <c r="B66" s="308"/>
      <c r="C66" s="318"/>
      <c r="D66" s="308">
        <v>0.02</v>
      </c>
      <c r="E66" s="385" t="s">
        <v>391</v>
      </c>
      <c r="F66" s="386"/>
      <c r="G66" s="37" t="s">
        <v>413</v>
      </c>
      <c r="H66" s="37">
        <f>'Net Zero 2070 - %'!F12*Emisiones_USCUSS_NetZero2070!$D$66</f>
        <v>1.7974213798024152E-3</v>
      </c>
      <c r="I66" s="37">
        <f>'Net Zero 2070 - %'!G12*Emisiones_USCUSS_NetZero2070!$D$66</f>
        <v>1.7763442751875403E-3</v>
      </c>
      <c r="J66" s="37">
        <f>'Net Zero 2070 - %'!H12*Emisiones_USCUSS_NetZero2070!$D$66</f>
        <v>1.7554731693470772E-3</v>
      </c>
      <c r="K66" s="37">
        <f>'Net Zero 2070 - %'!I12*Emisiones_USCUSS_NetZero2070!$D$66</f>
        <v>1.7348043548374647E-3</v>
      </c>
      <c r="L66" s="37">
        <f>'Net Zero 2070 - %'!J12*Emisiones_USCUSS_NetZero2070!$D$66</f>
        <v>1.7143341802237444E-3</v>
      </c>
      <c r="M66" s="37">
        <f>'Net Zero 2070 - %'!K12*Emisiones_USCUSS_NetZero2070!$D$66</f>
        <v>1.6940590488831475E-3</v>
      </c>
      <c r="N66" s="37">
        <f>'Net Zero 2070 - %'!L12*Emisiones_USCUSS_NetZero2070!$D$66</f>
        <v>1.6739754178315637E-3</v>
      </c>
      <c r="O66" s="37">
        <f>'Net Zero 2070 - %'!M12*Emisiones_USCUSS_NetZero2070!$D$66</f>
        <v>1.6540797965722475E-3</v>
      </c>
      <c r="P66" s="37">
        <f>'Net Zero 2070 - %'!N12*Emisiones_USCUSS_NetZero2070!$D$66</f>
        <v>1.6343687459656664E-3</v>
      </c>
      <c r="Q66" s="37">
        <f>'Net Zero 2070 - %'!O12*Emisiones_USCUSS_NetZero2070!$D$66</f>
        <v>1.6148388771205547E-3</v>
      </c>
      <c r="R66" s="37">
        <f>'Net Zero 2070 - %'!P12*Emisiones_USCUSS_NetZero2070!$D$66</f>
        <v>1.595486850305683E-3</v>
      </c>
      <c r="S66" s="37">
        <f>'Net Zero 2070 - %'!Q12*Emisiones_USCUSS_NetZero2070!$D$66</f>
        <v>1.576309373881344E-3</v>
      </c>
      <c r="T66" s="37">
        <f>'Net Zero 2070 - %'!R12*Emisiones_USCUSS_NetZero2070!$D$66</f>
        <v>1.5573032032506263E-3</v>
      </c>
      <c r="U66" s="37">
        <f>'Net Zero 2070 - %'!S12*Emisiones_USCUSS_NetZero2070!$D$66</f>
        <v>1.5384651398295901E-3</v>
      </c>
      <c r="V66" s="37">
        <f>'Net Zero 2070 - %'!T12*Emisiones_USCUSS_NetZero2070!$D$66</f>
        <v>1.5197920300363777E-3</v>
      </c>
      <c r="W66" s="37">
        <f>'Net Zero 2070 - %'!U12*Emisiones_USCUSS_NetZero2070!$D$66</f>
        <v>1.5012807642982651E-3</v>
      </c>
      <c r="X66" s="37">
        <f>'Net Zero 2070 - %'!V12*Emisiones_USCUSS_NetZero2070!$D$66</f>
        <v>1.4829282760762297E-3</v>
      </c>
      <c r="Y66" s="37">
        <f>'Net Zero 2070 - %'!W12*Emisiones_USCUSS_NetZero2070!$D$66</f>
        <v>1.4647315409074934E-3</v>
      </c>
      <c r="Z66" s="37">
        <f>'Net Zero 2070 - %'!X12*Emisiones_USCUSS_NetZero2070!$D$66</f>
        <v>1.4466875754644093E-3</v>
      </c>
      <c r="AA66" s="37">
        <f>'Net Zero 2070 - %'!Y12*Emisiones_USCUSS_NetZero2070!$D$66</f>
        <v>1.4287934366298671E-3</v>
      </c>
      <c r="AB66" s="37">
        <f>'Net Zero 2070 - %'!Z12*Emisiones_USCUSS_NetZero2070!$D$66</f>
        <v>1.4110462205891494E-3</v>
      </c>
      <c r="AC66" s="37">
        <f>'Net Zero 2070 - %'!AA12*Emisiones_USCUSS_NetZero2070!$D$66</f>
        <v>1.3934430619369921E-3</v>
      </c>
      <c r="AD66" s="37">
        <f>'Net Zero 2070 - %'!AB12*Emisiones_USCUSS_NetZero2070!$D$66</f>
        <v>1.3759811328003125E-3</v>
      </c>
      <c r="AE66" s="37">
        <f>'Net Zero 2070 - %'!AC12*Emisiones_USCUSS_NetZero2070!$D$66</f>
        <v>1.3586576419755759E-3</v>
      </c>
      <c r="AF66" s="37">
        <f>'Net Zero 2070 - %'!AD12*Emisiones_USCUSS_NetZero2070!$D$66</f>
        <v>1.3414698340809394E-3</v>
      </c>
      <c r="AG66" s="37">
        <f>'Net Zero 2070 - %'!AE12*Emisiones_USCUSS_NetZero2070!$D$66</f>
        <v>1.3244149887225022E-3</v>
      </c>
      <c r="AH66" s="37">
        <f>'Net Zero 2070 - %'!AF12*Emisiones_USCUSS_NetZero2070!$D$66</f>
        <v>1.3074904196740534E-3</v>
      </c>
      <c r="AI66" s="37">
        <f>'Net Zero 2070 - %'!AG12*Emisiones_USCUSS_NetZero2070!$D$66</f>
        <v>1.2906934740709276E-3</v>
      </c>
      <c r="AJ66" s="37">
        <f>'Net Zero 2070 - %'!AH12*Emisiones_USCUSS_NetZero2070!$D$66</f>
        <v>1.2740215316164693E-3</v>
      </c>
      <c r="AK66" s="37">
        <f>'Net Zero 2070 - %'!AI12*Emisiones_USCUSS_NetZero2070!$D$66</f>
        <v>1.257472003801432E-3</v>
      </c>
      <c r="AL66" s="37">
        <f>'Net Zero 2070 - %'!AJ12*Emisiones_USCUSS_NetZero2070!$D$66</f>
        <v>1.241042333135809E-3</v>
      </c>
      <c r="AM66" s="37">
        <f>'Net Zero 2070 - %'!AK12*Emisiones_USCUSS_NetZero2070!$D$66</f>
        <v>1.2247299923930654E-3</v>
      </c>
      <c r="AN66" s="37">
        <f>'Net Zero 2070 - %'!AL12*Emisiones_USCUSS_NetZero2070!$D$66</f>
        <v>1.2085324838657029E-3</v>
      </c>
      <c r="AO66" s="37">
        <f>'Net Zero 2070 - %'!AM12*Emisiones_USCUSS_NetZero2070!$D$66</f>
        <v>1.1924473386328671E-3</v>
      </c>
      <c r="AP66" s="37">
        <f>'Net Zero 2070 - %'!AN12*Emisiones_USCUSS_NetZero2070!$D$66</f>
        <v>1.1764721158384716E-3</v>
      </c>
      <c r="AQ66" s="37">
        <f>'Net Zero 2070 - %'!AO12*Emisiones_USCUSS_NetZero2070!$D$66</f>
        <v>1.160604401981331E-3</v>
      </c>
      <c r="AR66" s="37">
        <f>'Net Zero 2070 - %'!AP12*Emisiones_USCUSS_NetZero2070!$D$66</f>
        <v>1.1448418102145298E-3</v>
      </c>
      <c r="AS66" s="37">
        <f>'Net Zero 2070 - %'!AQ12*Emisiones_USCUSS_NetZero2070!$D$66</f>
        <v>1.1291819796560533E-3</v>
      </c>
      <c r="AT66" s="37">
        <f>'Net Zero 2070 - %'!AR12*Emisiones_USCUSS_NetZero2070!$D$66</f>
        <v>1.1136225747093321E-3</v>
      </c>
      <c r="AU66" s="37">
        <f>'Net Zero 2070 - %'!AS12*Emisiones_USCUSS_NetZero2070!$D$66</f>
        <v>1.0981612843933065E-3</v>
      </c>
      <c r="AV66" s="37">
        <f>'Net Zero 2070 - %'!AT12*Emisiones_USCUSS_NetZero2070!$D$66</f>
        <v>1.08279582168187E-3</v>
      </c>
      <c r="AW66" s="37">
        <f>'Net Zero 2070 - %'!AU12*Emisiones_USCUSS_NetZero2070!$D$66</f>
        <v>1.0675239228531198E-3</v>
      </c>
      <c r="AX66" s="37">
        <f>'Net Zero 2070 - %'!AV12*Emisiones_USCUSS_NetZero2070!$D$66</f>
        <v>1.0523433468468825E-3</v>
      </c>
      <c r="AY66" s="37">
        <f>'Net Zero 2070 - %'!AW12*Emisiones_USCUSS_NetZero2070!$D$66</f>
        <v>1.0372518746310532E-3</v>
      </c>
      <c r="AZ66" s="37">
        <f>'Net Zero 2070 - %'!AX12*Emisiones_USCUSS_NetZero2070!$D$66</f>
        <v>1.0222473085768869E-3</v>
      </c>
      <c r="BA66" s="37">
        <f>'Net Zero 2070 - %'!AY12*Emisiones_USCUSS_NetZero2070!$D$66</f>
        <v>1.0073274718420322E-3</v>
      </c>
      <c r="BB66" s="37">
        <f>'Net Zero 2070 - %'!AZ12*Emisiones_USCUSS_NetZero2070!$D$66</f>
        <v>9.9249020776124306E-4</v>
      </c>
      <c r="BC66" s="37">
        <f>'Net Zero 2070 - %'!BA12*Emisiones_USCUSS_NetZero2070!$D$66</f>
        <v>9.7773337924543578E-4</v>
      </c>
      <c r="BD66" s="37">
        <f>'Net Zero 2070 - %'!BB12*Emisiones_USCUSS_NetZero2070!$D$66</f>
        <v>9.6305486818771158E-4</v>
      </c>
      <c r="BE66" s="53"/>
    </row>
    <row r="67" spans="1:57">
      <c r="A67" s="384"/>
      <c r="B67" s="41"/>
      <c r="C67" s="350"/>
      <c r="D67" s="36">
        <v>1.35E-2</v>
      </c>
      <c r="E67" s="385" t="s">
        <v>394</v>
      </c>
      <c r="F67" s="386"/>
      <c r="G67" s="37" t="s">
        <v>413</v>
      </c>
      <c r="H67" s="56"/>
      <c r="I67" s="56">
        <f>('Net Zero 2070 - %'!G15-'Net Zero 2070 - %'!F15)*$D$67</f>
        <v>1.199880000000001E-4</v>
      </c>
      <c r="J67" s="56">
        <f>('Net Zero 2070 - %'!H15-'Net Zero 2070 - %'!G15)*$D$67</f>
        <v>1.199880000000001E-4</v>
      </c>
      <c r="K67" s="56">
        <f>('Net Zero 2070 - %'!I15-'Net Zero 2070 - %'!H15)*$D$67</f>
        <v>1.199880000000001E-4</v>
      </c>
      <c r="L67" s="56">
        <f>('Net Zero 2070 - %'!J15-'Net Zero 2070 - %'!I15)*$D$67</f>
        <v>1.199880000000001E-4</v>
      </c>
      <c r="M67" s="56">
        <f>('Net Zero 2070 - %'!K15-'Net Zero 2070 - %'!J15)*$D$67</f>
        <v>1.199880000000001E-4</v>
      </c>
      <c r="N67" s="56">
        <f>('Net Zero 2070 - %'!L15-'Net Zero 2070 - %'!K15)*$D$67</f>
        <v>1.199880000000001E-4</v>
      </c>
      <c r="O67" s="56">
        <f>('Net Zero 2070 - %'!M15-'Net Zero 2070 - %'!L15)*$D$67</f>
        <v>1.199880000000001E-4</v>
      </c>
      <c r="P67" s="56">
        <f>('Net Zero 2070 - %'!N15-'Net Zero 2070 - %'!M15)*$D$67</f>
        <v>1.199880000000001E-4</v>
      </c>
      <c r="Q67" s="56">
        <f>('Net Zero 2070 - %'!O15-'Net Zero 2070 - %'!N15)*$D$67</f>
        <v>1.199880000000001E-4</v>
      </c>
      <c r="R67" s="56">
        <f>('Net Zero 2070 - %'!P15-'Net Zero 2070 - %'!O15)*$D$67</f>
        <v>1.199880000000001E-4</v>
      </c>
      <c r="S67" s="56">
        <f>('Net Zero 2070 - %'!Q15-'Net Zero 2070 - %'!P15)*$D$67</f>
        <v>1.199880000000001E-4</v>
      </c>
      <c r="T67" s="56">
        <f>('Net Zero 2070 - %'!R15-'Net Zero 2070 - %'!Q15)*$D$67</f>
        <v>1.199880000000001E-4</v>
      </c>
      <c r="U67" s="56">
        <f>('Net Zero 2070 - %'!S15-'Net Zero 2070 - %'!R15)*$D$67</f>
        <v>1.199880000000001E-4</v>
      </c>
      <c r="V67" s="56">
        <f>('Net Zero 2070 - %'!T15-'Net Zero 2070 - %'!S15)*$D$67</f>
        <v>1.199880000000001E-4</v>
      </c>
      <c r="W67" s="56">
        <f>('Net Zero 2070 - %'!U15-'Net Zero 2070 - %'!T15)*$D$67</f>
        <v>1.199880000000001E-4</v>
      </c>
      <c r="X67" s="56">
        <f>('Net Zero 2070 - %'!V15-'Net Zero 2070 - %'!U15)*$D$67</f>
        <v>1.199880000000001E-4</v>
      </c>
      <c r="Y67" s="56">
        <f>('Net Zero 2070 - %'!W15-'Net Zero 2070 - %'!V15)*$D$67</f>
        <v>1.199880000000001E-4</v>
      </c>
      <c r="Z67" s="56">
        <f>('Net Zero 2070 - %'!X15-'Net Zero 2070 - %'!W15)*$D$67</f>
        <v>1.199880000000001E-4</v>
      </c>
      <c r="AA67" s="56">
        <f>('Net Zero 2070 - %'!Y15-'Net Zero 2070 - %'!X15)*$D$67</f>
        <v>1.199880000000001E-4</v>
      </c>
      <c r="AB67" s="56">
        <f>('Net Zero 2070 - %'!Z15-'Net Zero 2070 - %'!Y15)*$D$67</f>
        <v>1.199880000000001E-4</v>
      </c>
      <c r="AC67" s="37">
        <f>('Net Zero 2070 - %'!AA15-'Net Zero 2070 - %'!Z15)*$D$67</f>
        <v>1.199880000000001E-4</v>
      </c>
      <c r="AD67" s="56">
        <f>('Net Zero 2070 - %'!AB15-'Net Zero 2070 - %'!AA15)*$D$67</f>
        <v>1.199880000000001E-4</v>
      </c>
      <c r="AE67" s="56">
        <f>('Net Zero 2070 - %'!AC15-'Net Zero 2070 - %'!AB15)*$D$67</f>
        <v>1.199880000000001E-4</v>
      </c>
      <c r="AF67" s="56">
        <f>('Net Zero 2070 - %'!AD15-'Net Zero 2070 - %'!AC15)*$D$67</f>
        <v>1.199880000000001E-4</v>
      </c>
      <c r="AG67" s="56">
        <f>('Net Zero 2070 - %'!AE15-'Net Zero 2070 - %'!AD15)*$D$67</f>
        <v>1.199880000000001E-4</v>
      </c>
      <c r="AH67" s="56">
        <f>('Net Zero 2070 - %'!AF15-'Net Zero 2070 - %'!AE15)*$D$67</f>
        <v>1.199880000000001E-4</v>
      </c>
      <c r="AI67" s="56">
        <f>('Net Zero 2070 - %'!AG15-'Net Zero 2070 - %'!AF15)*$D$67</f>
        <v>1.199880000000001E-4</v>
      </c>
      <c r="AJ67" s="56">
        <f>('Net Zero 2070 - %'!AH15-'Net Zero 2070 - %'!AG15)*$D$67</f>
        <v>1.199880000000001E-4</v>
      </c>
      <c r="AK67" s="56">
        <f>('Net Zero 2070 - %'!AI15-'Net Zero 2070 - %'!AH15)*$D$67</f>
        <v>1.199880000000001E-4</v>
      </c>
      <c r="AL67" s="56">
        <f>('Net Zero 2070 - %'!AJ15-'Net Zero 2070 - %'!AI15)*$D$67</f>
        <v>1.199880000000001E-4</v>
      </c>
      <c r="AM67" s="56">
        <f>('Net Zero 2070 - %'!AK15-'Net Zero 2070 - %'!AJ15)*$D$67</f>
        <v>1.199880000000001E-4</v>
      </c>
      <c r="AN67" s="56">
        <f>('Net Zero 2070 - %'!AL15-'Net Zero 2070 - %'!AK15)*$D$67</f>
        <v>1.199880000000001E-4</v>
      </c>
      <c r="AO67" s="56">
        <f>('Net Zero 2070 - %'!AM15-'Net Zero 2070 - %'!AL15)*$D$67</f>
        <v>1.199880000000001E-4</v>
      </c>
      <c r="AP67" s="56">
        <f>('Net Zero 2070 - %'!AN15-'Net Zero 2070 - %'!AM15)*$D$67</f>
        <v>1.199880000000001E-4</v>
      </c>
      <c r="AQ67" s="56">
        <f>('Net Zero 2070 - %'!AO15-'Net Zero 2070 - %'!AN15)*$D$67</f>
        <v>1.199880000000001E-4</v>
      </c>
      <c r="AR67" s="56">
        <f>('Net Zero 2070 - %'!AP15-'Net Zero 2070 - %'!AO15)*$D$67</f>
        <v>1.199880000000001E-4</v>
      </c>
      <c r="AS67" s="56">
        <f>('Net Zero 2070 - %'!AQ15-'Net Zero 2070 - %'!AP15)*$D$67</f>
        <v>1.199880000000001E-4</v>
      </c>
      <c r="AT67" s="56">
        <f>('Net Zero 2070 - %'!AR15-'Net Zero 2070 - %'!AQ15)*$D$67</f>
        <v>1.199880000000001E-4</v>
      </c>
      <c r="AU67" s="56">
        <f>('Net Zero 2070 - %'!AS15-'Net Zero 2070 - %'!AR15)*$D$67</f>
        <v>1.199880000000001E-4</v>
      </c>
      <c r="AV67" s="56">
        <f>('Net Zero 2070 - %'!AT15-'Net Zero 2070 - %'!AS15)*$D$67</f>
        <v>1.199880000000001E-4</v>
      </c>
      <c r="AW67" s="56">
        <f>('Net Zero 2070 - %'!AU15-'Net Zero 2070 - %'!AT15)*$D$67</f>
        <v>1.199880000000001E-4</v>
      </c>
      <c r="AX67" s="56">
        <f>('Net Zero 2070 - %'!AV15-'Net Zero 2070 - %'!AU15)*$D$67</f>
        <v>1.1998799999999934E-4</v>
      </c>
      <c r="AY67" s="56">
        <f>('Net Zero 2070 - %'!AW15-'Net Zero 2070 - %'!AV15)*$D$67</f>
        <v>1.199880000000001E-4</v>
      </c>
      <c r="AZ67" s="56">
        <f>('Net Zero 2070 - %'!AX15-'Net Zero 2070 - %'!AW15)*$D$67</f>
        <v>1.199880000000001E-4</v>
      </c>
      <c r="BA67" s="56">
        <f>('Net Zero 2070 - %'!AY15-'Net Zero 2070 - %'!AX15)*$D$67</f>
        <v>1.199880000000001E-4</v>
      </c>
      <c r="BB67" s="56">
        <f>('Net Zero 2070 - %'!AZ15-'Net Zero 2070 - %'!AY15)*$D$67</f>
        <v>1.199880000000001E-4</v>
      </c>
      <c r="BC67" s="56">
        <f>('Net Zero 2070 - %'!BA15-'Net Zero 2070 - %'!AZ15)*$D$67</f>
        <v>1.199880000000001E-4</v>
      </c>
      <c r="BD67" s="56">
        <f>('Net Zero 2070 - %'!BB15-'Net Zero 2070 - %'!BA15)*$D$67</f>
        <v>1.199880000000001E-4</v>
      </c>
      <c r="BE67" s="53"/>
    </row>
    <row r="68" spans="1:57">
      <c r="A68" s="384"/>
      <c r="B68" s="41"/>
      <c r="C68" s="350"/>
      <c r="D68" s="36">
        <v>0.10920000000000001</v>
      </c>
      <c r="E68" s="385" t="s">
        <v>402</v>
      </c>
      <c r="F68" s="386"/>
      <c r="G68" s="37" t="s">
        <v>413</v>
      </c>
      <c r="H68" s="56"/>
      <c r="I68" s="56">
        <f>(('Net Zero 2070 - %'!G16-'Net Zero 2070 - %'!F16)-H76)*$D$68</f>
        <v>2.2008100410835785E-3</v>
      </c>
      <c r="J68" s="56">
        <f>(('Net Zero 2070 - %'!H16-'Net Zero 2070 - %'!G16)-J76)*$D$68</f>
        <v>2.1911927855343119E-3</v>
      </c>
      <c r="K68" s="56">
        <f>(('Net Zero 2070 - %'!I16-'Net Zero 2070 - %'!H16)-K76)*$D$68</f>
        <v>2.1817840074633997E-3</v>
      </c>
      <c r="L68" s="56">
        <f>(('Net Zero 2070 - %'!J16-'Net Zero 2070 - %'!I16)-L76)*$D$68</f>
        <v>2.1724192357815125E-3</v>
      </c>
      <c r="M68" s="56">
        <f>(('Net Zero 2070 - %'!K16-'Net Zero 2070 - %'!J16)-M76)*$D$68</f>
        <v>2.163073878397944E-3</v>
      </c>
      <c r="N68" s="56">
        <f>(('Net Zero 2070 - %'!L16-'Net Zero 2070 - %'!K16)-N76)*$D$68</f>
        <v>2.1537173950085665E-3</v>
      </c>
      <c r="O68" s="56">
        <f>(('Net Zero 2070 - %'!M16-'Net Zero 2070 - %'!L16)-O76)*$D$68</f>
        <v>2.1443117231256937E-3</v>
      </c>
      <c r="P68" s="56">
        <f>(('Net Zero 2070 - %'!N16-'Net Zero 2070 - %'!M16)-P76)*$D$68</f>
        <v>2.1348095730813247E-3</v>
      </c>
      <c r="Q68" s="56">
        <f>(('Net Zero 2070 - %'!O16-'Net Zero 2070 - %'!N16)-Q76)*$D$68</f>
        <v>2.1251520897080179E-3</v>
      </c>
      <c r="R68" s="56">
        <f>(('Net Zero 2070 - %'!P16-'Net Zero 2070 - %'!O16)-R76)*$D$68</f>
        <v>2.1152667324556562E-3</v>
      </c>
      <c r="S68" s="56">
        <f>(('Net Zero 2070 - %'!Q16-'Net Zero 2070 - %'!P16)-S76)*$D$68</f>
        <v>2.1050648060815902E-3</v>
      </c>
      <c r="T68" s="56">
        <f>(('Net Zero 2070 - %'!R16-'Net Zero 2070 - %'!Q16)-T76)*$D$68</f>
        <v>2.09443947185483E-3</v>
      </c>
      <c r="U68" s="56">
        <f>(('Net Zero 2070 - %'!S16-'Net Zero 2070 - %'!R16)-U76)*$D$68</f>
        <v>2.0832647197549553E-3</v>
      </c>
      <c r="V68" s="56">
        <f>(('Net Zero 2070 - %'!T16-'Net Zero 2070 - %'!S16)-V76)*$D$68</f>
        <v>2.0713962407607287E-3</v>
      </c>
      <c r="W68" s="56">
        <f>(('Net Zero 2070 - %'!U16-'Net Zero 2070 - %'!T16)-W76)*$D$68</f>
        <v>2.0586755096534243E-3</v>
      </c>
      <c r="X68" s="56">
        <f>(('Net Zero 2070 - %'!V16-'Net Zero 2070 - %'!U16)-X76)*$D$68</f>
        <v>2.0449387163280972E-3</v>
      </c>
      <c r="Y68" s="56">
        <f>(('Net Zero 2070 - %'!W16-'Net Zero 2070 - %'!V16)-Y76)*$D$68</f>
        <v>2.0300321617586184E-3</v>
      </c>
      <c r="Z68" s="56">
        <f>(('Net Zero 2070 - %'!X16-'Net Zero 2070 - %'!W16)-Z76)*$D$68</f>
        <v>2.0138348175090968E-3</v>
      </c>
      <c r="AA68" s="56">
        <f>(('Net Zero 2070 - %'!Y16-'Net Zero 2070 - %'!X16)-AA76)*$D$68</f>
        <v>1.9962870004779803E-3</v>
      </c>
      <c r="AB68" s="56">
        <f>(('Net Zero 2070 - %'!Z16-'Net Zero 2070 - %'!Y16)-AB76)*$D$68</f>
        <v>1.9774212971634241E-3</v>
      </c>
      <c r="AC68" s="37">
        <f>(('Net Zero 2070 - %'!AA16-'Net Zero 2070 - %'!Z16)-AC76)*$D$68</f>
        <v>1.9573875474933654E-3</v>
      </c>
      <c r="AD68" s="56">
        <f>(('Net Zero 2070 - %'!AB16-'Net Zero 2070 - %'!AA16)-AD76)*$D$68</f>
        <v>1.9364626935374448E-3</v>
      </c>
      <c r="AE68" s="56">
        <f>(('Net Zero 2070 - %'!AC16-'Net Zero 2070 - %'!AB16)-AE76)*$D$68</f>
        <v>1.9150363640053074E-3</v>
      </c>
      <c r="AF68" s="56">
        <f>(('Net Zero 2070 - %'!AD16-'Net Zero 2070 - %'!AC16)-AF76)*$D$68</f>
        <v>1.8935703818125451E-3</v>
      </c>
      <c r="AG68" s="56">
        <f>(('Net Zero 2070 - %'!AE16-'Net Zero 2070 - %'!AD16)-AG76)*$D$68</f>
        <v>1.8725396421321674E-3</v>
      </c>
      <c r="AH68" s="56">
        <f>(('Net Zero 2070 - %'!AF16-'Net Zero 2070 - %'!AE16)-AH76)*$D$68</f>
        <v>1.8523691466289631E-3</v>
      </c>
      <c r="AI68" s="56">
        <f>(('Net Zero 2070 - %'!AG16-'Net Zero 2070 - %'!AF16)-AI76)*$D$68</f>
        <v>1.8333846877217933E-3</v>
      </c>
      <c r="AJ68" s="56">
        <f>(('Net Zero 2070 - %'!AH16-'Net Zero 2070 - %'!AG16)-AJ76)*$D$68</f>
        <v>1.8157876442063705E-3</v>
      </c>
      <c r="AK68" s="56">
        <f>(('Net Zero 2070 - %'!AI16-'Net Zero 2070 - %'!AH16)-AK76)*$D$68</f>
        <v>1.7996558101842225E-3</v>
      </c>
      <c r="AL68" s="56">
        <f>(('Net Zero 2070 - %'!AJ16-'Net Zero 2070 - %'!AI16)-AL76)*$D$68</f>
        <v>1.784963465053192E-3</v>
      </c>
      <c r="AM68" s="56">
        <f>(('Net Zero 2070 - %'!AK16-'Net Zero 2070 - %'!AJ16)-AM76)*$D$68</f>
        <v>1.7716110749403571E-3</v>
      </c>
      <c r="AN68" s="56">
        <f>(('Net Zero 2070 - %'!AL16-'Net Zero 2070 - %'!AK16)-AN76)*$D$68</f>
        <v>1.7594554527982291E-3</v>
      </c>
      <c r="AO68" s="56">
        <f>(('Net Zero 2070 - %'!AM16-'Net Zero 2070 - %'!AL16)-AO76)*$D$68</f>
        <v>1.7483351792408376E-3</v>
      </c>
      <c r="AP68" s="56">
        <f>(('Net Zero 2070 - %'!AN16-'Net Zero 2070 - %'!AM16)-AP76)*$D$68</f>
        <v>1.7380888598614592E-3</v>
      </c>
      <c r="AQ68" s="56">
        <f>(('Net Zero 2070 - %'!AO16-'Net Zero 2070 - %'!AN16)-AQ76)*$D$68</f>
        <v>1.7285663937719766E-3</v>
      </c>
      <c r="AR68" s="56">
        <f>(('Net Zero 2070 - %'!AP16-'Net Zero 2070 - %'!AO16)-AR76)*$D$68</f>
        <v>1.7196349132014436E-3</v>
      </c>
      <c r="AS68" s="56">
        <f>(('Net Zero 2070 - %'!AQ16-'Net Zero 2070 - %'!AP16)-AS76)*$D$68</f>
        <v>1.7111807263699907E-3</v>
      </c>
      <c r="AT68" s="56">
        <f>(('Net Zero 2070 - %'!AR16-'Net Zero 2070 - %'!AQ16)-AT76)*$D$68</f>
        <v>1.7031089453575544E-3</v>
      </c>
      <c r="AU68" s="56">
        <f>(('Net Zero 2070 - %'!AS16-'Net Zero 2070 - %'!AR16)-AU76)*$D$68</f>
        <v>1.6953417162071701E-3</v>
      </c>
      <c r="AV68" s="56">
        <f>(('Net Zero 2070 - %'!AT16-'Net Zero 2070 - %'!AS16)-AV76)*$D$68</f>
        <v>1.687816055924466E-3</v>
      </c>
      <c r="AW68" s="56">
        <f>(('Net Zero 2070 - %'!AU16-'Net Zero 2070 - %'!AT16)-AW76)*$D$68</f>
        <v>1.6804813618996573E-3</v>
      </c>
      <c r="AX68" s="56">
        <f>(('Net Zero 2070 - %'!AV16-'Net Zero 2070 - %'!AU16)-AX76)*$D$68</f>
        <v>1.6732973144425567E-3</v>
      </c>
      <c r="AY68" s="56">
        <f>(('Net Zero 2070 - %'!AW16-'Net Zero 2070 - %'!AV16)-AY76)*$D$68</f>
        <v>1.6662317793385349E-3</v>
      </c>
      <c r="AZ68" s="56">
        <f>(('Net Zero 2070 - %'!AX16-'Net Zero 2070 - %'!AW16)-AZ76)*$D$68</f>
        <v>1.6592592782582532E-3</v>
      </c>
      <c r="BA68" s="56">
        <f>(('Net Zero 2070 - %'!AY16-'Net Zero 2070 - %'!AX16)-BA76)*$D$68</f>
        <v>1.6523595465277856E-3</v>
      </c>
      <c r="BB68" s="56">
        <f>(('Net Zero 2070 - %'!AZ16-'Net Zero 2070 - %'!AY16)-BB76)*$D$68</f>
        <v>1.6455163748290192E-3</v>
      </c>
      <c r="BC68" s="56">
        <f>(('Net Zero 2070 - %'!BA16-'Net Zero 2070 - %'!AZ16)-BC76)*$D$68</f>
        <v>1.6387168440423643E-3</v>
      </c>
      <c r="BD68" s="56">
        <f>(('Net Zero 2070 - %'!BB16-'Net Zero 2070 - %'!BA16)-BD76)*$D$68</f>
        <v>1.6319504727195702E-3</v>
      </c>
      <c r="BE68" s="53"/>
    </row>
    <row r="69" spans="1:57">
      <c r="A69" s="384"/>
      <c r="B69" s="50"/>
      <c r="C69" s="350"/>
      <c r="D69" s="36">
        <v>0.10920000000000001</v>
      </c>
      <c r="E69" s="389" t="s">
        <v>407</v>
      </c>
      <c r="F69" s="390"/>
      <c r="G69" s="37" t="s">
        <v>413</v>
      </c>
      <c r="H69" s="56"/>
      <c r="I69" s="56">
        <f>(('Net Zero 2070 - %'!G17-'Net Zero 2070 - %'!F17)-I77)*$D$69</f>
        <v>2.7108703656895873E-3</v>
      </c>
      <c r="J69" s="56">
        <f>(('Net Zero 2070 - %'!H17-'Net Zero 2070 - %'!G17)-J77)*$D$69</f>
        <v>2.6250757123753685E-3</v>
      </c>
      <c r="K69" s="56">
        <f>(('Net Zero 2070 - %'!I17-'Net Zero 2070 - %'!H17)-K77)*$D$69</f>
        <v>2.5400104361883737E-3</v>
      </c>
      <c r="L69" s="56">
        <f>(('Net Zero 2070 - %'!J17-'Net Zero 2070 - %'!I17)-L77)*$D$69</f>
        <v>2.455948657636911E-3</v>
      </c>
      <c r="M69" s="56">
        <f>(('Net Zero 2070 - %'!K17-'Net Zero 2070 - %'!J17)-M77)*$D$69</f>
        <v>2.3725039484561129E-3</v>
      </c>
      <c r="N69" s="56">
        <f>(('Net Zero 2070 - %'!L17-'Net Zero 2070 - %'!K17)-N77)*$D$69</f>
        <v>2.2896770888872491E-3</v>
      </c>
      <c r="O69" s="56">
        <f>(('Net Zero 2070 - %'!M17-'Net Zero 2070 - %'!L17)-O77)*$D$69</f>
        <v>2.2070970933563846E-3</v>
      </c>
      <c r="P69" s="56">
        <f>(('Net Zero 2070 - %'!N17-'Net Zero 2070 - %'!M17)-P77)*$D$69</f>
        <v>2.1249304819244072E-3</v>
      </c>
      <c r="Q69" s="56">
        <f>(('Net Zero 2070 - %'!O17-'Net Zero 2070 - %'!N17)-Q77)*$D$69</f>
        <v>2.0427214508022223E-3</v>
      </c>
      <c r="R69" s="56">
        <f>(('Net Zero 2070 - %'!P17-'Net Zero 2070 - %'!O17)-R77)*$D$69</f>
        <v>1.9602334595832213E-3</v>
      </c>
      <c r="S69" s="56">
        <f>(('Net Zero 2070 - %'!Q17-'Net Zero 2070 - %'!P17)-S77)*$D$69</f>
        <v>1.8771488471859674E-3</v>
      </c>
      <c r="T69" s="56">
        <f>(('Net Zero 2070 - %'!R17-'Net Zero 2070 - %'!Q17)-T77)*$D$69</f>
        <v>1.7928908645326994E-3</v>
      </c>
      <c r="U69" s="56">
        <f>(('Net Zero 2070 - %'!S17-'Net Zero 2070 - %'!R17)-U77)*$D$69</f>
        <v>1.7070586273682938E-3</v>
      </c>
      <c r="V69" s="56">
        <f>(('Net Zero 2070 - %'!T17-'Net Zero 2070 - %'!S17)-V77)*$D$69</f>
        <v>1.6189700853674249E-3</v>
      </c>
      <c r="W69" s="56">
        <f>(('Net Zero 2070 - %'!U17-'Net Zero 2070 - %'!T17)-W77)*$D$69</f>
        <v>1.5281223691800982E-3</v>
      </c>
      <c r="X69" s="56">
        <f>(('Net Zero 2070 - %'!V17-'Net Zero 2070 - %'!U17)-X77)*$D$69</f>
        <v>1.4336894166927124E-3</v>
      </c>
      <c r="Y69" s="56">
        <f>(('Net Zero 2070 - %'!W17-'Net Zero 2070 - %'!V17)-Y77)*$D$69</f>
        <v>1.3351497180845203E-3</v>
      </c>
      <c r="Z69" s="56">
        <f>(('Net Zero 2070 - %'!X17-'Net Zero 2070 - %'!W17)-Z77)*$D$69</f>
        <v>1.2319539977750941E-3</v>
      </c>
      <c r="AA69" s="56">
        <f>(('Net Zero 2070 - %'!Y17-'Net Zero 2070 - %'!X17)-AA77)*$D$69</f>
        <v>1.1237554571169538E-3</v>
      </c>
      <c r="AB69" s="56">
        <f>(('Net Zero 2070 - %'!Z17-'Net Zero 2070 - %'!Y17)-AB77)*$D$69</f>
        <v>1.0107447507911886E-3</v>
      </c>
      <c r="AC69" s="37">
        <f>(('Net Zero 2070 - %'!AA17-'Net Zero 2070 - %'!Z17)-AC77)*$D$69</f>
        <v>8.9359476523353382E-4</v>
      </c>
      <c r="AD69" s="56">
        <f>(('Net Zero 2070 - %'!AB17-'Net Zero 2070 - %'!AA17)-AD77)*$D$69</f>
        <v>7.7327057907114656E-4</v>
      </c>
      <c r="AE69" s="56">
        <f>(('Net Zero 2070 - %'!AC17-'Net Zero 2070 - %'!AB17)-AE77)*$D$69</f>
        <v>6.514686363980291E-4</v>
      </c>
      <c r="AF69" s="56">
        <f>(('Net Zero 2070 - %'!AD17-'Net Zero 2070 - %'!AC17)-AF77)*$D$69</f>
        <v>5.2990182235512556E-4</v>
      </c>
      <c r="AG69" s="56">
        <f>(('Net Zero 2070 - %'!AE17-'Net Zero 2070 - %'!AD17)-AG77)*$D$69</f>
        <v>4.1038154440821352E-4</v>
      </c>
      <c r="AH69" s="56">
        <f>(('Net Zero 2070 - %'!AF17-'Net Zero 2070 - %'!AE17)-AH77)*$D$69</f>
        <v>2.9485967910382235E-4</v>
      </c>
      <c r="AI69" s="56">
        <f>(('Net Zero 2070 - %'!AG17-'Net Zero 2070 - %'!AF17)-AI77)*$D$69</f>
        <v>1.8435978606278817E-4</v>
      </c>
      <c r="AJ69" s="56">
        <f>(('Net Zero 2070 - %'!AH17-'Net Zero 2070 - %'!AG17)-AJ77)*$D$69</f>
        <v>7.9668585442112442E-5</v>
      </c>
      <c r="AK69" s="56">
        <f>(('Net Zero 2070 - %'!AI17-'Net Zero 2070 - %'!AH17)-AK77)*$D$69</f>
        <v>-1.8672224022104212E-5</v>
      </c>
      <c r="AL69" s="56">
        <f>(('Net Zero 2070 - %'!AJ17-'Net Zero 2070 - %'!AI17)-AL77)*$D$69</f>
        <v>-1.1077228379482213E-4</v>
      </c>
      <c r="AM69" s="56">
        <f>(('Net Zero 2070 - %'!AK17-'Net Zero 2070 - %'!AJ17)-AM77)*$D$69</f>
        <v>-1.9703663416363899E-4</v>
      </c>
      <c r="AN69" s="56">
        <f>(('Net Zero 2070 - %'!AL17-'Net Zero 2070 - %'!AK17)-AN77)*$D$69</f>
        <v>-2.7804506877632408E-4</v>
      </c>
      <c r="AO69" s="56">
        <f>(('Net Zero 2070 - %'!AM17-'Net Zero 2070 - %'!AL17)-AO77)*$D$69</f>
        <v>-3.5445044601582179E-4</v>
      </c>
      <c r="AP69" s="56">
        <f>(('Net Zero 2070 - %'!AN17-'Net Zero 2070 - %'!AM17)-AP77)*$D$69</f>
        <v>-4.2690565413916909E-4</v>
      </c>
      <c r="AQ69" s="56">
        <f>(('Net Zero 2070 - %'!AO17-'Net Zero 2070 - %'!AN17)-AQ77)*$D$69</f>
        <v>-4.9601853133349595E-4</v>
      </c>
      <c r="AR69" s="56">
        <f>(('Net Zero 2070 - %'!AP17-'Net Zero 2070 - %'!AO17)-AR77)*$D$69</f>
        <v>-5.6232810135189884E-4</v>
      </c>
      <c r="AS69" s="56">
        <f>(('Net Zero 2070 - %'!AQ17-'Net Zero 2070 - %'!AP17)-AS77)*$D$69</f>
        <v>-6.2629679573699228E-4</v>
      </c>
      <c r="AT69" s="56">
        <f>(('Net Zero 2070 - %'!AR17-'Net Zero 2070 - %'!AQ17)-AT77)*$D$69</f>
        <v>-6.8831193595936659E-4</v>
      </c>
      <c r="AU69" s="56">
        <f>(('Net Zero 2070 - %'!AS17-'Net Zero 2070 - %'!AR17)-AU77)*$D$69</f>
        <v>-7.4869280634542708E-4</v>
      </c>
      <c r="AV69" s="56">
        <f>(('Net Zero 2070 - %'!AT17-'Net Zero 2070 - %'!AS17)-AV77)*$D$69</f>
        <v>-8.076992992300543E-4</v>
      </c>
      <c r="AW69" s="56">
        <f>(('Net Zero 2070 - %'!AU17-'Net Zero 2070 - %'!AT17)-AW77)*$D$69</f>
        <v>-8.6554187030927316E-4</v>
      </c>
      <c r="AX69" s="56">
        <f>(('Net Zero 2070 - %'!AV17-'Net Zero 2070 - %'!AU17)-AX77)*$D$69</f>
        <v>-9.223899212593929E-4</v>
      </c>
      <c r="AY69" s="56">
        <f>(('Net Zero 2070 - %'!AW17-'Net Zero 2070 - %'!AV17)-AY77)*$D$69</f>
        <v>-9.7838018217768553E-4</v>
      </c>
      <c r="AZ69" s="56">
        <f>(('Net Zero 2070 - %'!AX17-'Net Zero 2070 - %'!AW17)-AZ77)*$D$69</f>
        <v>-1.0336228224533766E-3</v>
      </c>
      <c r="BA69" s="56">
        <f>(('Net Zero 2070 - %'!AY17-'Net Zero 2070 - %'!AX17)-BA77)*$D$69</f>
        <v>-1.08820721201513E-3</v>
      </c>
      <c r="BB69" s="56">
        <f>(('Net Zero 2070 - %'!AZ17-'Net Zero 2070 - %'!AY17)-BB77)*$D$69</f>
        <v>-1.1422065467305493E-3</v>
      </c>
      <c r="BC69" s="56">
        <f>(('Net Zero 2070 - %'!BA17-'Net Zero 2070 - %'!AZ17)-BC77)*$D$69</f>
        <v>-1.1956809011703022E-3</v>
      </c>
      <c r="BD69" s="56">
        <f>(('Net Zero 2070 - %'!BB17-'Net Zero 2070 - %'!BA17)-BD77)*$D$69</f>
        <v>-1.2486806306547338E-3</v>
      </c>
      <c r="BE69" s="53"/>
    </row>
    <row r="70" spans="1:57">
      <c r="A70" s="384"/>
      <c r="B70" s="39"/>
      <c r="C70" s="350"/>
      <c r="D70" s="36">
        <v>5.0900000000000001E-2</v>
      </c>
      <c r="E70" s="385" t="s">
        <v>396</v>
      </c>
      <c r="F70" s="386"/>
      <c r="G70" s="37" t="s">
        <v>413</v>
      </c>
      <c r="H70" s="56"/>
      <c r="I70" s="56">
        <f>('Net Zero 2070 - %'!G18-'Net Zero 2070 - %'!F18)*$D$70</f>
        <v>-3.6093189999999791E-4</v>
      </c>
      <c r="J70" s="56">
        <f>('Net Zero 2070 - %'!H18-'Net Zero 2070 - %'!G18)*$D$70</f>
        <v>-3.6093190000002052E-4</v>
      </c>
      <c r="K70" s="56">
        <f>('Net Zero 2070 - %'!I18-'Net Zero 2070 - %'!H18)*$D$70</f>
        <v>-3.6093189999999791E-4</v>
      </c>
      <c r="L70" s="56">
        <f>('Net Zero 2070 - %'!J18-'Net Zero 2070 - %'!I18)*$D$70</f>
        <v>-3.6093189999999791E-4</v>
      </c>
      <c r="M70" s="56">
        <f>('Net Zero 2070 - %'!K18-'Net Zero 2070 - %'!J18)*$D$70</f>
        <v>-3.6093189999999791E-4</v>
      </c>
      <c r="N70" s="56">
        <f>('Net Zero 2070 - %'!L18-'Net Zero 2070 - %'!K18)*$D$70</f>
        <v>-3.6093189999999791E-4</v>
      </c>
      <c r="O70" s="56">
        <f>('Net Zero 2070 - %'!M18-'Net Zero 2070 - %'!L18)*$D$70</f>
        <v>-3.6093189999999791E-4</v>
      </c>
      <c r="P70" s="56">
        <f>('Net Zero 2070 - %'!N18-'Net Zero 2070 - %'!M18)*$D$70</f>
        <v>-3.6093189999999791E-4</v>
      </c>
      <c r="Q70" s="56">
        <f>('Net Zero 2070 - %'!O18-'Net Zero 2070 - %'!N18)*$D$70</f>
        <v>-3.6093189999999791E-4</v>
      </c>
      <c r="R70" s="56">
        <f>('Net Zero 2070 - %'!P18-'Net Zero 2070 - %'!O18)*$D$70</f>
        <v>-3.6093189999999791E-4</v>
      </c>
      <c r="S70" s="56">
        <f>('Net Zero 2070 - %'!Q18-'Net Zero 2070 - %'!P18)*$D$70</f>
        <v>-3.6093189999999791E-4</v>
      </c>
      <c r="T70" s="56">
        <f>('Net Zero 2070 - %'!R18-'Net Zero 2070 - %'!Q18)*$D$70</f>
        <v>-3.6093189999999791E-4</v>
      </c>
      <c r="U70" s="56">
        <f>('Net Zero 2070 - %'!S18-'Net Zero 2070 - %'!R18)*$D$70</f>
        <v>-3.6093190000002052E-4</v>
      </c>
      <c r="V70" s="56">
        <f>('Net Zero 2070 - %'!T18-'Net Zero 2070 - %'!S18)*$D$70</f>
        <v>-3.6093189999999791E-4</v>
      </c>
      <c r="W70" s="56">
        <f>('Net Zero 2070 - %'!U18-'Net Zero 2070 - %'!T18)*$D$70</f>
        <v>-3.6093189999999791E-4</v>
      </c>
      <c r="X70" s="56">
        <f>('Net Zero 2070 - %'!V18-'Net Zero 2070 - %'!U18)*$D$70</f>
        <v>-3.6093189999999791E-4</v>
      </c>
      <c r="Y70" s="56">
        <f>('Net Zero 2070 - %'!W18-'Net Zero 2070 - %'!V18)*$D$70</f>
        <v>-3.6093189999999791E-4</v>
      </c>
      <c r="Z70" s="56">
        <f>('Net Zero 2070 - %'!X18-'Net Zero 2070 - %'!W18)*$D$70</f>
        <v>-3.6093189999999791E-4</v>
      </c>
      <c r="AA70" s="56">
        <f>('Net Zero 2070 - %'!Y18-'Net Zero 2070 - %'!X18)*$D$70</f>
        <v>-3.6093189999999791E-4</v>
      </c>
      <c r="AB70" s="56">
        <f>('Net Zero 2070 - %'!Z18-'Net Zero 2070 - %'!Y18)*$D$70</f>
        <v>-3.6093189999999791E-4</v>
      </c>
      <c r="AC70" s="37">
        <f>('Net Zero 2070 - %'!AA18-'Net Zero 2070 - %'!Z18)*$D$70</f>
        <v>-3.6093189999999791E-4</v>
      </c>
      <c r="AD70" s="56">
        <f>('Net Zero 2070 - %'!AB18-'Net Zero 2070 - %'!AA18)*$D$70</f>
        <v>-3.6093189999999791E-4</v>
      </c>
      <c r="AE70" s="56">
        <f>('Net Zero 2070 - %'!AC18-'Net Zero 2070 - %'!AB18)*$D$70</f>
        <v>-3.6093189999999791E-4</v>
      </c>
      <c r="AF70" s="56">
        <f>('Net Zero 2070 - %'!AD18-'Net Zero 2070 - %'!AC18)*$D$70</f>
        <v>-3.6093190000002052E-4</v>
      </c>
      <c r="AG70" s="56">
        <f>('Net Zero 2070 - %'!AE18-'Net Zero 2070 - %'!AD18)*$D$70</f>
        <v>-3.6093189999999791E-4</v>
      </c>
      <c r="AH70" s="56">
        <f>('Net Zero 2070 - %'!AF18-'Net Zero 2070 - %'!AE18)*$D$70</f>
        <v>-3.6093189999999791E-4</v>
      </c>
      <c r="AI70" s="56">
        <f>('Net Zero 2070 - %'!AG18-'Net Zero 2070 - %'!AF18)*$D$70</f>
        <v>-3.6093189999999791E-4</v>
      </c>
      <c r="AJ70" s="56">
        <f>('Net Zero 2070 - %'!AH18-'Net Zero 2070 - %'!AG18)*$D$70</f>
        <v>-3.6093189999999791E-4</v>
      </c>
      <c r="AK70" s="56">
        <f>('Net Zero 2070 - %'!AI18-'Net Zero 2070 - %'!AH18)*$D$70</f>
        <v>-3.6093189999999791E-4</v>
      </c>
      <c r="AL70" s="56">
        <f>('Net Zero 2070 - %'!AJ18-'Net Zero 2070 - %'!AI18)*$D$70</f>
        <v>-3.6093189999999791E-4</v>
      </c>
      <c r="AM70" s="56">
        <f>('Net Zero 2070 - %'!AK18-'Net Zero 2070 - %'!AJ18)*$D$70</f>
        <v>-3.6093189999999791E-4</v>
      </c>
      <c r="AN70" s="56">
        <f>('Net Zero 2070 - %'!AL18-'Net Zero 2070 - %'!AK18)*$D$70</f>
        <v>-3.6093189999999791E-4</v>
      </c>
      <c r="AO70" s="56">
        <f>('Net Zero 2070 - %'!AM18-'Net Zero 2070 - %'!AL18)*$D$70</f>
        <v>-3.6093189999999791E-4</v>
      </c>
      <c r="AP70" s="56">
        <f>('Net Zero 2070 - %'!AN18-'Net Zero 2070 - %'!AM18)*$D$70</f>
        <v>-3.6093190000002052E-4</v>
      </c>
      <c r="AQ70" s="56">
        <f>('Net Zero 2070 - %'!AO18-'Net Zero 2070 - %'!AN18)*$D$70</f>
        <v>-3.6093189999999791E-4</v>
      </c>
      <c r="AR70" s="56">
        <f>('Net Zero 2070 - %'!AP18-'Net Zero 2070 - %'!AO18)*$D$70</f>
        <v>-3.6093189999999791E-4</v>
      </c>
      <c r="AS70" s="56">
        <f>('Net Zero 2070 - %'!AQ18-'Net Zero 2070 - %'!AP18)*$D$70</f>
        <v>-3.6093189999999791E-4</v>
      </c>
      <c r="AT70" s="56">
        <f>('Net Zero 2070 - %'!AR18-'Net Zero 2070 - %'!AQ18)*$D$70</f>
        <v>-3.6093189999999791E-4</v>
      </c>
      <c r="AU70" s="56">
        <f>('Net Zero 2070 - %'!AS18-'Net Zero 2070 - %'!AR18)*$D$70</f>
        <v>-3.6093189999999791E-4</v>
      </c>
      <c r="AV70" s="56">
        <f>('Net Zero 2070 - %'!AT18-'Net Zero 2070 - %'!AS18)*$D$70</f>
        <v>-3.6093189999999791E-4</v>
      </c>
      <c r="AW70" s="56">
        <f>('Net Zero 2070 - %'!AU18-'Net Zero 2070 - %'!AT18)*$D$70</f>
        <v>-3.6093189999999791E-4</v>
      </c>
      <c r="AX70" s="56">
        <f>('Net Zero 2070 - %'!AV18-'Net Zero 2070 - %'!AU18)*$D$70</f>
        <v>-3.6093189999999791E-4</v>
      </c>
      <c r="AY70" s="56">
        <f>('Net Zero 2070 - %'!AW18-'Net Zero 2070 - %'!AV18)*$D$70</f>
        <v>-3.6093189999999791E-4</v>
      </c>
      <c r="AZ70" s="56">
        <f>('Net Zero 2070 - %'!AX18-'Net Zero 2070 - %'!AW18)*$D$70</f>
        <v>-3.6093189999999791E-4</v>
      </c>
      <c r="BA70" s="56">
        <f>('Net Zero 2070 - %'!AY18-'Net Zero 2070 - %'!AX18)*$D$70</f>
        <v>-3.6093190000002052E-4</v>
      </c>
      <c r="BB70" s="56">
        <f>('Net Zero 2070 - %'!AZ18-'Net Zero 2070 - %'!AY18)*$D$70</f>
        <v>-3.6093189999999791E-4</v>
      </c>
      <c r="BC70" s="56">
        <f>('Net Zero 2070 - %'!BA18-'Net Zero 2070 - %'!AZ18)*$D$70</f>
        <v>-3.6093189999999791E-4</v>
      </c>
      <c r="BD70" s="56">
        <f>('Net Zero 2070 - %'!BB18-'Net Zero 2070 - %'!BA18)*$D$70</f>
        <v>-3.6093189999999791E-4</v>
      </c>
      <c r="BE70" s="53"/>
    </row>
    <row r="71" spans="1:57">
      <c r="A71" s="384"/>
      <c r="B71" s="36"/>
      <c r="C71" s="350"/>
      <c r="D71" s="36">
        <v>0.34710000000000002</v>
      </c>
      <c r="E71" s="385" t="s">
        <v>397</v>
      </c>
      <c r="F71" s="386"/>
      <c r="G71" s="37" t="s">
        <v>413</v>
      </c>
      <c r="H71" s="56"/>
      <c r="I71" s="56">
        <f>('Net Zero 2070 - %'!G19-'Net Zero 2070 - %'!F19)*$D$71</f>
        <v>-2.3436780977520663E-4</v>
      </c>
      <c r="J71" s="56">
        <f>('Net Zero 2070 - %'!H19-'Net Zero 2070 - %'!G19)*$D$71</f>
        <v>-2.3404438219771508E-4</v>
      </c>
      <c r="K71" s="56">
        <f>('Net Zero 2070 - %'!I19-'Net Zero 2070 - %'!H19)*$D$71</f>
        <v>-2.3372140095029379E-4</v>
      </c>
      <c r="L71" s="56">
        <f>('Net Zero 2070 - %'!J19-'Net Zero 2070 - %'!I19)*$D$71</f>
        <v>-2.3339886541698585E-4</v>
      </c>
      <c r="M71" s="56">
        <f>('Net Zero 2070 - %'!K19-'Net Zero 2070 - %'!J19)*$D$71</f>
        <v>-2.3307677498270147E-4</v>
      </c>
      <c r="N71" s="56">
        <f>('Net Zero 2070 - %'!L19-'Net Zero 2070 - %'!K19)*$D$71</f>
        <v>-2.3275512903323713E-4</v>
      </c>
      <c r="O71" s="56">
        <f>('Net Zero 2070 - %'!M19-'Net Zero 2070 - %'!L19)*$D$71</f>
        <v>-2.3243392695516E-4</v>
      </c>
      <c r="P71" s="56">
        <f>('Net Zero 2070 - %'!N19-'Net Zero 2070 - %'!M19)*$D$71</f>
        <v>-2.3211316813596223E-4</v>
      </c>
      <c r="Q71" s="56">
        <f>('Net Zero 2070 - %'!O19-'Net Zero 2070 - %'!N19)*$D$71</f>
        <v>-2.3179285196394506E-4</v>
      </c>
      <c r="R71" s="56">
        <f>('Net Zero 2070 - %'!P19-'Net Zero 2070 - %'!O19)*$D$71</f>
        <v>-2.3147297782821915E-4</v>
      </c>
      <c r="S71" s="56">
        <f>('Net Zero 2070 - %'!Q19-'Net Zero 2070 - %'!P19)*$D$71</f>
        <v>-2.3115354511881988E-4</v>
      </c>
      <c r="T71" s="56">
        <f>('Net Zero 2070 - %'!R19-'Net Zero 2070 - %'!Q19)*$D$71</f>
        <v>-2.3083455322655343E-4</v>
      </c>
      <c r="U71" s="56">
        <f>('Net Zero 2070 - %'!S19-'Net Zero 2070 - %'!R19)*$D$71</f>
        <v>-2.3051600154311224E-4</v>
      </c>
      <c r="V71" s="56">
        <f>('Net Zero 2070 - %'!T19-'Net Zero 2070 - %'!S19)*$D$71</f>
        <v>-2.3019788946097885E-4</v>
      </c>
      <c r="W71" s="56">
        <f>('Net Zero 2070 - %'!U19-'Net Zero 2070 - %'!T19)*$D$71</f>
        <v>-2.2988021637352198E-4</v>
      </c>
      <c r="X71" s="56">
        <f>('Net Zero 2070 - %'!V19-'Net Zero 2070 - %'!U19)*$D$71</f>
        <v>-2.2956298167491971E-4</v>
      </c>
      <c r="Y71" s="56">
        <f>('Net Zero 2070 - %'!W19-'Net Zero 2070 - %'!V19)*$D$71</f>
        <v>-2.2924618476021709E-4</v>
      </c>
      <c r="Z71" s="56">
        <f>('Net Zero 2070 - %'!X19-'Net Zero 2070 - %'!W19)*$D$71</f>
        <v>-2.2892982502524927E-4</v>
      </c>
      <c r="AA71" s="56">
        <f>('Net Zero 2070 - %'!Y19-'Net Zero 2070 - %'!X19)*$D$71</f>
        <v>-2.2861390186671831E-4</v>
      </c>
      <c r="AB71" s="56">
        <f>('Net Zero 2070 - %'!Z19-'Net Zero 2070 - %'!Y19)*$D$71</f>
        <v>-2.2829841468213568E-4</v>
      </c>
      <c r="AC71" s="37">
        <f>('Net Zero 2070 - %'!AA19-'Net Zero 2070 - %'!Z19)*$D$71</f>
        <v>-2.2798336286987978E-4</v>
      </c>
      <c r="AD71" s="56">
        <f>('Net Zero 2070 - %'!AB19-'Net Zero 2070 - %'!AA19)*$D$71</f>
        <v>-2.2766874582911905E-4</v>
      </c>
      <c r="AE71" s="56">
        <f>('Net Zero 2070 - %'!AC19-'Net Zero 2070 - %'!AB19)*$D$71</f>
        <v>-2.2735456295986973E-4</v>
      </c>
      <c r="AF71" s="56">
        <f>('Net Zero 2070 - %'!AD19-'Net Zero 2070 - %'!AC19)*$D$71</f>
        <v>-2.2704081366297651E-4</v>
      </c>
      <c r="AG71" s="56">
        <f>('Net Zero 2070 - %'!AE19-'Net Zero 2070 - %'!AD19)*$D$71</f>
        <v>-2.2672749734013197E-4</v>
      </c>
      <c r="AH71" s="56">
        <f>('Net Zero 2070 - %'!AF19-'Net Zero 2070 - %'!AE19)*$D$71</f>
        <v>-2.2641461339379935E-4</v>
      </c>
      <c r="AI71" s="56">
        <f>('Net Zero 2070 - %'!AG19-'Net Zero 2070 - %'!AF19)*$D$71</f>
        <v>-2.2610216122730895E-4</v>
      </c>
      <c r="AJ71" s="56">
        <f>('Net Zero 2070 - %'!AH19-'Net Zero 2070 - %'!AG19)*$D$71</f>
        <v>-2.2579014024481957E-4</v>
      </c>
      <c r="AK71" s="56">
        <f>('Net Zero 2070 - %'!AI19-'Net Zero 2070 - %'!AH19)*$D$71</f>
        <v>-2.2547854985128002E-4</v>
      </c>
      <c r="AL71" s="56">
        <f>('Net Zero 2070 - %'!AJ19-'Net Zero 2070 - %'!AI19)*$D$71</f>
        <v>-2.2516738945248696E-4</v>
      </c>
      <c r="AM71" s="56">
        <f>('Net Zero 2070 - %'!AK19-'Net Zero 2070 - %'!AJ19)*$D$71</f>
        <v>-2.2485665845504616E-4</v>
      </c>
      <c r="AN71" s="56">
        <f>('Net Zero 2070 - %'!AL19-'Net Zero 2070 - %'!AK19)*$D$71</f>
        <v>-2.2454635626637277E-4</v>
      </c>
      <c r="AO71" s="56">
        <f>('Net Zero 2070 - %'!AM19-'Net Zero 2070 - %'!AL19)*$D$71</f>
        <v>-2.2423648229472965E-4</v>
      </c>
      <c r="AP71" s="56">
        <f>('Net Zero 2070 - %'!AN19-'Net Zero 2070 - %'!AM19)*$D$71</f>
        <v>-2.2392703594916968E-4</v>
      </c>
      <c r="AQ71" s="56">
        <f>('Net Zero 2070 - %'!AO19-'Net Zero 2070 - %'!AN19)*$D$71</f>
        <v>-2.2361801663955502E-4</v>
      </c>
      <c r="AR71" s="56">
        <f>('Net Zero 2070 - %'!AP19-'Net Zero 2070 - %'!AO19)*$D$71</f>
        <v>-2.2330942377659556E-4</v>
      </c>
      <c r="AS71" s="56">
        <f>('Net Zero 2070 - %'!AQ19-'Net Zero 2070 - %'!AP19)*$D$71</f>
        <v>-2.2300125677177194E-4</v>
      </c>
      <c r="AT71" s="56">
        <f>('Net Zero 2070 - %'!AR19-'Net Zero 2070 - %'!AQ19)*$D$71</f>
        <v>-2.2269351503743183E-4</v>
      </c>
      <c r="AU71" s="56">
        <f>('Net Zero 2070 - %'!AS19-'Net Zero 2070 - %'!AR19)*$D$71</f>
        <v>-2.223861979866744E-4</v>
      </c>
      <c r="AV71" s="56">
        <f>('Net Zero 2070 - %'!AT19-'Net Zero 2070 - %'!AS19)*$D$71</f>
        <v>-2.2207930503346585E-4</v>
      </c>
      <c r="AW71" s="56">
        <f>('Net Zero 2070 - %'!AU19-'Net Zero 2070 - %'!AT19)*$D$71</f>
        <v>-2.2177283559252379E-4</v>
      </c>
      <c r="AX71" s="56">
        <f>('Net Zero 2070 - %'!AV19-'Net Zero 2070 - %'!AU19)*$D$71</f>
        <v>-2.2146678907939441E-4</v>
      </c>
      <c r="AY71" s="56">
        <f>('Net Zero 2070 - %'!AW19-'Net Zero 2070 - %'!AV19)*$D$71</f>
        <v>-2.2116116491047164E-4</v>
      </c>
      <c r="AZ71" s="56">
        <f>('Net Zero 2070 - %'!AX19-'Net Zero 2070 - %'!AW19)*$D$71</f>
        <v>-2.2085596250288162E-4</v>
      </c>
      <c r="BA71" s="56">
        <f>('Net Zero 2070 - %'!AY19-'Net Zero 2070 - %'!AX19)*$D$71</f>
        <v>-2.2055118127463683E-4</v>
      </c>
      <c r="BB71" s="56">
        <f>('Net Zero 2070 - %'!AZ19-'Net Zero 2070 - %'!AY19)*$D$71</f>
        <v>-2.202468206444819E-4</v>
      </c>
      <c r="BC71" s="56">
        <f>('Net Zero 2070 - %'!BA19-'Net Zero 2070 - %'!AZ19)*$D$71</f>
        <v>-2.1994288003199E-4</v>
      </c>
      <c r="BD71" s="56">
        <f>('Net Zero 2070 - %'!BB19-'Net Zero 2070 - %'!BA19)*$D$71</f>
        <v>-2.1963935885754352E-4</v>
      </c>
      <c r="BE71" s="53"/>
    </row>
    <row r="72" spans="1:57" ht="14.45">
      <c r="A72" s="40" t="s">
        <v>387</v>
      </c>
      <c r="B72" s="36"/>
      <c r="C72" s="40"/>
      <c r="D72" s="41"/>
      <c r="E72" s="42" t="s">
        <v>387</v>
      </c>
      <c r="F72" s="43" t="s">
        <v>387</v>
      </c>
      <c r="G72" s="44" t="s">
        <v>399</v>
      </c>
      <c r="H72" s="46">
        <f t="shared" ref="H72:BD72" si="7">SUM(H66:H71)</f>
        <v>1.7974213798024152E-3</v>
      </c>
      <c r="I72" s="46">
        <f t="shared" si="7"/>
        <v>6.2127129721855001E-3</v>
      </c>
      <c r="J72" s="46">
        <f t="shared" si="7"/>
        <v>6.096753385059021E-3</v>
      </c>
      <c r="K72" s="46">
        <f t="shared" si="7"/>
        <v>5.9819334975389467E-3</v>
      </c>
      <c r="L72" s="46">
        <f t="shared" si="7"/>
        <v>5.868359308225185E-3</v>
      </c>
      <c r="M72" s="46">
        <f t="shared" si="7"/>
        <v>5.755616200754504E-3</v>
      </c>
      <c r="N72" s="46">
        <f t="shared" si="7"/>
        <v>5.6436708726941434E-3</v>
      </c>
      <c r="O72" s="46">
        <f t="shared" si="7"/>
        <v>5.5321107860991673E-3</v>
      </c>
      <c r="P72" s="46">
        <f t="shared" si="7"/>
        <v>5.4210517328354378E-3</v>
      </c>
      <c r="Q72" s="46">
        <f t="shared" si="7"/>
        <v>5.3099756656668513E-3</v>
      </c>
      <c r="R72" s="46">
        <f t="shared" si="7"/>
        <v>5.1985701645163428E-3</v>
      </c>
      <c r="S72" s="46">
        <f t="shared" si="7"/>
        <v>5.0864255820300842E-3</v>
      </c>
      <c r="T72" s="46">
        <f t="shared" si="7"/>
        <v>4.9728550864116044E-3</v>
      </c>
      <c r="U72" s="46">
        <f t="shared" si="7"/>
        <v>4.8573285854097061E-3</v>
      </c>
      <c r="V72" s="46">
        <f t="shared" si="7"/>
        <v>4.7390165667035543E-3</v>
      </c>
      <c r="W72" s="46">
        <f t="shared" si="7"/>
        <v>4.6172545267582684E-3</v>
      </c>
      <c r="X72" s="46">
        <f t="shared" si="7"/>
        <v>4.491049527422122E-3</v>
      </c>
      <c r="Y72" s="46">
        <f t="shared" si="7"/>
        <v>4.3597233359904172E-3</v>
      </c>
      <c r="Z72" s="46">
        <f t="shared" si="7"/>
        <v>4.222602665723353E-3</v>
      </c>
      <c r="AA72" s="46">
        <f t="shared" si="7"/>
        <v>4.0792780923580843E-3</v>
      </c>
      <c r="AB72" s="46">
        <f t="shared" si="7"/>
        <v>3.9299699538616279E-3</v>
      </c>
      <c r="AC72" s="46">
        <f t="shared" si="7"/>
        <v>3.7754981117940132E-3</v>
      </c>
      <c r="AD72" s="46">
        <f t="shared" si="7"/>
        <v>3.6171017595797873E-3</v>
      </c>
      <c r="AE72" s="46">
        <f t="shared" si="7"/>
        <v>3.4568641794190456E-3</v>
      </c>
      <c r="AF72" s="46">
        <f t="shared" si="7"/>
        <v>3.2969573245856137E-3</v>
      </c>
      <c r="AG72" s="46">
        <f t="shared" si="7"/>
        <v>3.139664777922753E-3</v>
      </c>
      <c r="AH72" s="46">
        <f t="shared" si="7"/>
        <v>2.9873607320130419E-3</v>
      </c>
      <c r="AI72" s="46">
        <f t="shared" si="7"/>
        <v>2.8413918866282022E-3</v>
      </c>
      <c r="AJ72" s="46">
        <f t="shared" si="7"/>
        <v>2.7027437210201352E-3</v>
      </c>
      <c r="AK72" s="56">
        <f t="shared" si="7"/>
        <v>2.5720331401122725E-3</v>
      </c>
      <c r="AL72" s="46">
        <f t="shared" si="7"/>
        <v>2.4491222249416944E-3</v>
      </c>
      <c r="AM72" s="46">
        <f t="shared" si="7"/>
        <v>2.3335038747147401E-3</v>
      </c>
      <c r="AN72" s="46">
        <f t="shared" si="7"/>
        <v>2.2244526116212372E-3</v>
      </c>
      <c r="AO72" s="46">
        <f t="shared" si="7"/>
        <v>2.1211516895631556E-3</v>
      </c>
      <c r="AP72" s="46">
        <f t="shared" si="7"/>
        <v>2.0227843856115723E-3</v>
      </c>
      <c r="AQ72" s="46">
        <f t="shared" si="7"/>
        <v>1.9285903477802588E-3</v>
      </c>
      <c r="AR72" s="46">
        <f t="shared" si="7"/>
        <v>1.8378952982874815E-3</v>
      </c>
      <c r="AS72" s="46">
        <f t="shared" si="7"/>
        <v>1.750120753517282E-3</v>
      </c>
      <c r="AT72" s="46">
        <f t="shared" si="7"/>
        <v>1.6647821690700905E-3</v>
      </c>
      <c r="AU72" s="46">
        <f t="shared" si="7"/>
        <v>1.5814800962683777E-3</v>
      </c>
      <c r="AV72" s="46">
        <f t="shared" si="7"/>
        <v>1.4998893733428184E-3</v>
      </c>
      <c r="AW72" s="46">
        <f t="shared" si="7"/>
        <v>1.4197466788509823E-3</v>
      </c>
      <c r="AX72" s="46">
        <f t="shared" si="7"/>
        <v>1.3408400509506532E-3</v>
      </c>
      <c r="AY72" s="46">
        <f t="shared" si="7"/>
        <v>1.262998406881433E-3</v>
      </c>
      <c r="AZ72" s="46">
        <f t="shared" si="7"/>
        <v>1.186083901878884E-3</v>
      </c>
      <c r="BA72" s="46">
        <f t="shared" si="7"/>
        <v>1.1099847250800306E-3</v>
      </c>
      <c r="BB72" s="46">
        <f t="shared" si="7"/>
        <v>1.034609315215233E-3</v>
      </c>
      <c r="BC72" s="46">
        <f t="shared" si="7"/>
        <v>9.598825420855105E-4</v>
      </c>
      <c r="BD72" s="46">
        <f t="shared" si="7"/>
        <v>8.8574145139500645E-4</v>
      </c>
      <c r="BE72" s="53"/>
    </row>
    <row r="73" spans="1:57" ht="14.45">
      <c r="A73" s="27"/>
      <c r="B73" s="36"/>
      <c r="C73" s="27"/>
      <c r="D73" s="39"/>
      <c r="E73" s="53" t="s">
        <v>387</v>
      </c>
      <c r="F73" s="53" t="s">
        <v>387</v>
      </c>
      <c r="G73" s="53" t="s">
        <v>387</v>
      </c>
      <c r="H73" s="53" t="s">
        <v>387</v>
      </c>
      <c r="I73" s="53" t="s">
        <v>387</v>
      </c>
      <c r="J73" s="53" t="s">
        <v>387</v>
      </c>
      <c r="K73" s="53" t="s">
        <v>387</v>
      </c>
      <c r="L73" s="53" t="s">
        <v>387</v>
      </c>
      <c r="M73" s="53" t="s">
        <v>387</v>
      </c>
      <c r="N73" s="53" t="s">
        <v>387</v>
      </c>
      <c r="O73" s="53" t="s">
        <v>387</v>
      </c>
      <c r="P73" s="53" t="s">
        <v>387</v>
      </c>
      <c r="Q73" s="53" t="s">
        <v>387</v>
      </c>
      <c r="R73" s="53" t="s">
        <v>387</v>
      </c>
      <c r="S73" s="53" t="s">
        <v>387</v>
      </c>
      <c r="T73" s="53" t="s">
        <v>387</v>
      </c>
      <c r="U73" s="53" t="s">
        <v>387</v>
      </c>
      <c r="V73" s="53" t="s">
        <v>387</v>
      </c>
      <c r="W73" s="53" t="s">
        <v>387</v>
      </c>
      <c r="X73" s="53" t="s">
        <v>387</v>
      </c>
      <c r="Y73" s="53" t="s">
        <v>387</v>
      </c>
      <c r="Z73" s="53" t="s">
        <v>387</v>
      </c>
      <c r="AA73" s="53" t="s">
        <v>387</v>
      </c>
      <c r="AB73" s="53" t="s">
        <v>387</v>
      </c>
      <c r="AC73" s="53" t="s">
        <v>387</v>
      </c>
      <c r="AD73" s="53" t="s">
        <v>387</v>
      </c>
      <c r="AE73" s="53" t="s">
        <v>387</v>
      </c>
      <c r="AF73" s="53" t="s">
        <v>387</v>
      </c>
      <c r="AG73" s="53" t="s">
        <v>387</v>
      </c>
      <c r="AH73" s="53" t="s">
        <v>387</v>
      </c>
      <c r="AI73" s="53" t="s">
        <v>387</v>
      </c>
      <c r="AJ73" s="53" t="s">
        <v>387</v>
      </c>
      <c r="AK73" s="53" t="s">
        <v>387</v>
      </c>
      <c r="AL73" s="53"/>
      <c r="AM73" s="53"/>
      <c r="AN73" s="53"/>
      <c r="AO73" s="53"/>
      <c r="AP73" s="53"/>
      <c r="AQ73" s="53"/>
      <c r="AR73" s="53"/>
      <c r="AS73" s="53"/>
      <c r="AT73" s="53"/>
      <c r="AU73" s="53"/>
      <c r="AV73" s="53"/>
      <c r="AW73" s="53"/>
      <c r="AX73" s="53"/>
      <c r="AY73" s="53"/>
      <c r="AZ73" s="53"/>
      <c r="BA73" s="53"/>
      <c r="BB73" s="53"/>
      <c r="BC73" s="53"/>
      <c r="BD73" s="53"/>
      <c r="BE73" s="53"/>
    </row>
    <row r="74" spans="1:57" ht="15.75">
      <c r="B74" s="36"/>
      <c r="E74" s="53"/>
      <c r="F74" s="53"/>
      <c r="G74" s="347" t="s">
        <v>478</v>
      </c>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53"/>
    </row>
    <row r="75" spans="1:57" s="245" customFormat="1" ht="14.45" customHeight="1">
      <c r="B75" s="308"/>
      <c r="E75" s="385" t="s">
        <v>391</v>
      </c>
      <c r="F75" s="386"/>
      <c r="G75" s="37" t="s">
        <v>415</v>
      </c>
      <c r="H75" s="37">
        <f>'Net Zero 2070 - %'!F8+'Net Zero 2070 - %'!F9</f>
        <v>6.0223926199999998</v>
      </c>
      <c r="I75" s="37">
        <f>'Net Zero 2070 - %'!G8+'Net Zero 2070 - %'!G9</f>
        <v>6.0848926199999998</v>
      </c>
      <c r="J75" s="37">
        <f>'Net Zero 2070 - %'!H8+'Net Zero 2070 - %'!H9</f>
        <v>6.1473926199999998</v>
      </c>
      <c r="K75" s="37">
        <f>'Net Zero 2070 - %'!I8+'Net Zero 2070 - %'!I9</f>
        <v>6.2098926199999998</v>
      </c>
      <c r="L75" s="37">
        <f>'Net Zero 2070 - %'!J8+'Net Zero 2070 - %'!J9</f>
        <v>6.2787626200000002</v>
      </c>
      <c r="M75" s="37">
        <f>'Net Zero 2070 - %'!K8+'Net Zero 2070 - %'!K9</f>
        <v>6.3476326200000006</v>
      </c>
      <c r="N75" s="37">
        <f>'Net Zero 2070 - %'!L8+'Net Zero 2070 - %'!L9</f>
        <v>6.4165026200000002</v>
      </c>
      <c r="O75" s="37">
        <f>'Net Zero 2070 - %'!M8+'Net Zero 2070 - %'!M9</f>
        <v>6.4853726199999997</v>
      </c>
      <c r="P75" s="37">
        <f>'Net Zero 2070 - %'!N8+'Net Zero 2070 - %'!N9</f>
        <v>6.5542426200000001</v>
      </c>
      <c r="Q75" s="37">
        <f>'Net Zero 2070 - %'!O8+'Net Zero 2070 - %'!O9</f>
        <v>6.6231126200000006</v>
      </c>
      <c r="R75" s="37">
        <f>'Net Zero 2070 - %'!P8+'Net Zero 2070 - %'!P9</f>
        <v>6.6919826200000001</v>
      </c>
      <c r="S75" s="37">
        <f>'Net Zero 2070 - %'!Q8+'Net Zero 2070 - %'!Q9</f>
        <v>6.7608526199999996</v>
      </c>
      <c r="T75" s="37">
        <f>'Net Zero 2070 - %'!R8+'Net Zero 2070 - %'!R9</f>
        <v>6.8297226200000001</v>
      </c>
      <c r="U75" s="37">
        <f>'Net Zero 2070 - %'!S8+'Net Zero 2070 - %'!S9</f>
        <v>6.8985926200000005</v>
      </c>
      <c r="V75" s="37">
        <f>'Net Zero 2070 - %'!T8+'Net Zero 2070 - %'!T9</f>
        <v>6.9674626200000001</v>
      </c>
      <c r="W75" s="37">
        <f>'Net Zero 2070 - %'!U8+'Net Zero 2070 - %'!U9</f>
        <v>7.0363326199999996</v>
      </c>
      <c r="X75" s="37">
        <f>'Net Zero 2070 - %'!V8+'Net Zero 2070 - %'!V9</f>
        <v>7.10520262</v>
      </c>
      <c r="Y75" s="37">
        <f>'Net Zero 2070 - %'!W8+'Net Zero 2070 - %'!W9</f>
        <v>7.1740726200000005</v>
      </c>
      <c r="Z75" s="37">
        <f>'Net Zero 2070 - %'!X8+'Net Zero 2070 - %'!X9</f>
        <v>7.24294262</v>
      </c>
      <c r="AA75" s="37">
        <f>'Net Zero 2070 - %'!Y8+'Net Zero 2070 - %'!Y9</f>
        <v>7.3118126199999995</v>
      </c>
      <c r="AB75" s="37">
        <f>'Net Zero 2070 - %'!Z8+'Net Zero 2070 - %'!Z9</f>
        <v>7.38068262</v>
      </c>
      <c r="AC75" s="37">
        <f>'Net Zero 2070 - %'!AA8+'Net Zero 2070 - %'!AA9</f>
        <v>7.4495526200000004</v>
      </c>
      <c r="AD75" s="37">
        <f>'Net Zero 2070 - %'!AB8+'Net Zero 2070 - %'!AB9</f>
        <v>7.5184226199999999</v>
      </c>
      <c r="AE75" s="37">
        <f>'Net Zero 2070 - %'!AC8+'Net Zero 2070 - %'!AC9</f>
        <v>7.5872926199999995</v>
      </c>
      <c r="AF75" s="37">
        <f>'Net Zero 2070 - %'!AD8+'Net Zero 2070 - %'!AD9</f>
        <v>7.6561626199999999</v>
      </c>
      <c r="AG75" s="37">
        <f>'Net Zero 2070 - %'!AE8+'Net Zero 2070 - %'!AE9</f>
        <v>7.7250326200000003</v>
      </c>
      <c r="AH75" s="37">
        <f>'Net Zero 2070 - %'!AF8+'Net Zero 2070 - %'!AF9</f>
        <v>7.7939026199999999</v>
      </c>
      <c r="AI75" s="37">
        <f>'Net Zero 2070 - %'!AG8+'Net Zero 2070 - %'!AG9</f>
        <v>7.8627726199999994</v>
      </c>
      <c r="AJ75" s="37">
        <f>'Net Zero 2070 - %'!AH8+'Net Zero 2070 - %'!AH9</f>
        <v>7.9316426199999999</v>
      </c>
      <c r="AK75" s="37">
        <f>'Net Zero 2070 - %'!AI8+'Net Zero 2070 - %'!AI9</f>
        <v>8.0005126200000003</v>
      </c>
      <c r="AL75" s="37">
        <f>'Net Zero 2070 - %'!AJ8+'Net Zero 2070 - %'!AJ9</f>
        <v>8.069382619999999</v>
      </c>
      <c r="AM75" s="37">
        <f>'Net Zero 2070 - %'!AK8+'Net Zero 2070 - %'!AK9</f>
        <v>8.1382526199999994</v>
      </c>
      <c r="AN75" s="37">
        <f>'Net Zero 2070 - %'!AL8+'Net Zero 2070 - %'!AL9</f>
        <v>8.2071226199999998</v>
      </c>
      <c r="AO75" s="37">
        <f>'Net Zero 2070 - %'!AM8+'Net Zero 2070 - %'!AM9</f>
        <v>8.2759926200000002</v>
      </c>
      <c r="AP75" s="37">
        <f>'Net Zero 2070 - %'!AN8+'Net Zero 2070 - %'!AN9</f>
        <v>8.3448626200000007</v>
      </c>
      <c r="AQ75" s="37">
        <f>'Net Zero 2070 - %'!AO8+'Net Zero 2070 - %'!AO9</f>
        <v>8.4137326200000011</v>
      </c>
      <c r="AR75" s="37">
        <f>'Net Zero 2070 - %'!AP8+'Net Zero 2070 - %'!AP9</f>
        <v>8.4826026200000015</v>
      </c>
      <c r="AS75" s="37">
        <f>'Net Zero 2070 - %'!AQ8+'Net Zero 2070 - %'!AQ9</f>
        <v>8.551472620000002</v>
      </c>
      <c r="AT75" s="37">
        <f>'Net Zero 2070 - %'!AR8+'Net Zero 2070 - %'!AR9</f>
        <v>8.6203426200000024</v>
      </c>
      <c r="AU75" s="37">
        <f>'Net Zero 2070 - %'!AS8+'Net Zero 2070 - %'!AS9</f>
        <v>8.6892126200000028</v>
      </c>
      <c r="AV75" s="37">
        <f>'Net Zero 2070 - %'!AT8+'Net Zero 2070 - %'!AT9</f>
        <v>8.7580826200000033</v>
      </c>
      <c r="AW75" s="37">
        <f>'Net Zero 2070 - %'!AU8+'Net Zero 2070 - %'!AU9</f>
        <v>8.8269526200000037</v>
      </c>
      <c r="AX75" s="37">
        <f>'Net Zero 2070 - %'!AV8+'Net Zero 2070 - %'!AV9</f>
        <v>8.8958226200000041</v>
      </c>
      <c r="AY75" s="37">
        <f>'Net Zero 2070 - %'!AW8+'Net Zero 2070 - %'!AW9</f>
        <v>8.9646926200000046</v>
      </c>
      <c r="AZ75" s="37">
        <f>'Net Zero 2070 - %'!AX8+'Net Zero 2070 - %'!AX9</f>
        <v>9.033562620000005</v>
      </c>
      <c r="BA75" s="37">
        <f>'Net Zero 2070 - %'!AY8+'Net Zero 2070 - %'!AY9</f>
        <v>9.1024326200000054</v>
      </c>
      <c r="BB75" s="37">
        <f>'Net Zero 2070 - %'!AZ8+'Net Zero 2070 - %'!AZ9</f>
        <v>9.1713026200000058</v>
      </c>
      <c r="BC75" s="37">
        <f>'Net Zero 2070 - %'!BA8+'Net Zero 2070 - %'!BA9</f>
        <v>9.2401726200000063</v>
      </c>
      <c r="BD75" s="37">
        <f>'Net Zero 2070 - %'!BB8+'Net Zero 2070 - %'!BB9</f>
        <v>9.3090426200000067</v>
      </c>
      <c r="BE75" s="53"/>
    </row>
    <row r="76" spans="1:57" s="245" customFormat="1" ht="14.45" customHeight="1">
      <c r="B76" s="308"/>
      <c r="D76" s="321">
        <v>0.2</v>
      </c>
      <c r="E76" s="385" t="s">
        <v>416</v>
      </c>
      <c r="F76" s="386"/>
      <c r="G76" s="37" t="s">
        <v>417</v>
      </c>
      <c r="H76" s="37">
        <f>('Net Zero 2070 - %'!F5)*$D$76</f>
        <v>4.4400940000000007E-4</v>
      </c>
      <c r="I76" s="37">
        <f>('Net Zero 2070 - %'!G5)*$D$76</f>
        <v>4.4533259999999999E-4</v>
      </c>
      <c r="J76" s="37">
        <f>('Net Zero 2070 - %'!H5)*$D$76</f>
        <v>4.4705120000000003E-4</v>
      </c>
      <c r="K76" s="37">
        <f>('Net Zero 2070 - %'!I5)*$D$76</f>
        <v>4.492818E-4</v>
      </c>
      <c r="L76" s="37">
        <f>('Net Zero 2070 - %'!J5)*$D$76</f>
        <v>4.5217560000000001E-4</v>
      </c>
      <c r="M76" s="37">
        <f>('Net Zero 2070 - %'!K5)*$D$76</f>
        <v>4.5592660000000004E-4</v>
      </c>
      <c r="N76" s="37">
        <f>('Net Zero 2070 - %'!L5)*$D$76</f>
        <v>4.6078380000000004E-4</v>
      </c>
      <c r="O76" s="37">
        <f>('Net Zero 2070 - %'!M5)*$D$76</f>
        <v>4.670656E-4</v>
      </c>
      <c r="P76" s="37">
        <f>('Net Zero 2070 - %'!N5)*$D$76</f>
        <v>4.7517540000000007E-4</v>
      </c>
      <c r="Q76" s="37">
        <f>('Net Zero 2070 - %'!O5)*$D$76</f>
        <v>4.8562299999999997E-4</v>
      </c>
      <c r="R76" s="37">
        <f>('Net Zero 2070 - %'!P5)*$D$76</f>
        <v>4.9904400000000003E-4</v>
      </c>
      <c r="S76" s="37">
        <f>('Net Zero 2070 - %'!Q5)*$D$76</f>
        <v>5.1622240000000002E-4</v>
      </c>
      <c r="T76" s="37">
        <f>('Net Zero 2070 - %'!R5)*$D$76</f>
        <v>5.3810879999999998E-4</v>
      </c>
      <c r="U76" s="37">
        <f>('Net Zero 2070 - %'!S5)*$D$76</f>
        <v>5.6582980000000006E-4</v>
      </c>
      <c r="V76" s="37">
        <f>('Net Zero 2070 - %'!T5)*$D$76</f>
        <v>6.0068000000000003E-4</v>
      </c>
      <c r="W76" s="37">
        <f>('Net Zero 2070 - %'!U5)*$D$76</f>
        <v>6.4408460000000005E-4</v>
      </c>
      <c r="X76" s="37">
        <f>('Net Zero 2070 - %'!V5)*$D$76</f>
        <v>6.9751760000000002E-4</v>
      </c>
      <c r="Y76" s="37">
        <f>('Net Zero 2070 - %'!W5)*$D$76</f>
        <v>7.6236079999999996E-4</v>
      </c>
      <c r="Z76" s="37">
        <f>('Net Zero 2070 - %'!X5)*$D$76</f>
        <v>8.396972000000001E-4</v>
      </c>
      <c r="AA76" s="37">
        <f>('Net Zero 2070 - %'!Y5)*$D$76</f>
        <v>9.3004839999999997E-4</v>
      </c>
      <c r="AB76" s="37">
        <f>('Net Zero 2070 - %'!Z5)*$D$76</f>
        <v>1.0330914E-3</v>
      </c>
      <c r="AC76" s="37">
        <f>('Net Zero 2070 - %'!AA5)*$D$76</f>
        <v>1.1474298000000002E-3</v>
      </c>
      <c r="AD76" s="37">
        <f>('Net Zero 2070 - %'!AB5)*$D$76</f>
        <v>1.2705036000000001E-3</v>
      </c>
      <c r="AE76" s="37">
        <f>('Net Zero 2070 - %'!AC5)*$D$76</f>
        <v>1.3987212000000002E-3</v>
      </c>
      <c r="AF76" s="37">
        <f>('Net Zero 2070 - %'!AD5)*$D$76</f>
        <v>1.5278302000000001E-3</v>
      </c>
      <c r="AG76" s="37">
        <f>('Net Zero 2070 - %'!AE5)*$D$76</f>
        <v>1.6534588000000001E-3</v>
      </c>
      <c r="AH76" s="37">
        <f>('Net Zero 2070 - %'!AF5)*$D$76</f>
        <v>1.7716924E-3</v>
      </c>
      <c r="AI76" s="37">
        <f>('Net Zero 2070 - %'!AG5)*$D$76</f>
        <v>1.8795252E-3</v>
      </c>
      <c r="AJ76" s="37">
        <f>('Net Zero 2070 - %'!AH5)*$D$76</f>
        <v>1.975091E-3</v>
      </c>
      <c r="AK76" s="37">
        <f>('Net Zero 2070 - %'!AI5)*$D$76</f>
        <v>2.0576556E-3</v>
      </c>
      <c r="AL76" s="37">
        <f>('Net Zero 2070 - %'!AJ5)*$D$76</f>
        <v>2.1274330000000002E-3</v>
      </c>
      <c r="AM76" s="37">
        <f>('Net Zero 2070 - %'!AK5)*$D$76</f>
        <v>2.1853134000000001E-3</v>
      </c>
      <c r="AN76" s="37">
        <f>('Net Zero 2070 - %'!AL5)*$D$76</f>
        <v>2.2325870000000003E-3</v>
      </c>
      <c r="AO76" s="37">
        <f>('Net Zero 2070 - %'!AM5)*$D$76</f>
        <v>2.2707112000000004E-3</v>
      </c>
      <c r="AP76" s="37">
        <f>('Net Zero 2070 - %'!AN5)*$D$76</f>
        <v>2.3011434E-3</v>
      </c>
      <c r="AQ76" s="37">
        <f>('Net Zero 2070 - %'!AO5)*$D$76</f>
        <v>2.3252378000000002E-3</v>
      </c>
      <c r="AR76" s="37">
        <f>('Net Zero 2070 - %'!AP5)*$D$76</f>
        <v>2.3441910000000002E-3</v>
      </c>
      <c r="AS76" s="37">
        <f>('Net Zero 2070 - %'!AQ5)*$D$76</f>
        <v>2.3590242000000004E-3</v>
      </c>
      <c r="AT76" s="37">
        <f>('Net Zero 2070 - %'!AR5)*$D$76</f>
        <v>2.3705866000000003E-3</v>
      </c>
      <c r="AU76" s="37">
        <f>('Net Zero 2070 - %'!AS5)*$D$76</f>
        <v>2.3795716000000002E-3</v>
      </c>
      <c r="AV76" s="37">
        <f>('Net Zero 2070 - %'!AT5)*$D$76</f>
        <v>2.3865366000000001E-3</v>
      </c>
      <c r="AW76" s="37">
        <f>('Net Zero 2070 - %'!AU5)*$D$76</f>
        <v>2.3919257999999999E-3</v>
      </c>
      <c r="AX76" s="37">
        <f>('Net Zero 2070 - %'!AV5)*$D$76</f>
        <v>2.3960894000000003E-3</v>
      </c>
      <c r="AY76" s="37">
        <f>('Net Zero 2070 - %'!AW5)*$D$76</f>
        <v>2.3993028000000001E-3</v>
      </c>
      <c r="AZ76" s="37">
        <f>('Net Zero 2070 - %'!AX5)*$D$76</f>
        <v>2.4017806000000003E-3</v>
      </c>
      <c r="BA76" s="37">
        <f>('Net Zero 2070 - %'!AY5)*$D$76</f>
        <v>2.4036898000000004E-3</v>
      </c>
      <c r="BB76" s="37">
        <f>('Net Zero 2070 - %'!AZ5)*$D$76</f>
        <v>2.4051604000000001E-3</v>
      </c>
      <c r="BC76" s="37">
        <f>('Net Zero 2070 - %'!BA5)*$D$76</f>
        <v>2.4062924000000001E-3</v>
      </c>
      <c r="BD76" s="37">
        <f>('Net Zero 2070 - %'!BB5)*$D$76</f>
        <v>2.4071636000000001E-3</v>
      </c>
      <c r="BE76" s="53"/>
    </row>
    <row r="77" spans="1:57" s="245" customFormat="1" ht="14.45" customHeight="1">
      <c r="B77" s="320"/>
      <c r="D77" s="312">
        <v>0.8</v>
      </c>
      <c r="E77" s="385" t="s">
        <v>395</v>
      </c>
      <c r="F77" s="386"/>
      <c r="G77" s="37" t="s">
        <v>417</v>
      </c>
      <c r="H77" s="37">
        <f>'Net Zero 2070 - %'!F5*$D$77</f>
        <v>1.7760376000000003E-3</v>
      </c>
      <c r="I77" s="37">
        <f>'Net Zero 2070 - %'!G5*$D$77</f>
        <v>1.7813303999999999E-3</v>
      </c>
      <c r="J77" s="37">
        <f>'Net Zero 2070 - %'!H5*$D$77</f>
        <v>1.7882048000000001E-3</v>
      </c>
      <c r="K77" s="37">
        <f>'Net Zero 2070 - %'!I5*$D$77</f>
        <v>1.7971272E-3</v>
      </c>
      <c r="L77" s="37">
        <f>'Net Zero 2070 - %'!J5*$D$77</f>
        <v>1.8087024000000001E-3</v>
      </c>
      <c r="M77" s="37">
        <f>'Net Zero 2070 - %'!K5*$D$77</f>
        <v>1.8237064000000002E-3</v>
      </c>
      <c r="N77" s="37">
        <f>'Net Zero 2070 - %'!L5*$D$77</f>
        <v>1.8431352000000002E-3</v>
      </c>
      <c r="O77" s="37">
        <f>'Net Zero 2070 - %'!M5*$D$77</f>
        <v>1.8682624E-3</v>
      </c>
      <c r="P77" s="37">
        <f>'Net Zero 2070 - %'!N5*$D$77</f>
        <v>1.9007016000000003E-3</v>
      </c>
      <c r="Q77" s="37">
        <f>'Net Zero 2070 - %'!O5*$D$77</f>
        <v>1.9424919999999999E-3</v>
      </c>
      <c r="R77" s="37">
        <f>'Net Zero 2070 - %'!P5*$D$77</f>
        <v>1.9961760000000001E-3</v>
      </c>
      <c r="S77" s="37">
        <f>'Net Zero 2070 - %'!Q5*$D$77</f>
        <v>2.0648896000000001E-3</v>
      </c>
      <c r="T77" s="37">
        <f>'Net Zero 2070 - %'!R5*$D$77</f>
        <v>2.1524351999999999E-3</v>
      </c>
      <c r="U77" s="37">
        <f>'Net Zero 2070 - %'!S5*$D$77</f>
        <v>2.2633192000000002E-3</v>
      </c>
      <c r="V77" s="37">
        <f>'Net Zero 2070 - %'!T5*$D$77</f>
        <v>2.4027200000000001E-3</v>
      </c>
      <c r="W77" s="37">
        <f>'Net Zero 2070 - %'!U5*$D$77</f>
        <v>2.5763384000000002E-3</v>
      </c>
      <c r="X77" s="37">
        <f>'Net Zero 2070 - %'!V5*$D$77</f>
        <v>2.7900704000000001E-3</v>
      </c>
      <c r="Y77" s="37">
        <f>'Net Zero 2070 - %'!W5*$D$77</f>
        <v>3.0494431999999998E-3</v>
      </c>
      <c r="Z77" s="37">
        <f>'Net Zero 2070 - %'!X5*$D$77</f>
        <v>3.3587888000000004E-3</v>
      </c>
      <c r="AA77" s="37">
        <f>'Net Zero 2070 - %'!Y5*$D$77</f>
        <v>3.7201935999999999E-3</v>
      </c>
      <c r="AB77" s="37">
        <f>'Net Zero 2070 - %'!Z5*$D$77</f>
        <v>4.1323656E-3</v>
      </c>
      <c r="AC77" s="37">
        <f>'Net Zero 2070 - %'!AA5*$D$77</f>
        <v>4.5897192000000009E-3</v>
      </c>
      <c r="AD77" s="37">
        <f>'Net Zero 2070 - %'!AB5*$D$77</f>
        <v>5.0820144000000003E-3</v>
      </c>
      <c r="AE77" s="37">
        <f>'Net Zero 2070 - %'!AC5*$D$77</f>
        <v>5.5948848000000008E-3</v>
      </c>
      <c r="AF77" s="37">
        <f>'Net Zero 2070 - %'!AD5*$D$77</f>
        <v>6.1113208000000002E-3</v>
      </c>
      <c r="AG77" s="37">
        <f>'Net Zero 2070 - %'!AE5*$D$77</f>
        <v>6.6138352000000003E-3</v>
      </c>
      <c r="AH77" s="37">
        <f>'Net Zero 2070 - %'!AF5*$D$77</f>
        <v>7.0867695999999999E-3</v>
      </c>
      <c r="AI77" s="37">
        <f>'Net Zero 2070 - %'!AG5*$D$77</f>
        <v>7.5181008000000001E-3</v>
      </c>
      <c r="AJ77" s="37">
        <f>'Net Zero 2070 - %'!AH5*$D$77</f>
        <v>7.900364E-3</v>
      </c>
      <c r="AK77" s="37">
        <f>'Net Zero 2070 - %'!AI5*$D$77</f>
        <v>8.2306224000000001E-3</v>
      </c>
      <c r="AL77" s="37">
        <f>'Net Zero 2070 - %'!AJ5*$D$77</f>
        <v>8.5097320000000008E-3</v>
      </c>
      <c r="AM77" s="37">
        <f>'Net Zero 2070 - %'!AK5*$D$77</f>
        <v>8.7412536000000002E-3</v>
      </c>
      <c r="AN77" s="37">
        <f>'Net Zero 2070 - %'!AL5*$D$77</f>
        <v>8.9303480000000011E-3</v>
      </c>
      <c r="AO77" s="37">
        <f>'Net Zero 2070 - %'!AM5*$D$77</f>
        <v>9.0828448000000016E-3</v>
      </c>
      <c r="AP77" s="37">
        <f>'Net Zero 2070 - %'!AN5*$D$77</f>
        <v>9.2045736E-3</v>
      </c>
      <c r="AQ77" s="37">
        <f>'Net Zero 2070 - %'!AO5*$D$77</f>
        <v>9.3009512000000009E-3</v>
      </c>
      <c r="AR77" s="37">
        <f>'Net Zero 2070 - %'!AP5*$D$77</f>
        <v>9.376764000000001E-3</v>
      </c>
      <c r="AS77" s="37">
        <f>'Net Zero 2070 - %'!AQ5*$D$77</f>
        <v>9.4360968000000017E-3</v>
      </c>
      <c r="AT77" s="37">
        <f>'Net Zero 2070 - %'!AR5*$D$77</f>
        <v>9.482346400000001E-3</v>
      </c>
      <c r="AU77" s="37">
        <f>'Net Zero 2070 - %'!AS5*$D$77</f>
        <v>9.5182864000000009E-3</v>
      </c>
      <c r="AV77" s="37">
        <f>'Net Zero 2070 - %'!AT5*$D$77</f>
        <v>9.5461464000000003E-3</v>
      </c>
      <c r="AW77" s="37">
        <f>'Net Zero 2070 - %'!AU5*$D$77</f>
        <v>9.5677031999999995E-3</v>
      </c>
      <c r="AX77" s="37">
        <f>'Net Zero 2070 - %'!AV5*$D$77</f>
        <v>9.584357600000001E-3</v>
      </c>
      <c r="AY77" s="37">
        <f>'Net Zero 2070 - %'!AW5*$D$77</f>
        <v>9.5972112000000005E-3</v>
      </c>
      <c r="AZ77" s="37">
        <f>'Net Zero 2070 - %'!AX5*$D$77</f>
        <v>9.6071224000000011E-3</v>
      </c>
      <c r="BA77" s="37">
        <f>'Net Zero 2070 - %'!AY5*$D$77</f>
        <v>9.6147592000000014E-3</v>
      </c>
      <c r="BB77" s="37">
        <f>'Net Zero 2070 - %'!AZ5*$D$77</f>
        <v>9.6206416000000003E-3</v>
      </c>
      <c r="BC77" s="37">
        <f>'Net Zero 2070 - %'!BA5*$D$77</f>
        <v>9.6251696000000005E-3</v>
      </c>
      <c r="BD77" s="37">
        <f>'Net Zero 2070 - %'!BB5*$D$77</f>
        <v>9.6286544000000005E-3</v>
      </c>
      <c r="BE77" s="53"/>
    </row>
    <row r="78" spans="1:57" s="245" customFormat="1" ht="19.5" customHeight="1">
      <c r="B78" s="320"/>
      <c r="D78" s="312"/>
      <c r="E78" s="385" t="s">
        <v>418</v>
      </c>
      <c r="F78" s="386"/>
      <c r="G78" s="37" t="s">
        <v>479</v>
      </c>
      <c r="H78" s="37">
        <f>'Net Zero 2070 - %'!F6</f>
        <v>3.57930610263235E-2</v>
      </c>
      <c r="I78" s="37">
        <f>'Net Zero 2070 - %'!G6</f>
        <v>3.562841294560215E-2</v>
      </c>
      <c r="J78" s="37">
        <f>'Net Zero 2070 - %'!H6</f>
        <v>3.5464522246051899E-2</v>
      </c>
      <c r="K78" s="37">
        <f>'Net Zero 2070 - %'!I6</f>
        <v>3.5301385443720079E-2</v>
      </c>
      <c r="L78" s="37">
        <f>'Net Zero 2070 - %'!J6</f>
        <v>3.5138999070680299E-2</v>
      </c>
      <c r="M78" s="37">
        <f>'Net Zero 2070 - %'!K6</f>
        <v>3.49773596749543E-2</v>
      </c>
      <c r="N78" s="37">
        <f>'Net Zero 2070 - %'!L6</f>
        <v>3.4816463820449783E-2</v>
      </c>
      <c r="O78" s="37">
        <f>'Net Zero 2070 - %'!M6</f>
        <v>3.4656308086875143E-2</v>
      </c>
      <c r="P78" s="37">
        <f>'Net Zero 2070 - %'!N6</f>
        <v>3.4496889069675518E-2</v>
      </c>
      <c r="Q78" s="37">
        <f>'Net Zero 2070 - %'!O6</f>
        <v>3.4338203379954635E-2</v>
      </c>
      <c r="R78" s="37">
        <f>'Net Zero 2070 - %'!P6</f>
        <v>3.4180247644407302E-2</v>
      </c>
      <c r="S78" s="37">
        <f>'Net Zero 2070 - %'!Q6</f>
        <v>3.402301850524303E-2</v>
      </c>
      <c r="T78" s="37">
        <f>'Net Zero 2070 - %'!R6</f>
        <v>3.3866512620120304E-2</v>
      </c>
      <c r="U78" s="37">
        <f>'Net Zero 2070 - %'!S6</f>
        <v>3.3710726662066648E-2</v>
      </c>
      <c r="V78" s="37">
        <f>'Net Zero 2070 - %'!T6</f>
        <v>3.3555657319420007E-2</v>
      </c>
      <c r="W78" s="37">
        <f>'Net Zero 2070 - %'!U6</f>
        <v>3.3401301295752361E-2</v>
      </c>
      <c r="X78" s="37">
        <f>'Net Zero 2070 - %'!V6</f>
        <v>3.3247655309791568E-2</v>
      </c>
      <c r="Y78" s="37">
        <f>'Net Zero 2070 - %'!W6</f>
        <v>3.3094716095366294E-2</v>
      </c>
      <c r="Z78" s="37">
        <f>'Net Zero 2070 - %'!X6</f>
        <v>3.2942480401327856E-2</v>
      </c>
      <c r="AA78" s="37">
        <f>'Net Zero 2070 - %'!Y6</f>
        <v>3.2790944991480941E-2</v>
      </c>
      <c r="AB78" s="37">
        <f>'Net Zero 2070 - %'!Z6</f>
        <v>3.2640106644519662E-2</v>
      </c>
      <c r="AC78" s="37">
        <f>'Net Zero 2070 - %'!AA6</f>
        <v>3.2489962153956498E-2</v>
      </c>
      <c r="AD78" s="37">
        <f>'Net Zero 2070 - %'!AB6</f>
        <v>3.234050832804769E-2</v>
      </c>
      <c r="AE78" s="37">
        <f>'Net Zero 2070 - %'!AC6</f>
        <v>3.2191741989738176E-2</v>
      </c>
      <c r="AF78" s="37">
        <f>'Net Zero 2070 - %'!AD6</f>
        <v>3.2043659976585204E-2</v>
      </c>
      <c r="AG78" s="37">
        <f>'Net Zero 2070 - %'!AE6</f>
        <v>3.1896259140694383E-2</v>
      </c>
      <c r="AH78" s="37">
        <f>'Net Zero 2070 - %'!AF6</f>
        <v>3.1749536348646856E-2</v>
      </c>
      <c r="AI78" s="37">
        <f>'Net Zero 2070 - %'!AG6</f>
        <v>3.1603488481442454E-2</v>
      </c>
      <c r="AJ78" s="37">
        <f>'Net Zero 2070 - %'!AH6</f>
        <v>3.1458112434426866E-2</v>
      </c>
      <c r="AK78" s="37">
        <f>'Net Zero 2070 - %'!AI6</f>
        <v>3.1313405117229465E-2</v>
      </c>
      <c r="AL78" s="37">
        <f>'Net Zero 2070 - %'!AJ6</f>
        <v>3.116936345369048E-2</v>
      </c>
      <c r="AM78" s="37">
        <f>'Net Zero 2070 - %'!AK6</f>
        <v>3.1025984381802374E-2</v>
      </c>
      <c r="AN78" s="37">
        <f>'Net Zero 2070 - %'!AL6</f>
        <v>3.0883264853645898E-2</v>
      </c>
      <c r="AO78" s="37">
        <f>'Net Zero 2070 - %'!AM6</f>
        <v>3.0741201835320808E-2</v>
      </c>
      <c r="AP78" s="37">
        <f>'Net Zero 2070 - %'!AN6</f>
        <v>3.0599792306876594E-2</v>
      </c>
      <c r="AQ78" s="37">
        <f>'Net Zero 2070 - %'!AO6</f>
        <v>3.0459033262266288E-2</v>
      </c>
      <c r="AR78" s="37">
        <f>'Net Zero 2070 - %'!AP6</f>
        <v>3.0318921709261204E-2</v>
      </c>
      <c r="AS78" s="37">
        <f>'Net Zero 2070 - %'!AQ6</f>
        <v>3.0179454669397643E-2</v>
      </c>
      <c r="AT78" s="37">
        <f>'Net Zero 2070 - %'!AR6</f>
        <v>3.0040629177918277E-2</v>
      </c>
      <c r="AU78" s="37">
        <f>'Net Zero 2070 - %'!AS6</f>
        <v>2.9902442283699315E-2</v>
      </c>
      <c r="AV78" s="37">
        <f>'Net Zero 2070 - %'!AT6</f>
        <v>2.9764891049193665E-2</v>
      </c>
      <c r="AW78" s="37">
        <f>'Net Zero 2070 - %'!AU6</f>
        <v>2.9627972550366977E-2</v>
      </c>
      <c r="AX78" s="37">
        <f>'Net Zero 2070 - %'!AV6</f>
        <v>2.9491683876637254E-2</v>
      </c>
      <c r="AY78" s="37">
        <f>'Net Zero 2070 - %'!AW6</f>
        <v>2.935602213080557E-2</v>
      </c>
      <c r="AZ78" s="37">
        <f>'Net Zero 2070 - %'!AX6</f>
        <v>2.9220984429002783E-2</v>
      </c>
      <c r="BA78" s="37">
        <f>'Net Zero 2070 - %'!AY6</f>
        <v>2.9086567900629134E-2</v>
      </c>
      <c r="BB78" s="37">
        <f>'Net Zero 2070 - %'!AZ6</f>
        <v>2.895276968828675E-2</v>
      </c>
      <c r="BC78" s="37">
        <f>'Net Zero 2070 - %'!BA6</f>
        <v>2.8819586947721021E-2</v>
      </c>
      <c r="BD78" s="37">
        <f>'Net Zero 2070 - %'!BB6</f>
        <v>2.8687016847760205E-2</v>
      </c>
      <c r="BE78" s="53"/>
    </row>
    <row r="79" spans="1:57">
      <c r="B79" s="39"/>
      <c r="E79" s="53"/>
      <c r="F79" s="53"/>
      <c r="G79" s="44" t="s">
        <v>420</v>
      </c>
      <c r="H79" s="45">
        <f>SUM(H76:H77)</f>
        <v>2.2200470000000002E-3</v>
      </c>
      <c r="I79" s="45">
        <f>SUM(I76:I77)</f>
        <v>2.2266629999999998E-3</v>
      </c>
      <c r="J79" s="45">
        <f t="shared" ref="J79:BD79" si="8">SUM(J76:J77)</f>
        <v>2.2352560000000001E-3</v>
      </c>
      <c r="K79" s="45">
        <f t="shared" si="8"/>
        <v>2.246409E-3</v>
      </c>
      <c r="L79" s="45">
        <f t="shared" si="8"/>
        <v>2.260878E-3</v>
      </c>
      <c r="M79" s="45">
        <f t="shared" si="8"/>
        <v>2.2796330000000001E-3</v>
      </c>
      <c r="N79" s="45">
        <f t="shared" si="8"/>
        <v>2.3039190000000002E-3</v>
      </c>
      <c r="O79" s="45">
        <f t="shared" si="8"/>
        <v>2.3353280000000002E-3</v>
      </c>
      <c r="P79" s="45">
        <f t="shared" si="8"/>
        <v>2.3758770000000002E-3</v>
      </c>
      <c r="Q79" s="45">
        <f t="shared" si="8"/>
        <v>2.4281149999999998E-3</v>
      </c>
      <c r="R79" s="45">
        <f t="shared" si="8"/>
        <v>2.4952200000000003E-3</v>
      </c>
      <c r="S79" s="45">
        <f t="shared" si="8"/>
        <v>2.581112E-3</v>
      </c>
      <c r="T79" s="45">
        <f t="shared" si="8"/>
        <v>2.690544E-3</v>
      </c>
      <c r="U79" s="45">
        <f t="shared" si="8"/>
        <v>2.8291490000000004E-3</v>
      </c>
      <c r="V79" s="45">
        <f t="shared" si="8"/>
        <v>3.0034000000000003E-3</v>
      </c>
      <c r="W79" s="45">
        <f t="shared" si="8"/>
        <v>3.220423E-3</v>
      </c>
      <c r="X79" s="45">
        <f t="shared" si="8"/>
        <v>3.4875880000000002E-3</v>
      </c>
      <c r="Y79" s="45">
        <f t="shared" si="8"/>
        <v>3.8118039999999998E-3</v>
      </c>
      <c r="Z79" s="45">
        <f t="shared" si="8"/>
        <v>4.1984860000000004E-3</v>
      </c>
      <c r="AA79" s="45">
        <f t="shared" si="8"/>
        <v>4.6502419999999997E-3</v>
      </c>
      <c r="AB79" s="45">
        <f t="shared" si="8"/>
        <v>5.165457E-3</v>
      </c>
      <c r="AC79" s="45">
        <f t="shared" si="8"/>
        <v>5.7371490000000013E-3</v>
      </c>
      <c r="AD79" s="45">
        <f t="shared" si="8"/>
        <v>6.3525180000000006E-3</v>
      </c>
      <c r="AE79" s="45">
        <f t="shared" si="8"/>
        <v>6.9936060000000012E-3</v>
      </c>
      <c r="AF79" s="45">
        <f t="shared" si="8"/>
        <v>7.6391510000000003E-3</v>
      </c>
      <c r="AG79" s="45">
        <f t="shared" si="8"/>
        <v>8.2672939999999997E-3</v>
      </c>
      <c r="AH79" s="45">
        <f t="shared" si="8"/>
        <v>8.8584619999999992E-3</v>
      </c>
      <c r="AI79" s="45">
        <f t="shared" si="8"/>
        <v>9.3976259999999992E-3</v>
      </c>
      <c r="AJ79" s="45">
        <f t="shared" si="8"/>
        <v>9.875455E-3</v>
      </c>
      <c r="AK79" s="45">
        <f t="shared" si="8"/>
        <v>1.0288278E-2</v>
      </c>
      <c r="AL79" s="45">
        <f t="shared" si="8"/>
        <v>1.0637165000000001E-2</v>
      </c>
      <c r="AM79" s="45">
        <f t="shared" si="8"/>
        <v>1.0926567E-2</v>
      </c>
      <c r="AN79" s="45">
        <f t="shared" si="8"/>
        <v>1.1162935000000002E-2</v>
      </c>
      <c r="AO79" s="45">
        <f t="shared" si="8"/>
        <v>1.1353556000000002E-2</v>
      </c>
      <c r="AP79" s="45">
        <f t="shared" si="8"/>
        <v>1.1505717E-2</v>
      </c>
      <c r="AQ79" s="45">
        <f t="shared" si="8"/>
        <v>1.1626189000000002E-2</v>
      </c>
      <c r="AR79" s="45">
        <f t="shared" si="8"/>
        <v>1.1720955000000002E-2</v>
      </c>
      <c r="AS79" s="45">
        <f t="shared" si="8"/>
        <v>1.1795121000000002E-2</v>
      </c>
      <c r="AT79" s="45">
        <f t="shared" si="8"/>
        <v>1.1852933000000001E-2</v>
      </c>
      <c r="AU79" s="45">
        <f t="shared" si="8"/>
        <v>1.1897858000000001E-2</v>
      </c>
      <c r="AV79" s="45">
        <f t="shared" si="8"/>
        <v>1.1932682999999999E-2</v>
      </c>
      <c r="AW79" s="45">
        <f t="shared" si="8"/>
        <v>1.1959628999999999E-2</v>
      </c>
      <c r="AX79" s="45">
        <f t="shared" si="8"/>
        <v>1.1980447000000002E-2</v>
      </c>
      <c r="AY79" s="45">
        <f t="shared" si="8"/>
        <v>1.1996514E-2</v>
      </c>
      <c r="AZ79" s="45">
        <f t="shared" si="8"/>
        <v>1.2008903000000001E-2</v>
      </c>
      <c r="BA79" s="45">
        <f t="shared" si="8"/>
        <v>1.2018449000000002E-2</v>
      </c>
      <c r="BB79" s="45">
        <f t="shared" si="8"/>
        <v>1.2025802E-2</v>
      </c>
      <c r="BC79" s="45">
        <f t="shared" si="8"/>
        <v>1.2031462E-2</v>
      </c>
      <c r="BD79" s="45">
        <f t="shared" si="8"/>
        <v>1.2035818E-2</v>
      </c>
      <c r="BE79" s="53"/>
    </row>
    <row r="80" spans="1:57" ht="14.45">
      <c r="E80" s="53"/>
      <c r="F80" s="53"/>
      <c r="G80" s="43" t="s">
        <v>421</v>
      </c>
      <c r="H80" s="97">
        <f>'Net Zero 2070 - %'!F5</f>
        <v>2.2200470000000002E-3</v>
      </c>
      <c r="I80" s="97">
        <f>'Net Zero 2070 - %'!G5</f>
        <v>2.2266629999999998E-3</v>
      </c>
      <c r="J80" s="97">
        <f>'Net Zero 2070 - %'!H5</f>
        <v>2.2352560000000001E-3</v>
      </c>
      <c r="K80" s="97">
        <f>'Net Zero 2070 - %'!I5</f>
        <v>2.246409E-3</v>
      </c>
      <c r="L80" s="97">
        <f>'Net Zero 2070 - %'!J5</f>
        <v>2.260878E-3</v>
      </c>
      <c r="M80" s="97">
        <f>'Net Zero 2070 - %'!K5</f>
        <v>2.2796330000000001E-3</v>
      </c>
      <c r="N80" s="97">
        <f>'Net Zero 2070 - %'!L5</f>
        <v>2.3039190000000002E-3</v>
      </c>
      <c r="O80" s="97">
        <f>'Net Zero 2070 - %'!M5</f>
        <v>2.3353279999999998E-3</v>
      </c>
      <c r="P80" s="97">
        <f>'Net Zero 2070 - %'!N5</f>
        <v>2.3758770000000002E-3</v>
      </c>
      <c r="Q80" s="97">
        <f>'Net Zero 2070 - %'!O5</f>
        <v>2.4281149999999998E-3</v>
      </c>
      <c r="R80" s="97">
        <f>'Net Zero 2070 - %'!P5</f>
        <v>2.4952199999999998E-3</v>
      </c>
      <c r="S80" s="97">
        <f>'Net Zero 2070 - %'!Q5</f>
        <v>2.581112E-3</v>
      </c>
      <c r="T80" s="97">
        <f>'Net Zero 2070 - %'!R5</f>
        <v>2.690544E-3</v>
      </c>
      <c r="U80" s="97">
        <f>'Net Zero 2070 - %'!S5</f>
        <v>2.829149E-3</v>
      </c>
      <c r="V80" s="97">
        <f>'Net Zero 2070 - %'!T5</f>
        <v>3.0033999999999998E-3</v>
      </c>
      <c r="W80" s="97">
        <f>'Net Zero 2070 - %'!U5</f>
        <v>3.220423E-3</v>
      </c>
      <c r="X80" s="97">
        <f>'Net Zero 2070 - %'!V5</f>
        <v>3.4875879999999998E-3</v>
      </c>
      <c r="Y80" s="97">
        <f>'Net Zero 2070 - %'!W5</f>
        <v>3.8118039999999998E-3</v>
      </c>
      <c r="Z80" s="97">
        <f>'Net Zero 2070 - %'!X5</f>
        <v>4.1984860000000004E-3</v>
      </c>
      <c r="AA80" s="97">
        <f>'Net Zero 2070 - %'!Y5</f>
        <v>4.6502419999999997E-3</v>
      </c>
      <c r="AB80" s="97">
        <f>'Net Zero 2070 - %'!Z5</f>
        <v>5.165457E-3</v>
      </c>
      <c r="AC80" s="53">
        <f>'Net Zero 2070 - %'!AA5</f>
        <v>5.7371490000000004E-3</v>
      </c>
      <c r="AD80" s="97">
        <f>'Net Zero 2070 - %'!AB5</f>
        <v>6.3525179999999997E-3</v>
      </c>
      <c r="AE80" s="97">
        <f>'Net Zero 2070 - %'!AC5</f>
        <v>6.9936060000000003E-3</v>
      </c>
      <c r="AF80" s="97">
        <f>'Net Zero 2070 - %'!AD5</f>
        <v>7.6391510000000003E-3</v>
      </c>
      <c r="AG80" s="97">
        <f>'Net Zero 2070 - %'!AE5</f>
        <v>8.2672939999999997E-3</v>
      </c>
      <c r="AH80" s="97">
        <f>'Net Zero 2070 - %'!AF5</f>
        <v>8.8584619999999992E-3</v>
      </c>
      <c r="AI80" s="97">
        <f>'Net Zero 2070 - %'!AG5</f>
        <v>9.3976259999999992E-3</v>
      </c>
      <c r="AJ80" s="97">
        <f>'Net Zero 2070 - %'!AH5</f>
        <v>9.875455E-3</v>
      </c>
      <c r="AK80" s="97">
        <f>'Net Zero 2070 - %'!AI5</f>
        <v>1.0288278E-2</v>
      </c>
      <c r="AL80" s="97">
        <f>'Net Zero 2070 - %'!AJ5</f>
        <v>1.0637165000000001E-2</v>
      </c>
      <c r="AM80" s="97">
        <f>'Net Zero 2070 - %'!AK5</f>
        <v>1.0926567E-2</v>
      </c>
      <c r="AN80" s="97">
        <f>'Net Zero 2070 - %'!AL5</f>
        <v>1.1162935000000001E-2</v>
      </c>
      <c r="AO80" s="97">
        <f>'Net Zero 2070 - %'!AM5</f>
        <v>1.1353556000000001E-2</v>
      </c>
      <c r="AP80" s="97">
        <f>'Net Zero 2070 - %'!AN5</f>
        <v>1.1505717E-2</v>
      </c>
      <c r="AQ80" s="97">
        <f>'Net Zero 2070 - %'!AO5</f>
        <v>1.1626189E-2</v>
      </c>
      <c r="AR80" s="97">
        <f>'Net Zero 2070 - %'!AP5</f>
        <v>1.1720955E-2</v>
      </c>
      <c r="AS80" s="97">
        <f>'Net Zero 2070 - %'!AQ5</f>
        <v>1.1795121E-2</v>
      </c>
      <c r="AT80" s="97">
        <f>'Net Zero 2070 - %'!AR5</f>
        <v>1.1852933E-2</v>
      </c>
      <c r="AU80" s="97">
        <f>'Net Zero 2070 - %'!AS5</f>
        <v>1.1897858000000001E-2</v>
      </c>
      <c r="AV80" s="97">
        <f>'Net Zero 2070 - %'!AT5</f>
        <v>1.1932682999999999E-2</v>
      </c>
      <c r="AW80" s="97">
        <f>'Net Zero 2070 - %'!AU5</f>
        <v>1.1959628999999999E-2</v>
      </c>
      <c r="AX80" s="97">
        <f>'Net Zero 2070 - %'!AV5</f>
        <v>1.1980447E-2</v>
      </c>
      <c r="AY80" s="97">
        <f>'Net Zero 2070 - %'!AW5</f>
        <v>1.1996514E-2</v>
      </c>
      <c r="AZ80" s="97">
        <f>'Net Zero 2070 - %'!AX5</f>
        <v>1.2008903E-2</v>
      </c>
      <c r="BA80" s="97">
        <f>'Net Zero 2070 - %'!AY5</f>
        <v>1.2018449E-2</v>
      </c>
      <c r="BB80" s="97">
        <f>'Net Zero 2070 - %'!AZ5</f>
        <v>1.2025802E-2</v>
      </c>
      <c r="BC80" s="97">
        <f>'Net Zero 2070 - %'!BA5</f>
        <v>1.2031462E-2</v>
      </c>
      <c r="BD80" s="97">
        <f>'Net Zero 2070 - %'!BB5</f>
        <v>1.2035818E-2</v>
      </c>
      <c r="BE80" s="53"/>
    </row>
    <row r="81" spans="2:57" ht="14.45">
      <c r="E81" s="53"/>
      <c r="F81" s="53"/>
      <c r="G81" s="53" t="s">
        <v>422</v>
      </c>
      <c r="H81" s="53"/>
      <c r="I81" s="53">
        <v>1</v>
      </c>
      <c r="J81" s="53">
        <v>2</v>
      </c>
      <c r="K81" s="53">
        <v>3</v>
      </c>
      <c r="L81" s="53">
        <v>4</v>
      </c>
      <c r="M81" s="53">
        <v>5</v>
      </c>
      <c r="N81" s="53">
        <v>6</v>
      </c>
      <c r="O81" s="53">
        <v>7</v>
      </c>
      <c r="P81" s="53">
        <v>8</v>
      </c>
      <c r="Q81" s="53">
        <v>9</v>
      </c>
      <c r="R81" s="53">
        <v>10</v>
      </c>
      <c r="S81" s="53">
        <v>11</v>
      </c>
      <c r="T81" s="53">
        <v>12</v>
      </c>
      <c r="U81" s="53">
        <v>13</v>
      </c>
      <c r="V81" s="53">
        <v>14</v>
      </c>
      <c r="W81" s="53">
        <v>15</v>
      </c>
      <c r="X81" s="53">
        <v>16</v>
      </c>
      <c r="Y81" s="53">
        <v>17</v>
      </c>
      <c r="Z81" s="53">
        <v>18</v>
      </c>
      <c r="AA81" s="53">
        <v>19</v>
      </c>
      <c r="AB81" s="53">
        <v>20</v>
      </c>
      <c r="AC81" s="53">
        <v>21</v>
      </c>
      <c r="AD81" s="53">
        <v>22</v>
      </c>
      <c r="AE81" s="53">
        <v>23</v>
      </c>
      <c r="AF81" s="53">
        <v>24</v>
      </c>
      <c r="AG81" s="53">
        <v>25</v>
      </c>
      <c r="AH81" s="53">
        <v>26</v>
      </c>
      <c r="AI81" s="53">
        <v>27</v>
      </c>
      <c r="AJ81" s="53">
        <v>28</v>
      </c>
      <c r="AK81" s="53">
        <v>29</v>
      </c>
      <c r="AL81" s="53">
        <v>30</v>
      </c>
      <c r="AM81" s="53">
        <v>31</v>
      </c>
      <c r="AN81" s="53">
        <v>32</v>
      </c>
      <c r="AO81" s="53">
        <v>33</v>
      </c>
      <c r="AP81" s="53">
        <v>34</v>
      </c>
      <c r="AQ81" s="53">
        <v>35</v>
      </c>
      <c r="AR81" s="53">
        <v>36</v>
      </c>
      <c r="AS81" s="53">
        <v>37</v>
      </c>
      <c r="AT81" s="53">
        <v>38</v>
      </c>
      <c r="AU81" s="53">
        <v>39</v>
      </c>
      <c r="AV81" s="53">
        <v>40</v>
      </c>
      <c r="AW81" s="53">
        <v>41</v>
      </c>
      <c r="AX81" s="53">
        <v>42</v>
      </c>
      <c r="AY81" s="53">
        <v>43</v>
      </c>
      <c r="AZ81" s="53">
        <v>44</v>
      </c>
      <c r="BA81" s="53">
        <v>45</v>
      </c>
      <c r="BB81" s="53">
        <v>46</v>
      </c>
      <c r="BC81" s="53">
        <v>47</v>
      </c>
      <c r="BD81" s="53">
        <v>48</v>
      </c>
      <c r="BE81" s="53"/>
    </row>
    <row r="82" spans="2:57" ht="14.45">
      <c r="B82" s="60"/>
      <c r="G82" t="s">
        <v>423</v>
      </c>
      <c r="I82" s="23">
        <f>H80</f>
        <v>2.2200470000000002E-3</v>
      </c>
      <c r="J82" s="23">
        <f>I82+J80</f>
        <v>4.4553030000000007E-3</v>
      </c>
      <c r="K82" s="23">
        <f>J82+K80</f>
        <v>6.7017120000000003E-3</v>
      </c>
      <c r="L82" s="23">
        <f t="shared" ref="L82:BD82" si="9">K82+L80</f>
        <v>8.9625899999999994E-3</v>
      </c>
      <c r="M82" s="23">
        <f t="shared" si="9"/>
        <v>1.1242222999999999E-2</v>
      </c>
      <c r="N82" s="23">
        <f t="shared" si="9"/>
        <v>1.3546141999999999E-2</v>
      </c>
      <c r="O82" s="23">
        <f t="shared" si="9"/>
        <v>1.5881469999999998E-2</v>
      </c>
      <c r="P82" s="23">
        <f t="shared" si="9"/>
        <v>1.8257347E-2</v>
      </c>
      <c r="Q82" s="23">
        <f t="shared" si="9"/>
        <v>2.0685462000000002E-2</v>
      </c>
      <c r="R82" s="23">
        <f t="shared" si="9"/>
        <v>2.3180682000000001E-2</v>
      </c>
      <c r="S82" s="23">
        <f t="shared" si="9"/>
        <v>2.5761794000000001E-2</v>
      </c>
      <c r="T82" s="23">
        <f t="shared" si="9"/>
        <v>2.8452338000000001E-2</v>
      </c>
      <c r="U82" s="23">
        <f t="shared" si="9"/>
        <v>3.1281487000000004E-2</v>
      </c>
      <c r="V82" s="23">
        <f t="shared" si="9"/>
        <v>3.4284887E-2</v>
      </c>
      <c r="W82" s="23">
        <f t="shared" si="9"/>
        <v>3.750531E-2</v>
      </c>
      <c r="X82" s="23">
        <f t="shared" si="9"/>
        <v>4.0992898E-2</v>
      </c>
      <c r="Y82" s="23">
        <f t="shared" si="9"/>
        <v>4.4804702000000002E-2</v>
      </c>
      <c r="Z82" s="23">
        <f t="shared" si="9"/>
        <v>4.9003188000000003E-2</v>
      </c>
      <c r="AA82" s="23">
        <f t="shared" si="9"/>
        <v>5.3653430000000002E-2</v>
      </c>
      <c r="AB82" s="23">
        <f t="shared" si="9"/>
        <v>5.8818887E-2</v>
      </c>
      <c r="AC82" s="314">
        <f t="shared" si="9"/>
        <v>6.4556035999999997E-2</v>
      </c>
      <c r="AD82" s="23">
        <f t="shared" si="9"/>
        <v>7.0908553999999999E-2</v>
      </c>
      <c r="AE82" s="23">
        <f t="shared" si="9"/>
        <v>7.7902159999999998E-2</v>
      </c>
      <c r="AF82" s="23">
        <f t="shared" si="9"/>
        <v>8.5541310999999995E-2</v>
      </c>
      <c r="AG82" s="23">
        <f t="shared" si="9"/>
        <v>9.3808604999999989E-2</v>
      </c>
      <c r="AH82" s="23">
        <f t="shared" si="9"/>
        <v>0.10266706699999999</v>
      </c>
      <c r="AI82" s="23">
        <f t="shared" si="9"/>
        <v>0.11206469299999999</v>
      </c>
      <c r="AJ82" s="23">
        <f t="shared" si="9"/>
        <v>0.121940148</v>
      </c>
      <c r="AK82" s="23">
        <f t="shared" si="9"/>
        <v>0.13222842600000001</v>
      </c>
      <c r="AL82" s="23">
        <f t="shared" si="9"/>
        <v>0.14286559100000001</v>
      </c>
      <c r="AM82" s="23">
        <f t="shared" si="9"/>
        <v>0.15379215800000001</v>
      </c>
      <c r="AN82" s="23">
        <f t="shared" si="9"/>
        <v>0.16495509300000002</v>
      </c>
      <c r="AO82" s="23">
        <f t="shared" si="9"/>
        <v>0.17630864900000004</v>
      </c>
      <c r="AP82" s="23">
        <f t="shared" si="9"/>
        <v>0.18781436600000004</v>
      </c>
      <c r="AQ82" s="23">
        <f t="shared" si="9"/>
        <v>0.19944055500000005</v>
      </c>
      <c r="AR82" s="23">
        <f t="shared" si="9"/>
        <v>0.21116151000000005</v>
      </c>
      <c r="AS82" s="23">
        <f t="shared" si="9"/>
        <v>0.22295663100000004</v>
      </c>
      <c r="AT82" s="23">
        <f t="shared" si="9"/>
        <v>0.23480956400000005</v>
      </c>
      <c r="AU82" s="23">
        <f t="shared" si="9"/>
        <v>0.24670742200000007</v>
      </c>
      <c r="AV82" s="23">
        <f t="shared" si="9"/>
        <v>0.25864010500000006</v>
      </c>
      <c r="AW82" s="23">
        <f t="shared" si="9"/>
        <v>0.27059973400000004</v>
      </c>
      <c r="AX82" s="23">
        <f t="shared" si="9"/>
        <v>0.28258018100000004</v>
      </c>
      <c r="AY82" s="23">
        <f t="shared" si="9"/>
        <v>0.29457669500000006</v>
      </c>
      <c r="AZ82" s="23">
        <f t="shared" si="9"/>
        <v>0.30658559800000007</v>
      </c>
      <c r="BA82" s="23">
        <f t="shared" si="9"/>
        <v>0.31860404700000006</v>
      </c>
      <c r="BB82" s="23">
        <f t="shared" si="9"/>
        <v>0.33062984900000003</v>
      </c>
      <c r="BC82" s="23">
        <f t="shared" si="9"/>
        <v>0.34266131100000002</v>
      </c>
      <c r="BD82" s="23">
        <f t="shared" si="9"/>
        <v>0.354697129</v>
      </c>
    </row>
    <row r="83" spans="2:57" ht="14.45">
      <c r="B83" s="58"/>
    </row>
    <row r="84" spans="2:57" ht="14.45">
      <c r="B84" s="58"/>
    </row>
    <row r="85" spans="2:57" ht="14.45">
      <c r="E85" s="14" t="s">
        <v>424</v>
      </c>
    </row>
    <row r="86" spans="2:57" ht="15.6">
      <c r="E86" s="67" t="s">
        <v>425</v>
      </c>
      <c r="F86" s="67"/>
      <c r="G86" s="67"/>
      <c r="H86" s="67"/>
    </row>
    <row r="87" spans="2:57" ht="14.45">
      <c r="E87" s="68" t="s">
        <v>426</v>
      </c>
      <c r="F87" s="68"/>
      <c r="G87" s="68"/>
      <c r="H87" s="68"/>
    </row>
    <row r="88" spans="2:57" ht="14.45">
      <c r="E88" s="396" t="s">
        <v>391</v>
      </c>
      <c r="F88" s="397"/>
      <c r="G88">
        <v>406.02577000000002</v>
      </c>
    </row>
    <row r="89" spans="2:57" ht="14.45">
      <c r="E89" s="398" t="s">
        <v>394</v>
      </c>
      <c r="F89" s="399"/>
      <c r="G89">
        <v>307.81849999999997</v>
      </c>
    </row>
    <row r="90" spans="2:57" ht="14.45">
      <c r="E90" s="400" t="s">
        <v>407</v>
      </c>
      <c r="F90" s="401"/>
    </row>
    <row r="91" spans="2:57" ht="14.45">
      <c r="E91" s="398" t="s">
        <v>427</v>
      </c>
      <c r="F91" s="399"/>
      <c r="G91">
        <v>128.33332999999999</v>
      </c>
    </row>
    <row r="92" spans="2:57" ht="14.45">
      <c r="E92" s="398" t="s">
        <v>397</v>
      </c>
      <c r="F92" s="399"/>
      <c r="G92">
        <v>-9.5333299999999994</v>
      </c>
    </row>
    <row r="93" spans="2:57" ht="14.45">
      <c r="E93" s="398" t="s">
        <v>398</v>
      </c>
      <c r="F93" s="399"/>
      <c r="G93" t="s">
        <v>387</v>
      </c>
    </row>
    <row r="94" spans="2:57" ht="14.45">
      <c r="E94" s="398" t="s">
        <v>63</v>
      </c>
      <c r="F94" s="399"/>
      <c r="G94">
        <v>-9.5333299999999994</v>
      </c>
    </row>
    <row r="95" spans="2:57" ht="15.6">
      <c r="E95" s="67" t="s">
        <v>428</v>
      </c>
      <c r="F95" s="67"/>
      <c r="G95" s="67"/>
    </row>
    <row r="96" spans="2:57" ht="14.45">
      <c r="E96" s="68" t="s">
        <v>426</v>
      </c>
      <c r="F96" s="68"/>
      <c r="G96" s="68"/>
    </row>
    <row r="97" spans="5:7" ht="14.45">
      <c r="E97" s="396" t="s">
        <v>391</v>
      </c>
      <c r="F97" s="397"/>
      <c r="G97">
        <v>406.02577000000002</v>
      </c>
    </row>
    <row r="98" spans="5:7" ht="14.45">
      <c r="E98" s="398" t="s">
        <v>394</v>
      </c>
      <c r="F98" s="399"/>
      <c r="G98">
        <v>307.81849999999997</v>
      </c>
    </row>
    <row r="99" spans="5:7" ht="14.45">
      <c r="E99" s="400" t="s">
        <v>429</v>
      </c>
      <c r="F99" s="401"/>
    </row>
    <row r="100" spans="5:7" ht="14.45">
      <c r="E100" s="398" t="s">
        <v>427</v>
      </c>
      <c r="F100" s="399"/>
      <c r="G100">
        <v>128.33332999999999</v>
      </c>
    </row>
    <row r="101" spans="5:7" ht="14.45">
      <c r="E101" s="398" t="s">
        <v>397</v>
      </c>
      <c r="F101" s="399"/>
      <c r="G101">
        <v>-9.5333299999999994</v>
      </c>
    </row>
    <row r="102" spans="5:7" ht="14.45">
      <c r="E102" s="398" t="s">
        <v>398</v>
      </c>
      <c r="F102" s="399"/>
      <c r="G102" t="s">
        <v>387</v>
      </c>
    </row>
    <row r="103" spans="5:7" ht="14.45">
      <c r="E103" s="398" t="s">
        <v>63</v>
      </c>
      <c r="F103" s="399"/>
      <c r="G103">
        <v>-9.5333299999999994</v>
      </c>
    </row>
    <row r="104" spans="5:7" ht="17.45">
      <c r="E104" s="402" t="s">
        <v>430</v>
      </c>
      <c r="F104" s="402"/>
      <c r="G104" s="402"/>
    </row>
    <row r="105" spans="5:7" ht="14.45">
      <c r="E105" s="403" t="s">
        <v>426</v>
      </c>
      <c r="F105" s="403"/>
      <c r="G105" s="403"/>
    </row>
    <row r="106" spans="5:7" ht="14.45">
      <c r="E106" s="396" t="s">
        <v>391</v>
      </c>
      <c r="F106" s="397"/>
      <c r="G106">
        <v>272.77726000000001</v>
      </c>
    </row>
    <row r="107" spans="5:7" ht="14.45">
      <c r="E107" s="398" t="s">
        <v>394</v>
      </c>
      <c r="F107" s="399"/>
      <c r="G107">
        <v>8.8900000000000003E-3</v>
      </c>
    </row>
    <row r="108" spans="5:7" ht="14.45">
      <c r="E108" s="398" t="s">
        <v>429</v>
      </c>
      <c r="F108" s="399"/>
      <c r="G108">
        <v>-27.74708</v>
      </c>
    </row>
    <row r="109" spans="5:7" ht="14.45">
      <c r="E109" s="400" t="s">
        <v>407</v>
      </c>
      <c r="F109" s="401"/>
      <c r="G109">
        <v>-27.74708</v>
      </c>
    </row>
    <row r="110" spans="5:7" ht="14.45">
      <c r="E110" s="398" t="s">
        <v>397</v>
      </c>
      <c r="F110" s="399"/>
      <c r="G110">
        <v>-27.77787</v>
      </c>
    </row>
    <row r="111" spans="5:7" ht="14.45">
      <c r="E111" s="398" t="s">
        <v>398</v>
      </c>
      <c r="F111" s="399"/>
      <c r="G111" t="s">
        <v>387</v>
      </c>
    </row>
    <row r="112" spans="5:7" ht="14.45">
      <c r="E112" s="398" t="s">
        <v>63</v>
      </c>
      <c r="F112" s="399"/>
      <c r="G112">
        <v>-27.752559999999999</v>
      </c>
    </row>
    <row r="113" spans="5:8" ht="17.45">
      <c r="E113" s="69" t="s">
        <v>431</v>
      </c>
      <c r="F113" s="69"/>
      <c r="G113" s="69"/>
      <c r="H113" s="69"/>
    </row>
    <row r="114" spans="5:8" ht="14.45">
      <c r="E114" s="70" t="s">
        <v>432</v>
      </c>
      <c r="F114" s="70"/>
      <c r="G114" s="70"/>
      <c r="H114" s="70"/>
    </row>
    <row r="115" spans="5:8" ht="14.45">
      <c r="E115" s="396" t="s">
        <v>391</v>
      </c>
      <c r="F115" s="397"/>
      <c r="G115">
        <v>306.30676999999997</v>
      </c>
    </row>
    <row r="116" spans="5:8" ht="14.45">
      <c r="E116" s="398" t="s">
        <v>394</v>
      </c>
      <c r="F116" s="399"/>
      <c r="G116">
        <v>317.35183000000001</v>
      </c>
    </row>
    <row r="117" spans="5:8" ht="14.45">
      <c r="E117" s="398" t="s">
        <v>429</v>
      </c>
      <c r="F117" s="399"/>
      <c r="G117">
        <v>77</v>
      </c>
    </row>
    <row r="118" spans="5:8" ht="14.45">
      <c r="E118" s="400" t="s">
        <v>407</v>
      </c>
      <c r="F118" s="401"/>
      <c r="G118">
        <v>77</v>
      </c>
    </row>
    <row r="119" spans="5:8" ht="14.45">
      <c r="E119" s="398" t="s">
        <v>427</v>
      </c>
      <c r="F119" s="399"/>
      <c r="G119">
        <v>137.86667</v>
      </c>
    </row>
    <row r="120" spans="5:8" ht="14.45">
      <c r="E120" s="398" t="s">
        <v>398</v>
      </c>
      <c r="F120" s="399"/>
      <c r="G120" t="s">
        <v>387</v>
      </c>
    </row>
    <row r="121" spans="5:8" ht="14.45">
      <c r="E121" s="398" t="s">
        <v>63</v>
      </c>
      <c r="F121" s="399"/>
      <c r="G121">
        <v>0</v>
      </c>
    </row>
    <row r="122" spans="5:8" ht="14.45">
      <c r="E122" s="65" t="s">
        <v>387</v>
      </c>
      <c r="F122" s="66" t="s">
        <v>387</v>
      </c>
      <c r="G122" t="s">
        <v>387</v>
      </c>
    </row>
    <row r="123" spans="5:8" ht="14.45">
      <c r="E123" s="63" t="s">
        <v>387</v>
      </c>
      <c r="F123" s="64" t="s">
        <v>387</v>
      </c>
      <c r="G123" t="s">
        <v>387</v>
      </c>
    </row>
    <row r="124" spans="5:8" ht="17.45">
      <c r="E124" s="69" t="s">
        <v>433</v>
      </c>
      <c r="F124" s="69"/>
      <c r="G124" s="69"/>
      <c r="H124" s="69"/>
    </row>
    <row r="125" spans="5:8" ht="14.45">
      <c r="E125" s="70" t="s">
        <v>426</v>
      </c>
      <c r="F125" s="70"/>
      <c r="G125" s="70"/>
      <c r="H125" s="70"/>
    </row>
    <row r="126" spans="5:8" ht="14.45">
      <c r="E126" s="396" t="s">
        <v>391</v>
      </c>
      <c r="F126" s="397"/>
      <c r="G126">
        <v>441.43194999999997</v>
      </c>
    </row>
    <row r="127" spans="5:8" ht="14.45">
      <c r="E127" s="398" t="s">
        <v>394</v>
      </c>
      <c r="F127" s="399"/>
      <c r="G127">
        <v>317.35183000000001</v>
      </c>
    </row>
    <row r="128" spans="5:8" ht="14.45">
      <c r="E128" s="398" t="s">
        <v>429</v>
      </c>
      <c r="F128" s="399"/>
      <c r="G128">
        <v>77</v>
      </c>
    </row>
    <row r="129" spans="5:8" ht="14.45">
      <c r="E129" s="400" t="s">
        <v>407</v>
      </c>
      <c r="F129" s="401"/>
      <c r="G129">
        <v>77</v>
      </c>
    </row>
    <row r="130" spans="5:8" ht="14.45">
      <c r="E130" s="398" t="s">
        <v>427</v>
      </c>
      <c r="F130" s="399"/>
      <c r="G130">
        <v>137.86667</v>
      </c>
    </row>
    <row r="131" spans="5:8" ht="14.45">
      <c r="E131" s="398" t="s">
        <v>397</v>
      </c>
      <c r="F131" s="399"/>
      <c r="G131">
        <v>0</v>
      </c>
    </row>
    <row r="132" spans="5:8" ht="14.45">
      <c r="E132" s="398" t="s">
        <v>63</v>
      </c>
      <c r="F132" s="399"/>
      <c r="G132">
        <v>0</v>
      </c>
    </row>
    <row r="133" spans="5:8" ht="14.45">
      <c r="E133" s="63" t="s">
        <v>387</v>
      </c>
      <c r="F133" s="64" t="s">
        <v>387</v>
      </c>
      <c r="G133" t="s">
        <v>387</v>
      </c>
    </row>
    <row r="134" spans="5:8" ht="17.45">
      <c r="E134" s="69" t="s">
        <v>434</v>
      </c>
      <c r="F134" s="69"/>
      <c r="G134" s="69"/>
      <c r="H134" s="69"/>
    </row>
    <row r="135" spans="5:8" ht="14.45">
      <c r="E135" s="70" t="s">
        <v>426</v>
      </c>
      <c r="F135" s="70"/>
      <c r="G135" s="70"/>
      <c r="H135" s="70"/>
    </row>
    <row r="136" spans="5:8" ht="14.45">
      <c r="E136" s="396" t="s">
        <v>391</v>
      </c>
      <c r="F136" s="397"/>
      <c r="G136">
        <v>454.93997999999999</v>
      </c>
    </row>
    <row r="137" spans="5:8" ht="14.45">
      <c r="E137" s="398" t="s">
        <v>394</v>
      </c>
      <c r="F137" s="399"/>
      <c r="G137">
        <v>317.35183000000001</v>
      </c>
    </row>
    <row r="138" spans="5:8" ht="14.45">
      <c r="E138" s="398" t="s">
        <v>429</v>
      </c>
      <c r="F138" s="399"/>
      <c r="G138">
        <v>77</v>
      </c>
    </row>
    <row r="139" spans="5:8" ht="14.45">
      <c r="E139" s="400" t="s">
        <v>407</v>
      </c>
      <c r="F139" s="401"/>
      <c r="G139">
        <v>77</v>
      </c>
    </row>
    <row r="140" spans="5:8" ht="14.45">
      <c r="E140" s="398" t="s">
        <v>427</v>
      </c>
      <c r="F140" s="399"/>
      <c r="G140">
        <v>137.86667</v>
      </c>
    </row>
    <row r="141" spans="5:8" ht="14.45">
      <c r="E141" s="398" t="s">
        <v>397</v>
      </c>
      <c r="F141" s="399"/>
      <c r="G141">
        <v>0</v>
      </c>
    </row>
    <row r="142" spans="5:8" ht="14.45">
      <c r="E142" s="398" t="s">
        <v>63</v>
      </c>
      <c r="F142" s="399"/>
      <c r="G142" t="s">
        <v>387</v>
      </c>
    </row>
    <row r="143" spans="5:8" ht="14.45">
      <c r="E143" s="63" t="s">
        <v>387</v>
      </c>
      <c r="F143" s="64" t="s">
        <v>387</v>
      </c>
      <c r="G143" t="s">
        <v>387</v>
      </c>
    </row>
    <row r="144" spans="5:8" ht="14.45">
      <c r="E144" s="61" t="s">
        <v>387</v>
      </c>
      <c r="F144" s="62" t="s">
        <v>387</v>
      </c>
      <c r="G144" t="s">
        <v>387</v>
      </c>
    </row>
    <row r="145" spans="5:57" ht="17.45">
      <c r="E145" s="69" t="s">
        <v>435</v>
      </c>
      <c r="F145" s="69"/>
      <c r="G145" s="69"/>
      <c r="H145" s="69"/>
      <c r="I145" s="69"/>
      <c r="J145" s="69"/>
    </row>
    <row r="146" spans="5:57" ht="17.45">
      <c r="E146" s="70" t="s">
        <v>426</v>
      </c>
      <c r="F146" s="70"/>
      <c r="G146" s="70"/>
      <c r="H146" s="70"/>
      <c r="I146" s="71" t="s">
        <v>387</v>
      </c>
      <c r="J146" s="71" t="s">
        <v>387</v>
      </c>
    </row>
    <row r="147" spans="5:57" ht="14.45">
      <c r="E147" s="404" t="s">
        <v>436</v>
      </c>
      <c r="F147" s="405"/>
      <c r="G147">
        <v>-4.3621203900000003</v>
      </c>
      <c r="L147" t="s">
        <v>437</v>
      </c>
      <c r="O147" s="313">
        <v>-18.46</v>
      </c>
    </row>
    <row r="148" spans="5:57" ht="14.45">
      <c r="E148" s="404" t="s">
        <v>438</v>
      </c>
      <c r="F148" s="405"/>
      <c r="G148">
        <v>16.507289969999999</v>
      </c>
      <c r="L148" t="s">
        <v>439</v>
      </c>
      <c r="R148">
        <v>-17.329999999999998</v>
      </c>
    </row>
    <row r="149" spans="5:57" ht="14.45">
      <c r="E149" s="404" t="s">
        <v>440</v>
      </c>
      <c r="F149" s="405"/>
      <c r="G149">
        <v>-20.279497330000002</v>
      </c>
    </row>
    <row r="150" spans="5:57" ht="14.45">
      <c r="E150" s="406" t="s">
        <v>441</v>
      </c>
      <c r="F150" s="407"/>
      <c r="G150">
        <v>-20.279497330000002</v>
      </c>
    </row>
    <row r="151" spans="5:57" ht="14.45">
      <c r="E151" s="404" t="s">
        <v>442</v>
      </c>
      <c r="F151" s="405"/>
      <c r="G151">
        <v>-20.279497330000002</v>
      </c>
    </row>
    <row r="152" spans="5:57" ht="14.45">
      <c r="E152" s="404" t="s">
        <v>443</v>
      </c>
      <c r="F152" s="405"/>
      <c r="G152">
        <v>-20.279497330000002</v>
      </c>
    </row>
    <row r="153" spans="5:57" ht="14.45">
      <c r="E153" s="406" t="s">
        <v>444</v>
      </c>
      <c r="F153" s="407"/>
      <c r="G153" t="s">
        <v>387</v>
      </c>
    </row>
    <row r="154" spans="5:57" ht="14.45">
      <c r="E154" s="404" t="s">
        <v>445</v>
      </c>
      <c r="F154" s="405"/>
      <c r="G154">
        <v>-20.279497330000002</v>
      </c>
    </row>
    <row r="155" spans="5:57" ht="14.45">
      <c r="E155" s="63" t="s">
        <v>387</v>
      </c>
      <c r="F155" s="64" t="s">
        <v>387</v>
      </c>
      <c r="G155" t="s">
        <v>387</v>
      </c>
    </row>
    <row r="156" spans="5:57" ht="14.45"/>
    <row r="157" spans="5:57" ht="14.45"/>
    <row r="158" spans="5:57" ht="14.45">
      <c r="E158" s="75" t="s">
        <v>480</v>
      </c>
      <c r="F158" s="76"/>
      <c r="G158" s="76"/>
    </row>
    <row r="159" spans="5:57" ht="14.45"/>
    <row r="160" spans="5:57" ht="14.45">
      <c r="E160" s="78" t="s">
        <v>387</v>
      </c>
      <c r="F160" s="79" t="s">
        <v>387</v>
      </c>
      <c r="G160" s="79" t="s">
        <v>387</v>
      </c>
      <c r="H160" s="79" t="s">
        <v>387</v>
      </c>
      <c r="I160" s="79" t="s">
        <v>387</v>
      </c>
      <c r="J160" s="79" t="s">
        <v>387</v>
      </c>
      <c r="K160" s="79" t="s">
        <v>387</v>
      </c>
      <c r="L160" s="79" t="s">
        <v>387</v>
      </c>
      <c r="M160" s="79" t="s">
        <v>387</v>
      </c>
      <c r="N160" s="79" t="s">
        <v>387</v>
      </c>
      <c r="O160" s="79" t="s">
        <v>387</v>
      </c>
      <c r="P160" s="79" t="s">
        <v>387</v>
      </c>
      <c r="Q160" s="79" t="s">
        <v>387</v>
      </c>
      <c r="R160" s="79" t="s">
        <v>387</v>
      </c>
      <c r="S160" s="79" t="s">
        <v>387</v>
      </c>
      <c r="T160" s="79" t="s">
        <v>387</v>
      </c>
      <c r="U160" s="79" t="s">
        <v>387</v>
      </c>
      <c r="V160" s="79" t="s">
        <v>387</v>
      </c>
      <c r="W160" s="79" t="s">
        <v>387</v>
      </c>
      <c r="X160" s="79" t="s">
        <v>387</v>
      </c>
      <c r="Y160" s="79" t="s">
        <v>387</v>
      </c>
      <c r="Z160" s="79" t="s">
        <v>387</v>
      </c>
      <c r="AA160" s="79" t="s">
        <v>387</v>
      </c>
      <c r="AB160" s="79" t="s">
        <v>387</v>
      </c>
      <c r="AC160" s="79" t="s">
        <v>387</v>
      </c>
      <c r="AD160" s="79" t="s">
        <v>387</v>
      </c>
      <c r="AE160" s="79" t="s">
        <v>387</v>
      </c>
      <c r="AF160" s="79" t="s">
        <v>387</v>
      </c>
      <c r="AG160" s="79" t="s">
        <v>387</v>
      </c>
      <c r="AH160" s="79" t="s">
        <v>387</v>
      </c>
      <c r="AI160" s="79" t="s">
        <v>387</v>
      </c>
      <c r="AJ160" s="79" t="s">
        <v>387</v>
      </c>
      <c r="AK160" s="79" t="s">
        <v>387</v>
      </c>
      <c r="AL160" s="79"/>
      <c r="AM160" s="79"/>
      <c r="AN160" s="79"/>
      <c r="AO160" s="79"/>
      <c r="AP160" s="79"/>
      <c r="AQ160" s="79"/>
      <c r="AR160" s="79"/>
      <c r="AS160" s="79"/>
      <c r="AT160" s="79"/>
      <c r="AU160" s="79"/>
      <c r="AV160" s="79"/>
      <c r="AW160" s="79"/>
      <c r="AX160" s="79"/>
      <c r="AY160" s="79"/>
      <c r="AZ160" s="79"/>
      <c r="BA160" s="79"/>
      <c r="BB160" s="79"/>
      <c r="BC160" s="79"/>
      <c r="BD160" s="79"/>
      <c r="BE160" s="80"/>
    </row>
    <row r="161" spans="5:57" ht="15.75">
      <c r="E161" s="81"/>
      <c r="F161" s="32"/>
      <c r="G161" s="33"/>
      <c r="H161" s="34"/>
      <c r="I161" s="34"/>
      <c r="J161" s="34"/>
      <c r="K161" s="34"/>
      <c r="L161" s="34"/>
      <c r="M161" s="34"/>
      <c r="N161" s="34"/>
      <c r="O161" s="34"/>
      <c r="P161" s="34"/>
      <c r="Q161" s="34"/>
      <c r="R161" s="34"/>
      <c r="S161" s="34"/>
      <c r="T161" s="34"/>
      <c r="U161" s="34"/>
      <c r="V161" s="34"/>
      <c r="W161" s="34"/>
      <c r="X161" s="34"/>
      <c r="Y161" s="34"/>
      <c r="Z161" s="34"/>
      <c r="AA161" s="34"/>
      <c r="AB161" s="34"/>
      <c r="AC161" s="38"/>
      <c r="AD161" s="34"/>
      <c r="AE161" s="34"/>
      <c r="AF161" s="34"/>
      <c r="AG161" s="34"/>
      <c r="AH161" s="34"/>
      <c r="AI161" s="34"/>
      <c r="AJ161" s="34"/>
      <c r="AK161" s="56"/>
      <c r="AL161" s="56"/>
      <c r="AM161" s="56"/>
      <c r="AN161" s="56"/>
      <c r="AO161" s="56"/>
      <c r="AP161" s="56"/>
      <c r="AQ161" s="56"/>
      <c r="AR161" s="56"/>
      <c r="AS161" s="56"/>
      <c r="AT161" s="56"/>
      <c r="AU161" s="56"/>
      <c r="AV161" s="56"/>
      <c r="AW161" s="56"/>
      <c r="AX161" s="56"/>
      <c r="AY161" s="56"/>
      <c r="AZ161" s="56"/>
      <c r="BA161" s="56"/>
      <c r="BB161" s="56"/>
      <c r="BC161" s="56"/>
      <c r="BD161" s="56"/>
      <c r="BE161" s="82"/>
    </row>
    <row r="162" spans="5:57" ht="15.75">
      <c r="E162" s="81"/>
      <c r="F162" s="35"/>
      <c r="G162" s="347" t="s">
        <v>447</v>
      </c>
      <c r="H162" s="34"/>
      <c r="I162" s="34"/>
      <c r="J162" s="34"/>
      <c r="K162" s="34"/>
      <c r="L162" s="34"/>
      <c r="M162" s="34"/>
      <c r="N162" s="34"/>
      <c r="O162" s="34"/>
      <c r="P162" s="34"/>
      <c r="Q162" s="34"/>
      <c r="R162" s="34"/>
      <c r="S162" s="34"/>
      <c r="T162" s="34"/>
      <c r="U162" s="34"/>
      <c r="V162" s="34"/>
      <c r="W162" s="34"/>
      <c r="X162" s="34"/>
      <c r="Y162" s="34"/>
      <c r="Z162" s="34"/>
      <c r="AA162" s="34"/>
      <c r="AB162" s="34"/>
      <c r="AC162" s="38"/>
      <c r="AD162" s="34"/>
      <c r="AE162" s="34"/>
      <c r="AF162" s="34"/>
      <c r="AG162" s="34"/>
      <c r="AH162" s="34"/>
      <c r="AI162" s="34"/>
      <c r="AJ162" s="34"/>
      <c r="AK162" s="56"/>
      <c r="AL162" s="56"/>
      <c r="AM162" s="56"/>
      <c r="AN162" s="56"/>
      <c r="AO162" s="56"/>
      <c r="AP162" s="56"/>
      <c r="AQ162" s="56"/>
      <c r="AR162" s="56"/>
      <c r="AS162" s="56"/>
      <c r="AT162" s="56"/>
      <c r="AU162" s="56"/>
      <c r="AV162" s="56"/>
      <c r="AW162" s="56"/>
      <c r="AX162" s="56"/>
      <c r="AY162" s="56"/>
      <c r="AZ162" s="56"/>
      <c r="BA162" s="56"/>
      <c r="BB162" s="56"/>
      <c r="BC162" s="56"/>
      <c r="BD162" s="56"/>
      <c r="BE162" s="82"/>
    </row>
    <row r="163" spans="5:57" ht="14.45">
      <c r="E163" s="409" t="s">
        <v>391</v>
      </c>
      <c r="F163" s="388"/>
      <c r="G163" s="37"/>
      <c r="H163" s="38"/>
      <c r="I163" s="38">
        <f>(IF(I7&lt;0,I7*-1,I7))*$G$88</f>
        <v>8.4565571985848731</v>
      </c>
      <c r="J163" s="38">
        <f>(IF(J7&lt;0,J7*-1,J7))*$G$88</f>
        <v>8.3571971236247649</v>
      </c>
      <c r="K163" s="38">
        <f>(IF(K7&lt;0,K7*-1,K7))*$G$88</f>
        <v>8.2588000873244525</v>
      </c>
      <c r="L163" s="38">
        <f t="shared" ref="L163:BD163" si="10">(IF(L7&lt;0,L7*-1,L7))*$G$88</f>
        <v>8.161348706472241</v>
      </c>
      <c r="M163" s="38">
        <f t="shared" si="10"/>
        <v>8.0648258587982031</v>
      </c>
      <c r="N163" s="38">
        <f t="shared" si="10"/>
        <v>7.9692146773874013</v>
      </c>
      <c r="O163" s="38">
        <f t="shared" si="10"/>
        <v>7.8744985451989917</v>
      </c>
      <c r="P163" s="38">
        <f t="shared" si="10"/>
        <v>7.7806610896859514</v>
      </c>
      <c r="Q163" s="38">
        <f t="shared" si="10"/>
        <v>7.6876861775157801</v>
      </c>
      <c r="R163" s="38">
        <f t="shared" si="10"/>
        <v>7.59555790938981</v>
      </c>
      <c r="S163" s="38">
        <f t="shared" si="10"/>
        <v>7.5042606149563795</v>
      </c>
      <c r="T163" s="38">
        <f t="shared" si="10"/>
        <v>7.4137788478182163</v>
      </c>
      <c r="U163" s="38">
        <f t="shared" si="10"/>
        <v>7.3240973806297998</v>
      </c>
      <c r="V163" s="38">
        <f t="shared" si="10"/>
        <v>7.2352012002848705</v>
      </c>
      <c r="W163" s="38">
        <f t="shared" si="10"/>
        <v>7.1470755031893418</v>
      </c>
      <c r="X163" s="38">
        <f t="shared" si="10"/>
        <v>7.059705690617613</v>
      </c>
      <c r="Y163" s="38">
        <f t="shared" si="10"/>
        <v>6.9730773641544488</v>
      </c>
      <c r="Z163" s="38">
        <f t="shared" si="10"/>
        <v>6.8871763212146622</v>
      </c>
      <c r="AA163" s="38">
        <f t="shared" si="10"/>
        <v>6.8019885506414441</v>
      </c>
      <c r="AB163" s="38">
        <f t="shared" si="10"/>
        <v>6.7175002283830088</v>
      </c>
      <c r="AC163" s="38">
        <f t="shared" si="10"/>
        <v>6.6336977132416131</v>
      </c>
      <c r="AD163" s="38">
        <f t="shared" si="10"/>
        <v>6.5505675426971814</v>
      </c>
      <c r="AE163" s="38">
        <f t="shared" si="10"/>
        <v>6.4680964288005924</v>
      </c>
      <c r="AF163" s="38">
        <f t="shared" si="10"/>
        <v>6.3862712541373448</v>
      </c>
      <c r="AG163" s="38">
        <f t="shared" si="10"/>
        <v>6.3050790678583537</v>
      </c>
      <c r="AH163" s="38">
        <f t="shared" si="10"/>
        <v>6.2245070817750277</v>
      </c>
      <c r="AI163" s="38">
        <f t="shared" si="10"/>
        <v>6.1445426665214837</v>
      </c>
      <c r="AJ163" s="38">
        <f t="shared" si="10"/>
        <v>6.0651733477768071</v>
      </c>
      <c r="AK163" s="38">
        <f t="shared" si="10"/>
        <v>5.9863868025488793</v>
      </c>
      <c r="AL163" s="38">
        <f t="shared" si="10"/>
        <v>5.9081708555173931</v>
      </c>
      <c r="AM163" s="38">
        <f t="shared" si="10"/>
        <v>5.8305134754359029</v>
      </c>
      <c r="AN163" s="38">
        <f t="shared" si="10"/>
        <v>5.7534027715878304</v>
      </c>
      <c r="AO163" s="38">
        <f t="shared" si="10"/>
        <v>5.6768269902997908</v>
      </c>
      <c r="AP163" s="38">
        <f t="shared" si="10"/>
        <v>5.6007745115050032</v>
      </c>
      <c r="AQ163" s="38">
        <f t="shared" si="10"/>
        <v>5.5252338453638528</v>
      </c>
      <c r="AR163" s="38">
        <f t="shared" si="10"/>
        <v>5.450193628928429</v>
      </c>
      <c r="AS163" s="38">
        <f t="shared" si="10"/>
        <v>5.3756426228606875</v>
      </c>
      <c r="AT163" s="38">
        <f t="shared" si="10"/>
        <v>5.3015697081977899</v>
      </c>
      <c r="AU163" s="38">
        <f t="shared" si="10"/>
        <v>5.2279638831627802</v>
      </c>
      <c r="AV163" s="38">
        <f t="shared" si="10"/>
        <v>5.1548142600198972</v>
      </c>
      <c r="AW163" s="38">
        <f t="shared" si="10"/>
        <v>5.0821100619765911</v>
      </c>
      <c r="AX163" s="38">
        <f t="shared" si="10"/>
        <v>5.0098406201249217</v>
      </c>
      <c r="AY163" s="38">
        <f t="shared" si="10"/>
        <v>4.9379953704249226</v>
      </c>
      <c r="AZ163" s="38">
        <f t="shared" si="10"/>
        <v>4.8665638507305733</v>
      </c>
      <c r="BA163" s="38">
        <f t="shared" si="10"/>
        <v>4.7955356978526495</v>
      </c>
      <c r="BB163" s="38">
        <f t="shared" si="10"/>
        <v>4.7249006446581019</v>
      </c>
      <c r="BC163" s="38">
        <f t="shared" si="10"/>
        <v>4.6546485172091829</v>
      </c>
      <c r="BD163" s="38">
        <f t="shared" si="10"/>
        <v>4.5847692319357245</v>
      </c>
      <c r="BE163" s="82"/>
    </row>
    <row r="164" spans="5:57" ht="14.45">
      <c r="E164" s="348" t="s">
        <v>393</v>
      </c>
      <c r="F164" s="349"/>
      <c r="G164" s="37"/>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56"/>
      <c r="AL164" s="38"/>
      <c r="AM164" s="38"/>
      <c r="AN164" s="38"/>
      <c r="AO164" s="38"/>
      <c r="AP164" s="38"/>
      <c r="AQ164" s="38"/>
      <c r="AR164" s="38"/>
      <c r="AS164" s="38"/>
      <c r="AT164" s="38"/>
      <c r="AU164" s="38"/>
      <c r="AV164" s="38"/>
      <c r="AW164" s="38"/>
      <c r="AX164" s="38"/>
      <c r="AY164" s="38"/>
      <c r="AZ164" s="38"/>
      <c r="BA164" s="38"/>
      <c r="BB164" s="38"/>
      <c r="BC164" s="38"/>
      <c r="BD164" s="38"/>
      <c r="BE164" s="82"/>
    </row>
    <row r="165" spans="5:57" ht="14.45">
      <c r="E165" s="408" t="s">
        <v>394</v>
      </c>
      <c r="F165" s="386"/>
      <c r="G165" s="37"/>
      <c r="H165" s="38"/>
      <c r="I165" s="38">
        <f>(IF(I9&lt;0,I9*-1,I9))*$G$89</f>
        <v>1.3218348953414925</v>
      </c>
      <c r="J165" s="38">
        <f t="shared" ref="J165:BD165" si="11">(IF(J9&lt;0,J9*-1,J9))*$G$89</f>
        <v>1.3218348953414925</v>
      </c>
      <c r="K165" s="38">
        <f t="shared" si="11"/>
        <v>1.3218348953414925</v>
      </c>
      <c r="L165" s="38">
        <f t="shared" si="11"/>
        <v>1.3218348953414925</v>
      </c>
      <c r="M165" s="38">
        <f t="shared" si="11"/>
        <v>1.3218348953414925</v>
      </c>
      <c r="N165" s="38">
        <f t="shared" si="11"/>
        <v>1.3218348953414925</v>
      </c>
      <c r="O165" s="38">
        <f t="shared" si="11"/>
        <v>1.3218348953414925</v>
      </c>
      <c r="P165" s="38">
        <f t="shared" si="11"/>
        <v>1.3218348953414925</v>
      </c>
      <c r="Q165" s="38">
        <f t="shared" si="11"/>
        <v>1.3218348953414925</v>
      </c>
      <c r="R165" s="38">
        <f t="shared" si="11"/>
        <v>1.3218348953414925</v>
      </c>
      <c r="S165" s="38">
        <f t="shared" si="11"/>
        <v>1.3218348953414925</v>
      </c>
      <c r="T165" s="38">
        <f t="shared" si="11"/>
        <v>1.3218348953414925</v>
      </c>
      <c r="U165" s="38">
        <f t="shared" si="11"/>
        <v>1.3218348953414925</v>
      </c>
      <c r="V165" s="38">
        <f t="shared" si="11"/>
        <v>1.3218348953414925</v>
      </c>
      <c r="W165" s="38">
        <f t="shared" si="11"/>
        <v>1.3218348953414925</v>
      </c>
      <c r="X165" s="38">
        <f t="shared" si="11"/>
        <v>1.3218348953414925</v>
      </c>
      <c r="Y165" s="38">
        <f t="shared" si="11"/>
        <v>1.3218348953414925</v>
      </c>
      <c r="Z165" s="38">
        <f t="shared" si="11"/>
        <v>1.3218348953414925</v>
      </c>
      <c r="AA165" s="38">
        <f t="shared" si="11"/>
        <v>1.3218348953414925</v>
      </c>
      <c r="AB165" s="38">
        <f t="shared" si="11"/>
        <v>1.3218348953414925</v>
      </c>
      <c r="AC165" s="38">
        <f t="shared" si="11"/>
        <v>1.3218348953414925</v>
      </c>
      <c r="AD165" s="38">
        <f t="shared" si="11"/>
        <v>1.3218348953414925</v>
      </c>
      <c r="AE165" s="38">
        <f t="shared" si="11"/>
        <v>1.3218348953414925</v>
      </c>
      <c r="AF165" s="38">
        <f t="shared" si="11"/>
        <v>1.3218348953414925</v>
      </c>
      <c r="AG165" s="38">
        <f t="shared" si="11"/>
        <v>1.3218348953414925</v>
      </c>
      <c r="AH165" s="38">
        <f t="shared" si="11"/>
        <v>1.3218348953414925</v>
      </c>
      <c r="AI165" s="38">
        <f t="shared" si="11"/>
        <v>1.3218348953414925</v>
      </c>
      <c r="AJ165" s="38">
        <f t="shared" si="11"/>
        <v>1.3218348953414925</v>
      </c>
      <c r="AK165" s="38">
        <f t="shared" si="11"/>
        <v>1.3218348953414925</v>
      </c>
      <c r="AL165" s="38">
        <f t="shared" si="11"/>
        <v>1.3218348953414925</v>
      </c>
      <c r="AM165" s="38">
        <f t="shared" si="11"/>
        <v>1.3218348953414925</v>
      </c>
      <c r="AN165" s="38">
        <f t="shared" si="11"/>
        <v>1.3218348953414925</v>
      </c>
      <c r="AO165" s="38">
        <f t="shared" si="11"/>
        <v>1.3218348953414925</v>
      </c>
      <c r="AP165" s="38">
        <f t="shared" si="11"/>
        <v>1.3218348953414925</v>
      </c>
      <c r="AQ165" s="38">
        <f t="shared" si="11"/>
        <v>1.3218348953414925</v>
      </c>
      <c r="AR165" s="38">
        <f t="shared" si="11"/>
        <v>1.3218348953414925</v>
      </c>
      <c r="AS165" s="38">
        <f t="shared" si="11"/>
        <v>1.3218348953414925</v>
      </c>
      <c r="AT165" s="38">
        <f t="shared" si="11"/>
        <v>1.3218348953414925</v>
      </c>
      <c r="AU165" s="38">
        <f t="shared" si="11"/>
        <v>1.3218348953414925</v>
      </c>
      <c r="AV165" s="38">
        <f t="shared" si="11"/>
        <v>1.3218348953414925</v>
      </c>
      <c r="AW165" s="38">
        <f t="shared" si="11"/>
        <v>1.3218348953414925</v>
      </c>
      <c r="AX165" s="38">
        <f t="shared" si="11"/>
        <v>1.3218348953414842</v>
      </c>
      <c r="AY165" s="38">
        <f t="shared" si="11"/>
        <v>1.3218348953414925</v>
      </c>
      <c r="AZ165" s="38">
        <f t="shared" si="11"/>
        <v>1.3218348953414925</v>
      </c>
      <c r="BA165" s="38">
        <f t="shared" si="11"/>
        <v>1.3218348953414925</v>
      </c>
      <c r="BB165" s="38">
        <f t="shared" si="11"/>
        <v>1.3218348953414925</v>
      </c>
      <c r="BC165" s="38">
        <f t="shared" si="11"/>
        <v>1.3218348953414925</v>
      </c>
      <c r="BD165" s="38">
        <f t="shared" si="11"/>
        <v>1.3218348953414925</v>
      </c>
      <c r="BE165" s="82"/>
    </row>
    <row r="166" spans="5:57" ht="14.45">
      <c r="E166" s="410" t="s">
        <v>395</v>
      </c>
      <c r="F166" s="390"/>
      <c r="G166" s="37"/>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82"/>
    </row>
    <row r="167" spans="5:57" ht="14.45">
      <c r="E167" s="408" t="s">
        <v>396</v>
      </c>
      <c r="F167" s="386"/>
      <c r="G167" s="37"/>
      <c r="H167" s="38"/>
      <c r="I167" s="38">
        <f>(IF(I11&lt;0,I11*-1,I11))*$G$91</f>
        <v>0.53244781233684979</v>
      </c>
      <c r="J167" s="38">
        <f>(IF(J11&lt;0,J11*-1,J11))*$G$91</f>
        <v>0.53244781233688321</v>
      </c>
      <c r="K167" s="38">
        <f>(IF(K11&lt;0,K11*-1,K11))*$G$91</f>
        <v>0.53244781233684979</v>
      </c>
      <c r="L167" s="38">
        <f t="shared" ref="L167:BD167" si="12">(IF(L11&lt;0,L11*-1,L11))*$G$91</f>
        <v>0.53244781233684979</v>
      </c>
      <c r="M167" s="38">
        <f t="shared" si="12"/>
        <v>0.53244781233684979</v>
      </c>
      <c r="N167" s="38">
        <f t="shared" si="12"/>
        <v>0.53244781233684979</v>
      </c>
      <c r="O167" s="38">
        <f t="shared" si="12"/>
        <v>0.53244781233684979</v>
      </c>
      <c r="P167" s="38">
        <f t="shared" si="12"/>
        <v>0.53244781233684979</v>
      </c>
      <c r="Q167" s="38">
        <f t="shared" si="12"/>
        <v>0.53244781233684979</v>
      </c>
      <c r="R167" s="38">
        <f t="shared" si="12"/>
        <v>0.53244781233684979</v>
      </c>
      <c r="S167" s="38">
        <f t="shared" si="12"/>
        <v>0.53244781233684979</v>
      </c>
      <c r="T167" s="38">
        <f t="shared" si="12"/>
        <v>0.53244781233684979</v>
      </c>
      <c r="U167" s="38">
        <f t="shared" si="12"/>
        <v>0.53244781233688321</v>
      </c>
      <c r="V167" s="38">
        <f t="shared" si="12"/>
        <v>0.53244781233684979</v>
      </c>
      <c r="W167" s="38">
        <f t="shared" si="12"/>
        <v>0.53244781233684979</v>
      </c>
      <c r="X167" s="38">
        <f t="shared" si="12"/>
        <v>0.53244781233684979</v>
      </c>
      <c r="Y167" s="38">
        <f t="shared" si="12"/>
        <v>0.53244781233684979</v>
      </c>
      <c r="Z167" s="38">
        <f t="shared" si="12"/>
        <v>0.53244781233684979</v>
      </c>
      <c r="AA167" s="38">
        <f t="shared" si="12"/>
        <v>0.53244781233684979</v>
      </c>
      <c r="AB167" s="38">
        <f t="shared" si="12"/>
        <v>0.53244781233684979</v>
      </c>
      <c r="AC167" s="38">
        <f t="shared" si="12"/>
        <v>0.53244781233684979</v>
      </c>
      <c r="AD167" s="38">
        <f t="shared" si="12"/>
        <v>0.53244781233684979</v>
      </c>
      <c r="AE167" s="38">
        <f t="shared" si="12"/>
        <v>0.53244781233684979</v>
      </c>
      <c r="AF167" s="38">
        <f t="shared" si="12"/>
        <v>0.53244781233688321</v>
      </c>
      <c r="AG167" s="38">
        <f t="shared" si="12"/>
        <v>0.53244781233684979</v>
      </c>
      <c r="AH167" s="38">
        <f t="shared" si="12"/>
        <v>0.53244781233684979</v>
      </c>
      <c r="AI167" s="38">
        <f t="shared" si="12"/>
        <v>0.53244781233684979</v>
      </c>
      <c r="AJ167" s="38">
        <f t="shared" si="12"/>
        <v>0.53244781233684979</v>
      </c>
      <c r="AK167" s="38">
        <f t="shared" si="12"/>
        <v>0.53244781233684979</v>
      </c>
      <c r="AL167" s="38">
        <f t="shared" si="12"/>
        <v>0.53244781233684979</v>
      </c>
      <c r="AM167" s="38">
        <f t="shared" si="12"/>
        <v>0.53244781233684979</v>
      </c>
      <c r="AN167" s="38">
        <f t="shared" si="12"/>
        <v>0.53244781233684979</v>
      </c>
      <c r="AO167" s="38">
        <f t="shared" si="12"/>
        <v>0.53244781233684979</v>
      </c>
      <c r="AP167" s="38">
        <f t="shared" si="12"/>
        <v>0.53244781233688321</v>
      </c>
      <c r="AQ167" s="38">
        <f t="shared" si="12"/>
        <v>0.53244781233684979</v>
      </c>
      <c r="AR167" s="38">
        <f t="shared" si="12"/>
        <v>0.53244781233684979</v>
      </c>
      <c r="AS167" s="38">
        <f t="shared" si="12"/>
        <v>0.53244781233684979</v>
      </c>
      <c r="AT167" s="38">
        <f t="shared" si="12"/>
        <v>0.53244781233684979</v>
      </c>
      <c r="AU167" s="38">
        <f t="shared" si="12"/>
        <v>0.53244781233684979</v>
      </c>
      <c r="AV167" s="38">
        <f t="shared" si="12"/>
        <v>0.53244781233684979</v>
      </c>
      <c r="AW167" s="38">
        <f t="shared" si="12"/>
        <v>0.53244781233684979</v>
      </c>
      <c r="AX167" s="38">
        <f t="shared" si="12"/>
        <v>0.53244781233684979</v>
      </c>
      <c r="AY167" s="38">
        <f t="shared" si="12"/>
        <v>0.53244781233684979</v>
      </c>
      <c r="AZ167" s="38">
        <f t="shared" si="12"/>
        <v>0.53244781233684979</v>
      </c>
      <c r="BA167" s="38">
        <f t="shared" si="12"/>
        <v>0.53244781233688321</v>
      </c>
      <c r="BB167" s="38">
        <f t="shared" si="12"/>
        <v>0.53244781233684979</v>
      </c>
      <c r="BC167" s="38">
        <f t="shared" si="12"/>
        <v>0.53244781233684979</v>
      </c>
      <c r="BD167" s="38">
        <f t="shared" si="12"/>
        <v>0.53244781233684979</v>
      </c>
      <c r="BE167" s="82"/>
    </row>
    <row r="168" spans="5:57" ht="14.45">
      <c r="E168" s="408" t="s">
        <v>397</v>
      </c>
      <c r="F168" s="386"/>
      <c r="G168" s="37"/>
      <c r="H168" s="38"/>
      <c r="I168" s="38">
        <f>(IF(I12&lt;0, I12*-1,I12))*$G$92</f>
        <v>-2.6784632385604525E-3</v>
      </c>
      <c r="J168" s="38">
        <f t="shared" ref="J168:BD168" si="13">(IF(J12&lt;0, J12*-1,J12))*$G$92</f>
        <v>-2.6747669592912188E-3</v>
      </c>
      <c r="K168" s="38">
        <f t="shared" si="13"/>
        <v>-2.6710757808875289E-3</v>
      </c>
      <c r="L168" s="38">
        <f t="shared" si="13"/>
        <v>-2.6673896963099438E-3</v>
      </c>
      <c r="M168" s="38">
        <f t="shared" si="13"/>
        <v>-2.6637086985289334E-3</v>
      </c>
      <c r="N168" s="38">
        <f t="shared" si="13"/>
        <v>-2.6600327805250987E-3</v>
      </c>
      <c r="O168" s="38">
        <f t="shared" si="13"/>
        <v>-2.6563619352878453E-3</v>
      </c>
      <c r="P168" s="38">
        <f t="shared" si="13"/>
        <v>-2.6526961558171517E-3</v>
      </c>
      <c r="Q168" s="38">
        <f t="shared" si="13"/>
        <v>-2.6490354351222439E-3</v>
      </c>
      <c r="R168" s="38">
        <f t="shared" si="13"/>
        <v>-2.6453797662215959E-3</v>
      </c>
      <c r="S168" s="38">
        <f t="shared" si="13"/>
        <v>-2.6417291421442519E-3</v>
      </c>
      <c r="T168" s="38">
        <f t="shared" si="13"/>
        <v>-2.6380835559280647E-3</v>
      </c>
      <c r="U168" s="38">
        <f t="shared" si="13"/>
        <v>-2.6344430006210152E-3</v>
      </c>
      <c r="V168" s="38">
        <f t="shared" si="13"/>
        <v>-2.6308074692801132E-3</v>
      </c>
      <c r="W168" s="38">
        <f t="shared" si="13"/>
        <v>-2.6271769549724984E-3</v>
      </c>
      <c r="X168" s="38">
        <f t="shared" si="13"/>
        <v>-2.6235514507745587E-3</v>
      </c>
      <c r="Y168" s="38">
        <f t="shared" si="13"/>
        <v>-2.6199309497725899E-3</v>
      </c>
      <c r="Z168" s="38">
        <f t="shared" si="13"/>
        <v>-2.6163154450619184E-3</v>
      </c>
      <c r="AA168" s="38">
        <f t="shared" si="13"/>
        <v>-2.6127049297477774E-3</v>
      </c>
      <c r="AB168" s="38">
        <f t="shared" si="13"/>
        <v>-2.6090993969446505E-3</v>
      </c>
      <c r="AC168" s="38">
        <f t="shared" si="13"/>
        <v>-2.6054988397769293E-3</v>
      </c>
      <c r="AD168" s="38">
        <f t="shared" si="13"/>
        <v>-2.6019032513780334E-3</v>
      </c>
      <c r="AE168" s="38">
        <f t="shared" si="13"/>
        <v>-2.5983126248910735E-3</v>
      </c>
      <c r="AF168" s="38">
        <f t="shared" si="13"/>
        <v>-2.5947269534686256E-3</v>
      </c>
      <c r="AG168" s="38">
        <f t="shared" si="13"/>
        <v>-2.5911462302729573E-3</v>
      </c>
      <c r="AH168" s="38">
        <f t="shared" si="13"/>
        <v>-2.5875704484751437E-3</v>
      </c>
      <c r="AI168" s="38">
        <f t="shared" si="13"/>
        <v>-2.5839996012561681E-3</v>
      </c>
      <c r="AJ168" s="38">
        <f t="shared" si="13"/>
        <v>-2.5804336818064837E-3</v>
      </c>
      <c r="AK168" s="38">
        <f t="shared" si="13"/>
        <v>-2.5768726833255715E-3</v>
      </c>
      <c r="AL168" s="38">
        <f t="shared" si="13"/>
        <v>-2.5733165990226019E-3</v>
      </c>
      <c r="AM168" s="38">
        <f t="shared" si="13"/>
        <v>-2.5697654221159922E-3</v>
      </c>
      <c r="AN168" s="38">
        <f t="shared" si="13"/>
        <v>-2.5662191458334098E-3</v>
      </c>
      <c r="AO168" s="38">
        <f t="shared" si="13"/>
        <v>-2.5626777634122112E-3</v>
      </c>
      <c r="AP168" s="38">
        <f t="shared" si="13"/>
        <v>-2.5591412680987797E-3</v>
      </c>
      <c r="AQ168" s="38">
        <f t="shared" si="13"/>
        <v>-2.5556096531487481E-3</v>
      </c>
      <c r="AR168" s="38">
        <f t="shared" si="13"/>
        <v>-2.5520829118274389E-3</v>
      </c>
      <c r="AS168" s="38">
        <f t="shared" si="13"/>
        <v>-2.5485610374089804E-3</v>
      </c>
      <c r="AT168" s="38">
        <f t="shared" si="13"/>
        <v>-2.5450440231774125E-3</v>
      </c>
      <c r="AU168" s="38">
        <f t="shared" si="13"/>
        <v>-2.5415318624253621E-3</v>
      </c>
      <c r="AV168" s="38">
        <f t="shared" si="13"/>
        <v>-2.5380245484553643E-3</v>
      </c>
      <c r="AW168" s="38">
        <f t="shared" si="13"/>
        <v>-2.534522074578543E-3</v>
      </c>
      <c r="AX168" s="38">
        <f t="shared" si="13"/>
        <v>-2.5310244341154907E-3</v>
      </c>
      <c r="AY168" s="38">
        <f t="shared" si="13"/>
        <v>-2.5275316203964889E-3</v>
      </c>
      <c r="AZ168" s="38">
        <f t="shared" si="13"/>
        <v>-2.5240436267601868E-3</v>
      </c>
      <c r="BA168" s="38">
        <f t="shared" si="13"/>
        <v>-2.5205604465553632E-3</v>
      </c>
      <c r="BB168" s="38">
        <f t="shared" si="13"/>
        <v>-2.517082073139163E-3</v>
      </c>
      <c r="BC168" s="38">
        <f t="shared" si="13"/>
        <v>-2.5136084998782023E-3</v>
      </c>
      <c r="BD168" s="38">
        <f t="shared" si="13"/>
        <v>-2.5101397201483431E-3</v>
      </c>
      <c r="BE168" s="82"/>
    </row>
    <row r="169" spans="5:57" ht="14.45">
      <c r="E169" s="408" t="s">
        <v>398</v>
      </c>
      <c r="F169" s="386"/>
      <c r="G169" s="37"/>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56"/>
      <c r="AL169" s="38"/>
      <c r="AM169" s="38"/>
      <c r="AN169" s="38"/>
      <c r="AO169" s="38"/>
      <c r="AP169" s="38"/>
      <c r="AQ169" s="38"/>
      <c r="AR169" s="38"/>
      <c r="AS169" s="38"/>
      <c r="AT169" s="38"/>
      <c r="AU169" s="38"/>
      <c r="AV169" s="38"/>
      <c r="AW169" s="38"/>
      <c r="AX169" s="38"/>
      <c r="AY169" s="38"/>
      <c r="AZ169" s="38"/>
      <c r="BA169" s="38"/>
      <c r="BB169" s="38"/>
      <c r="BC169" s="38"/>
      <c r="BD169" s="38"/>
      <c r="BE169" s="82"/>
    </row>
    <row r="170" spans="5:57" ht="14.45">
      <c r="E170" s="408" t="s">
        <v>63</v>
      </c>
      <c r="F170" s="386"/>
      <c r="G170" s="37"/>
      <c r="H170" s="38"/>
      <c r="I170" s="38">
        <f>(IF(I14&lt;0,I14*-1,I14))*$G$94</f>
        <v>-1.9293631287828417E-3</v>
      </c>
      <c r="J170" s="38">
        <f t="shared" ref="J170:BD170" si="14">(IF(J14&lt;0,J14*-1,J14))*$G$94</f>
        <v>-1.953527829393736E-3</v>
      </c>
      <c r="K170" s="38">
        <f t="shared" si="14"/>
        <v>-1.9779951857084414E-3</v>
      </c>
      <c r="L170" s="38">
        <f t="shared" si="14"/>
        <v>-2.002768988399821E-3</v>
      </c>
      <c r="M170" s="38">
        <f t="shared" si="14"/>
        <v>-2.0278530756177742E-3</v>
      </c>
      <c r="N170" s="38">
        <f t="shared" si="14"/>
        <v>-2.053251333583913E-3</v>
      </c>
      <c r="O170" s="38">
        <f t="shared" si="14"/>
        <v>-2.0789676971936662E-3</v>
      </c>
      <c r="P170" s="38">
        <f t="shared" si="14"/>
        <v>-2.1050061506257718E-3</v>
      </c>
      <c r="Q170" s="38">
        <f t="shared" si="14"/>
        <v>-2.1313707279596787E-3</v>
      </c>
      <c r="R170" s="38">
        <f t="shared" si="14"/>
        <v>-2.1580655138004816E-3</v>
      </c>
      <c r="S170" s="38">
        <f t="shared" si="14"/>
        <v>-2.1850946439117393E-3</v>
      </c>
      <c r="T170" s="38">
        <f t="shared" si="14"/>
        <v>-2.2124623058561899E-3</v>
      </c>
      <c r="U170" s="38">
        <f t="shared" si="14"/>
        <v>-2.2401727396445911E-3</v>
      </c>
      <c r="V170" s="38">
        <f t="shared" si="14"/>
        <v>-2.2682302383925826E-3</v>
      </c>
      <c r="W170" s="38">
        <f t="shared" si="14"/>
        <v>-2.2966391489857639E-3</v>
      </c>
      <c r="X170" s="38">
        <f t="shared" si="14"/>
        <v>-2.3254038727532015E-3</v>
      </c>
      <c r="Y170" s="38">
        <f t="shared" si="14"/>
        <v>-2.3545288661493851E-3</v>
      </c>
      <c r="Z170" s="38">
        <f t="shared" si="14"/>
        <v>-2.3840186414443225E-3</v>
      </c>
      <c r="AA170" s="38">
        <f t="shared" si="14"/>
        <v>-2.4138777674231645E-3</v>
      </c>
      <c r="AB170" s="38">
        <f t="shared" si="14"/>
        <v>-2.4441108700936965E-3</v>
      </c>
      <c r="AC170" s="38">
        <f t="shared" si="14"/>
        <v>-2.4747226334028206E-3</v>
      </c>
      <c r="AD170" s="38">
        <f t="shared" si="14"/>
        <v>-2.5057177999627356E-3</v>
      </c>
      <c r="AE170" s="38">
        <f t="shared" si="14"/>
        <v>-2.5371011717854001E-3</v>
      </c>
      <c r="AF170" s="38">
        <f t="shared" si="14"/>
        <v>-2.5688776110265269E-3</v>
      </c>
      <c r="AG170" s="38">
        <f t="shared" si="14"/>
        <v>-2.6010520407388177E-3</v>
      </c>
      <c r="AH170" s="38">
        <f t="shared" si="14"/>
        <v>-2.6336294456348534E-3</v>
      </c>
      <c r="AI170" s="38">
        <f t="shared" si="14"/>
        <v>-2.6666148728592244E-3</v>
      </c>
      <c r="AJ170" s="38">
        <f t="shared" si="14"/>
        <v>-2.7000134327704447E-3</v>
      </c>
      <c r="AK170" s="38">
        <f t="shared" si="14"/>
        <v>-2.7338302997329347E-3</v>
      </c>
      <c r="AL170" s="38">
        <f t="shared" si="14"/>
        <v>-2.7680707129182874E-3</v>
      </c>
      <c r="AM170" s="38">
        <f t="shared" si="14"/>
        <v>-2.802739977117232E-3</v>
      </c>
      <c r="AN170" s="38">
        <f t="shared" si="14"/>
        <v>-2.8378434635615052E-3</v>
      </c>
      <c r="AO170" s="38">
        <f t="shared" si="14"/>
        <v>-2.8733866107558299E-3</v>
      </c>
      <c r="AP170" s="38">
        <f t="shared" si="14"/>
        <v>-2.9093749253205174E-3</v>
      </c>
      <c r="AQ170" s="38">
        <f t="shared" si="14"/>
        <v>-2.9458139828450075E-3</v>
      </c>
      <c r="AR170" s="38">
        <f t="shared" si="14"/>
        <v>-2.9827094287509432E-3</v>
      </c>
      <c r="AS170" s="38">
        <f t="shared" si="14"/>
        <v>-3.0200669791673631E-3</v>
      </c>
      <c r="AT170" s="38">
        <f t="shared" si="14"/>
        <v>-3.0578924218161202E-3</v>
      </c>
      <c r="AU170" s="38">
        <f t="shared" si="14"/>
        <v>-3.0961916169086764E-3</v>
      </c>
      <c r="AV170" s="38">
        <f t="shared" si="14"/>
        <v>-3.1349704980536252E-3</v>
      </c>
      <c r="AW170" s="38">
        <f t="shared" si="14"/>
        <v>-3.1742350731766285E-3</v>
      </c>
      <c r="AX170" s="38">
        <f t="shared" si="14"/>
        <v>-3.2139914254503315E-3</v>
      </c>
      <c r="AY170" s="38">
        <f t="shared" si="14"/>
        <v>-3.2542457142379364E-3</v>
      </c>
      <c r="AZ170" s="38">
        <f t="shared" si="14"/>
        <v>-3.2950041760461822E-3</v>
      </c>
      <c r="BA170" s="38">
        <f t="shared" si="14"/>
        <v>-3.336273125492849E-3</v>
      </c>
      <c r="BB170" s="38">
        <f t="shared" si="14"/>
        <v>-3.3780589562838349E-3</v>
      </c>
      <c r="BC170" s="38">
        <f t="shared" si="14"/>
        <v>-3.420368142204761E-3</v>
      </c>
      <c r="BD170" s="38">
        <f t="shared" si="14"/>
        <v>-3.4632072381232302E-3</v>
      </c>
      <c r="BE170" s="82"/>
    </row>
    <row r="171" spans="5:57" ht="14.45">
      <c r="E171" s="83" t="s">
        <v>387</v>
      </c>
      <c r="F171" s="43" t="s">
        <v>387</v>
      </c>
      <c r="G171" s="84" t="s">
        <v>448</v>
      </c>
      <c r="H171" s="45">
        <f t="shared" ref="H171:BD171" si="15">SUM(H163:H170)</f>
        <v>0</v>
      </c>
      <c r="I171" s="45">
        <f t="shared" si="15"/>
        <v>10.306232079895873</v>
      </c>
      <c r="J171" s="45">
        <f t="shared" si="15"/>
        <v>10.206851536514456</v>
      </c>
      <c r="K171" s="45">
        <f t="shared" si="15"/>
        <v>10.1084337240362</v>
      </c>
      <c r="L171" s="45">
        <f t="shared" si="15"/>
        <v>10.010961255465874</v>
      </c>
      <c r="M171" s="45">
        <f t="shared" si="15"/>
        <v>9.9144170047023987</v>
      </c>
      <c r="N171" s="45">
        <f t="shared" si="15"/>
        <v>9.8187841009516355</v>
      </c>
      <c r="O171" s="45">
        <f t="shared" si="15"/>
        <v>9.7240459232448533</v>
      </c>
      <c r="P171" s="45">
        <f t="shared" si="15"/>
        <v>9.6301860950578515</v>
      </c>
      <c r="Q171" s="45">
        <f t="shared" si="15"/>
        <v>9.5371884790310411</v>
      </c>
      <c r="R171" s="45">
        <f t="shared" si="15"/>
        <v>9.4450371717881314</v>
      </c>
      <c r="S171" s="45">
        <f t="shared" si="15"/>
        <v>9.3537164988486659</v>
      </c>
      <c r="T171" s="45">
        <f t="shared" si="15"/>
        <v>9.2632110096347748</v>
      </c>
      <c r="U171" s="45">
        <f t="shared" si="15"/>
        <v>9.1735054725679088</v>
      </c>
      <c r="V171" s="45">
        <f t="shared" si="15"/>
        <v>9.0845848702555383</v>
      </c>
      <c r="W171" s="45">
        <f t="shared" si="15"/>
        <v>8.9964343947637264</v>
      </c>
      <c r="X171" s="45">
        <f t="shared" si="15"/>
        <v>8.9090394429724267</v>
      </c>
      <c r="Y171" s="45">
        <f t="shared" si="15"/>
        <v>8.822385612016868</v>
      </c>
      <c r="Z171" s="45">
        <f t="shared" si="15"/>
        <v>8.7364586948064975</v>
      </c>
      <c r="AA171" s="45">
        <f t="shared" si="15"/>
        <v>8.651244675622614</v>
      </c>
      <c r="AB171" s="45">
        <f t="shared" si="15"/>
        <v>8.5667297257943122</v>
      </c>
      <c r="AC171" s="45">
        <f t="shared" si="15"/>
        <v>8.4829001994467745</v>
      </c>
      <c r="AD171" s="45">
        <f t="shared" si="15"/>
        <v>8.3997426293241837</v>
      </c>
      <c r="AE171" s="45">
        <f t="shared" si="15"/>
        <v>8.3172437226822584</v>
      </c>
      <c r="AF171" s="45">
        <f t="shared" si="15"/>
        <v>8.2353903572512266</v>
      </c>
      <c r="AG171" s="45">
        <f t="shared" si="15"/>
        <v>8.1541695772656855</v>
      </c>
      <c r="AH171" s="45">
        <f t="shared" si="15"/>
        <v>8.0735685895592617</v>
      </c>
      <c r="AI171" s="45">
        <f t="shared" si="15"/>
        <v>7.9935747597257105</v>
      </c>
      <c r="AJ171" s="45">
        <f t="shared" si="15"/>
        <v>7.9141756083405728</v>
      </c>
      <c r="AK171" s="45">
        <f t="shared" si="15"/>
        <v>7.8353588072441624</v>
      </c>
      <c r="AL171" s="45">
        <f t="shared" si="15"/>
        <v>7.7571121758837949</v>
      </c>
      <c r="AM171" s="45">
        <f t="shared" si="15"/>
        <v>7.679423677715012</v>
      </c>
      <c r="AN171" s="45">
        <f t="shared" si="15"/>
        <v>7.6022814166567771</v>
      </c>
      <c r="AO171" s="45">
        <f t="shared" si="15"/>
        <v>7.5256736336039651</v>
      </c>
      <c r="AP171" s="45">
        <f t="shared" si="15"/>
        <v>7.449588702989959</v>
      </c>
      <c r="AQ171" s="45">
        <f t="shared" si="15"/>
        <v>7.3740151294062013</v>
      </c>
      <c r="AR171" s="45">
        <f t="shared" si="15"/>
        <v>7.2989415442661931</v>
      </c>
      <c r="AS171" s="45">
        <f t="shared" si="15"/>
        <v>7.2243567025224529</v>
      </c>
      <c r="AT171" s="45">
        <f t="shared" si="15"/>
        <v>7.150249479431138</v>
      </c>
      <c r="AU171" s="45">
        <f t="shared" si="15"/>
        <v>7.0766088673617888</v>
      </c>
      <c r="AV171" s="45">
        <f t="shared" si="15"/>
        <v>7.0034239726517304</v>
      </c>
      <c r="AW171" s="45">
        <f t="shared" si="15"/>
        <v>6.9306840125071778</v>
      </c>
      <c r="AX171" s="45">
        <f t="shared" si="15"/>
        <v>6.8583783119436896</v>
      </c>
      <c r="AY171" s="45">
        <f t="shared" si="15"/>
        <v>6.7864963007686301</v>
      </c>
      <c r="AZ171" s="45">
        <f t="shared" si="15"/>
        <v>6.7150275106061095</v>
      </c>
      <c r="BA171" s="45">
        <f t="shared" si="15"/>
        <v>6.6439615719589771</v>
      </c>
      <c r="BB171" s="45">
        <f t="shared" si="15"/>
        <v>6.5732882113070206</v>
      </c>
      <c r="BC171" s="45">
        <f t="shared" si="15"/>
        <v>6.5029972482454417</v>
      </c>
      <c r="BD171" s="45">
        <f t="shared" si="15"/>
        <v>6.4330785926557947</v>
      </c>
      <c r="BE171" s="82"/>
    </row>
    <row r="172" spans="5:57" ht="14.45">
      <c r="E172" s="85"/>
      <c r="F172" s="53"/>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53"/>
      <c r="BE172" s="82"/>
    </row>
    <row r="173" spans="5:57" ht="15.6">
      <c r="E173" s="85"/>
      <c r="F173" s="53"/>
      <c r="G173" s="347" t="s">
        <v>449</v>
      </c>
      <c r="H173" s="37"/>
      <c r="I173" s="37"/>
      <c r="J173" s="37"/>
      <c r="K173" s="37"/>
      <c r="L173" s="37"/>
      <c r="M173" s="37"/>
      <c r="N173" s="37"/>
      <c r="O173" s="37"/>
      <c r="P173" s="37"/>
      <c r="Q173" s="37"/>
      <c r="R173" s="37"/>
      <c r="S173" s="37"/>
      <c r="T173" s="37"/>
      <c r="U173" s="37"/>
      <c r="V173" s="37"/>
      <c r="W173" s="37"/>
      <c r="X173" s="37"/>
      <c r="Y173" s="37"/>
      <c r="Z173" s="37"/>
      <c r="AA173" s="37"/>
      <c r="AB173" s="37"/>
      <c r="AC173" s="38"/>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82"/>
    </row>
    <row r="174" spans="5:57" ht="14.45">
      <c r="E174" s="409" t="s">
        <v>391</v>
      </c>
      <c r="F174" s="388"/>
      <c r="G174" s="37"/>
      <c r="H174" s="38"/>
      <c r="I174" s="38">
        <f>(IF(I18&lt;0,I18*-1,I18))*$G$97</f>
        <v>25.369671595754625</v>
      </c>
      <c r="J174" s="38">
        <f t="shared" ref="J174:BD174" si="16">(IF(J18&lt;0,J18*-1,J18))*$G$97</f>
        <v>25.071591370874295</v>
      </c>
      <c r="K174" s="38">
        <f t="shared" si="16"/>
        <v>24.776400261973361</v>
      </c>
      <c r="L174" s="38">
        <f t="shared" si="16"/>
        <v>24.484046119416728</v>
      </c>
      <c r="M174" s="38">
        <f t="shared" si="16"/>
        <v>24.194477576394611</v>
      </c>
      <c r="N174" s="38">
        <f t="shared" si="16"/>
        <v>23.907644032162207</v>
      </c>
      <c r="O174" s="38">
        <f t="shared" si="16"/>
        <v>23.623495635596978</v>
      </c>
      <c r="P174" s="38">
        <f t="shared" si="16"/>
        <v>23.341983269057856</v>
      </c>
      <c r="Q174" s="38">
        <f t="shared" si="16"/>
        <v>23.063058532547341</v>
      </c>
      <c r="R174" s="38">
        <f t="shared" si="16"/>
        <v>22.786673728169433</v>
      </c>
      <c r="S174" s="38">
        <f t="shared" si="16"/>
        <v>22.512781844869139</v>
      </c>
      <c r="T174" s="38">
        <f t="shared" si="16"/>
        <v>22.241336543454651</v>
      </c>
      <c r="U174" s="38">
        <f t="shared" si="16"/>
        <v>21.972292141889405</v>
      </c>
      <c r="V174" s="38">
        <f t="shared" si="16"/>
        <v>21.705603600854612</v>
      </c>
      <c r="W174" s="38">
        <f t="shared" si="16"/>
        <v>21.441226509568025</v>
      </c>
      <c r="X174" s="38">
        <f t="shared" si="16"/>
        <v>21.179117071852843</v>
      </c>
      <c r="Y174" s="38">
        <f t="shared" si="16"/>
        <v>20.919232092463346</v>
      </c>
      <c r="Z174" s="38">
        <f t="shared" si="16"/>
        <v>20.661528963643988</v>
      </c>
      <c r="AA174" s="38">
        <f t="shared" si="16"/>
        <v>20.405965651924337</v>
      </c>
      <c r="AB174" s="38">
        <f t="shared" si="16"/>
        <v>20.152500685149029</v>
      </c>
      <c r="AC174" s="38">
        <f t="shared" si="16"/>
        <v>19.901093139724843</v>
      </c>
      <c r="AD174" s="38">
        <f t="shared" si="16"/>
        <v>19.651702628091545</v>
      </c>
      <c r="AE174" s="38">
        <f t="shared" si="16"/>
        <v>19.404289286401777</v>
      </c>
      <c r="AF174" s="38">
        <f t="shared" si="16"/>
        <v>19.158813762412038</v>
      </c>
      <c r="AG174" s="38">
        <f t="shared" si="16"/>
        <v>18.915237203575064</v>
      </c>
      <c r="AH174" s="38">
        <f t="shared" si="16"/>
        <v>18.673521245325087</v>
      </c>
      <c r="AI174" s="38">
        <f t="shared" si="16"/>
        <v>18.433627999564454</v>
      </c>
      <c r="AJ174" s="38">
        <f t="shared" si="16"/>
        <v>18.195520043330426</v>
      </c>
      <c r="AK174" s="38">
        <f t="shared" si="16"/>
        <v>17.959160407646642</v>
      </c>
      <c r="AL174" s="38">
        <f t="shared" si="16"/>
        <v>17.724512566552178</v>
      </c>
      <c r="AM174" s="38">
        <f t="shared" si="16"/>
        <v>17.491540426307711</v>
      </c>
      <c r="AN174" s="38">
        <f t="shared" si="16"/>
        <v>17.260208314763492</v>
      </c>
      <c r="AO174" s="38">
        <f t="shared" si="16"/>
        <v>17.030480970899376</v>
      </c>
      <c r="AP174" s="38">
        <f t="shared" si="16"/>
        <v>16.802323534515011</v>
      </c>
      <c r="AQ174" s="38">
        <f t="shared" si="16"/>
        <v>16.575701536091557</v>
      </c>
      <c r="AR174" s="38">
        <f t="shared" si="16"/>
        <v>16.350580886785288</v>
      </c>
      <c r="AS174" s="38">
        <f t="shared" si="16"/>
        <v>16.126927868582065</v>
      </c>
      <c r="AT174" s="38">
        <f t="shared" si="16"/>
        <v>15.904709124593374</v>
      </c>
      <c r="AU174" s="38">
        <f t="shared" si="16"/>
        <v>15.683891649488341</v>
      </c>
      <c r="AV174" s="38">
        <f t="shared" si="16"/>
        <v>15.464442780059695</v>
      </c>
      <c r="AW174" s="38">
        <f t="shared" si="16"/>
        <v>15.246330185929773</v>
      </c>
      <c r="AX174" s="38">
        <f t="shared" si="16"/>
        <v>15.029521860374766</v>
      </c>
      <c r="AY174" s="38">
        <f t="shared" si="16"/>
        <v>14.813986111274771</v>
      </c>
      <c r="AZ174" s="38">
        <f t="shared" si="16"/>
        <v>14.599691552191723</v>
      </c>
      <c r="BA174" s="38">
        <f t="shared" si="16"/>
        <v>14.38660709355795</v>
      </c>
      <c r="BB174" s="38">
        <f t="shared" si="16"/>
        <v>14.174701933974307</v>
      </c>
      <c r="BC174" s="38">
        <f t="shared" si="16"/>
        <v>13.96394555162755</v>
      </c>
      <c r="BD174" s="38">
        <f t="shared" si="16"/>
        <v>13.754307695807174</v>
      </c>
      <c r="BE174" s="82"/>
    </row>
    <row r="175" spans="5:57" ht="14.45">
      <c r="E175" s="348" t="s">
        <v>393</v>
      </c>
      <c r="F175" s="349"/>
      <c r="G175" s="37"/>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56"/>
      <c r="AL175" s="38"/>
      <c r="AM175" s="38"/>
      <c r="AN175" s="38"/>
      <c r="AO175" s="38"/>
      <c r="AP175" s="38"/>
      <c r="AQ175" s="38"/>
      <c r="AR175" s="38"/>
      <c r="AS175" s="38"/>
      <c r="AT175" s="38"/>
      <c r="AU175" s="38"/>
      <c r="AV175" s="38"/>
      <c r="AW175" s="38"/>
      <c r="AX175" s="38"/>
      <c r="AY175" s="38"/>
      <c r="AZ175" s="38"/>
      <c r="BA175" s="38"/>
      <c r="BB175" s="38"/>
      <c r="BC175" s="38"/>
      <c r="BD175" s="38"/>
      <c r="BE175" s="82"/>
    </row>
    <row r="176" spans="5:57" ht="14.45">
      <c r="E176" s="408" t="s">
        <v>394</v>
      </c>
      <c r="F176" s="386"/>
      <c r="G176" s="37"/>
      <c r="H176" s="38"/>
      <c r="I176" s="38">
        <f>(IF(I20&lt;0,I20*-1,I20))*$G$98</f>
        <v>0.4406116317804975</v>
      </c>
      <c r="J176" s="38">
        <f t="shared" ref="J176:BD176" si="17">(IF(J20&lt;0,J20*-1,J20))*$G$98</f>
        <v>0.4406116317804975</v>
      </c>
      <c r="K176" s="38">
        <f t="shared" si="17"/>
        <v>0.4406116317804975</v>
      </c>
      <c r="L176" s="38">
        <f t="shared" si="17"/>
        <v>0.4406116317804975</v>
      </c>
      <c r="M176" s="38">
        <f t="shared" si="17"/>
        <v>0.4406116317804975</v>
      </c>
      <c r="N176" s="38">
        <f t="shared" si="17"/>
        <v>0.4406116317804975</v>
      </c>
      <c r="O176" s="38">
        <f t="shared" si="17"/>
        <v>0.4406116317804975</v>
      </c>
      <c r="P176" s="38">
        <f t="shared" si="17"/>
        <v>0.4406116317804975</v>
      </c>
      <c r="Q176" s="38">
        <f t="shared" si="17"/>
        <v>0.4406116317804975</v>
      </c>
      <c r="R176" s="38">
        <f t="shared" si="17"/>
        <v>0.4406116317804975</v>
      </c>
      <c r="S176" s="38">
        <f t="shared" si="17"/>
        <v>0.4406116317804975</v>
      </c>
      <c r="T176" s="38">
        <f t="shared" si="17"/>
        <v>0.4406116317804975</v>
      </c>
      <c r="U176" s="38">
        <f t="shared" si="17"/>
        <v>0.4406116317804975</v>
      </c>
      <c r="V176" s="38">
        <f t="shared" si="17"/>
        <v>0.4406116317804975</v>
      </c>
      <c r="W176" s="38">
        <f t="shared" si="17"/>
        <v>0.4406116317804975</v>
      </c>
      <c r="X176" s="38">
        <f t="shared" si="17"/>
        <v>0.4406116317804975</v>
      </c>
      <c r="Y176" s="38">
        <f t="shared" si="17"/>
        <v>0.4406116317804975</v>
      </c>
      <c r="Z176" s="38">
        <f t="shared" si="17"/>
        <v>0.4406116317804975</v>
      </c>
      <c r="AA176" s="38">
        <f t="shared" si="17"/>
        <v>0.4406116317804975</v>
      </c>
      <c r="AB176" s="38">
        <f t="shared" si="17"/>
        <v>0.4406116317804975</v>
      </c>
      <c r="AC176" s="38">
        <f t="shared" si="17"/>
        <v>0.4406116317804975</v>
      </c>
      <c r="AD176" s="38">
        <f t="shared" si="17"/>
        <v>0.4406116317804975</v>
      </c>
      <c r="AE176" s="38">
        <f t="shared" si="17"/>
        <v>0.4406116317804975</v>
      </c>
      <c r="AF176" s="38">
        <f t="shared" si="17"/>
        <v>0.4406116317804975</v>
      </c>
      <c r="AG176" s="38">
        <f t="shared" si="17"/>
        <v>0.4406116317804975</v>
      </c>
      <c r="AH176" s="38">
        <f t="shared" si="17"/>
        <v>0.4406116317804975</v>
      </c>
      <c r="AI176" s="38">
        <f t="shared" si="17"/>
        <v>0.4406116317804975</v>
      </c>
      <c r="AJ176" s="38">
        <f t="shared" si="17"/>
        <v>0.4406116317804975</v>
      </c>
      <c r="AK176" s="38">
        <f t="shared" si="17"/>
        <v>0.4406116317804975</v>
      </c>
      <c r="AL176" s="38">
        <f t="shared" si="17"/>
        <v>0.4406116317804975</v>
      </c>
      <c r="AM176" s="38">
        <f t="shared" si="17"/>
        <v>0.4406116317804975</v>
      </c>
      <c r="AN176" s="38">
        <f t="shared" si="17"/>
        <v>0.4406116317804975</v>
      </c>
      <c r="AO176" s="38">
        <f t="shared" si="17"/>
        <v>0.4406116317804975</v>
      </c>
      <c r="AP176" s="38">
        <f t="shared" si="17"/>
        <v>0.4406116317804975</v>
      </c>
      <c r="AQ176" s="38">
        <f t="shared" si="17"/>
        <v>0.4406116317804975</v>
      </c>
      <c r="AR176" s="38">
        <f t="shared" si="17"/>
        <v>0.4406116317804975</v>
      </c>
      <c r="AS176" s="38">
        <f t="shared" si="17"/>
        <v>0.4406116317804975</v>
      </c>
      <c r="AT176" s="38">
        <f t="shared" si="17"/>
        <v>0.4406116317804975</v>
      </c>
      <c r="AU176" s="38">
        <f t="shared" si="17"/>
        <v>0.4406116317804975</v>
      </c>
      <c r="AV176" s="38">
        <f t="shared" si="17"/>
        <v>0.4406116317804975</v>
      </c>
      <c r="AW176" s="38">
        <f t="shared" si="17"/>
        <v>0.4406116317804975</v>
      </c>
      <c r="AX176" s="38">
        <f t="shared" si="17"/>
        <v>0.44061163178049467</v>
      </c>
      <c r="AY176" s="38">
        <f t="shared" si="17"/>
        <v>0.4406116317804975</v>
      </c>
      <c r="AZ176" s="38">
        <f t="shared" si="17"/>
        <v>0.4406116317804975</v>
      </c>
      <c r="BA176" s="38">
        <f t="shared" si="17"/>
        <v>0.4406116317804975</v>
      </c>
      <c r="BB176" s="38">
        <f t="shared" si="17"/>
        <v>0.4406116317804975</v>
      </c>
      <c r="BC176" s="38">
        <f t="shared" si="17"/>
        <v>0.4406116317804975</v>
      </c>
      <c r="BD176" s="38">
        <f t="shared" si="17"/>
        <v>0.4406116317804975</v>
      </c>
      <c r="BE176" s="82"/>
    </row>
    <row r="177" spans="5:57" ht="14.45">
      <c r="E177" s="410" t="s">
        <v>402</v>
      </c>
      <c r="F177" s="390"/>
      <c r="G177" s="37"/>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82"/>
    </row>
    <row r="178" spans="5:57" ht="14.45">
      <c r="E178" s="408" t="s">
        <v>396</v>
      </c>
      <c r="F178" s="386"/>
      <c r="G178" s="37"/>
      <c r="H178" s="38"/>
      <c r="I178" s="38">
        <f>(IF(I22&lt;0,I22*-1,I22))*$G$100</f>
        <v>0.17745227039084893</v>
      </c>
      <c r="J178" s="38">
        <f t="shared" ref="J178:BD178" si="18">(IF(J22&lt;0,J22*-1,J22))*$G$100</f>
        <v>0.17745227039086006</v>
      </c>
      <c r="K178" s="38">
        <f t="shared" si="18"/>
        <v>0.17745227039084893</v>
      </c>
      <c r="L178" s="38">
        <f t="shared" si="18"/>
        <v>0.17745227039084893</v>
      </c>
      <c r="M178" s="38">
        <f t="shared" si="18"/>
        <v>0.17745227039084893</v>
      </c>
      <c r="N178" s="38">
        <f t="shared" si="18"/>
        <v>0.17745227039084893</v>
      </c>
      <c r="O178" s="38">
        <f t="shared" si="18"/>
        <v>0.17745227039084893</v>
      </c>
      <c r="P178" s="38">
        <f t="shared" si="18"/>
        <v>0.17745227039084893</v>
      </c>
      <c r="Q178" s="38">
        <f t="shared" si="18"/>
        <v>0.17745227039084893</v>
      </c>
      <c r="R178" s="38">
        <f t="shared" si="18"/>
        <v>0.17745227039084893</v>
      </c>
      <c r="S178" s="38">
        <f t="shared" si="18"/>
        <v>0.17745227039084893</v>
      </c>
      <c r="T178" s="38">
        <f t="shared" si="18"/>
        <v>0.17745227039084893</v>
      </c>
      <c r="U178" s="38">
        <f t="shared" si="18"/>
        <v>0.17745227039086006</v>
      </c>
      <c r="V178" s="38">
        <f t="shared" si="18"/>
        <v>0.17745227039084893</v>
      </c>
      <c r="W178" s="38">
        <f t="shared" si="18"/>
        <v>0.17745227039084893</v>
      </c>
      <c r="X178" s="38">
        <f t="shared" si="18"/>
        <v>0.17745227039084893</v>
      </c>
      <c r="Y178" s="38">
        <f t="shared" si="18"/>
        <v>0.17745227039084893</v>
      </c>
      <c r="Z178" s="38">
        <f t="shared" si="18"/>
        <v>0.17745227039084893</v>
      </c>
      <c r="AA178" s="38">
        <f t="shared" si="18"/>
        <v>0.17745227039084893</v>
      </c>
      <c r="AB178" s="38">
        <f t="shared" si="18"/>
        <v>0.17745227039084893</v>
      </c>
      <c r="AC178" s="38">
        <f t="shared" si="18"/>
        <v>0.17745227039084893</v>
      </c>
      <c r="AD178" s="38">
        <f t="shared" si="18"/>
        <v>0.17745227039084893</v>
      </c>
      <c r="AE178" s="38">
        <f t="shared" si="18"/>
        <v>0.17745227039084893</v>
      </c>
      <c r="AF178" s="38">
        <f t="shared" si="18"/>
        <v>0.17745227039086006</v>
      </c>
      <c r="AG178" s="38">
        <f t="shared" si="18"/>
        <v>0.17745227039084893</v>
      </c>
      <c r="AH178" s="38">
        <f t="shared" si="18"/>
        <v>0.17745227039084893</v>
      </c>
      <c r="AI178" s="38">
        <f t="shared" si="18"/>
        <v>0.17745227039084893</v>
      </c>
      <c r="AJ178" s="38">
        <f t="shared" si="18"/>
        <v>0.17745227039084893</v>
      </c>
      <c r="AK178" s="38">
        <f t="shared" si="18"/>
        <v>0.17745227039084893</v>
      </c>
      <c r="AL178" s="38">
        <f t="shared" si="18"/>
        <v>0.17745227039084893</v>
      </c>
      <c r="AM178" s="38">
        <f t="shared" si="18"/>
        <v>0.17745227039084893</v>
      </c>
      <c r="AN178" s="38">
        <f t="shared" si="18"/>
        <v>0.17745227039084893</v>
      </c>
      <c r="AO178" s="38">
        <f t="shared" si="18"/>
        <v>0.17745227039084893</v>
      </c>
      <c r="AP178" s="38">
        <f t="shared" si="18"/>
        <v>0.17745227039086006</v>
      </c>
      <c r="AQ178" s="38">
        <f t="shared" si="18"/>
        <v>0.17745227039084893</v>
      </c>
      <c r="AR178" s="38">
        <f t="shared" si="18"/>
        <v>0.17745227039084893</v>
      </c>
      <c r="AS178" s="38">
        <f t="shared" si="18"/>
        <v>0.17745227039084893</v>
      </c>
      <c r="AT178" s="38">
        <f t="shared" si="18"/>
        <v>0.17745227039084893</v>
      </c>
      <c r="AU178" s="38">
        <f t="shared" si="18"/>
        <v>0.17745227039084893</v>
      </c>
      <c r="AV178" s="38">
        <f t="shared" si="18"/>
        <v>0.17745227039084893</v>
      </c>
      <c r="AW178" s="38">
        <f t="shared" si="18"/>
        <v>0.17745227039084893</v>
      </c>
      <c r="AX178" s="38">
        <f t="shared" si="18"/>
        <v>0.17745227039084893</v>
      </c>
      <c r="AY178" s="38">
        <f t="shared" si="18"/>
        <v>0.17745227039084893</v>
      </c>
      <c r="AZ178" s="38">
        <f t="shared" si="18"/>
        <v>0.17745227039084893</v>
      </c>
      <c r="BA178" s="38">
        <f t="shared" si="18"/>
        <v>0.17745227039086006</v>
      </c>
      <c r="BB178" s="38">
        <f t="shared" si="18"/>
        <v>0.17745227039084893</v>
      </c>
      <c r="BC178" s="38">
        <f t="shared" si="18"/>
        <v>0.17745227039084893</v>
      </c>
      <c r="BD178" s="38">
        <f t="shared" si="18"/>
        <v>0.17745227039084893</v>
      </c>
      <c r="BE178" s="82"/>
    </row>
    <row r="179" spans="5:57" ht="14.45">
      <c r="E179" s="408" t="s">
        <v>397</v>
      </c>
      <c r="F179" s="386"/>
      <c r="G179" s="37"/>
      <c r="H179" s="38"/>
      <c r="I179" s="38">
        <f>(IF(I23&lt;0,I23*-1,I23))*$G$101</f>
        <v>-8.9282107952015069E-4</v>
      </c>
      <c r="J179" s="38">
        <f t="shared" ref="J179:BD179" si="19">(IF(J23&lt;0,J23*-1,J23))*$G$101</f>
        <v>-8.9158898643040612E-4</v>
      </c>
      <c r="K179" s="38">
        <f t="shared" si="19"/>
        <v>-8.9035859362917615E-4</v>
      </c>
      <c r="L179" s="38">
        <f t="shared" si="19"/>
        <v>-8.8912989876998108E-4</v>
      </c>
      <c r="M179" s="38">
        <f t="shared" si="19"/>
        <v>-8.8790289950964449E-4</v>
      </c>
      <c r="N179" s="38">
        <f t="shared" si="19"/>
        <v>-8.8667759350836593E-4</v>
      </c>
      <c r="O179" s="38">
        <f t="shared" si="19"/>
        <v>-8.8545397842928163E-4</v>
      </c>
      <c r="P179" s="38">
        <f t="shared" si="19"/>
        <v>-8.8423205193905049E-4</v>
      </c>
      <c r="Q179" s="38">
        <f t="shared" si="19"/>
        <v>-8.8301181170741456E-4</v>
      </c>
      <c r="R179" s="38">
        <f t="shared" si="19"/>
        <v>-8.817932554071985E-4</v>
      </c>
      <c r="S179" s="38">
        <f t="shared" si="19"/>
        <v>-8.8057638071475052E-4</v>
      </c>
      <c r="T179" s="38">
        <f t="shared" si="19"/>
        <v>-8.7936118530935483E-4</v>
      </c>
      <c r="U179" s="38">
        <f t="shared" si="19"/>
        <v>-8.7814766687367154E-4</v>
      </c>
      <c r="V179" s="38">
        <f t="shared" si="19"/>
        <v>-8.7693582309337093E-4</v>
      </c>
      <c r="W179" s="38">
        <f t="shared" si="19"/>
        <v>-8.7572565165749939E-4</v>
      </c>
      <c r="X179" s="38">
        <f t="shared" si="19"/>
        <v>-8.74517150258186E-4</v>
      </c>
      <c r="Y179" s="38">
        <f t="shared" si="19"/>
        <v>-8.7331031659086331E-4</v>
      </c>
      <c r="Z179" s="38">
        <f t="shared" si="19"/>
        <v>-8.7210514835397274E-4</v>
      </c>
      <c r="AA179" s="38">
        <f t="shared" si="19"/>
        <v>-8.7090164324925918E-4</v>
      </c>
      <c r="AB179" s="38">
        <f t="shared" si="19"/>
        <v>-8.6969979898155012E-4</v>
      </c>
      <c r="AC179" s="38">
        <f t="shared" si="19"/>
        <v>-8.6849961325897638E-4</v>
      </c>
      <c r="AD179" s="38">
        <f t="shared" si="19"/>
        <v>-8.6730108379267778E-4</v>
      </c>
      <c r="AE179" s="38">
        <f t="shared" si="19"/>
        <v>-8.661042082970243E-4</v>
      </c>
      <c r="AF179" s="38">
        <f t="shared" si="19"/>
        <v>-8.6490898448954171E-4</v>
      </c>
      <c r="AG179" s="38">
        <f t="shared" si="19"/>
        <v>-8.6371541009098562E-4</v>
      </c>
      <c r="AH179" s="38">
        <f t="shared" si="19"/>
        <v>-8.6252348282504776E-4</v>
      </c>
      <c r="AI179" s="38">
        <f t="shared" si="19"/>
        <v>-8.6133320041872268E-4</v>
      </c>
      <c r="AJ179" s="38">
        <f t="shared" si="19"/>
        <v>-8.6014456060216112E-4</v>
      </c>
      <c r="AK179" s="38">
        <f t="shared" si="19"/>
        <v>-8.5895756110852383E-4</v>
      </c>
      <c r="AL179" s="38">
        <f t="shared" si="19"/>
        <v>-8.5777219967420049E-4</v>
      </c>
      <c r="AM179" s="38">
        <f t="shared" si="19"/>
        <v>-8.5658847403866393E-4</v>
      </c>
      <c r="AN179" s="38">
        <f t="shared" si="19"/>
        <v>-8.5540638194446983E-4</v>
      </c>
      <c r="AO179" s="38">
        <f t="shared" si="19"/>
        <v>-8.5422592113740356E-4</v>
      </c>
      <c r="AP179" s="38">
        <f t="shared" si="19"/>
        <v>-8.5304708936625973E-4</v>
      </c>
      <c r="AQ179" s="38">
        <f t="shared" si="19"/>
        <v>-8.5186988438291597E-4</v>
      </c>
      <c r="AR179" s="38">
        <f t="shared" si="19"/>
        <v>-8.506943039424794E-4</v>
      </c>
      <c r="AS179" s="38">
        <f t="shared" si="19"/>
        <v>-8.4952034580299343E-4</v>
      </c>
      <c r="AT179" s="38">
        <f t="shared" si="19"/>
        <v>-8.4834800772580423E-4</v>
      </c>
      <c r="AU179" s="38">
        <f t="shared" si="19"/>
        <v>-8.471772874751206E-4</v>
      </c>
      <c r="AV179" s="38">
        <f t="shared" si="19"/>
        <v>-8.4600818281845458E-4</v>
      </c>
      <c r="AW179" s="38">
        <f t="shared" si="19"/>
        <v>-8.4484069152618074E-4</v>
      </c>
      <c r="AX179" s="38">
        <f t="shared" si="19"/>
        <v>-8.4367481137183006E-4</v>
      </c>
      <c r="AY179" s="38">
        <f t="shared" si="19"/>
        <v>-8.4251054013216283E-4</v>
      </c>
      <c r="AZ179" s="38">
        <f t="shared" si="19"/>
        <v>-8.4134787558672887E-4</v>
      </c>
      <c r="BA179" s="38">
        <f t="shared" si="19"/>
        <v>-8.4018681551845424E-4</v>
      </c>
      <c r="BB179" s="38">
        <f t="shared" si="19"/>
        <v>-8.3902735771305417E-4</v>
      </c>
      <c r="BC179" s="38">
        <f t="shared" si="19"/>
        <v>-8.3786949995940047E-4</v>
      </c>
      <c r="BD179" s="38">
        <f t="shared" si="19"/>
        <v>-8.3671324004944766E-4</v>
      </c>
      <c r="BE179" s="82"/>
    </row>
    <row r="180" spans="5:57">
      <c r="E180" s="408" t="s">
        <v>398</v>
      </c>
      <c r="F180" s="386"/>
      <c r="G180" s="37"/>
      <c r="H180" s="38"/>
      <c r="I180" s="45"/>
      <c r="J180" s="45"/>
      <c r="K180" s="45"/>
      <c r="L180" s="45"/>
      <c r="M180" s="45"/>
      <c r="N180" s="45"/>
      <c r="O180" s="45"/>
      <c r="P180" s="45"/>
      <c r="Q180" s="45"/>
      <c r="R180" s="45"/>
      <c r="S180" s="45"/>
      <c r="T180" s="45"/>
      <c r="U180" s="45"/>
      <c r="V180" s="45"/>
      <c r="W180" s="45"/>
      <c r="X180" s="45"/>
      <c r="Y180" s="45"/>
      <c r="Z180" s="45"/>
      <c r="AA180" s="45"/>
      <c r="AB180" s="45"/>
      <c r="AC180" s="38"/>
      <c r="AD180" s="45"/>
      <c r="AE180" s="45"/>
      <c r="AF180" s="45"/>
      <c r="AG180" s="45"/>
      <c r="AH180" s="45"/>
      <c r="AI180" s="45"/>
      <c r="AJ180" s="38"/>
      <c r="AK180" s="56"/>
      <c r="AL180" s="38"/>
      <c r="AM180" s="38"/>
      <c r="AN180" s="38"/>
      <c r="AO180" s="38"/>
      <c r="AP180" s="38"/>
      <c r="AQ180" s="38"/>
      <c r="AR180" s="38"/>
      <c r="AS180" s="38"/>
      <c r="AT180" s="38"/>
      <c r="AU180" s="38"/>
      <c r="AV180" s="38"/>
      <c r="AW180" s="38"/>
      <c r="AX180" s="38"/>
      <c r="AY180" s="38"/>
      <c r="AZ180" s="38"/>
      <c r="BA180" s="38"/>
      <c r="BB180" s="38"/>
      <c r="BC180" s="38"/>
      <c r="BD180" s="38"/>
      <c r="BE180" s="82"/>
    </row>
    <row r="181" spans="5:57" ht="14.45">
      <c r="E181" s="408" t="s">
        <v>63</v>
      </c>
      <c r="F181" s="386"/>
      <c r="G181" s="37"/>
      <c r="H181" s="38"/>
      <c r="I181" s="38">
        <f>(IF(I25&lt;0,I25*-1,I25))*$G$103</f>
        <v>-6.4295750292941241E-4</v>
      </c>
      <c r="J181" s="38">
        <f t="shared" ref="J181:BD181" si="20">(IF(J25&lt;0,J25*-1,J25))*$G$103</f>
        <v>-6.5101035484310004E-4</v>
      </c>
      <c r="K181" s="38">
        <f t="shared" si="20"/>
        <v>-6.5916406633716792E-4</v>
      </c>
      <c r="L181" s="38">
        <f t="shared" si="20"/>
        <v>-6.674199006479251E-4</v>
      </c>
      <c r="M181" s="38">
        <f t="shared" si="20"/>
        <v>-6.7577913683333584E-4</v>
      </c>
      <c r="N181" s="38">
        <f t="shared" si="20"/>
        <v>-6.8424306997119351E-4</v>
      </c>
      <c r="O181" s="38">
        <f t="shared" si="20"/>
        <v>-6.92813011359771E-4</v>
      </c>
      <c r="P181" s="38">
        <f t="shared" si="20"/>
        <v>-7.0149028872093435E-4</v>
      </c>
      <c r="Q181" s="38">
        <f t="shared" si="20"/>
        <v>-7.1027624640588921E-4</v>
      </c>
      <c r="R181" s="38">
        <f t="shared" si="20"/>
        <v>-7.1917224560344082E-4</v>
      </c>
      <c r="S181" s="38">
        <f t="shared" si="20"/>
        <v>-7.2817966455087973E-4</v>
      </c>
      <c r="T181" s="38">
        <f t="shared" si="20"/>
        <v>-7.3729989874749826E-4</v>
      </c>
      <c r="U181" s="38">
        <f t="shared" si="20"/>
        <v>-7.4653436117081676E-4</v>
      </c>
      <c r="V181" s="38">
        <f t="shared" si="20"/>
        <v>-7.5588448249548125E-4</v>
      </c>
      <c r="W181" s="38">
        <f t="shared" si="20"/>
        <v>-7.6535171131489983E-4</v>
      </c>
      <c r="X181" s="38">
        <f t="shared" si="20"/>
        <v>-7.7493751436568856E-4</v>
      </c>
      <c r="Y181" s="38">
        <f t="shared" si="20"/>
        <v>-7.8464337675493174E-4</v>
      </c>
      <c r="Z181" s="38">
        <f t="shared" si="20"/>
        <v>-7.9447080219015493E-4</v>
      </c>
      <c r="AA181" s="38">
        <f t="shared" si="20"/>
        <v>-8.0442131321247477E-4</v>
      </c>
      <c r="AB181" s="38">
        <f t="shared" si="20"/>
        <v>-8.1449645143236876E-4</v>
      </c>
      <c r="AC181" s="38">
        <f t="shared" si="20"/>
        <v>-8.2469777776844166E-4</v>
      </c>
      <c r="AD181" s="38">
        <f t="shared" si="20"/>
        <v>-8.3502687268942539E-4</v>
      </c>
      <c r="AE181" s="38">
        <f t="shared" si="20"/>
        <v>-8.4548533645893622E-4</v>
      </c>
      <c r="AF181" s="38">
        <f t="shared" si="20"/>
        <v>-8.5607478938341103E-4</v>
      </c>
      <c r="AG181" s="38">
        <f t="shared" si="20"/>
        <v>-8.6679687206312026E-4</v>
      </c>
      <c r="AH181" s="38">
        <f t="shared" si="20"/>
        <v>-8.7765324564640181E-4</v>
      </c>
      <c r="AI181" s="38">
        <f t="shared" si="20"/>
        <v>-8.8864559208697111E-4</v>
      </c>
      <c r="AJ181" s="38">
        <f t="shared" si="20"/>
        <v>-8.9977561440449279E-4</v>
      </c>
      <c r="AK181" s="38">
        <f t="shared" si="20"/>
        <v>-9.1104503694850879E-4</v>
      </c>
      <c r="AL181" s="38">
        <f t="shared" si="20"/>
        <v>-9.2245560566545852E-4</v>
      </c>
      <c r="AM181" s="38">
        <f t="shared" si="20"/>
        <v>-9.3400908836926456E-4</v>
      </c>
      <c r="AN181" s="38">
        <f t="shared" si="20"/>
        <v>-9.4570727501521997E-4</v>
      </c>
      <c r="AO181" s="38">
        <f t="shared" si="20"/>
        <v>-9.5755197797724482E-4</v>
      </c>
      <c r="AP181" s="38">
        <f t="shared" si="20"/>
        <v>-9.6954503232868101E-4</v>
      </c>
      <c r="AQ181" s="38">
        <f t="shared" si="20"/>
        <v>-9.8168829612673412E-4</v>
      </c>
      <c r="AR181" s="38">
        <f t="shared" si="20"/>
        <v>-9.9398365070009205E-4</v>
      </c>
      <c r="AS181" s="38">
        <f t="shared" si="20"/>
        <v>-1.0064330009405798E-3</v>
      </c>
      <c r="AT181" s="38">
        <f t="shared" si="20"/>
        <v>-1.0190382755982266E-3</v>
      </c>
      <c r="AU181" s="38">
        <f t="shared" si="20"/>
        <v>-1.0318014275801195E-3</v>
      </c>
      <c r="AV181" s="38">
        <f t="shared" si="20"/>
        <v>-1.0447244342528356E-3</v>
      </c>
      <c r="AW181" s="38">
        <f t="shared" si="20"/>
        <v>-1.0578092977490076E-3</v>
      </c>
      <c r="AX181" s="38">
        <f t="shared" si="20"/>
        <v>-1.0710580452772179E-3</v>
      </c>
      <c r="AY181" s="38">
        <f t="shared" si="20"/>
        <v>-1.0844727294364439E-3</v>
      </c>
      <c r="AZ181" s="38">
        <f t="shared" si="20"/>
        <v>-1.0980554285336356E-3</v>
      </c>
      <c r="BA181" s="38">
        <f t="shared" si="20"/>
        <v>-1.1118082469061357E-3</v>
      </c>
      <c r="BB181" s="38">
        <f t="shared" si="20"/>
        <v>-1.1257333152472893E-3</v>
      </c>
      <c r="BC181" s="38">
        <f t="shared" si="20"/>
        <v>-1.1398327909368949E-3</v>
      </c>
      <c r="BD181" s="38">
        <f t="shared" si="20"/>
        <v>-1.1541088583752047E-3</v>
      </c>
      <c r="BE181" s="82"/>
    </row>
    <row r="182" spans="5:57" ht="14.45">
      <c r="E182" s="83" t="s">
        <v>387</v>
      </c>
      <c r="F182" s="43" t="s">
        <v>387</v>
      </c>
      <c r="G182" s="84" t="s">
        <v>448</v>
      </c>
      <c r="H182" s="46">
        <f t="shared" ref="H182:AM182" si="21">SUM(H174:H181)</f>
        <v>0</v>
      </c>
      <c r="I182" s="45">
        <f t="shared" si="21"/>
        <v>25.986199719343521</v>
      </c>
      <c r="J182" s="45">
        <f t="shared" si="21"/>
        <v>25.688112673704378</v>
      </c>
      <c r="K182" s="45">
        <f t="shared" si="21"/>
        <v>25.39291464148474</v>
      </c>
      <c r="L182" s="45">
        <f t="shared" si="21"/>
        <v>25.100553471788658</v>
      </c>
      <c r="M182" s="45">
        <f t="shared" si="21"/>
        <v>24.810977796529613</v>
      </c>
      <c r="N182" s="45">
        <f t="shared" si="21"/>
        <v>24.524137013670071</v>
      </c>
      <c r="O182" s="45">
        <f t="shared" si="21"/>
        <v>24.239981270778536</v>
      </c>
      <c r="P182" s="45">
        <f t="shared" si="21"/>
        <v>23.958461448888546</v>
      </c>
      <c r="Q182" s="45">
        <f t="shared" si="21"/>
        <v>23.679529146660574</v>
      </c>
      <c r="R182" s="45">
        <f t="shared" si="21"/>
        <v>23.403136664839771</v>
      </c>
      <c r="S182" s="45">
        <f t="shared" si="21"/>
        <v>23.129236990995217</v>
      </c>
      <c r="T182" s="45">
        <f t="shared" si="21"/>
        <v>22.85778378454194</v>
      </c>
      <c r="U182" s="45">
        <f t="shared" si="21"/>
        <v>22.588731362032718</v>
      </c>
      <c r="V182" s="45">
        <f t="shared" si="21"/>
        <v>22.322034682720371</v>
      </c>
      <c r="W182" s="45">
        <f t="shared" si="21"/>
        <v>22.0576493343764</v>
      </c>
      <c r="X182" s="45">
        <f t="shared" si="21"/>
        <v>21.795531519359567</v>
      </c>
      <c r="Y182" s="45">
        <f t="shared" si="21"/>
        <v>21.535638040941347</v>
      </c>
      <c r="Z182" s="45">
        <f t="shared" si="21"/>
        <v>21.277926289864791</v>
      </c>
      <c r="AA182" s="45">
        <f t="shared" si="21"/>
        <v>21.022354231139222</v>
      </c>
      <c r="AB182" s="45">
        <f t="shared" si="21"/>
        <v>20.76888039106996</v>
      </c>
      <c r="AC182" s="45">
        <f t="shared" si="21"/>
        <v>20.517463844505162</v>
      </c>
      <c r="AD182" s="45">
        <f t="shared" si="21"/>
        <v>20.268064202306409</v>
      </c>
      <c r="AE182" s="45">
        <f t="shared" si="21"/>
        <v>20.020641599028369</v>
      </c>
      <c r="AF182" s="45">
        <f t="shared" si="21"/>
        <v>19.775156680809523</v>
      </c>
      <c r="AG182" s="45">
        <f t="shared" si="21"/>
        <v>19.531570593464256</v>
      </c>
      <c r="AH182" s="45">
        <f t="shared" si="21"/>
        <v>19.289844970767962</v>
      </c>
      <c r="AI182" s="45">
        <f t="shared" si="21"/>
        <v>19.049941922943294</v>
      </c>
      <c r="AJ182" s="45">
        <f t="shared" si="21"/>
        <v>18.811824025326768</v>
      </c>
      <c r="AK182" s="48">
        <f t="shared" si="21"/>
        <v>18.575454307219935</v>
      </c>
      <c r="AL182" s="45">
        <f t="shared" si="21"/>
        <v>18.340796240918188</v>
      </c>
      <c r="AM182" s="45">
        <f t="shared" si="21"/>
        <v>18.10781373091665</v>
      </c>
      <c r="AN182" s="45">
        <f t="shared" ref="AN182:BD182" si="22">SUM(AN174:AN181)</f>
        <v>17.876471103277879</v>
      </c>
      <c r="AO182" s="45">
        <f t="shared" si="22"/>
        <v>17.646733095171609</v>
      </c>
      <c r="AP182" s="45">
        <f t="shared" si="22"/>
        <v>17.418564844564674</v>
      </c>
      <c r="AQ182" s="45">
        <f t="shared" si="22"/>
        <v>17.191931880082397</v>
      </c>
      <c r="AR182" s="45">
        <f t="shared" si="22"/>
        <v>16.966800111001991</v>
      </c>
      <c r="AS182" s="45">
        <f t="shared" si="22"/>
        <v>16.743135817406667</v>
      </c>
      <c r="AT182" s="45">
        <f t="shared" si="22"/>
        <v>16.520905640481399</v>
      </c>
      <c r="AU182" s="45">
        <f t="shared" si="22"/>
        <v>16.300076572944633</v>
      </c>
      <c r="AV182" s="45">
        <f t="shared" si="22"/>
        <v>16.080615949613971</v>
      </c>
      <c r="AW182" s="45">
        <f t="shared" si="22"/>
        <v>15.862491438111844</v>
      </c>
      <c r="AX182" s="45">
        <f t="shared" si="22"/>
        <v>15.64567102968946</v>
      </c>
      <c r="AY182" s="45">
        <f t="shared" si="22"/>
        <v>15.430123030176548</v>
      </c>
      <c r="AZ182" s="45">
        <f t="shared" si="22"/>
        <v>15.215816051058948</v>
      </c>
      <c r="BA182" s="45">
        <f t="shared" si="22"/>
        <v>15.002719000666884</v>
      </c>
      <c r="BB182" s="45">
        <f t="shared" si="22"/>
        <v>14.790801075472691</v>
      </c>
      <c r="BC182" s="45">
        <f t="shared" si="22"/>
        <v>14.580031751507999</v>
      </c>
      <c r="BD182" s="45">
        <f t="shared" si="22"/>
        <v>14.370380775880095</v>
      </c>
      <c r="BE182" s="82"/>
    </row>
    <row r="183" spans="5:57" ht="14.45">
      <c r="E183" s="8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c r="BE183" s="82"/>
    </row>
    <row r="184" spans="5:57" ht="15.75">
      <c r="E184" s="81"/>
      <c r="F184" s="32"/>
      <c r="G184" s="347" t="s">
        <v>450</v>
      </c>
      <c r="H184" s="47"/>
      <c r="I184" s="47"/>
      <c r="J184" s="47"/>
      <c r="K184" s="47"/>
      <c r="L184" s="47"/>
      <c r="M184" s="47"/>
      <c r="N184" s="47"/>
      <c r="O184" s="47"/>
      <c r="P184" s="47"/>
      <c r="Q184" s="47"/>
      <c r="R184" s="47"/>
      <c r="S184" s="47"/>
      <c r="T184" s="47"/>
      <c r="U184" s="47"/>
      <c r="V184" s="47"/>
      <c r="W184" s="47"/>
      <c r="X184" s="47"/>
      <c r="Y184" s="47"/>
      <c r="Z184" s="47"/>
      <c r="AA184" s="47"/>
      <c r="AB184" s="47"/>
      <c r="AC184" s="48"/>
      <c r="AD184" s="47"/>
      <c r="AE184" s="47"/>
      <c r="AF184" s="47"/>
      <c r="AG184" s="47"/>
      <c r="AH184" s="47"/>
      <c r="AI184" s="47"/>
      <c r="AJ184" s="47"/>
      <c r="AK184" s="56"/>
      <c r="AL184" s="56"/>
      <c r="AM184" s="56"/>
      <c r="AN184" s="56"/>
      <c r="AO184" s="56"/>
      <c r="AP184" s="56"/>
      <c r="AQ184" s="56"/>
      <c r="AR184" s="56"/>
      <c r="AS184" s="56"/>
      <c r="AT184" s="56"/>
      <c r="AU184" s="56"/>
      <c r="AV184" s="56"/>
      <c r="AW184" s="56"/>
      <c r="AX184" s="56"/>
      <c r="AY184" s="56"/>
      <c r="AZ184" s="56"/>
      <c r="BA184" s="56"/>
      <c r="BB184" s="56"/>
      <c r="BC184" s="56"/>
      <c r="BD184" s="56"/>
      <c r="BE184" s="82"/>
    </row>
    <row r="185" spans="5:57">
      <c r="E185" s="83"/>
      <c r="F185" s="43"/>
      <c r="G185" s="44"/>
      <c r="H185" s="47"/>
      <c r="I185" s="47"/>
      <c r="J185" s="47"/>
      <c r="K185" s="47"/>
      <c r="L185" s="47"/>
      <c r="M185" s="47"/>
      <c r="N185" s="47"/>
      <c r="O185" s="47"/>
      <c r="P185" s="47"/>
      <c r="Q185" s="47"/>
      <c r="R185" s="47"/>
      <c r="S185" s="47"/>
      <c r="T185" s="47"/>
      <c r="U185" s="47"/>
      <c r="V185" s="47"/>
      <c r="W185" s="47"/>
      <c r="X185" s="47"/>
      <c r="Y185" s="47"/>
      <c r="Z185" s="47"/>
      <c r="AA185" s="47"/>
      <c r="AB185" s="47"/>
      <c r="AC185" s="48"/>
      <c r="AD185" s="47"/>
      <c r="AE185" s="47"/>
      <c r="AF185" s="47"/>
      <c r="AG185" s="47"/>
      <c r="AH185" s="47"/>
      <c r="AI185" s="47"/>
      <c r="AJ185" s="47"/>
      <c r="AK185" s="56"/>
      <c r="AL185" s="56"/>
      <c r="AM185" s="56"/>
      <c r="AN185" s="56"/>
      <c r="AO185" s="56"/>
      <c r="AP185" s="56"/>
      <c r="AQ185" s="56"/>
      <c r="AR185" s="56"/>
      <c r="AS185" s="56"/>
      <c r="AT185" s="56"/>
      <c r="AU185" s="56"/>
      <c r="AV185" s="56"/>
      <c r="AW185" s="56"/>
      <c r="AX185" s="56"/>
      <c r="AY185" s="56"/>
      <c r="AZ185" s="56"/>
      <c r="BA185" s="56"/>
      <c r="BB185" s="56"/>
      <c r="BC185" s="56"/>
      <c r="BD185" s="56"/>
      <c r="BE185" s="82"/>
    </row>
    <row r="186" spans="5:57" ht="14.45">
      <c r="E186" s="411" t="s">
        <v>391</v>
      </c>
      <c r="F186" s="395"/>
      <c r="G186" s="37"/>
      <c r="H186" s="48"/>
      <c r="I186" s="48"/>
      <c r="J186" s="48"/>
      <c r="K186" s="48"/>
      <c r="L186" s="48"/>
      <c r="M186" s="48"/>
      <c r="N186" s="48"/>
      <c r="O186" s="48"/>
      <c r="P186" s="48"/>
      <c r="Q186" s="48"/>
      <c r="R186" s="48"/>
      <c r="S186" s="48"/>
      <c r="T186" s="48"/>
      <c r="U186" s="48"/>
      <c r="V186" s="48"/>
      <c r="W186" s="48"/>
      <c r="X186" s="48"/>
      <c r="Y186" s="48"/>
      <c r="Z186" s="48"/>
      <c r="AA186" s="48"/>
      <c r="AB186" s="48"/>
      <c r="AC186" s="48"/>
      <c r="AD186" s="48"/>
      <c r="AE186" s="48"/>
      <c r="AF186" s="48"/>
      <c r="AG186" s="48"/>
      <c r="AH186" s="48"/>
      <c r="AI186" s="48"/>
      <c r="AJ186" s="48"/>
      <c r="AK186" s="56"/>
      <c r="AL186" s="48"/>
      <c r="AM186" s="48"/>
      <c r="AN186" s="48"/>
      <c r="AO186" s="48"/>
      <c r="AP186" s="48"/>
      <c r="AQ186" s="48"/>
      <c r="AR186" s="48"/>
      <c r="AS186" s="48"/>
      <c r="AT186" s="48"/>
      <c r="AU186" s="48"/>
      <c r="AV186" s="48"/>
      <c r="AW186" s="48"/>
      <c r="AX186" s="48"/>
      <c r="AY186" s="48"/>
      <c r="AZ186" s="48"/>
      <c r="BA186" s="48"/>
      <c r="BB186" s="48"/>
      <c r="BC186" s="48"/>
      <c r="BD186" s="48"/>
      <c r="BE186" s="82"/>
    </row>
    <row r="187" spans="5:57" ht="14.45">
      <c r="E187" s="408" t="s">
        <v>394</v>
      </c>
      <c r="F187" s="386"/>
      <c r="G187" s="37"/>
      <c r="H187" s="48"/>
      <c r="I187" s="48">
        <f>(IF(I30&lt;0,I30*-1,I30))*$G$107</f>
        <v>2.6074725600000025E-5</v>
      </c>
      <c r="J187" s="48">
        <f t="shared" ref="J187:BD187" si="23">(IF(J30&lt;0,J30*-1,J30))*$G$107</f>
        <v>2.6074725600000025E-5</v>
      </c>
      <c r="K187" s="48">
        <f t="shared" si="23"/>
        <v>2.6074725600000025E-5</v>
      </c>
      <c r="L187" s="48">
        <f t="shared" si="23"/>
        <v>2.6074725600000025E-5</v>
      </c>
      <c r="M187" s="48">
        <f t="shared" si="23"/>
        <v>2.6074725600000025E-5</v>
      </c>
      <c r="N187" s="48">
        <f t="shared" si="23"/>
        <v>2.6074725600000025E-5</v>
      </c>
      <c r="O187" s="48">
        <f t="shared" si="23"/>
        <v>2.6074725600000025E-5</v>
      </c>
      <c r="P187" s="48">
        <f t="shared" si="23"/>
        <v>2.6074725600000025E-5</v>
      </c>
      <c r="Q187" s="48">
        <f t="shared" si="23"/>
        <v>2.6074725600000025E-5</v>
      </c>
      <c r="R187" s="48">
        <f t="shared" si="23"/>
        <v>2.6074725600000025E-5</v>
      </c>
      <c r="S187" s="48">
        <f t="shared" si="23"/>
        <v>2.6074725600000025E-5</v>
      </c>
      <c r="T187" s="48">
        <f t="shared" si="23"/>
        <v>2.6074725600000025E-5</v>
      </c>
      <c r="U187" s="48">
        <f t="shared" si="23"/>
        <v>2.6074725600000025E-5</v>
      </c>
      <c r="V187" s="48">
        <f t="shared" si="23"/>
        <v>2.6074725600000025E-5</v>
      </c>
      <c r="W187" s="48">
        <f t="shared" si="23"/>
        <v>2.6074725600000025E-5</v>
      </c>
      <c r="X187" s="48">
        <f t="shared" si="23"/>
        <v>2.6074725600000025E-5</v>
      </c>
      <c r="Y187" s="48">
        <f t="shared" si="23"/>
        <v>2.6074725600000025E-5</v>
      </c>
      <c r="Z187" s="48">
        <f t="shared" si="23"/>
        <v>2.6074725600000025E-5</v>
      </c>
      <c r="AA187" s="48">
        <f t="shared" si="23"/>
        <v>2.6074725600000025E-5</v>
      </c>
      <c r="AB187" s="48">
        <f t="shared" si="23"/>
        <v>2.6074725600000025E-5</v>
      </c>
      <c r="AC187" s="48">
        <f t="shared" si="23"/>
        <v>2.6074725600000025E-5</v>
      </c>
      <c r="AD187" s="48">
        <f t="shared" si="23"/>
        <v>2.6074725600000025E-5</v>
      </c>
      <c r="AE187" s="48">
        <f t="shared" si="23"/>
        <v>2.6074725600000025E-5</v>
      </c>
      <c r="AF187" s="48">
        <f t="shared" si="23"/>
        <v>2.6074725600000025E-5</v>
      </c>
      <c r="AG187" s="48">
        <f t="shared" si="23"/>
        <v>2.6074725600000025E-5</v>
      </c>
      <c r="AH187" s="48">
        <f t="shared" si="23"/>
        <v>2.6074725600000025E-5</v>
      </c>
      <c r="AI187" s="48">
        <f t="shared" si="23"/>
        <v>2.6074725600000025E-5</v>
      </c>
      <c r="AJ187" s="48">
        <f t="shared" si="23"/>
        <v>2.6074725600000025E-5</v>
      </c>
      <c r="AK187" s="48">
        <f t="shared" si="23"/>
        <v>2.6074725600000025E-5</v>
      </c>
      <c r="AL187" s="48">
        <f t="shared" si="23"/>
        <v>2.6074725600000025E-5</v>
      </c>
      <c r="AM187" s="48">
        <f t="shared" si="23"/>
        <v>2.6074725600000025E-5</v>
      </c>
      <c r="AN187" s="48">
        <f t="shared" si="23"/>
        <v>2.6074725600000025E-5</v>
      </c>
      <c r="AO187" s="48">
        <f t="shared" si="23"/>
        <v>2.6074725600000025E-5</v>
      </c>
      <c r="AP187" s="48">
        <f t="shared" si="23"/>
        <v>2.6074725600000025E-5</v>
      </c>
      <c r="AQ187" s="48">
        <f t="shared" si="23"/>
        <v>2.6074725600000025E-5</v>
      </c>
      <c r="AR187" s="48">
        <f t="shared" si="23"/>
        <v>2.6074725600000025E-5</v>
      </c>
      <c r="AS187" s="48">
        <f t="shared" si="23"/>
        <v>2.6074725600000025E-5</v>
      </c>
      <c r="AT187" s="48">
        <f t="shared" si="23"/>
        <v>2.6074725600000025E-5</v>
      </c>
      <c r="AU187" s="48">
        <f t="shared" si="23"/>
        <v>2.6074725600000025E-5</v>
      </c>
      <c r="AV187" s="48">
        <f t="shared" si="23"/>
        <v>2.6074725600000025E-5</v>
      </c>
      <c r="AW187" s="48">
        <f t="shared" si="23"/>
        <v>2.6074725600000025E-5</v>
      </c>
      <c r="AX187" s="48">
        <f t="shared" si="23"/>
        <v>2.6074725599999859E-5</v>
      </c>
      <c r="AY187" s="48">
        <f t="shared" si="23"/>
        <v>2.6074725600000025E-5</v>
      </c>
      <c r="AZ187" s="48">
        <f t="shared" si="23"/>
        <v>2.6074725600000025E-5</v>
      </c>
      <c r="BA187" s="48">
        <f t="shared" si="23"/>
        <v>2.6074725600000025E-5</v>
      </c>
      <c r="BB187" s="48">
        <f t="shared" si="23"/>
        <v>2.6074725600000025E-5</v>
      </c>
      <c r="BC187" s="48">
        <f t="shared" si="23"/>
        <v>2.6074725600000025E-5</v>
      </c>
      <c r="BD187" s="48">
        <f t="shared" si="23"/>
        <v>2.6074725600000025E-5</v>
      </c>
      <c r="BE187" s="82"/>
    </row>
    <row r="188" spans="5:57" ht="14.45">
      <c r="E188" s="408" t="s">
        <v>402</v>
      </c>
      <c r="F188" s="386"/>
      <c r="G188" s="37"/>
      <c r="H188" s="48"/>
      <c r="I188" s="48">
        <f>(IF(I31&lt;0,I31*-1,I31))*$G$108</f>
        <v>-0.17302048144512311</v>
      </c>
      <c r="J188" s="48">
        <f t="shared" ref="J188:BD188" si="24">(IF(J31&lt;0,J31*-1,J31))*$G$108</f>
        <v>-0.17226440429432296</v>
      </c>
      <c r="K188" s="48">
        <f t="shared" si="24"/>
        <v>-0.17152471696045471</v>
      </c>
      <c r="L188" s="48">
        <f t="shared" si="24"/>
        <v>-0.17078848926484408</v>
      </c>
      <c r="M188" s="48">
        <f t="shared" si="24"/>
        <v>-0.17005378785781772</v>
      </c>
      <c r="N188" s="48">
        <f t="shared" si="24"/>
        <v>-0.16931821176063383</v>
      </c>
      <c r="O188" s="48">
        <f t="shared" si="24"/>
        <v>-0.16857876862510165</v>
      </c>
      <c r="P188" s="48">
        <f t="shared" si="24"/>
        <v>-0.16783174069231785</v>
      </c>
      <c r="Q188" s="48">
        <f t="shared" si="24"/>
        <v>-0.1670725009616707</v>
      </c>
      <c r="R188" s="48">
        <f t="shared" si="24"/>
        <v>-0.16629534653255942</v>
      </c>
      <c r="S188" s="48">
        <f t="shared" si="24"/>
        <v>-0.16549330447533603</v>
      </c>
      <c r="T188" s="48">
        <f t="shared" si="24"/>
        <v>-0.16465797547868885</v>
      </c>
      <c r="U188" s="48">
        <f t="shared" si="24"/>
        <v>-0.16377945304728528</v>
      </c>
      <c r="V188" s="48">
        <f t="shared" si="24"/>
        <v>-0.16284639207824708</v>
      </c>
      <c r="W188" s="48">
        <f t="shared" si="24"/>
        <v>-0.16184632983778396</v>
      </c>
      <c r="X188" s="48">
        <f t="shared" si="24"/>
        <v>-0.16076638811165023</v>
      </c>
      <c r="Y188" s="48">
        <f t="shared" si="24"/>
        <v>-0.15959448358551978</v>
      </c>
      <c r="Z188" s="48">
        <f t="shared" si="24"/>
        <v>-0.15832110139992919</v>
      </c>
      <c r="AA188" s="48">
        <f t="shared" si="24"/>
        <v>-0.15694154946479724</v>
      </c>
      <c r="AB188" s="48">
        <f t="shared" si="24"/>
        <v>-0.15545838962394234</v>
      </c>
      <c r="AC188" s="48">
        <f t="shared" si="24"/>
        <v>-0.15388340180202292</v>
      </c>
      <c r="AD188" s="48">
        <f t="shared" si="24"/>
        <v>-0.15223835827803039</v>
      </c>
      <c r="AE188" s="48">
        <f t="shared" si="24"/>
        <v>-0.15055389038573241</v>
      </c>
      <c r="AF188" s="48">
        <f t="shared" si="24"/>
        <v>-0.14886630513105251</v>
      </c>
      <c r="AG188" s="48">
        <f t="shared" si="24"/>
        <v>-0.14721293721800241</v>
      </c>
      <c r="AH188" s="48">
        <f t="shared" si="24"/>
        <v>-0.14562719888629577</v>
      </c>
      <c r="AI188" s="48">
        <f t="shared" si="24"/>
        <v>-0.14413470286947624</v>
      </c>
      <c r="AJ188" s="48">
        <f t="shared" si="24"/>
        <v>-0.1427512809092828</v>
      </c>
      <c r="AK188" s="48">
        <f t="shared" si="24"/>
        <v>-0.14148304892333158</v>
      </c>
      <c r="AL188" s="48">
        <f t="shared" si="24"/>
        <v>-0.14032798484207301</v>
      </c>
      <c r="AM188" s="48">
        <f t="shared" si="24"/>
        <v>-0.13927826363822557</v>
      </c>
      <c r="AN188" s="48">
        <f t="shared" si="24"/>
        <v>-0.1383226284148146</v>
      </c>
      <c r="AO188" s="48">
        <f t="shared" si="24"/>
        <v>-0.1374483889080946</v>
      </c>
      <c r="AP188" s="48">
        <f t="shared" si="24"/>
        <v>-0.13664285681810662</v>
      </c>
      <c r="AQ188" s="48">
        <f t="shared" si="24"/>
        <v>-0.13589423170435719</v>
      </c>
      <c r="AR188" s="48">
        <f t="shared" si="24"/>
        <v>-0.13519206793761496</v>
      </c>
      <c r="AS188" s="48">
        <f t="shared" si="24"/>
        <v>-0.13452742744229768</v>
      </c>
      <c r="AT188" s="48">
        <f t="shared" si="24"/>
        <v>-0.13389285044072979</v>
      </c>
      <c r="AU188" s="48">
        <f t="shared" si="24"/>
        <v>-0.13328221630965667</v>
      </c>
      <c r="AV188" s="48">
        <f t="shared" si="24"/>
        <v>-0.13269057353222513</v>
      </c>
      <c r="AW188" s="48">
        <f t="shared" si="24"/>
        <v>-0.13211394389689313</v>
      </c>
      <c r="AX188" s="48">
        <f t="shared" si="24"/>
        <v>-0.13154915760159788</v>
      </c>
      <c r="AY188" s="48">
        <f t="shared" si="24"/>
        <v>-0.13099368835957123</v>
      </c>
      <c r="AZ188" s="48">
        <f t="shared" si="24"/>
        <v>-0.1304455331479597</v>
      </c>
      <c r="BA188" s="48">
        <f t="shared" si="24"/>
        <v>-0.12990309882443218</v>
      </c>
      <c r="BB188" s="48">
        <f t="shared" si="24"/>
        <v>-0.12936511106545723</v>
      </c>
      <c r="BC188" s="48">
        <f t="shared" si="24"/>
        <v>-0.12883055421214121</v>
      </c>
      <c r="BD188" s="48">
        <f t="shared" si="24"/>
        <v>-0.12829860424733192</v>
      </c>
      <c r="BE188" s="82"/>
    </row>
    <row r="189" spans="5:57" ht="14.45">
      <c r="E189" s="410" t="s">
        <v>395</v>
      </c>
      <c r="F189" s="390"/>
      <c r="G189" s="37"/>
      <c r="H189" s="48"/>
      <c r="I189" s="48">
        <f>(IF(I32&lt;0,I32*-1,I32))*$G$109</f>
        <v>-0.15804200545612268</v>
      </c>
      <c r="J189" s="48">
        <f t="shared" ref="J189:BD189" si="25">(IF(J32&lt;0,J32*-1,J32))*$G$109</f>
        <v>-0.15304023213682094</v>
      </c>
      <c r="K189" s="48">
        <f t="shared" si="25"/>
        <v>-0.14808098103672207</v>
      </c>
      <c r="L189" s="48">
        <f t="shared" si="25"/>
        <v>-0.14318023320583043</v>
      </c>
      <c r="M189" s="48">
        <f t="shared" si="25"/>
        <v>-0.13831546012389018</v>
      </c>
      <c r="N189" s="48">
        <f t="shared" si="25"/>
        <v>-0.13348670727846737</v>
      </c>
      <c r="O189" s="48">
        <f t="shared" si="25"/>
        <v>-0.12867234644829337</v>
      </c>
      <c r="P189" s="48">
        <f t="shared" si="25"/>
        <v>-0.12388208564622791</v>
      </c>
      <c r="Q189" s="48">
        <f t="shared" si="25"/>
        <v>-0.1190893518034018</v>
      </c>
      <c r="R189" s="48">
        <f t="shared" si="25"/>
        <v>-0.11428035476566195</v>
      </c>
      <c r="S189" s="48">
        <f t="shared" si="25"/>
        <v>-0.1094365750954871</v>
      </c>
      <c r="T189" s="48">
        <f t="shared" si="25"/>
        <v>-0.10452438869116884</v>
      </c>
      <c r="U189" s="48">
        <f t="shared" si="25"/>
        <v>-9.952042425748131E-2</v>
      </c>
      <c r="V189" s="48">
        <f t="shared" si="25"/>
        <v>-9.4384918697449915E-2</v>
      </c>
      <c r="W189" s="48">
        <f t="shared" si="25"/>
        <v>-8.9088555050160029E-2</v>
      </c>
      <c r="X189" s="48">
        <f t="shared" si="25"/>
        <v>-8.3583174423649403E-2</v>
      </c>
      <c r="Y189" s="48">
        <f t="shared" si="25"/>
        <v>-7.7838373129501565E-2</v>
      </c>
      <c r="Z189" s="48">
        <f t="shared" si="25"/>
        <v>-7.1822128753300227E-2</v>
      </c>
      <c r="AA189" s="48">
        <f t="shared" si="25"/>
        <v>-6.5514223156092344E-2</v>
      </c>
      <c r="AB189" s="48">
        <f t="shared" si="25"/>
        <v>-5.8925771383632336E-2</v>
      </c>
      <c r="AC189" s="48">
        <f t="shared" si="25"/>
        <v>-5.2096002284003018E-2</v>
      </c>
      <c r="AD189" s="48">
        <f t="shared" si="25"/>
        <v>-4.5081179322838588E-2</v>
      </c>
      <c r="AE189" s="48">
        <f t="shared" si="25"/>
        <v>-3.7980204103902064E-2</v>
      </c>
      <c r="AF189" s="48">
        <f t="shared" si="25"/>
        <v>-3.089293673345931E-2</v>
      </c>
      <c r="AG189" s="48">
        <f t="shared" si="25"/>
        <v>-2.3924981106190436E-2</v>
      </c>
      <c r="AH189" s="48">
        <f t="shared" si="25"/>
        <v>-1.7190130374184376E-2</v>
      </c>
      <c r="AI189" s="48">
        <f t="shared" si="25"/>
        <v>-1.074805740753784E-2</v>
      </c>
      <c r="AJ189" s="48">
        <f t="shared" si="25"/>
        <v>-4.6446274873498186E-3</v>
      </c>
      <c r="AK189" s="48">
        <f t="shared" si="25"/>
        <v>-1.088578697133188E-3</v>
      </c>
      <c r="AL189" s="48">
        <f t="shared" si="25"/>
        <v>-6.457953173070719E-3</v>
      </c>
      <c r="AM189" s="48">
        <f t="shared" si="25"/>
        <v>-1.1487109529719073E-2</v>
      </c>
      <c r="AN189" s="48">
        <f t="shared" si="25"/>
        <v>-1.6209849365267495E-2</v>
      </c>
      <c r="AO189" s="48">
        <f t="shared" si="25"/>
        <v>-2.066423390515313E-2</v>
      </c>
      <c r="AP189" s="48">
        <f t="shared" si="25"/>
        <v>-2.4888326116453571E-2</v>
      </c>
      <c r="AQ189" s="48">
        <f t="shared" si="25"/>
        <v>-2.8917562576034561E-2</v>
      </c>
      <c r="AR189" s="48">
        <f t="shared" si="25"/>
        <v>-3.2783368023347331E-2</v>
      </c>
      <c r="AS189" s="48">
        <f t="shared" si="25"/>
        <v>-3.6512701921044902E-2</v>
      </c>
      <c r="AT189" s="48">
        <f t="shared" si="25"/>
        <v>-4.0128144862704544E-2</v>
      </c>
      <c r="AU189" s="48">
        <f t="shared" si="25"/>
        <v>-4.3648310919989157E-2</v>
      </c>
      <c r="AV189" s="48">
        <f t="shared" si="25"/>
        <v>-4.7088351649508406E-2</v>
      </c>
      <c r="AW189" s="48">
        <f t="shared" si="25"/>
        <v>-5.0460536483500885E-2</v>
      </c>
      <c r="AX189" s="48">
        <f t="shared" si="25"/>
        <v>-5.3774741431159206E-2</v>
      </c>
      <c r="AY189" s="48">
        <f t="shared" si="25"/>
        <v>-5.7038937769550914E-2</v>
      </c>
      <c r="AZ189" s="48">
        <f t="shared" si="25"/>
        <v>-6.0259548303481958E-2</v>
      </c>
      <c r="BA189" s="48">
        <f t="shared" si="25"/>
        <v>-6.3441783242533842E-2</v>
      </c>
      <c r="BB189" s="48">
        <f t="shared" si="25"/>
        <v>-6.6589909858891017E-2</v>
      </c>
      <c r="BC189" s="48">
        <f t="shared" si="25"/>
        <v>-6.9707430461533423E-2</v>
      </c>
      <c r="BD189" s="48">
        <f t="shared" si="25"/>
        <v>-7.2797280733374395E-2</v>
      </c>
      <c r="BE189" s="82"/>
    </row>
    <row r="190" spans="5:57" ht="14.45">
      <c r="E190" s="408" t="s">
        <v>397</v>
      </c>
      <c r="F190" s="386"/>
      <c r="G190" s="37"/>
      <c r="H190" s="48"/>
      <c r="I190" s="48">
        <f>(IF(I33&lt;0,I33*-1,I33))*$G$110</f>
        <v>-1.0972312166495088E-3</v>
      </c>
      <c r="J190" s="48">
        <f t="shared" ref="J190:BD190" si="26">(IF(J33&lt;0,J33*-1,J33))*$G$110</f>
        <v>-1.0957170375705241E-3</v>
      </c>
      <c r="K190" s="48">
        <f t="shared" si="26"/>
        <v>-1.094204948058731E-3</v>
      </c>
      <c r="L190" s="48">
        <f t="shared" si="26"/>
        <v>-1.0926949452304262E-3</v>
      </c>
      <c r="M190" s="48">
        <f t="shared" si="26"/>
        <v>-1.0911870262059664E-3</v>
      </c>
      <c r="N190" s="48">
        <f t="shared" si="26"/>
        <v>-1.0896811881098572E-3</v>
      </c>
      <c r="O190" s="48">
        <f t="shared" si="26"/>
        <v>-1.088177428070213E-3</v>
      </c>
      <c r="P190" s="48">
        <f t="shared" si="26"/>
        <v>-1.0866757432194778E-3</v>
      </c>
      <c r="Q190" s="48">
        <f t="shared" si="26"/>
        <v>-1.0851761306938839E-3</v>
      </c>
      <c r="R190" s="48">
        <f t="shared" si="26"/>
        <v>-1.0836785876334528E-3</v>
      </c>
      <c r="S190" s="48">
        <f t="shared" si="26"/>
        <v>-1.0821831111825359E-3</v>
      </c>
      <c r="T190" s="48">
        <f t="shared" si="26"/>
        <v>-1.0806896984890922E-3</v>
      </c>
      <c r="U190" s="48">
        <f t="shared" si="26"/>
        <v>-1.0791983467052311E-3</v>
      </c>
      <c r="V190" s="48">
        <f t="shared" si="26"/>
        <v>-1.0777090529867596E-3</v>
      </c>
      <c r="W190" s="48">
        <f t="shared" si="26"/>
        <v>-1.0762218144936347E-3</v>
      </c>
      <c r="X190" s="48">
        <f t="shared" si="26"/>
        <v>-1.0747366283896014E-3</v>
      </c>
      <c r="Y190" s="48">
        <f t="shared" si="26"/>
        <v>-1.0732534918424649E-3</v>
      </c>
      <c r="Z190" s="48">
        <f t="shared" si="26"/>
        <v>-1.0717724020237282E-3</v>
      </c>
      <c r="AA190" s="48">
        <f t="shared" si="26"/>
        <v>-1.0702933561089539E-3</v>
      </c>
      <c r="AB190" s="48">
        <f t="shared" si="26"/>
        <v>-1.0688163512774925E-3</v>
      </c>
      <c r="AC190" s="48">
        <f t="shared" si="26"/>
        <v>-1.0673413847127552E-3</v>
      </c>
      <c r="AD190" s="48">
        <f t="shared" si="26"/>
        <v>-1.0658684536018503E-3</v>
      </c>
      <c r="AE190" s="48">
        <f t="shared" si="26"/>
        <v>-1.0643975551358556E-3</v>
      </c>
      <c r="AF190" s="48">
        <f t="shared" si="26"/>
        <v>-1.0629286865097278E-3</v>
      </c>
      <c r="AG190" s="48">
        <f t="shared" si="26"/>
        <v>-1.061461844922393E-3</v>
      </c>
      <c r="AH190" s="48">
        <f t="shared" si="26"/>
        <v>-1.0599970275763848E-3</v>
      </c>
      <c r="AI190" s="48">
        <f t="shared" si="26"/>
        <v>-1.0585342316782969E-3</v>
      </c>
      <c r="AJ190" s="48">
        <f t="shared" si="26"/>
        <v>-1.0570734544386011E-3</v>
      </c>
      <c r="AK190" s="48">
        <f t="shared" si="26"/>
        <v>-1.0556146930714679E-3</v>
      </c>
      <c r="AL190" s="48">
        <f t="shared" si="26"/>
        <v>-1.0541579447950371E-3</v>
      </c>
      <c r="AM190" s="48">
        <f t="shared" si="26"/>
        <v>-1.0527032068312371E-3</v>
      </c>
      <c r="AN190" s="48">
        <f t="shared" si="26"/>
        <v>-1.0512504764057845E-3</v>
      </c>
      <c r="AO190" s="48">
        <f t="shared" si="26"/>
        <v>-1.0497997507483653E-3</v>
      </c>
      <c r="AP190" s="48">
        <f t="shared" si="26"/>
        <v>-1.0483510270923645E-3</v>
      </c>
      <c r="AQ190" s="48">
        <f t="shared" si="26"/>
        <v>-1.0469043026749545E-3</v>
      </c>
      <c r="AR190" s="48">
        <f t="shared" si="26"/>
        <v>-1.0454595747372776E-3</v>
      </c>
      <c r="AS190" s="48">
        <f t="shared" si="26"/>
        <v>-1.0440168405240844E-3</v>
      </c>
      <c r="AT190" s="48">
        <f t="shared" si="26"/>
        <v>-1.0425760972841843E-3</v>
      </c>
      <c r="AU190" s="48">
        <f t="shared" si="26"/>
        <v>-1.041137342269905E-3</v>
      </c>
      <c r="AV190" s="48">
        <f t="shared" si="26"/>
        <v>-1.0397005727376335E-3</v>
      </c>
      <c r="AW190" s="48">
        <f t="shared" si="26"/>
        <v>-1.0382657859472752E-3</v>
      </c>
      <c r="AX190" s="48">
        <f t="shared" si="26"/>
        <v>-1.0368329791626131E-3</v>
      </c>
      <c r="AY190" s="48">
        <f t="shared" si="26"/>
        <v>-1.0354021496514004E-3</v>
      </c>
      <c r="AZ190" s="48">
        <f t="shared" si="26"/>
        <v>-1.0339732946848181E-3</v>
      </c>
      <c r="BA190" s="48">
        <f t="shared" si="26"/>
        <v>-1.0325464115381962E-3</v>
      </c>
      <c r="BB190" s="48">
        <f t="shared" si="26"/>
        <v>-1.0311214974902923E-3</v>
      </c>
      <c r="BC190" s="48">
        <f t="shared" si="26"/>
        <v>-1.0296985498237439E-3</v>
      </c>
      <c r="BD190" s="48">
        <f t="shared" si="26"/>
        <v>-1.0282775658249762E-3</v>
      </c>
      <c r="BE190" s="82"/>
    </row>
    <row r="191" spans="5:57" ht="14.45">
      <c r="E191" s="408" t="s">
        <v>63</v>
      </c>
      <c r="F191" s="386"/>
      <c r="G191" s="37"/>
      <c r="H191" s="48"/>
      <c r="I191" s="48">
        <f>(IF(I34&lt;0,I34*-1,I34))*$G$112</f>
        <v>-1.5939249238840606E-2</v>
      </c>
      <c r="J191" s="48">
        <f t="shared" ref="J191:BD191" si="27">(IF(J34&lt;0,J34*-1,J34))*$G$112</f>
        <v>-1.6138883605265962E-2</v>
      </c>
      <c r="K191" s="48">
        <f t="shared" si="27"/>
        <v>-1.6341018332885454E-2</v>
      </c>
      <c r="L191" s="48">
        <f t="shared" si="27"/>
        <v>-1.6545684737980938E-2</v>
      </c>
      <c r="M191" s="48">
        <f t="shared" si="27"/>
        <v>-1.6752914529061275E-2</v>
      </c>
      <c r="N191" s="48">
        <f t="shared" si="27"/>
        <v>-1.6962739811775186E-2</v>
      </c>
      <c r="O191" s="48">
        <f t="shared" si="27"/>
        <v>-1.7175193093885481E-2</v>
      </c>
      <c r="P191" s="48">
        <f t="shared" si="27"/>
        <v>-1.739030729030433E-2</v>
      </c>
      <c r="Q191" s="48">
        <f t="shared" si="27"/>
        <v>-1.7608115728193853E-2</v>
      </c>
      <c r="R191" s="48">
        <f t="shared" si="27"/>
        <v>-1.7828652152128963E-2</v>
      </c>
      <c r="S191" s="48">
        <f t="shared" si="27"/>
        <v>-1.8051950729325358E-2</v>
      </c>
      <c r="T191" s="48">
        <f t="shared" si="27"/>
        <v>-1.8278046054932686E-2</v>
      </c>
      <c r="U191" s="48">
        <f t="shared" si="27"/>
        <v>-1.8506973157394916E-2</v>
      </c>
      <c r="V191" s="48">
        <f t="shared" si="27"/>
        <v>-1.8738767503876919E-2</v>
      </c>
      <c r="W191" s="48">
        <f t="shared" si="27"/>
        <v>-1.8973465005758965E-2</v>
      </c>
      <c r="X191" s="48">
        <f t="shared" si="27"/>
        <v>-1.9211102024200809E-2</v>
      </c>
      <c r="Y191" s="48">
        <f t="shared" si="27"/>
        <v>-1.9451715375775648E-2</v>
      </c>
      <c r="Z191" s="48">
        <f t="shared" si="27"/>
        <v>-1.9695342338171239E-2</v>
      </c>
      <c r="AA191" s="48">
        <f t="shared" si="27"/>
        <v>-1.9942020655969794E-2</v>
      </c>
      <c r="AB191" s="48">
        <f t="shared" si="27"/>
        <v>-2.0191788546492857E-2</v>
      </c>
      <c r="AC191" s="48">
        <f t="shared" si="27"/>
        <v>-2.0444684705720455E-2</v>
      </c>
      <c r="AD191" s="48">
        <f t="shared" si="27"/>
        <v>-2.0700748314290363E-2</v>
      </c>
      <c r="AE191" s="48">
        <f t="shared" si="27"/>
        <v>-2.0960019043565793E-2</v>
      </c>
      <c r="AF191" s="48">
        <f t="shared" si="27"/>
        <v>-2.1222537061781847E-2</v>
      </c>
      <c r="AG191" s="48">
        <f t="shared" si="27"/>
        <v>-2.1488343040268275E-2</v>
      </c>
      <c r="AH191" s="48">
        <f t="shared" si="27"/>
        <v>-2.1757478159752038E-2</v>
      </c>
      <c r="AI191" s="48">
        <f t="shared" si="27"/>
        <v>-2.2029984116736182E-2</v>
      </c>
      <c r="AJ191" s="48">
        <f t="shared" si="27"/>
        <v>-2.2305903129959542E-2</v>
      </c>
      <c r="AK191" s="48">
        <f t="shared" si="27"/>
        <v>-2.2585277946939628E-2</v>
      </c>
      <c r="AL191" s="48">
        <f t="shared" si="27"/>
        <v>-2.2868151850592242E-2</v>
      </c>
      <c r="AM191" s="48">
        <f t="shared" si="27"/>
        <v>-2.3154568665939394E-2</v>
      </c>
      <c r="AN191" s="48">
        <f t="shared" si="27"/>
        <v>-2.3444572766899128E-2</v>
      </c>
      <c r="AO191" s="48">
        <f t="shared" si="27"/>
        <v>-2.3738209083158858E-2</v>
      </c>
      <c r="AP191" s="48">
        <f t="shared" si="27"/>
        <v>-2.4035523107136414E-2</v>
      </c>
      <c r="AQ191" s="48">
        <f t="shared" si="27"/>
        <v>-2.4336560901031489E-2</v>
      </c>
      <c r="AR191" s="48">
        <f t="shared" si="27"/>
        <v>-2.4641369103955882E-2</v>
      </c>
      <c r="AS191" s="48">
        <f t="shared" si="27"/>
        <v>-2.494999493916375E-2</v>
      </c>
      <c r="AT191" s="48">
        <f t="shared" si="27"/>
        <v>-2.5262486221366478E-2</v>
      </c>
      <c r="AU191" s="48">
        <f t="shared" si="27"/>
        <v>-2.5578891364141407E-2</v>
      </c>
      <c r="AV191" s="48">
        <f t="shared" si="27"/>
        <v>-2.5899259387429308E-2</v>
      </c>
      <c r="AW191" s="48">
        <f t="shared" si="27"/>
        <v>-2.6223639925134285E-2</v>
      </c>
      <c r="AX191" s="48">
        <f t="shared" si="27"/>
        <v>-2.6552083232806209E-2</v>
      </c>
      <c r="AY191" s="48">
        <f t="shared" si="27"/>
        <v>-2.6884640195435988E-2</v>
      </c>
      <c r="AZ191" s="48">
        <f t="shared" si="27"/>
        <v>-2.7221362335328462E-2</v>
      </c>
      <c r="BA191" s="48">
        <f t="shared" si="27"/>
        <v>-2.7562301820095395E-2</v>
      </c>
      <c r="BB191" s="48">
        <f t="shared" si="27"/>
        <v>-2.7907511470727474E-2</v>
      </c>
      <c r="BC191" s="48">
        <f t="shared" si="27"/>
        <v>-2.8257044769786386E-2</v>
      </c>
      <c r="BD191" s="48">
        <f t="shared" si="27"/>
        <v>-2.8610955869684845E-2</v>
      </c>
      <c r="BE191" s="82"/>
    </row>
    <row r="192" spans="5:57" ht="14.45">
      <c r="E192" s="83" t="s">
        <v>387</v>
      </c>
      <c r="F192" s="43" t="s">
        <v>387</v>
      </c>
      <c r="G192" s="84" t="s">
        <v>448</v>
      </c>
      <c r="H192" s="45">
        <f>SUM(H187:H191)</f>
        <v>0</v>
      </c>
      <c r="I192" s="45">
        <f t="shared" ref="I192:BD192" si="28">SUM(I186:I191)</f>
        <v>-0.34807289263113589</v>
      </c>
      <c r="J192" s="45">
        <f t="shared" si="28"/>
        <v>-0.34251316234838036</v>
      </c>
      <c r="K192" s="45">
        <f t="shared" si="28"/>
        <v>-0.3370148465525209</v>
      </c>
      <c r="L192" s="45">
        <f t="shared" si="28"/>
        <v>-0.33158102742828588</v>
      </c>
      <c r="M192" s="45">
        <f t="shared" si="28"/>
        <v>-0.32618727481137511</v>
      </c>
      <c r="N192" s="45">
        <f t="shared" si="28"/>
        <v>-0.32083126531338629</v>
      </c>
      <c r="O192" s="45">
        <f t="shared" si="28"/>
        <v>-0.31548841086975071</v>
      </c>
      <c r="P192" s="45">
        <f t="shared" si="28"/>
        <v>-0.31016473464646954</v>
      </c>
      <c r="Q192" s="45">
        <f t="shared" si="28"/>
        <v>-0.30482906989836023</v>
      </c>
      <c r="R192" s="45">
        <f t="shared" si="28"/>
        <v>-0.29946195731238384</v>
      </c>
      <c r="S192" s="45">
        <f t="shared" si="28"/>
        <v>-0.29403793868573103</v>
      </c>
      <c r="T192" s="45">
        <f t="shared" si="28"/>
        <v>-0.28851502519767941</v>
      </c>
      <c r="U192" s="45">
        <f t="shared" si="28"/>
        <v>-0.28285997408326669</v>
      </c>
      <c r="V192" s="45">
        <f t="shared" si="28"/>
        <v>-0.27702171260696068</v>
      </c>
      <c r="W192" s="45">
        <f t="shared" si="28"/>
        <v>-0.27095849698259661</v>
      </c>
      <c r="X192" s="45">
        <f t="shared" si="28"/>
        <v>-0.26460932646229002</v>
      </c>
      <c r="Y192" s="45">
        <f t="shared" si="28"/>
        <v>-0.25793175085703945</v>
      </c>
      <c r="Z192" s="45">
        <f t="shared" si="28"/>
        <v>-0.25088427016782433</v>
      </c>
      <c r="AA192" s="45">
        <f t="shared" si="28"/>
        <v>-0.24344201190736831</v>
      </c>
      <c r="AB192" s="45">
        <f t="shared" si="28"/>
        <v>-0.23561869117974502</v>
      </c>
      <c r="AC192" s="45">
        <f t="shared" si="28"/>
        <v>-0.22746535545085914</v>
      </c>
      <c r="AD192" s="45">
        <f t="shared" si="28"/>
        <v>-0.21906007964316118</v>
      </c>
      <c r="AE192" s="45">
        <f t="shared" si="28"/>
        <v>-0.21053243636273611</v>
      </c>
      <c r="AF192" s="45">
        <f t="shared" si="28"/>
        <v>-0.20201863288720337</v>
      </c>
      <c r="AG192" s="45">
        <f t="shared" si="28"/>
        <v>-0.19366164848378351</v>
      </c>
      <c r="AH192" s="45">
        <f t="shared" si="28"/>
        <v>-0.18560872972220857</v>
      </c>
      <c r="AI192" s="45">
        <f t="shared" si="28"/>
        <v>-0.17794520389982854</v>
      </c>
      <c r="AJ192" s="45">
        <f t="shared" si="28"/>
        <v>-0.17073281025543072</v>
      </c>
      <c r="AK192" s="56">
        <f t="shared" si="28"/>
        <v>-0.16618644553487585</v>
      </c>
      <c r="AL192" s="45">
        <f t="shared" si="28"/>
        <v>-0.170682173084931</v>
      </c>
      <c r="AM192" s="45">
        <f t="shared" si="28"/>
        <v>-0.17494657031511526</v>
      </c>
      <c r="AN192" s="45">
        <f t="shared" si="28"/>
        <v>-0.179002226297787</v>
      </c>
      <c r="AO192" s="45">
        <f t="shared" si="28"/>
        <v>-0.18287455692155494</v>
      </c>
      <c r="AP192" s="45">
        <f t="shared" si="28"/>
        <v>-0.18658898234318896</v>
      </c>
      <c r="AQ192" s="45">
        <f t="shared" si="28"/>
        <v>-0.19016918475849817</v>
      </c>
      <c r="AR192" s="45">
        <f t="shared" si="28"/>
        <v>-0.19363618991405546</v>
      </c>
      <c r="AS192" s="45">
        <f t="shared" si="28"/>
        <v>-0.19700806641743038</v>
      </c>
      <c r="AT192" s="45">
        <f t="shared" si="28"/>
        <v>-0.20029998289648501</v>
      </c>
      <c r="AU192" s="45">
        <f t="shared" si="28"/>
        <v>-0.20352448121045713</v>
      </c>
      <c r="AV192" s="45">
        <f t="shared" si="28"/>
        <v>-0.2066918104163005</v>
      </c>
      <c r="AW192" s="45">
        <f t="shared" si="28"/>
        <v>-0.20981031136587555</v>
      </c>
      <c r="AX192" s="45">
        <f t="shared" si="28"/>
        <v>-0.21288674051912587</v>
      </c>
      <c r="AY192" s="45">
        <f t="shared" si="28"/>
        <v>-0.21592659374860951</v>
      </c>
      <c r="AZ192" s="45">
        <f t="shared" si="28"/>
        <v>-0.21893434235585493</v>
      </c>
      <c r="BA192" s="45">
        <f t="shared" si="28"/>
        <v>-0.22191365557299961</v>
      </c>
      <c r="BB192" s="45">
        <f t="shared" si="28"/>
        <v>-0.22486757916696601</v>
      </c>
      <c r="BC192" s="45">
        <f t="shared" si="28"/>
        <v>-0.22779865326768473</v>
      </c>
      <c r="BD192" s="45">
        <f t="shared" si="28"/>
        <v>-0.23070904369061609</v>
      </c>
      <c r="BE192" s="82"/>
    </row>
    <row r="193" spans="5:57" ht="14.45">
      <c r="E193" s="83" t="s">
        <v>387</v>
      </c>
      <c r="F193" s="43" t="s">
        <v>387</v>
      </c>
      <c r="G193" s="53" t="s">
        <v>387</v>
      </c>
      <c r="H193" s="53" t="s">
        <v>387</v>
      </c>
      <c r="I193" s="53" t="s">
        <v>387</v>
      </c>
      <c r="J193" s="53" t="s">
        <v>387</v>
      </c>
      <c r="K193" s="53" t="s">
        <v>387</v>
      </c>
      <c r="L193" s="53" t="s">
        <v>387</v>
      </c>
      <c r="M193" s="53" t="s">
        <v>387</v>
      </c>
      <c r="N193" s="53" t="s">
        <v>387</v>
      </c>
      <c r="O193" s="53" t="s">
        <v>387</v>
      </c>
      <c r="P193" s="53" t="s">
        <v>387</v>
      </c>
      <c r="Q193" s="53" t="s">
        <v>387</v>
      </c>
      <c r="R193" s="53" t="s">
        <v>387</v>
      </c>
      <c r="S193" s="53" t="s">
        <v>387</v>
      </c>
      <c r="T193" s="53" t="s">
        <v>387</v>
      </c>
      <c r="U193" s="53" t="s">
        <v>387</v>
      </c>
      <c r="V193" s="53" t="s">
        <v>387</v>
      </c>
      <c r="W193" s="53" t="s">
        <v>387</v>
      </c>
      <c r="X193" s="53" t="s">
        <v>387</v>
      </c>
      <c r="Y193" s="53" t="s">
        <v>387</v>
      </c>
      <c r="Z193" s="53" t="s">
        <v>387</v>
      </c>
      <c r="AA193" s="53" t="s">
        <v>387</v>
      </c>
      <c r="AB193" s="53" t="s">
        <v>387</v>
      </c>
      <c r="AC193" s="53" t="s">
        <v>387</v>
      </c>
      <c r="AD193" s="53" t="s">
        <v>387</v>
      </c>
      <c r="AE193" s="53" t="s">
        <v>387</v>
      </c>
      <c r="AF193" s="53" t="s">
        <v>387</v>
      </c>
      <c r="AG193" s="53" t="s">
        <v>387</v>
      </c>
      <c r="AH193" s="53" t="s">
        <v>387</v>
      </c>
      <c r="AI193" s="53" t="s">
        <v>387</v>
      </c>
      <c r="AJ193" s="53" t="s">
        <v>387</v>
      </c>
      <c r="AK193" s="53" t="s">
        <v>387</v>
      </c>
      <c r="AL193" s="53"/>
      <c r="AM193" s="53"/>
      <c r="AN193" s="53"/>
      <c r="AO193" s="53"/>
      <c r="AP193" s="53"/>
      <c r="AQ193" s="53"/>
      <c r="AR193" s="53"/>
      <c r="AS193" s="53"/>
      <c r="AT193" s="53"/>
      <c r="AU193" s="53"/>
      <c r="AV193" s="53"/>
      <c r="AW193" s="53"/>
      <c r="AX193" s="53"/>
      <c r="AY193" s="53"/>
      <c r="AZ193" s="53"/>
      <c r="BA193" s="53"/>
      <c r="BB193" s="53"/>
      <c r="BC193" s="53"/>
      <c r="BD193" s="53"/>
      <c r="BE193" s="82"/>
    </row>
    <row r="194" spans="5:57" ht="15.75">
      <c r="E194" s="81"/>
      <c r="F194" s="32"/>
      <c r="G194" s="347" t="s">
        <v>481</v>
      </c>
      <c r="H194" s="47"/>
      <c r="I194" s="47"/>
      <c r="J194" s="47"/>
      <c r="K194" s="47"/>
      <c r="L194" s="47"/>
      <c r="M194" s="47"/>
      <c r="N194" s="47"/>
      <c r="O194" s="47"/>
      <c r="P194" s="47"/>
      <c r="Q194" s="47"/>
      <c r="R194" s="47"/>
      <c r="S194" s="47"/>
      <c r="T194" s="47"/>
      <c r="U194" s="47"/>
      <c r="V194" s="47"/>
      <c r="W194" s="47"/>
      <c r="X194" s="47"/>
      <c r="Y194" s="47"/>
      <c r="Z194" s="47"/>
      <c r="AA194" s="47"/>
      <c r="AB194" s="47"/>
      <c r="AC194" s="48"/>
      <c r="AD194" s="47"/>
      <c r="AE194" s="47"/>
      <c r="AF194" s="47"/>
      <c r="AG194" s="47"/>
      <c r="AH194" s="47"/>
      <c r="AI194" s="47"/>
      <c r="AJ194" s="47"/>
      <c r="AK194" s="56"/>
      <c r="AL194" s="56"/>
      <c r="AM194" s="56"/>
      <c r="AN194" s="56"/>
      <c r="AO194" s="56"/>
      <c r="AP194" s="56"/>
      <c r="AQ194" s="56"/>
      <c r="AR194" s="56"/>
      <c r="AS194" s="56"/>
      <c r="AT194" s="56"/>
      <c r="AU194" s="56"/>
      <c r="AV194" s="56"/>
      <c r="AW194" s="56"/>
      <c r="AX194" s="56"/>
      <c r="AY194" s="56"/>
      <c r="AZ194" s="56"/>
      <c r="BA194" s="56"/>
      <c r="BB194" s="56"/>
      <c r="BC194" s="56"/>
      <c r="BD194" s="56"/>
      <c r="BE194" s="82"/>
    </row>
    <row r="195" spans="5:57" ht="14.45">
      <c r="E195" s="83"/>
      <c r="F195" s="43"/>
      <c r="G195" s="44"/>
      <c r="H195" s="51" t="s">
        <v>387</v>
      </c>
      <c r="I195" s="51" t="s">
        <v>387</v>
      </c>
      <c r="J195" s="51" t="s">
        <v>387</v>
      </c>
      <c r="K195" s="51" t="s">
        <v>387</v>
      </c>
      <c r="L195" s="51" t="s">
        <v>387</v>
      </c>
      <c r="M195" s="51" t="s">
        <v>387</v>
      </c>
      <c r="N195" s="51" t="s">
        <v>387</v>
      </c>
      <c r="O195" s="51" t="s">
        <v>387</v>
      </c>
      <c r="P195" s="51" t="s">
        <v>387</v>
      </c>
      <c r="Q195" s="51" t="s">
        <v>387</v>
      </c>
      <c r="R195" s="51" t="s">
        <v>387</v>
      </c>
      <c r="S195" s="51" t="s">
        <v>387</v>
      </c>
      <c r="T195" s="51" t="s">
        <v>387</v>
      </c>
      <c r="U195" s="51" t="s">
        <v>387</v>
      </c>
      <c r="V195" s="51" t="s">
        <v>387</v>
      </c>
      <c r="W195" s="51" t="s">
        <v>387</v>
      </c>
      <c r="X195" s="51" t="s">
        <v>387</v>
      </c>
      <c r="Y195" s="51" t="s">
        <v>387</v>
      </c>
      <c r="Z195" s="51" t="s">
        <v>387</v>
      </c>
      <c r="AA195" s="51" t="s">
        <v>387</v>
      </c>
      <c r="AB195" s="51" t="s">
        <v>387</v>
      </c>
      <c r="AC195" s="48" t="s">
        <v>387</v>
      </c>
      <c r="AD195" s="51" t="s">
        <v>387</v>
      </c>
      <c r="AE195" s="51" t="s">
        <v>387</v>
      </c>
      <c r="AF195" s="51" t="s">
        <v>387</v>
      </c>
      <c r="AG195" s="51" t="s">
        <v>387</v>
      </c>
      <c r="AH195" s="51" t="s">
        <v>387</v>
      </c>
      <c r="AI195" s="51" t="s">
        <v>387</v>
      </c>
      <c r="AJ195" s="51" t="s">
        <v>387</v>
      </c>
      <c r="AK195" s="56" t="s">
        <v>387</v>
      </c>
      <c r="AL195" s="56"/>
      <c r="AM195" s="56"/>
      <c r="AN195" s="56"/>
      <c r="AO195" s="56"/>
      <c r="AP195" s="56"/>
      <c r="AQ195" s="56"/>
      <c r="AR195" s="56"/>
      <c r="AS195" s="56"/>
      <c r="AT195" s="56"/>
      <c r="AU195" s="56"/>
      <c r="AV195" s="56"/>
      <c r="AW195" s="56"/>
      <c r="AX195" s="56"/>
      <c r="AY195" s="56"/>
      <c r="AZ195" s="56"/>
      <c r="BA195" s="56"/>
      <c r="BB195" s="56"/>
      <c r="BC195" s="56"/>
      <c r="BD195" s="56"/>
      <c r="BE195" s="82"/>
    </row>
    <row r="196" spans="5:57" ht="14.45">
      <c r="E196" s="409" t="s">
        <v>391</v>
      </c>
      <c r="F196" s="388"/>
      <c r="G196" s="37"/>
      <c r="H196" s="51"/>
      <c r="I196" s="51"/>
      <c r="J196" s="51"/>
      <c r="K196" s="51"/>
      <c r="L196" s="51"/>
      <c r="M196" s="51"/>
      <c r="N196" s="51"/>
      <c r="O196" s="51"/>
      <c r="P196" s="51"/>
      <c r="Q196" s="51"/>
      <c r="R196" s="51"/>
      <c r="S196" s="51"/>
      <c r="T196" s="51"/>
      <c r="U196" s="51"/>
      <c r="V196" s="51"/>
      <c r="W196" s="51"/>
      <c r="X196" s="51"/>
      <c r="Y196" s="51"/>
      <c r="Z196" s="51"/>
      <c r="AA196" s="51"/>
      <c r="AB196" s="51"/>
      <c r="AC196" s="48"/>
      <c r="AD196" s="51"/>
      <c r="AE196" s="51"/>
      <c r="AF196" s="51"/>
      <c r="AG196" s="51"/>
      <c r="AH196" s="51"/>
      <c r="AI196" s="51"/>
      <c r="AJ196" s="51"/>
      <c r="AK196" s="56" t="s">
        <v>387</v>
      </c>
      <c r="AL196" s="56"/>
      <c r="AM196" s="56"/>
      <c r="AN196" s="56"/>
      <c r="AO196" s="56"/>
      <c r="AP196" s="56"/>
      <c r="AQ196" s="56"/>
      <c r="AR196" s="56"/>
      <c r="AS196" s="56"/>
      <c r="AT196" s="56"/>
      <c r="AU196" s="56"/>
      <c r="AV196" s="56"/>
      <c r="AW196" s="56"/>
      <c r="AX196" s="56"/>
      <c r="AY196" s="56"/>
      <c r="AZ196" s="56"/>
      <c r="BA196" s="56"/>
      <c r="BB196" s="56"/>
      <c r="BC196" s="56"/>
      <c r="BD196" s="56"/>
      <c r="BE196" s="82"/>
    </row>
    <row r="197" spans="5:57" ht="14.45">
      <c r="E197" s="408" t="s">
        <v>394</v>
      </c>
      <c r="F197" s="386"/>
      <c r="G197" s="37"/>
      <c r="H197" s="51"/>
      <c r="I197" s="48">
        <f>(IF(I39&lt;0,I39*-1,I39))*$G$116</f>
        <v>4.2309345975600036E-3</v>
      </c>
      <c r="J197" s="48">
        <f t="shared" ref="J197:BD197" si="29">(IF(J39&lt;0,J39*-1,J39))*$G$116</f>
        <v>4.2309345975600036E-3</v>
      </c>
      <c r="K197" s="48">
        <f t="shared" si="29"/>
        <v>4.2309345975600036E-3</v>
      </c>
      <c r="L197" s="48">
        <f t="shared" si="29"/>
        <v>4.2309345975600036E-3</v>
      </c>
      <c r="M197" s="48">
        <f t="shared" si="29"/>
        <v>4.2309345975600036E-3</v>
      </c>
      <c r="N197" s="48">
        <f t="shared" si="29"/>
        <v>4.2309345975600036E-3</v>
      </c>
      <c r="O197" s="48">
        <f t="shared" si="29"/>
        <v>4.2309345975600036E-3</v>
      </c>
      <c r="P197" s="48">
        <f t="shared" si="29"/>
        <v>4.2309345975600036E-3</v>
      </c>
      <c r="Q197" s="48">
        <f t="shared" si="29"/>
        <v>4.2309345975600036E-3</v>
      </c>
      <c r="R197" s="48">
        <f t="shared" si="29"/>
        <v>4.2309345975600036E-3</v>
      </c>
      <c r="S197" s="48">
        <f t="shared" si="29"/>
        <v>4.2309345975600036E-3</v>
      </c>
      <c r="T197" s="48">
        <f t="shared" si="29"/>
        <v>4.2309345975600036E-3</v>
      </c>
      <c r="U197" s="48">
        <f t="shared" si="29"/>
        <v>4.2309345975600036E-3</v>
      </c>
      <c r="V197" s="48">
        <f t="shared" si="29"/>
        <v>4.2309345975600036E-3</v>
      </c>
      <c r="W197" s="48">
        <f t="shared" si="29"/>
        <v>4.2309345975600036E-3</v>
      </c>
      <c r="X197" s="48">
        <f t="shared" si="29"/>
        <v>4.2309345975600036E-3</v>
      </c>
      <c r="Y197" s="48">
        <f t="shared" si="29"/>
        <v>4.2309345975600036E-3</v>
      </c>
      <c r="Z197" s="48">
        <f t="shared" si="29"/>
        <v>4.2309345975600036E-3</v>
      </c>
      <c r="AA197" s="48">
        <f t="shared" si="29"/>
        <v>4.2309345975600036E-3</v>
      </c>
      <c r="AB197" s="48">
        <f t="shared" si="29"/>
        <v>4.2309345975600036E-3</v>
      </c>
      <c r="AC197" s="48">
        <f t="shared" si="29"/>
        <v>4.2309345975600036E-3</v>
      </c>
      <c r="AD197" s="48">
        <f t="shared" si="29"/>
        <v>4.2309345975600036E-3</v>
      </c>
      <c r="AE197" s="48">
        <f t="shared" si="29"/>
        <v>4.2309345975600036E-3</v>
      </c>
      <c r="AF197" s="48">
        <f t="shared" si="29"/>
        <v>4.2309345975600036E-3</v>
      </c>
      <c r="AG197" s="48">
        <f t="shared" si="29"/>
        <v>4.2309345975600036E-3</v>
      </c>
      <c r="AH197" s="48">
        <f t="shared" si="29"/>
        <v>4.2309345975600036E-3</v>
      </c>
      <c r="AI197" s="48">
        <f t="shared" si="29"/>
        <v>4.2309345975600036E-3</v>
      </c>
      <c r="AJ197" s="48">
        <f t="shared" si="29"/>
        <v>4.2309345975600036E-3</v>
      </c>
      <c r="AK197" s="48">
        <f t="shared" si="29"/>
        <v>4.2309345975600036E-3</v>
      </c>
      <c r="AL197" s="48">
        <f t="shared" si="29"/>
        <v>4.2309345975600036E-3</v>
      </c>
      <c r="AM197" s="48">
        <f t="shared" si="29"/>
        <v>4.2309345975600036E-3</v>
      </c>
      <c r="AN197" s="48">
        <f t="shared" si="29"/>
        <v>4.2309345975600036E-3</v>
      </c>
      <c r="AO197" s="48">
        <f t="shared" si="29"/>
        <v>4.2309345975600036E-3</v>
      </c>
      <c r="AP197" s="48">
        <f t="shared" si="29"/>
        <v>4.2309345975600036E-3</v>
      </c>
      <c r="AQ197" s="48">
        <f t="shared" si="29"/>
        <v>4.2309345975600036E-3</v>
      </c>
      <c r="AR197" s="48">
        <f t="shared" si="29"/>
        <v>4.2309345975600036E-3</v>
      </c>
      <c r="AS197" s="48">
        <f t="shared" si="29"/>
        <v>4.2309345975600036E-3</v>
      </c>
      <c r="AT197" s="48">
        <f t="shared" si="29"/>
        <v>4.2309345975600036E-3</v>
      </c>
      <c r="AU197" s="48">
        <f t="shared" si="29"/>
        <v>4.2309345975600036E-3</v>
      </c>
      <c r="AV197" s="48">
        <f t="shared" si="29"/>
        <v>4.2309345975600036E-3</v>
      </c>
      <c r="AW197" s="48">
        <f t="shared" si="29"/>
        <v>4.2309345975600036E-3</v>
      </c>
      <c r="AX197" s="48">
        <f t="shared" si="29"/>
        <v>4.2309345975599768E-3</v>
      </c>
      <c r="AY197" s="48">
        <f t="shared" si="29"/>
        <v>4.2309345975600036E-3</v>
      </c>
      <c r="AZ197" s="48">
        <f t="shared" si="29"/>
        <v>4.2309345975600036E-3</v>
      </c>
      <c r="BA197" s="48">
        <f t="shared" si="29"/>
        <v>4.2309345975600036E-3</v>
      </c>
      <c r="BB197" s="48">
        <f t="shared" si="29"/>
        <v>4.2309345975600036E-3</v>
      </c>
      <c r="BC197" s="48">
        <f t="shared" si="29"/>
        <v>4.2309345975600036E-3</v>
      </c>
      <c r="BD197" s="48">
        <f t="shared" si="29"/>
        <v>4.2309345975600036E-3</v>
      </c>
      <c r="BE197" s="82"/>
    </row>
    <row r="198" spans="5:57" ht="14.45">
      <c r="E198" s="408" t="s">
        <v>402</v>
      </c>
      <c r="F198" s="386"/>
      <c r="G198" s="37"/>
      <c r="H198" s="51"/>
      <c r="I198" s="48">
        <f>(IF(I40&lt;0,I40*-1,I40))*$G$117</f>
        <v>0.15704754729065637</v>
      </c>
      <c r="J198" s="48">
        <f t="shared" ref="J198:BD198" si="30">(IF(J40&lt;0,J40*-1,J40))*$G$117</f>
        <v>0.15636126979851256</v>
      </c>
      <c r="K198" s="48">
        <f t="shared" si="30"/>
        <v>0.15568986904540102</v>
      </c>
      <c r="L198" s="48">
        <f t="shared" si="30"/>
        <v>0.15502160854307562</v>
      </c>
      <c r="M198" s="48">
        <f t="shared" si="30"/>
        <v>0.15435473342516609</v>
      </c>
      <c r="N198" s="48">
        <f t="shared" si="30"/>
        <v>0.15368706436689333</v>
      </c>
      <c r="O198" s="48">
        <f t="shared" si="30"/>
        <v>0.1530158852681745</v>
      </c>
      <c r="P198" s="48">
        <f t="shared" si="30"/>
        <v>0.15233782158680323</v>
      </c>
      <c r="Q198" s="48">
        <f t="shared" si="30"/>
        <v>0.15164867347839522</v>
      </c>
      <c r="R198" s="48">
        <f t="shared" si="30"/>
        <v>0.15094326452369464</v>
      </c>
      <c r="S198" s="48">
        <f t="shared" si="30"/>
        <v>0.15021526552115552</v>
      </c>
      <c r="T198" s="48">
        <f t="shared" si="30"/>
        <v>0.14945705256851258</v>
      </c>
      <c r="U198" s="48">
        <f t="shared" si="30"/>
        <v>0.14865963371994978</v>
      </c>
      <c r="V198" s="48">
        <f t="shared" si="30"/>
        <v>0.14781271123172071</v>
      </c>
      <c r="W198" s="48">
        <f t="shared" si="30"/>
        <v>0.14690497290680718</v>
      </c>
      <c r="X198" s="48">
        <f t="shared" si="30"/>
        <v>0.14592472942413062</v>
      </c>
      <c r="Y198" s="48">
        <f t="shared" si="30"/>
        <v>0.14486101297882656</v>
      </c>
      <c r="Z198" s="48">
        <f t="shared" si="30"/>
        <v>0.14370518710584143</v>
      </c>
      <c r="AA198" s="48">
        <f t="shared" si="30"/>
        <v>0.14245299288026203</v>
      </c>
      <c r="AB198" s="48">
        <f t="shared" si="30"/>
        <v>0.14110675564117459</v>
      </c>
      <c r="AC198" s="48">
        <f t="shared" si="30"/>
        <v>0.13967716781215475</v>
      </c>
      <c r="AD198" s="48">
        <f t="shared" si="30"/>
        <v>0.13818399169524892</v>
      </c>
      <c r="AE198" s="48">
        <f t="shared" si="30"/>
        <v>0.13665503079555821</v>
      </c>
      <c r="AF198" s="48">
        <f t="shared" si="30"/>
        <v>0.1351232403226747</v>
      </c>
      <c r="AG198" s="48">
        <f t="shared" si="30"/>
        <v>0.13362250830907235</v>
      </c>
      <c r="AH198" s="48">
        <f t="shared" si="30"/>
        <v>0.13218316243765138</v>
      </c>
      <c r="AI198" s="48">
        <f t="shared" si="30"/>
        <v>0.13082845092127565</v>
      </c>
      <c r="AJ198" s="48">
        <f t="shared" si="30"/>
        <v>0.12957274394426482</v>
      </c>
      <c r="AK198" s="48">
        <f t="shared" si="30"/>
        <v>0.12842159281391516</v>
      </c>
      <c r="AL198" s="48">
        <f t="shared" si="30"/>
        <v>0.12737316213443675</v>
      </c>
      <c r="AM198" s="48">
        <f t="shared" si="30"/>
        <v>0.12642034927074391</v>
      </c>
      <c r="AN198" s="48">
        <f t="shared" si="30"/>
        <v>0.12555293654198643</v>
      </c>
      <c r="AO198" s="48">
        <f t="shared" si="30"/>
        <v>0.12475940522633977</v>
      </c>
      <c r="AP198" s="48">
        <f t="shared" si="30"/>
        <v>0.12402823838447283</v>
      </c>
      <c r="AQ198" s="48">
        <f t="shared" si="30"/>
        <v>0.12334872497095924</v>
      </c>
      <c r="AR198" s="48">
        <f t="shared" si="30"/>
        <v>0.12271138367793889</v>
      </c>
      <c r="AS198" s="48">
        <f t="shared" si="30"/>
        <v>0.12210810157660729</v>
      </c>
      <c r="AT198" s="48">
        <f t="shared" si="30"/>
        <v>0.12153210756230957</v>
      </c>
      <c r="AU198" s="48">
        <f t="shared" si="30"/>
        <v>0.12097784605652702</v>
      </c>
      <c r="AV198" s="48">
        <f t="shared" si="30"/>
        <v>0.1204408226573792</v>
      </c>
      <c r="AW198" s="48">
        <f t="shared" si="30"/>
        <v>0.11991742641453196</v>
      </c>
      <c r="AX198" s="48">
        <f t="shared" si="30"/>
        <v>0.11940478015624705</v>
      </c>
      <c r="AY198" s="48">
        <f t="shared" si="30"/>
        <v>0.11890059081792673</v>
      </c>
      <c r="AZ198" s="48">
        <f t="shared" si="30"/>
        <v>0.11840304029212098</v>
      </c>
      <c r="BA198" s="48">
        <f t="shared" si="30"/>
        <v>0.11791068251248274</v>
      </c>
      <c r="BB198" s="48">
        <f t="shared" si="30"/>
        <v>0.11742236079869642</v>
      </c>
      <c r="BC198" s="48">
        <f t="shared" si="30"/>
        <v>0.11693715325563846</v>
      </c>
      <c r="BD198" s="48">
        <f t="shared" si="30"/>
        <v>0.11645431193791188</v>
      </c>
      <c r="BE198" s="82"/>
    </row>
    <row r="199" spans="5:57" ht="14.45">
      <c r="E199" s="410" t="s">
        <v>407</v>
      </c>
      <c r="F199" s="390"/>
      <c r="G199" s="37"/>
      <c r="H199" s="51"/>
      <c r="I199" s="48">
        <f>(IF(I41&lt;0,I41*-1,I41))*$G$118</f>
        <v>9.7850256039496764E-2</v>
      </c>
      <c r="J199" s="48">
        <f t="shared" ref="J199:BD199" si="31">(IF(J41&lt;0,J41*-1,J41))*$G$118</f>
        <v>9.4753454030861925E-2</v>
      </c>
      <c r="K199" s="48">
        <f t="shared" si="31"/>
        <v>9.1682979263673789E-2</v>
      </c>
      <c r="L199" s="48">
        <f t="shared" si="31"/>
        <v>8.8648726258254373E-2</v>
      </c>
      <c r="M199" s="48">
        <f t="shared" si="31"/>
        <v>8.5636746688214915E-2</v>
      </c>
      <c r="N199" s="48">
        <f t="shared" si="31"/>
        <v>8.2647068716764166E-2</v>
      </c>
      <c r="O199" s="48">
        <f t="shared" si="31"/>
        <v>7.9666301429361958E-2</v>
      </c>
      <c r="P199" s="48">
        <f t="shared" si="31"/>
        <v>7.6700455453000915E-2</v>
      </c>
      <c r="Q199" s="48">
        <f t="shared" si="31"/>
        <v>7.3733078316168169E-2</v>
      </c>
      <c r="R199" s="48">
        <f t="shared" si="31"/>
        <v>7.0755631971584368E-2</v>
      </c>
      <c r="S199" s="48">
        <f t="shared" si="31"/>
        <v>6.7756650279611946E-2</v>
      </c>
      <c r="T199" s="48">
        <f t="shared" si="31"/>
        <v>6.4715315186520364E-2</v>
      </c>
      <c r="U199" s="48">
        <f t="shared" si="31"/>
        <v>6.1617156569539262E-2</v>
      </c>
      <c r="V199" s="48">
        <f t="shared" si="31"/>
        <v>5.8437555472406616E-2</v>
      </c>
      <c r="W199" s="48">
        <f t="shared" si="31"/>
        <v>5.5158360568052657E-2</v>
      </c>
      <c r="X199" s="48">
        <f t="shared" si="31"/>
        <v>5.1749754720865349E-2</v>
      </c>
      <c r="Y199" s="48">
        <f t="shared" si="31"/>
        <v>4.8192913766423873E-2</v>
      </c>
      <c r="Z199" s="48">
        <f t="shared" si="31"/>
        <v>4.4468011320972937E-2</v>
      </c>
      <c r="AA199" s="48">
        <f t="shared" si="31"/>
        <v>4.0562529509486252E-2</v>
      </c>
      <c r="AB199" s="48">
        <f t="shared" si="31"/>
        <v>3.6483350110449377E-2</v>
      </c>
      <c r="AC199" s="48">
        <f t="shared" si="31"/>
        <v>3.2254761304830161E-2</v>
      </c>
      <c r="AD199" s="48">
        <f t="shared" si="31"/>
        <v>2.791159810058794E-2</v>
      </c>
      <c r="AE199" s="48">
        <f t="shared" si="31"/>
        <v>2.3515094517267066E-2</v>
      </c>
      <c r="AF199" s="48">
        <f t="shared" si="31"/>
        <v>1.9127078022432541E-2</v>
      </c>
      <c r="AG199" s="48">
        <f t="shared" si="31"/>
        <v>1.4812932297488523E-2</v>
      </c>
      <c r="AH199" s="48">
        <f t="shared" si="31"/>
        <v>1.0643111327344313E-2</v>
      </c>
      <c r="AI199" s="48">
        <f t="shared" si="31"/>
        <v>6.6545610214163711E-3</v>
      </c>
      <c r="AJ199" s="48">
        <f t="shared" si="31"/>
        <v>2.8756784472178903E-3</v>
      </c>
      <c r="AK199" s="48">
        <f t="shared" si="31"/>
        <v>6.7398350157735004E-4</v>
      </c>
      <c r="AL199" s="48">
        <f t="shared" si="31"/>
        <v>3.9983823898734868E-3</v>
      </c>
      <c r="AM199" s="48">
        <f t="shared" si="31"/>
        <v>7.1121383545643246E-3</v>
      </c>
      <c r="AN199" s="48">
        <f t="shared" si="31"/>
        <v>1.0036179344696175E-2</v>
      </c>
      <c r="AO199" s="48">
        <f t="shared" si="31"/>
        <v>1.2794070618400584E-2</v>
      </c>
      <c r="AP199" s="48">
        <f t="shared" si="31"/>
        <v>1.5409378512129788E-2</v>
      </c>
      <c r="AQ199" s="48">
        <f t="shared" si="31"/>
        <v>1.7904043256960142E-2</v>
      </c>
      <c r="AR199" s="48">
        <f t="shared" si="31"/>
        <v>2.0297521191682096E-2</v>
      </c>
      <c r="AS199" s="48">
        <f t="shared" si="31"/>
        <v>2.2606504019970705E-2</v>
      </c>
      <c r="AT199" s="48">
        <f t="shared" si="31"/>
        <v>2.4844972308933313E-2</v>
      </c>
      <c r="AU199" s="48">
        <f t="shared" si="31"/>
        <v>2.7024450790067083E-2</v>
      </c>
      <c r="AV199" s="48">
        <f t="shared" si="31"/>
        <v>2.9154320410477642E-2</v>
      </c>
      <c r="AW199" s="48">
        <f t="shared" si="31"/>
        <v>3.1242177676439012E-2</v>
      </c>
      <c r="AX199" s="48">
        <f t="shared" si="31"/>
        <v>3.3294137228330224E-2</v>
      </c>
      <c r="AY199" s="48">
        <f t="shared" si="31"/>
        <v>3.5315134409130311E-2</v>
      </c>
      <c r="AZ199" s="48">
        <f t="shared" si="31"/>
        <v>3.7309145839440498E-2</v>
      </c>
      <c r="BA199" s="48">
        <f t="shared" si="31"/>
        <v>3.9279397372666634E-2</v>
      </c>
      <c r="BB199" s="48">
        <f t="shared" si="31"/>
        <v>4.1228531051186221E-2</v>
      </c>
      <c r="BC199" s="48">
        <f t="shared" si="31"/>
        <v>4.3158715297434966E-2</v>
      </c>
      <c r="BD199" s="48">
        <f t="shared" si="31"/>
        <v>4.5071767712523976E-2</v>
      </c>
      <c r="BE199" s="82"/>
    </row>
    <row r="200" spans="5:57" ht="14.45">
      <c r="E200" s="408" t="s">
        <v>396</v>
      </c>
      <c r="F200" s="386"/>
      <c r="G200" s="37"/>
      <c r="H200" s="51"/>
      <c r="I200" s="48">
        <f>(IF(I42&lt;0,I42*-1,I42))*$G$119</f>
        <v>8.7007517570329481E-3</v>
      </c>
      <c r="J200" s="48">
        <f t="shared" ref="J200:BD200" si="32">(IF(J42&lt;0,J42*-1,J42))*$G$119</f>
        <v>8.7007517570334945E-3</v>
      </c>
      <c r="K200" s="48">
        <f t="shared" si="32"/>
        <v>8.7007517570329481E-3</v>
      </c>
      <c r="L200" s="48">
        <f t="shared" si="32"/>
        <v>8.7007517570329481E-3</v>
      </c>
      <c r="M200" s="48">
        <f t="shared" si="32"/>
        <v>8.7007517570329481E-3</v>
      </c>
      <c r="N200" s="48">
        <f t="shared" si="32"/>
        <v>8.7007517570329481E-3</v>
      </c>
      <c r="O200" s="48">
        <f t="shared" si="32"/>
        <v>8.7007517570329481E-3</v>
      </c>
      <c r="P200" s="48">
        <f t="shared" si="32"/>
        <v>8.7007517570329481E-3</v>
      </c>
      <c r="Q200" s="48">
        <f t="shared" si="32"/>
        <v>8.7007517570329481E-3</v>
      </c>
      <c r="R200" s="48">
        <f t="shared" si="32"/>
        <v>8.7007517570329481E-3</v>
      </c>
      <c r="S200" s="48">
        <f t="shared" si="32"/>
        <v>8.7007517570329481E-3</v>
      </c>
      <c r="T200" s="48">
        <f t="shared" si="32"/>
        <v>8.7007517570329481E-3</v>
      </c>
      <c r="U200" s="48">
        <f t="shared" si="32"/>
        <v>8.7007517570334945E-3</v>
      </c>
      <c r="V200" s="48">
        <f t="shared" si="32"/>
        <v>8.7007517570329481E-3</v>
      </c>
      <c r="W200" s="48">
        <f t="shared" si="32"/>
        <v>8.7007517570329481E-3</v>
      </c>
      <c r="X200" s="48">
        <f t="shared" si="32"/>
        <v>8.7007517570329481E-3</v>
      </c>
      <c r="Y200" s="48">
        <f t="shared" si="32"/>
        <v>8.7007517570329481E-3</v>
      </c>
      <c r="Z200" s="48">
        <f t="shared" si="32"/>
        <v>8.7007517570329481E-3</v>
      </c>
      <c r="AA200" s="48">
        <f t="shared" si="32"/>
        <v>8.7007517570329481E-3</v>
      </c>
      <c r="AB200" s="48">
        <f t="shared" si="32"/>
        <v>8.7007517570329481E-3</v>
      </c>
      <c r="AC200" s="48">
        <f t="shared" si="32"/>
        <v>8.7007517570329481E-3</v>
      </c>
      <c r="AD200" s="48">
        <f t="shared" si="32"/>
        <v>8.7007517570329481E-3</v>
      </c>
      <c r="AE200" s="48">
        <f t="shared" si="32"/>
        <v>8.7007517570329481E-3</v>
      </c>
      <c r="AF200" s="48">
        <f t="shared" si="32"/>
        <v>8.7007517570334945E-3</v>
      </c>
      <c r="AG200" s="48">
        <f t="shared" si="32"/>
        <v>8.7007517570329481E-3</v>
      </c>
      <c r="AH200" s="48">
        <f t="shared" si="32"/>
        <v>8.7007517570329481E-3</v>
      </c>
      <c r="AI200" s="48">
        <f t="shared" si="32"/>
        <v>8.7007517570329481E-3</v>
      </c>
      <c r="AJ200" s="48">
        <f t="shared" si="32"/>
        <v>8.7007517570329481E-3</v>
      </c>
      <c r="AK200" s="48">
        <f t="shared" si="32"/>
        <v>8.7007517570329481E-3</v>
      </c>
      <c r="AL200" s="48">
        <f t="shared" si="32"/>
        <v>8.7007517570329481E-3</v>
      </c>
      <c r="AM200" s="48">
        <f t="shared" si="32"/>
        <v>8.7007517570329481E-3</v>
      </c>
      <c r="AN200" s="48">
        <f t="shared" si="32"/>
        <v>8.7007517570329481E-3</v>
      </c>
      <c r="AO200" s="48">
        <f t="shared" si="32"/>
        <v>8.7007517570329481E-3</v>
      </c>
      <c r="AP200" s="48">
        <f t="shared" si="32"/>
        <v>8.7007517570334945E-3</v>
      </c>
      <c r="AQ200" s="48">
        <f t="shared" si="32"/>
        <v>8.7007517570329481E-3</v>
      </c>
      <c r="AR200" s="48">
        <f t="shared" si="32"/>
        <v>8.7007517570329481E-3</v>
      </c>
      <c r="AS200" s="48">
        <f t="shared" si="32"/>
        <v>8.7007517570329481E-3</v>
      </c>
      <c r="AT200" s="48">
        <f t="shared" si="32"/>
        <v>8.7007517570329481E-3</v>
      </c>
      <c r="AU200" s="48">
        <f t="shared" si="32"/>
        <v>8.7007517570329481E-3</v>
      </c>
      <c r="AV200" s="48">
        <f t="shared" si="32"/>
        <v>8.7007517570329481E-3</v>
      </c>
      <c r="AW200" s="48">
        <f t="shared" si="32"/>
        <v>8.7007517570329481E-3</v>
      </c>
      <c r="AX200" s="48">
        <f t="shared" si="32"/>
        <v>8.7007517570329481E-3</v>
      </c>
      <c r="AY200" s="48">
        <f t="shared" si="32"/>
        <v>8.7007517570329481E-3</v>
      </c>
      <c r="AZ200" s="48">
        <f t="shared" si="32"/>
        <v>8.7007517570329481E-3</v>
      </c>
      <c r="BA200" s="48">
        <f t="shared" si="32"/>
        <v>8.7007517570334945E-3</v>
      </c>
      <c r="BB200" s="48">
        <f t="shared" si="32"/>
        <v>8.7007517570329481E-3</v>
      </c>
      <c r="BC200" s="48">
        <f t="shared" si="32"/>
        <v>8.7007517570329481E-3</v>
      </c>
      <c r="BD200" s="48">
        <f t="shared" si="32"/>
        <v>8.7007517570329481E-3</v>
      </c>
      <c r="BE200" s="82"/>
    </row>
    <row r="201" spans="5:57" ht="14.45">
      <c r="E201" s="408" t="s">
        <v>63</v>
      </c>
      <c r="F201" s="386"/>
      <c r="G201" s="37"/>
      <c r="H201" s="51"/>
      <c r="I201" s="48"/>
      <c r="J201" s="48"/>
      <c r="K201" s="48"/>
      <c r="L201" s="48"/>
      <c r="M201" s="48"/>
      <c r="N201" s="48"/>
      <c r="O201" s="48"/>
      <c r="P201" s="48"/>
      <c r="Q201" s="48"/>
      <c r="R201" s="48"/>
      <c r="S201" s="48"/>
      <c r="T201" s="48"/>
      <c r="U201" s="48"/>
      <c r="V201" s="48"/>
      <c r="W201" s="48"/>
      <c r="X201" s="48"/>
      <c r="Y201" s="48"/>
      <c r="Z201" s="48"/>
      <c r="AA201" s="48"/>
      <c r="AB201" s="48"/>
      <c r="AC201" s="48"/>
      <c r="AD201" s="48"/>
      <c r="AE201" s="48"/>
      <c r="AF201" s="48"/>
      <c r="AG201" s="48"/>
      <c r="AH201" s="48"/>
      <c r="AI201" s="48"/>
      <c r="AJ201" s="48"/>
      <c r="AK201" s="48"/>
      <c r="AL201" s="48"/>
      <c r="AM201" s="48"/>
      <c r="AN201" s="48"/>
      <c r="AO201" s="48"/>
      <c r="AP201" s="48"/>
      <c r="AQ201" s="48"/>
      <c r="AR201" s="48"/>
      <c r="AS201" s="48"/>
      <c r="AT201" s="48"/>
      <c r="AU201" s="48"/>
      <c r="AV201" s="48"/>
      <c r="AW201" s="48"/>
      <c r="AX201" s="48"/>
      <c r="AY201" s="48"/>
      <c r="AZ201" s="48"/>
      <c r="BA201" s="48"/>
      <c r="BB201" s="48"/>
      <c r="BC201" s="48"/>
      <c r="BD201" s="48"/>
      <c r="BE201" s="82"/>
    </row>
    <row r="202" spans="5:57" ht="14.45">
      <c r="E202" s="83" t="s">
        <v>387</v>
      </c>
      <c r="F202" s="43" t="s">
        <v>387</v>
      </c>
      <c r="G202" s="84" t="s">
        <v>448</v>
      </c>
      <c r="H202" s="45">
        <f>SUM(H196:H201)</f>
        <v>0</v>
      </c>
      <c r="I202" s="45">
        <f>SUM(I196:I201)</f>
        <v>0.26782948968474607</v>
      </c>
      <c r="J202" s="45">
        <f t="shared" ref="J202:BD202" si="33">SUM(J196:J201)</f>
        <v>0.26404641018396796</v>
      </c>
      <c r="K202" s="45">
        <f t="shared" si="33"/>
        <v>0.26030453466366776</v>
      </c>
      <c r="L202" s="45">
        <f t="shared" si="33"/>
        <v>0.25660202115592295</v>
      </c>
      <c r="M202" s="45">
        <f t="shared" si="33"/>
        <v>0.25292316646797397</v>
      </c>
      <c r="N202" s="45">
        <f t="shared" si="33"/>
        <v>0.24926581943825044</v>
      </c>
      <c r="O202" s="45">
        <f t="shared" si="33"/>
        <v>0.24561387305212939</v>
      </c>
      <c r="P202" s="45">
        <f t="shared" si="33"/>
        <v>0.24196996339439708</v>
      </c>
      <c r="Q202" s="45">
        <f t="shared" si="33"/>
        <v>0.23831343814915634</v>
      </c>
      <c r="R202" s="45">
        <f t="shared" si="33"/>
        <v>0.23463058284987193</v>
      </c>
      <c r="S202" s="45">
        <f t="shared" si="33"/>
        <v>0.2309036021553604</v>
      </c>
      <c r="T202" s="45">
        <f t="shared" si="33"/>
        <v>0.22710405410962586</v>
      </c>
      <c r="U202" s="45">
        <f t="shared" si="33"/>
        <v>0.22320847664408253</v>
      </c>
      <c r="V202" s="45">
        <f t="shared" si="33"/>
        <v>0.21918195305872026</v>
      </c>
      <c r="W202" s="45">
        <f t="shared" si="33"/>
        <v>0.21499501982945277</v>
      </c>
      <c r="X202" s="45">
        <f t="shared" si="33"/>
        <v>0.21060617049958891</v>
      </c>
      <c r="Y202" s="45">
        <f t="shared" si="33"/>
        <v>0.20598561309984337</v>
      </c>
      <c r="Z202" s="45">
        <f t="shared" si="33"/>
        <v>0.20110488478140731</v>
      </c>
      <c r="AA202" s="45">
        <f t="shared" si="33"/>
        <v>0.19594720874434121</v>
      </c>
      <c r="AB202" s="45">
        <f t="shared" si="33"/>
        <v>0.19052179210621689</v>
      </c>
      <c r="AC202" s="45">
        <f t="shared" si="33"/>
        <v>0.18486361547157784</v>
      </c>
      <c r="AD202" s="45">
        <f t="shared" si="33"/>
        <v>0.17902727615042979</v>
      </c>
      <c r="AE202" s="45">
        <f t="shared" si="33"/>
        <v>0.17310181166741823</v>
      </c>
      <c r="AF202" s="45">
        <f t="shared" si="33"/>
        <v>0.16718200469970074</v>
      </c>
      <c r="AG202" s="45">
        <f t="shared" si="33"/>
        <v>0.16136712696115382</v>
      </c>
      <c r="AH202" s="45">
        <f t="shared" si="33"/>
        <v>0.15575796011958862</v>
      </c>
      <c r="AI202" s="45">
        <f t="shared" si="33"/>
        <v>0.15041469829728496</v>
      </c>
      <c r="AJ202" s="45">
        <f t="shared" si="33"/>
        <v>0.14538010874607565</v>
      </c>
      <c r="AK202" s="56">
        <f t="shared" si="33"/>
        <v>0.14202726267008545</v>
      </c>
      <c r="AL202" s="45">
        <f t="shared" si="33"/>
        <v>0.14430323087890318</v>
      </c>
      <c r="AM202" s="45">
        <f t="shared" si="33"/>
        <v>0.14646417397990116</v>
      </c>
      <c r="AN202" s="45">
        <f t="shared" si="33"/>
        <v>0.14852080224127553</v>
      </c>
      <c r="AO202" s="45">
        <f t="shared" si="33"/>
        <v>0.15048516219933328</v>
      </c>
      <c r="AP202" s="45">
        <f t="shared" si="33"/>
        <v>0.1523693032511961</v>
      </c>
      <c r="AQ202" s="45">
        <f t="shared" si="33"/>
        <v>0.15418445458251234</v>
      </c>
      <c r="AR202" s="45">
        <f t="shared" si="33"/>
        <v>0.15594059122421394</v>
      </c>
      <c r="AS202" s="45">
        <f t="shared" si="33"/>
        <v>0.15764629195117091</v>
      </c>
      <c r="AT202" s="45">
        <f t="shared" si="33"/>
        <v>0.15930876622583584</v>
      </c>
      <c r="AU202" s="45">
        <f t="shared" si="33"/>
        <v>0.16093398320118704</v>
      </c>
      <c r="AV202" s="45">
        <f t="shared" si="33"/>
        <v>0.16252682942244978</v>
      </c>
      <c r="AW202" s="45">
        <f t="shared" si="33"/>
        <v>0.16409129044556392</v>
      </c>
      <c r="AX202" s="45">
        <f t="shared" si="33"/>
        <v>0.16563060373917018</v>
      </c>
      <c r="AY202" s="45">
        <f t="shared" si="33"/>
        <v>0.16714741158164997</v>
      </c>
      <c r="AZ202" s="45">
        <f t="shared" si="33"/>
        <v>0.16864387248615442</v>
      </c>
      <c r="BA202" s="45">
        <f t="shared" si="33"/>
        <v>0.17012176623974287</v>
      </c>
      <c r="BB202" s="45">
        <f t="shared" si="33"/>
        <v>0.17158257820447559</v>
      </c>
      <c r="BC202" s="45">
        <f t="shared" si="33"/>
        <v>0.17302755490766636</v>
      </c>
      <c r="BD202" s="45">
        <f t="shared" si="33"/>
        <v>0.1744577660050288</v>
      </c>
      <c r="BE202" s="82"/>
    </row>
    <row r="203" spans="5:57" ht="14.45">
      <c r="E203" s="83" t="s">
        <v>387</v>
      </c>
      <c r="F203" s="53" t="s">
        <v>387</v>
      </c>
      <c r="G203" s="53" t="s">
        <v>387</v>
      </c>
      <c r="H203" s="53" t="s">
        <v>387</v>
      </c>
      <c r="I203" s="53" t="s">
        <v>387</v>
      </c>
      <c r="J203" s="53" t="s">
        <v>387</v>
      </c>
      <c r="K203" s="53" t="s">
        <v>387</v>
      </c>
      <c r="L203" s="53" t="s">
        <v>387</v>
      </c>
      <c r="M203" s="53" t="s">
        <v>387</v>
      </c>
      <c r="N203" s="53" t="s">
        <v>387</v>
      </c>
      <c r="O203" s="53" t="s">
        <v>387</v>
      </c>
      <c r="P203" s="53" t="s">
        <v>387</v>
      </c>
      <c r="Q203" s="53" t="s">
        <v>387</v>
      </c>
      <c r="R203" s="53" t="s">
        <v>387</v>
      </c>
      <c r="S203" s="53" t="s">
        <v>387</v>
      </c>
      <c r="T203" s="53" t="s">
        <v>387</v>
      </c>
      <c r="U203" s="53" t="s">
        <v>387</v>
      </c>
      <c r="V203" s="53" t="s">
        <v>387</v>
      </c>
      <c r="W203" s="53" t="s">
        <v>387</v>
      </c>
      <c r="X203" s="53" t="s">
        <v>387</v>
      </c>
      <c r="Y203" s="53" t="s">
        <v>387</v>
      </c>
      <c r="Z203" s="53" t="s">
        <v>387</v>
      </c>
      <c r="AA203" s="53" t="s">
        <v>387</v>
      </c>
      <c r="AB203" s="53" t="s">
        <v>387</v>
      </c>
      <c r="AC203" s="53" t="s">
        <v>387</v>
      </c>
      <c r="AD203" s="53" t="s">
        <v>387</v>
      </c>
      <c r="AE203" s="53" t="s">
        <v>387</v>
      </c>
      <c r="AF203" s="53" t="s">
        <v>387</v>
      </c>
      <c r="AG203" s="53" t="s">
        <v>387</v>
      </c>
      <c r="AH203" s="53" t="s">
        <v>387</v>
      </c>
      <c r="AI203" s="53" t="s">
        <v>387</v>
      </c>
      <c r="AJ203" s="53" t="s">
        <v>387</v>
      </c>
      <c r="AK203" s="53" t="s">
        <v>387</v>
      </c>
      <c r="AL203" s="53"/>
      <c r="AM203" s="53"/>
      <c r="AN203" s="53"/>
      <c r="AO203" s="53"/>
      <c r="AP203" s="53"/>
      <c r="AQ203" s="53"/>
      <c r="AR203" s="53"/>
      <c r="AS203" s="53"/>
      <c r="AT203" s="53"/>
      <c r="AU203" s="53"/>
      <c r="AV203" s="53"/>
      <c r="AW203" s="53"/>
      <c r="AX203" s="53"/>
      <c r="AY203" s="53"/>
      <c r="AZ203" s="53"/>
      <c r="BA203" s="53"/>
      <c r="BB203" s="53"/>
      <c r="BC203" s="53"/>
      <c r="BD203" s="53"/>
      <c r="BE203" s="82"/>
    </row>
    <row r="204" spans="5:57" ht="15.75">
      <c r="E204" s="81"/>
      <c r="F204" s="32"/>
      <c r="G204" s="347" t="s">
        <v>452</v>
      </c>
      <c r="H204" s="47"/>
      <c r="I204" s="47"/>
      <c r="J204" s="47"/>
      <c r="K204" s="47"/>
      <c r="L204" s="47"/>
      <c r="M204" s="47"/>
      <c r="N204" s="47"/>
      <c r="O204" s="47"/>
      <c r="P204" s="47"/>
      <c r="Q204" s="47"/>
      <c r="R204" s="47"/>
      <c r="S204" s="47"/>
      <c r="T204" s="47"/>
      <c r="U204" s="47"/>
      <c r="V204" s="47"/>
      <c r="W204" s="47"/>
      <c r="X204" s="47"/>
      <c r="Y204" s="47"/>
      <c r="Z204" s="47"/>
      <c r="AA204" s="47"/>
      <c r="AB204" s="47"/>
      <c r="AC204" s="56"/>
      <c r="AD204" s="47"/>
      <c r="AE204" s="47"/>
      <c r="AF204" s="47"/>
      <c r="AG204" s="47"/>
      <c r="AH204" s="47"/>
      <c r="AI204" s="47"/>
      <c r="AJ204" s="47"/>
      <c r="AK204" s="56"/>
      <c r="AL204" s="56"/>
      <c r="AM204" s="56"/>
      <c r="AN204" s="56"/>
      <c r="AO204" s="56"/>
      <c r="AP204" s="56"/>
      <c r="AQ204" s="56"/>
      <c r="AR204" s="56"/>
      <c r="AS204" s="56"/>
      <c r="AT204" s="56"/>
      <c r="AU204" s="56"/>
      <c r="AV204" s="56"/>
      <c r="AW204" s="56"/>
      <c r="AX204" s="56"/>
      <c r="AY204" s="56"/>
      <c r="AZ204" s="56"/>
      <c r="BA204" s="56"/>
      <c r="BB204" s="56"/>
      <c r="BC204" s="56"/>
      <c r="BD204" s="56"/>
      <c r="BE204" s="82"/>
    </row>
    <row r="205" spans="5:57" ht="14.45">
      <c r="E205" s="85" t="s">
        <v>387</v>
      </c>
      <c r="F205" s="53" t="s">
        <v>387</v>
      </c>
      <c r="G205" s="37" t="s">
        <v>387</v>
      </c>
      <c r="H205" s="51" t="s">
        <v>387</v>
      </c>
      <c r="I205" s="51" t="s">
        <v>387</v>
      </c>
      <c r="J205" s="51" t="s">
        <v>387</v>
      </c>
      <c r="K205" s="51" t="s">
        <v>387</v>
      </c>
      <c r="L205" s="51" t="s">
        <v>387</v>
      </c>
      <c r="M205" s="51" t="s">
        <v>387</v>
      </c>
      <c r="N205" s="51" t="s">
        <v>387</v>
      </c>
      <c r="O205" s="51" t="s">
        <v>387</v>
      </c>
      <c r="P205" s="51" t="s">
        <v>387</v>
      </c>
      <c r="Q205" s="51" t="s">
        <v>387</v>
      </c>
      <c r="R205" s="51" t="s">
        <v>387</v>
      </c>
      <c r="S205" s="51" t="s">
        <v>387</v>
      </c>
      <c r="T205" s="51" t="s">
        <v>387</v>
      </c>
      <c r="U205" s="51" t="s">
        <v>387</v>
      </c>
      <c r="V205" s="51" t="s">
        <v>387</v>
      </c>
      <c r="W205" s="51" t="s">
        <v>387</v>
      </c>
      <c r="X205" s="51" t="s">
        <v>387</v>
      </c>
      <c r="Y205" s="51" t="s">
        <v>387</v>
      </c>
      <c r="Z205" s="51" t="s">
        <v>387</v>
      </c>
      <c r="AA205" s="51" t="s">
        <v>387</v>
      </c>
      <c r="AB205" s="51" t="s">
        <v>387</v>
      </c>
      <c r="AC205" s="56" t="s">
        <v>387</v>
      </c>
      <c r="AD205" s="51" t="s">
        <v>387</v>
      </c>
      <c r="AE205" s="51" t="s">
        <v>387</v>
      </c>
      <c r="AF205" s="51" t="s">
        <v>387</v>
      </c>
      <c r="AG205" s="51" t="s">
        <v>387</v>
      </c>
      <c r="AH205" s="51" t="s">
        <v>387</v>
      </c>
      <c r="AI205" s="51" t="s">
        <v>387</v>
      </c>
      <c r="AJ205" s="51" t="s">
        <v>387</v>
      </c>
      <c r="AK205" s="56" t="s">
        <v>387</v>
      </c>
      <c r="AL205" s="56"/>
      <c r="AM205" s="56"/>
      <c r="AN205" s="56"/>
      <c r="AO205" s="56"/>
      <c r="AP205" s="56"/>
      <c r="AQ205" s="56"/>
      <c r="AR205" s="56"/>
      <c r="AS205" s="56"/>
      <c r="AT205" s="56"/>
      <c r="AU205" s="56"/>
      <c r="AV205" s="56"/>
      <c r="AW205" s="56"/>
      <c r="AX205" s="56"/>
      <c r="AY205" s="56"/>
      <c r="AZ205" s="56"/>
      <c r="BA205" s="56"/>
      <c r="BB205" s="56"/>
      <c r="BC205" s="56"/>
      <c r="BD205" s="56"/>
      <c r="BE205" s="82"/>
    </row>
    <row r="206" spans="5:57" ht="14.45">
      <c r="E206" s="86" t="s">
        <v>391</v>
      </c>
      <c r="F206" s="55"/>
      <c r="G206" s="37"/>
      <c r="H206" s="56"/>
      <c r="I206" s="56">
        <f>(IF(I47&lt;0,I47*-1,I47))*$G$126</f>
        <v>0.27444729104358034</v>
      </c>
      <c r="J206" s="56">
        <f t="shared" ref="J206:BD206" si="34">(IF(J47&lt;0,J47*-1,J47))*$G$126</f>
        <v>0.27122268051114617</v>
      </c>
      <c r="K206" s="56">
        <f t="shared" si="34"/>
        <v>0.26802932422853787</v>
      </c>
      <c r="L206" s="56">
        <f t="shared" si="34"/>
        <v>0.26486665804473664</v>
      </c>
      <c r="M206" s="56">
        <f t="shared" si="34"/>
        <v>0.26173412627727155</v>
      </c>
      <c r="N206" s="56">
        <f t="shared" si="34"/>
        <v>0.25863118153090814</v>
      </c>
      <c r="O206" s="56">
        <f t="shared" si="34"/>
        <v>0.25555728451977172</v>
      </c>
      <c r="P206" s="56">
        <f t="shared" si="34"/>
        <v>0.25251190389273753</v>
      </c>
      <c r="Q206" s="56">
        <f t="shared" si="34"/>
        <v>0.24949451606209785</v>
      </c>
      <c r="R206" s="56">
        <f t="shared" si="34"/>
        <v>0.24650460503542848</v>
      </c>
      <c r="S206" s="56">
        <f t="shared" si="34"/>
        <v>0.24354166225050219</v>
      </c>
      <c r="T206" s="56">
        <f t="shared" si="34"/>
        <v>0.24060518641325956</v>
      </c>
      <c r="U206" s="56">
        <f t="shared" si="34"/>
        <v>0.2376946833386995</v>
      </c>
      <c r="V206" s="56">
        <f t="shared" si="34"/>
        <v>0.23480966579469587</v>
      </c>
      <c r="W206" s="56">
        <f t="shared" si="34"/>
        <v>0.23194965334858569</v>
      </c>
      <c r="X206" s="56">
        <f t="shared" si="34"/>
        <v>0.22911417221646396</v>
      </c>
      <c r="Y206" s="56">
        <f t="shared" si="34"/>
        <v>0.22630275511525486</v>
      </c>
      <c r="Z206" s="56">
        <f t="shared" si="34"/>
        <v>0.22351494111730921</v>
      </c>
      <c r="AA206" s="56">
        <f t="shared" si="34"/>
        <v>0.2207502755075533</v>
      </c>
      <c r="AB206" s="56">
        <f t="shared" si="34"/>
        <v>0.21800830964317944</v>
      </c>
      <c r="AC206" s="56">
        <f t="shared" si="34"/>
        <v>0.21528860081568599</v>
      </c>
      <c r="AD206" s="56">
        <f t="shared" si="34"/>
        <v>0.21259071211533781</v>
      </c>
      <c r="AE206" s="56">
        <f t="shared" si="34"/>
        <v>0.20991421229788809</v>
      </c>
      <c r="AF206" s="56">
        <f t="shared" si="34"/>
        <v>0.20725867565358394</v>
      </c>
      <c r="AG206" s="56">
        <f t="shared" si="34"/>
        <v>0.20462368187835073</v>
      </c>
      <c r="AH206" s="56">
        <f t="shared" si="34"/>
        <v>0.20200881594706249</v>
      </c>
      <c r="AI206" s="56">
        <f t="shared" si="34"/>
        <v>0.19941366798899138</v>
      </c>
      <c r="AJ206" s="56">
        <f t="shared" si="34"/>
        <v>0.19683783316520564</v>
      </c>
      <c r="AK206" s="56">
        <f t="shared" si="34"/>
        <v>0.19428091154796573</v>
      </c>
      <c r="AL206" s="56">
        <f t="shared" si="34"/>
        <v>0.1917425080020414</v>
      </c>
      <c r="AM206" s="56">
        <f t="shared" si="34"/>
        <v>0.18922223206794461</v>
      </c>
      <c r="AN206" s="56">
        <f t="shared" si="34"/>
        <v>0.18671969784691328</v>
      </c>
      <c r="AO206" s="56">
        <f t="shared" si="34"/>
        <v>0.18423452388775588</v>
      </c>
      <c r="AP206" s="56">
        <f t="shared" si="34"/>
        <v>0.18176633307532086</v>
      </c>
      <c r="AQ206" s="56">
        <f t="shared" si="34"/>
        <v>0.17931475252082099</v>
      </c>
      <c r="AR206" s="56">
        <f t="shared" si="34"/>
        <v>0.1768794134535854</v>
      </c>
      <c r="AS206" s="56">
        <f t="shared" si="34"/>
        <v>0.17445995111455115</v>
      </c>
      <c r="AT206" s="56">
        <f t="shared" si="34"/>
        <v>0.17205600465128637</v>
      </c>
      <c r="AU206" s="56">
        <f t="shared" si="34"/>
        <v>0.16966721701448462</v>
      </c>
      <c r="AV206" s="56">
        <f t="shared" si="34"/>
        <v>0.16729323485590805</v>
      </c>
      <c r="AW206" s="56">
        <f t="shared" si="34"/>
        <v>0.16493370842784577</v>
      </c>
      <c r="AX206" s="56">
        <f t="shared" si="34"/>
        <v>0.16258829148385096</v>
      </c>
      <c r="AY206" s="56">
        <f t="shared" si="34"/>
        <v>0.16025664118083949</v>
      </c>
      <c r="AZ206" s="56">
        <f t="shared" si="34"/>
        <v>0.15793841798257138</v>
      </c>
      <c r="BA206" s="56">
        <f t="shared" si="34"/>
        <v>0.15563328556432943</v>
      </c>
      <c r="BB206" s="56">
        <f t="shared" si="34"/>
        <v>0.15334091071878272</v>
      </c>
      <c r="BC206" s="56">
        <f t="shared" si="34"/>
        <v>0.15106096326314075</v>
      </c>
      <c r="BD206" s="56">
        <f t="shared" si="34"/>
        <v>0.14879311594738306</v>
      </c>
      <c r="BE206" s="82"/>
    </row>
    <row r="207" spans="5:57" ht="14.45">
      <c r="E207" s="408" t="s">
        <v>394</v>
      </c>
      <c r="F207" s="386"/>
      <c r="G207" s="37"/>
      <c r="H207" s="56"/>
      <c r="I207" s="56">
        <f>(IF(I48&lt;0,I48*-1,I48))*$G$127</f>
        <v>3.8078411378040029E-2</v>
      </c>
      <c r="J207" s="56">
        <f t="shared" ref="J207:BD207" si="35">(IF(J48&lt;0,J48*-1,J48))*$G$127</f>
        <v>3.8078411378040029E-2</v>
      </c>
      <c r="K207" s="56">
        <f t="shared" si="35"/>
        <v>3.8078411378040029E-2</v>
      </c>
      <c r="L207" s="56">
        <f t="shared" si="35"/>
        <v>3.8078411378040029E-2</v>
      </c>
      <c r="M207" s="56">
        <f t="shared" si="35"/>
        <v>3.8078411378040029E-2</v>
      </c>
      <c r="N207" s="56">
        <f t="shared" si="35"/>
        <v>3.8078411378040029E-2</v>
      </c>
      <c r="O207" s="56">
        <f t="shared" si="35"/>
        <v>3.8078411378040029E-2</v>
      </c>
      <c r="P207" s="56">
        <f t="shared" si="35"/>
        <v>3.8078411378040029E-2</v>
      </c>
      <c r="Q207" s="56">
        <f t="shared" si="35"/>
        <v>3.8078411378040029E-2</v>
      </c>
      <c r="R207" s="56">
        <f t="shared" si="35"/>
        <v>3.8078411378040029E-2</v>
      </c>
      <c r="S207" s="56">
        <f t="shared" si="35"/>
        <v>3.8078411378040029E-2</v>
      </c>
      <c r="T207" s="56">
        <f t="shared" si="35"/>
        <v>3.8078411378040029E-2</v>
      </c>
      <c r="U207" s="56">
        <f t="shared" si="35"/>
        <v>3.8078411378040029E-2</v>
      </c>
      <c r="V207" s="56">
        <f t="shared" si="35"/>
        <v>3.8078411378040029E-2</v>
      </c>
      <c r="W207" s="56">
        <f t="shared" si="35"/>
        <v>3.8078411378040029E-2</v>
      </c>
      <c r="X207" s="56">
        <f t="shared" si="35"/>
        <v>3.8078411378040029E-2</v>
      </c>
      <c r="Y207" s="56">
        <f t="shared" si="35"/>
        <v>3.8078411378040029E-2</v>
      </c>
      <c r="Z207" s="56">
        <f t="shared" si="35"/>
        <v>3.8078411378040029E-2</v>
      </c>
      <c r="AA207" s="56">
        <f t="shared" si="35"/>
        <v>3.8078411378040029E-2</v>
      </c>
      <c r="AB207" s="56">
        <f t="shared" si="35"/>
        <v>3.8078411378040029E-2</v>
      </c>
      <c r="AC207" s="56">
        <f t="shared" si="35"/>
        <v>3.8078411378040029E-2</v>
      </c>
      <c r="AD207" s="56">
        <f t="shared" si="35"/>
        <v>3.8078411378040029E-2</v>
      </c>
      <c r="AE207" s="56">
        <f t="shared" si="35"/>
        <v>3.8078411378040029E-2</v>
      </c>
      <c r="AF207" s="56">
        <f t="shared" si="35"/>
        <v>3.8078411378040029E-2</v>
      </c>
      <c r="AG207" s="56">
        <f t="shared" si="35"/>
        <v>3.8078411378040029E-2</v>
      </c>
      <c r="AH207" s="56">
        <f t="shared" si="35"/>
        <v>3.8078411378040029E-2</v>
      </c>
      <c r="AI207" s="56">
        <f t="shared" si="35"/>
        <v>3.8078411378040029E-2</v>
      </c>
      <c r="AJ207" s="56">
        <f t="shared" si="35"/>
        <v>3.8078411378040029E-2</v>
      </c>
      <c r="AK207" s="56">
        <f t="shared" si="35"/>
        <v>3.8078411378040029E-2</v>
      </c>
      <c r="AL207" s="56">
        <f t="shared" si="35"/>
        <v>3.8078411378040029E-2</v>
      </c>
      <c r="AM207" s="56">
        <f t="shared" si="35"/>
        <v>3.8078411378040029E-2</v>
      </c>
      <c r="AN207" s="56">
        <f t="shared" si="35"/>
        <v>3.8078411378040029E-2</v>
      </c>
      <c r="AO207" s="56">
        <f t="shared" si="35"/>
        <v>3.8078411378040029E-2</v>
      </c>
      <c r="AP207" s="56">
        <f t="shared" si="35"/>
        <v>3.8078411378040029E-2</v>
      </c>
      <c r="AQ207" s="56">
        <f t="shared" si="35"/>
        <v>3.8078411378040029E-2</v>
      </c>
      <c r="AR207" s="56">
        <f t="shared" si="35"/>
        <v>3.8078411378040029E-2</v>
      </c>
      <c r="AS207" s="56">
        <f t="shared" si="35"/>
        <v>3.8078411378040029E-2</v>
      </c>
      <c r="AT207" s="56">
        <f t="shared" si="35"/>
        <v>3.8078411378040029E-2</v>
      </c>
      <c r="AU207" s="56">
        <f t="shared" si="35"/>
        <v>3.8078411378040029E-2</v>
      </c>
      <c r="AV207" s="56">
        <f t="shared" si="35"/>
        <v>3.8078411378040029E-2</v>
      </c>
      <c r="AW207" s="56">
        <f t="shared" si="35"/>
        <v>3.8078411378040029E-2</v>
      </c>
      <c r="AX207" s="56">
        <f t="shared" si="35"/>
        <v>3.8078411378039793E-2</v>
      </c>
      <c r="AY207" s="56">
        <f t="shared" si="35"/>
        <v>3.8078411378040029E-2</v>
      </c>
      <c r="AZ207" s="56">
        <f t="shared" si="35"/>
        <v>3.8078411378040029E-2</v>
      </c>
      <c r="BA207" s="56">
        <f t="shared" si="35"/>
        <v>3.8078411378040029E-2</v>
      </c>
      <c r="BB207" s="56">
        <f t="shared" si="35"/>
        <v>3.8078411378040029E-2</v>
      </c>
      <c r="BC207" s="56">
        <f t="shared" si="35"/>
        <v>3.8078411378040029E-2</v>
      </c>
      <c r="BD207" s="56">
        <f t="shared" si="35"/>
        <v>3.8078411378040029E-2</v>
      </c>
      <c r="BE207" s="82"/>
    </row>
    <row r="208" spans="5:57" ht="14.45">
      <c r="E208" s="408" t="s">
        <v>402</v>
      </c>
      <c r="F208" s="386"/>
      <c r="G208" s="37"/>
      <c r="H208" s="56"/>
      <c r="I208" s="56">
        <f>IF(I49&lt;0,I49*-1,I49)*$G$128</f>
        <v>0.45295492196834758</v>
      </c>
      <c r="J208" s="56">
        <f t="shared" ref="J208:BD208" si="36">IF(J49&lt;0,J49*-1,J49)*$G$128</f>
        <v>0.45097556747816048</v>
      </c>
      <c r="K208" s="56">
        <f t="shared" si="36"/>
        <v>0.44903912032580678</v>
      </c>
      <c r="L208" s="56">
        <f t="shared" si="36"/>
        <v>0.44711173025249912</v>
      </c>
      <c r="M208" s="56">
        <f t="shared" si="36"/>
        <v>0.44518833589068652</v>
      </c>
      <c r="N208" s="56">
        <f t="shared" si="36"/>
        <v>0.44326265165423739</v>
      </c>
      <c r="O208" s="56">
        <f t="shared" si="36"/>
        <v>0.4413268437952052</v>
      </c>
      <c r="P208" s="56">
        <f t="shared" si="36"/>
        <v>0.43937117949363752</v>
      </c>
      <c r="Q208" s="56">
        <f t="shared" si="36"/>
        <v>0.43738354560152165</v>
      </c>
      <c r="R208" s="56">
        <f t="shared" si="36"/>
        <v>0.43534901234363621</v>
      </c>
      <c r="S208" s="56">
        <f t="shared" si="36"/>
        <v>0.4332493251019256</v>
      </c>
      <c r="T208" s="56">
        <f t="shared" si="36"/>
        <v>0.43106249509582467</v>
      </c>
      <c r="U208" s="56">
        <f t="shared" si="36"/>
        <v>0.42876258784761789</v>
      </c>
      <c r="V208" s="56">
        <f t="shared" si="36"/>
        <v>0.42631990271061898</v>
      </c>
      <c r="W208" s="56">
        <f t="shared" si="36"/>
        <v>0.42370181316243949</v>
      </c>
      <c r="X208" s="56">
        <f t="shared" si="36"/>
        <v>0.42087460498335222</v>
      </c>
      <c r="Y208" s="56">
        <f t="shared" si="36"/>
        <v>0.41780664494327951</v>
      </c>
      <c r="Z208" s="56">
        <f t="shared" si="36"/>
        <v>0.41447302383846835</v>
      </c>
      <c r="AA208" s="56">
        <f t="shared" si="36"/>
        <v>0.41086145812145136</v>
      </c>
      <c r="AB208" s="56">
        <f t="shared" si="36"/>
        <v>0.40697865451132448</v>
      </c>
      <c r="AC208" s="56">
        <f t="shared" si="36"/>
        <v>0.40285545198628187</v>
      </c>
      <c r="AD208" s="56">
        <f t="shared" si="36"/>
        <v>0.39854884877479502</v>
      </c>
      <c r="AE208" s="56">
        <f t="shared" si="36"/>
        <v>0.39413903546054874</v>
      </c>
      <c r="AF208" s="56">
        <f t="shared" si="36"/>
        <v>0.38972106112037835</v>
      </c>
      <c r="AG208" s="56">
        <f t="shared" si="36"/>
        <v>0.38539266526928884</v>
      </c>
      <c r="AH208" s="56">
        <f t="shared" si="36"/>
        <v>0.38124131869863326</v>
      </c>
      <c r="AI208" s="56">
        <f t="shared" si="36"/>
        <v>0.3773340736650389</v>
      </c>
      <c r="AJ208" s="56">
        <f t="shared" si="36"/>
        <v>0.37371237650644284</v>
      </c>
      <c r="AK208" s="56">
        <f t="shared" si="36"/>
        <v>0.37039223824629991</v>
      </c>
      <c r="AL208" s="56">
        <f t="shared" si="36"/>
        <v>0.36736836525493471</v>
      </c>
      <c r="AM208" s="56">
        <f t="shared" si="36"/>
        <v>0.36462027218522464</v>
      </c>
      <c r="AN208" s="56">
        <f t="shared" si="36"/>
        <v>0.36211848930706519</v>
      </c>
      <c r="AO208" s="56">
        <f t="shared" si="36"/>
        <v>0.35982979444134439</v>
      </c>
      <c r="AP208" s="56">
        <f t="shared" si="36"/>
        <v>0.35772097054999924</v>
      </c>
      <c r="AQ208" s="56">
        <f t="shared" si="36"/>
        <v>0.35576112494588519</v>
      </c>
      <c r="AR208" s="56">
        <f t="shared" si="36"/>
        <v>0.35392291173830831</v>
      </c>
      <c r="AS208" s="56">
        <f t="shared" si="36"/>
        <v>0.3521829317013847</v>
      </c>
      <c r="AT208" s="56">
        <f t="shared" si="36"/>
        <v>0.35052165568465338</v>
      </c>
      <c r="AU208" s="56">
        <f t="shared" si="36"/>
        <v>0.34892306034564335</v>
      </c>
      <c r="AV208" s="56">
        <f t="shared" si="36"/>
        <v>0.34737418297663869</v>
      </c>
      <c r="AW208" s="56">
        <f t="shared" si="36"/>
        <v>0.34586460891179427</v>
      </c>
      <c r="AX208" s="56">
        <f t="shared" si="36"/>
        <v>0.34438603984195043</v>
      </c>
      <c r="AY208" s="56">
        <f t="shared" si="36"/>
        <v>0.34293186213375937</v>
      </c>
      <c r="AZ208" s="56">
        <f t="shared" si="36"/>
        <v>0.34149683202039788</v>
      </c>
      <c r="BA208" s="56">
        <f t="shared" si="36"/>
        <v>0.34007677877216858</v>
      </c>
      <c r="BB208" s="56">
        <f t="shared" si="36"/>
        <v>0.33866836630359198</v>
      </c>
      <c r="BC208" s="56">
        <f t="shared" si="36"/>
        <v>0.33726893569422678</v>
      </c>
      <c r="BD208" s="56">
        <f t="shared" si="36"/>
        <v>0.33587632972764542</v>
      </c>
      <c r="BE208" s="82"/>
    </row>
    <row r="209" spans="5:57" ht="14.45">
      <c r="E209" s="410" t="s">
        <v>407</v>
      </c>
      <c r="F209" s="390"/>
      <c r="G209" s="37"/>
      <c r="H209" s="56"/>
      <c r="I209" s="56">
        <f>(IF(I50&lt;0,I50*-1,I50))*$G$129</f>
        <v>0.29032031426604349</v>
      </c>
      <c r="J209" s="56">
        <f t="shared" ref="J209:BD209" si="37">(IF(J50&lt;0,J50*-1,J50))*$G$129</f>
        <v>0.28113214686867177</v>
      </c>
      <c r="K209" s="56">
        <f t="shared" si="37"/>
        <v>0.27202209202123023</v>
      </c>
      <c r="L209" s="56">
        <f t="shared" si="37"/>
        <v>0.26301950662441242</v>
      </c>
      <c r="M209" s="56">
        <f t="shared" si="37"/>
        <v>0.25408300619273455</v>
      </c>
      <c r="N209" s="56">
        <f t="shared" si="37"/>
        <v>0.24521267428603516</v>
      </c>
      <c r="O209" s="56">
        <f t="shared" si="37"/>
        <v>0.23636878025183614</v>
      </c>
      <c r="P209" s="56">
        <f t="shared" si="37"/>
        <v>0.22756915753470949</v>
      </c>
      <c r="Q209" s="56">
        <f t="shared" si="37"/>
        <v>0.2187649918862985</v>
      </c>
      <c r="R209" s="56">
        <f t="shared" si="37"/>
        <v>0.20993095104208306</v>
      </c>
      <c r="S209" s="56">
        <f t="shared" si="37"/>
        <v>0.20103301512927252</v>
      </c>
      <c r="T209" s="56">
        <f t="shared" si="37"/>
        <v>0.19200941727932627</v>
      </c>
      <c r="U209" s="56">
        <f t="shared" si="37"/>
        <v>0.18281722484433724</v>
      </c>
      <c r="V209" s="56">
        <f t="shared" si="37"/>
        <v>0.17338339373215697</v>
      </c>
      <c r="W209" s="56">
        <f t="shared" si="37"/>
        <v>0.16365406921421835</v>
      </c>
      <c r="X209" s="56">
        <f t="shared" si="37"/>
        <v>0.15354078427437051</v>
      </c>
      <c r="Y209" s="56">
        <f t="shared" si="37"/>
        <v>0.1429876878852209</v>
      </c>
      <c r="Z209" s="56">
        <f t="shared" si="37"/>
        <v>0.13193595544890346</v>
      </c>
      <c r="AA209" s="56">
        <f t="shared" si="37"/>
        <v>0.1203484466087277</v>
      </c>
      <c r="AB209" s="56">
        <f t="shared" si="37"/>
        <v>0.10824557950332196</v>
      </c>
      <c r="AC209" s="56">
        <f t="shared" si="37"/>
        <v>9.5699416819253855E-2</v>
      </c>
      <c r="AD209" s="56">
        <f t="shared" si="37"/>
        <v>8.2813313528370708E-2</v>
      </c>
      <c r="AE209" s="56">
        <f t="shared" si="37"/>
        <v>6.976895009342686E-2</v>
      </c>
      <c r="AF209" s="56">
        <f t="shared" si="37"/>
        <v>5.6749767728991096E-2</v>
      </c>
      <c r="AG209" s="56">
        <f t="shared" si="37"/>
        <v>4.3949758885379102E-2</v>
      </c>
      <c r="AH209" s="56">
        <f t="shared" si="37"/>
        <v>3.1577959531100888E-2</v>
      </c>
      <c r="AI209" s="56">
        <f t="shared" si="37"/>
        <v>1.9743987652524289E-2</v>
      </c>
      <c r="AJ209" s="56">
        <f t="shared" si="37"/>
        <v>8.5320969440018189E-3</v>
      </c>
      <c r="AK209" s="56">
        <f t="shared" si="37"/>
        <v>1.9996994377723758E-3</v>
      </c>
      <c r="AL209" s="56">
        <f t="shared" si="37"/>
        <v>1.1863143531431629E-2</v>
      </c>
      <c r="AM209" s="56">
        <f t="shared" si="37"/>
        <v>2.110161307464797E-2</v>
      </c>
      <c r="AN209" s="56">
        <f t="shared" si="37"/>
        <v>2.9777200993796733E-2</v>
      </c>
      <c r="AO209" s="56">
        <f t="shared" si="37"/>
        <v>3.7959825073699556E-2</v>
      </c>
      <c r="AP209" s="56">
        <f t="shared" si="37"/>
        <v>4.571940629854019E-2</v>
      </c>
      <c r="AQ209" s="56">
        <f t="shared" si="37"/>
        <v>5.3121041021041336E-2</v>
      </c>
      <c r="AR209" s="56">
        <f t="shared" si="37"/>
        <v>6.022245592093526E-2</v>
      </c>
      <c r="AS209" s="56">
        <f t="shared" si="37"/>
        <v>6.7073175044992189E-2</v>
      </c>
      <c r="AT209" s="56">
        <f t="shared" si="37"/>
        <v>7.3714678536448364E-2</v>
      </c>
      <c r="AU209" s="56">
        <f t="shared" si="37"/>
        <v>8.0181160109306288E-2</v>
      </c>
      <c r="AV209" s="56">
        <f t="shared" si="37"/>
        <v>8.6500452899850436E-2</v>
      </c>
      <c r="AW209" s="56">
        <f t="shared" si="37"/>
        <v>9.2695095633865146E-2</v>
      </c>
      <c r="AX209" s="56">
        <f t="shared" si="37"/>
        <v>9.8783230362156554E-2</v>
      </c>
      <c r="AY209" s="56">
        <f t="shared" si="37"/>
        <v>0.10477950017696251</v>
      </c>
      <c r="AZ209" s="56">
        <f t="shared" si="37"/>
        <v>0.11069570365489788</v>
      </c>
      <c r="BA209" s="56">
        <f t="shared" si="37"/>
        <v>0.11654141185701519</v>
      </c>
      <c r="BB209" s="56">
        <f t="shared" si="37"/>
        <v>0.12232446368537139</v>
      </c>
      <c r="BC209" s="56">
        <f t="shared" si="37"/>
        <v>0.12805129281841027</v>
      </c>
      <c r="BD209" s="56">
        <f t="shared" si="37"/>
        <v>0.13372729205270836</v>
      </c>
      <c r="BE209" s="82"/>
    </row>
    <row r="210" spans="5:57" ht="14.45">
      <c r="E210" s="408" t="s">
        <v>396</v>
      </c>
      <c r="F210" s="386"/>
      <c r="G210" s="37"/>
      <c r="H210" s="56"/>
      <c r="I210" s="56">
        <f>IF(I51&lt;0,I51*-1,I51)*$G$130</f>
        <v>1.4370904587458915E-2</v>
      </c>
      <c r="J210" s="56">
        <f t="shared" ref="J210:BD210" si="38">IF(J51&lt;0,J51*-1,J51)*$G$130</f>
        <v>1.4370904587459815E-2</v>
      </c>
      <c r="K210" s="56">
        <f t="shared" si="38"/>
        <v>1.4370904587458915E-2</v>
      </c>
      <c r="L210" s="56">
        <f t="shared" si="38"/>
        <v>1.4370904587458915E-2</v>
      </c>
      <c r="M210" s="56">
        <f t="shared" si="38"/>
        <v>1.4370904587458915E-2</v>
      </c>
      <c r="N210" s="56">
        <f t="shared" si="38"/>
        <v>1.4370904587458915E-2</v>
      </c>
      <c r="O210" s="56">
        <f t="shared" si="38"/>
        <v>1.4370904587458915E-2</v>
      </c>
      <c r="P210" s="56">
        <f t="shared" si="38"/>
        <v>1.4370904587458915E-2</v>
      </c>
      <c r="Q210" s="56">
        <f t="shared" si="38"/>
        <v>1.4370904587458915E-2</v>
      </c>
      <c r="R210" s="56">
        <f t="shared" si="38"/>
        <v>1.4370904587458915E-2</v>
      </c>
      <c r="S210" s="56">
        <f t="shared" si="38"/>
        <v>1.4370904587458915E-2</v>
      </c>
      <c r="T210" s="56">
        <f t="shared" si="38"/>
        <v>1.4370904587458915E-2</v>
      </c>
      <c r="U210" s="56">
        <f t="shared" si="38"/>
        <v>1.4370904587459815E-2</v>
      </c>
      <c r="V210" s="56">
        <f t="shared" si="38"/>
        <v>1.4370904587458915E-2</v>
      </c>
      <c r="W210" s="56">
        <f t="shared" si="38"/>
        <v>1.4370904587458915E-2</v>
      </c>
      <c r="X210" s="56">
        <f t="shared" si="38"/>
        <v>1.4370904587458915E-2</v>
      </c>
      <c r="Y210" s="56">
        <f t="shared" si="38"/>
        <v>1.4370904587458915E-2</v>
      </c>
      <c r="Z210" s="56">
        <f t="shared" si="38"/>
        <v>1.4370904587458915E-2</v>
      </c>
      <c r="AA210" s="56">
        <f t="shared" si="38"/>
        <v>1.4370904587458915E-2</v>
      </c>
      <c r="AB210" s="56">
        <f t="shared" si="38"/>
        <v>1.4370904587458915E-2</v>
      </c>
      <c r="AC210" s="56">
        <f t="shared" si="38"/>
        <v>1.4370904587458915E-2</v>
      </c>
      <c r="AD210" s="56">
        <f t="shared" si="38"/>
        <v>1.4370904587458915E-2</v>
      </c>
      <c r="AE210" s="56">
        <f t="shared" si="38"/>
        <v>1.4370904587458915E-2</v>
      </c>
      <c r="AF210" s="56">
        <f t="shared" si="38"/>
        <v>1.4370904587459815E-2</v>
      </c>
      <c r="AG210" s="56">
        <f t="shared" si="38"/>
        <v>1.4370904587458915E-2</v>
      </c>
      <c r="AH210" s="56">
        <f t="shared" si="38"/>
        <v>1.4370904587458915E-2</v>
      </c>
      <c r="AI210" s="56">
        <f t="shared" si="38"/>
        <v>1.4370904587458915E-2</v>
      </c>
      <c r="AJ210" s="56">
        <f t="shared" si="38"/>
        <v>1.4370904587458915E-2</v>
      </c>
      <c r="AK210" s="56">
        <f t="shared" si="38"/>
        <v>1.4370904587458915E-2</v>
      </c>
      <c r="AL210" s="56">
        <f t="shared" si="38"/>
        <v>1.4370904587458915E-2</v>
      </c>
      <c r="AM210" s="56">
        <f t="shared" si="38"/>
        <v>1.4370904587458915E-2</v>
      </c>
      <c r="AN210" s="56">
        <f t="shared" si="38"/>
        <v>1.4370904587458915E-2</v>
      </c>
      <c r="AO210" s="56">
        <f t="shared" si="38"/>
        <v>1.4370904587458915E-2</v>
      </c>
      <c r="AP210" s="56">
        <f t="shared" si="38"/>
        <v>1.4370904587459815E-2</v>
      </c>
      <c r="AQ210" s="56">
        <f t="shared" si="38"/>
        <v>1.4370904587458915E-2</v>
      </c>
      <c r="AR210" s="56">
        <f t="shared" si="38"/>
        <v>1.4370904587458915E-2</v>
      </c>
      <c r="AS210" s="56">
        <f t="shared" si="38"/>
        <v>1.4370904587458915E-2</v>
      </c>
      <c r="AT210" s="56">
        <f t="shared" si="38"/>
        <v>1.4370904587458915E-2</v>
      </c>
      <c r="AU210" s="56">
        <f t="shared" si="38"/>
        <v>1.4370904587458915E-2</v>
      </c>
      <c r="AV210" s="56">
        <f t="shared" si="38"/>
        <v>1.4370904587458915E-2</v>
      </c>
      <c r="AW210" s="56">
        <f t="shared" si="38"/>
        <v>1.4370904587458915E-2</v>
      </c>
      <c r="AX210" s="56">
        <f t="shared" si="38"/>
        <v>1.4370904587458915E-2</v>
      </c>
      <c r="AY210" s="56">
        <f t="shared" si="38"/>
        <v>1.4370904587458915E-2</v>
      </c>
      <c r="AZ210" s="56">
        <f t="shared" si="38"/>
        <v>1.4370904587458915E-2</v>
      </c>
      <c r="BA210" s="56">
        <f t="shared" si="38"/>
        <v>1.4370904587459815E-2</v>
      </c>
      <c r="BB210" s="56">
        <f t="shared" si="38"/>
        <v>1.4370904587458915E-2</v>
      </c>
      <c r="BC210" s="56">
        <f t="shared" si="38"/>
        <v>1.4370904587458915E-2</v>
      </c>
      <c r="BD210" s="56">
        <f t="shared" si="38"/>
        <v>1.4370904587458915E-2</v>
      </c>
      <c r="BE210" s="82"/>
    </row>
    <row r="211" spans="5:57" ht="14.45">
      <c r="E211" s="408" t="s">
        <v>397</v>
      </c>
      <c r="F211" s="386"/>
      <c r="G211" s="37"/>
      <c r="H211" s="56"/>
      <c r="I211" s="56"/>
      <c r="J211" s="56"/>
      <c r="K211" s="56"/>
      <c r="L211" s="56"/>
      <c r="M211" s="56"/>
      <c r="N211" s="56"/>
      <c r="O211" s="56"/>
      <c r="P211" s="56"/>
      <c r="Q211" s="56"/>
      <c r="R211" s="56"/>
      <c r="S211" s="56"/>
      <c r="T211" s="56"/>
      <c r="U211" s="56"/>
      <c r="V211" s="56"/>
      <c r="W211" s="56"/>
      <c r="X211" s="56"/>
      <c r="Y211" s="56"/>
      <c r="Z211" s="56"/>
      <c r="AA211" s="56"/>
      <c r="AB211" s="56"/>
      <c r="AC211" s="56"/>
      <c r="AD211" s="56"/>
      <c r="AE211" s="56"/>
      <c r="AF211" s="56"/>
      <c r="AG211" s="56"/>
      <c r="AH211" s="56"/>
      <c r="AI211" s="56"/>
      <c r="AJ211" s="56"/>
      <c r="AK211" s="56"/>
      <c r="AL211" s="56"/>
      <c r="AM211" s="56"/>
      <c r="AN211" s="56"/>
      <c r="AO211" s="56"/>
      <c r="AP211" s="56"/>
      <c r="AQ211" s="56"/>
      <c r="AR211" s="56"/>
      <c r="AS211" s="56"/>
      <c r="AT211" s="56"/>
      <c r="AU211" s="56"/>
      <c r="AV211" s="56"/>
      <c r="AW211" s="56"/>
      <c r="AX211" s="56"/>
      <c r="AY211" s="56"/>
      <c r="AZ211" s="56"/>
      <c r="BA211" s="56"/>
      <c r="BB211" s="56"/>
      <c r="BC211" s="56"/>
      <c r="BD211" s="56"/>
      <c r="BE211" s="82"/>
    </row>
    <row r="212" spans="5:57" ht="14.45">
      <c r="E212" s="408" t="s">
        <v>63</v>
      </c>
      <c r="F212" s="386"/>
      <c r="G212" s="37"/>
      <c r="H212" s="56"/>
      <c r="I212" s="56"/>
      <c r="J212" s="56"/>
      <c r="K212" s="56"/>
      <c r="L212" s="56"/>
      <c r="M212" s="56"/>
      <c r="N212" s="56"/>
      <c r="O212" s="56"/>
      <c r="P212" s="56"/>
      <c r="Q212" s="56"/>
      <c r="R212" s="56"/>
      <c r="S212" s="56"/>
      <c r="T212" s="56"/>
      <c r="U212" s="56"/>
      <c r="V212" s="56"/>
      <c r="W212" s="56"/>
      <c r="X212" s="56"/>
      <c r="Y212" s="56"/>
      <c r="Z212" s="56"/>
      <c r="AA212" s="56"/>
      <c r="AB212" s="56"/>
      <c r="AC212" s="56"/>
      <c r="AD212" s="56"/>
      <c r="AE212" s="56"/>
      <c r="AF212" s="56"/>
      <c r="AG212" s="56"/>
      <c r="AH212" s="56"/>
      <c r="AI212" s="56"/>
      <c r="AJ212" s="56"/>
      <c r="AK212" s="56"/>
      <c r="AL212" s="56"/>
      <c r="AM212" s="56"/>
      <c r="AN212" s="56"/>
      <c r="AO212" s="56"/>
      <c r="AP212" s="56"/>
      <c r="AQ212" s="56"/>
      <c r="AR212" s="56"/>
      <c r="AS212" s="56"/>
      <c r="AT212" s="56"/>
      <c r="AU212" s="56"/>
      <c r="AV212" s="56"/>
      <c r="AW212" s="56"/>
      <c r="AX212" s="56"/>
      <c r="AY212" s="56"/>
      <c r="AZ212" s="56"/>
      <c r="BA212" s="56"/>
      <c r="BB212" s="56"/>
      <c r="BC212" s="56"/>
      <c r="BD212" s="56"/>
      <c r="BE212" s="82"/>
    </row>
    <row r="213" spans="5:57" ht="14.45">
      <c r="E213" s="83" t="s">
        <v>387</v>
      </c>
      <c r="F213" s="43" t="s">
        <v>387</v>
      </c>
      <c r="G213" s="84" t="s">
        <v>448</v>
      </c>
      <c r="H213" s="46">
        <f t="shared" ref="H213:BD213" si="39">SUM(H206:H212)</f>
        <v>0</v>
      </c>
      <c r="I213" s="46">
        <f t="shared" si="39"/>
        <v>1.0701718432434704</v>
      </c>
      <c r="J213" s="46">
        <f t="shared" si="39"/>
        <v>1.0557797108234783</v>
      </c>
      <c r="K213" s="46">
        <f t="shared" si="39"/>
        <v>1.0415398525410737</v>
      </c>
      <c r="L213" s="46">
        <f t="shared" si="39"/>
        <v>1.0274472108871471</v>
      </c>
      <c r="M213" s="46">
        <f t="shared" si="39"/>
        <v>1.0134547843261916</v>
      </c>
      <c r="N213" s="46">
        <f t="shared" si="39"/>
        <v>0.9995558234366797</v>
      </c>
      <c r="O213" s="46">
        <f t="shared" si="39"/>
        <v>0.98570222453231204</v>
      </c>
      <c r="P213" s="46">
        <f t="shared" si="39"/>
        <v>0.97190155688658353</v>
      </c>
      <c r="Q213" s="46">
        <f t="shared" si="39"/>
        <v>0.95809236951541699</v>
      </c>
      <c r="R213" s="46">
        <f t="shared" si="39"/>
        <v>0.94423388438664668</v>
      </c>
      <c r="S213" s="46">
        <f t="shared" si="39"/>
        <v>0.93027331844719929</v>
      </c>
      <c r="T213" s="46">
        <f t="shared" si="39"/>
        <v>0.91612641475390943</v>
      </c>
      <c r="U213" s="46">
        <f t="shared" si="39"/>
        <v>0.90172381199615448</v>
      </c>
      <c r="V213" s="46">
        <f t="shared" si="39"/>
        <v>0.88696227820297069</v>
      </c>
      <c r="W213" s="46">
        <f t="shared" si="39"/>
        <v>0.87175485169074252</v>
      </c>
      <c r="X213" s="46">
        <f t="shared" si="39"/>
        <v>0.8559788774396857</v>
      </c>
      <c r="Y213" s="46">
        <f t="shared" si="39"/>
        <v>0.83954640390925428</v>
      </c>
      <c r="Z213" s="46">
        <f t="shared" si="39"/>
        <v>0.82237323637018001</v>
      </c>
      <c r="AA213" s="46">
        <f t="shared" si="39"/>
        <v>0.80440949620323132</v>
      </c>
      <c r="AB213" s="46">
        <f t="shared" si="39"/>
        <v>0.78568185962332482</v>
      </c>
      <c r="AC213" s="46">
        <f t="shared" si="39"/>
        <v>0.76629278558672065</v>
      </c>
      <c r="AD213" s="46">
        <f t="shared" si="39"/>
        <v>0.74640219038400246</v>
      </c>
      <c r="AE213" s="46">
        <f t="shared" si="39"/>
        <v>0.72627151381736266</v>
      </c>
      <c r="AF213" s="46">
        <f t="shared" si="39"/>
        <v>0.70617882046845326</v>
      </c>
      <c r="AG213" s="46">
        <f t="shared" si="39"/>
        <v>0.68641542199851757</v>
      </c>
      <c r="AH213" s="46">
        <f t="shared" si="39"/>
        <v>0.66727741014229558</v>
      </c>
      <c r="AI213" s="46">
        <f t="shared" si="39"/>
        <v>0.64894104527205354</v>
      </c>
      <c r="AJ213" s="46">
        <f t="shared" si="39"/>
        <v>0.63153162258114925</v>
      </c>
      <c r="AK213" s="56">
        <f t="shared" si="39"/>
        <v>0.61912216519753693</v>
      </c>
      <c r="AL213" s="46">
        <f t="shared" si="39"/>
        <v>0.62342333275390671</v>
      </c>
      <c r="AM213" s="46">
        <f t="shared" si="39"/>
        <v>0.62739343329331621</v>
      </c>
      <c r="AN213" s="46">
        <f t="shared" si="39"/>
        <v>0.6310647041132742</v>
      </c>
      <c r="AO213" s="46">
        <f t="shared" si="39"/>
        <v>0.6344734593682988</v>
      </c>
      <c r="AP213" s="46">
        <f t="shared" si="39"/>
        <v>0.63765602588936021</v>
      </c>
      <c r="AQ213" s="46">
        <f t="shared" si="39"/>
        <v>0.64064623445324642</v>
      </c>
      <c r="AR213" s="46">
        <f t="shared" si="39"/>
        <v>0.64347409707832792</v>
      </c>
      <c r="AS213" s="46">
        <f t="shared" si="39"/>
        <v>0.64616537382642703</v>
      </c>
      <c r="AT213" s="46">
        <f t="shared" si="39"/>
        <v>0.64874165483788704</v>
      </c>
      <c r="AU213" s="46">
        <f t="shared" si="39"/>
        <v>0.65122075343493324</v>
      </c>
      <c r="AV213" s="46">
        <f t="shared" si="39"/>
        <v>0.65361718669789615</v>
      </c>
      <c r="AW213" s="46">
        <f t="shared" si="39"/>
        <v>0.65594272893900418</v>
      </c>
      <c r="AX213" s="46">
        <f t="shared" si="39"/>
        <v>0.65820687765345665</v>
      </c>
      <c r="AY213" s="46">
        <f t="shared" si="39"/>
        <v>0.66041731945706028</v>
      </c>
      <c r="AZ213" s="46">
        <f t="shared" si="39"/>
        <v>0.66258026962336614</v>
      </c>
      <c r="BA213" s="46">
        <f t="shared" si="39"/>
        <v>0.66470079215901301</v>
      </c>
      <c r="BB213" s="46">
        <f t="shared" si="39"/>
        <v>0.66678305667324511</v>
      </c>
      <c r="BC213" s="46">
        <f t="shared" si="39"/>
        <v>0.66883050774127684</v>
      </c>
      <c r="BD213" s="46">
        <f t="shared" si="39"/>
        <v>0.6708460536932358</v>
      </c>
      <c r="BE213" s="82"/>
    </row>
    <row r="214" spans="5:57" ht="14.45">
      <c r="E214" s="8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82"/>
    </row>
    <row r="215" spans="5:57" ht="15.75">
      <c r="E215" s="83"/>
      <c r="F215" s="43"/>
      <c r="G215" s="347"/>
      <c r="H215" s="46"/>
      <c r="I215" s="46"/>
      <c r="J215" s="46"/>
      <c r="K215" s="46"/>
      <c r="L215" s="46"/>
      <c r="M215" s="46"/>
      <c r="N215" s="46"/>
      <c r="O215" s="46"/>
      <c r="P215" s="46"/>
      <c r="Q215" s="46"/>
      <c r="R215" s="46"/>
      <c r="S215" s="46"/>
      <c r="T215" s="46"/>
      <c r="U215" s="46"/>
      <c r="V215" s="46"/>
      <c r="W215" s="46"/>
      <c r="X215" s="46"/>
      <c r="Y215" s="46"/>
      <c r="Z215" s="46"/>
      <c r="AA215" s="46"/>
      <c r="AB215" s="46"/>
      <c r="AC215" s="56"/>
      <c r="AD215" s="46"/>
      <c r="AE215" s="46"/>
      <c r="AF215" s="46"/>
      <c r="AG215" s="46"/>
      <c r="AH215" s="46"/>
      <c r="AI215" s="46"/>
      <c r="AJ215" s="46"/>
      <c r="AK215" s="56"/>
      <c r="AL215" s="56"/>
      <c r="AM215" s="56"/>
      <c r="AN215" s="56"/>
      <c r="AO215" s="56"/>
      <c r="AP215" s="56"/>
      <c r="AQ215" s="56"/>
      <c r="AR215" s="56"/>
      <c r="AS215" s="56"/>
      <c r="AT215" s="56"/>
      <c r="AU215" s="56"/>
      <c r="AV215" s="56"/>
      <c r="AW215" s="56"/>
      <c r="AX215" s="56"/>
      <c r="AY215" s="56"/>
      <c r="AZ215" s="56"/>
      <c r="BA215" s="56"/>
      <c r="BB215" s="56"/>
      <c r="BC215" s="56"/>
      <c r="BD215" s="56"/>
      <c r="BE215" s="82"/>
    </row>
    <row r="216" spans="5:57" ht="15.75">
      <c r="E216" s="83"/>
      <c r="F216" s="43"/>
      <c r="G216" s="347" t="s">
        <v>482</v>
      </c>
      <c r="H216" s="46"/>
      <c r="I216" s="46"/>
      <c r="J216" s="46"/>
      <c r="K216" s="46"/>
      <c r="L216" s="46"/>
      <c r="M216" s="46"/>
      <c r="N216" s="46"/>
      <c r="O216" s="46"/>
      <c r="P216" s="46"/>
      <c r="Q216" s="46"/>
      <c r="R216" s="46"/>
      <c r="S216" s="46"/>
      <c r="T216" s="46"/>
      <c r="U216" s="46"/>
      <c r="V216" s="46"/>
      <c r="W216" s="46"/>
      <c r="X216" s="46"/>
      <c r="Y216" s="46"/>
      <c r="Z216" s="46"/>
      <c r="AA216" s="46"/>
      <c r="AB216" s="46"/>
      <c r="AC216" s="56"/>
      <c r="AD216" s="46"/>
      <c r="AE216" s="46"/>
      <c r="AF216" s="46"/>
      <c r="AG216" s="46"/>
      <c r="AH216" s="46"/>
      <c r="AI216" s="46"/>
      <c r="AJ216" s="46"/>
      <c r="AK216" s="56"/>
      <c r="AL216" s="56"/>
      <c r="AM216" s="56"/>
      <c r="AN216" s="56"/>
      <c r="AO216" s="56"/>
      <c r="AP216" s="56"/>
      <c r="AQ216" s="56"/>
      <c r="AR216" s="56"/>
      <c r="AS216" s="56"/>
      <c r="AT216" s="56"/>
      <c r="AU216" s="56"/>
      <c r="AV216" s="56"/>
      <c r="AW216" s="56"/>
      <c r="AX216" s="56"/>
      <c r="AY216" s="56"/>
      <c r="AZ216" s="56"/>
      <c r="BA216" s="56"/>
      <c r="BB216" s="56"/>
      <c r="BC216" s="56"/>
      <c r="BD216" s="56"/>
      <c r="BE216" s="82"/>
    </row>
    <row r="217" spans="5:57" ht="14.45">
      <c r="E217" s="408" t="s">
        <v>402</v>
      </c>
      <c r="F217" s="386"/>
      <c r="G217" s="37"/>
      <c r="H217" s="56"/>
      <c r="I217" s="56">
        <f>(IF(I58&lt;0,I58*-1,I58))*$G$149</f>
        <v>-4.0172276334132388E-2</v>
      </c>
      <c r="J217" s="56">
        <f t="shared" ref="J217:BD217" si="40">(IF(J58&lt;0,J58*-1,J58))*$G$149</f>
        <v>-3.9996728676547688E-2</v>
      </c>
      <c r="K217" s="56">
        <f t="shared" si="40"/>
        <v>-3.9824986442744931E-2</v>
      </c>
      <c r="L217" s="56">
        <f t="shared" si="40"/>
        <v>-3.9654047475370185E-2</v>
      </c>
      <c r="M217" s="56">
        <f t="shared" si="40"/>
        <v>-3.9483462885039476E-2</v>
      </c>
      <c r="N217" s="56">
        <f t="shared" si="40"/>
        <v>-3.931267520722212E-2</v>
      </c>
      <c r="O217" s="56">
        <f t="shared" si="40"/>
        <v>-3.914098967192671E-2</v>
      </c>
      <c r="P217" s="56">
        <f t="shared" si="40"/>
        <v>-3.8967543081705393E-2</v>
      </c>
      <c r="Q217" s="56">
        <f t="shared" si="40"/>
        <v>-3.8791261129368537E-2</v>
      </c>
      <c r="R217" s="56">
        <f t="shared" si="40"/>
        <v>-3.861081970289814E-2</v>
      </c>
      <c r="S217" s="56">
        <f t="shared" si="40"/>
        <v>-3.842459981213571E-2</v>
      </c>
      <c r="T217" s="56">
        <f t="shared" si="40"/>
        <v>-3.8230651286487505E-2</v>
      </c>
      <c r="U217" s="56">
        <f t="shared" si="40"/>
        <v>-3.8026674014055323E-2</v>
      </c>
      <c r="V217" s="56">
        <f t="shared" si="40"/>
        <v>-3.7810033863873542E-2</v>
      </c>
      <c r="W217" s="56">
        <f t="shared" si="40"/>
        <v>-3.7577837210970584E-2</v>
      </c>
      <c r="X217" s="56">
        <f t="shared" si="40"/>
        <v>-3.732709396320795E-2</v>
      </c>
      <c r="Y217" s="56">
        <f t="shared" si="40"/>
        <v>-3.7054998590060666E-2</v>
      </c>
      <c r="Z217" s="56">
        <f t="shared" si="40"/>
        <v>-3.6759341910508947E-2</v>
      </c>
      <c r="AA217" s="56">
        <f t="shared" si="40"/>
        <v>-3.6439034504746781E-2</v>
      </c>
      <c r="AB217" s="56">
        <f t="shared" si="40"/>
        <v>-3.6094671187312549E-2</v>
      </c>
      <c r="AC217" s="56">
        <f t="shared" si="40"/>
        <v>-3.572898704705018E-2</v>
      </c>
      <c r="AD217" s="56">
        <f t="shared" si="40"/>
        <v>-3.5347037219633573E-2</v>
      </c>
      <c r="AE217" s="56">
        <f t="shared" si="40"/>
        <v>-3.4955933755580218E-2</v>
      </c>
      <c r="AF217" s="56">
        <f t="shared" si="40"/>
        <v>-3.4564106495465284E-2</v>
      </c>
      <c r="AG217" s="56">
        <f t="shared" si="40"/>
        <v>-3.4180223893068865E-2</v>
      </c>
      <c r="AH217" s="56">
        <f t="shared" si="40"/>
        <v>-3.3812043675773895E-2</v>
      </c>
      <c r="AI217" s="56">
        <f t="shared" si="40"/>
        <v>-3.3465512664448034E-2</v>
      </c>
      <c r="AJ217" s="56">
        <f t="shared" si="40"/>
        <v>-3.3144306707746166E-2</v>
      </c>
      <c r="AK217" s="56">
        <f t="shared" si="40"/>
        <v>-3.2849845812886289E-2</v>
      </c>
      <c r="AL217" s="56">
        <f t="shared" si="40"/>
        <v>-3.2581660491308236E-2</v>
      </c>
      <c r="AM217" s="56">
        <f t="shared" si="40"/>
        <v>-3.233793391094883E-2</v>
      </c>
      <c r="AN217" s="56">
        <f t="shared" si="40"/>
        <v>-3.2116052420683348E-2</v>
      </c>
      <c r="AO217" s="56">
        <f t="shared" si="40"/>
        <v>-3.1913069567134245E-2</v>
      </c>
      <c r="AP217" s="56">
        <f t="shared" si="40"/>
        <v>-3.1726039352880264E-2</v>
      </c>
      <c r="AQ217" s="56">
        <f t="shared" si="40"/>
        <v>-3.1552221925665709E-2</v>
      </c>
      <c r="AR217" s="56">
        <f t="shared" si="40"/>
        <v>-3.1389191996296736E-2</v>
      </c>
      <c r="AS217" s="56">
        <f t="shared" si="40"/>
        <v>-3.123487430270502E-2</v>
      </c>
      <c r="AT217" s="56">
        <f t="shared" si="40"/>
        <v>-3.1087536817285086E-2</v>
      </c>
      <c r="AU217" s="56">
        <f t="shared" si="40"/>
        <v>-3.0945758440253445E-2</v>
      </c>
      <c r="AV217" s="56">
        <f t="shared" si="40"/>
        <v>-3.0808389517525004E-2</v>
      </c>
      <c r="AW217" s="56">
        <f t="shared" si="40"/>
        <v>-3.0674506379184788E-2</v>
      </c>
      <c r="AX217" s="56">
        <f t="shared" si="40"/>
        <v>-3.0543373053610684E-2</v>
      </c>
      <c r="AY217" s="56">
        <f t="shared" si="40"/>
        <v>-3.0414402981978551E-2</v>
      </c>
      <c r="AZ217" s="56">
        <f t="shared" si="40"/>
        <v>-3.0287131098032032E-2</v>
      </c>
      <c r="BA217" s="56">
        <f t="shared" si="40"/>
        <v>-3.0161187502476983E-2</v>
      </c>
      <c r="BB217" s="56">
        <f t="shared" si="40"/>
        <v>-3.0036276320070075E-2</v>
      </c>
      <c r="BC217" s="56">
        <f t="shared" si="40"/>
        <v>-2.9912161732893138E-2</v>
      </c>
      <c r="BD217" s="56">
        <f t="shared" si="40"/>
        <v>-2.978865241882948E-2</v>
      </c>
      <c r="BE217" s="82"/>
    </row>
    <row r="218" spans="5:57" ht="14.45">
      <c r="E218" s="410" t="s">
        <v>407</v>
      </c>
      <c r="F218" s="390"/>
      <c r="G218" s="37"/>
      <c r="H218" s="56"/>
      <c r="I218" s="56">
        <f>(IF(I59&lt;0,I59*-1,I59))*$G$150</f>
        <v>-2.9345218860001777E-2</v>
      </c>
      <c r="J218" s="56">
        <f t="shared" ref="J218:BD218" si="41">(IF(J59&lt;0,J59*-1,J59))*$G$150</f>
        <v>-2.8416490245609591E-2</v>
      </c>
      <c r="K218" s="56">
        <f t="shared" si="41"/>
        <v>-2.7495657151305999E-2</v>
      </c>
      <c r="L218" s="56">
        <f t="shared" si="41"/>
        <v>-2.6585686936361333E-2</v>
      </c>
      <c r="M218" s="56">
        <f t="shared" si="41"/>
        <v>-2.5682396508087086E-2</v>
      </c>
      <c r="N218" s="56">
        <f t="shared" si="41"/>
        <v>-2.478579431260856E-2</v>
      </c>
      <c r="O218" s="56">
        <f t="shared" si="41"/>
        <v>-2.3891864424635204E-2</v>
      </c>
      <c r="P218" s="56">
        <f t="shared" si="41"/>
        <v>-2.3002409426722478E-2</v>
      </c>
      <c r="Q218" s="56">
        <f t="shared" si="41"/>
        <v>-2.2112495234925436E-2</v>
      </c>
      <c r="R218" s="56">
        <f t="shared" si="41"/>
        <v>-2.1219561295228274E-2</v>
      </c>
      <c r="S218" s="56">
        <f t="shared" si="41"/>
        <v>-2.0320168920899218E-2</v>
      </c>
      <c r="T218" s="56">
        <f t="shared" si="41"/>
        <v>-1.9408074793139843E-2</v>
      </c>
      <c r="U218" s="56">
        <f t="shared" si="41"/>
        <v>-1.8478939332915671E-2</v>
      </c>
      <c r="V218" s="56">
        <f t="shared" si="41"/>
        <v>-1.7525379333591839E-2</v>
      </c>
      <c r="W218" s="56">
        <f t="shared" si="41"/>
        <v>-1.6541951225708021E-2</v>
      </c>
      <c r="X218" s="56">
        <f t="shared" si="41"/>
        <v>-1.5519712872516399E-2</v>
      </c>
      <c r="Y218" s="56">
        <f t="shared" si="41"/>
        <v>-1.4453018921136535E-2</v>
      </c>
      <c r="Z218" s="56">
        <f t="shared" si="41"/>
        <v>-1.3335923453856487E-2</v>
      </c>
      <c r="AA218" s="56">
        <f t="shared" si="41"/>
        <v>-1.2164672369285262E-2</v>
      </c>
      <c r="AB218" s="56">
        <f t="shared" si="41"/>
        <v>-1.0941329507661789E-2</v>
      </c>
      <c r="AC218" s="56">
        <f t="shared" si="41"/>
        <v>-9.6731788763567295E-3</v>
      </c>
      <c r="AD218" s="56">
        <f t="shared" si="41"/>
        <v>-8.3706674682951128E-3</v>
      </c>
      <c r="AE218" s="56">
        <f t="shared" si="41"/>
        <v>-7.0521593203015463E-3</v>
      </c>
      <c r="AF218" s="56">
        <f t="shared" si="41"/>
        <v>-5.7361964438197455E-3</v>
      </c>
      <c r="AG218" s="56">
        <f t="shared" si="41"/>
        <v>-4.4423873561733928E-3</v>
      </c>
      <c r="AH218" s="56">
        <f t="shared" si="41"/>
        <v>-3.1918611549285546E-3</v>
      </c>
      <c r="AI218" s="56">
        <f t="shared" si="41"/>
        <v>-1.9956978907840236E-3</v>
      </c>
      <c r="AJ218" s="56">
        <f t="shared" si="41"/>
        <v>-8.6241382312312502E-4</v>
      </c>
      <c r="AK218" s="56">
        <f t="shared" si="41"/>
        <v>-2.0212714981383717E-4</v>
      </c>
      <c r="AL218" s="56">
        <f t="shared" si="41"/>
        <v>-1.1991118987921031E-3</v>
      </c>
      <c r="AM218" s="56">
        <f t="shared" si="41"/>
        <v>-2.1329249919699689E-3</v>
      </c>
      <c r="AN218" s="56">
        <f t="shared" si="41"/>
        <v>-3.0098427056691542E-3</v>
      </c>
      <c r="AO218" s="56">
        <f t="shared" si="41"/>
        <v>-3.8369322432404976E-3</v>
      </c>
      <c r="AP218" s="56">
        <f t="shared" si="41"/>
        <v>-4.6212611314224092E-3</v>
      </c>
      <c r="AQ218" s="56">
        <f t="shared" si="41"/>
        <v>-5.369409229162978E-3</v>
      </c>
      <c r="AR218" s="56">
        <f t="shared" si="41"/>
        <v>-6.0872114779649631E-3</v>
      </c>
      <c r="AS218" s="56">
        <f t="shared" si="41"/>
        <v>-6.7796737073204504E-3</v>
      </c>
      <c r="AT218" s="56">
        <f t="shared" si="41"/>
        <v>-7.450988678885437E-3</v>
      </c>
      <c r="AU218" s="56">
        <f t="shared" si="41"/>
        <v>-8.1046126510467241E-3</v>
      </c>
      <c r="AV218" s="56">
        <f t="shared" si="41"/>
        <v>-8.7433589628498152E-3</v>
      </c>
      <c r="AW218" s="56">
        <f t="shared" si="41"/>
        <v>-9.3695058008647358E-3</v>
      </c>
      <c r="AX218" s="56">
        <f t="shared" si="41"/>
        <v>-9.9848869411840128E-3</v>
      </c>
      <c r="AY218" s="56">
        <f t="shared" si="41"/>
        <v>-1.0590982489488827E-2</v>
      </c>
      <c r="AZ218" s="56">
        <f t="shared" si="41"/>
        <v>-1.1188985031333771E-2</v>
      </c>
      <c r="BA218" s="56">
        <f t="shared" si="41"/>
        <v>-1.1779861997751081E-2</v>
      </c>
      <c r="BB218" s="56">
        <f t="shared" si="41"/>
        <v>-1.2364405735280698E-2</v>
      </c>
      <c r="BC218" s="56">
        <f t="shared" si="41"/>
        <v>-1.2943266552195003E-2</v>
      </c>
      <c r="BD218" s="56">
        <f t="shared" si="41"/>
        <v>-1.3516989545712586E-2</v>
      </c>
      <c r="BE218" s="82"/>
    </row>
    <row r="219" spans="5:57" ht="14.45">
      <c r="E219" s="408" t="s">
        <v>396</v>
      </c>
      <c r="F219" s="386"/>
      <c r="G219" s="37"/>
      <c r="H219" s="56"/>
      <c r="I219" s="56">
        <f>(IF(I60&lt;0,I60*-1,I60))*$G$151</f>
        <v>-2.0908798523446043E-2</v>
      </c>
      <c r="J219" s="56">
        <f t="shared" ref="J219:BD219" si="42">(IF(J60&lt;0,J60*-1,J60))*$G$151</f>
        <v>-2.0908798523447354E-2</v>
      </c>
      <c r="K219" s="56">
        <f t="shared" si="42"/>
        <v>-2.0908798523446043E-2</v>
      </c>
      <c r="L219" s="56">
        <f t="shared" si="42"/>
        <v>-2.0908798523446043E-2</v>
      </c>
      <c r="M219" s="56">
        <f t="shared" si="42"/>
        <v>-2.0908798523446043E-2</v>
      </c>
      <c r="N219" s="56">
        <f t="shared" si="42"/>
        <v>-2.0908798523446043E-2</v>
      </c>
      <c r="O219" s="56">
        <f t="shared" si="42"/>
        <v>-2.0908798523446043E-2</v>
      </c>
      <c r="P219" s="56">
        <f t="shared" si="42"/>
        <v>-2.0908798523446043E-2</v>
      </c>
      <c r="Q219" s="56">
        <f t="shared" si="42"/>
        <v>-2.0908798523446043E-2</v>
      </c>
      <c r="R219" s="56">
        <f t="shared" si="42"/>
        <v>-2.0908798523446043E-2</v>
      </c>
      <c r="S219" s="56">
        <f t="shared" si="42"/>
        <v>-2.0908798523446043E-2</v>
      </c>
      <c r="T219" s="56">
        <f t="shared" si="42"/>
        <v>-2.0908798523446043E-2</v>
      </c>
      <c r="U219" s="56">
        <f t="shared" si="42"/>
        <v>-2.0908798523447354E-2</v>
      </c>
      <c r="V219" s="56">
        <f t="shared" si="42"/>
        <v>-2.0908798523446043E-2</v>
      </c>
      <c r="W219" s="56">
        <f t="shared" si="42"/>
        <v>-2.0908798523446043E-2</v>
      </c>
      <c r="X219" s="56">
        <f t="shared" si="42"/>
        <v>-2.0908798523446043E-2</v>
      </c>
      <c r="Y219" s="56">
        <f t="shared" si="42"/>
        <v>-2.0908798523446043E-2</v>
      </c>
      <c r="Z219" s="56">
        <f t="shared" si="42"/>
        <v>-2.0908798523446043E-2</v>
      </c>
      <c r="AA219" s="56">
        <f t="shared" si="42"/>
        <v>-2.0908798523446043E-2</v>
      </c>
      <c r="AB219" s="56">
        <f t="shared" si="42"/>
        <v>-2.0908798523446043E-2</v>
      </c>
      <c r="AC219" s="56">
        <f t="shared" si="42"/>
        <v>-2.0908798523446043E-2</v>
      </c>
      <c r="AD219" s="56">
        <f t="shared" si="42"/>
        <v>-2.0908798523446043E-2</v>
      </c>
      <c r="AE219" s="56">
        <f t="shared" si="42"/>
        <v>-2.0908798523446043E-2</v>
      </c>
      <c r="AF219" s="56">
        <f t="shared" si="42"/>
        <v>-2.0908798523447354E-2</v>
      </c>
      <c r="AG219" s="56">
        <f t="shared" si="42"/>
        <v>-2.0908798523446043E-2</v>
      </c>
      <c r="AH219" s="56">
        <f t="shared" si="42"/>
        <v>-2.0908798523446043E-2</v>
      </c>
      <c r="AI219" s="56">
        <f t="shared" si="42"/>
        <v>-2.0908798523446043E-2</v>
      </c>
      <c r="AJ219" s="56">
        <f t="shared" si="42"/>
        <v>-2.0908798523446043E-2</v>
      </c>
      <c r="AK219" s="56">
        <f t="shared" si="42"/>
        <v>-2.0908798523446043E-2</v>
      </c>
      <c r="AL219" s="56">
        <f t="shared" si="42"/>
        <v>-2.0908798523446043E-2</v>
      </c>
      <c r="AM219" s="56">
        <f t="shared" si="42"/>
        <v>-2.0908798523446043E-2</v>
      </c>
      <c r="AN219" s="56">
        <f t="shared" si="42"/>
        <v>-2.0908798523446043E-2</v>
      </c>
      <c r="AO219" s="56">
        <f t="shared" si="42"/>
        <v>-2.0908798523446043E-2</v>
      </c>
      <c r="AP219" s="56">
        <f t="shared" si="42"/>
        <v>-2.0908798523447354E-2</v>
      </c>
      <c r="AQ219" s="56">
        <f t="shared" si="42"/>
        <v>-2.0908798523446043E-2</v>
      </c>
      <c r="AR219" s="56">
        <f t="shared" si="42"/>
        <v>-2.0908798523446043E-2</v>
      </c>
      <c r="AS219" s="56">
        <f t="shared" si="42"/>
        <v>-2.0908798523446043E-2</v>
      </c>
      <c r="AT219" s="56">
        <f t="shared" si="42"/>
        <v>-2.0908798523446043E-2</v>
      </c>
      <c r="AU219" s="56">
        <f t="shared" si="42"/>
        <v>-2.0908798523446043E-2</v>
      </c>
      <c r="AV219" s="56">
        <f t="shared" si="42"/>
        <v>-2.0908798523446043E-2</v>
      </c>
      <c r="AW219" s="56">
        <f t="shared" si="42"/>
        <v>-2.0908798523446043E-2</v>
      </c>
      <c r="AX219" s="56">
        <f t="shared" si="42"/>
        <v>-2.0908798523446043E-2</v>
      </c>
      <c r="AY219" s="56">
        <f t="shared" si="42"/>
        <v>-2.0908798523446043E-2</v>
      </c>
      <c r="AZ219" s="56">
        <f t="shared" si="42"/>
        <v>-2.0908798523446043E-2</v>
      </c>
      <c r="BA219" s="56">
        <f t="shared" si="42"/>
        <v>-2.0908798523447354E-2</v>
      </c>
      <c r="BB219" s="56">
        <f t="shared" si="42"/>
        <v>-2.0908798523446043E-2</v>
      </c>
      <c r="BC219" s="56">
        <f t="shared" si="42"/>
        <v>-2.0908798523446043E-2</v>
      </c>
      <c r="BD219" s="56">
        <f t="shared" si="42"/>
        <v>-2.0908798523446043E-2</v>
      </c>
      <c r="BE219" s="82"/>
    </row>
    <row r="220" spans="5:57" ht="14.45">
      <c r="E220" s="408" t="s">
        <v>397</v>
      </c>
      <c r="F220" s="386"/>
      <c r="G220" s="37"/>
      <c r="H220" s="56"/>
      <c r="I220" s="56">
        <f>IF(I61&lt;0,I61*-1,I61)*$G$152</f>
        <v>-4.6556406415305245E-5</v>
      </c>
      <c r="J220" s="56">
        <f t="shared" ref="J220:BD220" si="43">IF(J61&lt;0,J61*-1,J61)*$G$152</f>
        <v>-4.6492158574451775E-5</v>
      </c>
      <c r="K220" s="56">
        <f t="shared" si="43"/>
        <v>-4.6427999395621328E-5</v>
      </c>
      <c r="L220" s="56">
        <f t="shared" si="43"/>
        <v>-4.6363928756456063E-5</v>
      </c>
      <c r="M220" s="56">
        <f t="shared" si="43"/>
        <v>-4.6299946534770375E-5</v>
      </c>
      <c r="N220" s="56">
        <f t="shared" si="43"/>
        <v>-4.6236052608554736E-5</v>
      </c>
      <c r="O220" s="56">
        <f t="shared" si="43"/>
        <v>-4.6172246855952689E-5</v>
      </c>
      <c r="P220" s="56">
        <f t="shared" si="43"/>
        <v>-4.6108529155291544E-5</v>
      </c>
      <c r="Q220" s="56">
        <f t="shared" si="43"/>
        <v>-4.6044899385059322E-5</v>
      </c>
      <c r="R220" s="56">
        <f t="shared" si="43"/>
        <v>-4.5981357423904824E-5</v>
      </c>
      <c r="S220" s="56">
        <f t="shared" si="43"/>
        <v>-4.5917903150660569E-5</v>
      </c>
      <c r="T220" s="56">
        <f t="shared" si="43"/>
        <v>-4.585453644431216E-5</v>
      </c>
      <c r="U220" s="56">
        <f t="shared" si="43"/>
        <v>-4.5791257184021288E-5</v>
      </c>
      <c r="V220" s="56">
        <f t="shared" si="43"/>
        <v>-4.5728065249106567E-5</v>
      </c>
      <c r="W220" s="56">
        <f t="shared" si="43"/>
        <v>-4.5664960519062659E-5</v>
      </c>
      <c r="X220" s="56">
        <f t="shared" si="43"/>
        <v>-4.5601942873544993E-5</v>
      </c>
      <c r="Y220" s="56">
        <f t="shared" si="43"/>
        <v>-4.5539012192381252E-5</v>
      </c>
      <c r="Z220" s="56">
        <f t="shared" si="43"/>
        <v>-4.5476168355556007E-5</v>
      </c>
      <c r="AA220" s="56">
        <f t="shared" si="43"/>
        <v>-4.5413411243226125E-5</v>
      </c>
      <c r="AB220" s="56">
        <f t="shared" si="43"/>
        <v>-4.5350740735709164E-5</v>
      </c>
      <c r="AC220" s="56">
        <f t="shared" si="43"/>
        <v>-4.5288156713494968E-5</v>
      </c>
      <c r="AD220" s="56">
        <f t="shared" si="43"/>
        <v>-4.5225659057230287E-5</v>
      </c>
      <c r="AE220" s="56">
        <f t="shared" si="43"/>
        <v>-4.5163247647730279E-5</v>
      </c>
      <c r="AF220" s="56">
        <f t="shared" si="43"/>
        <v>-4.5100922365974714E-5</v>
      </c>
      <c r="AG220" s="56">
        <f t="shared" si="43"/>
        <v>-4.503868309311173E-5</v>
      </c>
      <c r="AH220" s="56">
        <f t="shared" si="43"/>
        <v>-4.4976529710442594E-5</v>
      </c>
      <c r="AI220" s="56">
        <f t="shared" si="43"/>
        <v>-4.4914462099440795E-5</v>
      </c>
      <c r="AJ220" s="56">
        <f t="shared" si="43"/>
        <v>-4.4852480141744428E-5</v>
      </c>
      <c r="AK220" s="56">
        <f t="shared" si="43"/>
        <v>-4.479058371914848E-5</v>
      </c>
      <c r="AL220" s="56">
        <f t="shared" si="43"/>
        <v>-4.4728772713616389E-5</v>
      </c>
      <c r="AM220" s="56">
        <f t="shared" si="43"/>
        <v>-4.4667047007272326E-5</v>
      </c>
      <c r="AN220" s="56">
        <f t="shared" si="43"/>
        <v>-4.4605406482401203E-5</v>
      </c>
      <c r="AO220" s="56">
        <f t="shared" si="43"/>
        <v>-4.4543851021456386E-5</v>
      </c>
      <c r="AP220" s="56">
        <f t="shared" si="43"/>
        <v>-4.4482380507048117E-5</v>
      </c>
      <c r="AQ220" s="56">
        <f t="shared" si="43"/>
        <v>-4.442099482194744E-5</v>
      </c>
      <c r="AR220" s="56">
        <f t="shared" si="43"/>
        <v>-4.4359693849093767E-5</v>
      </c>
      <c r="AS220" s="56">
        <f t="shared" si="43"/>
        <v>-4.4298477471579657E-5</v>
      </c>
      <c r="AT220" s="56">
        <f t="shared" si="43"/>
        <v>-4.4237345572669855E-5</v>
      </c>
      <c r="AU220" s="56">
        <f t="shared" si="43"/>
        <v>-4.4176298035778428E-5</v>
      </c>
      <c r="AV220" s="56">
        <f t="shared" si="43"/>
        <v>-4.4115334744491641E-5</v>
      </c>
      <c r="AW220" s="56">
        <f t="shared" si="43"/>
        <v>-4.4054455582545066E-5</v>
      </c>
      <c r="AX220" s="56">
        <f t="shared" si="43"/>
        <v>-4.3993660433838826E-5</v>
      </c>
      <c r="AY220" s="56">
        <f t="shared" si="43"/>
        <v>-4.3932949182441479E-5</v>
      </c>
      <c r="AZ220" s="56">
        <f t="shared" si="43"/>
        <v>-4.3872321712567017E-5</v>
      </c>
      <c r="BA220" s="56">
        <f t="shared" si="43"/>
        <v>-4.3811777908605497E-5</v>
      </c>
      <c r="BB220" s="56">
        <f t="shared" si="43"/>
        <v>-4.3751317655092431E-5</v>
      </c>
      <c r="BC220" s="56">
        <f t="shared" si="43"/>
        <v>-4.3690940836727898E-5</v>
      </c>
      <c r="BD220" s="56">
        <f t="shared" si="43"/>
        <v>-4.3630647338372753E-5</v>
      </c>
      <c r="BE220" s="82"/>
    </row>
    <row r="221" spans="5:57" ht="14.45">
      <c r="E221" s="408" t="s">
        <v>63</v>
      </c>
      <c r="F221" s="386"/>
      <c r="G221" s="37"/>
      <c r="H221" s="56"/>
      <c r="I221" s="56">
        <f>IF(I62&lt;0,I62*-1,I62)*$G$154</f>
        <v>-3.6267081780908575E-4</v>
      </c>
      <c r="J221" s="56">
        <f t="shared" ref="J221:BD221" si="44">IF(J62&lt;0,J62*-1,J62)*$G$154</f>
        <v>-3.6721316217232301E-4</v>
      </c>
      <c r="K221" s="56">
        <f t="shared" si="44"/>
        <v>-3.7181239805068178E-4</v>
      </c>
      <c r="L221" s="56">
        <f t="shared" si="44"/>
        <v>-3.7646923799350358E-4</v>
      </c>
      <c r="M221" s="56">
        <f t="shared" si="44"/>
        <v>-3.8118440347459614E-4</v>
      </c>
      <c r="N221" s="56">
        <f t="shared" si="44"/>
        <v>-3.859586250040169E-4</v>
      </c>
      <c r="O221" s="56">
        <f t="shared" si="44"/>
        <v>-3.9079264224125345E-4</v>
      </c>
      <c r="P221" s="56">
        <f t="shared" si="44"/>
        <v>-3.9568720410979247E-4</v>
      </c>
      <c r="Q221" s="56">
        <f t="shared" si="44"/>
        <v>-4.0064306891317509E-4</v>
      </c>
      <c r="R221" s="56">
        <f t="shared" si="44"/>
        <v>-4.056610044524687E-4</v>
      </c>
      <c r="S221" s="56">
        <f t="shared" si="44"/>
        <v>-4.107417881452214E-4</v>
      </c>
      <c r="T221" s="56">
        <f t="shared" si="44"/>
        <v>-4.1588620714589855E-4</v>
      </c>
      <c r="U221" s="56">
        <f t="shared" si="44"/>
        <v>-4.2109505846784956E-4</v>
      </c>
      <c r="V221" s="56">
        <f t="shared" si="44"/>
        <v>-4.2636914910678016E-4</v>
      </c>
      <c r="W221" s="56">
        <f t="shared" si="44"/>
        <v>-4.3170929616577057E-4</v>
      </c>
      <c r="X221" s="56">
        <f t="shared" si="44"/>
        <v>-4.3711632698187732E-4</v>
      </c>
      <c r="Y221" s="56">
        <f t="shared" si="44"/>
        <v>-4.4259107925432369E-4</v>
      </c>
      <c r="Z221" s="56">
        <f t="shared" si="44"/>
        <v>-4.4813440117421976E-4</v>
      </c>
      <c r="AA221" s="56">
        <f t="shared" si="44"/>
        <v>-4.537471515560739E-4</v>
      </c>
      <c r="AB221" s="56">
        <f t="shared" si="44"/>
        <v>-4.5943019997078324E-4</v>
      </c>
      <c r="AC221" s="56">
        <f t="shared" si="44"/>
        <v>-4.651844268803137E-4</v>
      </c>
      <c r="AD221" s="56">
        <f t="shared" si="44"/>
        <v>-4.7101072377420361E-4</v>
      </c>
      <c r="AE221" s="56">
        <f t="shared" si="44"/>
        <v>-4.7690999330762352E-4</v>
      </c>
      <c r="AF221" s="56">
        <f t="shared" si="44"/>
        <v>-4.8288314944122836E-4</v>
      </c>
      <c r="AG221" s="56">
        <f t="shared" si="44"/>
        <v>-4.8893111758274591E-4</v>
      </c>
      <c r="AH221" s="56">
        <f t="shared" si="44"/>
        <v>-4.9505483473038126E-4</v>
      </c>
      <c r="AI221" s="56">
        <f t="shared" si="44"/>
        <v>-5.0125524961795709E-4</v>
      </c>
      <c r="AJ221" s="56">
        <f t="shared" si="44"/>
        <v>-5.0753332286189294E-4</v>
      </c>
      <c r="AK221" s="56">
        <f t="shared" si="44"/>
        <v>-5.1389002711007897E-4</v>
      </c>
      <c r="AL221" s="56">
        <f t="shared" si="44"/>
        <v>-5.203263471924923E-4</v>
      </c>
      <c r="AM221" s="56">
        <f t="shared" si="44"/>
        <v>-5.268432802738261E-4</v>
      </c>
      <c r="AN221" s="56">
        <f t="shared" si="44"/>
        <v>-5.334418360079797E-4</v>
      </c>
      <c r="AO221" s="56">
        <f t="shared" si="44"/>
        <v>-5.401230366944501E-4</v>
      </c>
      <c r="AP221" s="56">
        <f t="shared" si="44"/>
        <v>-5.4688791743671852E-4</v>
      </c>
      <c r="AQ221" s="56">
        <f t="shared" si="44"/>
        <v>-5.5373752630269489E-4</v>
      </c>
      <c r="AR221" s="56">
        <f t="shared" si="44"/>
        <v>-5.6067292448695402E-4</v>
      </c>
      <c r="AS221" s="56">
        <f t="shared" si="44"/>
        <v>-5.6769518647524768E-4</v>
      </c>
      <c r="AT221" s="56">
        <f t="shared" si="44"/>
        <v>-5.7480540021094279E-4</v>
      </c>
      <c r="AU221" s="56">
        <f t="shared" si="44"/>
        <v>-5.8200466726359421E-4</v>
      </c>
      <c r="AV221" s="56">
        <f t="shared" si="44"/>
        <v>-5.8929410299953704E-4</v>
      </c>
      <c r="AW221" s="56">
        <f t="shared" si="44"/>
        <v>-5.9667483675480959E-4</v>
      </c>
      <c r="AX221" s="56">
        <f t="shared" si="44"/>
        <v>-6.0414801200995509E-4</v>
      </c>
      <c r="AY221" s="56">
        <f t="shared" si="44"/>
        <v>-6.1171478656738834E-4</v>
      </c>
      <c r="AZ221" s="56">
        <f t="shared" si="44"/>
        <v>-6.1937633273053186E-4</v>
      </c>
      <c r="BA221" s="56">
        <f t="shared" si="44"/>
        <v>-6.2713383748568214E-4</v>
      </c>
      <c r="BB221" s="56">
        <f t="shared" si="44"/>
        <v>-6.3498850268567451E-4</v>
      </c>
      <c r="BC221" s="56">
        <f t="shared" si="44"/>
        <v>-6.4294154523627969E-4</v>
      </c>
      <c r="BD221" s="56">
        <f t="shared" si="44"/>
        <v>-6.5099419728460327E-4</v>
      </c>
      <c r="BE221" s="82"/>
    </row>
    <row r="222" spans="5:57" ht="14.45">
      <c r="E222" s="83" t="s">
        <v>387</v>
      </c>
      <c r="F222" s="43" t="s">
        <v>387</v>
      </c>
      <c r="G222" s="84" t="s">
        <v>448</v>
      </c>
      <c r="H222" s="46">
        <f t="shared" ref="H222:BD222" si="45">SUM(H217:H221)</f>
        <v>0</v>
      </c>
      <c r="I222" s="45">
        <f t="shared" si="45"/>
        <v>-9.0835520941804596E-2</v>
      </c>
      <c r="J222" s="45">
        <f t="shared" si="45"/>
        <v>-8.9735722766351417E-2</v>
      </c>
      <c r="K222" s="45">
        <f t="shared" si="45"/>
        <v>-8.8647682514943274E-2</v>
      </c>
      <c r="L222" s="45">
        <f t="shared" si="45"/>
        <v>-8.757136610192752E-2</v>
      </c>
      <c r="M222" s="45">
        <f t="shared" si="45"/>
        <v>-8.6502142266581969E-2</v>
      </c>
      <c r="N222" s="45">
        <f t="shared" si="45"/>
        <v>-8.54394627208893E-2</v>
      </c>
      <c r="O222" s="45">
        <f t="shared" si="45"/>
        <v>-8.437861750910515E-2</v>
      </c>
      <c r="P222" s="45">
        <f t="shared" si="45"/>
        <v>-8.3320546765139003E-2</v>
      </c>
      <c r="Q222" s="45">
        <f t="shared" si="45"/>
        <v>-8.225924285603825E-2</v>
      </c>
      <c r="R222" s="45">
        <f t="shared" si="45"/>
        <v>-8.1190821883448838E-2</v>
      </c>
      <c r="S222" s="45">
        <f t="shared" si="45"/>
        <v>-8.011022694777685E-2</v>
      </c>
      <c r="T222" s="45">
        <f t="shared" si="45"/>
        <v>-7.900926534666361E-2</v>
      </c>
      <c r="U222" s="45">
        <f t="shared" si="45"/>
        <v>-7.7881298186070216E-2</v>
      </c>
      <c r="V222" s="45">
        <f t="shared" si="45"/>
        <v>-7.6716308935267305E-2</v>
      </c>
      <c r="W222" s="45">
        <f t="shared" si="45"/>
        <v>-7.5505961216809497E-2</v>
      </c>
      <c r="X222" s="45">
        <f t="shared" si="45"/>
        <v>-7.4238323629025813E-2</v>
      </c>
      <c r="Y222" s="45">
        <f t="shared" si="45"/>
        <v>-7.2904946126089942E-2</v>
      </c>
      <c r="Z222" s="45">
        <f t="shared" si="45"/>
        <v>-7.1497674457341245E-2</v>
      </c>
      <c r="AA222" s="45">
        <f t="shared" si="45"/>
        <v>-7.0011665960277386E-2</v>
      </c>
      <c r="AB222" s="45">
        <f t="shared" si="45"/>
        <v>-6.8449580159126874E-2</v>
      </c>
      <c r="AC222" s="45">
        <f t="shared" si="45"/>
        <v>-6.6821437030446754E-2</v>
      </c>
      <c r="AD222" s="45">
        <f t="shared" si="45"/>
        <v>-6.5142739594206162E-2</v>
      </c>
      <c r="AE222" s="45">
        <f t="shared" si="45"/>
        <v>-6.3438964840283177E-2</v>
      </c>
      <c r="AF222" s="45">
        <f t="shared" si="45"/>
        <v>-6.1737085534539583E-2</v>
      </c>
      <c r="AG222" s="45">
        <f t="shared" si="45"/>
        <v>-6.0065379573364164E-2</v>
      </c>
      <c r="AH222" s="45">
        <f t="shared" si="45"/>
        <v>-5.8452734718589319E-2</v>
      </c>
      <c r="AI222" s="45">
        <f t="shared" si="45"/>
        <v>-5.6916178790395497E-2</v>
      </c>
      <c r="AJ222" s="45">
        <f t="shared" si="45"/>
        <v>-5.5467904857318971E-2</v>
      </c>
      <c r="AK222" s="48">
        <f t="shared" si="45"/>
        <v>-5.4519452096975396E-2</v>
      </c>
      <c r="AL222" s="45">
        <f t="shared" si="45"/>
        <v>-5.5254626033452492E-2</v>
      </c>
      <c r="AM222" s="45">
        <f t="shared" si="45"/>
        <v>-5.5951167753645933E-2</v>
      </c>
      <c r="AN222" s="45">
        <f t="shared" si="45"/>
        <v>-5.6612740892288925E-2</v>
      </c>
      <c r="AO222" s="45">
        <f t="shared" si="45"/>
        <v>-5.7243467221536691E-2</v>
      </c>
      <c r="AP222" s="45">
        <f t="shared" si="45"/>
        <v>-5.7847469305693795E-2</v>
      </c>
      <c r="AQ222" s="45">
        <f t="shared" si="45"/>
        <v>-5.8428588199399376E-2</v>
      </c>
      <c r="AR222" s="45">
        <f t="shared" si="45"/>
        <v>-5.8990234616043795E-2</v>
      </c>
      <c r="AS222" s="45">
        <f t="shared" si="45"/>
        <v>-5.9535340197418338E-2</v>
      </c>
      <c r="AT222" s="45">
        <f t="shared" si="45"/>
        <v>-6.0066366765400184E-2</v>
      </c>
      <c r="AU222" s="45">
        <f t="shared" si="45"/>
        <v>-6.0585350580045584E-2</v>
      </c>
      <c r="AV222" s="45">
        <f t="shared" si="45"/>
        <v>-6.1093956441564894E-2</v>
      </c>
      <c r="AW222" s="45">
        <f t="shared" si="45"/>
        <v>-6.1593539995832919E-2</v>
      </c>
      <c r="AX222" s="45">
        <f t="shared" si="45"/>
        <v>-6.2085200190684531E-2</v>
      </c>
      <c r="AY222" s="45">
        <f t="shared" si="45"/>
        <v>-6.2569831730663258E-2</v>
      </c>
      <c r="AZ222" s="45">
        <f t="shared" si="45"/>
        <v>-6.3048163307254948E-2</v>
      </c>
      <c r="BA222" s="45">
        <f t="shared" si="45"/>
        <v>-6.3520793639069692E-2</v>
      </c>
      <c r="BB222" s="45">
        <f t="shared" si="45"/>
        <v>-6.3988220399137583E-2</v>
      </c>
      <c r="BC222" s="45">
        <f t="shared" si="45"/>
        <v>-6.4450859294607199E-2</v>
      </c>
      <c r="BD222" s="45">
        <f t="shared" si="45"/>
        <v>-6.4909065332611079E-2</v>
      </c>
      <c r="BE222" s="82"/>
    </row>
    <row r="223" spans="5:57" ht="14.45">
      <c r="E223" s="83" t="s">
        <v>387</v>
      </c>
      <c r="F223" s="53" t="s">
        <v>387</v>
      </c>
      <c r="G223" s="53" t="s">
        <v>387</v>
      </c>
      <c r="H223" s="53" t="s">
        <v>387</v>
      </c>
      <c r="I223" s="53" t="s">
        <v>387</v>
      </c>
      <c r="J223" s="53" t="s">
        <v>387</v>
      </c>
      <c r="K223" s="53" t="s">
        <v>387</v>
      </c>
      <c r="L223" s="53" t="s">
        <v>387</v>
      </c>
      <c r="M223" s="53" t="s">
        <v>387</v>
      </c>
      <c r="N223" s="53" t="s">
        <v>387</v>
      </c>
      <c r="O223" s="53" t="s">
        <v>387</v>
      </c>
      <c r="P223" s="53" t="s">
        <v>387</v>
      </c>
      <c r="Q223" s="53" t="s">
        <v>387</v>
      </c>
      <c r="R223" s="53" t="s">
        <v>387</v>
      </c>
      <c r="S223" s="53" t="s">
        <v>387</v>
      </c>
      <c r="T223" s="53" t="s">
        <v>387</v>
      </c>
      <c r="U223" s="53" t="s">
        <v>387</v>
      </c>
      <c r="V223" s="53" t="s">
        <v>387</v>
      </c>
      <c r="W223" s="53" t="s">
        <v>387</v>
      </c>
      <c r="X223" s="53" t="s">
        <v>387</v>
      </c>
      <c r="Y223" s="53" t="s">
        <v>387</v>
      </c>
      <c r="Z223" s="53" t="s">
        <v>387</v>
      </c>
      <c r="AA223" s="53" t="s">
        <v>387</v>
      </c>
      <c r="AB223" s="53" t="s">
        <v>387</v>
      </c>
      <c r="AC223" s="53" t="s">
        <v>387</v>
      </c>
      <c r="AD223" s="53" t="s">
        <v>387</v>
      </c>
      <c r="AE223" s="53" t="s">
        <v>387</v>
      </c>
      <c r="AF223" s="53" t="s">
        <v>387</v>
      </c>
      <c r="AG223" s="53" t="s">
        <v>387</v>
      </c>
      <c r="AH223" s="53" t="s">
        <v>387</v>
      </c>
      <c r="AI223" s="53" t="s">
        <v>387</v>
      </c>
      <c r="AJ223" s="53" t="s">
        <v>387</v>
      </c>
      <c r="AK223" s="53" t="s">
        <v>387</v>
      </c>
      <c r="AL223" s="53"/>
      <c r="AM223" s="53"/>
      <c r="AN223" s="53"/>
      <c r="AO223" s="53"/>
      <c r="AP223" s="53"/>
      <c r="AQ223" s="53"/>
      <c r="AR223" s="53"/>
      <c r="AS223" s="53"/>
      <c r="AT223" s="53"/>
      <c r="AU223" s="53"/>
      <c r="AV223" s="53"/>
      <c r="AW223" s="53"/>
      <c r="AX223" s="53"/>
      <c r="AY223" s="53"/>
      <c r="AZ223" s="53"/>
      <c r="BA223" s="53"/>
      <c r="BB223" s="53"/>
      <c r="BC223" s="53"/>
      <c r="BD223" s="53"/>
      <c r="BE223" s="82"/>
    </row>
    <row r="224" spans="5:57" ht="15.75">
      <c r="E224" s="81"/>
      <c r="F224" s="32"/>
      <c r="G224" s="347"/>
      <c r="H224" s="47"/>
      <c r="I224" s="47"/>
      <c r="J224" s="47"/>
      <c r="K224" s="47"/>
      <c r="L224" s="47"/>
      <c r="M224" s="47"/>
      <c r="N224" s="47"/>
      <c r="O224" s="47"/>
      <c r="P224" s="47"/>
      <c r="Q224" s="47"/>
      <c r="R224" s="47"/>
      <c r="S224" s="47"/>
      <c r="T224" s="47"/>
      <c r="U224" s="47"/>
      <c r="V224" s="47"/>
      <c r="W224" s="47"/>
      <c r="X224" s="47"/>
      <c r="Y224" s="47"/>
      <c r="Z224" s="47"/>
      <c r="AA224" s="47"/>
      <c r="AB224" s="47"/>
      <c r="AC224" s="56"/>
      <c r="AD224" s="47"/>
      <c r="AE224" s="47"/>
      <c r="AF224" s="47"/>
      <c r="AG224" s="47"/>
      <c r="AH224" s="47"/>
      <c r="AI224" s="47"/>
      <c r="AJ224" s="47"/>
      <c r="AK224" s="56"/>
      <c r="AL224" s="56"/>
      <c r="AM224" s="56"/>
      <c r="AN224" s="56"/>
      <c r="AO224" s="56"/>
      <c r="AP224" s="56"/>
      <c r="AQ224" s="56"/>
      <c r="AR224" s="56"/>
      <c r="AS224" s="56"/>
      <c r="AT224" s="56"/>
      <c r="AU224" s="56"/>
      <c r="AV224" s="56"/>
      <c r="AW224" s="56"/>
      <c r="AX224" s="56"/>
      <c r="AY224" s="56"/>
      <c r="AZ224" s="56"/>
      <c r="BA224" s="56"/>
      <c r="BB224" s="56"/>
      <c r="BC224" s="56"/>
      <c r="BD224" s="56"/>
      <c r="BE224" s="82"/>
    </row>
    <row r="225" spans="5:57" ht="15.6">
      <c r="E225" s="85"/>
      <c r="F225" s="53"/>
      <c r="G225" s="412" t="s">
        <v>454</v>
      </c>
      <c r="H225" s="412"/>
      <c r="I225" s="412"/>
      <c r="J225" s="412"/>
      <c r="K225" s="412"/>
      <c r="L225" s="412"/>
      <c r="M225" s="412"/>
      <c r="N225" s="51" t="s">
        <v>387</v>
      </c>
      <c r="O225" s="51" t="s">
        <v>387</v>
      </c>
      <c r="P225" s="51" t="s">
        <v>387</v>
      </c>
      <c r="Q225" s="51" t="s">
        <v>387</v>
      </c>
      <c r="R225" s="51" t="s">
        <v>387</v>
      </c>
      <c r="S225" s="51" t="s">
        <v>387</v>
      </c>
      <c r="T225" s="51" t="s">
        <v>387</v>
      </c>
      <c r="U225" s="51" t="s">
        <v>387</v>
      </c>
      <c r="V225" s="51" t="s">
        <v>387</v>
      </c>
      <c r="W225" s="51" t="s">
        <v>387</v>
      </c>
      <c r="X225" s="51" t="s">
        <v>387</v>
      </c>
      <c r="Y225" s="51" t="s">
        <v>387</v>
      </c>
      <c r="Z225" s="51" t="s">
        <v>387</v>
      </c>
      <c r="AA225" s="51" t="s">
        <v>387</v>
      </c>
      <c r="AB225" s="51" t="s">
        <v>387</v>
      </c>
      <c r="AC225" s="56" t="s">
        <v>387</v>
      </c>
      <c r="AD225" s="51" t="s">
        <v>387</v>
      </c>
      <c r="AE225" s="51" t="s">
        <v>387</v>
      </c>
      <c r="AF225" s="51" t="s">
        <v>387</v>
      </c>
      <c r="AG225" s="51" t="s">
        <v>387</v>
      </c>
      <c r="AH225" s="51" t="s">
        <v>387</v>
      </c>
      <c r="AI225" s="51" t="s">
        <v>387</v>
      </c>
      <c r="AJ225" s="51" t="s">
        <v>387</v>
      </c>
      <c r="AK225" s="56" t="s">
        <v>387</v>
      </c>
      <c r="AL225" s="56"/>
      <c r="AM225" s="56"/>
      <c r="AN225" s="56"/>
      <c r="AO225" s="56"/>
      <c r="AP225" s="56"/>
      <c r="AQ225" s="56"/>
      <c r="AR225" s="56"/>
      <c r="AS225" s="56"/>
      <c r="AT225" s="56"/>
      <c r="AU225" s="56"/>
      <c r="AV225" s="56"/>
      <c r="AW225" s="56"/>
      <c r="AX225" s="56"/>
      <c r="AY225" s="56"/>
      <c r="AZ225" s="56"/>
      <c r="BA225" s="56"/>
      <c r="BB225" s="56"/>
      <c r="BC225" s="56"/>
      <c r="BD225" s="56"/>
      <c r="BE225" s="82"/>
    </row>
    <row r="226" spans="5:57" ht="14.45">
      <c r="E226" s="408" t="s">
        <v>391</v>
      </c>
      <c r="F226" s="386"/>
      <c r="G226" s="37"/>
      <c r="H226" s="56"/>
      <c r="I226" s="56"/>
      <c r="J226" s="56"/>
      <c r="K226" s="56"/>
      <c r="L226" s="56"/>
      <c r="M226" s="56"/>
      <c r="N226" s="56"/>
      <c r="O226" s="56"/>
      <c r="P226" s="56"/>
      <c r="Q226" s="56"/>
      <c r="R226" s="56"/>
      <c r="S226" s="56"/>
      <c r="T226" s="56"/>
      <c r="U226" s="56"/>
      <c r="V226" s="56"/>
      <c r="W226" s="56"/>
      <c r="X226" s="56"/>
      <c r="Y226" s="56"/>
      <c r="Z226" s="56"/>
      <c r="AA226" s="56"/>
      <c r="AB226" s="56"/>
      <c r="AC226" s="56"/>
      <c r="AD226" s="56"/>
      <c r="AE226" s="56"/>
      <c r="AF226" s="56"/>
      <c r="AG226" s="56"/>
      <c r="AH226" s="56"/>
      <c r="AI226" s="56"/>
      <c r="AJ226" s="56"/>
      <c r="AK226" s="56" t="s">
        <v>387</v>
      </c>
      <c r="AL226" s="56"/>
      <c r="AM226" s="56"/>
      <c r="AN226" s="56"/>
      <c r="AO226" s="56"/>
      <c r="AP226" s="56"/>
      <c r="AQ226" s="56"/>
      <c r="AR226" s="56"/>
      <c r="AS226" s="56"/>
      <c r="AT226" s="56"/>
      <c r="AU226" s="56"/>
      <c r="AV226" s="56"/>
      <c r="AW226" s="56"/>
      <c r="AX226" s="56"/>
      <c r="AY226" s="56"/>
      <c r="AZ226" s="56"/>
      <c r="BA226" s="56"/>
      <c r="BB226" s="56"/>
      <c r="BC226" s="56"/>
      <c r="BD226" s="56"/>
      <c r="BE226" s="82"/>
    </row>
    <row r="227" spans="5:57" ht="14.45">
      <c r="E227" s="408" t="s">
        <v>394</v>
      </c>
      <c r="F227" s="386"/>
      <c r="G227" s="37"/>
      <c r="H227" s="56"/>
      <c r="I227" s="56">
        <f>IF(I67&lt;0,I67*-1,I67)*$G$137</f>
        <v>3.8078411378040029E-2</v>
      </c>
      <c r="J227" s="56">
        <f t="shared" ref="J227:BD227" si="46">IF(J67&lt;0,J67*-1,J67)*$G$137</f>
        <v>3.8078411378040029E-2</v>
      </c>
      <c r="K227" s="56">
        <f t="shared" si="46"/>
        <v>3.8078411378040029E-2</v>
      </c>
      <c r="L227" s="56">
        <f t="shared" si="46"/>
        <v>3.8078411378040029E-2</v>
      </c>
      <c r="M227" s="56">
        <f t="shared" si="46"/>
        <v>3.8078411378040029E-2</v>
      </c>
      <c r="N227" s="56">
        <f t="shared" si="46"/>
        <v>3.8078411378040029E-2</v>
      </c>
      <c r="O227" s="56">
        <f t="shared" si="46"/>
        <v>3.8078411378040029E-2</v>
      </c>
      <c r="P227" s="56">
        <f t="shared" si="46"/>
        <v>3.8078411378040029E-2</v>
      </c>
      <c r="Q227" s="56">
        <f t="shared" si="46"/>
        <v>3.8078411378040029E-2</v>
      </c>
      <c r="R227" s="56">
        <f t="shared" si="46"/>
        <v>3.8078411378040029E-2</v>
      </c>
      <c r="S227" s="56">
        <f t="shared" si="46"/>
        <v>3.8078411378040029E-2</v>
      </c>
      <c r="T227" s="56">
        <f t="shared" si="46"/>
        <v>3.8078411378040029E-2</v>
      </c>
      <c r="U227" s="56">
        <f t="shared" si="46"/>
        <v>3.8078411378040029E-2</v>
      </c>
      <c r="V227" s="56">
        <f t="shared" si="46"/>
        <v>3.8078411378040029E-2</v>
      </c>
      <c r="W227" s="56">
        <f t="shared" si="46"/>
        <v>3.8078411378040029E-2</v>
      </c>
      <c r="X227" s="56">
        <f t="shared" si="46"/>
        <v>3.8078411378040029E-2</v>
      </c>
      <c r="Y227" s="56">
        <f t="shared" si="46"/>
        <v>3.8078411378040029E-2</v>
      </c>
      <c r="Z227" s="56">
        <f t="shared" si="46"/>
        <v>3.8078411378040029E-2</v>
      </c>
      <c r="AA227" s="56">
        <f t="shared" si="46"/>
        <v>3.8078411378040029E-2</v>
      </c>
      <c r="AB227" s="56">
        <f t="shared" si="46"/>
        <v>3.8078411378040029E-2</v>
      </c>
      <c r="AC227" s="56">
        <f t="shared" si="46"/>
        <v>3.8078411378040029E-2</v>
      </c>
      <c r="AD227" s="56">
        <f t="shared" si="46"/>
        <v>3.8078411378040029E-2</v>
      </c>
      <c r="AE227" s="56">
        <f t="shared" si="46"/>
        <v>3.8078411378040029E-2</v>
      </c>
      <c r="AF227" s="56">
        <f t="shared" si="46"/>
        <v>3.8078411378040029E-2</v>
      </c>
      <c r="AG227" s="56">
        <f t="shared" si="46"/>
        <v>3.8078411378040029E-2</v>
      </c>
      <c r="AH227" s="56">
        <f t="shared" si="46"/>
        <v>3.8078411378040029E-2</v>
      </c>
      <c r="AI227" s="56">
        <f t="shared" si="46"/>
        <v>3.8078411378040029E-2</v>
      </c>
      <c r="AJ227" s="56">
        <f t="shared" si="46"/>
        <v>3.8078411378040029E-2</v>
      </c>
      <c r="AK227" s="56">
        <f t="shared" si="46"/>
        <v>3.8078411378040029E-2</v>
      </c>
      <c r="AL227" s="56">
        <f t="shared" si="46"/>
        <v>3.8078411378040029E-2</v>
      </c>
      <c r="AM227" s="56">
        <f t="shared" si="46"/>
        <v>3.8078411378040029E-2</v>
      </c>
      <c r="AN227" s="56">
        <f t="shared" si="46"/>
        <v>3.8078411378040029E-2</v>
      </c>
      <c r="AO227" s="56">
        <f t="shared" si="46"/>
        <v>3.8078411378040029E-2</v>
      </c>
      <c r="AP227" s="56">
        <f t="shared" si="46"/>
        <v>3.8078411378040029E-2</v>
      </c>
      <c r="AQ227" s="56">
        <f t="shared" si="46"/>
        <v>3.8078411378040029E-2</v>
      </c>
      <c r="AR227" s="56">
        <f t="shared" si="46"/>
        <v>3.8078411378040029E-2</v>
      </c>
      <c r="AS227" s="56">
        <f t="shared" si="46"/>
        <v>3.8078411378040029E-2</v>
      </c>
      <c r="AT227" s="56">
        <f t="shared" si="46"/>
        <v>3.8078411378040029E-2</v>
      </c>
      <c r="AU227" s="56">
        <f t="shared" si="46"/>
        <v>3.8078411378040029E-2</v>
      </c>
      <c r="AV227" s="56">
        <f t="shared" si="46"/>
        <v>3.8078411378040029E-2</v>
      </c>
      <c r="AW227" s="56">
        <f t="shared" si="46"/>
        <v>3.8078411378040029E-2</v>
      </c>
      <c r="AX227" s="56">
        <f t="shared" si="46"/>
        <v>3.8078411378039793E-2</v>
      </c>
      <c r="AY227" s="56">
        <f t="shared" si="46"/>
        <v>3.8078411378040029E-2</v>
      </c>
      <c r="AZ227" s="56">
        <f t="shared" si="46"/>
        <v>3.8078411378040029E-2</v>
      </c>
      <c r="BA227" s="56">
        <f t="shared" si="46"/>
        <v>3.8078411378040029E-2</v>
      </c>
      <c r="BB227" s="56">
        <f t="shared" si="46"/>
        <v>3.8078411378040029E-2</v>
      </c>
      <c r="BC227" s="56">
        <f t="shared" si="46"/>
        <v>3.8078411378040029E-2</v>
      </c>
      <c r="BD227" s="56">
        <f t="shared" si="46"/>
        <v>3.8078411378040029E-2</v>
      </c>
      <c r="BE227" s="82"/>
    </row>
    <row r="228" spans="5:57" ht="14.45">
      <c r="E228" s="408" t="s">
        <v>402</v>
      </c>
      <c r="F228" s="386"/>
      <c r="G228" s="37"/>
      <c r="H228" s="56"/>
      <c r="I228" s="56">
        <f>IF(I68&lt;0,I68*-1,I68)*$G$138</f>
        <v>0.16946237316343554</v>
      </c>
      <c r="J228" s="56">
        <f t="shared" ref="J228:BD228" si="47">IF(J68&lt;0,J68*-1,J68)*$G$138</f>
        <v>0.16872184448614203</v>
      </c>
      <c r="K228" s="56">
        <f t="shared" si="47"/>
        <v>0.16799736857468178</v>
      </c>
      <c r="L228" s="56">
        <f t="shared" si="47"/>
        <v>0.16727628115517645</v>
      </c>
      <c r="M228" s="56">
        <f t="shared" si="47"/>
        <v>0.16655668863664169</v>
      </c>
      <c r="N228" s="56">
        <f t="shared" si="47"/>
        <v>0.16583623941565961</v>
      </c>
      <c r="O228" s="56">
        <f t="shared" si="47"/>
        <v>0.16511200268067841</v>
      </c>
      <c r="P228" s="56">
        <f t="shared" si="47"/>
        <v>0.16438033712726199</v>
      </c>
      <c r="Q228" s="56">
        <f t="shared" si="47"/>
        <v>0.16363671090751739</v>
      </c>
      <c r="R228" s="56">
        <f t="shared" si="47"/>
        <v>0.16287553839908553</v>
      </c>
      <c r="S228" s="56">
        <f t="shared" si="47"/>
        <v>0.16208999006828245</v>
      </c>
      <c r="T228" s="56">
        <f t="shared" si="47"/>
        <v>0.16127183933282191</v>
      </c>
      <c r="U228" s="56">
        <f t="shared" si="47"/>
        <v>0.16041138342113156</v>
      </c>
      <c r="V228" s="56">
        <f t="shared" si="47"/>
        <v>0.15949751053857611</v>
      </c>
      <c r="W228" s="56">
        <f t="shared" si="47"/>
        <v>0.15851801424331366</v>
      </c>
      <c r="X228" s="56">
        <f t="shared" si="47"/>
        <v>0.15746028115726349</v>
      </c>
      <c r="Y228" s="56">
        <f t="shared" si="47"/>
        <v>0.15631247645541363</v>
      </c>
      <c r="Z228" s="56">
        <f t="shared" si="47"/>
        <v>0.15506528094820046</v>
      </c>
      <c r="AA228" s="56">
        <f t="shared" si="47"/>
        <v>0.1537140990368045</v>
      </c>
      <c r="AB228" s="56">
        <f t="shared" si="47"/>
        <v>0.15226143988158367</v>
      </c>
      <c r="AC228" s="56">
        <f t="shared" si="47"/>
        <v>0.15071884115698914</v>
      </c>
      <c r="AD228" s="56">
        <f t="shared" si="47"/>
        <v>0.14910762740238326</v>
      </c>
      <c r="AE228" s="56">
        <f t="shared" si="47"/>
        <v>0.14745780002840866</v>
      </c>
      <c r="AF228" s="56">
        <f t="shared" si="47"/>
        <v>0.14580491939956597</v>
      </c>
      <c r="AG228" s="56">
        <f t="shared" si="47"/>
        <v>0.14418555244417688</v>
      </c>
      <c r="AH228" s="56">
        <f t="shared" si="47"/>
        <v>0.14263242429043016</v>
      </c>
      <c r="AI228" s="56">
        <f t="shared" si="47"/>
        <v>0.14117062095457808</v>
      </c>
      <c r="AJ228" s="56">
        <f t="shared" si="47"/>
        <v>0.13981564860389054</v>
      </c>
      <c r="AK228" s="56">
        <f t="shared" si="47"/>
        <v>0.13857349738418512</v>
      </c>
      <c r="AL228" s="56">
        <f t="shared" si="47"/>
        <v>0.13744218680909578</v>
      </c>
      <c r="AM228" s="56">
        <f t="shared" si="47"/>
        <v>0.1364140527704075</v>
      </c>
      <c r="AN228" s="56">
        <f t="shared" si="47"/>
        <v>0.13547806986546365</v>
      </c>
      <c r="AO228" s="56">
        <f t="shared" si="47"/>
        <v>0.13462180880154451</v>
      </c>
      <c r="AP228" s="56">
        <f t="shared" si="47"/>
        <v>0.13383284220933236</v>
      </c>
      <c r="AQ228" s="56">
        <f t="shared" si="47"/>
        <v>0.13309961232044221</v>
      </c>
      <c r="AR228" s="56">
        <f t="shared" si="47"/>
        <v>0.13241188831651116</v>
      </c>
      <c r="AS228" s="56">
        <f t="shared" si="47"/>
        <v>0.13176091593048928</v>
      </c>
      <c r="AT228" s="56">
        <f t="shared" si="47"/>
        <v>0.1311393887925317</v>
      </c>
      <c r="AU228" s="56">
        <f t="shared" si="47"/>
        <v>0.13054131214795209</v>
      </c>
      <c r="AV228" s="56">
        <f t="shared" si="47"/>
        <v>0.12996183630618388</v>
      </c>
      <c r="AW228" s="56">
        <f t="shared" si="47"/>
        <v>0.12939706486627361</v>
      </c>
      <c r="AX228" s="56">
        <f t="shared" si="47"/>
        <v>0.12884389321207687</v>
      </c>
      <c r="AY228" s="56">
        <f t="shared" si="47"/>
        <v>0.12829984700906719</v>
      </c>
      <c r="AZ228" s="56">
        <f t="shared" si="47"/>
        <v>0.1277629644258855</v>
      </c>
      <c r="BA228" s="56">
        <f t="shared" si="47"/>
        <v>0.12723168508263949</v>
      </c>
      <c r="BB228" s="56">
        <f t="shared" si="47"/>
        <v>0.12670476086183449</v>
      </c>
      <c r="BC228" s="56">
        <f t="shared" si="47"/>
        <v>0.12618119699126207</v>
      </c>
      <c r="BD228" s="56">
        <f t="shared" si="47"/>
        <v>0.1256601863994069</v>
      </c>
      <c r="BE228" s="82"/>
    </row>
    <row r="229" spans="5:57" ht="14.45">
      <c r="E229" s="410" t="s">
        <v>407</v>
      </c>
      <c r="F229" s="390"/>
      <c r="G229" s="37"/>
      <c r="H229" s="56"/>
      <c r="I229" s="56">
        <f>IF(I69&lt;0,I69*-1,I69)*$G$139</f>
        <v>0.20873701815809823</v>
      </c>
      <c r="J229" s="56">
        <f t="shared" ref="J229:BD229" si="48">IF(J69&lt;0,J69*-1,J69)*$G$139</f>
        <v>0.20213082985290337</v>
      </c>
      <c r="K229" s="56">
        <f t="shared" si="48"/>
        <v>0.19558080358650479</v>
      </c>
      <c r="L229" s="56">
        <f t="shared" si="48"/>
        <v>0.18910804663804215</v>
      </c>
      <c r="M229" s="56">
        <f t="shared" si="48"/>
        <v>0.18268280403112069</v>
      </c>
      <c r="N229" s="56">
        <f t="shared" si="48"/>
        <v>0.17630513584431817</v>
      </c>
      <c r="O229" s="56">
        <f t="shared" si="48"/>
        <v>0.16994647618844161</v>
      </c>
      <c r="P229" s="56">
        <f t="shared" si="48"/>
        <v>0.16361964710817936</v>
      </c>
      <c r="Q229" s="56">
        <f t="shared" si="48"/>
        <v>0.15728955171177111</v>
      </c>
      <c r="R229" s="56">
        <f t="shared" si="48"/>
        <v>0.15093797638790804</v>
      </c>
      <c r="S229" s="56">
        <f t="shared" si="48"/>
        <v>0.14454046123331948</v>
      </c>
      <c r="T229" s="56">
        <f t="shared" si="48"/>
        <v>0.13805259656901786</v>
      </c>
      <c r="U229" s="56">
        <f t="shared" si="48"/>
        <v>0.13144351430735862</v>
      </c>
      <c r="V229" s="56">
        <f t="shared" si="48"/>
        <v>0.12466069657329172</v>
      </c>
      <c r="W229" s="56">
        <f t="shared" si="48"/>
        <v>0.11766542242686756</v>
      </c>
      <c r="X229" s="56">
        <f t="shared" si="48"/>
        <v>0.11039408508533885</v>
      </c>
      <c r="Y229" s="56">
        <f t="shared" si="48"/>
        <v>0.10280652829250807</v>
      </c>
      <c r="Z229" s="56">
        <f t="shared" si="48"/>
        <v>9.4860457828682243E-2</v>
      </c>
      <c r="AA229" s="56">
        <f t="shared" si="48"/>
        <v>8.6529170198005448E-2</v>
      </c>
      <c r="AB229" s="56">
        <f t="shared" si="48"/>
        <v>7.7827345810921517E-2</v>
      </c>
      <c r="AC229" s="56">
        <f t="shared" si="48"/>
        <v>6.8806796922982111E-2</v>
      </c>
      <c r="AD229" s="56">
        <f t="shared" si="48"/>
        <v>5.9541834588478282E-2</v>
      </c>
      <c r="AE229" s="56">
        <f t="shared" si="48"/>
        <v>5.0163085002648239E-2</v>
      </c>
      <c r="AF229" s="56">
        <f t="shared" si="48"/>
        <v>4.0802440321344668E-2</v>
      </c>
      <c r="AG229" s="56">
        <f t="shared" si="48"/>
        <v>3.1599378919432444E-2</v>
      </c>
      <c r="AH229" s="56">
        <f t="shared" si="48"/>
        <v>2.2704195290994322E-2</v>
      </c>
      <c r="AI229" s="56">
        <f t="shared" si="48"/>
        <v>1.4195703526834689E-2</v>
      </c>
      <c r="AJ229" s="56">
        <f t="shared" si="48"/>
        <v>6.1344810790426576E-3</v>
      </c>
      <c r="AK229" s="56">
        <f t="shared" si="48"/>
        <v>1.4377612497020243E-3</v>
      </c>
      <c r="AL229" s="56">
        <f t="shared" si="48"/>
        <v>8.5294658522013043E-3</v>
      </c>
      <c r="AM229" s="56">
        <f t="shared" si="48"/>
        <v>1.5171820830600202E-2</v>
      </c>
      <c r="AN229" s="56">
        <f t="shared" si="48"/>
        <v>2.1409470295776955E-2</v>
      </c>
      <c r="AO229" s="56">
        <f t="shared" si="48"/>
        <v>2.7292684343218278E-2</v>
      </c>
      <c r="AP229" s="56">
        <f t="shared" si="48"/>
        <v>3.2871735368716022E-2</v>
      </c>
      <c r="AQ229" s="56">
        <f t="shared" si="48"/>
        <v>3.8193426912679192E-2</v>
      </c>
      <c r="AR229" s="56">
        <f t="shared" si="48"/>
        <v>4.3299263804096211E-2</v>
      </c>
      <c r="AS229" s="56">
        <f t="shared" si="48"/>
        <v>4.8224853271748407E-2</v>
      </c>
      <c r="AT229" s="56">
        <f t="shared" si="48"/>
        <v>5.3000019068871231E-2</v>
      </c>
      <c r="AU229" s="56">
        <f t="shared" si="48"/>
        <v>5.7649346088597883E-2</v>
      </c>
      <c r="AV229" s="56">
        <f t="shared" si="48"/>
        <v>6.2192846040714178E-2</v>
      </c>
      <c r="AW229" s="56">
        <f t="shared" si="48"/>
        <v>6.6646724013814038E-2</v>
      </c>
      <c r="AX229" s="56">
        <f t="shared" si="48"/>
        <v>7.1024023936973255E-2</v>
      </c>
      <c r="AY229" s="56">
        <f t="shared" si="48"/>
        <v>7.5335274027681781E-2</v>
      </c>
      <c r="AZ229" s="56">
        <f t="shared" si="48"/>
        <v>7.9588957328909998E-2</v>
      </c>
      <c r="BA229" s="56">
        <f t="shared" si="48"/>
        <v>8.3791955325165007E-2</v>
      </c>
      <c r="BB229" s="56">
        <f t="shared" si="48"/>
        <v>8.7949904098252291E-2</v>
      </c>
      <c r="BC229" s="56">
        <f t="shared" si="48"/>
        <v>9.2067429390113267E-2</v>
      </c>
      <c r="BD229" s="56">
        <f t="shared" si="48"/>
        <v>9.6148408560414497E-2</v>
      </c>
      <c r="BE229" s="82"/>
    </row>
    <row r="230" spans="5:57" ht="14.45">
      <c r="E230" s="408" t="s">
        <v>396</v>
      </c>
      <c r="F230" s="386"/>
      <c r="G230" s="37"/>
      <c r="H230" s="56"/>
      <c r="I230" s="56">
        <f>IF(I70&lt;0,I70*-1,I70)*$G$140</f>
        <v>4.9760479149772711E-2</v>
      </c>
      <c r="J230" s="56">
        <f t="shared" ref="J230:BD230" si="49">IF(J70&lt;0,J70*-1,J70)*$G$140</f>
        <v>4.9760479149775827E-2</v>
      </c>
      <c r="K230" s="56">
        <f t="shared" si="49"/>
        <v>4.9760479149772711E-2</v>
      </c>
      <c r="L230" s="56">
        <f t="shared" si="49"/>
        <v>4.9760479149772711E-2</v>
      </c>
      <c r="M230" s="56">
        <f t="shared" si="49"/>
        <v>4.9760479149772711E-2</v>
      </c>
      <c r="N230" s="56">
        <f t="shared" si="49"/>
        <v>4.9760479149772711E-2</v>
      </c>
      <c r="O230" s="56">
        <f t="shared" si="49"/>
        <v>4.9760479149772711E-2</v>
      </c>
      <c r="P230" s="56">
        <f t="shared" si="49"/>
        <v>4.9760479149772711E-2</v>
      </c>
      <c r="Q230" s="56">
        <f t="shared" si="49"/>
        <v>4.9760479149772711E-2</v>
      </c>
      <c r="R230" s="56">
        <f t="shared" si="49"/>
        <v>4.9760479149772711E-2</v>
      </c>
      <c r="S230" s="56">
        <f t="shared" si="49"/>
        <v>4.9760479149772711E-2</v>
      </c>
      <c r="T230" s="56">
        <f t="shared" si="49"/>
        <v>4.9760479149772711E-2</v>
      </c>
      <c r="U230" s="56">
        <f t="shared" si="49"/>
        <v>4.9760479149775827E-2</v>
      </c>
      <c r="V230" s="56">
        <f t="shared" si="49"/>
        <v>4.9760479149772711E-2</v>
      </c>
      <c r="W230" s="56">
        <f t="shared" si="49"/>
        <v>4.9760479149772711E-2</v>
      </c>
      <c r="X230" s="56">
        <f t="shared" si="49"/>
        <v>4.9760479149772711E-2</v>
      </c>
      <c r="Y230" s="56">
        <f t="shared" si="49"/>
        <v>4.9760479149772711E-2</v>
      </c>
      <c r="Z230" s="56">
        <f t="shared" si="49"/>
        <v>4.9760479149772711E-2</v>
      </c>
      <c r="AA230" s="56">
        <f t="shared" si="49"/>
        <v>4.9760479149772711E-2</v>
      </c>
      <c r="AB230" s="56">
        <f t="shared" si="49"/>
        <v>4.9760479149772711E-2</v>
      </c>
      <c r="AC230" s="56">
        <f t="shared" si="49"/>
        <v>4.9760479149772711E-2</v>
      </c>
      <c r="AD230" s="56">
        <f t="shared" si="49"/>
        <v>4.9760479149772711E-2</v>
      </c>
      <c r="AE230" s="56">
        <f t="shared" si="49"/>
        <v>4.9760479149772711E-2</v>
      </c>
      <c r="AF230" s="56">
        <f t="shared" si="49"/>
        <v>4.9760479149775827E-2</v>
      </c>
      <c r="AG230" s="56">
        <f t="shared" si="49"/>
        <v>4.9760479149772711E-2</v>
      </c>
      <c r="AH230" s="56">
        <f t="shared" si="49"/>
        <v>4.9760479149772711E-2</v>
      </c>
      <c r="AI230" s="56">
        <f t="shared" si="49"/>
        <v>4.9760479149772711E-2</v>
      </c>
      <c r="AJ230" s="56">
        <f t="shared" si="49"/>
        <v>4.9760479149772711E-2</v>
      </c>
      <c r="AK230" s="56">
        <f t="shared" si="49"/>
        <v>4.9760479149772711E-2</v>
      </c>
      <c r="AL230" s="56">
        <f t="shared" si="49"/>
        <v>4.9760479149772711E-2</v>
      </c>
      <c r="AM230" s="56">
        <f t="shared" si="49"/>
        <v>4.9760479149772711E-2</v>
      </c>
      <c r="AN230" s="56">
        <f t="shared" si="49"/>
        <v>4.9760479149772711E-2</v>
      </c>
      <c r="AO230" s="56">
        <f t="shared" si="49"/>
        <v>4.9760479149772711E-2</v>
      </c>
      <c r="AP230" s="56">
        <f t="shared" si="49"/>
        <v>4.9760479149775827E-2</v>
      </c>
      <c r="AQ230" s="56">
        <f t="shared" si="49"/>
        <v>4.9760479149772711E-2</v>
      </c>
      <c r="AR230" s="56">
        <f t="shared" si="49"/>
        <v>4.9760479149772711E-2</v>
      </c>
      <c r="AS230" s="56">
        <f t="shared" si="49"/>
        <v>4.9760479149772711E-2</v>
      </c>
      <c r="AT230" s="56">
        <f t="shared" si="49"/>
        <v>4.9760479149772711E-2</v>
      </c>
      <c r="AU230" s="56">
        <f t="shared" si="49"/>
        <v>4.9760479149772711E-2</v>
      </c>
      <c r="AV230" s="56">
        <f t="shared" si="49"/>
        <v>4.9760479149772711E-2</v>
      </c>
      <c r="AW230" s="56">
        <f t="shared" si="49"/>
        <v>4.9760479149772711E-2</v>
      </c>
      <c r="AX230" s="56">
        <f t="shared" si="49"/>
        <v>4.9760479149772711E-2</v>
      </c>
      <c r="AY230" s="56">
        <f t="shared" si="49"/>
        <v>4.9760479149772711E-2</v>
      </c>
      <c r="AZ230" s="56">
        <f t="shared" si="49"/>
        <v>4.9760479149772711E-2</v>
      </c>
      <c r="BA230" s="56">
        <f t="shared" si="49"/>
        <v>4.9760479149775827E-2</v>
      </c>
      <c r="BB230" s="56">
        <f t="shared" si="49"/>
        <v>4.9760479149772711E-2</v>
      </c>
      <c r="BC230" s="56">
        <f t="shared" si="49"/>
        <v>4.9760479149772711E-2</v>
      </c>
      <c r="BD230" s="56">
        <f t="shared" si="49"/>
        <v>4.9760479149772711E-2</v>
      </c>
      <c r="BE230" s="82"/>
    </row>
    <row r="231" spans="5:57" ht="14.45">
      <c r="E231" s="408" t="s">
        <v>397</v>
      </c>
      <c r="F231" s="386"/>
      <c r="G231" s="37"/>
      <c r="H231" s="56"/>
      <c r="I231" s="56"/>
      <c r="J231" s="56"/>
      <c r="K231" s="56"/>
      <c r="L231" s="56"/>
      <c r="M231" s="56"/>
      <c r="N231" s="56"/>
      <c r="O231" s="56"/>
      <c r="P231" s="56"/>
      <c r="Q231" s="56"/>
      <c r="R231" s="56"/>
      <c r="S231" s="56"/>
      <c r="T231" s="56"/>
      <c r="U231" s="56"/>
      <c r="V231" s="56"/>
      <c r="W231" s="56"/>
      <c r="X231" s="56"/>
      <c r="Y231" s="56"/>
      <c r="Z231" s="56"/>
      <c r="AA231" s="56"/>
      <c r="AB231" s="56"/>
      <c r="AC231" s="56"/>
      <c r="AD231" s="56"/>
      <c r="AE231" s="56"/>
      <c r="AF231" s="56"/>
      <c r="AG231" s="56"/>
      <c r="AH231" s="56"/>
      <c r="AI231" s="56"/>
      <c r="AJ231" s="56"/>
      <c r="AK231" s="56"/>
      <c r="AL231" s="56"/>
      <c r="AM231" s="56"/>
      <c r="AN231" s="56"/>
      <c r="AO231" s="56"/>
      <c r="AP231" s="56"/>
      <c r="AQ231" s="56"/>
      <c r="AR231" s="56"/>
      <c r="AS231" s="56"/>
      <c r="AT231" s="56"/>
      <c r="AU231" s="56"/>
      <c r="AV231" s="56"/>
      <c r="AW231" s="56"/>
      <c r="AX231" s="56"/>
      <c r="AY231" s="56"/>
      <c r="AZ231" s="56"/>
      <c r="BA231" s="56"/>
      <c r="BB231" s="56"/>
      <c r="BC231" s="56"/>
      <c r="BD231" s="56"/>
      <c r="BE231" s="82"/>
    </row>
    <row r="232" spans="5:57">
      <c r="E232" s="83" t="s">
        <v>387</v>
      </c>
      <c r="F232" s="43" t="s">
        <v>387</v>
      </c>
      <c r="G232" s="84" t="s">
        <v>448</v>
      </c>
      <c r="H232" s="46">
        <f t="shared" ref="H232:BD232" si="50">SUM(H226:H231)</f>
        <v>0</v>
      </c>
      <c r="I232" s="46">
        <f t="shared" si="50"/>
        <v>0.46603828184934654</v>
      </c>
      <c r="J232" s="46">
        <f t="shared" si="50"/>
        <v>0.45869156486686125</v>
      </c>
      <c r="K232" s="46">
        <f t="shared" si="50"/>
        <v>0.45141706268899934</v>
      </c>
      <c r="L232" s="46">
        <f t="shared" si="50"/>
        <v>0.44422321832103134</v>
      </c>
      <c r="M232" s="46">
        <f t="shared" si="50"/>
        <v>0.43707838319557513</v>
      </c>
      <c r="N232" s="46">
        <f t="shared" si="50"/>
        <v>0.42998026578779053</v>
      </c>
      <c r="O232" s="46">
        <f t="shared" si="50"/>
        <v>0.42289736939693273</v>
      </c>
      <c r="P232" s="46">
        <f t="shared" si="50"/>
        <v>0.4158388747632541</v>
      </c>
      <c r="Q232" s="46">
        <f t="shared" si="50"/>
        <v>0.40876515314710121</v>
      </c>
      <c r="R232" s="46">
        <f t="shared" si="50"/>
        <v>0.40165240531480634</v>
      </c>
      <c r="S232" s="46">
        <f t="shared" si="50"/>
        <v>0.39446934182941468</v>
      </c>
      <c r="T232" s="46">
        <f t="shared" si="50"/>
        <v>0.38716332642965251</v>
      </c>
      <c r="U232" s="46">
        <f t="shared" si="50"/>
        <v>0.37969378825630601</v>
      </c>
      <c r="V232" s="46">
        <f t="shared" si="50"/>
        <v>0.37199709763968059</v>
      </c>
      <c r="W232" s="46">
        <f t="shared" si="50"/>
        <v>0.36402232719799393</v>
      </c>
      <c r="X232" s="46">
        <f t="shared" si="50"/>
        <v>0.35569325677041508</v>
      </c>
      <c r="Y232" s="46">
        <f t="shared" si="50"/>
        <v>0.34695789527573445</v>
      </c>
      <c r="Z232" s="46">
        <f t="shared" si="50"/>
        <v>0.33776462930469547</v>
      </c>
      <c r="AA232" s="46">
        <f t="shared" si="50"/>
        <v>0.32808215976262267</v>
      </c>
      <c r="AB232" s="46">
        <f t="shared" si="50"/>
        <v>0.31792767622031792</v>
      </c>
      <c r="AC232" s="46">
        <f t="shared" si="50"/>
        <v>0.30736452860778402</v>
      </c>
      <c r="AD232" s="46">
        <f t="shared" si="50"/>
        <v>0.29648835251867428</v>
      </c>
      <c r="AE232" s="46">
        <f t="shared" si="50"/>
        <v>0.28545977555886964</v>
      </c>
      <c r="AF232" s="46">
        <f t="shared" si="50"/>
        <v>0.27444625024872649</v>
      </c>
      <c r="AG232" s="46">
        <f t="shared" si="50"/>
        <v>0.26362382189142208</v>
      </c>
      <c r="AH232" s="46">
        <f t="shared" si="50"/>
        <v>0.25317551010923722</v>
      </c>
      <c r="AI232" s="46">
        <f t="shared" si="50"/>
        <v>0.24320521500922551</v>
      </c>
      <c r="AJ232" s="46">
        <f t="shared" si="50"/>
        <v>0.23378902021074593</v>
      </c>
      <c r="AK232" s="56">
        <f t="shared" si="50"/>
        <v>0.22785014916169988</v>
      </c>
      <c r="AL232" s="46">
        <f t="shared" si="50"/>
        <v>0.23381054318910982</v>
      </c>
      <c r="AM232" s="46">
        <f t="shared" si="50"/>
        <v>0.23942476412882044</v>
      </c>
      <c r="AN232" s="46">
        <f t="shared" si="50"/>
        <v>0.24472643068905334</v>
      </c>
      <c r="AO232" s="46">
        <f t="shared" si="50"/>
        <v>0.24975338367257552</v>
      </c>
      <c r="AP232" s="46">
        <f t="shared" si="50"/>
        <v>0.25454346810586426</v>
      </c>
      <c r="AQ232" s="46">
        <f t="shared" si="50"/>
        <v>0.25913192976093413</v>
      </c>
      <c r="AR232" s="46">
        <f t="shared" si="50"/>
        <v>0.26355004264842008</v>
      </c>
      <c r="AS232" s="46">
        <f t="shared" si="50"/>
        <v>0.26782465973005043</v>
      </c>
      <c r="AT232" s="46">
        <f t="shared" si="50"/>
        <v>0.27197829838921567</v>
      </c>
      <c r="AU232" s="46">
        <f t="shared" si="50"/>
        <v>0.2760295487643627</v>
      </c>
      <c r="AV232" s="46">
        <f t="shared" si="50"/>
        <v>0.27999357287471077</v>
      </c>
      <c r="AW232" s="46">
        <f t="shared" si="50"/>
        <v>0.28388267940790041</v>
      </c>
      <c r="AX232" s="46">
        <f t="shared" si="50"/>
        <v>0.28770680767686263</v>
      </c>
      <c r="AY232" s="46">
        <f t="shared" si="50"/>
        <v>0.29147401156456171</v>
      </c>
      <c r="AZ232" s="46">
        <f t="shared" si="50"/>
        <v>0.29519081228260824</v>
      </c>
      <c r="BA232" s="46">
        <f t="shared" si="50"/>
        <v>0.29886253093562032</v>
      </c>
      <c r="BB232" s="46">
        <f t="shared" si="50"/>
        <v>0.30249355548789952</v>
      </c>
      <c r="BC232" s="46">
        <f t="shared" si="50"/>
        <v>0.30608751690918806</v>
      </c>
      <c r="BD232" s="46">
        <f t="shared" si="50"/>
        <v>0.30964748548763416</v>
      </c>
      <c r="BE232" s="82"/>
    </row>
    <row r="233" spans="5:57" ht="14.45">
      <c r="E233" s="85" t="s">
        <v>387</v>
      </c>
      <c r="F233" s="53" t="s">
        <v>387</v>
      </c>
      <c r="G233" s="53" t="s">
        <v>387</v>
      </c>
      <c r="H233" s="53" t="s">
        <v>387</v>
      </c>
      <c r="I233" s="53" t="s">
        <v>387</v>
      </c>
      <c r="J233" s="53" t="s">
        <v>387</v>
      </c>
      <c r="K233" s="53" t="s">
        <v>387</v>
      </c>
      <c r="L233" s="53" t="s">
        <v>387</v>
      </c>
      <c r="M233" s="53" t="s">
        <v>387</v>
      </c>
      <c r="N233" s="53" t="s">
        <v>387</v>
      </c>
      <c r="O233" s="53" t="s">
        <v>387</v>
      </c>
      <c r="P233" s="53" t="s">
        <v>387</v>
      </c>
      <c r="Q233" s="53" t="s">
        <v>387</v>
      </c>
      <c r="R233" s="53" t="s">
        <v>387</v>
      </c>
      <c r="S233" s="53" t="s">
        <v>387</v>
      </c>
      <c r="T233" s="53" t="s">
        <v>387</v>
      </c>
      <c r="U233" s="53" t="s">
        <v>387</v>
      </c>
      <c r="V233" s="53" t="s">
        <v>387</v>
      </c>
      <c r="W233" s="53" t="s">
        <v>387</v>
      </c>
      <c r="X233" s="53" t="s">
        <v>387</v>
      </c>
      <c r="Y233" s="53" t="s">
        <v>387</v>
      </c>
      <c r="Z233" s="53" t="s">
        <v>387</v>
      </c>
      <c r="AA233" s="53" t="s">
        <v>387</v>
      </c>
      <c r="AB233" s="53" t="s">
        <v>387</v>
      </c>
      <c r="AC233" s="53" t="s">
        <v>387</v>
      </c>
      <c r="AD233" s="53" t="s">
        <v>387</v>
      </c>
      <c r="AE233" s="53" t="s">
        <v>387</v>
      </c>
      <c r="AF233" s="53" t="s">
        <v>387</v>
      </c>
      <c r="AG233" s="53" t="s">
        <v>387</v>
      </c>
      <c r="AH233" s="53" t="s">
        <v>387</v>
      </c>
      <c r="AI233" s="53" t="s">
        <v>387</v>
      </c>
      <c r="AJ233" s="53" t="s">
        <v>387</v>
      </c>
      <c r="AK233" s="53" t="s">
        <v>387</v>
      </c>
      <c r="AL233" s="53"/>
      <c r="AM233" s="53"/>
      <c r="AN233" s="53"/>
      <c r="AO233" s="53"/>
      <c r="AP233" s="53"/>
      <c r="AQ233" s="53"/>
      <c r="AR233" s="53"/>
      <c r="AS233" s="53"/>
      <c r="AT233" s="53"/>
      <c r="AU233" s="53"/>
      <c r="AV233" s="53"/>
      <c r="AW233" s="53"/>
      <c r="AX233" s="53"/>
      <c r="AY233" s="53"/>
      <c r="AZ233" s="53"/>
      <c r="BA233" s="53"/>
      <c r="BB233" s="53"/>
      <c r="BC233" s="53"/>
      <c r="BD233" s="53"/>
      <c r="BE233" s="82"/>
    </row>
    <row r="234" spans="5:57" ht="15.6">
      <c r="E234" s="85"/>
      <c r="F234" s="53"/>
      <c r="G234" s="347" t="s">
        <v>469</v>
      </c>
      <c r="H234" s="37"/>
      <c r="I234" s="37"/>
      <c r="J234" s="37"/>
      <c r="K234" s="37"/>
      <c r="L234" s="37"/>
      <c r="M234" s="37"/>
      <c r="N234" s="37"/>
      <c r="O234" s="37"/>
      <c r="P234" s="37"/>
      <c r="Q234" s="37"/>
      <c r="R234" s="37"/>
      <c r="S234" s="37"/>
      <c r="T234" s="37"/>
      <c r="U234" s="37"/>
      <c r="V234" s="37"/>
      <c r="W234" s="37"/>
      <c r="X234" s="37"/>
      <c r="Y234" s="37"/>
      <c r="Z234" s="37"/>
      <c r="AA234" s="37"/>
      <c r="AB234" s="37"/>
      <c r="AC234" s="56"/>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82"/>
    </row>
    <row r="235" spans="5:57" ht="21" customHeight="1">
      <c r="E235" s="415" t="s">
        <v>456</v>
      </c>
      <c r="F235" s="416"/>
      <c r="G235" s="37"/>
      <c r="H235" s="37"/>
      <c r="I235" s="37">
        <f>H75*$G$147</f>
        <v>-26.270401644287521</v>
      </c>
      <c r="J235" s="37">
        <f t="shared" ref="J235:BD235" si="51">J75*$G$147</f>
        <v>-26.815666693037521</v>
      </c>
      <c r="K235" s="37">
        <f t="shared" si="51"/>
        <v>-27.088299217412523</v>
      </c>
      <c r="L235" s="37">
        <f t="shared" si="51"/>
        <v>-27.388718448671824</v>
      </c>
      <c r="M235" s="37">
        <f t="shared" si="51"/>
        <v>-27.689137679931125</v>
      </c>
      <c r="N235" s="37">
        <f t="shared" si="51"/>
        <v>-27.989556911190423</v>
      </c>
      <c r="O235" s="37">
        <f t="shared" si="51"/>
        <v>-28.289976142449721</v>
      </c>
      <c r="P235" s="37">
        <f t="shared" si="51"/>
        <v>-28.590395373709026</v>
      </c>
      <c r="Q235" s="37">
        <f t="shared" si="51"/>
        <v>-28.890814604968327</v>
      </c>
      <c r="R235" s="37">
        <f t="shared" si="51"/>
        <v>-29.191233836227624</v>
      </c>
      <c r="S235" s="37">
        <f t="shared" si="51"/>
        <v>-29.491653067486922</v>
      </c>
      <c r="T235" s="37">
        <f t="shared" si="51"/>
        <v>-29.792072298746223</v>
      </c>
      <c r="U235" s="37">
        <f t="shared" si="51"/>
        <v>-30.092491530005525</v>
      </c>
      <c r="V235" s="37">
        <f t="shared" si="51"/>
        <v>-30.392910761264822</v>
      </c>
      <c r="W235" s="37">
        <f t="shared" si="51"/>
        <v>-30.693329992524124</v>
      </c>
      <c r="X235" s="37">
        <f t="shared" si="51"/>
        <v>-30.993749223783425</v>
      </c>
      <c r="Y235" s="37">
        <f t="shared" si="51"/>
        <v>-31.294168455042726</v>
      </c>
      <c r="Z235" s="37">
        <f t="shared" si="51"/>
        <v>-31.594587686302024</v>
      </c>
      <c r="AA235" s="37">
        <f t="shared" si="51"/>
        <v>-31.895006917561322</v>
      </c>
      <c r="AB235" s="37">
        <f t="shared" si="51"/>
        <v>-32.195426148820623</v>
      </c>
      <c r="AC235" s="48">
        <f t="shared" si="51"/>
        <v>-32.495845380079928</v>
      </c>
      <c r="AD235" s="37">
        <f t="shared" si="51"/>
        <v>-32.796264611339225</v>
      </c>
      <c r="AE235" s="37">
        <f t="shared" si="51"/>
        <v>-33.096683842598523</v>
      </c>
      <c r="AF235" s="37">
        <f t="shared" si="51"/>
        <v>-33.397103073857821</v>
      </c>
      <c r="AG235" s="37">
        <f t="shared" si="51"/>
        <v>-33.697522305117126</v>
      </c>
      <c r="AH235" s="37">
        <f t="shared" si="51"/>
        <v>-33.997941536376423</v>
      </c>
      <c r="AI235" s="37">
        <f t="shared" si="51"/>
        <v>-34.298360767635721</v>
      </c>
      <c r="AJ235" s="37">
        <f t="shared" si="51"/>
        <v>-34.598779998895026</v>
      </c>
      <c r="AK235" s="37">
        <f t="shared" si="51"/>
        <v>-34.899199230154323</v>
      </c>
      <c r="AL235" s="37">
        <f t="shared" si="51"/>
        <v>-35.199618461413621</v>
      </c>
      <c r="AM235" s="37">
        <f t="shared" si="51"/>
        <v>-35.500037692672919</v>
      </c>
      <c r="AN235" s="37">
        <f t="shared" si="51"/>
        <v>-35.800456923932224</v>
      </c>
      <c r="AO235" s="37">
        <f t="shared" si="51"/>
        <v>-36.100876155191528</v>
      </c>
      <c r="AP235" s="37">
        <f t="shared" si="51"/>
        <v>-36.401295386450826</v>
      </c>
      <c r="AQ235" s="37">
        <f t="shared" si="51"/>
        <v>-36.701714617710131</v>
      </c>
      <c r="AR235" s="37">
        <f t="shared" si="51"/>
        <v>-37.002133848969429</v>
      </c>
      <c r="AS235" s="37">
        <f t="shared" si="51"/>
        <v>-37.302553080228734</v>
      </c>
      <c r="AT235" s="37">
        <f t="shared" si="51"/>
        <v>-37.602972311488038</v>
      </c>
      <c r="AU235" s="37">
        <f t="shared" si="51"/>
        <v>-37.903391542747336</v>
      </c>
      <c r="AV235" s="37">
        <f t="shared" si="51"/>
        <v>-38.203810774006641</v>
      </c>
      <c r="AW235" s="37">
        <f t="shared" si="51"/>
        <v>-38.504230005265939</v>
      </c>
      <c r="AX235" s="37">
        <f t="shared" si="51"/>
        <v>-38.804649236525243</v>
      </c>
      <c r="AY235" s="37">
        <f t="shared" si="51"/>
        <v>-39.105068467784541</v>
      </c>
      <c r="AZ235" s="37">
        <f t="shared" si="51"/>
        <v>-39.405487699043846</v>
      </c>
      <c r="BA235" s="37">
        <f t="shared" si="51"/>
        <v>-39.705906930303151</v>
      </c>
      <c r="BB235" s="37">
        <f t="shared" si="51"/>
        <v>-40.006326161562448</v>
      </c>
      <c r="BC235" s="37">
        <f t="shared" si="51"/>
        <v>-40.306745392821753</v>
      </c>
      <c r="BD235" s="37">
        <f t="shared" si="51"/>
        <v>-40.607164624081051</v>
      </c>
      <c r="BE235" s="82"/>
    </row>
    <row r="236" spans="5:57" ht="33" customHeight="1">
      <c r="E236" s="413" t="s">
        <v>457</v>
      </c>
      <c r="F236" s="414"/>
      <c r="G236" s="37"/>
      <c r="H236" s="37"/>
      <c r="I236" s="48">
        <f>H80*$R$148+(I82-H80)*$O$147</f>
        <v>-3.8473414509999998E-2</v>
      </c>
      <c r="J236" s="48">
        <f t="shared" ref="J236:AB236" si="52">J80*$R$148+(J82-J80)*$O$147</f>
        <v>-7.971905410000002E-2</v>
      </c>
      <c r="K236" s="48">
        <f t="shared" si="52"/>
        <v>-0.12117516135</v>
      </c>
      <c r="L236" s="48">
        <f t="shared" si="52"/>
        <v>-0.16289461925999998</v>
      </c>
      <c r="M236" s="48">
        <f t="shared" si="52"/>
        <v>-0.20495545128999998</v>
      </c>
      <c r="N236" s="48">
        <f t="shared" si="52"/>
        <v>-0.24745835285000001</v>
      </c>
      <c r="O236" s="48">
        <f t="shared" si="52"/>
        <v>-0.29053301556</v>
      </c>
      <c r="P236" s="48">
        <f t="shared" si="52"/>
        <v>-0.33434588461000003</v>
      </c>
      <c r="Q236" s="48">
        <f t="shared" si="52"/>
        <v>-0.37910985857000001</v>
      </c>
      <c r="R236" s="48">
        <f t="shared" si="52"/>
        <v>-0.42509579112000007</v>
      </c>
      <c r="S236" s="48">
        <f t="shared" si="52"/>
        <v>-0.47264606068000004</v>
      </c>
      <c r="T236" s="48">
        <f t="shared" si="52"/>
        <v>-0.52218984476000008</v>
      </c>
      <c r="U236" s="48">
        <f t="shared" si="52"/>
        <v>-0.5742593116500001</v>
      </c>
      <c r="V236" s="48">
        <f t="shared" si="52"/>
        <v>-0.62950517202</v>
      </c>
      <c r="W236" s="48">
        <f t="shared" si="52"/>
        <v>-0.68870894460999998</v>
      </c>
      <c r="X236" s="48">
        <f t="shared" si="52"/>
        <v>-0.75278792264000005</v>
      </c>
      <c r="Y236" s="48">
        <f t="shared" si="52"/>
        <v>-0.82278746040000006</v>
      </c>
      <c r="Z236" s="48">
        <f t="shared" si="52"/>
        <v>-0.89985456130000008</v>
      </c>
      <c r="AA236" s="48">
        <f t="shared" si="52"/>
        <v>-0.98518754434000011</v>
      </c>
      <c r="AB236" s="48">
        <f t="shared" si="52"/>
        <v>-1.0799596876099999</v>
      </c>
      <c r="AC236" s="56">
        <f t="shared" ref="AC236:BC236" si="53">AC80*$R$148+(AC82-AC80-I82)*$O$147+I82*$G$147</f>
        <v>-1.1539234908554583</v>
      </c>
      <c r="AD236" s="56">
        <f t="shared" si="53"/>
        <v>-1.238983236179928</v>
      </c>
      <c r="AE236" s="56">
        <f t="shared" si="53"/>
        <v>-1.3356911698631078</v>
      </c>
      <c r="AF236" s="56">
        <f t="shared" si="53"/>
        <v>-1.4441068456162103</v>
      </c>
      <c r="AG236" s="56">
        <f t="shared" si="53"/>
        <v>-1.5638732996772271</v>
      </c>
      <c r="AH236" s="56">
        <f t="shared" si="53"/>
        <v>-1.6942521156640353</v>
      </c>
      <c r="AI236" s="56">
        <f t="shared" si="53"/>
        <v>-1.8341998633101735</v>
      </c>
      <c r="AJ236" s="56">
        <f t="shared" si="53"/>
        <v>-1.9824659879260051</v>
      </c>
      <c r="AK236" s="56">
        <f t="shared" si="53"/>
        <v>-2.1376898368667705</v>
      </c>
      <c r="AL236" s="56">
        <f t="shared" si="53"/>
        <v>-2.2984803492963062</v>
      </c>
      <c r="AM236" s="56">
        <f t="shared" si="53"/>
        <v>-2.4634695456203803</v>
      </c>
      <c r="AN236" s="56">
        <f t="shared" si="53"/>
        <v>-2.6313392644829725</v>
      </c>
      <c r="AO236" s="56">
        <f t="shared" si="53"/>
        <v>-2.800825504512221</v>
      </c>
      <c r="AP236" s="56">
        <f t="shared" si="53"/>
        <v>-2.9707075267815468</v>
      </c>
      <c r="AQ236" s="56">
        <f t="shared" si="53"/>
        <v>-3.1397897066142719</v>
      </c>
      <c r="AR236" s="56">
        <f t="shared" si="53"/>
        <v>-3.3068838545809909</v>
      </c>
      <c r="AS236" s="56">
        <f t="shared" si="53"/>
        <v>-3.4707996267720751</v>
      </c>
      <c r="AT236" s="56">
        <f t="shared" si="53"/>
        <v>-3.6303496922198044</v>
      </c>
      <c r="AU236" s="56">
        <f t="shared" si="53"/>
        <v>-3.7843748337764391</v>
      </c>
      <c r="AV236" s="56">
        <f t="shared" si="53"/>
        <v>-3.9317908187898079</v>
      </c>
      <c r="AW236" s="56">
        <f t="shared" si="53"/>
        <v>-4.0716534852431749</v>
      </c>
      <c r="AX236" s="56">
        <f t="shared" si="53"/>
        <v>-4.2032319785388159</v>
      </c>
      <c r="AY236" s="56">
        <f t="shared" si="53"/>
        <v>-4.3260744558410433</v>
      </c>
      <c r="AZ236" s="56">
        <f t="shared" si="53"/>
        <v>-4.4400489745304323</v>
      </c>
      <c r="BA236" s="56">
        <f t="shared" si="53"/>
        <v>-4.5453474405779577</v>
      </c>
      <c r="BB236" s="56">
        <f t="shared" si="53"/>
        <v>-4.6424499058021969</v>
      </c>
      <c r="BC236" s="56">
        <f t="shared" si="53"/>
        <v>-4.7320576985543914</v>
      </c>
      <c r="BD236" s="56">
        <f>BD80*$R$148+(BD82-BD80-AJ82)*$O$147+AJ82*$G$147</f>
        <v>-4.8150110008704186</v>
      </c>
      <c r="BE236" s="82"/>
    </row>
    <row r="237" spans="5:57" s="245" customFormat="1" ht="18" customHeight="1">
      <c r="E237" s="413" t="s">
        <v>418</v>
      </c>
      <c r="F237" s="414"/>
      <c r="G237" s="48"/>
      <c r="H237" s="48">
        <v>0</v>
      </c>
      <c r="I237" s="48">
        <v>0</v>
      </c>
      <c r="J237" s="48">
        <v>0</v>
      </c>
      <c r="K237" s="48">
        <v>0</v>
      </c>
      <c r="L237" s="48">
        <v>0</v>
      </c>
      <c r="M237" s="48">
        <v>0</v>
      </c>
      <c r="N237" s="48">
        <v>0</v>
      </c>
      <c r="O237" s="48">
        <v>0</v>
      </c>
      <c r="P237" s="48">
        <v>0</v>
      </c>
      <c r="Q237" s="48">
        <v>0</v>
      </c>
      <c r="R237" s="48">
        <v>0</v>
      </c>
      <c r="S237" s="48">
        <v>0</v>
      </c>
      <c r="T237" s="48">
        <v>0</v>
      </c>
      <c r="U237" s="48">
        <v>0</v>
      </c>
      <c r="V237" s="48">
        <v>0</v>
      </c>
      <c r="W237" s="48">
        <v>0</v>
      </c>
      <c r="X237" s="48">
        <v>0</v>
      </c>
      <c r="Y237" s="48">
        <v>0</v>
      </c>
      <c r="Z237" s="48">
        <v>0</v>
      </c>
      <c r="AA237" s="48">
        <v>0</v>
      </c>
      <c r="AB237" s="48">
        <v>0</v>
      </c>
      <c r="AC237" s="48">
        <v>0</v>
      </c>
      <c r="AD237" s="48">
        <v>0</v>
      </c>
      <c r="AE237" s="48">
        <v>0</v>
      </c>
      <c r="AF237" s="48">
        <v>0</v>
      </c>
      <c r="AG237" s="48">
        <v>0</v>
      </c>
      <c r="AH237" s="48">
        <v>0</v>
      </c>
      <c r="AI237" s="48">
        <v>0</v>
      </c>
      <c r="AJ237" s="48">
        <v>0</v>
      </c>
      <c r="AK237" s="48">
        <v>0</v>
      </c>
      <c r="AL237" s="48">
        <v>0</v>
      </c>
      <c r="AM237" s="48">
        <v>0</v>
      </c>
      <c r="AN237" s="48">
        <v>0</v>
      </c>
      <c r="AO237" s="48">
        <v>0</v>
      </c>
      <c r="AP237" s="48">
        <v>0</v>
      </c>
      <c r="AQ237" s="48">
        <v>0</v>
      </c>
      <c r="AR237" s="48">
        <v>0</v>
      </c>
      <c r="AS237" s="48">
        <v>0</v>
      </c>
      <c r="AT237" s="48">
        <v>0</v>
      </c>
      <c r="AU237" s="48">
        <v>0</v>
      </c>
      <c r="AV237" s="48">
        <v>0</v>
      </c>
      <c r="AW237" s="48">
        <v>0</v>
      </c>
      <c r="AX237" s="48">
        <v>0</v>
      </c>
      <c r="AY237" s="48">
        <v>0</v>
      </c>
      <c r="AZ237" s="48">
        <v>0</v>
      </c>
      <c r="BA237" s="48">
        <v>0</v>
      </c>
      <c r="BB237" s="48">
        <v>0</v>
      </c>
      <c r="BC237" s="48">
        <v>0</v>
      </c>
      <c r="BD237" s="48">
        <v>0</v>
      </c>
      <c r="BE237" s="82"/>
    </row>
    <row r="238" spans="5:57">
      <c r="E238" s="85"/>
      <c r="F238" s="53"/>
      <c r="G238" s="84" t="s">
        <v>458</v>
      </c>
      <c r="H238" s="37"/>
      <c r="I238" s="87">
        <f>SUM(I235:I236)</f>
        <v>-26.308875058797522</v>
      </c>
      <c r="J238" s="87">
        <f t="shared" ref="J238:BD238" si="54">SUM(J235:J236)</f>
        <v>-26.895385747137521</v>
      </c>
      <c r="K238" s="87">
        <f t="shared" si="54"/>
        <v>-27.209474378762522</v>
      </c>
      <c r="L238" s="87">
        <f t="shared" si="54"/>
        <v>-27.551613067931825</v>
      </c>
      <c r="M238" s="87">
        <f t="shared" si="54"/>
        <v>-27.894093131221126</v>
      </c>
      <c r="N238" s="87">
        <f t="shared" si="54"/>
        <v>-28.237015264040423</v>
      </c>
      <c r="O238" s="87">
        <f t="shared" si="54"/>
        <v>-28.580509158009722</v>
      </c>
      <c r="P238" s="87">
        <f t="shared" si="54"/>
        <v>-28.924741258319024</v>
      </c>
      <c r="Q238" s="87">
        <f t="shared" si="54"/>
        <v>-29.269924463538327</v>
      </c>
      <c r="R238" s="87">
        <f t="shared" si="54"/>
        <v>-29.616329627347625</v>
      </c>
      <c r="S238" s="87">
        <f t="shared" si="54"/>
        <v>-29.964299128166921</v>
      </c>
      <c r="T238" s="87">
        <f t="shared" si="54"/>
        <v>-30.314262143506223</v>
      </c>
      <c r="U238" s="87">
        <f t="shared" si="54"/>
        <v>-30.666750841655524</v>
      </c>
      <c r="V238" s="87">
        <f t="shared" si="54"/>
        <v>-31.022415933284822</v>
      </c>
      <c r="W238" s="87">
        <f t="shared" si="54"/>
        <v>-31.382038937134123</v>
      </c>
      <c r="X238" s="87">
        <f t="shared" si="54"/>
        <v>-31.746537146423425</v>
      </c>
      <c r="Y238" s="87">
        <f t="shared" si="54"/>
        <v>-32.116955915442723</v>
      </c>
      <c r="Z238" s="87">
        <f t="shared" si="54"/>
        <v>-32.494442247602024</v>
      </c>
      <c r="AA238" s="87">
        <f t="shared" si="54"/>
        <v>-32.880194461901318</v>
      </c>
      <c r="AB238" s="87">
        <f t="shared" si="54"/>
        <v>-33.275385836430623</v>
      </c>
      <c r="AC238" s="87">
        <f t="shared" si="54"/>
        <v>-33.649768870935389</v>
      </c>
      <c r="AD238" s="87">
        <f t="shared" si="54"/>
        <v>-34.035247847519152</v>
      </c>
      <c r="AE238" s="87">
        <f t="shared" si="54"/>
        <v>-34.432375012461634</v>
      </c>
      <c r="AF238" s="87">
        <f t="shared" si="54"/>
        <v>-34.841209919474032</v>
      </c>
      <c r="AG238" s="87">
        <f t="shared" si="54"/>
        <v>-35.261395604794352</v>
      </c>
      <c r="AH238" s="87">
        <f t="shared" si="54"/>
        <v>-35.692193652040459</v>
      </c>
      <c r="AI238" s="87">
        <f t="shared" si="54"/>
        <v>-36.132560630945896</v>
      </c>
      <c r="AJ238" s="87">
        <f t="shared" si="54"/>
        <v>-36.581245986821031</v>
      </c>
      <c r="AK238" s="87">
        <f t="shared" si="54"/>
        <v>-37.036889067021093</v>
      </c>
      <c r="AL238" s="87">
        <f t="shared" si="54"/>
        <v>-37.498098810709926</v>
      </c>
      <c r="AM238" s="87">
        <f t="shared" si="54"/>
        <v>-37.963507238293296</v>
      </c>
      <c r="AN238" s="87">
        <f t="shared" si="54"/>
        <v>-38.431796188415198</v>
      </c>
      <c r="AO238" s="87">
        <f t="shared" si="54"/>
        <v>-38.901701659703747</v>
      </c>
      <c r="AP238" s="87">
        <f t="shared" si="54"/>
        <v>-39.372002913232372</v>
      </c>
      <c r="AQ238" s="87">
        <f t="shared" si="54"/>
        <v>-39.841504324324404</v>
      </c>
      <c r="AR238" s="87">
        <f t="shared" si="54"/>
        <v>-40.309017703550417</v>
      </c>
      <c r="AS238" s="87">
        <f t="shared" si="54"/>
        <v>-40.773352707000811</v>
      </c>
      <c r="AT238" s="87">
        <f t="shared" si="54"/>
        <v>-41.233322003707841</v>
      </c>
      <c r="AU238" s="87">
        <f t="shared" si="54"/>
        <v>-41.687766376523776</v>
      </c>
      <c r="AV238" s="87">
        <f t="shared" si="54"/>
        <v>-42.135601592796448</v>
      </c>
      <c r="AW238" s="87">
        <f t="shared" si="54"/>
        <v>-42.575883490509113</v>
      </c>
      <c r="AX238" s="87">
        <f t="shared" si="54"/>
        <v>-43.00788121506406</v>
      </c>
      <c r="AY238" s="87">
        <f t="shared" si="54"/>
        <v>-43.431142923625586</v>
      </c>
      <c r="AZ238" s="87">
        <f t="shared" si="54"/>
        <v>-43.84553667357428</v>
      </c>
      <c r="BA238" s="87">
        <f t="shared" si="54"/>
        <v>-44.251254370881107</v>
      </c>
      <c r="BB238" s="87">
        <f t="shared" si="54"/>
        <v>-44.648776067364643</v>
      </c>
      <c r="BC238" s="87">
        <f t="shared" si="54"/>
        <v>-45.038803091376145</v>
      </c>
      <c r="BD238" s="87">
        <f t="shared" si="54"/>
        <v>-45.422175624951471</v>
      </c>
      <c r="BE238" s="82"/>
    </row>
    <row r="239" spans="5:57">
      <c r="E239" s="85"/>
      <c r="F239" s="53"/>
      <c r="G239" s="43"/>
      <c r="H239" s="53"/>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c r="AF239" s="59"/>
      <c r="AG239" s="59"/>
      <c r="AH239" s="59"/>
      <c r="AI239" s="59"/>
      <c r="AJ239" s="59"/>
      <c r="AK239" s="59"/>
      <c r="AL239" s="59"/>
      <c r="AM239" s="59"/>
      <c r="AN239" s="59"/>
      <c r="AO239" s="59"/>
      <c r="AP239" s="59"/>
      <c r="AQ239" s="59"/>
      <c r="AR239" s="59"/>
      <c r="AS239" s="59"/>
      <c r="AT239" s="59"/>
      <c r="AU239" s="59"/>
      <c r="AV239" s="59"/>
      <c r="AW239" s="59"/>
      <c r="AX239" s="59"/>
      <c r="AY239" s="59"/>
      <c r="AZ239" s="59"/>
      <c r="BA239" s="59"/>
      <c r="BB239" s="59"/>
      <c r="BC239" s="59"/>
      <c r="BD239" s="59"/>
      <c r="BE239" s="82"/>
    </row>
    <row r="240" spans="5:57">
      <c r="E240" s="88"/>
      <c r="F240" s="89"/>
      <c r="G240" s="89"/>
      <c r="H240" s="89"/>
      <c r="I240" s="89"/>
      <c r="J240" s="89"/>
      <c r="K240" s="89"/>
      <c r="L240" s="89"/>
      <c r="M240" s="89"/>
      <c r="N240" s="89"/>
      <c r="O240" s="89"/>
      <c r="P240" s="89"/>
      <c r="Q240" s="89"/>
      <c r="R240" s="89"/>
      <c r="S240" s="89"/>
      <c r="T240" s="89"/>
      <c r="U240" s="89"/>
      <c r="V240" s="89"/>
      <c r="W240" s="89"/>
      <c r="X240" s="89"/>
      <c r="Y240" s="89"/>
      <c r="Z240" s="89"/>
      <c r="AA240" s="89"/>
      <c r="AB240" s="89"/>
      <c r="AC240" s="89"/>
      <c r="AD240" s="89"/>
      <c r="AE240" s="89"/>
      <c r="AF240" s="89"/>
      <c r="AG240" s="89"/>
      <c r="AH240" s="89"/>
      <c r="AI240" s="89"/>
      <c r="AJ240" s="89"/>
      <c r="AK240" s="89"/>
      <c r="AL240" s="89"/>
      <c r="AM240" s="89"/>
      <c r="AN240" s="89"/>
      <c r="AO240" s="89"/>
      <c r="AP240" s="89"/>
      <c r="AQ240" s="89"/>
      <c r="AR240" s="89"/>
      <c r="AS240" s="89"/>
      <c r="AT240" s="89"/>
      <c r="AU240" s="89"/>
      <c r="AV240" s="89"/>
      <c r="AW240" s="89"/>
      <c r="AX240" s="89"/>
      <c r="AY240" s="89"/>
      <c r="AZ240" s="89"/>
      <c r="BA240" s="89"/>
      <c r="BB240" s="89"/>
      <c r="BC240" s="89"/>
      <c r="BD240" s="89"/>
      <c r="BE240" s="90"/>
    </row>
    <row r="241" spans="5:56"/>
    <row r="242" spans="5:56" ht="14.45"/>
    <row r="243" spans="5:56" ht="14.45">
      <c r="E243" s="14" t="s">
        <v>483</v>
      </c>
      <c r="I243" s="72">
        <f>I171+I182+I202+I213</f>
        <v>37.63043313216761</v>
      </c>
      <c r="J243" s="72">
        <f t="shared" ref="J243:BD243" si="55">J171+J182+J202+J213</f>
        <v>37.214790331226276</v>
      </c>
      <c r="K243" s="72">
        <f t="shared" si="55"/>
        <v>36.803192752725678</v>
      </c>
      <c r="L243" s="72">
        <f t="shared" si="55"/>
        <v>36.395563959297597</v>
      </c>
      <c r="M243" s="72">
        <f t="shared" si="55"/>
        <v>35.991772752026179</v>
      </c>
      <c r="N243" s="72">
        <f t="shared" si="55"/>
        <v>35.591742757496633</v>
      </c>
      <c r="O243" s="72">
        <f t="shared" si="55"/>
        <v>35.195343291607827</v>
      </c>
      <c r="P243" s="72">
        <f t="shared" si="55"/>
        <v>34.802519064227376</v>
      </c>
      <c r="Q243" s="72">
        <f t="shared" si="55"/>
        <v>34.413123433356191</v>
      </c>
      <c r="R243" s="72">
        <f t="shared" si="55"/>
        <v>34.027038303864423</v>
      </c>
      <c r="S243" s="72">
        <f t="shared" si="55"/>
        <v>33.644130410446436</v>
      </c>
      <c r="T243" s="72">
        <f t="shared" si="55"/>
        <v>33.264225263040252</v>
      </c>
      <c r="U243" s="72">
        <f t="shared" si="55"/>
        <v>32.887169123240866</v>
      </c>
      <c r="V243" s="72">
        <f t="shared" si="55"/>
        <v>32.512763784237599</v>
      </c>
      <c r="W243" s="72">
        <f t="shared" si="55"/>
        <v>32.140833600660322</v>
      </c>
      <c r="X243" s="72">
        <f t="shared" si="55"/>
        <v>31.771156010271266</v>
      </c>
      <c r="Y243" s="72">
        <f t="shared" si="55"/>
        <v>31.403555669967314</v>
      </c>
      <c r="Z243" s="72">
        <f t="shared" si="55"/>
        <v>31.037863105822876</v>
      </c>
      <c r="AA243" s="72">
        <f t="shared" si="55"/>
        <v>30.673955611709406</v>
      </c>
      <c r="AB243" s="72">
        <f t="shared" si="55"/>
        <v>30.311813768593815</v>
      </c>
      <c r="AC243" s="72">
        <f t="shared" si="55"/>
        <v>29.951520445010235</v>
      </c>
      <c r="AD243" s="72">
        <f t="shared" si="55"/>
        <v>29.593236298165024</v>
      </c>
      <c r="AE243" s="72">
        <f t="shared" si="55"/>
        <v>29.237258647195411</v>
      </c>
      <c r="AF243" s="72">
        <f t="shared" si="55"/>
        <v>28.883907863228902</v>
      </c>
      <c r="AG243" s="72">
        <f t="shared" si="55"/>
        <v>28.533522719689614</v>
      </c>
      <c r="AH243" s="72">
        <f t="shared" si="55"/>
        <v>28.186448930589108</v>
      </c>
      <c r="AI243" s="72">
        <f t="shared" si="55"/>
        <v>27.842872426238344</v>
      </c>
      <c r="AJ243" s="72">
        <f t="shared" si="55"/>
        <v>27.502911364994567</v>
      </c>
      <c r="AK243" s="72">
        <f t="shared" si="55"/>
        <v>27.171962542331723</v>
      </c>
      <c r="AL243" s="72">
        <f t="shared" si="55"/>
        <v>26.865634980434791</v>
      </c>
      <c r="AM243" s="72">
        <f t="shared" si="55"/>
        <v>26.561095015904879</v>
      </c>
      <c r="AN243" s="72">
        <f t="shared" si="55"/>
        <v>26.258338026289206</v>
      </c>
      <c r="AO243" s="72">
        <f t="shared" si="55"/>
        <v>25.957365350343206</v>
      </c>
      <c r="AP243" s="72">
        <f t="shared" si="55"/>
        <v>25.658178876695189</v>
      </c>
      <c r="AQ243" s="72">
        <f t="shared" si="55"/>
        <v>25.360777698524355</v>
      </c>
      <c r="AR243" s="72">
        <f t="shared" si="55"/>
        <v>25.065156343570727</v>
      </c>
      <c r="AS243" s="72">
        <f t="shared" si="55"/>
        <v>24.771304185706718</v>
      </c>
      <c r="AT243" s="72">
        <f t="shared" si="55"/>
        <v>24.47920554097626</v>
      </c>
      <c r="AU243" s="72">
        <f t="shared" si="55"/>
        <v>24.188840176942541</v>
      </c>
      <c r="AV243" s="72">
        <f t="shared" si="55"/>
        <v>23.90018393838605</v>
      </c>
      <c r="AW243" s="72">
        <f t="shared" si="55"/>
        <v>23.613209470003589</v>
      </c>
      <c r="AX243" s="72">
        <f t="shared" si="55"/>
        <v>23.327886823025775</v>
      </c>
      <c r="AY243" s="72">
        <f t="shared" si="55"/>
        <v>23.044184061983888</v>
      </c>
      <c r="AZ243" s="72">
        <f t="shared" si="55"/>
        <v>22.762067703774576</v>
      </c>
      <c r="BA243" s="72">
        <f t="shared" si="55"/>
        <v>22.481503131024617</v>
      </c>
      <c r="BB243" s="72">
        <f t="shared" si="55"/>
        <v>22.202454921657434</v>
      </c>
      <c r="BC243" s="72">
        <f t="shared" si="55"/>
        <v>21.924887062402384</v>
      </c>
      <c r="BD243" s="72">
        <f t="shared" si="55"/>
        <v>21.648763188234156</v>
      </c>
    </row>
    <row r="244" spans="5:56" ht="14.45"/>
    <row r="245" spans="5:56" ht="14.45">
      <c r="E245" s="14" t="s">
        <v>460</v>
      </c>
      <c r="I245" s="72">
        <f>I171+I182+I192+I202+I213+I222+I232+I238</f>
        <v>11.348687941646492</v>
      </c>
      <c r="J245" s="72">
        <f t="shared" ref="J245:BD245" si="56">J171+J182+J192+J202+J213+J222+J232+J238</f>
        <v>10.345847263840884</v>
      </c>
      <c r="K245" s="72">
        <f t="shared" si="56"/>
        <v>9.6194729075846865</v>
      </c>
      <c r="L245" s="72">
        <f t="shared" si="56"/>
        <v>8.8690217161565883</v>
      </c>
      <c r="M245" s="72">
        <f t="shared" si="56"/>
        <v>8.1220685869226728</v>
      </c>
      <c r="N245" s="72">
        <f t="shared" si="56"/>
        <v>7.3784370312097209</v>
      </c>
      <c r="O245" s="72">
        <f t="shared" si="56"/>
        <v>6.6378644746161903</v>
      </c>
      <c r="P245" s="72">
        <f t="shared" si="56"/>
        <v>5.9001313992599975</v>
      </c>
      <c r="Q245" s="72">
        <f t="shared" si="56"/>
        <v>5.1648758102105639</v>
      </c>
      <c r="R245" s="72">
        <f t="shared" si="56"/>
        <v>4.4317083026357764</v>
      </c>
      <c r="S245" s="72">
        <f t="shared" si="56"/>
        <v>3.7001524584754222</v>
      </c>
      <c r="T245" s="72">
        <f t="shared" si="56"/>
        <v>2.9696021554193415</v>
      </c>
      <c r="U245" s="72">
        <f t="shared" si="56"/>
        <v>2.2393707975723096</v>
      </c>
      <c r="V245" s="72">
        <f t="shared" si="56"/>
        <v>1.5086069270502271</v>
      </c>
      <c r="W245" s="72">
        <f t="shared" si="56"/>
        <v>0.7763525325247862</v>
      </c>
      <c r="X245" s="72">
        <f t="shared" si="56"/>
        <v>4.1464470526943131E-2</v>
      </c>
      <c r="Y245" s="72">
        <f t="shared" si="56"/>
        <v>-0.69727904718280342</v>
      </c>
      <c r="Z245" s="72">
        <f t="shared" si="56"/>
        <v>-1.4411964570996147</v>
      </c>
      <c r="AA245" s="72">
        <f t="shared" si="56"/>
        <v>-2.191610368296935</v>
      </c>
      <c r="AB245" s="72">
        <f t="shared" si="56"/>
        <v>-2.9497126629553598</v>
      </c>
      <c r="AC245" s="72">
        <f t="shared" si="56"/>
        <v>-3.685170689798678</v>
      </c>
      <c r="AD245" s="72">
        <f t="shared" si="56"/>
        <v>-4.42972601607282</v>
      </c>
      <c r="AE245" s="72">
        <f t="shared" si="56"/>
        <v>-5.1836279909103737</v>
      </c>
      <c r="AF245" s="72">
        <f t="shared" si="56"/>
        <v>-5.9466115244181452</v>
      </c>
      <c r="AG245" s="72">
        <f t="shared" si="56"/>
        <v>-6.7179760912704616</v>
      </c>
      <c r="AH245" s="72">
        <f t="shared" si="56"/>
        <v>-7.4966306757829138</v>
      </c>
      <c r="AI245" s="72">
        <f t="shared" si="56"/>
        <v>-8.2813443723885491</v>
      </c>
      <c r="AJ245" s="72">
        <f t="shared" si="56"/>
        <v>-9.0707463167284672</v>
      </c>
      <c r="AK245" s="72">
        <f t="shared" si="56"/>
        <v>-9.8577822731595219</v>
      </c>
      <c r="AL245" s="72">
        <f t="shared" si="56"/>
        <v>-10.624590086204407</v>
      </c>
      <c r="AM245" s="72">
        <f t="shared" si="56"/>
        <v>-11.393885196328355</v>
      </c>
      <c r="AN245" s="72">
        <f t="shared" si="56"/>
        <v>-12.164346698627014</v>
      </c>
      <c r="AO245" s="72">
        <f t="shared" si="56"/>
        <v>-12.934700949831054</v>
      </c>
      <c r="AP245" s="72">
        <f t="shared" si="56"/>
        <v>-13.703717020080202</v>
      </c>
      <c r="AQ245" s="72">
        <f t="shared" si="56"/>
        <v>-14.470192468997013</v>
      </c>
      <c r="AR245" s="72">
        <f t="shared" si="56"/>
        <v>-15.23293774186137</v>
      </c>
      <c r="AS245" s="72">
        <f t="shared" si="56"/>
        <v>-15.990767268178892</v>
      </c>
      <c r="AT245" s="72">
        <f t="shared" si="56"/>
        <v>-16.742504514004253</v>
      </c>
      <c r="AU245" s="72">
        <f t="shared" si="56"/>
        <v>-17.487006482607374</v>
      </c>
      <c r="AV245" s="72">
        <f t="shared" si="56"/>
        <v>-18.223209848393552</v>
      </c>
      <c r="AW245" s="72">
        <f t="shared" si="56"/>
        <v>-18.950195192459333</v>
      </c>
      <c r="AX245" s="72">
        <f t="shared" si="56"/>
        <v>-19.667259525071231</v>
      </c>
      <c r="AY245" s="72">
        <f t="shared" si="56"/>
        <v>-20.37398127555641</v>
      </c>
      <c r="AZ245" s="72">
        <f t="shared" si="56"/>
        <v>-21.070260663180203</v>
      </c>
      <c r="BA245" s="72">
        <f t="shared" si="56"/>
        <v>-21.756323158132943</v>
      </c>
      <c r="BB245" s="72">
        <f t="shared" si="56"/>
        <v>-22.432683389785414</v>
      </c>
      <c r="BC245" s="72">
        <f t="shared" si="56"/>
        <v>-23.100078024626864</v>
      </c>
      <c r="BD245" s="72">
        <f t="shared" si="56"/>
        <v>-23.759383060252908</v>
      </c>
    </row>
    <row r="246" spans="5:56" ht="14.45"/>
    <row r="247" spans="5:56" ht="14.45"/>
    <row r="248" spans="5:56" ht="14.45"/>
    <row r="249" spans="5:56" ht="14.45"/>
  </sheetData>
  <mergeCells count="153">
    <mergeCell ref="E237:F237"/>
    <mergeCell ref="E236:F236"/>
    <mergeCell ref="E227:F227"/>
    <mergeCell ref="E228:F228"/>
    <mergeCell ref="E229:F229"/>
    <mergeCell ref="E230:F230"/>
    <mergeCell ref="E231:F231"/>
    <mergeCell ref="E235:F235"/>
    <mergeCell ref="E218:F218"/>
    <mergeCell ref="E219:F219"/>
    <mergeCell ref="E220:F220"/>
    <mergeCell ref="E221:F221"/>
    <mergeCell ref="G225:M225"/>
    <mergeCell ref="E226:F226"/>
    <mergeCell ref="E208:F208"/>
    <mergeCell ref="E209:F209"/>
    <mergeCell ref="E210:F210"/>
    <mergeCell ref="E211:F211"/>
    <mergeCell ref="E212:F212"/>
    <mergeCell ref="E217:F217"/>
    <mergeCell ref="E197:F197"/>
    <mergeCell ref="E198:F198"/>
    <mergeCell ref="E199:F199"/>
    <mergeCell ref="E200:F200"/>
    <mergeCell ref="E201:F201"/>
    <mergeCell ref="E207:F207"/>
    <mergeCell ref="E187:F187"/>
    <mergeCell ref="E188:F188"/>
    <mergeCell ref="E189:F189"/>
    <mergeCell ref="E190:F190"/>
    <mergeCell ref="E191:F191"/>
    <mergeCell ref="E196:F196"/>
    <mergeCell ref="E177:F177"/>
    <mergeCell ref="E178:F178"/>
    <mergeCell ref="E179:F179"/>
    <mergeCell ref="E180:F180"/>
    <mergeCell ref="E181:F181"/>
    <mergeCell ref="E186:F186"/>
    <mergeCell ref="E167:F167"/>
    <mergeCell ref="E168:F168"/>
    <mergeCell ref="E169:F169"/>
    <mergeCell ref="E170:F170"/>
    <mergeCell ref="E174:F174"/>
    <mergeCell ref="E176:F176"/>
    <mergeCell ref="E152:F152"/>
    <mergeCell ref="E153:F153"/>
    <mergeCell ref="E154:F154"/>
    <mergeCell ref="E163:F163"/>
    <mergeCell ref="E165:F165"/>
    <mergeCell ref="E166:F166"/>
    <mergeCell ref="E142:F142"/>
    <mergeCell ref="E147:F147"/>
    <mergeCell ref="E148:F148"/>
    <mergeCell ref="E149:F149"/>
    <mergeCell ref="E150:F150"/>
    <mergeCell ref="E151:F151"/>
    <mergeCell ref="E136:F136"/>
    <mergeCell ref="E137:F137"/>
    <mergeCell ref="E138:F138"/>
    <mergeCell ref="E139:F139"/>
    <mergeCell ref="E140:F140"/>
    <mergeCell ref="E141:F141"/>
    <mergeCell ref="E127:F127"/>
    <mergeCell ref="E128:F128"/>
    <mergeCell ref="E129:F129"/>
    <mergeCell ref="E130:F130"/>
    <mergeCell ref="E131:F131"/>
    <mergeCell ref="E132:F132"/>
    <mergeCell ref="E117:F117"/>
    <mergeCell ref="E118:F118"/>
    <mergeCell ref="E119:F119"/>
    <mergeCell ref="E120:F120"/>
    <mergeCell ref="E121:F121"/>
    <mergeCell ref="E126:F126"/>
    <mergeCell ref="E109:F109"/>
    <mergeCell ref="E110:F110"/>
    <mergeCell ref="E111:F111"/>
    <mergeCell ref="E112:F112"/>
    <mergeCell ref="E115:F115"/>
    <mergeCell ref="E116:F116"/>
    <mergeCell ref="E103:F103"/>
    <mergeCell ref="E104:G104"/>
    <mergeCell ref="E105:G105"/>
    <mergeCell ref="E106:F106"/>
    <mergeCell ref="E107:F107"/>
    <mergeCell ref="E108:F108"/>
    <mergeCell ref="E97:F97"/>
    <mergeCell ref="E98:F98"/>
    <mergeCell ref="E99:F99"/>
    <mergeCell ref="E100:F100"/>
    <mergeCell ref="E101:F101"/>
    <mergeCell ref="E102:F102"/>
    <mergeCell ref="E89:F89"/>
    <mergeCell ref="E90:F90"/>
    <mergeCell ref="E91:F91"/>
    <mergeCell ref="E92:F92"/>
    <mergeCell ref="E93:F93"/>
    <mergeCell ref="E94:F94"/>
    <mergeCell ref="E75:F75"/>
    <mergeCell ref="E76:F76"/>
    <mergeCell ref="E77:F77"/>
    <mergeCell ref="E88:F88"/>
    <mergeCell ref="E58:F58"/>
    <mergeCell ref="E59:F59"/>
    <mergeCell ref="E60:F60"/>
    <mergeCell ref="E61:F61"/>
    <mergeCell ref="E62:F62"/>
    <mergeCell ref="E78:F78"/>
    <mergeCell ref="A66:A71"/>
    <mergeCell ref="E66:F66"/>
    <mergeCell ref="E67:F67"/>
    <mergeCell ref="E68:F68"/>
    <mergeCell ref="E69:F69"/>
    <mergeCell ref="A47:A53"/>
    <mergeCell ref="E48:F48"/>
    <mergeCell ref="E49:F49"/>
    <mergeCell ref="E50:F50"/>
    <mergeCell ref="E51:F51"/>
    <mergeCell ref="E52:F52"/>
    <mergeCell ref="E53:F53"/>
    <mergeCell ref="A57:A62"/>
    <mergeCell ref="E70:F70"/>
    <mergeCell ref="E71:F71"/>
    <mergeCell ref="E47:F47"/>
    <mergeCell ref="E57:F57"/>
    <mergeCell ref="A38:A43"/>
    <mergeCell ref="E38:F38"/>
    <mergeCell ref="E39:F39"/>
    <mergeCell ref="E40:F40"/>
    <mergeCell ref="E41:F41"/>
    <mergeCell ref="E42:F42"/>
    <mergeCell ref="E43:F43"/>
    <mergeCell ref="E23:F23"/>
    <mergeCell ref="E24:F24"/>
    <mergeCell ref="E25:F25"/>
    <mergeCell ref="A29:A34"/>
    <mergeCell ref="E29:F29"/>
    <mergeCell ref="E30:F30"/>
    <mergeCell ref="E31:F31"/>
    <mergeCell ref="E32:F32"/>
    <mergeCell ref="E33:F33"/>
    <mergeCell ref="E34:F34"/>
    <mergeCell ref="A7:A13"/>
    <mergeCell ref="E13:F13"/>
    <mergeCell ref="E14:F14"/>
    <mergeCell ref="E20:F20"/>
    <mergeCell ref="E21:F21"/>
    <mergeCell ref="E22:F22"/>
    <mergeCell ref="D4:D6"/>
    <mergeCell ref="E9:F9"/>
    <mergeCell ref="E10:F10"/>
    <mergeCell ref="E11:F11"/>
    <mergeCell ref="E12:F1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AF712-959D-404F-A55D-CA17CAE7F00D}">
  <dimension ref="A1:DN25"/>
  <sheetViews>
    <sheetView workbookViewId="0">
      <selection activeCell="F11" sqref="F11"/>
    </sheetView>
  </sheetViews>
  <sheetFormatPr defaultColWidth="8.85546875" defaultRowHeight="14.45"/>
  <cols>
    <col min="1" max="1" width="13" bestFit="1" customWidth="1"/>
    <col min="3" max="3" width="95.28515625" bestFit="1" customWidth="1"/>
  </cols>
  <sheetData>
    <row r="1" spans="1:118">
      <c r="A1" t="s">
        <v>27</v>
      </c>
      <c r="F1">
        <v>12.34243483666361</v>
      </c>
      <c r="G1" s="10">
        <v>0.63354999999999995</v>
      </c>
      <c r="H1">
        <v>12.285659636414957</v>
      </c>
      <c r="BE1" s="14" t="s">
        <v>311</v>
      </c>
    </row>
    <row r="2" spans="1:118">
      <c r="F2" s="20">
        <f>F15-'Políticas anunciadas - %'!F13</f>
        <v>9.2568261276149144E-4</v>
      </c>
      <c r="G2" s="20">
        <f>G15-'Políticas anunciadas - %'!G13</f>
        <v>2.461019933120312E-3</v>
      </c>
      <c r="H2" s="20">
        <f>H15-'Políticas anunciadas - %'!H13</f>
        <v>4.5984299841332898E-3</v>
      </c>
      <c r="I2" s="20">
        <f>I15-'Políticas anunciadas - %'!I13</f>
        <v>7.3306188970985176E-3</v>
      </c>
      <c r="J2">
        <f>J15-'Políticas anunciadas - %'!J13</f>
        <v>1.0650575847087396E-2</v>
      </c>
      <c r="K2">
        <f>K15-'Políticas anunciadas - %'!K13</f>
        <v>1.4551568157020967E-2</v>
      </c>
      <c r="L2">
        <f>L15-'Políticas anunciadas - %'!L13</f>
        <v>1.9027136566668545E-2</v>
      </c>
      <c r="M2">
        <f>M15-'Políticas anunciadas - %'!M13</f>
        <v>2.4071090663001726E-2</v>
      </c>
      <c r="N2">
        <f>N15-'Políticas anunciadas - %'!N13</f>
        <v>2.9677504468509142E-2</v>
      </c>
      <c r="O2">
        <f>O15-'Políticas anunciadas - %'!O13</f>
        <v>3.5840712184157297E-2</v>
      </c>
      <c r="P2">
        <f>P15-'Políticas anunciadas - %'!P13</f>
        <v>4.2555304083810697E-2</v>
      </c>
      <c r="Q2">
        <f>Q15-'Políticas anunciadas - %'!Q13</f>
        <v>4.981612255705592E-2</v>
      </c>
      <c r="R2">
        <f>R15-'Políticas anunciadas - %'!R13</f>
        <v>5.7618258297438274E-2</v>
      </c>
      <c r="S2">
        <f>S15-'Políticas anunciadas - %'!S13</f>
        <v>6.5957046633279504E-2</v>
      </c>
      <c r="T2">
        <f>T15-'Políticas anunciadas - %'!T13</f>
        <v>7.4828063998291228E-2</v>
      </c>
      <c r="U2">
        <f>U15-'Políticas anunciadas - %'!U13</f>
        <v>8.4227124539347997E-2</v>
      </c>
      <c r="V2">
        <f>V15-'Políticas anunciadas - %'!V13</f>
        <v>9.4150276858878001E-2</v>
      </c>
      <c r="W2">
        <f>W15-'Políticas anunciadas - %'!W13</f>
        <v>0.10459380088937564</v>
      </c>
      <c r="X2">
        <f>X15-'Políticas anunciadas - %'!X13</f>
        <v>0.11555420489770363</v>
      </c>
      <c r="Y2">
        <f>Y15-'Políticas anunciadas - %'!Y13</f>
        <v>0.12702822261691438</v>
      </c>
      <c r="Z2">
        <f>Z15-'Políticas anunciadas - %'!Z13</f>
        <v>0.13901281050337566</v>
      </c>
      <c r="AA2">
        <f>AA15-'Políticas anunciadas - %'!AA13</f>
        <v>0.15150514511715407</v>
      </c>
      <c r="AB2">
        <f>AB15-'Políticas anunciadas - %'!AB13</f>
        <v>0.16450262062362242</v>
      </c>
      <c r="AC2">
        <f>AC15-'Políticas anunciadas - %'!AC13</f>
        <v>0.17800284641437614</v>
      </c>
      <c r="AD2">
        <f>AD15-'Políticas anunciadas - %'!AD13</f>
        <v>0.19200364484562904</v>
      </c>
      <c r="AE2">
        <f>AE15-'Políticas anunciadas - %'!AE13</f>
        <v>0.20650304909232275</v>
      </c>
      <c r="AF2">
        <f>AF15-'Políticas anunciadas - %'!AF13</f>
        <v>0.22149930111629423</v>
      </c>
      <c r="AG2">
        <f>AG15-'Políticas anunciadas - %'!AG13</f>
        <v>0.23699084974687601</v>
      </c>
      <c r="AH2">
        <f>AH15-'Políticas anunciadas - %'!AH13</f>
        <v>0.25297634887244591</v>
      </c>
      <c r="AI2">
        <f>AI15-'Políticas anunciadas - %'!AI13</f>
        <v>0.26945465574145189</v>
      </c>
      <c r="AJ2">
        <f>AJ15-'Políticas anunciadas - %'!AJ13</f>
        <v>0.28642482937156899</v>
      </c>
      <c r="AK2">
        <f>AK15-'Políticas anunciadas - %'!AK13</f>
        <v>0.30388612906568291</v>
      </c>
      <c r="AL2">
        <f>AL15-'Políticas anunciadas - %'!AL13</f>
        <v>0.32183801303346549</v>
      </c>
      <c r="AM2">
        <f>AM15-'Políticas anunciadas - %'!AM13</f>
        <v>0.34028013711743377</v>
      </c>
      <c r="AN2">
        <f>AN15-'Políticas anunciadas - %'!AN13</f>
        <v>0.35921235362236104</v>
      </c>
      <c r="AO2">
        <f>AO15-'Políticas anunciadas - %'!AO13</f>
        <v>0.37863471024706641</v>
      </c>
      <c r="AP2">
        <f>AP15-'Políticas anunciadas - %'!AP13</f>
        <v>0.39854744911763262</v>
      </c>
      <c r="AQ2">
        <f>AQ15-'Políticas anunciadas - %'!AQ13</f>
        <v>0.41895100592115675</v>
      </c>
      <c r="AR2">
        <f>AR15-'Políticas anunciadas - %'!AR13</f>
        <v>0.43984600913926464</v>
      </c>
      <c r="AS2">
        <f>AS15-'Políticas anunciadas - %'!AS13</f>
        <v>0.46123327938060399</v>
      </c>
      <c r="AT2">
        <f>AT15-'Políticas anunciadas - %'!AT13</f>
        <v>0.48311382881168541</v>
      </c>
      <c r="AU2">
        <f>AU15-'Políticas anunciadas - %'!AU13</f>
        <v>0.50548886068541066</v>
      </c>
      <c r="AV2">
        <f>AV15-'Políticas anunciadas - %'!AV13</f>
        <v>0.52835976896679604</v>
      </c>
      <c r="AW2">
        <f>AW15-'Políticas anunciadas - %'!AW13</f>
        <v>0.5517281380553456</v>
      </c>
      <c r="AX2">
        <f>AX15-'Políticas anunciadas - %'!AX13</f>
        <v>0.57559574260371882</v>
      </c>
      <c r="AY2">
        <f>AY15-'Políticas anunciadas - %'!AY13</f>
        <v>0.59996454743227012</v>
      </c>
      <c r="AZ2">
        <f>AZ15-'Políticas anunciadas - %'!AZ13</f>
        <v>0.62483670753922205</v>
      </c>
      <c r="BA2">
        <f>BA15-'Políticas anunciadas - %'!BA13</f>
        <v>0.65021456820619683</v>
      </c>
      <c r="BB2">
        <f>BB15-'Políticas anunciadas - %'!BB13</f>
        <v>0.6761006651989625</v>
      </c>
      <c r="BF2" t="s">
        <v>312</v>
      </c>
    </row>
    <row r="3" spans="1:118">
      <c r="A3" s="2" t="s">
        <v>30</v>
      </c>
      <c r="B3" s="2"/>
      <c r="C3" s="2" t="s">
        <v>31</v>
      </c>
      <c r="D3" s="2" t="s">
        <v>32</v>
      </c>
      <c r="E3" s="98"/>
      <c r="F3" s="2">
        <v>2022</v>
      </c>
      <c r="G3" s="2">
        <v>2023</v>
      </c>
      <c r="H3" s="2">
        <v>2024</v>
      </c>
      <c r="I3" s="2">
        <v>2025</v>
      </c>
      <c r="J3" s="2">
        <v>2026</v>
      </c>
      <c r="K3" s="2">
        <v>2027</v>
      </c>
      <c r="L3" s="2">
        <v>2028</v>
      </c>
      <c r="M3" s="2">
        <v>2029</v>
      </c>
      <c r="N3" s="2">
        <v>2030</v>
      </c>
      <c r="O3" s="2">
        <v>2031</v>
      </c>
      <c r="P3" s="2">
        <v>2032</v>
      </c>
      <c r="Q3" s="2">
        <v>2033</v>
      </c>
      <c r="R3" s="2">
        <v>2034</v>
      </c>
      <c r="S3" s="2">
        <v>2035</v>
      </c>
      <c r="T3" s="2">
        <v>2036</v>
      </c>
      <c r="U3" s="2">
        <v>2037</v>
      </c>
      <c r="V3" s="2">
        <v>2038</v>
      </c>
      <c r="W3" s="2">
        <v>2039</v>
      </c>
      <c r="X3" s="2">
        <v>2040</v>
      </c>
      <c r="Y3" s="2">
        <v>2041</v>
      </c>
      <c r="Z3" s="2">
        <v>2042</v>
      </c>
      <c r="AA3" s="2">
        <v>2043</v>
      </c>
      <c r="AB3" s="2">
        <v>2044</v>
      </c>
      <c r="AC3" s="2">
        <v>2045</v>
      </c>
      <c r="AD3" s="2">
        <v>2046</v>
      </c>
      <c r="AE3" s="2">
        <v>2047</v>
      </c>
      <c r="AF3" s="2">
        <v>2048</v>
      </c>
      <c r="AG3" s="2">
        <v>2049</v>
      </c>
      <c r="AH3" s="2">
        <v>2050</v>
      </c>
      <c r="AI3" s="2">
        <v>2051</v>
      </c>
      <c r="AJ3" s="2">
        <v>2052</v>
      </c>
      <c r="AK3" s="2">
        <v>2053</v>
      </c>
      <c r="AL3" s="2">
        <v>2054</v>
      </c>
      <c r="AM3" s="2">
        <v>2055</v>
      </c>
      <c r="AN3" s="2">
        <v>2056</v>
      </c>
      <c r="AO3" s="2">
        <v>2057</v>
      </c>
      <c r="AP3" s="2">
        <v>2058</v>
      </c>
      <c r="AQ3" s="2">
        <v>2059</v>
      </c>
      <c r="AR3" s="2">
        <v>2060</v>
      </c>
      <c r="AS3" s="2">
        <v>2061</v>
      </c>
      <c r="AT3" s="2">
        <v>2062</v>
      </c>
      <c r="AU3" s="2">
        <v>2063</v>
      </c>
      <c r="AV3" s="2">
        <v>2064</v>
      </c>
      <c r="AW3" s="2">
        <v>2065</v>
      </c>
      <c r="AX3" s="2">
        <v>2066</v>
      </c>
      <c r="AY3" s="2">
        <v>2067</v>
      </c>
      <c r="AZ3" s="2">
        <v>2068</v>
      </c>
      <c r="BA3" s="2">
        <v>2069</v>
      </c>
      <c r="BB3" s="2">
        <v>2070</v>
      </c>
      <c r="BC3" s="3"/>
      <c r="BE3" s="26"/>
      <c r="BF3" s="25">
        <v>2022</v>
      </c>
      <c r="BG3" s="18">
        <v>2023</v>
      </c>
      <c r="BH3" s="18">
        <v>2024</v>
      </c>
      <c r="BI3" s="18">
        <v>2025</v>
      </c>
      <c r="BJ3" s="18">
        <v>2026</v>
      </c>
      <c r="BK3" s="18">
        <v>2027</v>
      </c>
      <c r="BL3" s="18">
        <v>2028</v>
      </c>
      <c r="BM3" s="18">
        <v>2029</v>
      </c>
      <c r="BN3" s="18">
        <v>2030</v>
      </c>
      <c r="BO3" s="18">
        <v>2031</v>
      </c>
      <c r="BP3" s="18">
        <v>2032</v>
      </c>
      <c r="BQ3" s="18">
        <v>2033</v>
      </c>
      <c r="BR3" s="18">
        <v>2034</v>
      </c>
      <c r="BS3" s="18">
        <v>2035</v>
      </c>
      <c r="BT3" s="18">
        <v>2036</v>
      </c>
      <c r="BU3" s="18">
        <v>2037</v>
      </c>
      <c r="BV3" s="18">
        <v>2038</v>
      </c>
      <c r="BW3" s="18">
        <v>2039</v>
      </c>
      <c r="BX3" s="18">
        <v>2040</v>
      </c>
      <c r="BY3" s="18">
        <v>2041</v>
      </c>
      <c r="BZ3" s="18">
        <v>2042</v>
      </c>
      <c r="CA3" s="18">
        <v>2043</v>
      </c>
      <c r="CB3" s="18">
        <v>2044</v>
      </c>
      <c r="CC3" s="18">
        <v>2045</v>
      </c>
      <c r="CD3" s="18">
        <v>2046</v>
      </c>
      <c r="CE3" s="18">
        <v>2047</v>
      </c>
      <c r="CF3" s="18">
        <v>2048</v>
      </c>
      <c r="CG3" s="24">
        <v>2049</v>
      </c>
      <c r="CH3" s="18">
        <v>2050</v>
      </c>
      <c r="CI3" s="18">
        <v>2051</v>
      </c>
      <c r="CJ3" s="18">
        <v>2052</v>
      </c>
      <c r="CK3" s="18">
        <v>2053</v>
      </c>
      <c r="CL3" s="18">
        <v>2054</v>
      </c>
      <c r="CM3" s="18">
        <v>2055</v>
      </c>
      <c r="CN3" s="18">
        <v>2056</v>
      </c>
      <c r="CO3" s="18">
        <v>2057</v>
      </c>
      <c r="CP3" s="18">
        <v>2058</v>
      </c>
      <c r="CQ3" s="18">
        <v>2059</v>
      </c>
      <c r="CR3" s="18">
        <v>2060</v>
      </c>
      <c r="CS3" s="18">
        <v>2061</v>
      </c>
      <c r="CT3" s="18">
        <v>2062</v>
      </c>
      <c r="CU3" s="18">
        <v>2063</v>
      </c>
      <c r="CV3" s="18">
        <v>2064</v>
      </c>
      <c r="CW3" s="18">
        <v>2065</v>
      </c>
      <c r="CX3" s="18">
        <v>2066</v>
      </c>
      <c r="CY3" s="18">
        <v>2067</v>
      </c>
      <c r="CZ3" s="18">
        <v>2068</v>
      </c>
      <c r="DA3" s="18">
        <v>2069</v>
      </c>
      <c r="DB3" s="19">
        <v>2070</v>
      </c>
    </row>
    <row r="4" spans="1:118">
      <c r="A4" s="3" t="s">
        <v>34</v>
      </c>
      <c r="B4" s="3"/>
      <c r="C4" t="s">
        <v>313</v>
      </c>
      <c r="D4" s="192" t="s">
        <v>36</v>
      </c>
      <c r="E4" s="143"/>
      <c r="F4" s="11">
        <f>F15-F6</f>
        <v>12.254124715407283</v>
      </c>
      <c r="G4" s="11">
        <f>G15-G6</f>
        <v>12.203055768757496</v>
      </c>
      <c r="H4" s="11">
        <f t="shared" ref="H4:BB4" si="0">H15-H6</f>
        <v>12.153255231285243</v>
      </c>
      <c r="I4" s="11">
        <f t="shared" si="0"/>
        <v>12.104709196772525</v>
      </c>
      <c r="J4" s="11">
        <f t="shared" si="0"/>
        <v>12.0574041417691</v>
      </c>
      <c r="K4" s="11">
        <f t="shared" si="0"/>
        <v>12.01132691933004</v>
      </c>
      <c r="L4" s="11">
        <f t="shared" si="0"/>
        <v>11.966464752941764</v>
      </c>
      <c r="M4" s="11">
        <f t="shared" si="0"/>
        <v>11.922805230632635</v>
      </c>
      <c r="N4" s="11">
        <f t="shared" si="0"/>
        <v>11.880336299264298</v>
      </c>
      <c r="O4" s="11">
        <f t="shared" si="0"/>
        <v>11.839046259000103</v>
      </c>
      <c r="P4" s="11">
        <f t="shared" si="0"/>
        <v>11.798923757947026</v>
      </c>
      <c r="Q4" s="11">
        <f t="shared" si="0"/>
        <v>11.759957786967705</v>
      </c>
      <c r="R4" s="11">
        <f t="shared" si="0"/>
        <v>11.722137674659205</v>
      </c>
      <c r="S4" s="11">
        <f t="shared" si="0"/>
        <v>11.685453082495371</v>
      </c>
      <c r="T4" s="11">
        <f t="shared" si="0"/>
        <v>11.649894000129612</v>
      </c>
      <c r="U4" s="11">
        <f t="shared" si="0"/>
        <v>11.615450740855158</v>
      </c>
      <c r="V4" s="11">
        <f t="shared" si="0"/>
        <v>11.582113937219935</v>
      </c>
      <c r="W4" s="11">
        <f t="shared" si="0"/>
        <v>11.549874536793194</v>
      </c>
      <c r="X4" s="11">
        <f t="shared" si="0"/>
        <v>11.5187237980813</v>
      </c>
      <c r="Y4" s="11">
        <f t="shared" si="0"/>
        <v>11.488653286590067</v>
      </c>
      <c r="Z4" s="11">
        <f t="shared" si="0"/>
        <v>11.459654871031127</v>
      </c>
      <c r="AA4" s="11">
        <f t="shared" si="0"/>
        <v>11.431720719669995</v>
      </c>
      <c r="AB4" s="11">
        <f t="shared" si="0"/>
        <v>11.404843296813503</v>
      </c>
      <c r="AC4" s="11">
        <f t="shared" si="0"/>
        <v>11.379015359434385</v>
      </c>
      <c r="AD4" s="11">
        <f t="shared" si="0"/>
        <v>11.354229953930927</v>
      </c>
      <c r="AE4" s="11">
        <f t="shared" si="0"/>
        <v>11.330480413019629</v>
      </c>
      <c r="AF4" s="11">
        <f t="shared" si="0"/>
        <v>11.307760352758955</v>
      </c>
      <c r="AG4" s="11">
        <f t="shared" si="0"/>
        <v>11.286063669702266</v>
      </c>
      <c r="AH4" s="11">
        <f t="shared" si="0"/>
        <v>11.265384538178223</v>
      </c>
      <c r="AI4" s="11">
        <f t="shared" si="0"/>
        <v>11.245717407696908</v>
      </c>
      <c r="AJ4" s="11">
        <f t="shared" si="0"/>
        <v>11.227057000480078</v>
      </c>
      <c r="AK4" s="11">
        <f t="shared" si="0"/>
        <v>11.209398309113997</v>
      </c>
      <c r="AL4" s="11">
        <f t="shared" si="0"/>
        <v>11.192736594323376</v>
      </c>
      <c r="AM4" s="11">
        <f t="shared" si="0"/>
        <v>11.177067382865086</v>
      </c>
      <c r="AN4" s="11">
        <f t="shared" si="0"/>
        <v>11.162386465540264</v>
      </c>
      <c r="AO4" s="11">
        <f t="shared" si="0"/>
        <v>11.14868989532361</v>
      </c>
      <c r="AP4" s="11">
        <f t="shared" si="0"/>
        <v>11.135973985608741</v>
      </c>
      <c r="AQ4" s="11">
        <f t="shared" si="0"/>
        <v>11.124235308568444</v>
      </c>
      <c r="AR4" s="11">
        <f t="shared" si="0"/>
        <v>11.113470693628859</v>
      </c>
      <c r="AS4" s="11">
        <f t="shared" si="0"/>
        <v>11.103677226056625</v>
      </c>
      <c r="AT4" s="11">
        <f t="shared" si="0"/>
        <v>11.094852245658117</v>
      </c>
      <c r="AU4" s="11">
        <f t="shared" si="0"/>
        <v>11.086993345589935</v>
      </c>
      <c r="AV4" s="11">
        <f t="shared" si="0"/>
        <v>11.080098371279941</v>
      </c>
      <c r="AW4" s="11">
        <f t="shared" si="0"/>
        <v>11.074165419458144</v>
      </c>
      <c r="AX4" s="11">
        <f t="shared" si="0"/>
        <v>11.069192837296816</v>
      </c>
      <c r="AY4" s="11">
        <f t="shared" si="0"/>
        <v>11.065179221659321</v>
      </c>
      <c r="AZ4" s="11">
        <f t="shared" si="0"/>
        <v>11.062123418457166</v>
      </c>
      <c r="BA4" s="11">
        <f t="shared" si="0"/>
        <v>11.060024522114867</v>
      </c>
      <c r="BB4" s="11">
        <f t="shared" si="0"/>
        <v>11.058881875142285</v>
      </c>
      <c r="BC4" s="22"/>
      <c r="BD4" s="20"/>
      <c r="BE4" s="144" t="s">
        <v>314</v>
      </c>
      <c r="BF4" s="21">
        <v>0.42549999999999999</v>
      </c>
      <c r="BG4" s="21">
        <v>0.416875</v>
      </c>
      <c r="BH4" s="21">
        <v>0.40825</v>
      </c>
      <c r="BI4" s="21">
        <v>0.39962500000000001</v>
      </c>
      <c r="BJ4" s="21">
        <v>0.39100000000000001</v>
      </c>
      <c r="BK4" s="21">
        <v>0.38237500000000002</v>
      </c>
      <c r="BL4" s="21">
        <v>0.37375000000000003</v>
      </c>
      <c r="BM4" s="21">
        <v>0.36512499999999998</v>
      </c>
      <c r="BN4" s="21">
        <v>0.35649999999999998</v>
      </c>
      <c r="BO4" s="21">
        <v>0.34787499999999999</v>
      </c>
      <c r="BP4" s="21">
        <v>0.33925</v>
      </c>
      <c r="BQ4" s="21">
        <v>0.330625</v>
      </c>
      <c r="BR4" s="21">
        <v>0.32200000000000001</v>
      </c>
      <c r="BS4" s="21">
        <v>0.31337500000000001</v>
      </c>
      <c r="BT4" s="21">
        <v>0.30475000000000002</v>
      </c>
      <c r="BU4" s="21">
        <v>0.29612500000000003</v>
      </c>
      <c r="BV4" s="21">
        <v>0.28749999999999998</v>
      </c>
      <c r="BW4" s="21">
        <v>0.27887499999999998</v>
      </c>
      <c r="BX4" s="21">
        <v>0.27024999999999999</v>
      </c>
      <c r="BY4" s="21">
        <v>0.261625</v>
      </c>
      <c r="BZ4" s="21">
        <v>0.253</v>
      </c>
      <c r="CA4" s="21">
        <v>0.24437500000000001</v>
      </c>
      <c r="CB4" s="21">
        <v>0.23574999999999999</v>
      </c>
      <c r="CC4" s="21">
        <v>0.22712499999999999</v>
      </c>
      <c r="CD4" s="21">
        <v>0.2185</v>
      </c>
      <c r="CE4" s="21">
        <v>0.20987500000000001</v>
      </c>
      <c r="CF4" s="21">
        <v>0.20125000000000001</v>
      </c>
      <c r="CG4" s="21">
        <v>0.19262499999999999</v>
      </c>
      <c r="CH4" s="21">
        <v>0.184</v>
      </c>
      <c r="CI4" s="21">
        <v>0.175375</v>
      </c>
      <c r="CJ4" s="21">
        <v>0.16675000000000001</v>
      </c>
      <c r="CK4" s="21">
        <v>0.15812499999999999</v>
      </c>
      <c r="CL4" s="21">
        <v>0.14949999999999999</v>
      </c>
      <c r="CM4" s="21">
        <v>0.140875</v>
      </c>
      <c r="CN4" s="21">
        <v>0.13225000000000001</v>
      </c>
      <c r="CO4" s="21">
        <v>0.123625</v>
      </c>
      <c r="CP4" s="21">
        <v>0.115</v>
      </c>
      <c r="CQ4" s="21">
        <v>0.106375</v>
      </c>
      <c r="CR4" s="21">
        <v>9.7750000000000004E-2</v>
      </c>
      <c r="CS4" s="21">
        <v>8.9124999999999996E-2</v>
      </c>
      <c r="CT4" s="21">
        <v>8.0500000000000002E-2</v>
      </c>
      <c r="CU4" s="21">
        <v>7.1874999999999994E-2</v>
      </c>
      <c r="CV4" s="21">
        <v>6.3250000000000001E-2</v>
      </c>
      <c r="CW4" s="21">
        <v>5.4625E-2</v>
      </c>
      <c r="CX4" s="21">
        <v>4.5999999999999999E-2</v>
      </c>
      <c r="CY4" s="21">
        <v>3.7374999999999999E-2</v>
      </c>
      <c r="CZ4" s="21">
        <v>2.8750000000000001E-2</v>
      </c>
      <c r="DA4" s="21">
        <v>2.0125000000000001E-2</v>
      </c>
      <c r="DB4" s="21">
        <v>1.15E-2</v>
      </c>
      <c r="DC4" s="20"/>
      <c r="DD4" s="20"/>
      <c r="DE4" s="20"/>
      <c r="DF4" s="20"/>
      <c r="DG4" s="20"/>
      <c r="DH4" s="20"/>
      <c r="DI4" s="20"/>
      <c r="DJ4" s="20"/>
      <c r="DK4" s="20"/>
      <c r="DL4" s="20"/>
      <c r="DM4" s="20"/>
      <c r="DN4" s="20"/>
    </row>
    <row r="5" spans="1:118">
      <c r="A5" s="3"/>
      <c r="B5" s="3"/>
      <c r="C5" s="138" t="s">
        <v>45</v>
      </c>
      <c r="D5" s="192" t="s">
        <v>36</v>
      </c>
      <c r="E5" s="143"/>
      <c r="F5" s="145">
        <v>2.6400289999999999E-3</v>
      </c>
      <c r="G5" s="145">
        <v>2.6434000000000002E-3</v>
      </c>
      <c r="H5" s="145">
        <v>2.6481E-3</v>
      </c>
      <c r="I5" s="145">
        <v>2.6546529999999999E-3</v>
      </c>
      <c r="J5" s="145">
        <v>2.6637829999999999E-3</v>
      </c>
      <c r="K5" s="145">
        <v>2.6764979999999998E-3</v>
      </c>
      <c r="L5" s="145">
        <v>2.694189E-3</v>
      </c>
      <c r="M5" s="145">
        <v>2.718776E-3</v>
      </c>
      <c r="N5" s="145">
        <v>2.7528930000000002E-3</v>
      </c>
      <c r="O5" s="145">
        <v>2.8001250000000001E-3</v>
      </c>
      <c r="P5" s="145">
        <v>2.865313E-3</v>
      </c>
      <c r="Q5" s="145">
        <v>2.954899E-3</v>
      </c>
      <c r="R5" s="145">
        <v>3.077293E-3</v>
      </c>
      <c r="S5" s="145">
        <v>3.2431740000000001E-3</v>
      </c>
      <c r="T5" s="145">
        <v>3.4655670000000001E-3</v>
      </c>
      <c r="U5" s="145">
        <v>3.7594260000000002E-3</v>
      </c>
      <c r="V5" s="145">
        <v>4.1403539999999997E-3</v>
      </c>
      <c r="W5" s="145">
        <v>4.622078E-3</v>
      </c>
      <c r="X5" s="145">
        <v>5.2125610000000001E-3</v>
      </c>
      <c r="Y5" s="145">
        <v>5.9092950000000002E-3</v>
      </c>
      <c r="Z5" s="145">
        <v>6.6953760000000003E-3</v>
      </c>
      <c r="AA5" s="145">
        <v>7.5386580000000002E-3</v>
      </c>
      <c r="AB5" s="145">
        <v>8.395764E-3</v>
      </c>
      <c r="AC5" s="145">
        <v>9.2204269999999998E-3</v>
      </c>
      <c r="AD5" s="145">
        <v>9.9730510000000001E-3</v>
      </c>
      <c r="AE5" s="145">
        <v>1.062753E-2</v>
      </c>
      <c r="AF5" s="145">
        <v>1.1173173E-2</v>
      </c>
      <c r="AG5" s="145">
        <v>1.1612318E-2</v>
      </c>
      <c r="AH5" s="145">
        <v>1.1955828999999999E-2</v>
      </c>
      <c r="AI5" s="145">
        <v>1.2218595E-2</v>
      </c>
      <c r="AJ5" s="145">
        <v>1.2416180000000001E-2</v>
      </c>
      <c r="AK5" s="145">
        <v>1.2562848E-2</v>
      </c>
      <c r="AL5" s="145">
        <v>1.2670679000000001E-2</v>
      </c>
      <c r="AM5" s="145">
        <v>1.2749399E-2</v>
      </c>
      <c r="AN5" s="145">
        <v>1.2806570999999999E-2</v>
      </c>
      <c r="AO5" s="145">
        <v>1.2847937E-2</v>
      </c>
      <c r="AP5" s="145">
        <v>1.2877787E-2</v>
      </c>
      <c r="AQ5" s="145">
        <v>1.2899282999999999E-2</v>
      </c>
      <c r="AR5" s="145">
        <v>1.2914742999999999E-2</v>
      </c>
      <c r="AS5" s="145">
        <v>1.2925849E-2</v>
      </c>
      <c r="AT5" s="145">
        <v>1.2933821999999999E-2</v>
      </c>
      <c r="AU5" s="145">
        <v>1.2939543E-2</v>
      </c>
      <c r="AV5" s="145">
        <v>1.2943647000000001E-2</v>
      </c>
      <c r="AW5" s="145">
        <v>1.2946589E-2</v>
      </c>
      <c r="AX5" s="145">
        <v>1.2948698E-2</v>
      </c>
      <c r="AY5" s="145">
        <v>1.2950211E-2</v>
      </c>
      <c r="AZ5" s="145">
        <v>1.2951294E-2</v>
      </c>
      <c r="BA5" s="145">
        <v>1.2952071000000001E-2</v>
      </c>
      <c r="BB5" s="145">
        <v>1.2952628000000001E-2</v>
      </c>
      <c r="BC5" s="21"/>
      <c r="BD5" s="20"/>
      <c r="BE5" s="146" t="s">
        <v>315</v>
      </c>
      <c r="BF5" s="21">
        <v>3.0479999999999999E-3</v>
      </c>
      <c r="BG5" s="21">
        <v>3.0660000000000001E-3</v>
      </c>
      <c r="BH5" s="21">
        <v>3.0899999999999999E-3</v>
      </c>
      <c r="BI5" s="21">
        <v>3.1199999999999999E-3</v>
      </c>
      <c r="BJ5" s="21">
        <v>3.16E-3</v>
      </c>
      <c r="BK5" s="21">
        <v>3.212E-3</v>
      </c>
      <c r="BL5" s="21">
        <v>3.2789999999999998E-3</v>
      </c>
      <c r="BM5" s="21">
        <v>3.3649999999999999E-3</v>
      </c>
      <c r="BN5" s="21">
        <v>3.4759999999999999E-3</v>
      </c>
      <c r="BO5" s="21">
        <v>3.617E-3</v>
      </c>
      <c r="BP5" s="21">
        <v>3.7959999999999999E-3</v>
      </c>
      <c r="BQ5" s="21">
        <v>4.0220000000000004E-3</v>
      </c>
      <c r="BR5" s="21">
        <v>4.3030000000000004E-3</v>
      </c>
      <c r="BS5" s="21">
        <v>4.6499999999999996E-3</v>
      </c>
      <c r="BT5" s="21">
        <v>5.0699999999999999E-3</v>
      </c>
      <c r="BU5" s="21">
        <v>5.5690000000000002E-3</v>
      </c>
      <c r="BV5" s="21">
        <v>6.1510000000000002E-3</v>
      </c>
      <c r="BW5" s="21">
        <v>6.8100000000000001E-3</v>
      </c>
      <c r="BX5" s="21">
        <v>7.5370000000000003E-3</v>
      </c>
      <c r="BY5" s="21">
        <v>8.3119999999999999E-3</v>
      </c>
      <c r="BZ5" s="21">
        <v>9.11E-3</v>
      </c>
      <c r="CA5" s="21">
        <v>9.9050000000000006E-3</v>
      </c>
      <c r="CB5" s="21">
        <v>1.0669E-2</v>
      </c>
      <c r="CC5" s="21">
        <v>1.1377999999999999E-2</v>
      </c>
      <c r="CD5" s="21">
        <v>1.2017E-2</v>
      </c>
      <c r="CE5" s="21">
        <v>1.2576E-2</v>
      </c>
      <c r="CF5" s="21">
        <v>1.3054E-2</v>
      </c>
      <c r="CG5" s="21">
        <v>1.3452E-2</v>
      </c>
      <c r="CH5" s="21">
        <v>1.3780000000000001E-2</v>
      </c>
      <c r="CI5" s="21">
        <v>1.4045E-2</v>
      </c>
      <c r="CJ5" s="21">
        <v>1.4257000000000001E-2</v>
      </c>
      <c r="CK5" s="21">
        <v>1.4425E-2</v>
      </c>
      <c r="CL5" s="21">
        <v>1.4557E-2</v>
      </c>
      <c r="CM5" s="21">
        <v>1.4661E-2</v>
      </c>
      <c r="CN5" s="21">
        <v>1.4741000000000001E-2</v>
      </c>
      <c r="CO5" s="21">
        <v>1.4803E-2</v>
      </c>
      <c r="CP5" s="21">
        <v>1.4851E-2</v>
      </c>
      <c r="CQ5" s="21">
        <v>1.4888E-2</v>
      </c>
      <c r="CR5" s="21">
        <v>1.4917E-2</v>
      </c>
      <c r="CS5" s="21">
        <v>1.4938999999999999E-2</v>
      </c>
      <c r="CT5" s="21">
        <v>1.4956000000000001E-2</v>
      </c>
      <c r="CU5" s="21">
        <v>1.4969E-2</v>
      </c>
      <c r="CV5" s="21">
        <v>1.4978999999999999E-2</v>
      </c>
      <c r="CW5" s="21">
        <v>1.4987E-2</v>
      </c>
      <c r="CX5" s="21">
        <v>1.4992E-2</v>
      </c>
      <c r="CY5" s="21">
        <v>1.4997E-2</v>
      </c>
      <c r="CZ5" s="21">
        <v>1.4999999999999999E-2</v>
      </c>
      <c r="DA5" s="21">
        <v>1.5003000000000001E-2</v>
      </c>
      <c r="DB5" s="21">
        <v>1.5004999999999999E-2</v>
      </c>
      <c r="DC5" s="20"/>
      <c r="DD5" s="20"/>
      <c r="DE5" s="20"/>
      <c r="DF5" s="20"/>
      <c r="DG5" s="20"/>
      <c r="DH5" s="20"/>
      <c r="DI5" s="20"/>
      <c r="DJ5" s="20"/>
      <c r="DK5" s="20"/>
      <c r="DL5" s="20"/>
      <c r="DM5" s="20"/>
      <c r="DN5" s="20"/>
    </row>
    <row r="6" spans="1:118">
      <c r="A6" s="3"/>
      <c r="B6" s="3"/>
      <c r="C6" s="13" t="s">
        <v>316</v>
      </c>
      <c r="D6" s="192" t="s">
        <v>36</v>
      </c>
      <c r="E6" s="143"/>
      <c r="F6" s="21">
        <f>'Políticas anunciadas - %'!F5</f>
        <v>3.57930610263235E-2</v>
      </c>
      <c r="G6" s="21">
        <f>'Políticas anunciadas - %'!G5</f>
        <v>3.562841294560215E-2</v>
      </c>
      <c r="H6" s="21">
        <f>'Políticas anunciadas - %'!H5</f>
        <v>3.5464522246051899E-2</v>
      </c>
      <c r="I6" s="21">
        <f>'Políticas anunciadas - %'!I5</f>
        <v>3.5301385443720079E-2</v>
      </c>
      <c r="J6" s="21">
        <f>'Políticas anunciadas - %'!J5</f>
        <v>3.5138999070680299E-2</v>
      </c>
      <c r="K6" s="21">
        <f>'Políticas anunciadas - %'!K5</f>
        <v>3.49773596749543E-2</v>
      </c>
      <c r="L6" s="21">
        <f>'Políticas anunciadas - %'!L5</f>
        <v>3.4816463820449783E-2</v>
      </c>
      <c r="M6" s="21">
        <f>'Políticas anunciadas - %'!M5</f>
        <v>3.4656308086875143E-2</v>
      </c>
      <c r="N6" s="21">
        <f>'Políticas anunciadas - %'!N5</f>
        <v>3.4496889069675518E-2</v>
      </c>
      <c r="O6" s="21">
        <f>'Políticas anunciadas - %'!O5</f>
        <v>3.4338203379954635E-2</v>
      </c>
      <c r="P6" s="21">
        <f>'Políticas anunciadas - %'!P5</f>
        <v>3.4180247644407302E-2</v>
      </c>
      <c r="Q6" s="21">
        <f>'Políticas anunciadas - %'!Q5</f>
        <v>3.402301850524303E-2</v>
      </c>
      <c r="R6" s="21">
        <f>'Políticas anunciadas - %'!R5</f>
        <v>3.3866512620120304E-2</v>
      </c>
      <c r="S6" s="21">
        <f>'Políticas anunciadas - %'!S5</f>
        <v>3.3710726662066648E-2</v>
      </c>
      <c r="T6" s="21">
        <f>'Políticas anunciadas - %'!T5</f>
        <v>3.3555657319420007E-2</v>
      </c>
      <c r="U6" s="21">
        <f>'Políticas anunciadas - %'!U5</f>
        <v>3.3401301295752361E-2</v>
      </c>
      <c r="V6" s="21">
        <f>'Políticas anunciadas - %'!V5</f>
        <v>3.3247655309791568E-2</v>
      </c>
      <c r="W6" s="21">
        <f>'Políticas anunciadas - %'!W5</f>
        <v>3.3094716095366294E-2</v>
      </c>
      <c r="X6" s="21">
        <f>'Políticas anunciadas - %'!X5</f>
        <v>3.2942480401327856E-2</v>
      </c>
      <c r="Y6" s="21">
        <f>'Políticas anunciadas - %'!Y5</f>
        <v>3.2790944991480941E-2</v>
      </c>
      <c r="Z6" s="21">
        <f>'Políticas anunciadas - %'!Z5</f>
        <v>3.2640106644519662E-2</v>
      </c>
      <c r="AA6" s="21">
        <f>'Políticas anunciadas - %'!AA5</f>
        <v>3.2489962153956498E-2</v>
      </c>
      <c r="AB6" s="21">
        <f>'Políticas anunciadas - %'!AB5</f>
        <v>3.234050832804769E-2</v>
      </c>
      <c r="AC6" s="21">
        <f>'Políticas anunciadas - %'!AC5</f>
        <v>3.2191741989738176E-2</v>
      </c>
      <c r="AD6" s="21">
        <f>'Políticas anunciadas - %'!AD5</f>
        <v>3.2043659976585204E-2</v>
      </c>
      <c r="AE6" s="21">
        <f>'Políticas anunciadas - %'!AE5</f>
        <v>3.1896259140694383E-2</v>
      </c>
      <c r="AF6" s="21">
        <f>'Políticas anunciadas - %'!AF5</f>
        <v>3.1749536348646856E-2</v>
      </c>
      <c r="AG6" s="21">
        <f>'Políticas anunciadas - %'!AG5</f>
        <v>3.1603488481442454E-2</v>
      </c>
      <c r="AH6" s="21">
        <f>'Políticas anunciadas - %'!AH5</f>
        <v>3.1458112434426866E-2</v>
      </c>
      <c r="AI6" s="21">
        <f>'Políticas anunciadas - %'!AI5</f>
        <v>3.1313405117229465E-2</v>
      </c>
      <c r="AJ6" s="21">
        <f>'Políticas anunciadas - %'!AJ5</f>
        <v>3.116936345369048E-2</v>
      </c>
      <c r="AK6" s="21">
        <f>'Políticas anunciadas - %'!AK5</f>
        <v>3.1025984381802374E-2</v>
      </c>
      <c r="AL6" s="21">
        <f>'Políticas anunciadas - %'!AL5</f>
        <v>3.0883264853645898E-2</v>
      </c>
      <c r="AM6" s="21">
        <f>'Políticas anunciadas - %'!AM5</f>
        <v>3.0741201835320808E-2</v>
      </c>
      <c r="AN6" s="21">
        <f>'Políticas anunciadas - %'!AN5</f>
        <v>3.0599792306876594E-2</v>
      </c>
      <c r="AO6" s="21">
        <f>'Políticas anunciadas - %'!AO5</f>
        <v>3.0459033262266288E-2</v>
      </c>
      <c r="AP6" s="21">
        <f>'Políticas anunciadas - %'!AP5</f>
        <v>3.0318921709261204E-2</v>
      </c>
      <c r="AQ6" s="21">
        <f>'Políticas anunciadas - %'!AQ5</f>
        <v>3.0179454669397643E-2</v>
      </c>
      <c r="AR6" s="21">
        <f>'Políticas anunciadas - %'!AR5</f>
        <v>3.0040629177918277E-2</v>
      </c>
      <c r="AS6" s="21">
        <f>'Políticas anunciadas - %'!AS5</f>
        <v>2.9902442283699315E-2</v>
      </c>
      <c r="AT6" s="21">
        <f>'Políticas anunciadas - %'!AT5</f>
        <v>2.9764891049193665E-2</v>
      </c>
      <c r="AU6" s="21">
        <f>'Políticas anunciadas - %'!AU5</f>
        <v>2.9627972550366977E-2</v>
      </c>
      <c r="AV6" s="21">
        <f>'Políticas anunciadas - %'!AV5</f>
        <v>2.9491683876637254E-2</v>
      </c>
      <c r="AW6" s="21">
        <f>'Políticas anunciadas - %'!AW5</f>
        <v>2.935602213080557E-2</v>
      </c>
      <c r="AX6" s="21">
        <f>'Políticas anunciadas - %'!AX5</f>
        <v>2.9220984429002783E-2</v>
      </c>
      <c r="AY6" s="21">
        <f>'Políticas anunciadas - %'!AY5</f>
        <v>2.9086567900629134E-2</v>
      </c>
      <c r="AZ6" s="21">
        <f>'Políticas anunciadas - %'!AZ5</f>
        <v>2.895276968828675E-2</v>
      </c>
      <c r="BA6" s="21">
        <f>'Políticas anunciadas - %'!BA5</f>
        <v>2.8819586947721021E-2</v>
      </c>
      <c r="BB6" s="21">
        <f>'Políticas anunciadas - %'!BB5</f>
        <v>2.8687016847760205E-2</v>
      </c>
      <c r="BC6" s="21"/>
      <c r="BD6" s="20"/>
      <c r="BE6" s="147" t="s">
        <v>317</v>
      </c>
      <c r="BF6" s="21">
        <v>12.285659636414957</v>
      </c>
      <c r="BG6" s="21">
        <v>12.229145602087447</v>
      </c>
      <c r="BH6" s="21">
        <v>12.172891532317845</v>
      </c>
      <c r="BI6" s="21">
        <v>12.116896231269182</v>
      </c>
      <c r="BJ6" s="21">
        <v>12.061158508605343</v>
      </c>
      <c r="BK6" s="21">
        <v>12.005677179465758</v>
      </c>
      <c r="BL6" s="21">
        <v>11.950451064440216</v>
      </c>
      <c r="BM6" s="21">
        <v>11.89547898954379</v>
      </c>
      <c r="BN6" s="21">
        <v>11.840759786191887</v>
      </c>
      <c r="BO6" s="21">
        <v>11.786292291175403</v>
      </c>
      <c r="BP6" s="21">
        <v>11.732075346635996</v>
      </c>
      <c r="BQ6" s="21">
        <v>11.67810780004147</v>
      </c>
      <c r="BR6" s="21">
        <v>11.62438850416128</v>
      </c>
      <c r="BS6" s="21">
        <v>11.570916317042137</v>
      </c>
      <c r="BT6" s="21">
        <v>11.517690101983742</v>
      </c>
      <c r="BU6" s="21">
        <v>11.464708727514617</v>
      </c>
      <c r="BV6" s="21">
        <v>11.41197106736805</v>
      </c>
      <c r="BW6" s="21">
        <v>11.359476000458157</v>
      </c>
      <c r="BX6" s="21">
        <v>11.307222410856049</v>
      </c>
      <c r="BY6" s="21">
        <v>11.255209187766111</v>
      </c>
      <c r="BZ6" s="21">
        <v>11.203435225502385</v>
      </c>
      <c r="CA6" s="21">
        <v>11.151899423465075</v>
      </c>
      <c r="CB6" s="21">
        <v>11.100600686117135</v>
      </c>
      <c r="CC6" s="21">
        <v>11.049537922960996</v>
      </c>
      <c r="CD6" s="21">
        <v>10.998710048515374</v>
      </c>
      <c r="CE6" s="21">
        <v>10.948115982292203</v>
      </c>
      <c r="CF6" s="21">
        <v>10.897754648773658</v>
      </c>
      <c r="CG6" s="21">
        <v>10.847624977389298</v>
      </c>
      <c r="CH6" s="21">
        <v>10.797725902493307</v>
      </c>
      <c r="CI6" s="21">
        <v>10.748056363341837</v>
      </c>
      <c r="CJ6" s="21">
        <v>10.698615304070463</v>
      </c>
      <c r="CK6" s="21">
        <v>10.649401673671738</v>
      </c>
      <c r="CL6" s="21">
        <v>10.600414425972847</v>
      </c>
      <c r="CM6" s="21">
        <v>10.551652519613372</v>
      </c>
      <c r="CN6" s="21">
        <v>10.503114918023149</v>
      </c>
      <c r="CO6" s="21">
        <v>10.454800589400243</v>
      </c>
      <c r="CP6" s="21">
        <v>10.406708506689002</v>
      </c>
      <c r="CQ6" s="21">
        <v>10.358837647558232</v>
      </c>
      <c r="CR6" s="21">
        <v>10.311186994379463</v>
      </c>
      <c r="CS6" s="21">
        <v>10.263755534205318</v>
      </c>
      <c r="CT6" s="21">
        <v>10.216542258747973</v>
      </c>
      <c r="CU6" s="21">
        <v>10.169546164357731</v>
      </c>
      <c r="CV6" s="21">
        <v>10.122766252001686</v>
      </c>
      <c r="CW6" s="21">
        <v>10.076201527242478</v>
      </c>
      <c r="CX6" s="21">
        <v>10.029851000217162</v>
      </c>
      <c r="CY6" s="21">
        <v>9.9837136856161628</v>
      </c>
      <c r="CZ6" s="21">
        <v>9.9377886026623283</v>
      </c>
      <c r="DA6" s="21">
        <v>9.8920747750900819</v>
      </c>
      <c r="DB6" s="21">
        <v>9.8465712311246669</v>
      </c>
      <c r="DC6" s="20"/>
      <c r="DD6" s="20"/>
      <c r="DE6" s="20"/>
      <c r="DF6" s="20"/>
      <c r="DG6" s="20"/>
      <c r="DH6" s="20"/>
      <c r="DI6" s="20"/>
      <c r="DJ6" s="20"/>
      <c r="DK6" s="20"/>
      <c r="DL6" s="20"/>
      <c r="DM6" s="20"/>
      <c r="DN6" s="20"/>
    </row>
    <row r="7" spans="1:118">
      <c r="A7" s="3"/>
      <c r="B7" s="3"/>
      <c r="C7" s="13" t="s">
        <v>358</v>
      </c>
      <c r="D7" s="192" t="s">
        <v>36</v>
      </c>
      <c r="E7" s="143"/>
      <c r="F7" s="21">
        <v>0</v>
      </c>
      <c r="G7" s="21">
        <f>G15-'Políticas anunciadas - %'!G13-G5</f>
        <v>-1.823800668796882E-4</v>
      </c>
      <c r="H7" s="21">
        <f>H15-'Políticas anunciadas - %'!H13-H5</f>
        <v>1.9503299841332898E-3</v>
      </c>
      <c r="I7" s="21">
        <f>I15-'Políticas anunciadas - %'!I13-I5</f>
        <v>4.6759658970985177E-3</v>
      </c>
      <c r="J7" s="21">
        <f>J15-'Políticas anunciadas - %'!J13-J5</f>
        <v>7.9867928470873963E-3</v>
      </c>
      <c r="K7" s="21">
        <f>K15-'Políticas anunciadas - %'!K13-K5</f>
        <v>1.1875070157020967E-2</v>
      </c>
      <c r="L7" s="21">
        <f>L15-'Políticas anunciadas - %'!L13-L5</f>
        <v>1.6332947566668546E-2</v>
      </c>
      <c r="M7" s="21">
        <f>M15-'Políticas anunciadas - %'!M13-M5</f>
        <v>2.1352314663001727E-2</v>
      </c>
      <c r="N7" s="21">
        <f>N15-'Políticas anunciadas - %'!N13-N5</f>
        <v>2.6924611468509142E-2</v>
      </c>
      <c r="O7" s="21">
        <f>O15-'Políticas anunciadas - %'!O13-O5</f>
        <v>3.3040587184157297E-2</v>
      </c>
      <c r="P7" s="21">
        <f>P15-'Políticas anunciadas - %'!P13-P5</f>
        <v>3.9689991083810695E-2</v>
      </c>
      <c r="Q7" s="21">
        <f>Q15-'Políticas anunciadas - %'!Q13-Q5</f>
        <v>4.6861223557055923E-2</v>
      </c>
      <c r="R7" s="21">
        <f>R15-'Políticas anunciadas - %'!R13-R5</f>
        <v>5.4540965297438272E-2</v>
      </c>
      <c r="S7" s="21">
        <f>S15-'Políticas anunciadas - %'!S13-S5</f>
        <v>6.2713872633279502E-2</v>
      </c>
      <c r="T7" s="21">
        <f>T15-'Políticas anunciadas - %'!T13-T5</f>
        <v>7.1362496998291225E-2</v>
      </c>
      <c r="U7" s="21">
        <f>U15-'Políticas anunciadas - %'!U13-U5</f>
        <v>8.0467698539348001E-2</v>
      </c>
      <c r="V7" s="21">
        <f>V15-'Políticas anunciadas - %'!V13-V5</f>
        <v>9.0009922858878003E-2</v>
      </c>
      <c r="W7" s="21">
        <f>W15-'Políticas anunciadas - %'!W13-W5</f>
        <v>9.9971722889375642E-2</v>
      </c>
      <c r="X7" s="21">
        <f>X15-'Políticas anunciadas - %'!X13-X5</f>
        <v>0.11034164389770362</v>
      </c>
      <c r="Y7" s="21">
        <f>Y15-'Políticas anunciadas - %'!Y13-Y5</f>
        <v>0.12111892761691438</v>
      </c>
      <c r="Z7" s="21">
        <f>Z15-'Políticas anunciadas - %'!Z13-Z5</f>
        <v>0.13231743450337566</v>
      </c>
      <c r="AA7" s="21">
        <f>AA15-'Políticas anunciadas - %'!AA13-AA5</f>
        <v>0.14396648711715407</v>
      </c>
      <c r="AB7" s="21">
        <f>AB15-'Políticas anunciadas - %'!AB13-AB5</f>
        <v>0.15610685662362242</v>
      </c>
      <c r="AC7" s="21">
        <f>AC15-'Políticas anunciadas - %'!AC13-AC5</f>
        <v>0.16878241941437613</v>
      </c>
      <c r="AD7" s="21">
        <f>AD15-'Políticas anunciadas - %'!AD13-AD5</f>
        <v>0.18203059384562903</v>
      </c>
      <c r="AE7" s="21">
        <f>AE15-'Políticas anunciadas - %'!AE13-AE5</f>
        <v>0.19587551909232276</v>
      </c>
      <c r="AF7" s="21">
        <f>AF15-'Políticas anunciadas - %'!AF13-AF5</f>
        <v>0.21032612811629423</v>
      </c>
      <c r="AG7" s="21">
        <f>AG15-'Políticas anunciadas - %'!AG13-AG5</f>
        <v>0.225378531746876</v>
      </c>
      <c r="AH7" s="21">
        <f>AH15-'Políticas anunciadas - %'!AH13-AH5</f>
        <v>0.24102051987244591</v>
      </c>
      <c r="AI7" s="21">
        <f>AI15-'Políticas anunciadas - %'!AI13-AI5</f>
        <v>0.25723606074145189</v>
      </c>
      <c r="AJ7" s="21">
        <f>AJ15-'Políticas anunciadas - %'!AJ13-AJ5</f>
        <v>0.27400864937156899</v>
      </c>
      <c r="AK7" s="21">
        <f>AK15-'Políticas anunciadas - %'!AK13-AK5</f>
        <v>0.29132328106568289</v>
      </c>
      <c r="AL7" s="21">
        <f>AL15-'Políticas anunciadas - %'!AL13-AL5</f>
        <v>0.30916733403346547</v>
      </c>
      <c r="AM7" s="21">
        <f>AM15-'Políticas anunciadas - %'!AM13-AM5</f>
        <v>0.32753073811743377</v>
      </c>
      <c r="AN7" s="21">
        <f>AN15-'Políticas anunciadas - %'!AN13-AN5</f>
        <v>0.34640578262236105</v>
      </c>
      <c r="AO7" s="21">
        <f>AO15-'Políticas anunciadas - %'!AO13-AO5</f>
        <v>0.36578677324706643</v>
      </c>
      <c r="AP7" s="21">
        <f>AP15-'Políticas anunciadas - %'!AP13-AP5</f>
        <v>0.38566966211763265</v>
      </c>
      <c r="AQ7" s="21">
        <f>AQ15-'Políticas anunciadas - %'!AQ13-AQ5</f>
        <v>0.40605172292115677</v>
      </c>
      <c r="AR7" s="21">
        <f>AR15-'Políticas anunciadas - %'!AR13-AR5</f>
        <v>0.42693126613926463</v>
      </c>
      <c r="AS7" s="21">
        <f>AS15-'Políticas anunciadas - %'!AS13-AS5</f>
        <v>0.448307430380604</v>
      </c>
      <c r="AT7" s="21">
        <f>AT15-'Políticas anunciadas - %'!AT13-AT5</f>
        <v>0.47018000681168542</v>
      </c>
      <c r="AU7" s="21">
        <f>AU15-'Políticas anunciadas - %'!AU13-AU5</f>
        <v>0.49254931768541066</v>
      </c>
      <c r="AV7" s="21">
        <f>AV15-'Políticas anunciadas - %'!AV13-AV5</f>
        <v>0.51541612196679609</v>
      </c>
      <c r="AW7" s="21">
        <f>AW15-'Políticas anunciadas - %'!AW13-AW5</f>
        <v>0.53878154905534559</v>
      </c>
      <c r="AX7" s="21">
        <f>AX15-'Políticas anunciadas - %'!AX13-AX5</f>
        <v>0.56264704460371884</v>
      </c>
      <c r="AY7" s="21">
        <f>AY15-'Políticas anunciadas - %'!AY13-AY5</f>
        <v>0.58701433643227008</v>
      </c>
      <c r="AZ7" s="21">
        <f>AZ15-'Políticas anunciadas - %'!AZ13-AZ5</f>
        <v>0.6118854135392221</v>
      </c>
      <c r="BA7" s="21">
        <f>BA15-'Políticas anunciadas - %'!BA13-BA5</f>
        <v>0.63726249720619688</v>
      </c>
      <c r="BB7" s="21">
        <f>BB15-'Políticas anunciadas - %'!BB13-BB5</f>
        <v>0.66314803719896254</v>
      </c>
      <c r="BC7" s="21"/>
      <c r="BD7" s="20"/>
      <c r="BE7" s="147"/>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c r="CY7" s="21"/>
      <c r="CZ7" s="21"/>
      <c r="DA7" s="21"/>
      <c r="DB7" s="21"/>
      <c r="DC7" s="20"/>
      <c r="DD7" s="20"/>
      <c r="DE7" s="20"/>
      <c r="DF7" s="20"/>
      <c r="DG7" s="20"/>
      <c r="DH7" s="20"/>
      <c r="DI7" s="20"/>
      <c r="DJ7" s="20"/>
      <c r="DK7" s="20"/>
      <c r="DL7" s="20"/>
      <c r="DM7" s="20"/>
      <c r="DN7" s="20"/>
    </row>
    <row r="8" spans="1:118">
      <c r="A8" s="3"/>
      <c r="B8" s="3"/>
      <c r="C8" s="13" t="s">
        <v>318</v>
      </c>
      <c r="D8" s="192" t="s">
        <v>36</v>
      </c>
      <c r="E8" s="143"/>
      <c r="F8" s="143">
        <v>6.25E-2</v>
      </c>
      <c r="G8" s="143">
        <v>6.25E-2</v>
      </c>
      <c r="H8" s="143">
        <v>6.25E-2</v>
      </c>
      <c r="I8" s="143">
        <v>6.25E-2</v>
      </c>
      <c r="J8" s="143">
        <v>0.124</v>
      </c>
      <c r="K8" s="143">
        <v>0.124</v>
      </c>
      <c r="L8" s="143">
        <v>0.124</v>
      </c>
      <c r="M8" s="143">
        <v>0.124</v>
      </c>
      <c r="N8" s="143">
        <v>0.124</v>
      </c>
      <c r="O8" s="143">
        <v>0.124</v>
      </c>
      <c r="P8" s="143">
        <v>0.124</v>
      </c>
      <c r="Q8" s="143">
        <v>0.124</v>
      </c>
      <c r="R8" s="143">
        <v>0.124</v>
      </c>
      <c r="S8" s="143">
        <v>0.124</v>
      </c>
      <c r="T8" s="143">
        <v>0.124</v>
      </c>
      <c r="U8" s="143">
        <v>0.124</v>
      </c>
      <c r="V8" s="143">
        <v>0.124</v>
      </c>
      <c r="W8" s="143">
        <v>0.124</v>
      </c>
      <c r="X8" s="143">
        <v>0.124</v>
      </c>
      <c r="Y8" s="143">
        <v>0.124</v>
      </c>
      <c r="Z8" s="143">
        <v>0.124</v>
      </c>
      <c r="AA8" s="143">
        <v>0.124</v>
      </c>
      <c r="AB8" s="143">
        <v>0.124</v>
      </c>
      <c r="AC8" s="143">
        <v>0.124</v>
      </c>
      <c r="AD8" s="143">
        <v>0.124</v>
      </c>
      <c r="AE8" s="143">
        <v>0.124</v>
      </c>
      <c r="AF8" s="143">
        <v>0.124</v>
      </c>
      <c r="AG8" s="143">
        <v>0.124</v>
      </c>
      <c r="AH8" s="143">
        <v>0.124</v>
      </c>
      <c r="AI8" s="21">
        <v>0</v>
      </c>
      <c r="AJ8" s="21">
        <v>0</v>
      </c>
      <c r="AK8" s="21">
        <v>0</v>
      </c>
      <c r="AL8" s="21">
        <v>0</v>
      </c>
      <c r="AM8" s="21">
        <v>0</v>
      </c>
      <c r="AN8" s="21">
        <v>0</v>
      </c>
      <c r="AO8" s="21">
        <v>0</v>
      </c>
      <c r="AP8" s="21">
        <v>0</v>
      </c>
      <c r="AQ8" s="21">
        <v>0</v>
      </c>
      <c r="AR8" s="21">
        <v>0</v>
      </c>
      <c r="AS8" s="21">
        <v>0</v>
      </c>
      <c r="AT8" s="21">
        <v>0</v>
      </c>
      <c r="AU8" s="21">
        <v>0</v>
      </c>
      <c r="AV8" s="21">
        <v>0</v>
      </c>
      <c r="AW8" s="21">
        <v>0</v>
      </c>
      <c r="AX8" s="21">
        <v>0</v>
      </c>
      <c r="AY8" s="21">
        <v>0</v>
      </c>
      <c r="AZ8" s="21">
        <v>0</v>
      </c>
      <c r="BA8" s="21">
        <v>0</v>
      </c>
      <c r="BB8" s="21">
        <v>0</v>
      </c>
      <c r="BC8" s="21"/>
      <c r="BD8" s="20"/>
      <c r="BE8" s="147"/>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c r="CY8" s="21"/>
      <c r="CZ8" s="21"/>
      <c r="DA8" s="21"/>
      <c r="DB8" s="21"/>
      <c r="DC8" s="20"/>
      <c r="DD8" s="20"/>
      <c r="DE8" s="20"/>
      <c r="DF8" s="20"/>
      <c r="DG8" s="20"/>
      <c r="DH8" s="20"/>
      <c r="DI8" s="20"/>
      <c r="DJ8" s="20"/>
      <c r="DK8" s="20"/>
      <c r="DL8" s="20"/>
      <c r="DM8" s="20"/>
      <c r="DN8" s="20"/>
    </row>
    <row r="9" spans="1:118">
      <c r="A9" s="3"/>
      <c r="B9" s="3"/>
      <c r="C9" s="139" t="s">
        <v>484</v>
      </c>
      <c r="D9" s="192" t="s">
        <v>36</v>
      </c>
      <c r="E9" s="143">
        <v>1.6506510000000001</v>
      </c>
      <c r="F9" s="143">
        <f ca="1">F10-F12</f>
        <v>0</v>
      </c>
      <c r="G9" s="143">
        <f ca="1">F9+G8</f>
        <v>1.7756510000000001</v>
      </c>
      <c r="H9" s="143">
        <f t="shared" ref="H9:BA9" ca="1" si="1">G9+H8</f>
        <v>1.8381510000000001</v>
      </c>
      <c r="I9" s="143">
        <f t="shared" ca="1" si="1"/>
        <v>1.9006510000000001</v>
      </c>
      <c r="J9" s="143">
        <f t="shared" ca="1" si="1"/>
        <v>2.024651</v>
      </c>
      <c r="K9" s="143">
        <f t="shared" ca="1" si="1"/>
        <v>2.1486510000000001</v>
      </c>
      <c r="L9" s="143">
        <f t="shared" ca="1" si="1"/>
        <v>2.2726510000000002</v>
      </c>
      <c r="M9" s="143">
        <f t="shared" ca="1" si="1"/>
        <v>2.3966510000000003</v>
      </c>
      <c r="N9" s="143">
        <f t="shared" ca="1" si="1"/>
        <v>2.5206510000000004</v>
      </c>
      <c r="O9" s="143">
        <f t="shared" ca="1" si="1"/>
        <v>2.6446510000000005</v>
      </c>
      <c r="P9" s="143">
        <f t="shared" ca="1" si="1"/>
        <v>2.7686510000000006</v>
      </c>
      <c r="Q9" s="143">
        <f t="shared" ca="1" si="1"/>
        <v>2.8926510000000007</v>
      </c>
      <c r="R9" s="143">
        <f t="shared" ca="1" si="1"/>
        <v>3.0166510000000009</v>
      </c>
      <c r="S9" s="143">
        <f t="shared" ca="1" si="1"/>
        <v>3.140651000000001</v>
      </c>
      <c r="T9" s="143">
        <f t="shared" ca="1" si="1"/>
        <v>3.2646510000000011</v>
      </c>
      <c r="U9" s="143">
        <f t="shared" ca="1" si="1"/>
        <v>3.3886510000000012</v>
      </c>
      <c r="V9" s="143">
        <f t="shared" ca="1" si="1"/>
        <v>3.5126510000000013</v>
      </c>
      <c r="W9" s="143">
        <f t="shared" ca="1" si="1"/>
        <v>3.6366510000000014</v>
      </c>
      <c r="X9" s="143">
        <f t="shared" ca="1" si="1"/>
        <v>3.7606510000000015</v>
      </c>
      <c r="Y9" s="143">
        <f t="shared" ca="1" si="1"/>
        <v>3.8846510000000016</v>
      </c>
      <c r="Z9" s="143">
        <f t="shared" ca="1" si="1"/>
        <v>4.0086510000000013</v>
      </c>
      <c r="AA9" s="143">
        <f t="shared" ca="1" si="1"/>
        <v>4.132651000000001</v>
      </c>
      <c r="AB9" s="143">
        <f t="shared" ca="1" si="1"/>
        <v>4.2566510000000006</v>
      </c>
      <c r="AC9" s="143">
        <f t="shared" ca="1" si="1"/>
        <v>4.3806510000000003</v>
      </c>
      <c r="AD9" s="143">
        <f t="shared" ca="1" si="1"/>
        <v>4.504651</v>
      </c>
      <c r="AE9" s="143">
        <f t="shared" ca="1" si="1"/>
        <v>4.6286509999999996</v>
      </c>
      <c r="AF9" s="143">
        <f t="shared" ca="1" si="1"/>
        <v>4.7526509999999993</v>
      </c>
      <c r="AG9" s="143">
        <f t="shared" ca="1" si="1"/>
        <v>4.876650999999999</v>
      </c>
      <c r="AH9" s="143">
        <f t="shared" ca="1" si="1"/>
        <v>5.0006509999999986</v>
      </c>
      <c r="AI9" s="143">
        <f ca="1">AH9+AI8</f>
        <v>5.0006509999999986</v>
      </c>
      <c r="AJ9" s="143">
        <f t="shared" ca="1" si="1"/>
        <v>5.0006509999999986</v>
      </c>
      <c r="AK9" s="143">
        <f t="shared" ca="1" si="1"/>
        <v>5.0006509999999986</v>
      </c>
      <c r="AL9" s="21">
        <f t="shared" ca="1" si="1"/>
        <v>5.0006509999999986</v>
      </c>
      <c r="AM9" s="21">
        <f t="shared" ca="1" si="1"/>
        <v>5.0006509999999986</v>
      </c>
      <c r="AN9" s="21">
        <f t="shared" ca="1" si="1"/>
        <v>5.0006509999999986</v>
      </c>
      <c r="AO9" s="21">
        <f t="shared" ca="1" si="1"/>
        <v>5.0006509999999986</v>
      </c>
      <c r="AP9" s="21">
        <f t="shared" ca="1" si="1"/>
        <v>5.0006509999999986</v>
      </c>
      <c r="AQ9" s="21">
        <f t="shared" ca="1" si="1"/>
        <v>5.0006509999999986</v>
      </c>
      <c r="AR9" s="21">
        <f t="shared" ca="1" si="1"/>
        <v>5.0006509999999986</v>
      </c>
      <c r="AS9" s="21">
        <f t="shared" ca="1" si="1"/>
        <v>5.0006509999999986</v>
      </c>
      <c r="AT9" s="21">
        <f t="shared" ca="1" si="1"/>
        <v>5.0006509999999986</v>
      </c>
      <c r="AU9" s="21">
        <f t="shared" ca="1" si="1"/>
        <v>5.0006509999999986</v>
      </c>
      <c r="AV9" s="21">
        <f t="shared" ca="1" si="1"/>
        <v>5.0006509999999986</v>
      </c>
      <c r="AW9" s="21">
        <f t="shared" ca="1" si="1"/>
        <v>5.0006509999999986</v>
      </c>
      <c r="AX9" s="21">
        <f t="shared" ca="1" si="1"/>
        <v>5.0006509999999986</v>
      </c>
      <c r="AY9" s="21">
        <f t="shared" ca="1" si="1"/>
        <v>5.0006509999999986</v>
      </c>
      <c r="AZ9" s="21">
        <f t="shared" ca="1" si="1"/>
        <v>5.0006509999999986</v>
      </c>
      <c r="BA9" s="21">
        <f t="shared" ca="1" si="1"/>
        <v>5.0006509999999986</v>
      </c>
      <c r="BB9" s="21">
        <f ca="1">BA9+BB8</f>
        <v>5.0006509999999986</v>
      </c>
      <c r="BC9" s="21"/>
      <c r="BD9" s="20"/>
      <c r="BE9" s="147"/>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C9" s="20"/>
      <c r="DD9" s="20"/>
      <c r="DE9" s="20"/>
      <c r="DF9" s="20"/>
      <c r="DG9" s="20"/>
      <c r="DH9" s="20"/>
      <c r="DI9" s="20"/>
      <c r="DJ9" s="20"/>
      <c r="DK9" s="20"/>
      <c r="DL9" s="20"/>
      <c r="DM9" s="20"/>
      <c r="DN9" s="20"/>
    </row>
    <row r="10" spans="1:118">
      <c r="A10" s="3"/>
      <c r="B10" s="3"/>
      <c r="C10" s="139"/>
      <c r="D10" s="192"/>
      <c r="E10" s="143"/>
      <c r="F10" s="21">
        <v>6.49918</v>
      </c>
      <c r="G10" s="21">
        <v>6.5889100000000003</v>
      </c>
      <c r="H10" s="21">
        <v>6.6786399999999997</v>
      </c>
      <c r="I10" s="21">
        <v>6.76837</v>
      </c>
      <c r="J10" s="21">
        <v>6.8581000000000003</v>
      </c>
      <c r="K10" s="21">
        <v>6.9478299999999997</v>
      </c>
      <c r="L10" s="21">
        <v>7.03756</v>
      </c>
      <c r="M10" s="21">
        <v>7.1272900000000003</v>
      </c>
      <c r="N10" s="21">
        <v>7.2170199999999998</v>
      </c>
      <c r="O10" s="21">
        <v>7.3067500000000001</v>
      </c>
      <c r="P10" s="21">
        <v>7.3964800000000004</v>
      </c>
      <c r="Q10" s="21">
        <v>7.4862099999999998</v>
      </c>
      <c r="R10" s="21">
        <v>7.5759400000000001</v>
      </c>
      <c r="S10" s="21">
        <v>7.6656700000000004</v>
      </c>
      <c r="T10" s="21">
        <v>7.7553999999999998</v>
      </c>
      <c r="U10" s="21">
        <v>7.8451300000000002</v>
      </c>
      <c r="V10" s="21">
        <v>7.9348599999999996</v>
      </c>
      <c r="W10" s="21">
        <v>8.0245899999999999</v>
      </c>
      <c r="X10" s="21">
        <v>8.1143199999999993</v>
      </c>
      <c r="Y10" s="21">
        <v>8.2040500000000005</v>
      </c>
      <c r="Z10" s="21">
        <v>8.2937799999999999</v>
      </c>
      <c r="AA10" s="21">
        <v>8.3835099999999994</v>
      </c>
      <c r="AB10" s="21">
        <v>8.4732400000000005</v>
      </c>
      <c r="AC10" s="21">
        <v>8.56297</v>
      </c>
      <c r="AD10" s="21">
        <v>8.6526999999999994</v>
      </c>
      <c r="AE10" s="21">
        <v>8.7424300000000006</v>
      </c>
      <c r="AF10" s="21">
        <v>8.83216</v>
      </c>
      <c r="AG10" s="21">
        <v>8.9218899999999994</v>
      </c>
      <c r="AH10" s="21">
        <v>9.0116200000000006</v>
      </c>
      <c r="AI10" s="21">
        <v>9.1013500000000001</v>
      </c>
      <c r="AJ10" s="21">
        <v>9.1910799999999995</v>
      </c>
      <c r="AK10" s="21">
        <v>9.2808100000000007</v>
      </c>
      <c r="AL10" s="21">
        <v>9.3705400000000001</v>
      </c>
      <c r="AM10" s="21">
        <v>9.4602699999999995</v>
      </c>
      <c r="AN10" s="21">
        <v>9.5500000000000007</v>
      </c>
      <c r="AO10" s="21">
        <v>9.6397300000000001</v>
      </c>
      <c r="AP10" s="21">
        <v>9.7294599999999996</v>
      </c>
      <c r="AQ10" s="21">
        <v>9.8191900000000008</v>
      </c>
      <c r="AR10" s="21">
        <v>9.9089200000000002</v>
      </c>
      <c r="AS10" s="21">
        <v>9.9986499999999996</v>
      </c>
      <c r="AT10" s="21">
        <v>10.088380000000001</v>
      </c>
      <c r="AU10" s="21">
        <v>10.17811</v>
      </c>
      <c r="AV10" s="21">
        <v>10.26784</v>
      </c>
      <c r="AW10" s="21">
        <v>10.357570000000001</v>
      </c>
      <c r="AX10" s="21">
        <v>10.4473</v>
      </c>
      <c r="AY10" s="21">
        <v>10.53703</v>
      </c>
      <c r="AZ10" s="21">
        <v>10.626760000000001</v>
      </c>
      <c r="BA10" s="21">
        <v>10.71649</v>
      </c>
      <c r="BB10" s="21">
        <v>10.80622</v>
      </c>
      <c r="BC10" s="21"/>
      <c r="BD10" s="20"/>
      <c r="BE10" s="147"/>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c r="CY10" s="21"/>
      <c r="CZ10" s="21"/>
      <c r="DA10" s="21"/>
      <c r="DB10" s="21"/>
      <c r="DC10" s="20"/>
      <c r="DD10" s="20"/>
      <c r="DE10" s="20"/>
      <c r="DF10" s="20"/>
      <c r="DG10" s="20"/>
      <c r="DH10" s="20"/>
      <c r="DI10" s="20"/>
      <c r="DJ10" s="20"/>
      <c r="DK10" s="20"/>
      <c r="DL10" s="20"/>
      <c r="DM10" s="20"/>
      <c r="DN10" s="20"/>
    </row>
    <row r="11" spans="1:118">
      <c r="A11" s="3"/>
      <c r="B11" s="3"/>
      <c r="C11" s="139" t="s">
        <v>485</v>
      </c>
      <c r="D11" s="192" t="s">
        <v>36</v>
      </c>
      <c r="E11" s="143"/>
      <c r="F11" s="21">
        <f>'Políticas anunciadas - %'!E8-$E$9</f>
        <v>4.3092416199999999</v>
      </c>
      <c r="G11" s="21">
        <v>4.3092416199999999</v>
      </c>
      <c r="H11" s="21">
        <v>4.3092416199999999</v>
      </c>
      <c r="I11" s="21">
        <v>4.3092416199999999</v>
      </c>
      <c r="J11" s="21">
        <v>4.3092416199999999</v>
      </c>
      <c r="K11" s="21">
        <v>4.3092416199999999</v>
      </c>
      <c r="L11" s="21">
        <v>4.3092416199999999</v>
      </c>
      <c r="M11" s="21">
        <v>4.3092416199999999</v>
      </c>
      <c r="N11" s="21">
        <v>4.3092416199999999</v>
      </c>
      <c r="O11" s="21">
        <v>4.3092416199999999</v>
      </c>
      <c r="P11" s="21">
        <v>4.3092416199999999</v>
      </c>
      <c r="Q11" s="21">
        <v>4.3092416199999999</v>
      </c>
      <c r="R11" s="21">
        <v>4.3092416199999999</v>
      </c>
      <c r="S11" s="21">
        <v>4.3092416199999999</v>
      </c>
      <c r="T11" s="21">
        <v>4.3092416199999999</v>
      </c>
      <c r="U11" s="21">
        <v>4.3092416199999999</v>
      </c>
      <c r="V11" s="21">
        <v>4.3092416199999999</v>
      </c>
      <c r="W11" s="21">
        <v>4.3092416199999999</v>
      </c>
      <c r="X11" s="21">
        <v>4.3092416199999999</v>
      </c>
      <c r="Y11" s="21">
        <v>4.3092416199999999</v>
      </c>
      <c r="Z11" s="21">
        <v>4.3092416199999999</v>
      </c>
      <c r="AA11" s="21">
        <v>4.3092416199999999</v>
      </c>
      <c r="AB11" s="21">
        <v>4.3092416199999999</v>
      </c>
      <c r="AC11" s="21">
        <v>4.3092416199999999</v>
      </c>
      <c r="AD11" s="21">
        <v>4.3092416199999999</v>
      </c>
      <c r="AE11" s="21">
        <v>4.3092416199999999</v>
      </c>
      <c r="AF11" s="21">
        <v>4.3092416199999999</v>
      </c>
      <c r="AG11" s="21">
        <v>4.3092416199999999</v>
      </c>
      <c r="AH11" s="21">
        <v>4.3092416199999999</v>
      </c>
      <c r="AI11" s="21">
        <v>4.3092416199999999</v>
      </c>
      <c r="AJ11" s="21">
        <v>4.3092416199999999</v>
      </c>
      <c r="AK11" s="21">
        <v>4.3092416199999999</v>
      </c>
      <c r="AL11" s="21">
        <v>4.3092416199999999</v>
      </c>
      <c r="AM11" s="21">
        <v>4.3092416199999999</v>
      </c>
      <c r="AN11" s="21">
        <v>4.3092416199999999</v>
      </c>
      <c r="AO11" s="21">
        <v>4.3092416199999999</v>
      </c>
      <c r="AP11" s="21">
        <v>4.3092416199999999</v>
      </c>
      <c r="AQ11" s="21">
        <v>4.3092416199999999</v>
      </c>
      <c r="AR11" s="21">
        <v>4.3092416199999999</v>
      </c>
      <c r="AS11" s="21">
        <v>4.3092416199999999</v>
      </c>
      <c r="AT11" s="21">
        <v>4.3092416199999999</v>
      </c>
      <c r="AU11" s="21">
        <v>4.3092416199999999</v>
      </c>
      <c r="AV11" s="21">
        <v>4.3092416199999999</v>
      </c>
      <c r="AW11" s="21">
        <v>4.3092416199999999</v>
      </c>
      <c r="AX11" s="21">
        <v>4.3092416199999999</v>
      </c>
      <c r="AY11" s="21">
        <v>4.3092416199999999</v>
      </c>
      <c r="AZ11" s="21">
        <v>4.3092416199999999</v>
      </c>
      <c r="BA11" s="21">
        <v>4.3092416199999999</v>
      </c>
      <c r="BB11" s="21">
        <v>4.3092416199999999</v>
      </c>
      <c r="BC11" s="21">
        <f ca="1">BB11+BB9+BB5</f>
        <v>9.3228452480000001</v>
      </c>
      <c r="BD11" s="20"/>
      <c r="BE11" s="147"/>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c r="CY11" s="21"/>
      <c r="CZ11" s="21"/>
      <c r="DA11" s="21"/>
      <c r="DB11" s="21"/>
      <c r="DC11" s="20"/>
      <c r="DD11" s="20"/>
      <c r="DE11" s="20"/>
      <c r="DF11" s="20"/>
      <c r="DG11" s="20"/>
      <c r="DH11" s="20"/>
      <c r="DI11" s="20"/>
      <c r="DJ11" s="20"/>
      <c r="DK11" s="20"/>
      <c r="DL11" s="20"/>
      <c r="DM11" s="20"/>
      <c r="DN11" s="20"/>
    </row>
    <row r="12" spans="1:118">
      <c r="A12" s="3"/>
      <c r="B12" s="3"/>
      <c r="C12" s="140" t="s">
        <v>320</v>
      </c>
      <c r="D12" s="192" t="s">
        <v>36</v>
      </c>
      <c r="E12" s="143">
        <v>5.9598926199999998</v>
      </c>
      <c r="F12" s="145">
        <f ca="1">F11+F9</f>
        <v>6.0223926199999998</v>
      </c>
      <c r="G12" s="145">
        <f t="shared" ref="G12:BB12" ca="1" si="2">G11+G9</f>
        <v>6.0848926199999998</v>
      </c>
      <c r="H12" s="145">
        <f t="shared" ca="1" si="2"/>
        <v>6.1473926199999998</v>
      </c>
      <c r="I12" s="145">
        <f t="shared" ca="1" si="2"/>
        <v>6.2098926199999998</v>
      </c>
      <c r="J12" s="145">
        <f t="shared" ca="1" si="2"/>
        <v>6.3338926200000003</v>
      </c>
      <c r="K12" s="145">
        <f t="shared" ca="1" si="2"/>
        <v>6.45789262</v>
      </c>
      <c r="L12" s="145">
        <f t="shared" ca="1" si="2"/>
        <v>6.5818926199999996</v>
      </c>
      <c r="M12" s="145">
        <f t="shared" ca="1" si="2"/>
        <v>6.7058926200000002</v>
      </c>
      <c r="N12" s="145">
        <f t="shared" ca="1" si="2"/>
        <v>6.8298926200000007</v>
      </c>
      <c r="O12" s="145">
        <f t="shared" ca="1" si="2"/>
        <v>6.9538926200000004</v>
      </c>
      <c r="P12" s="145">
        <f t="shared" ca="1" si="2"/>
        <v>7.0778926200000001</v>
      </c>
      <c r="Q12" s="145">
        <f t="shared" ca="1" si="2"/>
        <v>7.2018926200000006</v>
      </c>
      <c r="R12" s="145">
        <f t="shared" ca="1" si="2"/>
        <v>7.3258926200000012</v>
      </c>
      <c r="S12" s="145">
        <f t="shared" ca="1" si="2"/>
        <v>7.4498926200000009</v>
      </c>
      <c r="T12" s="145">
        <f t="shared" ca="1" si="2"/>
        <v>7.5738926200000005</v>
      </c>
      <c r="U12" s="145">
        <f t="shared" ca="1" si="2"/>
        <v>7.6978926200000011</v>
      </c>
      <c r="V12" s="145">
        <f t="shared" ca="1" si="2"/>
        <v>7.8218926200000016</v>
      </c>
      <c r="W12" s="145">
        <f t="shared" ca="1" si="2"/>
        <v>7.9458926200000013</v>
      </c>
      <c r="X12" s="145">
        <f t="shared" ca="1" si="2"/>
        <v>8.069892620000001</v>
      </c>
      <c r="Y12" s="145">
        <f t="shared" ca="1" si="2"/>
        <v>8.1938926200000015</v>
      </c>
      <c r="Z12" s="145">
        <f t="shared" ca="1" si="2"/>
        <v>8.3178926200000021</v>
      </c>
      <c r="AA12" s="145">
        <f t="shared" ca="1" si="2"/>
        <v>8.4418926200000008</v>
      </c>
      <c r="AB12" s="145">
        <f t="shared" ca="1" si="2"/>
        <v>8.5658926199999996</v>
      </c>
      <c r="AC12" s="145">
        <f t="shared" ca="1" si="2"/>
        <v>8.6898926200000002</v>
      </c>
      <c r="AD12" s="145">
        <f t="shared" ca="1" si="2"/>
        <v>8.8138926200000007</v>
      </c>
      <c r="AE12" s="145">
        <f t="shared" ca="1" si="2"/>
        <v>8.9378926199999995</v>
      </c>
      <c r="AF12" s="145">
        <f t="shared" ca="1" si="2"/>
        <v>9.0618926199999983</v>
      </c>
      <c r="AG12" s="145">
        <f t="shared" ca="1" si="2"/>
        <v>9.1858926199999988</v>
      </c>
      <c r="AH12" s="145">
        <f t="shared" ca="1" si="2"/>
        <v>9.3098926199999994</v>
      </c>
      <c r="AI12" s="145">
        <f t="shared" ca="1" si="2"/>
        <v>9.3098926199999994</v>
      </c>
      <c r="AJ12" s="145">
        <f t="shared" ca="1" si="2"/>
        <v>9.3098926199999994</v>
      </c>
      <c r="AK12" s="145">
        <f t="shared" ca="1" si="2"/>
        <v>9.3098926199999994</v>
      </c>
      <c r="AL12" s="145">
        <f t="shared" ca="1" si="2"/>
        <v>9.3098926199999994</v>
      </c>
      <c r="AM12" s="145">
        <f t="shared" ca="1" si="2"/>
        <v>9.3098926199999994</v>
      </c>
      <c r="AN12" s="145">
        <f t="shared" ca="1" si="2"/>
        <v>9.3098926199999994</v>
      </c>
      <c r="AO12" s="145">
        <f t="shared" ca="1" si="2"/>
        <v>9.3098926199999994</v>
      </c>
      <c r="AP12" s="145">
        <f t="shared" ca="1" si="2"/>
        <v>9.3098926199999994</v>
      </c>
      <c r="AQ12" s="145">
        <f t="shared" ca="1" si="2"/>
        <v>9.3098926199999994</v>
      </c>
      <c r="AR12" s="145">
        <f t="shared" ca="1" si="2"/>
        <v>9.3098926199999994</v>
      </c>
      <c r="AS12" s="145">
        <f t="shared" ca="1" si="2"/>
        <v>9.3098926199999994</v>
      </c>
      <c r="AT12" s="145">
        <f t="shared" ca="1" si="2"/>
        <v>9.3098926199999994</v>
      </c>
      <c r="AU12" s="145">
        <f t="shared" ca="1" si="2"/>
        <v>9.3098926199999994</v>
      </c>
      <c r="AV12" s="145">
        <f t="shared" ca="1" si="2"/>
        <v>9.3098926199999994</v>
      </c>
      <c r="AW12" s="145">
        <f t="shared" ca="1" si="2"/>
        <v>9.3098926199999994</v>
      </c>
      <c r="AX12" s="145">
        <f t="shared" ca="1" si="2"/>
        <v>9.3098926199999994</v>
      </c>
      <c r="AY12" s="145">
        <f t="shared" ca="1" si="2"/>
        <v>9.3098926199999994</v>
      </c>
      <c r="AZ12" s="145">
        <f t="shared" ca="1" si="2"/>
        <v>9.3098926199999994</v>
      </c>
      <c r="BA12" s="145">
        <f t="shared" ca="1" si="2"/>
        <v>9.3098926199999994</v>
      </c>
      <c r="BB12" s="145">
        <f t="shared" ca="1" si="2"/>
        <v>9.3098926199999994</v>
      </c>
      <c r="BC12" s="21"/>
      <c r="BD12" s="20"/>
      <c r="BE12" s="147"/>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c r="CY12" s="21"/>
      <c r="CZ12" s="21"/>
      <c r="DA12" s="21"/>
      <c r="DB12" s="21"/>
      <c r="DC12" s="20"/>
      <c r="DD12" s="20"/>
      <c r="DE12" s="20"/>
      <c r="DF12" s="20"/>
      <c r="DG12" s="20"/>
      <c r="DH12" s="20"/>
      <c r="DI12" s="20"/>
      <c r="DJ12" s="20"/>
      <c r="DK12" s="20"/>
      <c r="DL12" s="20"/>
      <c r="DM12" s="20"/>
      <c r="DN12" s="20"/>
    </row>
    <row r="13" spans="1:118">
      <c r="A13" s="3"/>
      <c r="B13" s="3"/>
      <c r="C13" s="141" t="s">
        <v>321</v>
      </c>
      <c r="D13" s="192" t="s">
        <v>36</v>
      </c>
      <c r="E13" s="143"/>
      <c r="F13" s="21">
        <f ca="1">F15-F12</f>
        <v>6.2675251564336065</v>
      </c>
      <c r="G13" s="21">
        <f t="shared" ref="G13:BB13" ca="1" si="3">G15-G12</f>
        <v>6.1537915617030983</v>
      </c>
      <c r="H13" s="21">
        <f t="shared" ca="1" si="3"/>
        <v>6.0413271335312952</v>
      </c>
      <c r="I13" s="21">
        <f t="shared" ca="1" si="3"/>
        <v>5.9301179622162454</v>
      </c>
      <c r="J13" s="21">
        <f t="shared" ca="1" si="3"/>
        <v>5.7586505208397796</v>
      </c>
      <c r="K13" s="21">
        <f t="shared" ca="1" si="3"/>
        <v>5.5884116590049944</v>
      </c>
      <c r="L13" s="21">
        <f t="shared" ca="1" si="3"/>
        <v>5.4193885967622144</v>
      </c>
      <c r="M13" s="21">
        <f t="shared" ca="1" si="3"/>
        <v>5.25156891871951</v>
      </c>
      <c r="N13" s="21">
        <f t="shared" ca="1" si="3"/>
        <v>5.0849405683339732</v>
      </c>
      <c r="O13" s="21">
        <f t="shared" ca="1" si="3"/>
        <v>4.9194918423800571</v>
      </c>
      <c r="P13" s="21">
        <f t="shared" ca="1" si="3"/>
        <v>4.7552113855914335</v>
      </c>
      <c r="Q13" s="21">
        <f t="shared" ca="1" si="3"/>
        <v>4.5920881854729476</v>
      </c>
      <c r="R13" s="21">
        <f t="shared" ca="1" si="3"/>
        <v>4.4301115672793241</v>
      </c>
      <c r="S13" s="21">
        <f t="shared" ca="1" si="3"/>
        <v>4.2692711891574371</v>
      </c>
      <c r="T13" s="21">
        <f t="shared" ca="1" si="3"/>
        <v>4.1095570374490311</v>
      </c>
      <c r="U13" s="21">
        <f t="shared" ca="1" si="3"/>
        <v>3.950959422150909</v>
      </c>
      <c r="V13" s="21">
        <f t="shared" ca="1" si="3"/>
        <v>3.793468972529725</v>
      </c>
      <c r="W13" s="21">
        <f t="shared" ca="1" si="3"/>
        <v>3.6370766328885589</v>
      </c>
      <c r="X13" s="21">
        <f t="shared" ca="1" si="3"/>
        <v>3.4817736584826271</v>
      </c>
      <c r="Y13" s="21">
        <f t="shared" ca="1" si="3"/>
        <v>3.327551611581546</v>
      </c>
      <c r="Z13" s="21">
        <f t="shared" ca="1" si="3"/>
        <v>3.1744023576756444</v>
      </c>
      <c r="AA13" s="21">
        <f t="shared" ca="1" si="3"/>
        <v>3.0223180618239507</v>
      </c>
      <c r="AB13" s="21">
        <f t="shared" ca="1" si="3"/>
        <v>2.8712911851415512</v>
      </c>
      <c r="AC13" s="21">
        <f t="shared" ca="1" si="3"/>
        <v>2.7213144814241232</v>
      </c>
      <c r="AD13" s="21">
        <f t="shared" ca="1" si="3"/>
        <v>2.5723809939075117</v>
      </c>
      <c r="AE13" s="21">
        <f t="shared" ca="1" si="3"/>
        <v>2.4244840521603237</v>
      </c>
      <c r="AF13" s="21">
        <f t="shared" ca="1" si="3"/>
        <v>2.2776172691076031</v>
      </c>
      <c r="AG13" s="21">
        <f t="shared" ca="1" si="3"/>
        <v>2.1317745381837092</v>
      </c>
      <c r="AH13" s="21">
        <f t="shared" ca="1" si="3"/>
        <v>1.9869500306126504</v>
      </c>
      <c r="AI13" s="21">
        <f t="shared" ca="1" si="3"/>
        <v>1.9671381928141383</v>
      </c>
      <c r="AJ13" s="21">
        <f t="shared" ca="1" si="3"/>
        <v>1.9483337439337696</v>
      </c>
      <c r="AK13" s="21">
        <f t="shared" ca="1" si="3"/>
        <v>1.9305316734957998</v>
      </c>
      <c r="AL13" s="21">
        <f t="shared" ca="1" si="3"/>
        <v>1.9137272391770228</v>
      </c>
      <c r="AM13" s="21">
        <f t="shared" ca="1" si="3"/>
        <v>1.8979159647004078</v>
      </c>
      <c r="AN13" s="21">
        <f t="shared" ca="1" si="3"/>
        <v>1.883093637847141</v>
      </c>
      <c r="AO13" s="21">
        <f t="shared" ca="1" si="3"/>
        <v>1.8692563085858769</v>
      </c>
      <c r="AP13" s="21">
        <f t="shared" ca="1" si="3"/>
        <v>1.856400287318003</v>
      </c>
      <c r="AQ13" s="21">
        <f t="shared" ca="1" si="3"/>
        <v>1.8445221432378425</v>
      </c>
      <c r="AR13" s="21">
        <f t="shared" ca="1" si="3"/>
        <v>1.8336187028067776</v>
      </c>
      <c r="AS13" s="21">
        <f t="shared" ca="1" si="3"/>
        <v>1.8236870483403251</v>
      </c>
      <c r="AT13" s="21">
        <f t="shared" ca="1" si="3"/>
        <v>1.8147245167073116</v>
      </c>
      <c r="AU13" s="21">
        <f t="shared" ca="1" si="3"/>
        <v>1.8067286981403026</v>
      </c>
      <c r="AV13" s="21">
        <f t="shared" ca="1" si="3"/>
        <v>1.7996974351565793</v>
      </c>
      <c r="AW13" s="21">
        <f t="shared" ca="1" si="3"/>
        <v>1.7936288215889498</v>
      </c>
      <c r="AX13" s="21">
        <f t="shared" ca="1" si="3"/>
        <v>1.7885212017258194</v>
      </c>
      <c r="AY13" s="21">
        <f t="shared" ca="1" si="3"/>
        <v>1.7843731695599505</v>
      </c>
      <c r="AZ13" s="21">
        <f t="shared" ca="1" si="3"/>
        <v>1.7811835681454529</v>
      </c>
      <c r="BA13" s="21">
        <f t="shared" ca="1" si="3"/>
        <v>1.7789514890625888</v>
      </c>
      <c r="BB13" s="21">
        <f t="shared" ca="1" si="3"/>
        <v>1.7776762719900461</v>
      </c>
      <c r="BC13" s="21"/>
      <c r="BD13" s="20"/>
      <c r="BE13" s="147"/>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c r="CY13" s="21"/>
      <c r="CZ13" s="21"/>
      <c r="DA13" s="21"/>
      <c r="DB13" s="21"/>
      <c r="DC13" s="20"/>
      <c r="DD13" s="20"/>
      <c r="DE13" s="20"/>
      <c r="DF13" s="20"/>
      <c r="DG13" s="20"/>
      <c r="DH13" s="20"/>
      <c r="DI13" s="20"/>
      <c r="DJ13" s="20"/>
      <c r="DK13" s="20"/>
      <c r="DL13" s="20"/>
      <c r="DM13" s="20"/>
      <c r="DN13" s="20"/>
    </row>
    <row r="14" spans="1:118">
      <c r="A14" s="3"/>
      <c r="B14" s="3"/>
      <c r="C14" s="142" t="s">
        <v>322</v>
      </c>
      <c r="D14" s="192" t="s">
        <v>36</v>
      </c>
      <c r="E14" s="143"/>
      <c r="F14" s="21">
        <v>9.0731706971279635E-2</v>
      </c>
      <c r="G14" s="21">
        <f t="shared" ref="G14:BB14" si="4">F15-G4</f>
        <v>8.6862007676110409E-2</v>
      </c>
      <c r="H14" s="21">
        <f t="shared" si="4"/>
        <v>8.5428950417854921E-2</v>
      </c>
      <c r="I14" s="21">
        <f t="shared" si="4"/>
        <v>8.4010556758769894E-2</v>
      </c>
      <c r="J14" s="21">
        <f t="shared" si="4"/>
        <v>8.2606440447145602E-2</v>
      </c>
      <c r="K14" s="21">
        <f t="shared" si="4"/>
        <v>8.1216221509739839E-2</v>
      </c>
      <c r="L14" s="21">
        <f t="shared" si="4"/>
        <v>7.9839526063230082E-2</v>
      </c>
      <c r="M14" s="21">
        <f t="shared" si="4"/>
        <v>7.8475986129578956E-2</v>
      </c>
      <c r="N14" s="21">
        <f t="shared" si="4"/>
        <v>7.7125239455211769E-2</v>
      </c>
      <c r="O14" s="21">
        <f t="shared" si="4"/>
        <v>7.57869293338711E-2</v>
      </c>
      <c r="P14" s="21">
        <f t="shared" si="4"/>
        <v>7.4460704433031211E-2</v>
      </c>
      <c r="Q14" s="21">
        <f t="shared" si="4"/>
        <v>7.3146218623728387E-2</v>
      </c>
      <c r="R14" s="21">
        <f t="shared" si="4"/>
        <v>7.1843130813743272E-2</v>
      </c>
      <c r="S14" s="21">
        <f t="shared" si="4"/>
        <v>7.0551104783953988E-2</v>
      </c>
      <c r="T14" s="21">
        <f t="shared" si="4"/>
        <v>6.9269809027826312E-2</v>
      </c>
      <c r="U14" s="21">
        <f t="shared" si="4"/>
        <v>6.7998916593873915E-2</v>
      </c>
      <c r="V14" s="21">
        <f t="shared" si="4"/>
        <v>6.6738104930974984E-2</v>
      </c>
      <c r="W14" s="21">
        <f t="shared" si="4"/>
        <v>6.5487055736532795E-2</v>
      </c>
      <c r="X14" s="21">
        <f t="shared" si="4"/>
        <v>6.4245454807259961E-2</v>
      </c>
      <c r="Y14" s="21">
        <f t="shared" si="4"/>
        <v>6.3012991892561487E-2</v>
      </c>
      <c r="Z14" s="21">
        <f t="shared" si="4"/>
        <v>6.1789360550420724E-2</v>
      </c>
      <c r="AA14" s="21">
        <f t="shared" si="4"/>
        <v>6.0574258005651416E-2</v>
      </c>
      <c r="AB14" s="21">
        <f t="shared" si="4"/>
        <v>5.9367385010448359E-2</v>
      </c>
      <c r="AC14" s="21">
        <f t="shared" si="4"/>
        <v>5.8168445707165617E-2</v>
      </c>
      <c r="AD14" s="21">
        <f t="shared" si="4"/>
        <v>5.6977147493196156E-2</v>
      </c>
      <c r="AE14" s="21">
        <f t="shared" si="4"/>
        <v>5.5793200887883643E-2</v>
      </c>
      <c r="AF14" s="21">
        <f t="shared" si="4"/>
        <v>5.4616319401368685E-2</v>
      </c>
      <c r="AG14" s="21">
        <f t="shared" si="4"/>
        <v>5.3446219405335782E-2</v>
      </c>
      <c r="AH14" s="21">
        <f t="shared" si="4"/>
        <v>5.2282620005485114E-2</v>
      </c>
      <c r="AI14" s="21">
        <f t="shared" si="4"/>
        <v>5.1125242915741609E-2</v>
      </c>
      <c r="AJ14" s="21">
        <f t="shared" si="4"/>
        <v>4.9973812334059176E-2</v>
      </c>
      <c r="AK14" s="21">
        <f t="shared" si="4"/>
        <v>4.8828054819772149E-2</v>
      </c>
      <c r="AL14" s="21">
        <f t="shared" si="4"/>
        <v>4.7687699172422882E-2</v>
      </c>
      <c r="AM14" s="21">
        <f t="shared" si="4"/>
        <v>4.655247631193582E-2</v>
      </c>
      <c r="AN14" s="21">
        <f t="shared" si="4"/>
        <v>4.5422119160143382E-2</v>
      </c>
      <c r="AO14" s="21">
        <f t="shared" si="4"/>
        <v>4.4296362523530419E-2</v>
      </c>
      <c r="AP14" s="21">
        <f t="shared" si="4"/>
        <v>4.3174942977135089E-2</v>
      </c>
      <c r="AQ14" s="21">
        <f t="shared" si="4"/>
        <v>4.2057598749558167E-2</v>
      </c>
      <c r="AR14" s="21">
        <f t="shared" si="4"/>
        <v>4.0944069608983114E-2</v>
      </c>
      <c r="AS14" s="21">
        <f t="shared" si="4"/>
        <v>3.9834096750151815E-2</v>
      </c>
      <c r="AT14" s="21">
        <f t="shared" si="4"/>
        <v>3.8727422682207191E-2</v>
      </c>
      <c r="AU14" s="21">
        <f t="shared" si="4"/>
        <v>3.7623791117376015E-2</v>
      </c>
      <c r="AV14" s="21">
        <f t="shared" si="4"/>
        <v>3.6522946860360506E-2</v>
      </c>
      <c r="AW14" s="21">
        <f t="shared" si="4"/>
        <v>3.5424635698435125E-2</v>
      </c>
      <c r="AX14" s="21">
        <f t="shared" si="4"/>
        <v>3.4328604292133136E-2</v>
      </c>
      <c r="AY14" s="21">
        <f t="shared" si="4"/>
        <v>3.3234600066498032E-2</v>
      </c>
      <c r="AZ14" s="21">
        <f t="shared" si="4"/>
        <v>3.2142371102784395E-2</v>
      </c>
      <c r="BA14" s="21">
        <f t="shared" si="4"/>
        <v>3.1051666030585068E-2</v>
      </c>
      <c r="BB14" s="21">
        <f t="shared" si="4"/>
        <v>2.996223392030295E-2</v>
      </c>
      <c r="BC14" s="21"/>
      <c r="BD14" s="20"/>
      <c r="BE14" s="147"/>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0"/>
      <c r="DD14" s="20"/>
      <c r="DE14" s="20"/>
      <c r="DF14" s="20"/>
      <c r="DG14" s="20"/>
      <c r="DH14" s="20"/>
      <c r="DI14" s="20"/>
      <c r="DJ14" s="20"/>
      <c r="DK14" s="20"/>
      <c r="DL14" s="20"/>
      <c r="DM14" s="20"/>
      <c r="DN14" s="20"/>
    </row>
    <row r="15" spans="1:118">
      <c r="A15" s="3"/>
      <c r="B15" s="3"/>
      <c r="C15" s="13" t="s">
        <v>323</v>
      </c>
      <c r="D15" s="192" t="s">
        <v>36</v>
      </c>
      <c r="E15" s="143"/>
      <c r="F15" s="21">
        <f>F1*(1-(BF4/100))</f>
        <v>12.289917776433606</v>
      </c>
      <c r="G15" s="21">
        <f t="shared" ref="G15:BB15" si="5">F15*(1-(BG4/100))</f>
        <v>12.238684181703098</v>
      </c>
      <c r="H15" s="21">
        <f t="shared" si="5"/>
        <v>12.188719753531295</v>
      </c>
      <c r="I15" s="21">
        <f t="shared" si="5"/>
        <v>12.140010582216245</v>
      </c>
      <c r="J15" s="21">
        <f t="shared" si="5"/>
        <v>12.09254314083978</v>
      </c>
      <c r="K15" s="21">
        <f t="shared" si="5"/>
        <v>12.046304279004994</v>
      </c>
      <c r="L15" s="21">
        <f t="shared" si="5"/>
        <v>12.001281216762214</v>
      </c>
      <c r="M15" s="21">
        <f t="shared" si="5"/>
        <v>11.95746153871951</v>
      </c>
      <c r="N15" s="21">
        <f t="shared" si="5"/>
        <v>11.914833188333974</v>
      </c>
      <c r="O15" s="21">
        <f t="shared" si="5"/>
        <v>11.873384462380058</v>
      </c>
      <c r="P15" s="21">
        <f t="shared" si="5"/>
        <v>11.833104005591434</v>
      </c>
      <c r="Q15" s="21">
        <f t="shared" si="5"/>
        <v>11.793980805472948</v>
      </c>
      <c r="R15" s="21">
        <f t="shared" si="5"/>
        <v>11.756004187279325</v>
      </c>
      <c r="S15" s="21">
        <f t="shared" si="5"/>
        <v>11.719163809157438</v>
      </c>
      <c r="T15" s="21">
        <f t="shared" si="5"/>
        <v>11.683449657449032</v>
      </c>
      <c r="U15" s="21">
        <f t="shared" si="5"/>
        <v>11.64885204215091</v>
      </c>
      <c r="V15" s="21">
        <f t="shared" si="5"/>
        <v>11.615361592529727</v>
      </c>
      <c r="W15" s="21">
        <f t="shared" si="5"/>
        <v>11.58296925288856</v>
      </c>
      <c r="X15" s="21">
        <f t="shared" si="5"/>
        <v>11.551666278482628</v>
      </c>
      <c r="Y15" s="21">
        <f t="shared" si="5"/>
        <v>11.521444231581548</v>
      </c>
      <c r="Z15" s="21">
        <f t="shared" si="5"/>
        <v>11.492294977675646</v>
      </c>
      <c r="AA15" s="21">
        <f t="shared" si="5"/>
        <v>11.464210681823952</v>
      </c>
      <c r="AB15" s="21">
        <f t="shared" si="5"/>
        <v>11.437183805141551</v>
      </c>
      <c r="AC15" s="21">
        <f t="shared" si="5"/>
        <v>11.411207101424123</v>
      </c>
      <c r="AD15" s="21">
        <f t="shared" si="5"/>
        <v>11.386273613907512</v>
      </c>
      <c r="AE15" s="21">
        <f t="shared" si="5"/>
        <v>11.362376672160323</v>
      </c>
      <c r="AF15" s="21">
        <f t="shared" si="5"/>
        <v>11.339509889107601</v>
      </c>
      <c r="AG15" s="21">
        <f t="shared" si="5"/>
        <v>11.317667158183708</v>
      </c>
      <c r="AH15" s="21">
        <f t="shared" si="5"/>
        <v>11.29684265061265</v>
      </c>
      <c r="AI15" s="21">
        <f t="shared" si="5"/>
        <v>11.277030812814138</v>
      </c>
      <c r="AJ15" s="21">
        <f t="shared" si="5"/>
        <v>11.258226363933769</v>
      </c>
      <c r="AK15" s="21">
        <f t="shared" si="5"/>
        <v>11.240424293495799</v>
      </c>
      <c r="AL15" s="21">
        <f t="shared" si="5"/>
        <v>11.223619859177022</v>
      </c>
      <c r="AM15" s="21">
        <f t="shared" si="5"/>
        <v>11.207808584700407</v>
      </c>
      <c r="AN15" s="21">
        <f t="shared" si="5"/>
        <v>11.19298625784714</v>
      </c>
      <c r="AO15" s="21">
        <f t="shared" si="5"/>
        <v>11.179148928585876</v>
      </c>
      <c r="AP15" s="21">
        <f t="shared" si="5"/>
        <v>11.166292907318002</v>
      </c>
      <c r="AQ15" s="21">
        <f t="shared" si="5"/>
        <v>11.154414763237842</v>
      </c>
      <c r="AR15" s="21">
        <f t="shared" si="5"/>
        <v>11.143511322806777</v>
      </c>
      <c r="AS15" s="21">
        <f t="shared" si="5"/>
        <v>11.133579668340325</v>
      </c>
      <c r="AT15" s="21">
        <f t="shared" si="5"/>
        <v>11.124617136707311</v>
      </c>
      <c r="AU15" s="21">
        <f t="shared" si="5"/>
        <v>11.116621318140302</v>
      </c>
      <c r="AV15" s="21">
        <f t="shared" si="5"/>
        <v>11.109590055156579</v>
      </c>
      <c r="AW15" s="21">
        <f t="shared" si="5"/>
        <v>11.103521441588949</v>
      </c>
      <c r="AX15" s="21">
        <f t="shared" si="5"/>
        <v>11.098413821725819</v>
      </c>
      <c r="AY15" s="21">
        <f t="shared" si="5"/>
        <v>11.09426578955995</v>
      </c>
      <c r="AZ15" s="21">
        <f t="shared" si="5"/>
        <v>11.091076188145452</v>
      </c>
      <c r="BA15" s="21">
        <f t="shared" si="5"/>
        <v>11.088844109062588</v>
      </c>
      <c r="BB15" s="21">
        <f t="shared" si="5"/>
        <v>11.087568891990045</v>
      </c>
      <c r="BC15" s="21"/>
      <c r="BD15" s="20"/>
      <c r="BE15" s="148" t="s">
        <v>50</v>
      </c>
      <c r="BF15" s="149">
        <f>0.0025-'Políticas anunciadas - %'!BF13</f>
        <v>1.1200000000000012E-4</v>
      </c>
      <c r="BG15" s="150"/>
      <c r="BH15" s="150"/>
      <c r="BI15" s="150"/>
      <c r="BJ15" s="150"/>
      <c r="BK15" s="150"/>
      <c r="BL15" s="150"/>
      <c r="BM15" s="150"/>
      <c r="BN15" s="150"/>
      <c r="BO15" s="150"/>
      <c r="BP15" s="150"/>
      <c r="BQ15" s="150"/>
      <c r="BR15" s="150"/>
      <c r="BS15" s="150"/>
      <c r="BT15" s="150"/>
      <c r="BU15" s="150"/>
      <c r="BV15" s="150"/>
      <c r="BW15" s="150"/>
      <c r="BX15" s="150"/>
      <c r="BY15" s="150"/>
      <c r="BZ15" s="150"/>
      <c r="CA15" s="150"/>
      <c r="CB15" s="150"/>
      <c r="CC15" s="150"/>
      <c r="CD15" s="150"/>
      <c r="CE15" s="150"/>
      <c r="CF15" s="150"/>
      <c r="CG15" s="151"/>
      <c r="CH15" s="150"/>
      <c r="CI15" s="152"/>
      <c r="CJ15" s="152"/>
      <c r="CK15" s="152"/>
      <c r="CL15" s="152"/>
      <c r="CM15" s="152"/>
      <c r="CN15" s="152"/>
      <c r="CO15" s="152"/>
      <c r="CP15" s="152"/>
      <c r="CQ15" s="152"/>
      <c r="CR15" s="152"/>
      <c r="CS15" s="152"/>
      <c r="CT15" s="152"/>
      <c r="CU15" s="152"/>
      <c r="CV15" s="152"/>
      <c r="CW15" s="152"/>
      <c r="CX15" s="152"/>
      <c r="CY15" s="152"/>
      <c r="CZ15" s="152"/>
      <c r="DA15" s="152"/>
      <c r="DB15" s="153"/>
      <c r="DC15" s="20"/>
      <c r="DD15" s="20"/>
      <c r="DE15" s="20"/>
      <c r="DF15" s="20"/>
      <c r="DG15" s="20"/>
      <c r="DH15" s="20"/>
      <c r="DI15" s="20"/>
      <c r="DJ15" s="20"/>
      <c r="DK15" s="20"/>
      <c r="DL15" s="20"/>
      <c r="DM15" s="20"/>
      <c r="DN15" s="20"/>
    </row>
    <row r="16" spans="1:118">
      <c r="A16" s="3"/>
      <c r="B16" s="3"/>
      <c r="C16" t="s">
        <v>51</v>
      </c>
      <c r="D16" s="192" t="s">
        <v>36</v>
      </c>
      <c r="E16" s="143"/>
      <c r="F16" s="21">
        <f>'Políticas anunciadas - %'!F14+'Net Zero 2050 - %'!$BF$16</f>
        <v>0.13333</v>
      </c>
      <c r="G16" s="21">
        <f>'Políticas anunciadas - %'!G14+'Net Zero 2050 - %'!$BF$16</f>
        <v>0.14221800000000001</v>
      </c>
      <c r="H16" s="21">
        <f>'Políticas anunciadas - %'!H14+'Net Zero 2050 - %'!$BF$16</f>
        <v>0.15110600000000002</v>
      </c>
      <c r="I16" s="21">
        <f>'Políticas anunciadas - %'!I14+'Net Zero 2050 - %'!$BF$16</f>
        <v>0.15999400000000003</v>
      </c>
      <c r="J16" s="21">
        <f>'Políticas anunciadas - %'!J14+'Net Zero 2050 - %'!$BF$16</f>
        <v>0.16888200000000003</v>
      </c>
      <c r="K16" s="21">
        <f>'Políticas anunciadas - %'!K14+'Net Zero 2050 - %'!$BF$16</f>
        <v>0.17777000000000004</v>
      </c>
      <c r="L16" s="21">
        <f>'Políticas anunciadas - %'!L14+'Net Zero 2050 - %'!$BF$16</f>
        <v>0.18665800000000005</v>
      </c>
      <c r="M16" s="21">
        <f>'Políticas anunciadas - %'!M14+'Net Zero 2050 - %'!$BF$16</f>
        <v>0.19554600000000005</v>
      </c>
      <c r="N16" s="21">
        <f>'Políticas anunciadas - %'!N14+'Net Zero 2050 - %'!$BF$16</f>
        <v>0.20443400000000006</v>
      </c>
      <c r="O16" s="21">
        <f>'Políticas anunciadas - %'!O14+'Net Zero 2050 - %'!$BF$16</f>
        <v>0.21332200000000007</v>
      </c>
      <c r="P16" s="21">
        <f>'Políticas anunciadas - %'!P14+'Net Zero 2050 - %'!$BF$16</f>
        <v>0.22221000000000007</v>
      </c>
      <c r="Q16" s="21">
        <f>'Políticas anunciadas - %'!Q14+'Net Zero 2050 - %'!$BF$16</f>
        <v>0.23109800000000008</v>
      </c>
      <c r="R16" s="21">
        <f>'Políticas anunciadas - %'!R14+'Net Zero 2050 - %'!$BF$16</f>
        <v>0.23998600000000009</v>
      </c>
      <c r="S16" s="21">
        <f>'Políticas anunciadas - %'!S14+'Net Zero 2050 - %'!$BF$16</f>
        <v>0.2488740000000001</v>
      </c>
      <c r="T16" s="21">
        <f>'Políticas anunciadas - %'!T14+'Net Zero 2050 - %'!$BF$16</f>
        <v>0.2577620000000001</v>
      </c>
      <c r="U16" s="21">
        <f>'Políticas anunciadas - %'!U14+'Net Zero 2050 - %'!$BF$16</f>
        <v>0.26665000000000011</v>
      </c>
      <c r="V16" s="21">
        <f>'Políticas anunciadas - %'!V14+'Net Zero 2050 - %'!$BF$16</f>
        <v>0.27553800000000012</v>
      </c>
      <c r="W16" s="21">
        <f>'Políticas anunciadas - %'!W14+'Net Zero 2050 - %'!$BF$16</f>
        <v>0.28442600000000012</v>
      </c>
      <c r="X16" s="21">
        <f>'Políticas anunciadas - %'!X14+'Net Zero 2050 - %'!$BF$16</f>
        <v>0.29331400000000013</v>
      </c>
      <c r="Y16" s="21">
        <f>'Políticas anunciadas - %'!Y14+'Net Zero 2050 - %'!$BF$16</f>
        <v>0.30220200000000014</v>
      </c>
      <c r="Z16" s="21">
        <f>'Políticas anunciadas - %'!Z14+'Net Zero 2050 - %'!$BF$16</f>
        <v>0.31109000000000014</v>
      </c>
      <c r="AA16" s="21">
        <f>'Políticas anunciadas - %'!AA14+'Net Zero 2050 - %'!$BF$16</f>
        <v>0.31997800000000015</v>
      </c>
      <c r="AB16" s="21">
        <f>'Políticas anunciadas - %'!AB14+'Net Zero 2050 - %'!$BF$16</f>
        <v>0.32886600000000016</v>
      </c>
      <c r="AC16" s="21">
        <f>'Políticas anunciadas - %'!AC14+'Net Zero 2050 - %'!$BF$16</f>
        <v>0.33775400000000017</v>
      </c>
      <c r="AD16" s="21">
        <f>'Políticas anunciadas - %'!AD14+'Net Zero 2050 - %'!$BF$16</f>
        <v>0.34664200000000017</v>
      </c>
      <c r="AE16" s="21">
        <f>'Políticas anunciadas - %'!AE14+'Net Zero 2050 - %'!$BF$16</f>
        <v>0.35553000000000018</v>
      </c>
      <c r="AF16" s="21">
        <f>'Políticas anunciadas - %'!AF14+'Net Zero 2050 - %'!$BF$16</f>
        <v>0.36441800000000019</v>
      </c>
      <c r="AG16" s="21">
        <f>'Políticas anunciadas - %'!AG14+'Net Zero 2050 - %'!$BF$16</f>
        <v>0.37330600000000019</v>
      </c>
      <c r="AH16" s="21">
        <f>'Políticas anunciadas - %'!AH14+'Net Zero 2050 - %'!$BF$16</f>
        <v>0.3821940000000002</v>
      </c>
      <c r="AI16" s="21">
        <f>'Políticas anunciadas - %'!AI14+'Net Zero 2050 - %'!$BF$16</f>
        <v>0.39108200000000021</v>
      </c>
      <c r="AJ16" s="21">
        <f>'Políticas anunciadas - %'!AJ14+'Net Zero 2050 - %'!$BF$16</f>
        <v>0.39997000000000021</v>
      </c>
      <c r="AK16" s="21">
        <f>'Políticas anunciadas - %'!AK14+'Net Zero 2050 - %'!$BF$16</f>
        <v>0.40885800000000022</v>
      </c>
      <c r="AL16" s="21">
        <f>'Políticas anunciadas - %'!AL14+'Net Zero 2050 - %'!$BF$16</f>
        <v>0.41774600000000023</v>
      </c>
      <c r="AM16" s="21">
        <f>'Políticas anunciadas - %'!AM14+'Net Zero 2050 - %'!$BF$16</f>
        <v>0.42663400000000024</v>
      </c>
      <c r="AN16" s="21">
        <f>'Políticas anunciadas - %'!AN14+'Net Zero 2050 - %'!$BF$16</f>
        <v>0.43552200000000024</v>
      </c>
      <c r="AO16" s="21">
        <f>'Políticas anunciadas - %'!AO14+'Net Zero 2050 - %'!$BF$16</f>
        <v>0.44441000000000025</v>
      </c>
      <c r="AP16" s="21">
        <f>'Políticas anunciadas - %'!AP14+'Net Zero 2050 - %'!$BF$16</f>
        <v>0.45329800000000026</v>
      </c>
      <c r="AQ16" s="21">
        <f>'Políticas anunciadas - %'!AQ14+'Net Zero 2050 - %'!$BF$16</f>
        <v>0.46218600000000026</v>
      </c>
      <c r="AR16" s="21">
        <f>'Políticas anunciadas - %'!AR14+'Net Zero 2050 - %'!$BF$16</f>
        <v>0.47107400000000027</v>
      </c>
      <c r="AS16" s="21">
        <f>'Políticas anunciadas - %'!AS14+'Net Zero 2050 - %'!$BF$16</f>
        <v>0.47996200000000028</v>
      </c>
      <c r="AT16" s="21">
        <f>'Políticas anunciadas - %'!AT14+'Net Zero 2050 - %'!$BF$16</f>
        <v>0.48885000000000028</v>
      </c>
      <c r="AU16" s="21">
        <f>'Políticas anunciadas - %'!AU14+'Net Zero 2050 - %'!$BF$16</f>
        <v>0.49773800000000029</v>
      </c>
      <c r="AV16" s="21">
        <f>'Políticas anunciadas - %'!AV14+'Net Zero 2050 - %'!$BF$16</f>
        <v>0.50662600000000024</v>
      </c>
      <c r="AW16" s="21">
        <f>'Políticas anunciadas - %'!AW14+'Net Zero 2050 - %'!$BF$16</f>
        <v>0.51551400000000025</v>
      </c>
      <c r="AX16" s="21">
        <f>'Políticas anunciadas - %'!AX14+'Net Zero 2050 - %'!$BF$16</f>
        <v>0.52440200000000026</v>
      </c>
      <c r="AY16" s="21">
        <f>'Políticas anunciadas - %'!AY14+'Net Zero 2050 - %'!$BF$16</f>
        <v>0.53329000000000026</v>
      </c>
      <c r="AZ16" s="21">
        <f>'Políticas anunciadas - %'!AZ14+'Net Zero 2050 - %'!$BF$16</f>
        <v>0.54217800000000027</v>
      </c>
      <c r="BA16" s="21">
        <f>'Políticas anunciadas - %'!BA14+'Net Zero 2050 - %'!$BF$16</f>
        <v>0.55106600000000028</v>
      </c>
      <c r="BB16" s="21">
        <f>'Políticas anunciadas - %'!BB14+'Net Zero 2050 - %'!$BF$16</f>
        <v>0.55995400000000028</v>
      </c>
      <c r="BC16" s="21"/>
      <c r="BD16" s="20"/>
      <c r="BE16" s="148" t="s">
        <v>52</v>
      </c>
      <c r="BF16" s="154">
        <f>((28000/4)/1000000)-'Políticas anunciadas - %'!BF14</f>
        <v>5.0000000000000044E-4</v>
      </c>
      <c r="BG16" s="150"/>
      <c r="BH16" s="150"/>
      <c r="BI16" s="150"/>
      <c r="BJ16" s="150"/>
      <c r="BK16" s="150"/>
      <c r="BL16" s="150"/>
      <c r="BM16" s="150"/>
      <c r="BN16" s="150"/>
      <c r="BO16" s="150"/>
      <c r="BP16" s="150"/>
      <c r="BQ16" s="150"/>
      <c r="BR16" s="150"/>
      <c r="BS16" s="150"/>
      <c r="BT16" s="150"/>
      <c r="BU16" s="150"/>
      <c r="BV16" s="150"/>
      <c r="BW16" s="150"/>
      <c r="BX16" s="150"/>
      <c r="BY16" s="150"/>
      <c r="BZ16" s="150"/>
      <c r="CA16" s="150"/>
      <c r="CB16" s="150"/>
      <c r="CC16" s="150"/>
      <c r="CD16" s="150"/>
      <c r="CE16" s="150"/>
      <c r="CF16" s="150"/>
      <c r="CG16" s="151"/>
      <c r="CH16" s="150"/>
      <c r="CI16" s="152"/>
      <c r="CJ16" s="152"/>
      <c r="CK16" s="152"/>
      <c r="CL16" s="152"/>
      <c r="CM16" s="152"/>
      <c r="CN16" s="152"/>
      <c r="CO16" s="152"/>
      <c r="CP16" s="152"/>
      <c r="CQ16" s="152"/>
      <c r="CR16" s="152"/>
      <c r="CS16" s="152"/>
      <c r="CT16" s="152"/>
      <c r="CU16" s="152"/>
      <c r="CV16" s="152"/>
      <c r="CW16" s="152"/>
      <c r="CX16" s="152"/>
      <c r="CY16" s="152"/>
      <c r="CZ16" s="152"/>
      <c r="DA16" s="152"/>
      <c r="DB16" s="153"/>
      <c r="DC16" s="20"/>
      <c r="DD16" s="20"/>
      <c r="DE16" s="20"/>
      <c r="DF16" s="20"/>
      <c r="DG16" s="20"/>
      <c r="DH16" s="20"/>
      <c r="DI16" s="20"/>
      <c r="DJ16" s="20"/>
      <c r="DK16" s="20"/>
      <c r="DL16" s="20"/>
      <c r="DM16" s="20"/>
      <c r="DN16" s="20"/>
    </row>
    <row r="17" spans="1:118">
      <c r="A17" s="3"/>
      <c r="B17" s="3"/>
      <c r="C17" t="s">
        <v>53</v>
      </c>
      <c r="D17" s="192" t="s">
        <v>36</v>
      </c>
      <c r="E17" s="143"/>
      <c r="F17" s="11">
        <f>'Políticas anunciadas - %'!F15-$BF$18*F2</f>
        <v>3.9975797269548985</v>
      </c>
      <c r="G17" s="11">
        <f>'Políticas anunciadas - %'!G15-$BF$18*G2</f>
        <v>4.0173955920267526</v>
      </c>
      <c r="H17" s="11">
        <f>'Políticas anunciadas - %'!H15-$BF$18*H2</f>
        <v>4.036970628006352</v>
      </c>
      <c r="I17" s="11">
        <f>'Políticas anunciadas - %'!I15-$BF$18*I2</f>
        <v>4.056307752441163</v>
      </c>
      <c r="J17" s="11">
        <f>'Políticas anunciadas - %'!J15-$BF$18*J2</f>
        <v>4.0754097696611655</v>
      </c>
      <c r="K17" s="11">
        <f>'Políticas anunciadas - %'!K15-$BF$18*K2</f>
        <v>4.094279372737196</v>
      </c>
      <c r="L17" s="11">
        <f>'Políticas anunciadas - %'!L15-$BF$18*L2</f>
        <v>4.1129191453733345</v>
      </c>
      <c r="M17" s="11">
        <f>'Políticas anunciadas - %'!M15-$BF$18*M2</f>
        <v>4.1313315637347987</v>
      </c>
      <c r="N17" s="11">
        <f>'Políticas anunciadas - %'!N15-$BF$18*N2</f>
        <v>4.1495189982126011</v>
      </c>
      <c r="O17" s="11">
        <f>'Políticas anunciadas - %'!O15-$BF$18*O2</f>
        <v>4.1674837151263393</v>
      </c>
      <c r="P17" s="11">
        <f>'Políticas anunciadas - %'!P15-$BF$18*P2</f>
        <v>4.1852278783664749</v>
      </c>
      <c r="Q17" s="11">
        <f>'Políticas anunciadas - %'!Q15-$BF$18*Q2</f>
        <v>4.2027535509771816</v>
      </c>
      <c r="R17" s="11">
        <f>'Políticas anunciadas - %'!R15-$BF$18*R2</f>
        <v>4.2200626966810262</v>
      </c>
      <c r="S17" s="11">
        <f>'Políticas anunciadas - %'!S15-$BF$18*S2</f>
        <v>4.2371571813466868</v>
      </c>
      <c r="T17" s="11">
        <f>'Políticas anunciadas - %'!T15-$BF$18*T2</f>
        <v>4.2540387744006871</v>
      </c>
      <c r="U17" s="11">
        <f>'Políticas anunciadas - %'!U15-$BF$18*U2</f>
        <v>4.2707091501842616</v>
      </c>
      <c r="V17" s="11">
        <f>'Políticas anunciadas - %'!V15-$BF$18*V2</f>
        <v>4.2871698892564476</v>
      </c>
      <c r="W17" s="11">
        <f>'Políticas anunciadas - %'!W15-$BF$18*W2</f>
        <v>4.3034224796442526</v>
      </c>
      <c r="X17" s="11">
        <f>'Políticas anunciadas - %'!X15-$BF$18*X2</f>
        <v>4.3194683180409195</v>
      </c>
      <c r="Y17" s="11">
        <f>'Políticas anunciadas - %'!Y15-$BF$18*Y2</f>
        <v>4.3353087109532398</v>
      </c>
      <c r="Z17" s="11">
        <f>'Políticas anunciadas - %'!Z15-$BF$18*Z2</f>
        <v>4.3509448757986524</v>
      </c>
      <c r="AA17" s="11">
        <f>'Políticas anunciadas - %'!AA15-$BF$18*AA2</f>
        <v>4.3663779419531386</v>
      </c>
      <c r="AB17" s="11">
        <f>'Políticas anunciadas - %'!AB15-$BF$18*AB2</f>
        <v>4.3816089517505556</v>
      </c>
      <c r="AC17" s="11">
        <f>'Políticas anunciadas - %'!AC15-$BF$18*AC2</f>
        <v>4.3966388614342522</v>
      </c>
      <c r="AD17" s="11">
        <f>'Políticas anunciadas - %'!AD15-$BF$18*AD2</f>
        <v>4.4114685420617485</v>
      </c>
      <c r="AE17" s="11">
        <f>'Políticas anunciadas - %'!AE15-$BF$18*AE2</f>
        <v>4.4260987803630751</v>
      </c>
      <c r="AF17" s="11">
        <f>'Políticas anunciadas - %'!AF15-$BF$18*AF2</f>
        <v>4.4405302795534842</v>
      </c>
      <c r="AG17" s="11">
        <f>'Políticas anunciadas - %'!AG15-$BF$18*AG2</f>
        <v>4.454763660101249</v>
      </c>
      <c r="AH17" s="11">
        <f>'Políticas anunciadas - %'!AH15-$BF$18*AH2</f>
        <v>4.4687994604510255</v>
      </c>
      <c r="AI17" s="11">
        <f>'Políticas anunciadas - %'!AI15-$BF$18*AI2</f>
        <v>4.4826381377034208</v>
      </c>
      <c r="AJ17" s="11">
        <f>'Políticas anunciadas - %'!AJ15-$BF$18*AJ2</f>
        <v>4.4962800682513713</v>
      </c>
      <c r="AK17" s="11">
        <f>'Políticas anunciadas - %'!AK15-$BF$18*AK2</f>
        <v>4.5097255483737309</v>
      </c>
      <c r="AL17" s="11">
        <f>'Políticas anunciadas - %'!AL15-$BF$18*AL2</f>
        <v>4.5229747947866148</v>
      </c>
      <c r="AM17" s="11">
        <f>'Políticas anunciadas - %'!AM15-$BF$18*AM2</f>
        <v>4.536027945153025</v>
      </c>
      <c r="AN17" s="11">
        <f>'Políticas anunciadas - %'!AN15-$BF$18*AN2</f>
        <v>4.5488850585510594</v>
      </c>
      <c r="AO17" s="11">
        <f>'Políticas anunciadas - %'!AO15-$BF$18*AO2</f>
        <v>4.5615461159011748</v>
      </c>
      <c r="AP17" s="11">
        <f>'Políticas anunciadas - %'!AP15-$BF$18*AP2</f>
        <v>4.5740110203529527</v>
      </c>
      <c r="AQ17" s="11">
        <f>'Políticas anunciadas - %'!AQ15-$BF$18*AQ2</f>
        <v>4.58627959763154</v>
      </c>
      <c r="AR17" s="11">
        <f>'Políticas anunciadas - %'!AR15-$BF$18*AR2</f>
        <v>4.5983515963442949</v>
      </c>
      <c r="AS17" s="11">
        <f>'Políticas anunciadas - %'!AS15-$BF$18*AS2</f>
        <v>4.6102266882477636</v>
      </c>
      <c r="AT17" s="11">
        <f>'Políticas anunciadas - %'!AT15-$BF$18*AT2</f>
        <v>4.6219044684753285</v>
      </c>
      <c r="AU17" s="11">
        <f>'Políticas anunciadas - %'!AU15-$BF$18*AU2</f>
        <v>4.6333844557258361</v>
      </c>
      <c r="AV17" s="11">
        <f>'Políticas anunciadas - %'!AV15-$BF$18*AV2</f>
        <v>4.6446660924132868</v>
      </c>
      <c r="AW17" s="11">
        <f>'Políticas anunciadas - %'!AW15-$BF$18*AW2</f>
        <v>4.6557487447778643</v>
      </c>
      <c r="AX17" s="11">
        <f>'Políticas anunciadas - %'!AX15-$BF$18*AX2</f>
        <v>4.6666317029585125</v>
      </c>
      <c r="AY17" s="11">
        <f>'Políticas anunciadas - %'!AY15-$BF$18*AY2</f>
        <v>4.6773141810270964</v>
      </c>
      <c r="AZ17" s="11">
        <f>'Políticas anunciadas - %'!AZ15-$BF$18*AZ2</f>
        <v>4.687795316984313</v>
      </c>
      <c r="BA17" s="11">
        <f>'Políticas anunciadas - %'!BA15-$BF$18*BA2</f>
        <v>4.6980741727175204</v>
      </c>
      <c r="BB17" s="11">
        <f>'Políticas anunciadas - %'!BB15-$BF$18*BB2</f>
        <v>4.7081497339204192</v>
      </c>
      <c r="BC17" s="11"/>
      <c r="BD17" s="20"/>
      <c r="BE17" s="148" t="s">
        <v>325</v>
      </c>
      <c r="BF17" s="20">
        <f>BF15+BF16</f>
        <v>6.1200000000000056E-4</v>
      </c>
      <c r="BG17" s="152"/>
      <c r="BH17" s="152"/>
      <c r="BI17" s="152"/>
      <c r="BJ17" s="152"/>
      <c r="BK17" s="152"/>
      <c r="BL17" s="152"/>
      <c r="BM17" s="152"/>
      <c r="BN17" s="152"/>
      <c r="BO17" s="152"/>
      <c r="BP17" s="152"/>
      <c r="BQ17" s="152"/>
      <c r="BR17" s="152"/>
      <c r="BS17" s="152"/>
      <c r="BT17" s="152"/>
      <c r="BU17" s="152"/>
      <c r="BV17" s="152"/>
      <c r="BW17" s="152"/>
      <c r="BX17" s="152"/>
      <c r="BY17" s="152"/>
      <c r="BZ17" s="152"/>
      <c r="CA17" s="152"/>
      <c r="CB17" s="152"/>
      <c r="CC17" s="152"/>
      <c r="CD17" s="152"/>
      <c r="CE17" s="152"/>
      <c r="CF17" s="152"/>
      <c r="CG17" s="155"/>
      <c r="CH17" s="152"/>
      <c r="CI17" s="152"/>
      <c r="CJ17" s="152"/>
      <c r="CK17" s="152"/>
      <c r="CL17" s="152"/>
      <c r="CM17" s="152"/>
      <c r="CN17" s="152"/>
      <c r="CO17" s="152"/>
      <c r="CP17" s="152"/>
      <c r="CQ17" s="152"/>
      <c r="CR17" s="152"/>
      <c r="CS17" s="152"/>
      <c r="CT17" s="152"/>
      <c r="CU17" s="152"/>
      <c r="CV17" s="152"/>
      <c r="CW17" s="152"/>
      <c r="CX17" s="152"/>
      <c r="CY17" s="152"/>
      <c r="CZ17" s="152"/>
      <c r="DA17" s="152"/>
      <c r="DB17" s="153"/>
      <c r="DC17" s="20"/>
      <c r="DD17" s="20"/>
      <c r="DE17" s="20"/>
      <c r="DF17" s="20"/>
      <c r="DG17" s="20"/>
      <c r="DH17" s="20"/>
      <c r="DI17" s="20"/>
      <c r="DJ17" s="20"/>
      <c r="DK17" s="20"/>
      <c r="DL17" s="20"/>
      <c r="DM17" s="20"/>
      <c r="DN17" s="20"/>
    </row>
    <row r="18" spans="1:118">
      <c r="A18" s="3"/>
      <c r="B18" s="3"/>
      <c r="C18" t="s">
        <v>56</v>
      </c>
      <c r="D18" s="192" t="s">
        <v>36</v>
      </c>
      <c r="E18" s="143"/>
      <c r="F18" s="11">
        <f>'Políticas anunciadas - %'!F16-$BF$19*F2</f>
        <v>5.2525554489974908</v>
      </c>
      <c r="G18" s="11">
        <f>'Políticas anunciadas - %'!G16-$BF$19*G2</f>
        <v>5.2779884759461533</v>
      </c>
      <c r="H18" s="11">
        <f>'Políticas anunciadas - %'!H16-$BF$19*H2</f>
        <v>5.3024090107916857</v>
      </c>
      <c r="I18" s="11">
        <f>'Políticas anunciadas - %'!I16-$BF$19*I2</f>
        <v>5.3258285102313883</v>
      </c>
      <c r="J18" s="11">
        <f>'Políticas anunciadas - %'!J16-$BF$19*J2</f>
        <v>5.3482614238156447</v>
      </c>
      <c r="K18" s="11">
        <f>'Políticas anunciadas - %'!K16-$BF$19*K2</f>
        <v>5.3697193182892082</v>
      </c>
      <c r="L18" s="11">
        <f>'Políticas anunciadas - %'!L16-$BF$19*L2</f>
        <v>5.3902146455014233</v>
      </c>
      <c r="M18" s="11">
        <f>'Políticas anunciadas - %'!M16-$BF$19*M2</f>
        <v>5.4097576175259263</v>
      </c>
      <c r="N18" s="11">
        <f>'Políticas anunciadas - %'!N16-$BF$19*N2</f>
        <v>5.428361470767376</v>
      </c>
      <c r="O18" s="11">
        <f>'Políticas anunciadas - %'!O16-$BF$19*O2</f>
        <v>5.4460371944460437</v>
      </c>
      <c r="P18" s="11">
        <f>'Políticas anunciadas - %'!P16-$BF$19*P2</f>
        <v>5.4627960434536815</v>
      </c>
      <c r="Q18" s="11">
        <f>'Políticas anunciadas - %'!Q16-$BF$19*Q2</f>
        <v>5.4786493907695917</v>
      </c>
      <c r="R18" s="11">
        <f>'Políticas anunciadas - %'!R16-$BF$19*R2</f>
        <v>5.493607022870691</v>
      </c>
      <c r="S18" s="11">
        <f>'Políticas anunciadas - %'!S16-$BF$19*S2</f>
        <v>5.5076794557587068</v>
      </c>
      <c r="T18" s="11">
        <f>'Políticas anunciadas - %'!T16-$BF$19*T2</f>
        <v>5.5208760336567959</v>
      </c>
      <c r="U18" s="11">
        <f>'Políticas anunciadas - %'!U16-$BF$19*U2</f>
        <v>5.5332070936737345</v>
      </c>
      <c r="V18" s="11">
        <f>'Políticas anunciadas - %'!V16-$BF$19*V2</f>
        <v>5.544681202712419</v>
      </c>
      <c r="W18" s="11">
        <f>'Políticas anunciadas - %'!W16-$BF$19*W2</f>
        <v>5.5553075788971196</v>
      </c>
      <c r="X18" s="11">
        <f>'Políticas anunciadas - %'!X16-$BF$19*X2</f>
        <v>5.565094643333798</v>
      </c>
      <c r="Y18" s="11">
        <f>'Políticas anunciadas - %'!Y16-$BF$19*Y2</f>
        <v>5.5740496298597888</v>
      </c>
      <c r="Z18" s="11">
        <f>'Políticas anunciadas - %'!Z16-$BF$19*Z2</f>
        <v>5.5821801294836417</v>
      </c>
      <c r="AA18" s="11">
        <f>'Políticas anunciadas - %'!AA16-$BF$19*AA2</f>
        <v>5.5894942138746506</v>
      </c>
      <c r="AB18" s="11">
        <f>'Políticas anunciadas - %'!AB16-$BF$19*AB2</f>
        <v>5.5959984577059867</v>
      </c>
      <c r="AC18" s="11">
        <f>'Políticas anunciadas - %'!AC16-$BF$19*AC2</f>
        <v>5.6017005106746636</v>
      </c>
      <c r="AD18" s="11">
        <f>'Políticas anunciadas - %'!AD16-$BF$19*AD2</f>
        <v>5.6066066057389508</v>
      </c>
      <c r="AE18" s="11">
        <f>'Políticas anunciadas - %'!AE16-$BF$19*AE2</f>
        <v>5.6107219845609979</v>
      </c>
      <c r="AF18" s="11">
        <f>'Políticas anunciadas - %'!AF16-$BF$19*AF2</f>
        <v>5.6140540134231705</v>
      </c>
      <c r="AG18" s="11">
        <f>'Políticas anunciadas - %'!AG16-$BF$19*AG2</f>
        <v>5.6166073180733909</v>
      </c>
      <c r="AH18" s="11">
        <f>'Políticas anunciadas - %'!AH16-$BF$19*AH2</f>
        <v>5.6183861739289398</v>
      </c>
      <c r="AI18" s="11">
        <f>'Políticas anunciadas - %'!AI16-$BF$19*AI2</f>
        <v>5.6193967909018676</v>
      </c>
      <c r="AJ18" s="11">
        <f>'Políticas anunciadas - %'!AJ16-$BF$19*AJ2</f>
        <v>5.6196451421049805</v>
      </c>
      <c r="AK18" s="11">
        <f>'Políticas anunciadas - %'!AK16-$BF$19*AK2</f>
        <v>5.6191369640433324</v>
      </c>
      <c r="AL18" s="11">
        <f>'Políticas anunciadas - %'!AL16-$BF$19*AL2</f>
        <v>5.6178777567672959</v>
      </c>
      <c r="AM18" s="11">
        <f>'Políticas anunciadas - %'!AM16-$BF$19*AM2</f>
        <v>5.6158727839901985</v>
      </c>
      <c r="AN18" s="11">
        <f>'Políticas anunciadas - %'!AN16-$BF$19*AN2</f>
        <v>5.613127073173958</v>
      </c>
      <c r="AO18" s="11">
        <f>'Políticas anunciadas - %'!AO16-$BF$19*AO2</f>
        <v>5.6096454155856552</v>
      </c>
      <c r="AP18" s="11">
        <f>'Políticas anunciadas - %'!AP16-$BF$19*AP2</f>
        <v>5.6054323663278458</v>
      </c>
      <c r="AQ18" s="11">
        <f>'Políticas anunciadas - %'!AQ16-$BF$19*AQ2</f>
        <v>5.6004922443456202</v>
      </c>
      <c r="AR18" s="11">
        <f>'Políticas anunciadas - %'!AR16-$BF$19*AR2</f>
        <v>5.5948291324129586</v>
      </c>
      <c r="AS18" s="11">
        <f>'Políticas anunciadas - %'!AS16-$BF$19*AS2</f>
        <v>5.5884468771009814</v>
      </c>
      <c r="AT18" s="11">
        <f>'Políticas anunciadas - %'!AT16-$BF$19*AT2</f>
        <v>5.5813490887306365</v>
      </c>
      <c r="AU18" s="11">
        <f>'Políticas anunciadas - %'!AU16-$BF$19*AU2</f>
        <v>5.5735391413119038</v>
      </c>
      <c r="AV18" s="11">
        <f>'Políticas anunciadas - %'!AV16-$BF$19*AV2</f>
        <v>5.5650201724719857</v>
      </c>
      <c r="AW18" s="11">
        <f>'Políticas anunciadas - %'!AW16-$BF$19*AW2</f>
        <v>5.5557950833742984</v>
      </c>
      <c r="AX18" s="11">
        <f>'Políticas anunciadas - %'!AX16-$BF$19*AX2</f>
        <v>5.5458665386302437</v>
      </c>
      <c r="AY18" s="11">
        <f>'Políticas anunciadas - %'!AY16-$BF$19*AY2</f>
        <v>5.535236966205586</v>
      </c>
      <c r="AZ18" s="11">
        <f>'Políticas anunciadas - %'!AZ16-$BF$19*AZ2</f>
        <v>5.5239085573229678</v>
      </c>
      <c r="BA18" s="11">
        <f>'Políticas anunciadas - %'!BA16-$BF$19*BA2</f>
        <v>5.5118832663620303</v>
      </c>
      <c r="BB18" s="11">
        <f>'Políticas anunciadas - %'!BB16-$BF$19*BB2</f>
        <v>5.4991628107585546</v>
      </c>
      <c r="BC18" s="11"/>
      <c r="BD18" s="20"/>
      <c r="BE18" s="156" t="s">
        <v>326</v>
      </c>
      <c r="BF18" s="157">
        <v>0.4</v>
      </c>
      <c r="BG18" s="152"/>
      <c r="BH18" s="152"/>
      <c r="BI18" s="152"/>
      <c r="BJ18" s="152"/>
      <c r="BK18" s="152"/>
      <c r="BL18" s="152"/>
      <c r="BM18" s="152"/>
      <c r="BN18" s="152"/>
      <c r="BO18" s="152"/>
      <c r="BP18" s="152"/>
      <c r="BQ18" s="152"/>
      <c r="BR18" s="152"/>
      <c r="BS18" s="152"/>
      <c r="BT18" s="152"/>
      <c r="BU18" s="152"/>
      <c r="BV18" s="152"/>
      <c r="BW18" s="152"/>
      <c r="BX18" s="152"/>
      <c r="BY18" s="152"/>
      <c r="BZ18" s="152"/>
      <c r="CA18" s="152"/>
      <c r="CB18" s="152"/>
      <c r="CC18" s="152"/>
      <c r="CD18" s="152"/>
      <c r="CE18" s="152"/>
      <c r="CF18" s="152"/>
      <c r="CG18" s="155"/>
      <c r="CH18" s="152"/>
      <c r="CI18" s="152"/>
      <c r="CJ18" s="152"/>
      <c r="CK18" s="152"/>
      <c r="CL18" s="152"/>
      <c r="CM18" s="152"/>
      <c r="CN18" s="152"/>
      <c r="CO18" s="152"/>
      <c r="CP18" s="152"/>
      <c r="CQ18" s="152"/>
      <c r="CR18" s="152"/>
      <c r="CS18" s="152"/>
      <c r="CT18" s="152"/>
      <c r="CU18" s="152"/>
      <c r="CV18" s="152"/>
      <c r="CW18" s="152"/>
      <c r="CX18" s="152"/>
      <c r="CY18" s="152"/>
      <c r="CZ18" s="152"/>
      <c r="DA18" s="152"/>
      <c r="DB18" s="153"/>
      <c r="DC18" s="20"/>
      <c r="DD18" s="20"/>
      <c r="DE18" s="20"/>
      <c r="DF18" s="20"/>
      <c r="DG18" s="20"/>
      <c r="DH18" s="20"/>
      <c r="DI18" s="20"/>
      <c r="DJ18" s="20"/>
      <c r="DK18" s="20"/>
      <c r="DL18" s="20"/>
      <c r="DM18" s="20"/>
      <c r="DN18" s="20"/>
    </row>
    <row r="19" spans="1:118">
      <c r="A19" s="3"/>
      <c r="B19" s="3"/>
      <c r="C19" t="s">
        <v>327</v>
      </c>
      <c r="D19" s="192" t="s">
        <v>36</v>
      </c>
      <c r="E19" s="143"/>
      <c r="F19" s="21">
        <f>'Políticas anunciadas - %'!F17</f>
        <v>2.357139498</v>
      </c>
      <c r="G19" s="21">
        <f>'Políticas anunciadas - %'!G17</f>
        <v>2.350048498</v>
      </c>
      <c r="H19" s="21">
        <f>'Políticas anunciadas - %'!H17</f>
        <v>2.3429574979999996</v>
      </c>
      <c r="I19" s="21">
        <f>'Políticas anunciadas - %'!I17</f>
        <v>2.3358664979999997</v>
      </c>
      <c r="J19" s="21">
        <f>'Políticas anunciadas - %'!J17</f>
        <v>2.3287754979999997</v>
      </c>
      <c r="K19" s="21">
        <f>'Políticas anunciadas - %'!K17</f>
        <v>2.3216844979999998</v>
      </c>
      <c r="L19" s="21">
        <f>'Políticas anunciadas - %'!L17</f>
        <v>2.3145934979999998</v>
      </c>
      <c r="M19" s="21">
        <f>'Políticas anunciadas - %'!M17</f>
        <v>2.3075024979999998</v>
      </c>
      <c r="N19" s="21">
        <f>'Políticas anunciadas - %'!N17</f>
        <v>2.3004114979999999</v>
      </c>
      <c r="O19" s="21">
        <f>'Políticas anunciadas - %'!O17</f>
        <v>2.2933204979999999</v>
      </c>
      <c r="P19" s="21">
        <f>'Políticas anunciadas - %'!P17</f>
        <v>2.286229498</v>
      </c>
      <c r="Q19" s="21">
        <f>'Políticas anunciadas - %'!Q17</f>
        <v>2.279138498</v>
      </c>
      <c r="R19" s="21">
        <f>'Políticas anunciadas - %'!R17</f>
        <v>2.2720474980000001</v>
      </c>
      <c r="S19" s="21">
        <f>'Políticas anunciadas - %'!S17</f>
        <v>2.2649564979999997</v>
      </c>
      <c r="T19" s="21">
        <f>'Políticas anunciadas - %'!T17</f>
        <v>2.2578654979999997</v>
      </c>
      <c r="U19" s="21">
        <f>'Políticas anunciadas - %'!U17</f>
        <v>2.2507744979999997</v>
      </c>
      <c r="V19" s="21">
        <f>'Políticas anunciadas - %'!V17</f>
        <v>2.2436834979999998</v>
      </c>
      <c r="W19" s="21">
        <f>'Políticas anunciadas - %'!W17</f>
        <v>2.2365924979999998</v>
      </c>
      <c r="X19" s="21">
        <f>'Políticas anunciadas - %'!X17</f>
        <v>2.2295014979999999</v>
      </c>
      <c r="Y19" s="21">
        <f>'Políticas anunciadas - %'!Y17</f>
        <v>2.2224104979999999</v>
      </c>
      <c r="Z19" s="21">
        <f>'Políticas anunciadas - %'!Z17</f>
        <v>2.2153194979999999</v>
      </c>
      <c r="AA19" s="21">
        <f>'Políticas anunciadas - %'!AA17</f>
        <v>2.208228498</v>
      </c>
      <c r="AB19" s="21">
        <f>'Políticas anunciadas - %'!AB17</f>
        <v>2.201137498</v>
      </c>
      <c r="AC19" s="21">
        <f>'Políticas anunciadas - %'!AC17</f>
        <v>2.1940464980000001</v>
      </c>
      <c r="AD19" s="21">
        <f>'Políticas anunciadas - %'!AD17</f>
        <v>2.1869554979999997</v>
      </c>
      <c r="AE19" s="21">
        <f>'Políticas anunciadas - %'!AE17</f>
        <v>2.1798644979999997</v>
      </c>
      <c r="AF19" s="21">
        <f>'Políticas anunciadas - %'!AF17</f>
        <v>2.1727734979999997</v>
      </c>
      <c r="AG19" s="21">
        <f>'Políticas anunciadas - %'!AG17</f>
        <v>2.1656824979999998</v>
      </c>
      <c r="AH19" s="21">
        <f>'Políticas anunciadas - %'!AH17</f>
        <v>2.1585914979999998</v>
      </c>
      <c r="AI19" s="21">
        <f>'Políticas anunciadas - %'!AI17</f>
        <v>2.1515004979999999</v>
      </c>
      <c r="AJ19" s="21">
        <f>'Políticas anunciadas - %'!AJ17</f>
        <v>2.1444094979999999</v>
      </c>
      <c r="AK19" s="21">
        <f>'Políticas anunciadas - %'!AK17</f>
        <v>2.137318498</v>
      </c>
      <c r="AL19" s="21">
        <f>'Políticas anunciadas - %'!AL17</f>
        <v>2.130227498</v>
      </c>
      <c r="AM19" s="21">
        <f>'Políticas anunciadas - %'!AM17</f>
        <v>2.123136498</v>
      </c>
      <c r="AN19" s="21">
        <f>'Políticas anunciadas - %'!AN17</f>
        <v>2.1160454979999996</v>
      </c>
      <c r="AO19" s="21">
        <f>'Políticas anunciadas - %'!AO17</f>
        <v>2.1089544979999997</v>
      </c>
      <c r="AP19" s="21">
        <f>'Políticas anunciadas - %'!AP17</f>
        <v>2.1018634979999997</v>
      </c>
      <c r="AQ19" s="21">
        <f>'Políticas anunciadas - %'!AQ17</f>
        <v>2.0947724979999998</v>
      </c>
      <c r="AR19" s="21">
        <f>'Políticas anunciadas - %'!AR17</f>
        <v>2.0876814979999998</v>
      </c>
      <c r="AS19" s="21">
        <f>'Políticas anunciadas - %'!AS17</f>
        <v>2.0805904979999998</v>
      </c>
      <c r="AT19" s="21">
        <f>'Políticas anunciadas - %'!AT17</f>
        <v>2.0734994979999999</v>
      </c>
      <c r="AU19" s="21">
        <f>'Políticas anunciadas - %'!AU17</f>
        <v>2.0664084979999999</v>
      </c>
      <c r="AV19" s="21">
        <f>'Políticas anunciadas - %'!AV17</f>
        <v>2.059317498</v>
      </c>
      <c r="AW19" s="21">
        <f>'Políticas anunciadas - %'!AW17</f>
        <v>2.052226498</v>
      </c>
      <c r="AX19" s="21">
        <f>'Políticas anunciadas - %'!AX17</f>
        <v>2.0451354980000001</v>
      </c>
      <c r="AY19" s="21">
        <f>'Políticas anunciadas - %'!AY17</f>
        <v>2.0380444979999996</v>
      </c>
      <c r="AZ19" s="21">
        <f>'Políticas anunciadas - %'!AZ17</f>
        <v>2.0309534979999997</v>
      </c>
      <c r="BA19" s="21">
        <f>'Políticas anunciadas - %'!BA17</f>
        <v>2.0238624979999997</v>
      </c>
      <c r="BB19" s="21">
        <f>'Políticas anunciadas - %'!BB17</f>
        <v>2.0167714979999998</v>
      </c>
      <c r="BC19" s="21"/>
      <c r="BD19" s="20"/>
      <c r="BE19" s="158" t="s">
        <v>328</v>
      </c>
      <c r="BF19" s="157">
        <v>0.6</v>
      </c>
      <c r="BG19" s="152"/>
      <c r="BH19" s="152"/>
      <c r="BI19" s="152"/>
      <c r="BJ19" s="152"/>
      <c r="BK19" s="152"/>
      <c r="BL19" s="152"/>
      <c r="BM19" s="152"/>
      <c r="BN19" s="152"/>
      <c r="BO19" s="152"/>
      <c r="BP19" s="152"/>
      <c r="BQ19" s="152"/>
      <c r="BR19" s="152"/>
      <c r="BS19" s="152"/>
      <c r="BT19" s="152"/>
      <c r="BU19" s="152"/>
      <c r="BV19" s="152"/>
      <c r="BW19" s="152"/>
      <c r="BX19" s="152"/>
      <c r="BY19" s="152"/>
      <c r="BZ19" s="152"/>
      <c r="CA19" s="152"/>
      <c r="CB19" s="152"/>
      <c r="CC19" s="152"/>
      <c r="CD19" s="152"/>
      <c r="CE19" s="152"/>
      <c r="CF19" s="152"/>
      <c r="CG19" s="155"/>
      <c r="CH19" s="152"/>
      <c r="CI19" s="152"/>
      <c r="CJ19" s="152"/>
      <c r="CK19" s="152"/>
      <c r="CL19" s="152"/>
      <c r="CM19" s="152"/>
      <c r="CN19" s="152"/>
      <c r="CO19" s="152"/>
      <c r="CP19" s="152"/>
      <c r="CQ19" s="152"/>
      <c r="CR19" s="152"/>
      <c r="CS19" s="152"/>
      <c r="CT19" s="152"/>
      <c r="CU19" s="152"/>
      <c r="CV19" s="152"/>
      <c r="CW19" s="152"/>
      <c r="CX19" s="152"/>
      <c r="CY19" s="152"/>
      <c r="CZ19" s="152"/>
      <c r="DA19" s="152"/>
      <c r="DB19" s="153"/>
      <c r="DC19" s="20"/>
      <c r="DD19" s="20"/>
      <c r="DE19" s="20"/>
      <c r="DF19" s="20"/>
      <c r="DG19" s="20"/>
      <c r="DH19" s="20"/>
      <c r="DI19" s="20"/>
      <c r="DJ19" s="20"/>
      <c r="DK19" s="20"/>
      <c r="DL19" s="20"/>
      <c r="DM19" s="20"/>
      <c r="DN19" s="20"/>
    </row>
    <row r="20" spans="1:118">
      <c r="A20" s="3"/>
      <c r="B20" s="3"/>
      <c r="C20" t="s">
        <v>59</v>
      </c>
      <c r="D20" s="192" t="s">
        <v>36</v>
      </c>
      <c r="E20" s="143"/>
      <c r="F20" s="21">
        <f>'Políticas anunciadas - %'!F18</f>
        <v>0.49363865835182269</v>
      </c>
      <c r="G20" s="21">
        <f>'Políticas anunciadas - %'!G18</f>
        <v>0.49296344138329717</v>
      </c>
      <c r="H20" s="21">
        <f>'Políticas anunciadas - %'!H18</f>
        <v>0.49228915621418823</v>
      </c>
      <c r="I20" s="21">
        <f>'Políticas anunciadas - %'!I18</f>
        <v>0.49161580155861262</v>
      </c>
      <c r="J20" s="21">
        <f>'Políticas anunciadas - %'!J18</f>
        <v>0.4909433761324617</v>
      </c>
      <c r="K20" s="21">
        <f>'Políticas anunciadas - %'!K18</f>
        <v>0.49027187865339888</v>
      </c>
      <c r="L20" s="21">
        <f>'Políticas anunciadas - %'!L18</f>
        <v>0.48960130784085715</v>
      </c>
      <c r="M20" s="21">
        <f>'Políticas anunciadas - %'!M18</f>
        <v>0.48893166241603675</v>
      </c>
      <c r="N20" s="21">
        <f>'Políticas anunciadas - %'!N18</f>
        <v>0.4882629411019026</v>
      </c>
      <c r="O20" s="21">
        <f>'Políticas anunciadas - %'!O18</f>
        <v>0.48759514262318193</v>
      </c>
      <c r="P20" s="21">
        <f>'Políticas anunciadas - %'!P18</f>
        <v>0.48692826570636194</v>
      </c>
      <c r="Q20" s="21">
        <f>'Políticas anunciadas - %'!Q18</f>
        <v>0.48626230907968715</v>
      </c>
      <c r="R20" s="21">
        <f>'Políticas anunciadas - %'!R18</f>
        <v>0.48559727147315718</v>
      </c>
      <c r="S20" s="21">
        <f>'Políticas anunciadas - %'!S18</f>
        <v>0.48493315161852418</v>
      </c>
      <c r="T20" s="21">
        <f>'Políticas anunciadas - %'!T18</f>
        <v>0.48426994824929059</v>
      </c>
      <c r="U20" s="21">
        <f>'Políticas anunciadas - %'!U18</f>
        <v>0.48360766010070655</v>
      </c>
      <c r="V20" s="21">
        <f>'Políticas anunciadas - %'!V18</f>
        <v>0.48294628590976757</v>
      </c>
      <c r="W20" s="21">
        <f>'Políticas anunciadas - %'!W18</f>
        <v>0.48228582441521206</v>
      </c>
      <c r="X20" s="21">
        <f>'Políticas anunciadas - %'!X18</f>
        <v>0.48162627435751904</v>
      </c>
      <c r="Y20" s="21">
        <f>'Políticas anunciadas - %'!Y18</f>
        <v>0.48096763447890561</v>
      </c>
      <c r="Z20" s="21">
        <f>'Políticas anunciadas - %'!Z18</f>
        <v>0.4803099035233247</v>
      </c>
      <c r="AA20" s="21">
        <f>'Políticas anunciadas - %'!AA18</f>
        <v>0.47965308023646247</v>
      </c>
      <c r="AB20" s="21">
        <f>'Políticas anunciadas - %'!AB18</f>
        <v>0.47899716336573611</v>
      </c>
      <c r="AC20" s="21">
        <f>'Políticas anunciadas - %'!AC18</f>
        <v>0.47834215166029137</v>
      </c>
      <c r="AD20" s="21">
        <f>'Políticas anunciadas - %'!AD18</f>
        <v>0.47768804387100017</v>
      </c>
      <c r="AE20" s="21">
        <f>'Políticas anunciadas - %'!AE18</f>
        <v>0.47703483875045816</v>
      </c>
      <c r="AF20" s="21">
        <f>'Políticas anunciadas - %'!AF18</f>
        <v>0.4763825350529825</v>
      </c>
      <c r="AG20" s="21">
        <f>'Políticas anunciadas - %'!AG18</f>
        <v>0.47573113153460939</v>
      </c>
      <c r="AH20" s="21">
        <f>'Políticas anunciadas - %'!AH18</f>
        <v>0.47508062695309161</v>
      </c>
      <c r="AI20" s="21">
        <f>'Políticas anunciadas - %'!AI18</f>
        <v>0.47443102006789634</v>
      </c>
      <c r="AJ20" s="21">
        <f>'Políticas anunciadas - %'!AJ18</f>
        <v>0.47378230964020263</v>
      </c>
      <c r="AK20" s="21">
        <f>'Políticas anunciadas - %'!AK18</f>
        <v>0.47313449443289912</v>
      </c>
      <c r="AL20" s="21">
        <f>'Políticas anunciadas - %'!AL18</f>
        <v>0.47248757321058171</v>
      </c>
      <c r="AM20" s="21">
        <f>'Políticas anunciadas - %'!AM18</f>
        <v>0.47184154473955109</v>
      </c>
      <c r="AN20" s="21">
        <f>'Políticas anunciadas - %'!AN18</f>
        <v>0.47119640778781047</v>
      </c>
      <c r="AO20" s="21">
        <f>'Políticas anunciadas - %'!AO18</f>
        <v>0.47055216112506326</v>
      </c>
      <c r="AP20" s="21">
        <f>'Políticas anunciadas - %'!AP18</f>
        <v>0.46990880352271064</v>
      </c>
      <c r="AQ20" s="21">
        <f>'Políticas anunciadas - %'!AQ18</f>
        <v>0.4692663337538493</v>
      </c>
      <c r="AR20" s="21">
        <f>'Políticas anunciadas - %'!AR18</f>
        <v>0.46862475059326897</v>
      </c>
      <c r="AS20" s="21">
        <f>'Políticas anunciadas - %'!AS18</f>
        <v>0.46798405281745026</v>
      </c>
      <c r="AT20" s="21">
        <f>'Políticas anunciadas - %'!AT18</f>
        <v>0.46734423920456214</v>
      </c>
      <c r="AU20" s="21">
        <f>'Políticas anunciadas - %'!AU18</f>
        <v>0.4667053085344598</v>
      </c>
      <c r="AV20" s="21">
        <f>'Políticas anunciadas - %'!AV18</f>
        <v>0.46606725958868223</v>
      </c>
      <c r="AW20" s="21">
        <f>'Políticas anunciadas - %'!AW18</f>
        <v>0.46543009115044981</v>
      </c>
      <c r="AX20" s="21">
        <f>'Políticas anunciadas - %'!AX18</f>
        <v>0.46479380200466219</v>
      </c>
      <c r="AY20" s="21">
        <f>'Políticas anunciadas - %'!AY18</f>
        <v>0.46415839093789574</v>
      </c>
      <c r="AZ20" s="21">
        <f>'Políticas anunciadas - %'!AZ18</f>
        <v>0.46352385673840141</v>
      </c>
      <c r="BA20" s="21">
        <f>'Políticas anunciadas - %'!BA18</f>
        <v>0.46289019819610239</v>
      </c>
      <c r="BB20" s="21">
        <f>'Políticas anunciadas - %'!BB18</f>
        <v>0.46225741410259175</v>
      </c>
      <c r="BC20" s="21"/>
      <c r="BD20" s="20"/>
      <c r="BE20" s="158"/>
      <c r="BF20" s="157"/>
      <c r="BG20" s="152"/>
      <c r="BH20" s="152"/>
      <c r="BI20" s="152"/>
      <c r="BJ20" s="152"/>
      <c r="BK20" s="152"/>
      <c r="BL20" s="152"/>
      <c r="BM20" s="152"/>
      <c r="BN20" s="152"/>
      <c r="BO20" s="152"/>
      <c r="BP20" s="152"/>
      <c r="BQ20" s="152"/>
      <c r="BR20" s="152"/>
      <c r="BS20" s="152"/>
      <c r="BT20" s="152"/>
      <c r="BU20" s="152"/>
      <c r="BV20" s="152"/>
      <c r="BW20" s="152"/>
      <c r="BX20" s="152"/>
      <c r="BY20" s="152"/>
      <c r="BZ20" s="152"/>
      <c r="CA20" s="152"/>
      <c r="CB20" s="152"/>
      <c r="CC20" s="152"/>
      <c r="CD20" s="152"/>
      <c r="CE20" s="152"/>
      <c r="CF20" s="152"/>
      <c r="CG20" s="155"/>
      <c r="CH20" s="152"/>
      <c r="CI20" s="152"/>
      <c r="CJ20" s="152"/>
      <c r="CK20" s="152"/>
      <c r="CL20" s="152"/>
      <c r="CM20" s="152"/>
      <c r="CN20" s="152"/>
      <c r="CO20" s="152"/>
      <c r="CP20" s="152"/>
      <c r="CQ20" s="152"/>
      <c r="CR20" s="152"/>
      <c r="CS20" s="152"/>
      <c r="CT20" s="152"/>
      <c r="CU20" s="152"/>
      <c r="CV20" s="152"/>
      <c r="CW20" s="152"/>
      <c r="CX20" s="152"/>
      <c r="CY20" s="152"/>
      <c r="CZ20" s="152"/>
      <c r="DA20" s="152"/>
      <c r="DB20" s="153"/>
      <c r="DC20" s="20"/>
      <c r="DD20" s="20"/>
      <c r="DE20" s="20"/>
      <c r="DF20" s="20"/>
      <c r="DG20" s="20"/>
      <c r="DH20" s="20"/>
      <c r="DI20" s="20"/>
      <c r="DJ20" s="20"/>
      <c r="DK20" s="20"/>
      <c r="DL20" s="20"/>
      <c r="DM20" s="20"/>
      <c r="DN20" s="20"/>
    </row>
    <row r="21" spans="1:118">
      <c r="A21" s="3"/>
      <c r="B21" s="3"/>
      <c r="C21" t="s">
        <v>61</v>
      </c>
      <c r="D21" s="192" t="s">
        <v>36</v>
      </c>
      <c r="E21" s="143"/>
      <c r="F21" s="21">
        <f>'Políticas anunciadas - %'!F19</f>
        <v>0.27192659343469749</v>
      </c>
      <c r="G21" s="21">
        <f>'Políticas anunciadas - %'!G19</f>
        <v>0.27550292176841307</v>
      </c>
      <c r="H21" s="21">
        <f>'Políticas anunciadas - %'!H19</f>
        <v>0.27904635876462158</v>
      </c>
      <c r="I21" s="21">
        <f>'Políticas anunciadas - %'!I19</f>
        <v>0.28255623934113083</v>
      </c>
      <c r="J21" s="21">
        <f>'Políticas anunciadas - %'!J19</f>
        <v>0.28602863346680485</v>
      </c>
      <c r="K21" s="21">
        <f>'Políticas anunciadas - %'!K19</f>
        <v>0.28946222609276351</v>
      </c>
      <c r="L21" s="21">
        <f>'Políticas anunciadas - %'!L19</f>
        <v>0.29285455339179467</v>
      </c>
      <c r="M21" s="21">
        <f>'Políticas anunciadas - %'!M19</f>
        <v>0.29620513166775858</v>
      </c>
      <c r="N21" s="21">
        <f>'Políticas anunciadas - %'!N19</f>
        <v>0.29951019716006727</v>
      </c>
      <c r="O21" s="21">
        <f>'Políticas anunciadas - %'!O19</f>
        <v>0.30276798135470961</v>
      </c>
      <c r="P21" s="21">
        <f>'Políticas anunciadas - %'!P19</f>
        <v>0.30597620181052587</v>
      </c>
      <c r="Q21" s="21">
        <f>'Políticas anunciadas - %'!Q19</f>
        <v>0.30913221331425145</v>
      </c>
      <c r="R21" s="21">
        <f>'Políticas anunciadas - %'!R19</f>
        <v>0.31223471593251062</v>
      </c>
      <c r="S21" s="21">
        <f>'Políticas anunciadas - %'!S19</f>
        <v>0.31528144233964805</v>
      </c>
      <c r="T21" s="21">
        <f>'Políticas anunciadas - %'!T19</f>
        <v>0.31827106237127922</v>
      </c>
      <c r="U21" s="21">
        <f>'Políticas anunciadas - %'!U19</f>
        <v>0.32120102150716578</v>
      </c>
      <c r="V21" s="21">
        <f>'Políticas anunciadas - %'!V19</f>
        <v>0.32407030700851502</v>
      </c>
      <c r="W21" s="21">
        <f>'Políticas anunciadas - %'!W19</f>
        <v>0.32687702943728075</v>
      </c>
      <c r="X21" s="21">
        <f>'Políticas anunciadas - %'!X19</f>
        <v>0.3296198737445829</v>
      </c>
      <c r="Y21" s="21">
        <f>'Políticas anunciadas - %'!Y19</f>
        <v>0.33229849227382102</v>
      </c>
      <c r="Z21" s="21">
        <f>'Políticas anunciadas - %'!Z19</f>
        <v>0.33491196297922848</v>
      </c>
      <c r="AA21" s="21">
        <f>'Políticas anunciadas - %'!AA19</f>
        <v>0.33745866850183792</v>
      </c>
      <c r="AB21" s="21">
        <f>'Políticas anunciadas - %'!AB19</f>
        <v>0.33993827630055318</v>
      </c>
      <c r="AC21" s="21">
        <f>'Políticas anunciadas - %'!AC19</f>
        <v>0.34234916901640677</v>
      </c>
      <c r="AD21" s="21">
        <f>'Políticas anunciadas - %'!AD19</f>
        <v>0.34469093853078081</v>
      </c>
      <c r="AE21" s="21">
        <f>'Políticas anunciadas - %'!AE19</f>
        <v>0.34696396273128438</v>
      </c>
      <c r="AF21" s="21">
        <f>'Políticas anunciadas - %'!AF19</f>
        <v>0.3491662917178539</v>
      </c>
      <c r="AG21" s="21">
        <f>'Políticas anunciadas - %'!AG19</f>
        <v>0.35129851499515985</v>
      </c>
      <c r="AH21" s="21">
        <f>'Políticas anunciadas - %'!AH19</f>
        <v>0.35336137322291622</v>
      </c>
      <c r="AI21" s="21">
        <f>'Políticas anunciadas - %'!AI19</f>
        <v>0.35535347526220507</v>
      </c>
      <c r="AJ21" s="21">
        <f>'Políticas anunciadas - %'!AJ19</f>
        <v>0.3572734712596925</v>
      </c>
      <c r="AK21" s="21">
        <f>'Políticas anunciadas - %'!AK19</f>
        <v>0.35912005416600151</v>
      </c>
      <c r="AL21" s="21">
        <f>'Políticas anunciadas - %'!AL19</f>
        <v>0.36089196121316586</v>
      </c>
      <c r="AM21" s="21">
        <f>'Políticas anunciadas - %'!AM19</f>
        <v>0.36258797534883536</v>
      </c>
      <c r="AN21" s="21">
        <f>'Políticas anunciadas - %'!AN19</f>
        <v>0.36420692662496107</v>
      </c>
      <c r="AO21" s="21">
        <f>'Políticas anunciadas - %'!AO19</f>
        <v>0.36574769353875047</v>
      </c>
      <c r="AP21" s="21">
        <f>'Políticas anunciadas - %'!AP19</f>
        <v>0.36720920432374576</v>
      </c>
      <c r="AQ21" s="21">
        <f>'Políticas anunciadas - %'!AQ19</f>
        <v>0.36859043818895315</v>
      </c>
      <c r="AR21" s="21">
        <f>'Políticas anunciadas - %'!AR19</f>
        <v>0.36989042650402176</v>
      </c>
      <c r="AS21" s="21">
        <f>'Políticas anunciadas - %'!AS19</f>
        <v>0.3711082539285514</v>
      </c>
      <c r="AT21" s="21">
        <f>'Políticas anunciadas - %'!AT19</f>
        <v>0.37224305948369113</v>
      </c>
      <c r="AU21" s="21">
        <f>'Políticas anunciadas - %'!AU19</f>
        <v>0.37329403756427515</v>
      </c>
      <c r="AV21" s="21">
        <f>'Políticas anunciadas - %'!AV19</f>
        <v>0.37426043888983651</v>
      </c>
      <c r="AW21" s="21">
        <f>'Políticas anunciadas - %'!AW19</f>
        <v>0.37514157139292792</v>
      </c>
      <c r="AX21" s="21">
        <f>'Políticas anunciadas - %'!AX19</f>
        <v>0.37593680104328148</v>
      </c>
      <c r="AY21" s="21">
        <f>'Políticas anunciadas - %'!AY19</f>
        <v>0.37664555260643334</v>
      </c>
      <c r="AZ21" s="21">
        <f>'Políticas anunciadas - %'!AZ19</f>
        <v>0.37726731033554817</v>
      </c>
      <c r="BA21" s="21">
        <f>'Políticas anunciadas - %'!BA19</f>
        <v>0.37780161859527905</v>
      </c>
      <c r="BB21" s="21">
        <f>'Políticas anunciadas - %'!BB19</f>
        <v>0.37824808241661151</v>
      </c>
      <c r="BC21" s="21"/>
      <c r="BD21" s="20"/>
      <c r="BE21" s="159"/>
      <c r="BF21" s="157"/>
      <c r="BG21" s="152"/>
      <c r="BH21" s="152"/>
      <c r="BI21" s="152"/>
      <c r="BJ21" s="152"/>
      <c r="BK21" s="152"/>
      <c r="BL21" s="152"/>
      <c r="BM21" s="152"/>
      <c r="BN21" s="152"/>
      <c r="BO21" s="152"/>
      <c r="BP21" s="152"/>
      <c r="BQ21" s="152"/>
      <c r="BR21" s="152"/>
      <c r="BS21" s="152"/>
      <c r="BT21" s="152"/>
      <c r="BU21" s="152"/>
      <c r="BV21" s="152"/>
      <c r="BW21" s="152"/>
      <c r="BX21" s="152"/>
      <c r="BY21" s="152"/>
      <c r="BZ21" s="152"/>
      <c r="CA21" s="152"/>
      <c r="CB21" s="152"/>
      <c r="CC21" s="152"/>
      <c r="CD21" s="152"/>
      <c r="CE21" s="152"/>
      <c r="CF21" s="152"/>
      <c r="CG21" s="155"/>
      <c r="CH21" s="152"/>
      <c r="CI21" s="152"/>
      <c r="CJ21" s="152"/>
      <c r="CK21" s="152"/>
      <c r="CL21" s="152"/>
      <c r="CM21" s="152"/>
      <c r="CN21" s="152"/>
      <c r="CO21" s="152"/>
      <c r="CP21" s="152"/>
      <c r="CQ21" s="152"/>
      <c r="CR21" s="152"/>
      <c r="CS21" s="152"/>
      <c r="CT21" s="152"/>
      <c r="CU21" s="152"/>
      <c r="CV21" s="152"/>
      <c r="CW21" s="152"/>
      <c r="CX21" s="152"/>
      <c r="CY21" s="152"/>
      <c r="CZ21" s="152"/>
      <c r="DA21" s="152"/>
      <c r="DB21" s="153"/>
      <c r="DC21" s="20"/>
      <c r="DD21" s="20"/>
      <c r="DE21" s="20"/>
      <c r="DF21" s="20"/>
      <c r="DG21" s="20"/>
      <c r="DH21" s="20"/>
      <c r="DI21" s="20"/>
      <c r="DJ21" s="20"/>
      <c r="DK21" s="20"/>
      <c r="DL21" s="20"/>
      <c r="DM21" s="20"/>
      <c r="DN21" s="20"/>
    </row>
    <row r="22" spans="1:118">
      <c r="A22" s="3"/>
      <c r="B22" s="3"/>
      <c r="C22" t="s">
        <v>329</v>
      </c>
      <c r="D22" s="192" t="s">
        <v>36</v>
      </c>
      <c r="E22" s="143"/>
      <c r="F22" s="21">
        <f>'Políticas anunciadas - %'!F20</f>
        <v>0.10272429782748704</v>
      </c>
      <c r="G22" s="21">
        <f>'Políticas anunciadas - %'!G20</f>
        <v>0.10401088917228646</v>
      </c>
      <c r="H22" s="21">
        <f>'Políticas anunciadas - %'!H20</f>
        <v>0.10531359469185776</v>
      </c>
      <c r="I22" s="21">
        <f>'Políticas anunciadas - %'!I20</f>
        <v>0.10663261621145778</v>
      </c>
      <c r="J22" s="21">
        <f>'Políticas anunciadas - %'!J20</f>
        <v>0.10796815808414478</v>
      </c>
      <c r="K22" s="21">
        <f>'Políticas anunciadas - %'!K20</f>
        <v>0.10932042722243843</v>
      </c>
      <c r="L22" s="21">
        <f>'Políticas anunciadas - %'!L20</f>
        <v>0.11068963313037627</v>
      </c>
      <c r="M22" s="21">
        <f>'Políticas anunciadas - %'!M20</f>
        <v>0.11207598793597182</v>
      </c>
      <c r="N22" s="21">
        <f>'Políticas anunciadas - %'!N20</f>
        <v>0.11347970642407892</v>
      </c>
      <c r="O22" s="21">
        <f>'Políticas anunciadas - %'!O20</f>
        <v>0.11490100606966804</v>
      </c>
      <c r="P22" s="21">
        <f>'Políticas anunciadas - %'!P20</f>
        <v>0.11634010707151905</v>
      </c>
      <c r="Q22" s="21">
        <f>'Políticas anunciadas - %'!Q20</f>
        <v>0.11779723238633626</v>
      </c>
      <c r="R22" s="21">
        <f>'Políticas anunciadas - %'!R20</f>
        <v>0.11927260776329046</v>
      </c>
      <c r="S22" s="21">
        <f>'Políticas anunciadas - %'!S20</f>
        <v>0.12076646177899386</v>
      </c>
      <c r="T22" s="21">
        <f>'Políticas anunciadas - %'!T20</f>
        <v>0.12227902587291289</v>
      </c>
      <c r="U22" s="21">
        <f>'Políticas anunciadas - %'!U20</f>
        <v>0.12381053438322462</v>
      </c>
      <c r="V22" s="21">
        <f>'Políticas anunciadas - %'!V20</f>
        <v>0.12536122458312221</v>
      </c>
      <c r="W22" s="21">
        <f>'Políticas anunciadas - %'!W20</f>
        <v>0.12693133671757523</v>
      </c>
      <c r="X22" s="21">
        <f>'Políticas anunciadas - %'!X20</f>
        <v>0.12852111404055006</v>
      </c>
      <c r="Y22" s="21">
        <f>'Políticas anunciadas - %'!Y20</f>
        <v>0.1301308028526969</v>
      </c>
      <c r="Z22" s="21">
        <f>'Políticas anunciadas - %'!Z20</f>
        <v>0.13176065253950858</v>
      </c>
      <c r="AA22" s="21">
        <f>'Políticas anunciadas - %'!AA20</f>
        <v>0.13341091560995708</v>
      </c>
      <c r="AB22" s="21">
        <f>'Políticas anunciadas - %'!AB20</f>
        <v>0.13508184773561435</v>
      </c>
      <c r="AC22" s="21">
        <f>'Políticas anunciadas - %'!AC20</f>
        <v>0.13677370779026296</v>
      </c>
      <c r="AD22" s="21">
        <f>'Políticas anunciadas - %'!AD20</f>
        <v>0.13848675789000275</v>
      </c>
      <c r="AE22" s="21">
        <f>'Políticas anunciadas - %'!AE20</f>
        <v>0.14022126343385991</v>
      </c>
      <c r="AF22" s="21">
        <f>'Políticas anunciadas - %'!AF20</f>
        <v>0.14197749314490465</v>
      </c>
      <c r="AG22" s="21">
        <f>'Políticas anunciadas - %'!AG20</f>
        <v>0.14375571911188395</v>
      </c>
      <c r="AH22" s="21">
        <f>'Políticas anunciadas - %'!AH20</f>
        <v>0.14555621683137551</v>
      </c>
      <c r="AI22" s="21">
        <f>'Políticas anunciadas - %'!AI20</f>
        <v>0.14737926525047002</v>
      </c>
      <c r="AJ22" s="21">
        <f>'Políticas anunciadas - %'!AJ20</f>
        <v>0.14922514680998761</v>
      </c>
      <c r="AK22" s="21">
        <f>'Políticas anunciadas - %'!AK20</f>
        <v>0.15109414748823588</v>
      </c>
      <c r="AL22" s="21">
        <f>'Políticas anunciadas - %'!AL20</f>
        <v>0.1529865568453159</v>
      </c>
      <c r="AM22" s="21">
        <f>'Políticas anunciadas - %'!AM20</f>
        <v>0.15490266806798303</v>
      </c>
      <c r="AN22" s="21">
        <f>'Políticas anunciadas - %'!AN20</f>
        <v>0.15684277801506968</v>
      </c>
      <c r="AO22" s="21">
        <f>'Políticas anunciadas - %'!AO20</f>
        <v>0.1588071872634772</v>
      </c>
      <c r="AP22" s="21">
        <f>'Políticas anunciadas - %'!AP20</f>
        <v>0.1607962001547433</v>
      </c>
      <c r="AQ22" s="21">
        <f>'Políticas anunciadas - %'!AQ20</f>
        <v>0.16281012484219315</v>
      </c>
      <c r="AR22" s="21">
        <f>'Políticas anunciadas - %'!AR20</f>
        <v>0.16484927333868085</v>
      </c>
      <c r="AS22" s="21">
        <f>'Políticas anunciadas - %'!AS20</f>
        <v>0.16691396156492899</v>
      </c>
      <c r="AT22" s="21">
        <f>'Políticas anunciadas - %'!AT20</f>
        <v>0.16900450939847333</v>
      </c>
      <c r="AU22" s="21">
        <f>'Políticas anunciadas - %'!AU20</f>
        <v>0.17112124072322099</v>
      </c>
      <c r="AV22" s="21">
        <f>'Políticas anunciadas - %'!AV20</f>
        <v>0.17326448347962869</v>
      </c>
      <c r="AW22" s="21">
        <f>'Políticas anunciadas - %'!AW20</f>
        <v>0.1754345697155103</v>
      </c>
      <c r="AX22" s="21">
        <f>'Políticas anunciadas - %'!AX20</f>
        <v>0.17763183563747978</v>
      </c>
      <c r="AY22" s="21">
        <f>'Políticas anunciadas - %'!AY20</f>
        <v>0.17985662166303937</v>
      </c>
      <c r="AZ22" s="21">
        <f>'Políticas anunciadas - %'!AZ20</f>
        <v>0.18210927247331932</v>
      </c>
      <c r="BA22" s="21">
        <f>'Políticas anunciadas - %'!BA20</f>
        <v>0.18439013706647886</v>
      </c>
      <c r="BB22" s="21">
        <f>'Políticas anunciadas - %'!BB20</f>
        <v>0.18669956881177555</v>
      </c>
      <c r="BC22" s="21"/>
      <c r="BD22" s="20"/>
      <c r="BE22" s="160"/>
      <c r="BF22" s="161"/>
      <c r="BG22" s="162"/>
      <c r="BH22" s="162"/>
      <c r="BI22" s="162"/>
      <c r="BJ22" s="162"/>
      <c r="BK22" s="162"/>
      <c r="BL22" s="162"/>
      <c r="BM22" s="162"/>
      <c r="BN22" s="162"/>
      <c r="BO22" s="162"/>
      <c r="BP22" s="162"/>
      <c r="BQ22" s="162"/>
      <c r="BR22" s="162"/>
      <c r="BS22" s="162"/>
      <c r="BT22" s="162"/>
      <c r="BU22" s="162"/>
      <c r="BV22" s="162"/>
      <c r="BW22" s="162"/>
      <c r="BX22" s="162"/>
      <c r="BY22" s="162"/>
      <c r="BZ22" s="162"/>
      <c r="CA22" s="162"/>
      <c r="CB22" s="162"/>
      <c r="CC22" s="162"/>
      <c r="CD22" s="162"/>
      <c r="CE22" s="162"/>
      <c r="CF22" s="162"/>
      <c r="CG22" s="163"/>
      <c r="CH22" s="162"/>
      <c r="CI22" s="162"/>
      <c r="CJ22" s="162"/>
      <c r="CK22" s="162"/>
      <c r="CL22" s="162"/>
      <c r="CM22" s="162"/>
      <c r="CN22" s="162"/>
      <c r="CO22" s="162"/>
      <c r="CP22" s="162"/>
      <c r="CQ22" s="162"/>
      <c r="CR22" s="162"/>
      <c r="CS22" s="162"/>
      <c r="CT22" s="162"/>
      <c r="CU22" s="162"/>
      <c r="CV22" s="162"/>
      <c r="CW22" s="162"/>
      <c r="CX22" s="162"/>
      <c r="CY22" s="162"/>
      <c r="CZ22" s="162"/>
      <c r="DA22" s="162"/>
      <c r="DB22" s="164"/>
      <c r="DC22" s="20"/>
      <c r="DD22" s="20"/>
      <c r="DE22" s="20"/>
      <c r="DF22" s="20"/>
      <c r="DG22" s="20"/>
      <c r="DH22" s="20"/>
      <c r="DI22" s="20"/>
      <c r="DJ22" s="20"/>
      <c r="DK22" s="20"/>
      <c r="DL22" s="20"/>
      <c r="DM22" s="20"/>
      <c r="DN22" s="20"/>
    </row>
    <row r="23" spans="1:118">
      <c r="A23" s="3"/>
      <c r="B23" s="3"/>
      <c r="D23" s="192" t="s">
        <v>330</v>
      </c>
      <c r="E23" s="143"/>
      <c r="F23" s="22">
        <f>SUM(F15:F22)</f>
        <v>24.898812</v>
      </c>
      <c r="G23" s="22">
        <f t="shared" ref="G23:BB23" si="6">SUM(G15:G22)</f>
        <v>24.898812</v>
      </c>
      <c r="H23" s="22">
        <f t="shared" si="6"/>
        <v>24.898812</v>
      </c>
      <c r="I23" s="22">
        <f t="shared" si="6"/>
        <v>24.898811999999992</v>
      </c>
      <c r="J23" s="22">
        <f t="shared" si="6"/>
        <v>24.898812</v>
      </c>
      <c r="K23" s="22">
        <f t="shared" si="6"/>
        <v>24.898812</v>
      </c>
      <c r="L23" s="22">
        <f t="shared" si="6"/>
        <v>24.898812000000003</v>
      </c>
      <c r="M23" s="22">
        <f t="shared" si="6"/>
        <v>24.898812</v>
      </c>
      <c r="N23" s="22">
        <f>SUM(N15:N22)</f>
        <v>24.898812000000003</v>
      </c>
      <c r="O23" s="22">
        <f t="shared" si="6"/>
        <v>24.898811999999996</v>
      </c>
      <c r="P23" s="22">
        <f t="shared" si="6"/>
        <v>24.898812</v>
      </c>
      <c r="Q23" s="22">
        <f t="shared" si="6"/>
        <v>24.898811999999996</v>
      </c>
      <c r="R23" s="22">
        <f t="shared" si="6"/>
        <v>24.898812</v>
      </c>
      <c r="S23" s="22">
        <f t="shared" si="6"/>
        <v>24.898811999999996</v>
      </c>
      <c r="T23" s="22">
        <f t="shared" si="6"/>
        <v>24.898812</v>
      </c>
      <c r="U23" s="22">
        <f t="shared" si="6"/>
        <v>24.898812</v>
      </c>
      <c r="V23" s="22">
        <f t="shared" si="6"/>
        <v>24.898812</v>
      </c>
      <c r="W23" s="22">
        <f t="shared" si="6"/>
        <v>24.898812</v>
      </c>
      <c r="X23" s="22">
        <f t="shared" si="6"/>
        <v>24.898812</v>
      </c>
      <c r="Y23" s="22">
        <f t="shared" si="6"/>
        <v>24.898812</v>
      </c>
      <c r="Z23" s="22">
        <f t="shared" si="6"/>
        <v>24.898812</v>
      </c>
      <c r="AA23" s="22">
        <f t="shared" si="6"/>
        <v>24.898812000000003</v>
      </c>
      <c r="AB23" s="22">
        <f t="shared" si="6"/>
        <v>24.898812</v>
      </c>
      <c r="AC23" s="22">
        <f t="shared" si="6"/>
        <v>24.898812000000003</v>
      </c>
      <c r="AD23" s="22">
        <f t="shared" si="6"/>
        <v>24.898812</v>
      </c>
      <c r="AE23" s="22">
        <f t="shared" si="6"/>
        <v>24.898812</v>
      </c>
      <c r="AF23" s="22">
        <f t="shared" si="6"/>
        <v>24.898812</v>
      </c>
      <c r="AG23" s="22">
        <f t="shared" si="6"/>
        <v>24.898812</v>
      </c>
      <c r="AH23" s="22">
        <f t="shared" si="6"/>
        <v>24.898812</v>
      </c>
      <c r="AI23" s="22">
        <f t="shared" si="6"/>
        <v>24.898812</v>
      </c>
      <c r="AJ23" s="22">
        <f t="shared" si="6"/>
        <v>24.898812000000003</v>
      </c>
      <c r="AK23" s="22">
        <f t="shared" si="6"/>
        <v>24.898812</v>
      </c>
      <c r="AL23" s="22">
        <f t="shared" si="6"/>
        <v>24.898812</v>
      </c>
      <c r="AM23" s="22">
        <f t="shared" si="6"/>
        <v>24.898812</v>
      </c>
      <c r="AN23" s="22">
        <f t="shared" si="6"/>
        <v>24.898812</v>
      </c>
      <c r="AO23" s="22">
        <f t="shared" si="6"/>
        <v>24.898811999999996</v>
      </c>
      <c r="AP23" s="22">
        <f t="shared" si="6"/>
        <v>24.898812</v>
      </c>
      <c r="AQ23" s="22">
        <f t="shared" si="6"/>
        <v>24.898812</v>
      </c>
      <c r="AR23" s="22">
        <f t="shared" si="6"/>
        <v>24.898812</v>
      </c>
      <c r="AS23" s="22">
        <f t="shared" si="6"/>
        <v>24.898812</v>
      </c>
      <c r="AT23" s="22">
        <f t="shared" si="6"/>
        <v>24.898812000000003</v>
      </c>
      <c r="AU23" s="22">
        <f t="shared" si="6"/>
        <v>24.898812</v>
      </c>
      <c r="AV23" s="22">
        <f t="shared" si="6"/>
        <v>24.898812</v>
      </c>
      <c r="AW23" s="22">
        <f t="shared" si="6"/>
        <v>24.898811999999996</v>
      </c>
      <c r="AX23" s="22">
        <f t="shared" si="6"/>
        <v>24.898812</v>
      </c>
      <c r="AY23" s="22">
        <f t="shared" si="6"/>
        <v>24.898812000000003</v>
      </c>
      <c r="AZ23" s="22">
        <f t="shared" si="6"/>
        <v>24.898812</v>
      </c>
      <c r="BA23" s="22">
        <f t="shared" si="6"/>
        <v>24.898812</v>
      </c>
      <c r="BB23" s="22">
        <f t="shared" si="6"/>
        <v>24.898812</v>
      </c>
      <c r="BC23" s="22"/>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c r="CI23" s="20"/>
      <c r="CJ23" s="20"/>
      <c r="CK23" s="20"/>
      <c r="CL23" s="20"/>
      <c r="CM23" s="20"/>
      <c r="CN23" s="20"/>
      <c r="CO23" s="20"/>
      <c r="CP23" s="20"/>
      <c r="CQ23" s="20"/>
      <c r="CR23" s="20"/>
      <c r="CS23" s="20"/>
      <c r="CT23" s="20"/>
      <c r="CU23" s="20"/>
      <c r="CV23" s="20"/>
      <c r="CW23" s="20"/>
      <c r="CX23" s="20"/>
      <c r="CY23" s="20"/>
      <c r="CZ23" s="20"/>
      <c r="DA23" s="20"/>
      <c r="DB23" s="20"/>
      <c r="DC23" s="20"/>
      <c r="DD23" s="20"/>
      <c r="DE23" s="20"/>
      <c r="DF23" s="20"/>
      <c r="DG23" s="20"/>
      <c r="DH23" s="20"/>
      <c r="DI23" s="20"/>
      <c r="DJ23" s="20"/>
      <c r="DK23" s="20"/>
      <c r="DL23" s="20"/>
      <c r="DM23" s="20"/>
      <c r="DN23" s="20"/>
    </row>
    <row r="24" spans="1:118">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20"/>
      <c r="CL24" s="20"/>
      <c r="CM24" s="20"/>
      <c r="CN24" s="20"/>
      <c r="CO24" s="20"/>
      <c r="CP24" s="20"/>
      <c r="CQ24" s="20"/>
      <c r="CR24" s="20"/>
      <c r="CS24" s="20"/>
      <c r="CT24" s="20"/>
      <c r="CU24" s="20"/>
      <c r="CV24" s="20"/>
      <c r="CW24" s="20"/>
      <c r="CX24" s="20"/>
      <c r="CY24" s="20"/>
      <c r="CZ24" s="20"/>
      <c r="DA24" s="20"/>
      <c r="DB24" s="20"/>
      <c r="DC24" s="20"/>
      <c r="DD24" s="20"/>
      <c r="DE24" s="20"/>
      <c r="DF24" s="20"/>
      <c r="DG24" s="20"/>
      <c r="DH24" s="20"/>
      <c r="DI24" s="20"/>
      <c r="DJ24" s="20"/>
      <c r="DK24" s="20"/>
      <c r="DL24" s="20"/>
      <c r="DM24" s="20"/>
      <c r="DN24" s="20"/>
    </row>
    <row r="25" spans="1:118">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c r="CI25" s="20"/>
      <c r="CJ25" s="20"/>
      <c r="CK25" s="20"/>
      <c r="CL25" s="20"/>
      <c r="CM25" s="20"/>
      <c r="CN25" s="20"/>
      <c r="CO25" s="20"/>
      <c r="CP25" s="20"/>
      <c r="CQ25" s="20"/>
      <c r="CR25" s="20"/>
      <c r="CS25" s="20"/>
      <c r="CT25" s="20"/>
      <c r="CU25" s="20"/>
      <c r="CV25" s="20"/>
      <c r="CW25" s="20"/>
      <c r="CX25" s="20"/>
      <c r="CY25" s="20"/>
      <c r="CZ25" s="20"/>
      <c r="DA25" s="20"/>
      <c r="DB25" s="20"/>
      <c r="DC25" s="20"/>
      <c r="DD25" s="20"/>
      <c r="DE25" s="20"/>
      <c r="DF25" s="20"/>
      <c r="DG25" s="20"/>
      <c r="DH25" s="20"/>
      <c r="DI25" s="20"/>
      <c r="DJ25" s="20"/>
      <c r="DK25" s="20"/>
      <c r="DL25" s="20"/>
      <c r="DM25" s="20"/>
      <c r="DN25" s="20"/>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Luis Fernando Victor</dc:creator>
  <cp:keywords/>
  <dc:description/>
  <cp:lastModifiedBy>ROSA ISABEL SORIA PENAFIEL</cp:lastModifiedBy>
  <cp:revision/>
  <dcterms:created xsi:type="dcterms:W3CDTF">2023-01-02T22:09:12Z</dcterms:created>
  <dcterms:modified xsi:type="dcterms:W3CDTF">2023-12-01T03:16:11Z</dcterms:modified>
  <cp:category/>
  <cp:contentStatus/>
</cp:coreProperties>
</file>